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53222"/>
  <mc:AlternateContent xmlns:mc="http://schemas.openxmlformats.org/markup-compatibility/2006">
    <mc:Choice Requires="x15">
      <x15ac:absPath xmlns:x15ac="http://schemas.microsoft.com/office/spreadsheetml/2010/11/ac" url="W:\2019\Presentacion\"/>
    </mc:Choice>
  </mc:AlternateContent>
  <bookViews>
    <workbookView xWindow="-120" yWindow="-120" windowWidth="20730" windowHeight="11160"/>
  </bookViews>
  <sheets>
    <sheet name="Menu" sheetId="1" r:id="rId1"/>
    <sheet name="Empresa Cooperativa" sheetId="2" r:id="rId2"/>
    <sheet name="Dotacion de personal" sheetId="4" r:id="rId3"/>
    <sheet name="Certificacion Contable" sheetId="5" r:id="rId4"/>
    <sheet name="Descripcion de la propuesta" sheetId="6" r:id="rId5"/>
    <sheet name="Breve reseña" sheetId="7" r:id="rId6"/>
    <sheet name="Institucion capacitadora" sheetId="8" r:id="rId7"/>
    <sheet name="IC_PersonasHumana" sheetId="9" r:id="rId8"/>
    <sheet name="IC_Universidad" sheetId="10" r:id="rId9"/>
    <sheet name="IC_Escuela" sheetId="11" r:id="rId10"/>
    <sheet name="IC_OtrasInstituciones" sheetId="12" r:id="rId11"/>
    <sheet name="Organismos patrocinados" sheetId="15" r:id="rId12"/>
    <sheet name="Propuesta de Formacion" sheetId="13" r:id="rId13"/>
    <sheet name="Formacion Profesional" sheetId="14" r:id="rId14"/>
    <sheet name="Entrenamiento para el trabajo" sheetId="16" r:id="rId15"/>
    <sheet name="Certificacion de competencias" sheetId="17" r:id="rId16"/>
    <sheet name="Instiucion que recibe equipamie" sheetId="18" r:id="rId17"/>
    <sheet name="Fortalecimiento" sheetId="19" r:id="rId18"/>
    <sheet name="Calidad" sheetId="20" r:id="rId19"/>
    <sheet name="Presupuesto total" sheetId="21" r:id="rId20"/>
    <sheet name="Tablas" sheetId="3" r:id="rId21"/>
  </sheets>
  <definedNames>
    <definedName name="_12DEOCTUBRE">Tablas!$AQ$4:$AQ$8</definedName>
    <definedName name="_1RO.DEMAYO">Tablas!$AQ$9:$AQ$11</definedName>
    <definedName name="_25DEMAYO">Tablas!$AQ$14:$AQ$48</definedName>
    <definedName name="_2DEABRIL">Tablas!$AQ$12:$AQ$13</definedName>
    <definedName name="_9DEJULIO">Tablas!$AQ$49:$AQ$91</definedName>
    <definedName name="_xlnm._FilterDatabase" localSheetId="13" hidden="1">'Formacion Profesional'!$C$122</definedName>
    <definedName name="_xlnm._FilterDatabase" localSheetId="20" hidden="1">Tablas!$E$3:$H$3</definedName>
    <definedName name="Actividades_de_la_administracion_publica">Tablas!$H$2131:$H$2149</definedName>
    <definedName name="Actividades_del_transporte_aerocomercial">Tablas!$H$2744:$H$2758</definedName>
    <definedName name="Administracion_y_comercio">Tablas!$H$2204:$H$2227</definedName>
    <definedName name="ADOLFOALSINA">Tablas!$AQ$92:$AQ$111</definedName>
    <definedName name="ADOLFOGONZALESCHAVES">Tablas!$AQ$112:$AQ$115</definedName>
    <definedName name="Agua_potable_y_saneamiento">Tablas!$H$2551:$H$2588</definedName>
    <definedName name="AGUIRRE">Tablas!$AQ$116:$AQ$120</definedName>
    <definedName name="ALBARDON">Tablas!$AQ$121:$AQ$131</definedName>
    <definedName name="ALBERDI">Tablas!$AQ$132:$AQ$136</definedName>
    <definedName name="ALBERTI">Tablas!$AQ$137:$AQ$146</definedName>
    <definedName name="Alfabetizacion_informatica">Tablas!$H$2711</definedName>
    <definedName name="ALMIRANTEBROWN">Tablas!$AQ$147:$AQ$163</definedName>
    <definedName name="ALUMINE">Tablas!$AQ$164</definedName>
    <definedName name="AMBATO">Tablas!$AQ$165:$AQ$176</definedName>
    <definedName name="ANCASTI">Tablas!$AQ$177:$AQ$181</definedName>
    <definedName name="ANDALGALA">Tablas!$AQ$182:$AQ$193</definedName>
    <definedName name="ANGACO">Tablas!$AQ$194:$AQ$199</definedName>
    <definedName name="ANTA">Tablas!$AQ$200:$AQ$216</definedName>
    <definedName name="ANTOFAGASTADELASIERRA">Tablas!$AQ$217:$AQ$220</definedName>
    <definedName name="AÑELO">Tablas!$AQ$221:$AQ$222</definedName>
    <definedName name="Apícola">Tablas!$H$2686:$H$2698</definedName>
    <definedName name="APOSTOLES">Tablas!$AQ$223:$AQ$229</definedName>
    <definedName name="ARAUCO">Tablas!$AQ$230:$AQ$238</definedName>
    <definedName name="Arrocero">Tablas!$H$2699:$H$2700</definedName>
    <definedName name="Asociativismo_y_redes_comunitarias">Tablas!$H$2376</definedName>
    <definedName name="ATAMISQUI">Tablas!$AQ$239:$AQ$241</definedName>
    <definedName name="ATREUCO">Tablas!$AQ$242:$AQ$246</definedName>
    <definedName name="Automotriz">Tablas!$H$1632:$H$1651</definedName>
    <definedName name="AVELLANEDA">Tablas!$AQ$247:$AQ$269</definedName>
    <definedName name="AYACUCHO">Tablas!$AQ$270:$AQ$276</definedName>
    <definedName name="AZUL">Tablas!$AQ$277:$AQ$281</definedName>
    <definedName name="BAHIABLANCA">Tablas!$AQ$282:$AQ$291</definedName>
    <definedName name="BALCARCE">Tablas!$AQ$292:$AQ$297</definedName>
    <definedName name="Bancario">Tablas!$H$2685</definedName>
    <definedName name="BANDA">Tablas!$AQ$298:$AQ$314</definedName>
    <definedName name="BARADERO">Tablas!$AQ$315:$AQ$318</definedName>
    <definedName name="BARILOCHE">Tablas!$AQ$319:$AQ$332</definedName>
    <definedName name="BARTOLOMEMITRE">Tablas!$AQ$333:$AQ$335</definedName>
    <definedName name="BELEN">Tablas!$AQ$336:$AQ$351</definedName>
    <definedName name="BELGRANO">Tablas!$AQ$352:$AQ$367</definedName>
    <definedName name="BELLAVISTA">Tablas!$AQ$368</definedName>
    <definedName name="BENITOJUAREZ">Tablas!$AQ$369:$AQ$374</definedName>
    <definedName name="BERAZATEGUI">Tablas!$AQ$375:$AQ$386</definedName>
    <definedName name="BERISSO">Tablas!$AQ$387:$AQ$400</definedName>
    <definedName name="BERMEJO">Tablas!$AQ$401:$AQ$413</definedName>
    <definedName name="BERONDEASTRADA">Tablas!$AQ$414:$AQ$415</definedName>
    <definedName name="BIEDMA">Tablas!$AQ$416:$AQ$418</definedName>
    <definedName name="BOLIVAR">Tablas!$AQ$419:$AQ$425</definedName>
    <definedName name="BRAGADO">Tablas!$AQ$426:$AQ$436</definedName>
    <definedName name="BRANDSEN">Tablas!$AQ$437:$AQ$441</definedName>
    <definedName name="BUENOS.AIRES">Tablas!$R$5:$R$141</definedName>
    <definedName name="BUENOS_AIRES">Tablas!$AK$5:$AK$140</definedName>
    <definedName name="BURRUYACU">Tablas!$AQ$442:$AQ$449</definedName>
    <definedName name="CACHI">Tablas!$AQ$450:$AQ$455</definedName>
    <definedName name="CAFAYATE">Tablas!$AQ$456:$AQ$457</definedName>
    <definedName name="CAINGUAS">Tablas!$AQ$458:$AQ$465</definedName>
    <definedName name="CALAMUCHITA">Tablas!$AQ$466:$AQ$510</definedName>
    <definedName name="CALEUCALEU">Tablas!$AQ$511:$AQ$512</definedName>
    <definedName name="Calidad">Tablas!$H$2710</definedName>
    <definedName name="CALINGASTA">Tablas!$AQ$513:$AQ$516</definedName>
    <definedName name="Calzado">Tablas!$H$1720:$H$1744</definedName>
    <definedName name="CAMPANA">Tablas!$AQ$517:$AQ$528</definedName>
    <definedName name="CANDELARIA">Tablas!$AQ$529:$AQ$535</definedName>
    <definedName name="CAÑUELAS">Tablas!$AQ$536:$AQ$552</definedName>
    <definedName name="CAPITAL.FEDERAL">Tablas!$R$4</definedName>
    <definedName name="CAPITAL_FEDERAL">Tablas!$AK$4</definedName>
    <definedName name="CATAMARCA">Tablas!$R$142:$R$178</definedName>
    <definedName name="CATAMARCA_">Tablas!$AK$141:$AK$156</definedName>
    <definedName name="Ceramicos">Tablas!$H$1979:$H$2000</definedName>
    <definedName name="Certificación_de_calidad_Nº1">Calidad!$M$125</definedName>
    <definedName name="Certificación_de_calidad_Nº2">Calidad!$N$237</definedName>
    <definedName name="Certificación_de_calidad_Nº3">Calidad!$O$335</definedName>
    <definedName name="Certificación_de_calidad_Nº4">Calidad!$M$430</definedName>
    <definedName name="Certificación_de_calidad_Nº5">Calidad!$N$543</definedName>
    <definedName name="CHACO">Tablas!$R$708:$R$775</definedName>
    <definedName name="CHACO_">Tablas!$AK$208:$AK$232</definedName>
    <definedName name="CHUBUT">Tablas!$R$776:$R$832</definedName>
    <definedName name="CHUBUT_">Tablas!$AK$233:$AK$247</definedName>
    <definedName name="Competencias_1">'Certificacion de competencias'!$N$107</definedName>
    <definedName name="Competencias_10">'Certificacion de competencias'!$N$1325</definedName>
    <definedName name="Competencias_2">'Certificacion de competencias'!$O$243</definedName>
    <definedName name="Competencias_3">'Certificacion de competencias'!$N$378</definedName>
    <definedName name="Competencias_4">'Certificacion de competencias'!$N$515</definedName>
    <definedName name="Competencias_5">'Certificacion de competencias'!$O$648</definedName>
    <definedName name="Competencias_6">'Certificacion de competencias'!$N$780</definedName>
    <definedName name="Competencias_7">'Certificacion de competencias'!$N$920</definedName>
    <definedName name="Competencias_8">'Certificacion de competencias'!$O$1052</definedName>
    <definedName name="Competencias_9">'Certificacion de competencias'!$N$1188</definedName>
    <definedName name="Competencias_transversales">Tablas!$H$2364:$H$2375</definedName>
    <definedName name="Construccion_">Tablas!$H$1279:$H$1354</definedName>
    <definedName name="CORDOBA">Tablas!$R$179:$R$623</definedName>
    <definedName name="CORDOBA_">Tablas!$AK$157:$AK$182</definedName>
    <definedName name="CORRIENTES">Tablas!$R$624:$R$707</definedName>
    <definedName name="CORRIENTES_">Tablas!$AK$183:$AK$207</definedName>
    <definedName name="Cuero">Tablas!$H$1719</definedName>
    <definedName name="Curso_1">'Formacion Profesional'!$I$118</definedName>
    <definedName name="Curso_10">'Formacion Profesional'!$H$2278</definedName>
    <definedName name="Curso_11">'Formacion Profesional'!$H$2518</definedName>
    <definedName name="Curso_12">'Formacion Profesional'!$H$2758</definedName>
    <definedName name="Curso_13">'Formacion Profesional'!$H$2998</definedName>
    <definedName name="Curso_14">'Formacion Profesional'!$H$3238</definedName>
    <definedName name="Curso_15">'Formacion Profesional'!$H$3478</definedName>
    <definedName name="Curso_16">'Formacion Profesional'!$H$3718</definedName>
    <definedName name="Curso_17">'Formacion Profesional'!$H$3958</definedName>
    <definedName name="Curso_18">'Formacion Profesional'!$H$4198</definedName>
    <definedName name="Curso_19">'Formacion Profesional'!$H$4438</definedName>
    <definedName name="Curso_2">'Formacion Profesional'!$H$358</definedName>
    <definedName name="Curso_20">'Formacion Profesional'!$H$4678</definedName>
    <definedName name="Curso_21">'Formacion Profesional'!$BC$117</definedName>
    <definedName name="Curso_22">'Formacion Profesional'!$BC$358</definedName>
    <definedName name="Curso_23">'Formacion Profesional'!$BA$598</definedName>
    <definedName name="Curso_24">'Formacion Profesional'!$BB$838</definedName>
    <definedName name="Curso_25">'Formacion Profesional'!$AZ$1078</definedName>
    <definedName name="Curso_26">'Formacion Profesional'!$BB$1318</definedName>
    <definedName name="Curso_27">'Formacion Profesional'!$BA$1558</definedName>
    <definedName name="Curso_28">'Formacion Profesional'!$BB$1798</definedName>
    <definedName name="Curso_29">'Formacion Profesional'!$BB$2038</definedName>
    <definedName name="Curso_3">'Formacion Profesional'!$I$598</definedName>
    <definedName name="Curso_30">'Formacion Profesional'!$BB$2278</definedName>
    <definedName name="Curso_31">'Formacion Profesional'!$BA$2518</definedName>
    <definedName name="Curso_32">'Formacion Profesional'!$BA$2758</definedName>
    <definedName name="Curso_33">'Formacion Profesional'!$BB$2998</definedName>
    <definedName name="Curso_34">'Formacion Profesional'!$BB$3238</definedName>
    <definedName name="Curso_35">'Formacion Profesional'!$BB$3478</definedName>
    <definedName name="Curso_36">'Formacion Profesional'!$BB$3718</definedName>
    <definedName name="Curso_37">'Formacion Profesional'!$BB$3958</definedName>
    <definedName name="Curso_38">'Formacion Profesional'!$BB$4198</definedName>
    <definedName name="Curso_39">'Formacion Profesional'!$BB$4438</definedName>
    <definedName name="Curso_4">'Formacion Profesional'!$H$838</definedName>
    <definedName name="Curso_40">'Formacion Profesional'!$BB$4678</definedName>
    <definedName name="Curso_5">'Formacion Profesional'!$H$1078</definedName>
    <definedName name="Curso_6">'Formacion Profesional'!$H$1318</definedName>
    <definedName name="Curso_7">'Formacion Profesional'!$H$1558</definedName>
    <definedName name="Curso_8">'Formacion Profesional'!$H$1798</definedName>
    <definedName name="Curso_9">'Formacion Profesional'!$H$2038</definedName>
    <definedName name="Cursos">'Formacion Profesional'!$C$9</definedName>
    <definedName name="Datos_de_la_universidad">IC_Universidad!#REF!</definedName>
    <definedName name="Detalle_de_los_entrenamientos_solicitados">'Entrenamiento para el trabajo'!$C$7</definedName>
    <definedName name="Distribucion_de_energia_electrica">Tablas!$H$2488:$H$2494</definedName>
    <definedName name="Docentes">IC_Universidad!#REF!</definedName>
    <definedName name="Entidades_deportivas_y_civiles">Tablas!$H$2597:$H$2610</definedName>
    <definedName name="ENTRE.RIOS">Tablas!$R$833:$R$1112</definedName>
    <definedName name="ENTRE_RIOS">Tablas!$AK$248:$AK$264</definedName>
    <definedName name="Entrenamiento_1">'Entrenamiento para el trabajo'!$I$117</definedName>
    <definedName name="Entrenamiento_10">'Entrenamiento para el trabajo'!$I$1917</definedName>
    <definedName name="Entrenamiento_11">'Entrenamiento para el trabajo'!$I$2117</definedName>
    <definedName name="Entrenamiento_12">'Entrenamiento para el trabajo'!$I$2317</definedName>
    <definedName name="Entrenamiento_13">'Entrenamiento para el trabajo'!$I$2517</definedName>
    <definedName name="Entrenamiento_14">'Entrenamiento para el trabajo'!$I$2717</definedName>
    <definedName name="Entrenamiento_15">'Entrenamiento para el trabajo'!$I$2917</definedName>
    <definedName name="Entrenamiento_16">'Entrenamiento para el trabajo'!$I$3117</definedName>
    <definedName name="Entrenamiento_17">'Entrenamiento para el trabajo'!$I$3317</definedName>
    <definedName name="Entrenamiento_18">'Entrenamiento para el trabajo'!$I$3517</definedName>
    <definedName name="Entrenamiento_19">'Entrenamiento para el trabajo'!$I$3717</definedName>
    <definedName name="Entrenamiento_2">'Entrenamiento para el trabajo'!$I$317</definedName>
    <definedName name="Entrenamiento_20">'Entrenamiento para el trabajo'!$I$3917</definedName>
    <definedName name="Entrenamiento_3">'Entrenamiento para el trabajo'!$I$517</definedName>
    <definedName name="Entrenamiento_4">'Entrenamiento para el trabajo'!$I$717</definedName>
    <definedName name="Entrenamiento_5">'Entrenamiento para el trabajo'!$I$917</definedName>
    <definedName name="Entrenamiento_6">'Entrenamiento para el trabajo'!$I$1117</definedName>
    <definedName name="Entrenamiento_7">'Entrenamiento para el trabajo'!$I$1317</definedName>
    <definedName name="Entrenamiento_8">'Entrenamiento para el trabajo'!$I$1517</definedName>
    <definedName name="Entrenamiento_9">'Entrenamiento para el trabajo'!$I$1717</definedName>
    <definedName name="Escuela">IC_Escuela!$E$8:$E$27</definedName>
    <definedName name="Estaciones_de_servicio">Tablas!$H$1713:$H$1718</definedName>
    <definedName name="Forestal">Tablas!$H$1894:$H$1937</definedName>
    <definedName name="FORMOSA">Tablas!$R$1113:$R$1152</definedName>
    <definedName name="FORMOSA_">Tablas!$AK$265:$AK$273</definedName>
    <definedName name="Fortalecimiento_1">Fortalecimiento!$I$49</definedName>
    <definedName name="Fortalecimiento_10">Fortalecimiento!$I$2193</definedName>
    <definedName name="Fortalecimiento_2">Fortalecimiento!$I$289</definedName>
    <definedName name="Fortalecimiento_3">Fortalecimiento!$I$527</definedName>
    <definedName name="Fortalecimiento_4">Fortalecimiento!$I$765</definedName>
    <definedName name="Fortalecimiento_5">Fortalecimiento!$I$1003</definedName>
    <definedName name="Fortalecimiento_6">Fortalecimiento!$I$1241</definedName>
    <definedName name="Fortalecimiento_7">Fortalecimiento!$I$1479</definedName>
    <definedName name="Fortalecimiento_8">Fortalecimiento!$I$1717</definedName>
    <definedName name="Fortalecimiento_9">Fortalecimiento!$I$1955</definedName>
    <definedName name="Fortalecimiento_Resumen">Fortalecimiento!$D$1</definedName>
    <definedName name="FP_Abierta">Tablas!$C$68:$C$69</definedName>
    <definedName name="FP_Cerrada">Tablas!$C$64:$C$67</definedName>
    <definedName name="Fruticola__horticola_y_olivicola">Tablas!$H$2017:$H$2075</definedName>
    <definedName name="Graficos">Tablas!$H$2432:$H$2467</definedName>
    <definedName name="Higiene_y_seguridad">Tablas!$H$2707:$H$2709</definedName>
    <definedName name="Idiomas">Tablas!$H$2712:$H$2723</definedName>
    <definedName name="Indumentaria">Tablas!$H$1776:$H$1830</definedName>
    <definedName name="Industria_alimenticia_general">Tablas!$H$1831:$H$1846</definedName>
    <definedName name="Industria_azucarera">Tablas!$H$2101:$H$2122</definedName>
    <definedName name="Industria_frigorifica">Tablas!$H$2405:$H$2431</definedName>
    <definedName name="Industria_naval">Tablas!$H$1574:$H$1612</definedName>
    <definedName name="Industria_química">Tablas!$H$2743</definedName>
    <definedName name="Industria_tabacalera">Tablas!$H$2475:$H$2487</definedName>
    <definedName name="Industrias_culturales">Tablas!$H$2611:$H$2684</definedName>
    <definedName name="JUJUY">Tablas!$R$1153:$R$1212</definedName>
    <definedName name="JUJUY_">Tablas!$AK$274:$AK$289</definedName>
    <definedName name="LA.PAMPA">Tablas!$R$1213:$R$1292</definedName>
    <definedName name="LA.RIOJA">Tablas!$R$1293:$R$1322</definedName>
    <definedName name="LA_PAMPA">Tablas!$AK$290:$AK$311</definedName>
    <definedName name="LA_RIOJA">Tablas!$AK$312:$AK$329</definedName>
    <definedName name="Madera___aserradero">Tablas!$H$1938:$H$1943</definedName>
    <definedName name="Maestranza">Tablas!$H$2701:$H$2706</definedName>
    <definedName name="Mantenimiento_de_edificios">Tablas!$H$2499:$H$2508</definedName>
    <definedName name="Mantenimiento_general">Tablas!$H$2378:$H$2381</definedName>
    <definedName name="Maquinaria_agricola">Tablas!$H$1613:$H$1627</definedName>
    <definedName name="Maritimo">Tablas!$H$2495:$H$2498</definedName>
    <definedName name="Marroquineria">Tablas!$H$1745</definedName>
    <definedName name="Mecanica_del_automotor">Tablas!$H$1652:$H$1711</definedName>
    <definedName name="MENDOZA">Tablas!$R$1323:$R$1340</definedName>
    <definedName name="MENDOZA_">Tablas!$AK$330:$AK$347</definedName>
    <definedName name="Metalurgia_y_metalmecanica">Tablas!$H$1355:$H$1573</definedName>
    <definedName name="Minas_y_canteras">Tablas!$H$2345:$H$2362</definedName>
    <definedName name="MISIONES">Tablas!$R$1341:$R$1416</definedName>
    <definedName name="MISIONES_">Tablas!$AK$348:$AK$364</definedName>
    <definedName name="Muebles___carpintería">Tablas!$H$1944:$H$1978</definedName>
    <definedName name="NEUQUEN">Tablas!$R$1417:$R$1480</definedName>
    <definedName name="NEUQUEN_">Tablas!$AK$365:$AK$380</definedName>
    <definedName name="Opticos">Tablas!$H$2150</definedName>
    <definedName name="Organismo_patrocinado_N°1">'Organismos patrocinados'!$H$269</definedName>
    <definedName name="Organismo_patrocinado_N°10">'Organismos patrocinados'!$I$1171</definedName>
    <definedName name="Organismo_patrocinado_N°11">'Organismos patrocinados'!$H$1270</definedName>
    <definedName name="Organismo_patrocinado_N°12">'Organismos patrocinados'!$I$1370</definedName>
    <definedName name="Organismo_patrocinado_N°13">'Organismos patrocinados'!$H$1470</definedName>
    <definedName name="Organismo_patrocinado_N°14">'Organismos patrocinados'!$H$1571</definedName>
    <definedName name="Organismo_patrocinado_N°15">'Organismos patrocinados'!$H$1671</definedName>
    <definedName name="Organismo_patrocinado_N°16">'Organismos patrocinados'!$H$1771</definedName>
    <definedName name="Organismo_patrocinado_N°17">'Organismos patrocinados'!$H$1871</definedName>
    <definedName name="Organismo_patrocinado_N°18">'Organismos patrocinados'!$H$1971</definedName>
    <definedName name="Organismo_patrocinado_N°19">'Organismos patrocinados'!$H$2071</definedName>
    <definedName name="Organismo_patrocinado_N°2">'Organismos patrocinados'!$H$371</definedName>
    <definedName name="Organismo_patrocinado_N°20">'Organismos patrocinados'!$H$2171</definedName>
    <definedName name="Organismo_patrocinado_N°21">'Organismos patrocinados'!$H$2271</definedName>
    <definedName name="Organismo_patrocinado_N°22">'Organismos patrocinados'!$H$2371</definedName>
    <definedName name="Organismo_patrocinado_N°23">'Organismos patrocinados'!$H$2471</definedName>
    <definedName name="Organismo_patrocinado_N°24">'Organismos patrocinados'!$H$2571</definedName>
    <definedName name="Organismo_patrocinado_N°25">'Organismos patrocinados'!$H$2671</definedName>
    <definedName name="Organismo_patrocinado_N°26">'Organismos patrocinados'!$H$2771</definedName>
    <definedName name="Organismo_patrocinado_N°27">'Organismos patrocinados'!$H$2871</definedName>
    <definedName name="Organismo_patrocinado_N°28">'Organismos patrocinados'!$H$2971</definedName>
    <definedName name="Organismo_patrocinado_N°29">'Organismos patrocinados'!$H$3071</definedName>
    <definedName name="Organismo_patrocinado_N°3">'Organismos patrocinados'!$H$471</definedName>
    <definedName name="Organismo_patrocinado_N°30">'Organismos patrocinados'!$H$3171</definedName>
    <definedName name="Organismo_patrocinado_N°4">'Organismos patrocinados'!$H$571</definedName>
    <definedName name="Organismo_patrocinado_N°5">'Organismos patrocinados'!$H$671</definedName>
    <definedName name="Organismo_patrocinado_N°6">'Organismos patrocinados'!$H$771</definedName>
    <definedName name="Organismo_patrocinado_N°7">'Organismos patrocinados'!$H$871</definedName>
    <definedName name="Organismo_patrocinado_N°8">'Organismos patrocinados'!$H$971</definedName>
    <definedName name="Organismo_patrocinado_N°9">'Organismos patrocinados'!$H$1071</definedName>
    <definedName name="Organismos_patrocinados">'Organismos patrocinados'!$B$6</definedName>
    <definedName name="Otras_actividades_agropecuarias">Tablas!$H$2001:$H$2016</definedName>
    <definedName name="Otras_Instituciones">IC_OtrasInstituciones!$E$9:$E$28</definedName>
    <definedName name="Panaderos">Tablas!$H$2531:$H$2536</definedName>
    <definedName name="Parquistas_y_viveristas">Tablas!$H$2509:$H$2529</definedName>
    <definedName name="Pasteleros__confiteros_y_pizzeros">Tablas!$H$1847:$H$1873</definedName>
    <definedName name="Pecuario">Tablas!$H$2123:$H$2130</definedName>
    <definedName name="Persona_Humana">IC_PersonasHumana!$E$8:$E$29</definedName>
    <definedName name="Pesca">Tablas!$H$2344</definedName>
    <definedName name="Petroleo_y_gas">Tablas!$H$2363</definedName>
    <definedName name="Plasticos">Tablas!$H$1874:$H$1893</definedName>
    <definedName name="Producciones_artesanales_varias">Tablas!$H$2377</definedName>
    <definedName name="Redes_de_distribucion_de_gas_natural">Tablas!$H$2589:$H$2591</definedName>
    <definedName name="Refrigeracion">Tablas!$H$1628:$H$1631</definedName>
    <definedName name="RIO.NEGRO">Tablas!$R$1481:$R$1556</definedName>
    <definedName name="RIO_NEGRO">Tablas!$AK$381:$AK$393</definedName>
    <definedName name="SALTA">Tablas!$R$1557:$R$1616</definedName>
    <definedName name="SALTA_">Tablas!$AK$394:$AK$417</definedName>
    <definedName name="SAN.JUAN">Tablas!$R$1617:$R$1636</definedName>
    <definedName name="SAN.LUIS">Tablas!$R$1637:$R$1704</definedName>
    <definedName name="SAN_JUAN">Tablas!$AK$418:$AK$436</definedName>
    <definedName name="SAN_LUIS">Tablas!$AK$437:$AK$446</definedName>
    <definedName name="SANTA.CRUZ">Tablas!$R$1705:$R$1731</definedName>
    <definedName name="SANTA.FE">Tablas!$R$1732:$R$2101</definedName>
    <definedName name="SANTA_CRUZ">Tablas!$AK$447:$AK$453</definedName>
    <definedName name="SANTA_FE">Tablas!$AK$454:$AK$472</definedName>
    <definedName name="SANTIAGO.DEL.ESTERO">Tablas!$R$2102:$R$2275</definedName>
    <definedName name="SANTIAGO_DEL_ESTERO">Tablas!$AK$473:$AK$500</definedName>
    <definedName name="Servicios_de_contacto__call_center">Tablas!$H$2401:$H$2404</definedName>
    <definedName name="Servicios_de_cuidados__acompañamiento_y_atención_de_personas">Tablas!$H$2730:$H$2735</definedName>
    <definedName name="Servicios_de_salud">Tablas!$H$2537:$H$2547</definedName>
    <definedName name="Servicios_de_vigilancia_y_seguridad_civil">Tablas!$H$2468:$H$2470</definedName>
    <definedName name="Servicios_en_casas_particulares">Tablas!$H$2736:$H$2742</definedName>
    <definedName name="Servicios_personales">Tablas!$H$2382:$H$2392</definedName>
    <definedName name="Servicios_portuarios">Tablas!$H$2393:$H$2400</definedName>
    <definedName name="Software">Tablas!$H$2228:$H$2343</definedName>
    <definedName name="Taxis__remises_y_coches_de_alquiler">Tablas!$H$2530</definedName>
    <definedName name="Telecomunicaciones">Tablas!$H$2724:$H$2729</definedName>
    <definedName name="Teletrabajo">Tablas!$H$2592:$H$2596</definedName>
    <definedName name="Textil">Tablas!$H$1746:$H$1775</definedName>
    <definedName name="TIERRA.DEL.FUEGO">Tablas!$R$2395:$R$2397</definedName>
    <definedName name="TIERRA_DEL_FUEGO">Tablas!$AK$518:$AK$519</definedName>
    <definedName name="Transporte_de_carga">Tablas!$H$1712</definedName>
    <definedName name="TUCUMAN">Tablas!$R$2276:$R$2394</definedName>
    <definedName name="TUCUMAN_">Tablas!$AK$501:$AK$517</definedName>
    <definedName name="Turismo_y_gastronomia">Tablas!$H$2151:$H$2203</definedName>
    <definedName name="Universidad">IC_Universidad!$E$10:$E$29</definedName>
    <definedName name="Vidrios">Tablas!$H$2471:$H$2474</definedName>
    <definedName name="Vitivinicola">Tablas!$H$2076:$H$2100</definedName>
    <definedName name="Yerbatero">Tablas!$H$2548:$H$2550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21" l="1"/>
  <c r="G132" i="16" l="1"/>
  <c r="F9" i="19" l="1"/>
  <c r="G10" i="19"/>
  <c r="G9" i="19"/>
  <c r="D4077" i="16" l="1"/>
  <c r="D3877" i="16"/>
  <c r="D3677" i="16"/>
  <c r="D3477" i="16"/>
  <c r="D3277" i="16"/>
  <c r="D3077" i="16"/>
  <c r="D2877" i="16"/>
  <c r="D2677" i="16"/>
  <c r="D2477" i="16"/>
  <c r="D2277" i="16"/>
  <c r="D2077" i="16"/>
  <c r="D1877" i="16"/>
  <c r="D1677" i="16"/>
  <c r="D1477" i="16"/>
  <c r="D1277" i="16"/>
  <c r="D1077" i="16"/>
  <c r="D877" i="16"/>
  <c r="D277" i="16"/>
  <c r="D477" i="16"/>
  <c r="D677" i="16"/>
  <c r="E3990" i="16" l="1"/>
  <c r="G3990" i="16" s="1"/>
  <c r="D3990" i="16"/>
  <c r="C3990" i="16"/>
  <c r="E3790" i="16"/>
  <c r="G3790" i="16" s="1"/>
  <c r="D3790" i="16"/>
  <c r="C3790" i="16"/>
  <c r="E3590" i="16"/>
  <c r="G3590" i="16" s="1"/>
  <c r="D3590" i="16"/>
  <c r="C3590" i="16"/>
  <c r="E3390" i="16"/>
  <c r="G3390" i="16" s="1"/>
  <c r="D3390" i="16"/>
  <c r="C3390" i="16"/>
  <c r="E3190" i="16"/>
  <c r="G3190" i="16" s="1"/>
  <c r="D3190" i="16"/>
  <c r="C3190" i="16"/>
  <c r="E2990" i="16"/>
  <c r="G2990" i="16" s="1"/>
  <c r="D2990" i="16"/>
  <c r="C2990" i="16"/>
  <c r="E2790" i="16"/>
  <c r="G2790" i="16" s="1"/>
  <c r="D2790" i="16"/>
  <c r="C2790" i="16"/>
  <c r="E2590" i="16"/>
  <c r="G2590" i="16" s="1"/>
  <c r="D2590" i="16"/>
  <c r="C2590" i="16"/>
  <c r="E2390" i="16"/>
  <c r="G2390" i="16" s="1"/>
  <c r="D2390" i="16"/>
  <c r="C2390" i="16"/>
  <c r="E2190" i="16"/>
  <c r="G2190" i="16" s="1"/>
  <c r="D2190" i="16"/>
  <c r="C2190" i="16"/>
  <c r="E1990" i="16"/>
  <c r="G1990" i="16" s="1"/>
  <c r="D1990" i="16"/>
  <c r="C1990" i="16"/>
  <c r="E1590" i="16"/>
  <c r="G1590" i="16" s="1"/>
  <c r="D1590" i="16"/>
  <c r="C1590" i="16"/>
  <c r="E1390" i="16"/>
  <c r="G1390" i="16" s="1"/>
  <c r="D1390" i="16"/>
  <c r="C1390" i="16"/>
  <c r="E1190" i="16"/>
  <c r="G1190" i="16" s="1"/>
  <c r="D1190" i="16"/>
  <c r="C1190" i="16"/>
  <c r="E990" i="16"/>
  <c r="G990" i="16" s="1"/>
  <c r="D990" i="16"/>
  <c r="C990" i="16"/>
  <c r="E790" i="16"/>
  <c r="G790" i="16" s="1"/>
  <c r="D790" i="16"/>
  <c r="C790" i="16"/>
  <c r="E590" i="16"/>
  <c r="G590" i="16" s="1"/>
  <c r="D590" i="16"/>
  <c r="C590" i="16"/>
  <c r="E390" i="16"/>
  <c r="G390" i="16" s="1"/>
  <c r="D390" i="16"/>
  <c r="C390" i="16"/>
  <c r="E190" i="16"/>
  <c r="D190" i="16"/>
  <c r="C190" i="16"/>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Y1013" i="3"/>
  <c r="Y1014" i="3"/>
  <c r="Y1015" i="3"/>
  <c r="Y1016" i="3"/>
  <c r="Y1017" i="3"/>
  <c r="Y1018" i="3"/>
  <c r="Y1019" i="3"/>
  <c r="Y1020" i="3"/>
  <c r="Y1021" i="3"/>
  <c r="Y1022" i="3"/>
  <c r="Y1023" i="3"/>
  <c r="Y1024" i="3"/>
  <c r="Y1025" i="3"/>
  <c r="Y1026" i="3"/>
  <c r="Y1027" i="3"/>
  <c r="Y1028" i="3"/>
  <c r="Y1029" i="3"/>
  <c r="Y1030" i="3"/>
  <c r="Y1031" i="3"/>
  <c r="Y1032" i="3"/>
  <c r="Y1033" i="3"/>
  <c r="Y1034" i="3"/>
  <c r="Y1035" i="3"/>
  <c r="Y1036" i="3"/>
  <c r="Y1037" i="3"/>
  <c r="Y1038" i="3"/>
  <c r="Y1039" i="3"/>
  <c r="Y1040" i="3"/>
  <c r="Y1041" i="3"/>
  <c r="Y1042" i="3"/>
  <c r="Y1043" i="3"/>
  <c r="Y1044" i="3"/>
  <c r="Y1045" i="3"/>
  <c r="Y1046" i="3"/>
  <c r="Y1047" i="3"/>
  <c r="Y1048" i="3"/>
  <c r="Y1049" i="3"/>
  <c r="Y1050" i="3"/>
  <c r="Y1051" i="3"/>
  <c r="Y1052" i="3"/>
  <c r="Y1053" i="3"/>
  <c r="Y1054" i="3"/>
  <c r="Y1055" i="3"/>
  <c r="Y1056" i="3"/>
  <c r="Y1057" i="3"/>
  <c r="Y1058" i="3"/>
  <c r="Y1059" i="3"/>
  <c r="Y1060" i="3"/>
  <c r="Y1061" i="3"/>
  <c r="Y1062" i="3"/>
  <c r="Y1063" i="3"/>
  <c r="Y1064" i="3"/>
  <c r="Y1065" i="3"/>
  <c r="Y1066" i="3"/>
  <c r="Y1067" i="3"/>
  <c r="Y1068" i="3"/>
  <c r="Y1069" i="3"/>
  <c r="Y1070" i="3"/>
  <c r="Y1071" i="3"/>
  <c r="Y1072" i="3"/>
  <c r="Y1073" i="3"/>
  <c r="Y1074" i="3"/>
  <c r="Y1075" i="3"/>
  <c r="Y1076" i="3"/>
  <c r="Y1077" i="3"/>
  <c r="Y1078" i="3"/>
  <c r="Y1079" i="3"/>
  <c r="Y1080" i="3"/>
  <c r="Y1081" i="3"/>
  <c r="Y1082" i="3"/>
  <c r="Y1083" i="3"/>
  <c r="Y1084" i="3"/>
  <c r="Y1085" i="3"/>
  <c r="Y1086" i="3"/>
  <c r="Y1087" i="3"/>
  <c r="Y1088" i="3"/>
  <c r="Y1089" i="3"/>
  <c r="Y1090" i="3"/>
  <c r="Y1091" i="3"/>
  <c r="Y1092" i="3"/>
  <c r="Y1093" i="3"/>
  <c r="Y1094" i="3"/>
  <c r="Y1095" i="3"/>
  <c r="Y1096" i="3"/>
  <c r="Y1097" i="3"/>
  <c r="Y1098" i="3"/>
  <c r="Y1099" i="3"/>
  <c r="Y1100" i="3"/>
  <c r="Y1101" i="3"/>
  <c r="Y1102" i="3"/>
  <c r="Y1103" i="3"/>
  <c r="Y1104" i="3"/>
  <c r="Y1105" i="3"/>
  <c r="Y1106" i="3"/>
  <c r="Y1107" i="3"/>
  <c r="Y1108" i="3"/>
  <c r="Y1109" i="3"/>
  <c r="Y1110" i="3"/>
  <c r="Y1111" i="3"/>
  <c r="Y1112" i="3"/>
  <c r="Y1113" i="3"/>
  <c r="Y1114" i="3"/>
  <c r="Y1115" i="3"/>
  <c r="Y1116" i="3"/>
  <c r="Y1117" i="3"/>
  <c r="Y1118" i="3"/>
  <c r="Y1119" i="3"/>
  <c r="Y1120" i="3"/>
  <c r="Y1121" i="3"/>
  <c r="Y1122" i="3"/>
  <c r="Y1123" i="3"/>
  <c r="Y1124" i="3"/>
  <c r="Y1125" i="3"/>
  <c r="Y1126" i="3"/>
  <c r="Y1127" i="3"/>
  <c r="Y1128" i="3"/>
  <c r="Y1129" i="3"/>
  <c r="Y1130" i="3"/>
  <c r="Y1131" i="3"/>
  <c r="Y1132" i="3"/>
  <c r="Y1133" i="3"/>
  <c r="Y1134" i="3"/>
  <c r="Y1135" i="3"/>
  <c r="Y1136" i="3"/>
  <c r="Y1137" i="3"/>
  <c r="Y1138" i="3"/>
  <c r="Y1139" i="3"/>
  <c r="Y1140" i="3"/>
  <c r="Y1141" i="3"/>
  <c r="Y1142" i="3"/>
  <c r="Y1143" i="3"/>
  <c r="Y1144" i="3"/>
  <c r="Y1145" i="3"/>
  <c r="Y1146" i="3"/>
  <c r="Y1147" i="3"/>
  <c r="Y1148" i="3"/>
  <c r="Y1149" i="3"/>
  <c r="Y1150" i="3"/>
  <c r="Y1151" i="3"/>
  <c r="Y1152" i="3"/>
  <c r="Y1153" i="3"/>
  <c r="Y1154" i="3"/>
  <c r="Y1155" i="3"/>
  <c r="Y1156" i="3"/>
  <c r="Y1157" i="3"/>
  <c r="Y1158" i="3"/>
  <c r="Y1159" i="3"/>
  <c r="Y1160" i="3"/>
  <c r="Y1161" i="3"/>
  <c r="Y1162" i="3"/>
  <c r="Y1163" i="3"/>
  <c r="Y1164" i="3"/>
  <c r="Y1165" i="3"/>
  <c r="Y1166" i="3"/>
  <c r="Y1167" i="3"/>
  <c r="Y1168" i="3"/>
  <c r="Y1169" i="3"/>
  <c r="Y1170" i="3"/>
  <c r="Y1171" i="3"/>
  <c r="Y1172" i="3"/>
  <c r="Y1173" i="3"/>
  <c r="Y1174" i="3"/>
  <c r="Y1175" i="3"/>
  <c r="Y1176" i="3"/>
  <c r="Y1177" i="3"/>
  <c r="Y1178" i="3"/>
  <c r="Y1179" i="3"/>
  <c r="Y1180" i="3"/>
  <c r="Y1181" i="3"/>
  <c r="Y1182" i="3"/>
  <c r="Y1183" i="3"/>
  <c r="Y1184" i="3"/>
  <c r="Y1185" i="3"/>
  <c r="Y1186" i="3"/>
  <c r="Y1187" i="3"/>
  <c r="Y1188" i="3"/>
  <c r="Y1189" i="3"/>
  <c r="Y1190" i="3"/>
  <c r="Y1191" i="3"/>
  <c r="Y1192" i="3"/>
  <c r="Y1193" i="3"/>
  <c r="Y1194" i="3"/>
  <c r="Y1195" i="3"/>
  <c r="Y1196" i="3"/>
  <c r="Y1197" i="3"/>
  <c r="Y1198" i="3"/>
  <c r="Y1199" i="3"/>
  <c r="Y1200" i="3"/>
  <c r="Y1201" i="3"/>
  <c r="Y1202" i="3"/>
  <c r="Y1203" i="3"/>
  <c r="Y1204" i="3"/>
  <c r="Y1205" i="3"/>
  <c r="Y1206" i="3"/>
  <c r="Y1207" i="3"/>
  <c r="Y1208" i="3"/>
  <c r="Y1209" i="3"/>
  <c r="Y1210" i="3"/>
  <c r="Y1211" i="3"/>
  <c r="Y1212" i="3"/>
  <c r="Y1213" i="3"/>
  <c r="Y1214" i="3"/>
  <c r="Y1215" i="3"/>
  <c r="Y1216" i="3"/>
  <c r="Y1217" i="3"/>
  <c r="Y1218" i="3"/>
  <c r="Y1219" i="3"/>
  <c r="Y1220" i="3"/>
  <c r="Y1221" i="3"/>
  <c r="Y1222" i="3"/>
  <c r="Y1223" i="3"/>
  <c r="Y1224" i="3"/>
  <c r="Y1225" i="3"/>
  <c r="Y1226" i="3"/>
  <c r="Y1227" i="3"/>
  <c r="Y1228" i="3"/>
  <c r="Y1229" i="3"/>
  <c r="Y1230" i="3"/>
  <c r="Y1231" i="3"/>
  <c r="Y1232" i="3"/>
  <c r="Y1233" i="3"/>
  <c r="Y1234" i="3"/>
  <c r="Y1235" i="3"/>
  <c r="Y1236" i="3"/>
  <c r="Y1237" i="3"/>
  <c r="Y1238" i="3"/>
  <c r="Y1239" i="3"/>
  <c r="Y1240" i="3"/>
  <c r="Y1241" i="3"/>
  <c r="Y1242" i="3"/>
  <c r="Y1243" i="3"/>
  <c r="Y1244" i="3"/>
  <c r="Y1245" i="3"/>
  <c r="Y1246" i="3"/>
  <c r="Y1247" i="3"/>
  <c r="Y1248" i="3"/>
  <c r="Y1249" i="3"/>
  <c r="Y1250" i="3"/>
  <c r="Y1251" i="3"/>
  <c r="Y1252" i="3"/>
  <c r="Y1253" i="3"/>
  <c r="Y1254" i="3"/>
  <c r="Y1255" i="3"/>
  <c r="Y1256" i="3"/>
  <c r="Y1257" i="3"/>
  <c r="Y1258" i="3"/>
  <c r="Y1259" i="3"/>
  <c r="Y1260" i="3"/>
  <c r="Y1261" i="3"/>
  <c r="Y1262" i="3"/>
  <c r="Y1263" i="3"/>
  <c r="Y1264" i="3"/>
  <c r="Y1265" i="3"/>
  <c r="Y1266" i="3"/>
  <c r="Y1267" i="3"/>
  <c r="Y1268" i="3"/>
  <c r="Y1269" i="3"/>
  <c r="Y1270" i="3"/>
  <c r="Y1271" i="3"/>
  <c r="Y1272" i="3"/>
  <c r="Y1273" i="3"/>
  <c r="Y1274" i="3"/>
  <c r="Y1275" i="3"/>
  <c r="Y1276" i="3"/>
  <c r="Y1277" i="3"/>
  <c r="Y1278" i="3"/>
  <c r="Y1279" i="3"/>
  <c r="Y1280" i="3"/>
  <c r="Y1281" i="3"/>
  <c r="Y1282" i="3"/>
  <c r="Y1283" i="3"/>
  <c r="Y1284" i="3"/>
  <c r="Y1285" i="3"/>
  <c r="Y1286" i="3"/>
  <c r="Y1287" i="3"/>
  <c r="Y1288" i="3"/>
  <c r="Y1289" i="3"/>
  <c r="Y1290" i="3"/>
  <c r="Y1291" i="3"/>
  <c r="Y1292" i="3"/>
  <c r="Y1293" i="3"/>
  <c r="Y1294" i="3"/>
  <c r="Y1295" i="3"/>
  <c r="Y1296" i="3"/>
  <c r="Y1297" i="3"/>
  <c r="Y1298" i="3"/>
  <c r="Y1299" i="3"/>
  <c r="Y1300" i="3"/>
  <c r="Y1301" i="3"/>
  <c r="Y1302" i="3"/>
  <c r="Y1303" i="3"/>
  <c r="Y1304" i="3"/>
  <c r="Y1305" i="3"/>
  <c r="Y1306" i="3"/>
  <c r="Y1307" i="3"/>
  <c r="Y1308" i="3"/>
  <c r="Y1309" i="3"/>
  <c r="Y1310" i="3"/>
  <c r="Y1311" i="3"/>
  <c r="Y1312" i="3"/>
  <c r="Y1313" i="3"/>
  <c r="Y1314" i="3"/>
  <c r="Y1315" i="3"/>
  <c r="Y1316" i="3"/>
  <c r="Y1317" i="3"/>
  <c r="Y1318" i="3"/>
  <c r="Y1319" i="3"/>
  <c r="Y1320" i="3"/>
  <c r="Y1321" i="3"/>
  <c r="Y1322" i="3"/>
  <c r="Y1323" i="3"/>
  <c r="Y1324" i="3"/>
  <c r="Y1325" i="3"/>
  <c r="Y1326" i="3"/>
  <c r="Y1327" i="3"/>
  <c r="Y1328" i="3"/>
  <c r="Y1329" i="3"/>
  <c r="Y1330" i="3"/>
  <c r="Y1331" i="3"/>
  <c r="Y1332" i="3"/>
  <c r="Y1333" i="3"/>
  <c r="Y1334" i="3"/>
  <c r="Y1335" i="3"/>
  <c r="Y1336" i="3"/>
  <c r="Y1337" i="3"/>
  <c r="Y1338" i="3"/>
  <c r="Y1339" i="3"/>
  <c r="Y1340" i="3"/>
  <c r="Y1341" i="3"/>
  <c r="Y1342" i="3"/>
  <c r="Y1343" i="3"/>
  <c r="Y1344" i="3"/>
  <c r="Y1345" i="3"/>
  <c r="Y1346" i="3"/>
  <c r="Y1347" i="3"/>
  <c r="Y1348" i="3"/>
  <c r="Y1349" i="3"/>
  <c r="Y1350" i="3"/>
  <c r="Y1351" i="3"/>
  <c r="Y1352" i="3"/>
  <c r="Y1353" i="3"/>
  <c r="Y1354" i="3"/>
  <c r="Y1355" i="3"/>
  <c r="Y1356" i="3"/>
  <c r="Y1357" i="3"/>
  <c r="Y1358" i="3"/>
  <c r="Y1359" i="3"/>
  <c r="Y1360" i="3"/>
  <c r="Y1361" i="3"/>
  <c r="Y1362" i="3"/>
  <c r="Y1363" i="3"/>
  <c r="Y1364" i="3"/>
  <c r="Y1365" i="3"/>
  <c r="Y1366" i="3"/>
  <c r="Y1367" i="3"/>
  <c r="Y1368" i="3"/>
  <c r="Y1369" i="3"/>
  <c r="Y1370" i="3"/>
  <c r="Y1371" i="3"/>
  <c r="Y1372" i="3"/>
  <c r="Y1373" i="3"/>
  <c r="Y1374" i="3"/>
  <c r="Y1375" i="3"/>
  <c r="Y1376" i="3"/>
  <c r="Y1377" i="3"/>
  <c r="Y1378" i="3"/>
  <c r="Y1379" i="3"/>
  <c r="Y1380" i="3"/>
  <c r="Y1381" i="3"/>
  <c r="Y1382" i="3"/>
  <c r="Y1383" i="3"/>
  <c r="Y1384" i="3"/>
  <c r="Y1385" i="3"/>
  <c r="Y1386" i="3"/>
  <c r="Y1387" i="3"/>
  <c r="Y1388" i="3"/>
  <c r="Y1389" i="3"/>
  <c r="Y1390" i="3"/>
  <c r="Y1391" i="3"/>
  <c r="Y1392" i="3"/>
  <c r="Y1393" i="3"/>
  <c r="Y1394" i="3"/>
  <c r="Y1395" i="3"/>
  <c r="Y1396" i="3"/>
  <c r="Y1397" i="3"/>
  <c r="Y1398" i="3"/>
  <c r="Y1399" i="3"/>
  <c r="Y1400" i="3"/>
  <c r="Y1401" i="3"/>
  <c r="Y1402" i="3"/>
  <c r="Y1403" i="3"/>
  <c r="Y1404" i="3"/>
  <c r="Y1405" i="3"/>
  <c r="Y1406" i="3"/>
  <c r="Y1407" i="3"/>
  <c r="Y1408" i="3"/>
  <c r="Y1409" i="3"/>
  <c r="Y1410" i="3"/>
  <c r="Y1411" i="3"/>
  <c r="Y1412" i="3"/>
  <c r="Y1413" i="3"/>
  <c r="Y1414" i="3"/>
  <c r="Y1415" i="3"/>
  <c r="Y1416" i="3"/>
  <c r="Y1417" i="3"/>
  <c r="Y1418" i="3"/>
  <c r="Y1419" i="3"/>
  <c r="Y1420" i="3"/>
  <c r="Y1421" i="3"/>
  <c r="Y1422" i="3"/>
  <c r="Y1423" i="3"/>
  <c r="Y1424" i="3"/>
  <c r="Y1425" i="3"/>
  <c r="Y1426" i="3"/>
  <c r="Y1427" i="3"/>
  <c r="Y1428" i="3"/>
  <c r="Y1429" i="3"/>
  <c r="Y1430" i="3"/>
  <c r="Y1431" i="3"/>
  <c r="Y1432" i="3"/>
  <c r="Y1433" i="3"/>
  <c r="Y1434" i="3"/>
  <c r="Y1435" i="3"/>
  <c r="Y1436" i="3"/>
  <c r="Y1437" i="3"/>
  <c r="Y1438" i="3"/>
  <c r="Y1439" i="3"/>
  <c r="Y1440" i="3"/>
  <c r="Y1441" i="3"/>
  <c r="Y1442" i="3"/>
  <c r="Y1443" i="3"/>
  <c r="Y1444" i="3"/>
  <c r="Y1445" i="3"/>
  <c r="Y1446" i="3"/>
  <c r="Y1447" i="3"/>
  <c r="Y1448" i="3"/>
  <c r="Y1449" i="3"/>
  <c r="Y1450" i="3"/>
  <c r="Y1451" i="3"/>
  <c r="Y1452" i="3"/>
  <c r="Y1453" i="3"/>
  <c r="Y1454" i="3"/>
  <c r="Y1455" i="3"/>
  <c r="Y1456" i="3"/>
  <c r="Y1457" i="3"/>
  <c r="Y1458" i="3"/>
  <c r="Y1459" i="3"/>
  <c r="Y1460" i="3"/>
  <c r="Y1461" i="3"/>
  <c r="Y1462" i="3"/>
  <c r="Y1463" i="3"/>
  <c r="Y1464" i="3"/>
  <c r="Y1465" i="3"/>
  <c r="Y1466" i="3"/>
  <c r="Y1467" i="3"/>
  <c r="Y1468" i="3"/>
  <c r="Y1469" i="3"/>
  <c r="Y1470" i="3"/>
  <c r="Y1471" i="3"/>
  <c r="Y1472" i="3"/>
  <c r="Y1473" i="3"/>
  <c r="Y1474" i="3"/>
  <c r="Y1475" i="3"/>
  <c r="Y1476" i="3"/>
  <c r="Y1477" i="3"/>
  <c r="Y1478" i="3"/>
  <c r="Y1479" i="3"/>
  <c r="Y1480" i="3"/>
  <c r="Y1481" i="3"/>
  <c r="Y1482" i="3"/>
  <c r="Y1483" i="3"/>
  <c r="Y1484" i="3"/>
  <c r="Y1485" i="3"/>
  <c r="Y1486" i="3"/>
  <c r="Y1487" i="3"/>
  <c r="Y1488" i="3"/>
  <c r="Y1489" i="3"/>
  <c r="Y1490" i="3"/>
  <c r="Y1491" i="3"/>
  <c r="Y1492" i="3"/>
  <c r="Y1493" i="3"/>
  <c r="Y1494" i="3"/>
  <c r="Y1495" i="3"/>
  <c r="Y1496" i="3"/>
  <c r="Y1497" i="3"/>
  <c r="Y1498" i="3"/>
  <c r="Y1499" i="3"/>
  <c r="Y1500" i="3"/>
  <c r="Y1501" i="3"/>
  <c r="Y1502" i="3"/>
  <c r="Y1503" i="3"/>
  <c r="Y1504" i="3"/>
  <c r="Y1505" i="3"/>
  <c r="Y1506" i="3"/>
  <c r="Y1507" i="3"/>
  <c r="Y1508" i="3"/>
  <c r="Y1509" i="3"/>
  <c r="Y1510" i="3"/>
  <c r="Y1511" i="3"/>
  <c r="Y1512" i="3"/>
  <c r="Y1513" i="3"/>
  <c r="Y1514" i="3"/>
  <c r="Y1515" i="3"/>
  <c r="Y1516" i="3"/>
  <c r="Y1517" i="3"/>
  <c r="Y1518" i="3"/>
  <c r="Y1519" i="3"/>
  <c r="Y1520" i="3"/>
  <c r="Y1521" i="3"/>
  <c r="Y1522" i="3"/>
  <c r="Y1523" i="3"/>
  <c r="Y1524" i="3"/>
  <c r="Y1525" i="3"/>
  <c r="Y1526" i="3"/>
  <c r="Y1527" i="3"/>
  <c r="Y1528" i="3"/>
  <c r="Y1529" i="3"/>
  <c r="Y1530" i="3"/>
  <c r="Y1531" i="3"/>
  <c r="Y1532" i="3"/>
  <c r="Y1533" i="3"/>
  <c r="Y1534" i="3"/>
  <c r="Y1535" i="3"/>
  <c r="Y1536" i="3"/>
  <c r="Y1537" i="3"/>
  <c r="Y1538" i="3"/>
  <c r="Y1539" i="3"/>
  <c r="Y1540" i="3"/>
  <c r="Y1541" i="3"/>
  <c r="Y1542" i="3"/>
  <c r="Y1543" i="3"/>
  <c r="Y1544" i="3"/>
  <c r="Y1545" i="3"/>
  <c r="Y1546" i="3"/>
  <c r="Y1547" i="3"/>
  <c r="Y1548" i="3"/>
  <c r="Y1549" i="3"/>
  <c r="Y1550" i="3"/>
  <c r="Y1551" i="3"/>
  <c r="Y1552" i="3"/>
  <c r="Y1553" i="3"/>
  <c r="Y1554" i="3"/>
  <c r="Y1555" i="3"/>
  <c r="Y1556" i="3"/>
  <c r="Y1557" i="3"/>
  <c r="Y1558" i="3"/>
  <c r="Y1559" i="3"/>
  <c r="Y1560" i="3"/>
  <c r="Y1561" i="3"/>
  <c r="Y1562" i="3"/>
  <c r="Y1563" i="3"/>
  <c r="Y1564" i="3"/>
  <c r="Y1565" i="3"/>
  <c r="Y1566" i="3"/>
  <c r="Y1567" i="3"/>
  <c r="Y1568" i="3"/>
  <c r="Y1569" i="3"/>
  <c r="Y1570" i="3"/>
  <c r="Y1571" i="3"/>
  <c r="Y1572" i="3"/>
  <c r="Y1573" i="3"/>
  <c r="Y1574" i="3"/>
  <c r="Y1575" i="3"/>
  <c r="Y1576" i="3"/>
  <c r="Y1577" i="3"/>
  <c r="Y1578" i="3"/>
  <c r="Y1579" i="3"/>
  <c r="Y1580" i="3"/>
  <c r="Y1581" i="3"/>
  <c r="Y1582" i="3"/>
  <c r="Y1583" i="3"/>
  <c r="Y1584" i="3"/>
  <c r="Y1585" i="3"/>
  <c r="Y1586" i="3"/>
  <c r="Y1587" i="3"/>
  <c r="Y1588" i="3"/>
  <c r="Y1589" i="3"/>
  <c r="Y1590" i="3"/>
  <c r="Y1591" i="3"/>
  <c r="Y1592" i="3"/>
  <c r="Y1593" i="3"/>
  <c r="Y1594" i="3"/>
  <c r="Y1595" i="3"/>
  <c r="Y1596" i="3"/>
  <c r="Y1597" i="3"/>
  <c r="Y1598" i="3"/>
  <c r="Y1599" i="3"/>
  <c r="Y1600" i="3"/>
  <c r="Y1601" i="3"/>
  <c r="Y1602" i="3"/>
  <c r="Y1603" i="3"/>
  <c r="Y1604" i="3"/>
  <c r="Y1605" i="3"/>
  <c r="Y1606" i="3"/>
  <c r="Y1607" i="3"/>
  <c r="Y1608" i="3"/>
  <c r="Y1609" i="3"/>
  <c r="Y1610" i="3"/>
  <c r="Y1611" i="3"/>
  <c r="Y1612" i="3"/>
  <c r="Y1613" i="3"/>
  <c r="Y1614" i="3"/>
  <c r="Y1615" i="3"/>
  <c r="Y1616" i="3"/>
  <c r="Y1617" i="3"/>
  <c r="Y1618" i="3"/>
  <c r="Y1619" i="3"/>
  <c r="Y1620" i="3"/>
  <c r="Y1621" i="3"/>
  <c r="Y1622" i="3"/>
  <c r="Y1623" i="3"/>
  <c r="Y1624" i="3"/>
  <c r="Y1625" i="3"/>
  <c r="Y1626" i="3"/>
  <c r="Y1627" i="3"/>
  <c r="Y1628" i="3"/>
  <c r="Y1629" i="3"/>
  <c r="Y1630" i="3"/>
  <c r="Y1631" i="3"/>
  <c r="Y1632" i="3"/>
  <c r="Y1633" i="3"/>
  <c r="Y1634" i="3"/>
  <c r="Y1635" i="3"/>
  <c r="Y1636" i="3"/>
  <c r="Y1637" i="3"/>
  <c r="Y1638" i="3"/>
  <c r="Y1639" i="3"/>
  <c r="Y1640" i="3"/>
  <c r="Y1641" i="3"/>
  <c r="Y1642" i="3"/>
  <c r="Y1643" i="3"/>
  <c r="Y1644" i="3"/>
  <c r="Y1645" i="3"/>
  <c r="Y1646" i="3"/>
  <c r="Y1647" i="3"/>
  <c r="Y1648" i="3"/>
  <c r="Y1649" i="3"/>
  <c r="Y1650" i="3"/>
  <c r="Y1651" i="3"/>
  <c r="Y1652" i="3"/>
  <c r="Y1653" i="3"/>
  <c r="Y1654" i="3"/>
  <c r="Y1655" i="3"/>
  <c r="Y1656" i="3"/>
  <c r="Y1657" i="3"/>
  <c r="Y1658" i="3"/>
  <c r="Y1659" i="3"/>
  <c r="Y1660" i="3"/>
  <c r="Y1661" i="3"/>
  <c r="Y1662" i="3"/>
  <c r="Y1663" i="3"/>
  <c r="Y1664" i="3"/>
  <c r="Y1665" i="3"/>
  <c r="Y1666" i="3"/>
  <c r="Y1667" i="3"/>
  <c r="Y1668" i="3"/>
  <c r="Y1669" i="3"/>
  <c r="Y1670" i="3"/>
  <c r="Y1671" i="3"/>
  <c r="Y1672" i="3"/>
  <c r="Y1673" i="3"/>
  <c r="Y1674" i="3"/>
  <c r="Y1675" i="3"/>
  <c r="Y1676" i="3"/>
  <c r="Y1677" i="3"/>
  <c r="Y1678" i="3"/>
  <c r="Y1679" i="3"/>
  <c r="Y1680" i="3"/>
  <c r="Y1681" i="3"/>
  <c r="Y1682" i="3"/>
  <c r="Y1683" i="3"/>
  <c r="Y1684" i="3"/>
  <c r="Y1685" i="3"/>
  <c r="Y1686" i="3"/>
  <c r="Y1687" i="3"/>
  <c r="Y1688" i="3"/>
  <c r="Y1689" i="3"/>
  <c r="Y1690" i="3"/>
  <c r="Y1691" i="3"/>
  <c r="Y1692" i="3"/>
  <c r="Y1693" i="3"/>
  <c r="Y1694" i="3"/>
  <c r="Y1695" i="3"/>
  <c r="Y1696" i="3"/>
  <c r="Y1697" i="3"/>
  <c r="Y1698" i="3"/>
  <c r="Y1699" i="3"/>
  <c r="Y1700" i="3"/>
  <c r="Y1701" i="3"/>
  <c r="Y1702" i="3"/>
  <c r="Y1703" i="3"/>
  <c r="Y1704" i="3"/>
  <c r="Y1705" i="3"/>
  <c r="Y1706" i="3"/>
  <c r="Y1707" i="3"/>
  <c r="Y1708" i="3"/>
  <c r="Y1709" i="3"/>
  <c r="Y1710" i="3"/>
  <c r="Y1711" i="3"/>
  <c r="Y1712" i="3"/>
  <c r="Y1713" i="3"/>
  <c r="Y1714" i="3"/>
  <c r="Y1715" i="3"/>
  <c r="Y1716" i="3"/>
  <c r="Y1717" i="3"/>
  <c r="Y1718" i="3"/>
  <c r="Y1719" i="3"/>
  <c r="Y1720" i="3"/>
  <c r="Y1721" i="3"/>
  <c r="Y1722" i="3"/>
  <c r="Y1723" i="3"/>
  <c r="Y1724" i="3"/>
  <c r="Y1725" i="3"/>
  <c r="Y1726" i="3"/>
  <c r="Y1727" i="3"/>
  <c r="Y1728" i="3"/>
  <c r="Y1729" i="3"/>
  <c r="Y1730" i="3"/>
  <c r="Y1731" i="3"/>
  <c r="Y1732" i="3"/>
  <c r="Y1733" i="3"/>
  <c r="Y1734" i="3"/>
  <c r="Y1735" i="3"/>
  <c r="Y1736" i="3"/>
  <c r="Y1737" i="3"/>
  <c r="Y1738" i="3"/>
  <c r="Y1739" i="3"/>
  <c r="Y1740" i="3"/>
  <c r="Y1741" i="3"/>
  <c r="Y1742" i="3"/>
  <c r="Y1743" i="3"/>
  <c r="Y1744" i="3"/>
  <c r="Y1745" i="3"/>
  <c r="Y1746" i="3"/>
  <c r="Y1747" i="3"/>
  <c r="Y1748" i="3"/>
  <c r="Y1749" i="3"/>
  <c r="Y1750" i="3"/>
  <c r="Y1751" i="3"/>
  <c r="Y1752" i="3"/>
  <c r="Y1753" i="3"/>
  <c r="Y1754" i="3"/>
  <c r="Y1755" i="3"/>
  <c r="Y1756" i="3"/>
  <c r="Y1757" i="3"/>
  <c r="Y1758" i="3"/>
  <c r="Y1759" i="3"/>
  <c r="Y1760" i="3"/>
  <c r="Y1761" i="3"/>
  <c r="Y1762" i="3"/>
  <c r="Y1763" i="3"/>
  <c r="Y1764" i="3"/>
  <c r="Y1765" i="3"/>
  <c r="Y1766" i="3"/>
  <c r="Y1767" i="3"/>
  <c r="Y1768" i="3"/>
  <c r="Y1769" i="3"/>
  <c r="Y1770" i="3"/>
  <c r="Y1771" i="3"/>
  <c r="Y1772" i="3"/>
  <c r="Y1773" i="3"/>
  <c r="Y1774" i="3"/>
  <c r="Y1775" i="3"/>
  <c r="Y1776" i="3"/>
  <c r="Y1777" i="3"/>
  <c r="Y1778" i="3"/>
  <c r="Y1779" i="3"/>
  <c r="Y1780" i="3"/>
  <c r="Y1781" i="3"/>
  <c r="Y1782" i="3"/>
  <c r="Y1783" i="3"/>
  <c r="Y1784" i="3"/>
  <c r="Y1785" i="3"/>
  <c r="Y1786" i="3"/>
  <c r="Y1787" i="3"/>
  <c r="Y1788" i="3"/>
  <c r="Y1789" i="3"/>
  <c r="Y1790" i="3"/>
  <c r="Y1791" i="3"/>
  <c r="Y1792" i="3"/>
  <c r="Y1793" i="3"/>
  <c r="Y1794" i="3"/>
  <c r="Y1795" i="3"/>
  <c r="Y1796" i="3"/>
  <c r="Y1797" i="3"/>
  <c r="Y1798" i="3"/>
  <c r="Y1799" i="3"/>
  <c r="Y1800" i="3"/>
  <c r="Y1801" i="3"/>
  <c r="Y1802" i="3"/>
  <c r="Y1803" i="3"/>
  <c r="Y1804" i="3"/>
  <c r="Y1805" i="3"/>
  <c r="Y1806" i="3"/>
  <c r="Y1807" i="3"/>
  <c r="Y1808" i="3"/>
  <c r="Y1809" i="3"/>
  <c r="Y1810" i="3"/>
  <c r="Y1811" i="3"/>
  <c r="Y1812" i="3"/>
  <c r="Y1813" i="3"/>
  <c r="Y1814" i="3"/>
  <c r="Y1815" i="3"/>
  <c r="Y1816" i="3"/>
  <c r="Y1817" i="3"/>
  <c r="Y1818" i="3"/>
  <c r="Y1819" i="3"/>
  <c r="Y1820" i="3"/>
  <c r="Y1821" i="3"/>
  <c r="Y1822" i="3"/>
  <c r="Y1823" i="3"/>
  <c r="Y1824" i="3"/>
  <c r="Y1825" i="3"/>
  <c r="Y1826" i="3"/>
  <c r="Y1827" i="3"/>
  <c r="Y1828" i="3"/>
  <c r="Y1829" i="3"/>
  <c r="Y1830" i="3"/>
  <c r="Y1831" i="3"/>
  <c r="Y1832" i="3"/>
  <c r="Y1833" i="3"/>
  <c r="Y1834" i="3"/>
  <c r="Y1835" i="3"/>
  <c r="Y1836" i="3"/>
  <c r="Y1837" i="3"/>
  <c r="Y1838" i="3"/>
  <c r="Y1839" i="3"/>
  <c r="Y1840" i="3"/>
  <c r="Y1841" i="3"/>
  <c r="Y1842" i="3"/>
  <c r="Y1843" i="3"/>
  <c r="Y1844" i="3"/>
  <c r="Y1845" i="3"/>
  <c r="Y1846" i="3"/>
  <c r="Y1847" i="3"/>
  <c r="Y1848" i="3"/>
  <c r="Y1849" i="3"/>
  <c r="Y1850" i="3"/>
  <c r="Y1851" i="3"/>
  <c r="Y1852" i="3"/>
  <c r="Y1853" i="3"/>
  <c r="Y1854" i="3"/>
  <c r="Y1855" i="3"/>
  <c r="Y1856" i="3"/>
  <c r="Y1857" i="3"/>
  <c r="Y1858" i="3"/>
  <c r="Y1859" i="3"/>
  <c r="Y1860" i="3"/>
  <c r="Y1861" i="3"/>
  <c r="Y1862" i="3"/>
  <c r="Y1863" i="3"/>
  <c r="Y1864" i="3"/>
  <c r="Y1865" i="3"/>
  <c r="Y1866" i="3"/>
  <c r="Y1867" i="3"/>
  <c r="Y1868" i="3"/>
  <c r="Y1869" i="3"/>
  <c r="Y1870" i="3"/>
  <c r="Y1871" i="3"/>
  <c r="Y1872" i="3"/>
  <c r="Y1873" i="3"/>
  <c r="Y1874" i="3"/>
  <c r="Y1875" i="3"/>
  <c r="Y1876" i="3"/>
  <c r="Y1877" i="3"/>
  <c r="Y1878" i="3"/>
  <c r="Y1879" i="3"/>
  <c r="Y1880" i="3"/>
  <c r="Y1881" i="3"/>
  <c r="Y1882" i="3"/>
  <c r="Y1883" i="3"/>
  <c r="Y1884" i="3"/>
  <c r="Y1885" i="3"/>
  <c r="Y1886" i="3"/>
  <c r="Y1887" i="3"/>
  <c r="Y1888" i="3"/>
  <c r="Y1889" i="3"/>
  <c r="Y1890" i="3"/>
  <c r="Y1891" i="3"/>
  <c r="Y1892" i="3"/>
  <c r="Y1893" i="3"/>
  <c r="Y1894" i="3"/>
  <c r="Y1895" i="3"/>
  <c r="Y1896" i="3"/>
  <c r="Y1897" i="3"/>
  <c r="Y1898" i="3"/>
  <c r="Y1899" i="3"/>
  <c r="Y1900" i="3"/>
  <c r="Y1901" i="3"/>
  <c r="Y1902" i="3"/>
  <c r="Y1903" i="3"/>
  <c r="Y1904" i="3"/>
  <c r="Y1905" i="3"/>
  <c r="Y1906" i="3"/>
  <c r="Y1907" i="3"/>
  <c r="Y1908" i="3"/>
  <c r="Y1909" i="3"/>
  <c r="Y1910" i="3"/>
  <c r="Y1911" i="3"/>
  <c r="Y1912" i="3"/>
  <c r="Y1913" i="3"/>
  <c r="Y1914" i="3"/>
  <c r="Y1915" i="3"/>
  <c r="Y1916" i="3"/>
  <c r="Y1917" i="3"/>
  <c r="Y1918" i="3"/>
  <c r="Y1919" i="3"/>
  <c r="Y1920" i="3"/>
  <c r="Y1921" i="3"/>
  <c r="Y1922" i="3"/>
  <c r="Y1923" i="3"/>
  <c r="Y1924" i="3"/>
  <c r="Y1925" i="3"/>
  <c r="Y1926" i="3"/>
  <c r="Y1927" i="3"/>
  <c r="Y1928" i="3"/>
  <c r="Y1929" i="3"/>
  <c r="Y1930" i="3"/>
  <c r="Y1931" i="3"/>
  <c r="Y1932" i="3"/>
  <c r="Y1933" i="3"/>
  <c r="Y1934" i="3"/>
  <c r="Y1935" i="3"/>
  <c r="Y1936" i="3"/>
  <c r="Y1937" i="3"/>
  <c r="Y1938" i="3"/>
  <c r="Y1939" i="3"/>
  <c r="Y1940" i="3"/>
  <c r="Y1941" i="3"/>
  <c r="Y1942" i="3"/>
  <c r="Y1943" i="3"/>
  <c r="Y1944" i="3"/>
  <c r="Y1945" i="3"/>
  <c r="Y1946" i="3"/>
  <c r="Y1947" i="3"/>
  <c r="Y1948" i="3"/>
  <c r="Y1949" i="3"/>
  <c r="Y1950" i="3"/>
  <c r="Y1951" i="3"/>
  <c r="Y1952" i="3"/>
  <c r="Y1953" i="3"/>
  <c r="Y1954" i="3"/>
  <c r="Y1955" i="3"/>
  <c r="Y1956" i="3"/>
  <c r="Y1957" i="3"/>
  <c r="Y1958" i="3"/>
  <c r="Y1959" i="3"/>
  <c r="Y1960" i="3"/>
  <c r="Y1961" i="3"/>
  <c r="Y1962" i="3"/>
  <c r="Y1963" i="3"/>
  <c r="Y1964" i="3"/>
  <c r="Y1965" i="3"/>
  <c r="Y1966" i="3"/>
  <c r="Y1967" i="3"/>
  <c r="Y1968" i="3"/>
  <c r="Y1969" i="3"/>
  <c r="Y1970" i="3"/>
  <c r="Y1971" i="3"/>
  <c r="Y1972" i="3"/>
  <c r="Y1973" i="3"/>
  <c r="Y1974" i="3"/>
  <c r="Y1975" i="3"/>
  <c r="Y1976" i="3"/>
  <c r="Y1977" i="3"/>
  <c r="Y1978" i="3"/>
  <c r="Y1979" i="3"/>
  <c r="Y1980" i="3"/>
  <c r="Y1981" i="3"/>
  <c r="Y1982" i="3"/>
  <c r="Y1983" i="3"/>
  <c r="Y1984" i="3"/>
  <c r="Y1985" i="3"/>
  <c r="Y1986" i="3"/>
  <c r="Y1987" i="3"/>
  <c r="Y1988" i="3"/>
  <c r="Y1989" i="3"/>
  <c r="Y1990" i="3"/>
  <c r="Y1991" i="3"/>
  <c r="Y1992" i="3"/>
  <c r="Y1993" i="3"/>
  <c r="Y1994" i="3"/>
  <c r="Y1995" i="3"/>
  <c r="Y1996" i="3"/>
  <c r="Y1997" i="3"/>
  <c r="Y1998" i="3"/>
  <c r="Y1999" i="3"/>
  <c r="Y2000" i="3"/>
  <c r="Y2001" i="3"/>
  <c r="Y2002" i="3"/>
  <c r="Y2003" i="3"/>
  <c r="Y2004" i="3"/>
  <c r="Y2005" i="3"/>
  <c r="Y2006" i="3"/>
  <c r="Y2007" i="3"/>
  <c r="Y2008" i="3"/>
  <c r="Y2009" i="3"/>
  <c r="Y2010" i="3"/>
  <c r="Y2011" i="3"/>
  <c r="Y2012" i="3"/>
  <c r="Y2013" i="3"/>
  <c r="Y2014" i="3"/>
  <c r="Y2015" i="3"/>
  <c r="Y2016" i="3"/>
  <c r="Y2017" i="3"/>
  <c r="Y2018" i="3"/>
  <c r="Y2019" i="3"/>
  <c r="Y2020" i="3"/>
  <c r="Y2021" i="3"/>
  <c r="Y2022" i="3"/>
  <c r="Y2023" i="3"/>
  <c r="Y2024" i="3"/>
  <c r="Y2025" i="3"/>
  <c r="Y2026" i="3"/>
  <c r="Y2027" i="3"/>
  <c r="Y2028" i="3"/>
  <c r="Y2029" i="3"/>
  <c r="Y2030" i="3"/>
  <c r="Y2031" i="3"/>
  <c r="Y2032" i="3"/>
  <c r="Y2033" i="3"/>
  <c r="Y2034" i="3"/>
  <c r="Y2035" i="3"/>
  <c r="Y2036" i="3"/>
  <c r="Y2037" i="3"/>
  <c r="Y2038" i="3"/>
  <c r="Y2039" i="3"/>
  <c r="Y2040" i="3"/>
  <c r="Y2041" i="3"/>
  <c r="Y2042" i="3"/>
  <c r="Y2043" i="3"/>
  <c r="Y2044" i="3"/>
  <c r="Y2045" i="3"/>
  <c r="Y2046" i="3"/>
  <c r="Y2047" i="3"/>
  <c r="Y2048" i="3"/>
  <c r="Y2049" i="3"/>
  <c r="Y2050" i="3"/>
  <c r="Y2051" i="3"/>
  <c r="Y2052" i="3"/>
  <c r="Y2053" i="3"/>
  <c r="Y2054" i="3"/>
  <c r="Y2055" i="3"/>
  <c r="Y2056" i="3"/>
  <c r="Y2057" i="3"/>
  <c r="Y2058" i="3"/>
  <c r="Y2059" i="3"/>
  <c r="Y2060" i="3"/>
  <c r="Y2061" i="3"/>
  <c r="Y2062" i="3"/>
  <c r="Y2063" i="3"/>
  <c r="Y2064" i="3"/>
  <c r="Y2065" i="3"/>
  <c r="Y2066" i="3"/>
  <c r="Y2067" i="3"/>
  <c r="Y2068" i="3"/>
  <c r="Y2069" i="3"/>
  <c r="Y2070" i="3"/>
  <c r="Y2071" i="3"/>
  <c r="Y2072" i="3"/>
  <c r="Y2073" i="3"/>
  <c r="Y2074" i="3"/>
  <c r="Y2075" i="3"/>
  <c r="Y2076" i="3"/>
  <c r="Y2077" i="3"/>
  <c r="Y2078" i="3"/>
  <c r="Y2079" i="3"/>
  <c r="Y2080" i="3"/>
  <c r="Y2081" i="3"/>
  <c r="Y2082" i="3"/>
  <c r="Y2083" i="3"/>
  <c r="Y2084" i="3"/>
  <c r="Y2085" i="3"/>
  <c r="Y2086" i="3"/>
  <c r="Y2087" i="3"/>
  <c r="Y2088" i="3"/>
  <c r="Y2089" i="3"/>
  <c r="Y2090" i="3"/>
  <c r="Y2091" i="3"/>
  <c r="Y2092" i="3"/>
  <c r="Y2093" i="3"/>
  <c r="Y2094" i="3"/>
  <c r="Y2095" i="3"/>
  <c r="Y2096" i="3"/>
  <c r="Y2097" i="3"/>
  <c r="Y2098" i="3"/>
  <c r="Y2099" i="3"/>
  <c r="Y2100" i="3"/>
  <c r="Y2101" i="3"/>
  <c r="Y2102" i="3"/>
  <c r="Y2103" i="3"/>
  <c r="Y2104" i="3"/>
  <c r="Y2105" i="3"/>
  <c r="Y2106" i="3"/>
  <c r="Y2107" i="3"/>
  <c r="Y2108" i="3"/>
  <c r="Y2109" i="3"/>
  <c r="Y2110" i="3"/>
  <c r="Y2111" i="3"/>
  <c r="Y2112" i="3"/>
  <c r="Y2113" i="3"/>
  <c r="Y2114" i="3"/>
  <c r="Y2115" i="3"/>
  <c r="Y2116" i="3"/>
  <c r="Y2117" i="3"/>
  <c r="Y2118" i="3"/>
  <c r="Y2119" i="3"/>
  <c r="Y2120" i="3"/>
  <c r="Y2121" i="3"/>
  <c r="Y2122" i="3"/>
  <c r="Y2123" i="3"/>
  <c r="Y2124" i="3"/>
  <c r="Y2125" i="3"/>
  <c r="Y2126" i="3"/>
  <c r="Y2127" i="3"/>
  <c r="Y2128" i="3"/>
  <c r="Y2129" i="3"/>
  <c r="Y2130" i="3"/>
  <c r="Y2131" i="3"/>
  <c r="Y2132" i="3"/>
  <c r="Y2133" i="3"/>
  <c r="Y2134" i="3"/>
  <c r="Y2135" i="3"/>
  <c r="Y2136" i="3"/>
  <c r="Y2137" i="3"/>
  <c r="Y2138" i="3"/>
  <c r="Y2139" i="3"/>
  <c r="Y2140" i="3"/>
  <c r="Y2141" i="3"/>
  <c r="Y2142" i="3"/>
  <c r="Y2143" i="3"/>
  <c r="Y2144" i="3"/>
  <c r="Y2145" i="3"/>
  <c r="Y2146" i="3"/>
  <c r="Y2147" i="3"/>
  <c r="Y2148" i="3"/>
  <c r="Y2149" i="3"/>
  <c r="Y2150" i="3"/>
  <c r="Y2151" i="3"/>
  <c r="Y2152" i="3"/>
  <c r="Y2153" i="3"/>
  <c r="Y2154" i="3"/>
  <c r="Y2155" i="3"/>
  <c r="Y2156" i="3"/>
  <c r="Y2157" i="3"/>
  <c r="Y2158" i="3"/>
  <c r="Y2159" i="3"/>
  <c r="Y2160" i="3"/>
  <c r="Y2161" i="3"/>
  <c r="Y2162" i="3"/>
  <c r="Y2163" i="3"/>
  <c r="Y2164" i="3"/>
  <c r="Y2165" i="3"/>
  <c r="Y2166" i="3"/>
  <c r="Y2167" i="3"/>
  <c r="Y2168" i="3"/>
  <c r="Y2169" i="3"/>
  <c r="Y2170" i="3"/>
  <c r="Y2171" i="3"/>
  <c r="Y2172" i="3"/>
  <c r="Y2173" i="3"/>
  <c r="Y2174" i="3"/>
  <c r="Y2175" i="3"/>
  <c r="Y2176" i="3"/>
  <c r="Y2177" i="3"/>
  <c r="Y2178" i="3"/>
  <c r="Y2179" i="3"/>
  <c r="Y2180" i="3"/>
  <c r="Y2181" i="3"/>
  <c r="Y2182" i="3"/>
  <c r="Y2183" i="3"/>
  <c r="Y2184" i="3"/>
  <c r="Y2185" i="3"/>
  <c r="Y2186" i="3"/>
  <c r="Y2187" i="3"/>
  <c r="Y2188" i="3"/>
  <c r="Y2189" i="3"/>
  <c r="Y2190" i="3"/>
  <c r="Y2191" i="3"/>
  <c r="Y2192" i="3"/>
  <c r="Y2193" i="3"/>
  <c r="Y2194" i="3"/>
  <c r="Y2195" i="3"/>
  <c r="Y2196" i="3"/>
  <c r="Y2197" i="3"/>
  <c r="Y2198" i="3"/>
  <c r="Y2199" i="3"/>
  <c r="Y2200" i="3"/>
  <c r="Y2201" i="3"/>
  <c r="Y2202" i="3"/>
  <c r="Y2203" i="3"/>
  <c r="Y2204" i="3"/>
  <c r="Y2205" i="3"/>
  <c r="Y2206" i="3"/>
  <c r="Y2207" i="3"/>
  <c r="Y2208" i="3"/>
  <c r="Y2209" i="3"/>
  <c r="Y2210" i="3"/>
  <c r="Y2211" i="3"/>
  <c r="Y2212" i="3"/>
  <c r="Y2213" i="3"/>
  <c r="Y2214" i="3"/>
  <c r="Y2215" i="3"/>
  <c r="Y2216" i="3"/>
  <c r="Y2217" i="3"/>
  <c r="Y2218" i="3"/>
  <c r="Y2219" i="3"/>
  <c r="Y2220" i="3"/>
  <c r="Y2221" i="3"/>
  <c r="Y2222" i="3"/>
  <c r="Y2223" i="3"/>
  <c r="Y2224" i="3"/>
  <c r="Y2225" i="3"/>
  <c r="Y2226" i="3"/>
  <c r="Y2227" i="3"/>
  <c r="Y2228" i="3"/>
  <c r="Y2229" i="3"/>
  <c r="Y2230" i="3"/>
  <c r="Y2231" i="3"/>
  <c r="Y2232" i="3"/>
  <c r="Y2233" i="3"/>
  <c r="Y2234" i="3"/>
  <c r="Y2235" i="3"/>
  <c r="Y2236" i="3"/>
  <c r="Y2237" i="3"/>
  <c r="Y2238" i="3"/>
  <c r="Y2239" i="3"/>
  <c r="Y2240" i="3"/>
  <c r="Y2241" i="3"/>
  <c r="Y2242" i="3"/>
  <c r="Y2243" i="3"/>
  <c r="Y2244" i="3"/>
  <c r="Y2245" i="3"/>
  <c r="Y2246" i="3"/>
  <c r="Y2247" i="3"/>
  <c r="Y2248" i="3"/>
  <c r="Y2249" i="3"/>
  <c r="Y2250" i="3"/>
  <c r="Y2251" i="3"/>
  <c r="Y2252" i="3"/>
  <c r="Y2253" i="3"/>
  <c r="Y2254" i="3"/>
  <c r="Y2255" i="3"/>
  <c r="Y2256" i="3"/>
  <c r="Y2257" i="3"/>
  <c r="Y2258" i="3"/>
  <c r="Y2259" i="3"/>
  <c r="Y2260" i="3"/>
  <c r="Y2261" i="3"/>
  <c r="Y2262" i="3"/>
  <c r="Y2263" i="3"/>
  <c r="Y2264" i="3"/>
  <c r="Y2265" i="3"/>
  <c r="Y2266" i="3"/>
  <c r="Y2267" i="3"/>
  <c r="Y2268" i="3"/>
  <c r="Y2269" i="3"/>
  <c r="Y2270" i="3"/>
  <c r="Y2271" i="3"/>
  <c r="Y2272" i="3"/>
  <c r="Y2273" i="3"/>
  <c r="Y2274" i="3"/>
  <c r="Y2275" i="3"/>
  <c r="Y2276" i="3"/>
  <c r="Y2277" i="3"/>
  <c r="Y2278" i="3"/>
  <c r="Y2279" i="3"/>
  <c r="Y2280" i="3"/>
  <c r="Y2281" i="3"/>
  <c r="Y2282" i="3"/>
  <c r="Y2283" i="3"/>
  <c r="Y2284" i="3"/>
  <c r="Y2285" i="3"/>
  <c r="Y2286" i="3"/>
  <c r="Y2287" i="3"/>
  <c r="Y2288" i="3"/>
  <c r="Y2289" i="3"/>
  <c r="Y2290" i="3"/>
  <c r="Y2291" i="3"/>
  <c r="Y2292" i="3"/>
  <c r="Y2293" i="3"/>
  <c r="Y2294" i="3"/>
  <c r="Y2295" i="3"/>
  <c r="Y2296" i="3"/>
  <c r="Y2297" i="3"/>
  <c r="Y2298" i="3"/>
  <c r="Y2299" i="3"/>
  <c r="Y2300" i="3"/>
  <c r="Y2301" i="3"/>
  <c r="Y2302" i="3"/>
  <c r="Y2303" i="3"/>
  <c r="Y2304" i="3"/>
  <c r="Y2305" i="3"/>
  <c r="Y2306" i="3"/>
  <c r="Y2307" i="3"/>
  <c r="Y2308" i="3"/>
  <c r="Y2309" i="3"/>
  <c r="Y2310" i="3"/>
  <c r="Y2311" i="3"/>
  <c r="Y2312" i="3"/>
  <c r="Y2313" i="3"/>
  <c r="Y2314" i="3"/>
  <c r="Y2315" i="3"/>
  <c r="Y2316" i="3"/>
  <c r="Y2317" i="3"/>
  <c r="Y2318" i="3"/>
  <c r="Y2319" i="3"/>
  <c r="Y2320" i="3"/>
  <c r="Y2321" i="3"/>
  <c r="Y2322" i="3"/>
  <c r="Y2323" i="3"/>
  <c r="Y2324" i="3"/>
  <c r="Y2325" i="3"/>
  <c r="Y2326" i="3"/>
  <c r="Y2327" i="3"/>
  <c r="Y2328" i="3"/>
  <c r="Y2329" i="3"/>
  <c r="Y2330" i="3"/>
  <c r="Y2331" i="3"/>
  <c r="Y2332" i="3"/>
  <c r="Y2333" i="3"/>
  <c r="Y2334" i="3"/>
  <c r="Y2335" i="3"/>
  <c r="Y2336" i="3"/>
  <c r="Y2337" i="3"/>
  <c r="Y2338" i="3"/>
  <c r="Y2339" i="3"/>
  <c r="Y2340" i="3"/>
  <c r="Y2341" i="3"/>
  <c r="Y2342" i="3"/>
  <c r="Y2343" i="3"/>
  <c r="Y2344" i="3"/>
  <c r="Y2345" i="3"/>
  <c r="Y2346" i="3"/>
  <c r="Y2347" i="3"/>
  <c r="Y2348" i="3"/>
  <c r="Y2349" i="3"/>
  <c r="Y2350" i="3"/>
  <c r="Y2351" i="3"/>
  <c r="Y2352" i="3"/>
  <c r="Y2353" i="3"/>
  <c r="Y2354" i="3"/>
  <c r="Y2355" i="3"/>
  <c r="Y2356" i="3"/>
  <c r="Y2357" i="3"/>
  <c r="Y2358" i="3"/>
  <c r="Y2359" i="3"/>
  <c r="Y2360" i="3"/>
  <c r="Y2361" i="3"/>
  <c r="Y2362" i="3"/>
  <c r="Y2363" i="3"/>
  <c r="Y2364" i="3"/>
  <c r="Y2365" i="3"/>
  <c r="Y2366" i="3"/>
  <c r="Y2367" i="3"/>
  <c r="Y2368" i="3"/>
  <c r="Y2369" i="3"/>
  <c r="Y2370" i="3"/>
  <c r="Y2371" i="3"/>
  <c r="Y2372" i="3"/>
  <c r="Y2373" i="3"/>
  <c r="Y2374" i="3"/>
  <c r="Y2375" i="3"/>
  <c r="Y2376" i="3"/>
  <c r="Y2377" i="3"/>
  <c r="Y2378" i="3"/>
  <c r="Y2379" i="3"/>
  <c r="Y2380" i="3"/>
  <c r="Y2381" i="3"/>
  <c r="Y2382" i="3"/>
  <c r="Y2383" i="3"/>
  <c r="Y2384" i="3"/>
  <c r="Y2385" i="3"/>
  <c r="Y2386" i="3"/>
  <c r="Y2387" i="3"/>
  <c r="Y2388" i="3"/>
  <c r="Y4" i="3"/>
  <c r="C3189" i="15" l="1"/>
  <c r="C3089" i="15"/>
  <c r="C2989" i="15"/>
  <c r="C2889" i="15"/>
  <c r="C2789" i="15"/>
  <c r="C2689" i="15"/>
  <c r="C2589" i="15"/>
  <c r="C2489" i="15"/>
  <c r="C2389" i="15"/>
  <c r="C2289" i="15"/>
  <c r="C2189" i="15"/>
  <c r="C2089" i="15"/>
  <c r="C1989" i="15"/>
  <c r="C1889" i="15"/>
  <c r="C1789" i="15"/>
  <c r="C1689" i="15"/>
  <c r="C1589" i="15"/>
  <c r="C1489" i="15"/>
  <c r="C1389" i="15"/>
  <c r="C1289" i="15"/>
  <c r="C1189" i="15"/>
  <c r="C1089" i="15"/>
  <c r="C989" i="15"/>
  <c r="C889" i="15"/>
  <c r="C789" i="15"/>
  <c r="C689" i="15"/>
  <c r="C589" i="15"/>
  <c r="C489" i="15"/>
  <c r="C389" i="15"/>
  <c r="C289" i="15"/>
  <c r="D3214" i="15" l="1"/>
  <c r="D3211" i="15"/>
  <c r="D3114" i="15"/>
  <c r="D3111" i="15"/>
  <c r="D3014" i="15"/>
  <c r="D3011" i="15"/>
  <c r="D2914" i="15"/>
  <c r="D2911" i="15"/>
  <c r="D2814" i="15"/>
  <c r="D2811" i="15"/>
  <c r="D2714" i="15"/>
  <c r="D2711" i="15"/>
  <c r="D2614" i="15"/>
  <c r="D2611" i="15"/>
  <c r="D2514" i="15"/>
  <c r="D2511" i="15"/>
  <c r="D2414" i="15"/>
  <c r="D2411" i="15"/>
  <c r="D2314" i="15"/>
  <c r="D2311" i="15"/>
  <c r="D2214" i="15"/>
  <c r="D2211" i="15"/>
  <c r="D2114" i="15"/>
  <c r="D2111" i="15"/>
  <c r="D2014" i="15"/>
  <c r="D2011" i="15"/>
  <c r="D1914" i="15"/>
  <c r="D1911" i="15"/>
  <c r="D1814" i="15"/>
  <c r="D1811" i="15"/>
  <c r="D1714" i="15"/>
  <c r="D1711" i="15"/>
  <c r="D1614" i="15"/>
  <c r="D1611" i="15"/>
  <c r="D1514" i="15"/>
  <c r="D1511" i="15"/>
  <c r="D1414" i="15"/>
  <c r="D1411" i="15"/>
  <c r="D1314" i="15"/>
  <c r="D1311" i="15"/>
  <c r="D1214" i="15"/>
  <c r="D1211" i="15"/>
  <c r="D1114" i="15"/>
  <c r="D1111" i="15"/>
  <c r="D1014" i="15"/>
  <c r="D1011" i="15"/>
  <c r="D914" i="15"/>
  <c r="D911" i="15"/>
  <c r="D814" i="15"/>
  <c r="D811" i="15"/>
  <c r="D714" i="15"/>
  <c r="D711" i="15"/>
  <c r="D614" i="15"/>
  <c r="D611" i="15"/>
  <c r="D514" i="15"/>
  <c r="D511" i="15"/>
  <c r="D414" i="15"/>
  <c r="D411" i="15"/>
  <c r="D311" i="15"/>
  <c r="L30" i="5" l="1"/>
  <c r="I1337" i="17" l="1"/>
  <c r="G1337" i="17"/>
  <c r="I1197" i="17"/>
  <c r="G1197" i="17"/>
  <c r="I1062" i="17"/>
  <c r="G1062" i="17"/>
  <c r="I927" i="17"/>
  <c r="G927" i="17"/>
  <c r="I792" i="17"/>
  <c r="G792" i="17"/>
  <c r="I657" i="17"/>
  <c r="G657" i="17"/>
  <c r="I522" i="17"/>
  <c r="G522" i="17"/>
  <c r="I387" i="17"/>
  <c r="G387" i="17"/>
  <c r="I252" i="17"/>
  <c r="G252" i="17"/>
  <c r="I117" i="17"/>
  <c r="G117" i="17" s="1"/>
  <c r="I3932" i="16"/>
  <c r="G3932" i="16"/>
  <c r="I3732" i="16"/>
  <c r="G3732" i="16"/>
  <c r="I3532" i="16"/>
  <c r="G3532" i="16"/>
  <c r="I3332" i="16"/>
  <c r="G3332" i="16"/>
  <c r="I3132" i="16"/>
  <c r="G3132" i="16"/>
  <c r="I2932" i="16"/>
  <c r="G2932" i="16"/>
  <c r="I2732" i="16"/>
  <c r="G2732" i="16"/>
  <c r="I2532" i="16"/>
  <c r="G2532" i="16"/>
  <c r="I2332" i="16"/>
  <c r="G2332" i="16"/>
  <c r="I2132" i="16"/>
  <c r="G2132" i="16"/>
  <c r="I1932" i="16"/>
  <c r="G1932" i="16"/>
  <c r="I1732" i="16"/>
  <c r="G1732" i="16"/>
  <c r="I1532" i="16"/>
  <c r="G1532" i="16"/>
  <c r="I1332" i="16"/>
  <c r="G1332" i="16"/>
  <c r="I1132" i="16"/>
  <c r="G1132" i="16"/>
  <c r="I932" i="16"/>
  <c r="G932" i="16"/>
  <c r="I732" i="16"/>
  <c r="G732" i="16"/>
  <c r="I532" i="16"/>
  <c r="G532" i="16"/>
  <c r="I332" i="16"/>
  <c r="G332" i="16" s="1"/>
  <c r="I132" i="16"/>
  <c r="AU139" i="14"/>
  <c r="AS139" i="14" s="1"/>
  <c r="AU379" i="14"/>
  <c r="AS379" i="14"/>
  <c r="AU619" i="14"/>
  <c r="AS619" i="14"/>
  <c r="AU859" i="14"/>
  <c r="AS859" i="14"/>
  <c r="AU1099" i="14"/>
  <c r="AS1099" i="14"/>
  <c r="AU1339" i="14"/>
  <c r="AS1339" i="14"/>
  <c r="AU1579" i="14"/>
  <c r="AS1579" i="14"/>
  <c r="AU1819" i="14"/>
  <c r="AS1819" i="14"/>
  <c r="AU2059" i="14"/>
  <c r="AS2059" i="14"/>
  <c r="AU2299" i="14"/>
  <c r="AS2299" i="14"/>
  <c r="AU2539" i="14"/>
  <c r="AS2539" i="14"/>
  <c r="AU2779" i="14"/>
  <c r="AS2779" i="14"/>
  <c r="AU3019" i="14"/>
  <c r="AS3019" i="14"/>
  <c r="AU3259" i="14"/>
  <c r="AS3259" i="14"/>
  <c r="AU3499" i="14"/>
  <c r="AS3499" i="14"/>
  <c r="AU3739" i="14"/>
  <c r="AS3739" i="14"/>
  <c r="AU3979" i="14"/>
  <c r="AS3979" i="14"/>
  <c r="AU4219" i="14"/>
  <c r="AS4219" i="14"/>
  <c r="AU4459" i="14"/>
  <c r="AS4459" i="14"/>
  <c r="AU4699" i="14"/>
  <c r="AS4699" i="14"/>
  <c r="I4699" i="14"/>
  <c r="G4699" i="14"/>
  <c r="I4459" i="14"/>
  <c r="G4459" i="14"/>
  <c r="I4219" i="14"/>
  <c r="G4219" i="14"/>
  <c r="I3979" i="14"/>
  <c r="G3979" i="14"/>
  <c r="I3739" i="14"/>
  <c r="G3739" i="14"/>
  <c r="I3499" i="14"/>
  <c r="G3499" i="14"/>
  <c r="I3259" i="14"/>
  <c r="G3259" i="14"/>
  <c r="I3019" i="14"/>
  <c r="G3019" i="14"/>
  <c r="I2779" i="14"/>
  <c r="G2779" i="14"/>
  <c r="I2539" i="14"/>
  <c r="G2539" i="14"/>
  <c r="I2299" i="14"/>
  <c r="G2299" i="14"/>
  <c r="I2059" i="14"/>
  <c r="G2059" i="14"/>
  <c r="I1819" i="14"/>
  <c r="G1819" i="14"/>
  <c r="I1579" i="14"/>
  <c r="G1579" i="14"/>
  <c r="I1339" i="14"/>
  <c r="G1339" i="14"/>
  <c r="I1099" i="14"/>
  <c r="G1099" i="14"/>
  <c r="I859" i="14"/>
  <c r="G859" i="14"/>
  <c r="I619" i="14"/>
  <c r="G619" i="14"/>
  <c r="I379" i="14"/>
  <c r="G379" i="14"/>
  <c r="I139" i="14"/>
  <c r="G139" i="14" s="1"/>
  <c r="E61" i="2"/>
  <c r="D61" i="2" s="1"/>
  <c r="H1429" i="17" l="1"/>
  <c r="H1289" i="17"/>
  <c r="H1154" i="17"/>
  <c r="H1019" i="17"/>
  <c r="H884" i="17"/>
  <c r="H749" i="17"/>
  <c r="H614" i="17"/>
  <c r="H344" i="17"/>
  <c r="H209" i="17"/>
  <c r="G3673" i="14"/>
  <c r="G313" i="14"/>
  <c r="H2" i="17" l="1"/>
  <c r="H2" i="16"/>
  <c r="I2" i="13"/>
  <c r="I2" i="20"/>
  <c r="H2" i="19"/>
  <c r="I2" i="18"/>
  <c r="H2" i="15" l="1"/>
  <c r="S10" i="12"/>
  <c r="S11" i="12"/>
  <c r="S12" i="12"/>
  <c r="S13" i="12"/>
  <c r="S14" i="12"/>
  <c r="S15" i="12"/>
  <c r="S16" i="12"/>
  <c r="S17" i="12"/>
  <c r="S18" i="12"/>
  <c r="S19" i="12"/>
  <c r="S20" i="12"/>
  <c r="S21" i="12"/>
  <c r="S22" i="12"/>
  <c r="S23" i="12"/>
  <c r="S24" i="12"/>
  <c r="S25" i="12"/>
  <c r="S26" i="12"/>
  <c r="S27" i="12"/>
  <c r="S28" i="12"/>
  <c r="S9" i="12"/>
  <c r="J2" i="8"/>
  <c r="R11" i="10"/>
  <c r="R12" i="10"/>
  <c r="R13" i="10"/>
  <c r="R14" i="10"/>
  <c r="R15" i="10"/>
  <c r="R16" i="10"/>
  <c r="R17" i="10"/>
  <c r="R18" i="10"/>
  <c r="R19" i="10"/>
  <c r="R20" i="10"/>
  <c r="R21" i="10"/>
  <c r="R22" i="10"/>
  <c r="R23" i="10"/>
  <c r="R24" i="10"/>
  <c r="R25" i="10"/>
  <c r="R26" i="10"/>
  <c r="R27" i="10"/>
  <c r="R28" i="10"/>
  <c r="R29" i="10"/>
  <c r="R10" i="10"/>
  <c r="W10" i="12"/>
  <c r="W11" i="12"/>
  <c r="W12" i="12"/>
  <c r="W13" i="12"/>
  <c r="W14" i="12"/>
  <c r="W15" i="12"/>
  <c r="W16" i="12"/>
  <c r="W17" i="12"/>
  <c r="W18" i="12"/>
  <c r="W19" i="12"/>
  <c r="W20" i="12"/>
  <c r="W21" i="12"/>
  <c r="W22" i="12"/>
  <c r="W23" i="12"/>
  <c r="W24" i="12"/>
  <c r="W25" i="12"/>
  <c r="W26" i="12"/>
  <c r="W27" i="12"/>
  <c r="W28" i="12"/>
  <c r="W9" i="12"/>
  <c r="V10" i="12"/>
  <c r="V11" i="12"/>
  <c r="V12" i="12"/>
  <c r="V13" i="12"/>
  <c r="V14" i="12"/>
  <c r="V15" i="12"/>
  <c r="V16" i="12"/>
  <c r="V17" i="12"/>
  <c r="V18" i="12"/>
  <c r="V19" i="12"/>
  <c r="V20" i="12"/>
  <c r="V21" i="12"/>
  <c r="V22" i="12"/>
  <c r="V23" i="12"/>
  <c r="V24" i="12"/>
  <c r="V25" i="12"/>
  <c r="V26" i="12"/>
  <c r="V27" i="12"/>
  <c r="V28" i="12"/>
  <c r="V9" i="12"/>
  <c r="U9" i="11"/>
  <c r="U10" i="11"/>
  <c r="U11" i="11"/>
  <c r="U12" i="11"/>
  <c r="U13" i="11"/>
  <c r="U14" i="11"/>
  <c r="U15" i="11"/>
  <c r="U16" i="11"/>
  <c r="U17" i="11"/>
  <c r="U18" i="11"/>
  <c r="U19" i="11"/>
  <c r="U20" i="11"/>
  <c r="U21" i="11"/>
  <c r="U22" i="11"/>
  <c r="U23" i="11"/>
  <c r="U24" i="11"/>
  <c r="U25" i="11"/>
  <c r="U26" i="11"/>
  <c r="U27" i="11"/>
  <c r="U8" i="11"/>
  <c r="T9" i="11"/>
  <c r="T10" i="11"/>
  <c r="T11" i="11"/>
  <c r="T12" i="11"/>
  <c r="T13" i="11"/>
  <c r="T14" i="11"/>
  <c r="T15" i="11"/>
  <c r="T16" i="11"/>
  <c r="T17" i="11"/>
  <c r="T18" i="11"/>
  <c r="T19" i="11"/>
  <c r="T20" i="11"/>
  <c r="T21" i="11"/>
  <c r="T22" i="11"/>
  <c r="T23" i="11"/>
  <c r="T24" i="11"/>
  <c r="T25" i="11"/>
  <c r="T26" i="11"/>
  <c r="T27" i="11"/>
  <c r="T8" i="11"/>
  <c r="V11" i="10"/>
  <c r="V12" i="10"/>
  <c r="V13" i="10"/>
  <c r="V14" i="10"/>
  <c r="V15" i="10"/>
  <c r="V16" i="10"/>
  <c r="V17" i="10"/>
  <c r="V18" i="10"/>
  <c r="V19" i="10"/>
  <c r="V20" i="10"/>
  <c r="V21" i="10"/>
  <c r="V22" i="10"/>
  <c r="V23" i="10"/>
  <c r="V24" i="10"/>
  <c r="V25" i="10"/>
  <c r="V26" i="10"/>
  <c r="V27" i="10"/>
  <c r="V28" i="10"/>
  <c r="V29" i="10"/>
  <c r="V10" i="10"/>
  <c r="U11" i="10"/>
  <c r="U12" i="10"/>
  <c r="U13" i="10"/>
  <c r="U14" i="10"/>
  <c r="U15" i="10"/>
  <c r="U16" i="10"/>
  <c r="U17" i="10"/>
  <c r="U18" i="10"/>
  <c r="U19" i="10"/>
  <c r="U20" i="10"/>
  <c r="U21" i="10"/>
  <c r="U22" i="10"/>
  <c r="U23" i="10"/>
  <c r="U24" i="10"/>
  <c r="U25" i="10"/>
  <c r="U26" i="10"/>
  <c r="U27" i="10"/>
  <c r="U28" i="10"/>
  <c r="U29" i="10"/>
  <c r="U10" i="10"/>
  <c r="S8" i="9"/>
  <c r="T9" i="9"/>
  <c r="T10" i="9"/>
  <c r="T11" i="9"/>
  <c r="T12" i="9"/>
  <c r="T13" i="9"/>
  <c r="T14" i="9"/>
  <c r="T15" i="9"/>
  <c r="T16" i="9"/>
  <c r="T17" i="9"/>
  <c r="T18" i="9"/>
  <c r="T19" i="9"/>
  <c r="T20" i="9"/>
  <c r="T21" i="9"/>
  <c r="T22" i="9"/>
  <c r="T23" i="9"/>
  <c r="T24" i="9"/>
  <c r="T25" i="9"/>
  <c r="T26" i="9"/>
  <c r="T27" i="9"/>
  <c r="T28" i="9"/>
  <c r="T29" i="9"/>
  <c r="T8" i="9"/>
  <c r="S9" i="9"/>
  <c r="S10" i="9"/>
  <c r="S11" i="9"/>
  <c r="S12" i="9"/>
  <c r="S13" i="9"/>
  <c r="S14" i="9"/>
  <c r="S15" i="9"/>
  <c r="S16" i="9"/>
  <c r="S17" i="9"/>
  <c r="S18" i="9"/>
  <c r="S19" i="9"/>
  <c r="S20" i="9"/>
  <c r="S21" i="9"/>
  <c r="S22" i="9"/>
  <c r="S23" i="9"/>
  <c r="S24" i="9"/>
  <c r="S25" i="9"/>
  <c r="S26" i="9"/>
  <c r="S27" i="9"/>
  <c r="S28" i="9"/>
  <c r="S29" i="9"/>
  <c r="I2" i="7"/>
  <c r="I2" i="6"/>
  <c r="J62" i="5"/>
  <c r="M62" i="5"/>
  <c r="E59" i="5" l="1"/>
  <c r="E12" i="5" l="1"/>
  <c r="E10" i="5"/>
  <c r="J2" i="5"/>
  <c r="I2" i="4"/>
  <c r="K40" i="4"/>
  <c r="K35" i="4"/>
  <c r="K34" i="4"/>
  <c r="G33" i="5" l="1"/>
  <c r="E33" i="5"/>
  <c r="D19" i="17"/>
  <c r="C19" i="17"/>
  <c r="D18" i="17"/>
  <c r="C18" i="17"/>
  <c r="D17" i="17"/>
  <c r="C17" i="17"/>
  <c r="D16" i="17"/>
  <c r="C16" i="17"/>
  <c r="D15" i="17"/>
  <c r="C15" i="17"/>
  <c r="D14" i="17"/>
  <c r="C14" i="17"/>
  <c r="D13" i="17"/>
  <c r="C13" i="17"/>
  <c r="D12" i="17"/>
  <c r="C12" i="17"/>
  <c r="D11" i="17"/>
  <c r="C11" i="17"/>
  <c r="E10" i="17"/>
  <c r="D10" i="17"/>
  <c r="C10" i="17"/>
  <c r="E113" i="17"/>
  <c r="E126" i="17"/>
  <c r="E139" i="17"/>
  <c r="E143" i="17"/>
  <c r="E152" i="17"/>
  <c r="E161" i="17"/>
  <c r="E165" i="17"/>
  <c r="E248" i="17"/>
  <c r="E261" i="17"/>
  <c r="D343" i="17" s="1"/>
  <c r="F343" i="17" s="1"/>
  <c r="H343" i="17" s="1"/>
  <c r="E274" i="17"/>
  <c r="E278" i="17"/>
  <c r="E287" i="17"/>
  <c r="E296" i="17"/>
  <c r="E300" i="17"/>
  <c r="E383" i="17"/>
  <c r="E396" i="17"/>
  <c r="D478" i="17" s="1"/>
  <c r="F478" i="17" s="1"/>
  <c r="H478" i="17" s="1"/>
  <c r="E409" i="17"/>
  <c r="E413" i="17"/>
  <c r="E422" i="17"/>
  <c r="E431" i="17"/>
  <c r="E435" i="17"/>
  <c r="E518" i="17"/>
  <c r="E531" i="17"/>
  <c r="D613" i="17" s="1"/>
  <c r="F613" i="17" s="1"/>
  <c r="H613" i="17" s="1"/>
  <c r="E544" i="17"/>
  <c r="E548" i="17"/>
  <c r="E557" i="17"/>
  <c r="E566" i="17"/>
  <c r="E570" i="17"/>
  <c r="E653" i="17"/>
  <c r="E666" i="17"/>
  <c r="D748" i="17" s="1"/>
  <c r="F748" i="17" s="1"/>
  <c r="H748" i="17" s="1"/>
  <c r="E679" i="17"/>
  <c r="E683" i="17"/>
  <c r="E692" i="17"/>
  <c r="E701" i="17"/>
  <c r="E705" i="17"/>
  <c r="E788" i="17"/>
  <c r="E801" i="17"/>
  <c r="D883" i="17" s="1"/>
  <c r="F883" i="17" s="1"/>
  <c r="H883" i="17" s="1"/>
  <c r="E814" i="17"/>
  <c r="E818" i="17"/>
  <c r="E827" i="17"/>
  <c r="E836" i="17"/>
  <c r="E840" i="17"/>
  <c r="E923" i="17"/>
  <c r="E936" i="17"/>
  <c r="D1018" i="17" s="1"/>
  <c r="F1018" i="17" s="1"/>
  <c r="H1018" i="17" s="1"/>
  <c r="E949" i="17"/>
  <c r="E953" i="17"/>
  <c r="E962" i="17"/>
  <c r="E971" i="17"/>
  <c r="E975" i="17"/>
  <c r="E1058" i="17"/>
  <c r="E1071" i="17"/>
  <c r="D1153" i="17" s="1"/>
  <c r="F1153" i="17" s="1"/>
  <c r="H1153" i="17" s="1"/>
  <c r="E1084" i="17"/>
  <c r="E1088" i="17"/>
  <c r="E1097" i="17"/>
  <c r="E1106" i="17"/>
  <c r="E1110" i="17"/>
  <c r="E1193" i="17"/>
  <c r="E1206" i="17"/>
  <c r="D1288" i="17" s="1"/>
  <c r="F1288" i="17" s="1"/>
  <c r="H1288" i="17" s="1"/>
  <c r="E1219" i="17"/>
  <c r="E1223" i="17"/>
  <c r="E1232" i="17"/>
  <c r="E1241" i="17"/>
  <c r="E1245" i="17"/>
  <c r="E1333" i="17"/>
  <c r="E1346" i="17"/>
  <c r="E1359" i="17"/>
  <c r="E1363" i="17"/>
  <c r="E1372" i="17"/>
  <c r="E1381" i="17"/>
  <c r="E1385" i="17"/>
  <c r="G1429" i="17"/>
  <c r="J1409" i="17"/>
  <c r="I1409" i="17"/>
  <c r="H1409" i="17"/>
  <c r="G1409" i="17"/>
  <c r="F1409" i="17"/>
  <c r="C1409" i="17"/>
  <c r="K1408" i="17"/>
  <c r="C1408" i="17"/>
  <c r="K1407" i="17"/>
  <c r="C1407" i="17"/>
  <c r="K1406" i="17"/>
  <c r="C1406" i="17"/>
  <c r="K1405" i="17"/>
  <c r="J1405" i="17"/>
  <c r="I1405" i="17"/>
  <c r="H1405" i="17"/>
  <c r="G1405" i="17"/>
  <c r="F1405" i="17"/>
  <c r="G1400" i="17"/>
  <c r="D1400" i="17"/>
  <c r="G1385" i="17"/>
  <c r="F1385" i="17"/>
  <c r="D1385" i="17"/>
  <c r="I1381" i="17"/>
  <c r="H1381" i="17"/>
  <c r="G1381" i="17"/>
  <c r="F1381" i="17"/>
  <c r="J1380" i="17"/>
  <c r="C1380" i="17"/>
  <c r="J1379" i="17"/>
  <c r="C1379" i="17"/>
  <c r="J1378" i="17"/>
  <c r="C1378" i="17"/>
  <c r="D1372" i="17"/>
  <c r="G1363" i="17"/>
  <c r="F1363" i="17"/>
  <c r="C1363" i="17"/>
  <c r="H1362" i="17"/>
  <c r="C1362" i="17"/>
  <c r="H1361" i="17"/>
  <c r="C1361" i="17"/>
  <c r="H1360" i="17"/>
  <c r="C1360" i="17"/>
  <c r="H1359" i="17"/>
  <c r="G1359" i="17"/>
  <c r="F1359" i="17"/>
  <c r="C1357" i="17"/>
  <c r="C1355" i="17"/>
  <c r="C1353" i="17"/>
  <c r="D1428" i="17"/>
  <c r="F1428" i="17" s="1"/>
  <c r="H1428" i="17" s="1"/>
  <c r="D1346" i="17"/>
  <c r="D1333" i="17"/>
  <c r="G1289" i="17"/>
  <c r="J1269" i="17"/>
  <c r="I1269" i="17"/>
  <c r="H1269" i="17"/>
  <c r="G1269" i="17"/>
  <c r="F1269" i="17"/>
  <c r="C1269" i="17"/>
  <c r="K1268" i="17"/>
  <c r="C1268" i="17"/>
  <c r="K1267" i="17"/>
  <c r="C1267" i="17"/>
  <c r="K1266" i="17"/>
  <c r="C1266" i="17"/>
  <c r="K1265" i="17"/>
  <c r="J1265" i="17"/>
  <c r="I1265" i="17"/>
  <c r="H1265" i="17"/>
  <c r="G1265" i="17"/>
  <c r="F1265" i="17"/>
  <c r="G1260" i="17"/>
  <c r="D1260" i="17"/>
  <c r="G1245" i="17"/>
  <c r="F1245" i="17"/>
  <c r="D1245" i="17"/>
  <c r="I1241" i="17"/>
  <c r="H1241" i="17"/>
  <c r="G1241" i="17"/>
  <c r="F1241" i="17"/>
  <c r="J1240" i="17"/>
  <c r="C1240" i="17"/>
  <c r="J1239" i="17"/>
  <c r="C1239" i="17"/>
  <c r="J1238" i="17"/>
  <c r="C1238" i="17"/>
  <c r="D1232" i="17"/>
  <c r="G1223" i="17"/>
  <c r="F1223" i="17"/>
  <c r="C1223" i="17"/>
  <c r="H1222" i="17"/>
  <c r="C1222" i="17"/>
  <c r="H1221" i="17"/>
  <c r="C1221" i="17"/>
  <c r="H1220" i="17"/>
  <c r="C1220" i="17"/>
  <c r="H1219" i="17"/>
  <c r="G1219" i="17"/>
  <c r="F1219" i="17"/>
  <c r="C1217" i="17"/>
  <c r="C1215" i="17"/>
  <c r="C1213" i="17"/>
  <c r="D1206" i="17"/>
  <c r="D1193" i="17"/>
  <c r="G1154" i="17"/>
  <c r="J1134" i="17"/>
  <c r="I1134" i="17"/>
  <c r="H1134" i="17"/>
  <c r="G1134" i="17"/>
  <c r="F1134" i="17"/>
  <c r="C1134" i="17"/>
  <c r="K1133" i="17"/>
  <c r="C1133" i="17"/>
  <c r="K1132" i="17"/>
  <c r="C1132" i="17"/>
  <c r="K1131" i="17"/>
  <c r="C1131" i="17"/>
  <c r="K1130" i="17"/>
  <c r="J1130" i="17"/>
  <c r="I1130" i="17"/>
  <c r="H1130" i="17"/>
  <c r="G1130" i="17"/>
  <c r="F1130" i="17"/>
  <c r="G1125" i="17"/>
  <c r="D1125" i="17"/>
  <c r="G1110" i="17"/>
  <c r="F1110" i="17"/>
  <c r="D1110" i="17"/>
  <c r="I1106" i="17"/>
  <c r="H1106" i="17"/>
  <c r="G1106" i="17"/>
  <c r="F1106" i="17"/>
  <c r="J1105" i="17"/>
  <c r="C1105" i="17"/>
  <c r="J1104" i="17"/>
  <c r="C1104" i="17"/>
  <c r="J1103" i="17"/>
  <c r="C1103" i="17"/>
  <c r="D1097" i="17"/>
  <c r="G1088" i="17"/>
  <c r="F1088" i="17"/>
  <c r="C1088" i="17"/>
  <c r="H1087" i="17"/>
  <c r="C1087" i="17"/>
  <c r="H1086" i="17"/>
  <c r="C1086" i="17"/>
  <c r="H1085" i="17"/>
  <c r="C1085" i="17"/>
  <c r="H1084" i="17"/>
  <c r="G1084" i="17"/>
  <c r="F1084" i="17"/>
  <c r="C1082" i="17"/>
  <c r="C1080" i="17"/>
  <c r="C1078" i="17"/>
  <c r="D1071" i="17"/>
  <c r="D1058" i="17"/>
  <c r="G1019" i="17"/>
  <c r="J999" i="17"/>
  <c r="I999" i="17"/>
  <c r="H999" i="17"/>
  <c r="G999" i="17"/>
  <c r="F999" i="17"/>
  <c r="C999" i="17"/>
  <c r="K998" i="17"/>
  <c r="C998" i="17"/>
  <c r="K997" i="17"/>
  <c r="C997" i="17"/>
  <c r="K996" i="17"/>
  <c r="C996" i="17"/>
  <c r="K995" i="17"/>
  <c r="J995" i="17"/>
  <c r="I995" i="17"/>
  <c r="H995" i="17"/>
  <c r="G995" i="17"/>
  <c r="F995" i="17"/>
  <c r="G990" i="17"/>
  <c r="D990" i="17"/>
  <c r="G975" i="17"/>
  <c r="F975" i="17"/>
  <c r="D975" i="17"/>
  <c r="I971" i="17"/>
  <c r="H971" i="17"/>
  <c r="G971" i="17"/>
  <c r="F971" i="17"/>
  <c r="J970" i="17"/>
  <c r="C970" i="17"/>
  <c r="J969" i="17"/>
  <c r="C969" i="17"/>
  <c r="J968" i="17"/>
  <c r="C968" i="17"/>
  <c r="D962" i="17"/>
  <c r="G953" i="17"/>
  <c r="F953" i="17"/>
  <c r="C953" i="17"/>
  <c r="H952" i="17"/>
  <c r="C952" i="17"/>
  <c r="H951" i="17"/>
  <c r="C951" i="17"/>
  <c r="H950" i="17"/>
  <c r="C950" i="17"/>
  <c r="H949" i="17"/>
  <c r="G949" i="17"/>
  <c r="F949" i="17"/>
  <c r="C947" i="17"/>
  <c r="C945" i="17"/>
  <c r="C943" i="17"/>
  <c r="D936" i="17"/>
  <c r="D923" i="17"/>
  <c r="G884" i="17"/>
  <c r="J864" i="17"/>
  <c r="I864" i="17"/>
  <c r="H864" i="17"/>
  <c r="G864" i="17"/>
  <c r="F864" i="17"/>
  <c r="C864" i="17"/>
  <c r="K863" i="17"/>
  <c r="C863" i="17"/>
  <c r="K862" i="17"/>
  <c r="C862" i="17"/>
  <c r="K861" i="17"/>
  <c r="C861" i="17"/>
  <c r="K860" i="17"/>
  <c r="J860" i="17"/>
  <c r="I860" i="17"/>
  <c r="H860" i="17"/>
  <c r="G860" i="17"/>
  <c r="F860" i="17"/>
  <c r="G855" i="17"/>
  <c r="D855" i="17"/>
  <c r="G840" i="17"/>
  <c r="F840" i="17"/>
  <c r="D840" i="17"/>
  <c r="I836" i="17"/>
  <c r="H836" i="17"/>
  <c r="G836" i="17"/>
  <c r="F836" i="17"/>
  <c r="J835" i="17"/>
  <c r="C835" i="17"/>
  <c r="J834" i="17"/>
  <c r="C834" i="17"/>
  <c r="J833" i="17"/>
  <c r="C833" i="17"/>
  <c r="D827" i="17"/>
  <c r="G818" i="17"/>
  <c r="F818" i="17"/>
  <c r="C818" i="17"/>
  <c r="H817" i="17"/>
  <c r="C817" i="17"/>
  <c r="H816" i="17"/>
  <c r="C816" i="17"/>
  <c r="H815" i="17"/>
  <c r="C815" i="17"/>
  <c r="H814" i="17"/>
  <c r="G814" i="17"/>
  <c r="F814" i="17"/>
  <c r="C812" i="17"/>
  <c r="C810" i="17"/>
  <c r="C808" i="17"/>
  <c r="D801" i="17"/>
  <c r="D788" i="17"/>
  <c r="G749" i="17"/>
  <c r="J729" i="17"/>
  <c r="I729" i="17"/>
  <c r="H729" i="17"/>
  <c r="G729" i="17"/>
  <c r="F729" i="17"/>
  <c r="C729" i="17"/>
  <c r="K728" i="17"/>
  <c r="C728" i="17"/>
  <c r="K727" i="17"/>
  <c r="C727" i="17"/>
  <c r="K726" i="17"/>
  <c r="K729" i="17" s="1"/>
  <c r="C726" i="17"/>
  <c r="K725" i="17"/>
  <c r="J725" i="17"/>
  <c r="I725" i="17"/>
  <c r="H725" i="17"/>
  <c r="G725" i="17"/>
  <c r="F725" i="17"/>
  <c r="G720" i="17"/>
  <c r="D720" i="17"/>
  <c r="G705" i="17"/>
  <c r="F705" i="17"/>
  <c r="D705" i="17"/>
  <c r="I701" i="17"/>
  <c r="H701" i="17"/>
  <c r="G701" i="17"/>
  <c r="F701" i="17"/>
  <c r="J700" i="17"/>
  <c r="C700" i="17"/>
  <c r="J699" i="17"/>
  <c r="C699" i="17"/>
  <c r="J698" i="17"/>
  <c r="C698" i="17"/>
  <c r="D692" i="17"/>
  <c r="G683" i="17"/>
  <c r="F683" i="17"/>
  <c r="C683" i="17"/>
  <c r="H682" i="17"/>
  <c r="C682" i="17"/>
  <c r="H681" i="17"/>
  <c r="C681" i="17"/>
  <c r="H680" i="17"/>
  <c r="H683" i="17" s="1"/>
  <c r="C680" i="17"/>
  <c r="H679" i="17"/>
  <c r="G679" i="17"/>
  <c r="F679" i="17"/>
  <c r="C677" i="17"/>
  <c r="C675" i="17"/>
  <c r="C673" i="17"/>
  <c r="D666" i="17"/>
  <c r="D653" i="17"/>
  <c r="G614" i="17"/>
  <c r="J594" i="17"/>
  <c r="I594" i="17"/>
  <c r="H594" i="17"/>
  <c r="G594" i="17"/>
  <c r="F594" i="17"/>
  <c r="C594" i="17"/>
  <c r="K593" i="17"/>
  <c r="C593" i="17"/>
  <c r="K592" i="17"/>
  <c r="C592" i="17"/>
  <c r="K591" i="17"/>
  <c r="C591" i="17"/>
  <c r="K590" i="17"/>
  <c r="J590" i="17"/>
  <c r="I590" i="17"/>
  <c r="H590" i="17"/>
  <c r="G590" i="17"/>
  <c r="F590" i="17"/>
  <c r="G585" i="17"/>
  <c r="D585" i="17"/>
  <c r="G570" i="17"/>
  <c r="F570" i="17"/>
  <c r="D570" i="17"/>
  <c r="I566" i="17"/>
  <c r="H566" i="17"/>
  <c r="G566" i="17"/>
  <c r="F566" i="17"/>
  <c r="J565" i="17"/>
  <c r="C565" i="17"/>
  <c r="J564" i="17"/>
  <c r="C564" i="17"/>
  <c r="J563" i="17"/>
  <c r="C563" i="17"/>
  <c r="D557" i="17"/>
  <c r="G548" i="17"/>
  <c r="F548" i="17"/>
  <c r="C548" i="17"/>
  <c r="H547" i="17"/>
  <c r="C547" i="17"/>
  <c r="H546" i="17"/>
  <c r="C546" i="17"/>
  <c r="H545" i="17"/>
  <c r="H548" i="17" s="1"/>
  <c r="C545" i="17"/>
  <c r="H544" i="17"/>
  <c r="G544" i="17"/>
  <c r="F544" i="17"/>
  <c r="C542" i="17"/>
  <c r="C540" i="17"/>
  <c r="C538" i="17"/>
  <c r="D531" i="17"/>
  <c r="D518" i="17"/>
  <c r="G479" i="17"/>
  <c r="H479" i="17" s="1"/>
  <c r="J459" i="17"/>
  <c r="I459" i="17"/>
  <c r="H459" i="17"/>
  <c r="G459" i="17"/>
  <c r="F459" i="17"/>
  <c r="C459" i="17"/>
  <c r="K458" i="17"/>
  <c r="C458" i="17"/>
  <c r="K457" i="17"/>
  <c r="K459" i="17" s="1"/>
  <c r="C457" i="17"/>
  <c r="K456" i="17"/>
  <c r="C456" i="17"/>
  <c r="K455" i="17"/>
  <c r="J455" i="17"/>
  <c r="I455" i="17"/>
  <c r="H455" i="17"/>
  <c r="G455" i="17"/>
  <c r="F455" i="17"/>
  <c r="G450" i="17"/>
  <c r="D450" i="17"/>
  <c r="G435" i="17"/>
  <c r="F435" i="17"/>
  <c r="D435" i="17"/>
  <c r="I431" i="17"/>
  <c r="H431" i="17"/>
  <c r="G431" i="17"/>
  <c r="F431" i="17"/>
  <c r="J430" i="17"/>
  <c r="C430" i="17"/>
  <c r="J429" i="17"/>
  <c r="C429" i="17"/>
  <c r="J428" i="17"/>
  <c r="C428" i="17"/>
  <c r="D422" i="17"/>
  <c r="G413" i="17"/>
  <c r="F413" i="17"/>
  <c r="C413" i="17"/>
  <c r="H412" i="17"/>
  <c r="C412" i="17"/>
  <c r="H411" i="17"/>
  <c r="C411" i="17"/>
  <c r="H410" i="17"/>
  <c r="H413" i="17" s="1"/>
  <c r="C410" i="17"/>
  <c r="H409" i="17"/>
  <c r="G409" i="17"/>
  <c r="F409" i="17"/>
  <c r="C407" i="17"/>
  <c r="C405" i="17"/>
  <c r="C403" i="17"/>
  <c r="D396" i="17"/>
  <c r="D383" i="17"/>
  <c r="G344" i="17"/>
  <c r="J324" i="17"/>
  <c r="I324" i="17"/>
  <c r="H324" i="17"/>
  <c r="G324" i="17"/>
  <c r="F324" i="17"/>
  <c r="C324" i="17"/>
  <c r="K323" i="17"/>
  <c r="C323" i="17"/>
  <c r="K322" i="17"/>
  <c r="C322" i="17"/>
  <c r="K321" i="17"/>
  <c r="K324" i="17" s="1"/>
  <c r="C321" i="17"/>
  <c r="K320" i="17"/>
  <c r="J320" i="17"/>
  <c r="I320" i="17"/>
  <c r="H320" i="17"/>
  <c r="G320" i="17"/>
  <c r="F320" i="17"/>
  <c r="G315" i="17"/>
  <c r="D315" i="17"/>
  <c r="G300" i="17"/>
  <c r="F300" i="17"/>
  <c r="D300" i="17"/>
  <c r="I296" i="17"/>
  <c r="H296" i="17"/>
  <c r="G296" i="17"/>
  <c r="F296" i="17"/>
  <c r="J295" i="17"/>
  <c r="C295" i="17"/>
  <c r="J294" i="17"/>
  <c r="C294" i="17"/>
  <c r="J293" i="17"/>
  <c r="C293" i="17"/>
  <c r="D287" i="17"/>
  <c r="G278" i="17"/>
  <c r="F278" i="17"/>
  <c r="C278" i="17"/>
  <c r="H277" i="17"/>
  <c r="C277" i="17"/>
  <c r="H276" i="17"/>
  <c r="C276" i="17"/>
  <c r="H275" i="17"/>
  <c r="H278" i="17" s="1"/>
  <c r="C275" i="17"/>
  <c r="H274" i="17"/>
  <c r="G274" i="17"/>
  <c r="F274" i="17"/>
  <c r="C272" i="17"/>
  <c r="C270" i="17"/>
  <c r="C268" i="17"/>
  <c r="D261" i="17"/>
  <c r="D248" i="17"/>
  <c r="C29" i="16"/>
  <c r="C28" i="16"/>
  <c r="C27" i="16"/>
  <c r="C26" i="16"/>
  <c r="C25" i="16"/>
  <c r="C24" i="16"/>
  <c r="C23" i="16"/>
  <c r="C22" i="16"/>
  <c r="C21" i="16"/>
  <c r="C20" i="16"/>
  <c r="C19" i="16"/>
  <c r="C18" i="16"/>
  <c r="C17" i="16"/>
  <c r="C16" i="16"/>
  <c r="C15" i="16"/>
  <c r="C14" i="16"/>
  <c r="C13" i="16"/>
  <c r="C12" i="16"/>
  <c r="H2" i="14"/>
  <c r="E49" i="14"/>
  <c r="D49" i="14"/>
  <c r="C49" i="14"/>
  <c r="E48" i="14"/>
  <c r="D48" i="14"/>
  <c r="C48" i="14"/>
  <c r="E47" i="14"/>
  <c r="D47" i="14"/>
  <c r="C47" i="14"/>
  <c r="E46" i="14"/>
  <c r="D46" i="14"/>
  <c r="C46" i="14"/>
  <c r="E29" i="14"/>
  <c r="D29" i="14"/>
  <c r="C29" i="14"/>
  <c r="E28" i="14"/>
  <c r="D28" i="14"/>
  <c r="C28" i="14"/>
  <c r="E27" i="14"/>
  <c r="D27" i="14"/>
  <c r="C27" i="14"/>
  <c r="E26" i="14"/>
  <c r="D26" i="14"/>
  <c r="C26" i="14"/>
  <c r="E45" i="14"/>
  <c r="D45" i="14"/>
  <c r="C45" i="14"/>
  <c r="E25" i="14"/>
  <c r="D25" i="14"/>
  <c r="C25" i="14"/>
  <c r="E44" i="14"/>
  <c r="D44" i="14"/>
  <c r="C44" i="14"/>
  <c r="E24" i="14"/>
  <c r="D24" i="14"/>
  <c r="C24" i="14"/>
  <c r="E43" i="14"/>
  <c r="D43" i="14"/>
  <c r="C43" i="14"/>
  <c r="E23" i="14"/>
  <c r="D23" i="14"/>
  <c r="C23" i="14"/>
  <c r="E42" i="14"/>
  <c r="D42" i="14"/>
  <c r="C42" i="14"/>
  <c r="E22" i="14"/>
  <c r="D22" i="14"/>
  <c r="C22" i="14"/>
  <c r="E41" i="14"/>
  <c r="D41" i="14"/>
  <c r="C41" i="14"/>
  <c r="E21" i="14"/>
  <c r="D21" i="14"/>
  <c r="C21" i="14"/>
  <c r="E40" i="14"/>
  <c r="D40" i="14"/>
  <c r="C40" i="14"/>
  <c r="E20" i="14"/>
  <c r="D20" i="14"/>
  <c r="C20" i="14"/>
  <c r="E39" i="14"/>
  <c r="D39" i="14"/>
  <c r="C39" i="14"/>
  <c r="E19" i="14"/>
  <c r="D19" i="14"/>
  <c r="C19" i="14"/>
  <c r="E38" i="14"/>
  <c r="D38" i="14"/>
  <c r="C38" i="14"/>
  <c r="E18" i="14"/>
  <c r="D18" i="14"/>
  <c r="C18" i="14"/>
  <c r="E37" i="14"/>
  <c r="D37" i="14"/>
  <c r="C37" i="14"/>
  <c r="E17" i="14"/>
  <c r="D17" i="14"/>
  <c r="C17" i="14"/>
  <c r="E36" i="14"/>
  <c r="D36" i="14"/>
  <c r="C36" i="14"/>
  <c r="E16" i="14"/>
  <c r="D16" i="14"/>
  <c r="C16" i="14"/>
  <c r="E35" i="14"/>
  <c r="D35" i="14"/>
  <c r="C35" i="14"/>
  <c r="E15" i="14"/>
  <c r="D15" i="14"/>
  <c r="C15" i="14"/>
  <c r="E34" i="14"/>
  <c r="D34" i="14"/>
  <c r="C34" i="14"/>
  <c r="E13" i="14"/>
  <c r="D13" i="14"/>
  <c r="E14" i="14"/>
  <c r="E33" i="14"/>
  <c r="D33" i="14"/>
  <c r="C33" i="14"/>
  <c r="E32" i="14"/>
  <c r="D32" i="14"/>
  <c r="C32" i="14"/>
  <c r="E12" i="14"/>
  <c r="D12" i="14"/>
  <c r="E11" i="14"/>
  <c r="E10" i="14"/>
  <c r="E31" i="14"/>
  <c r="D31" i="14"/>
  <c r="D11" i="14"/>
  <c r="C31" i="14"/>
  <c r="C11" i="14"/>
  <c r="D30" i="14"/>
  <c r="C30" i="14"/>
  <c r="E30" i="14"/>
  <c r="D10" i="14"/>
  <c r="E12" i="17" l="1"/>
  <c r="E16" i="17"/>
  <c r="J566" i="17"/>
  <c r="E14" i="17"/>
  <c r="E18" i="17"/>
  <c r="J296" i="17"/>
  <c r="E13" i="17"/>
  <c r="E17" i="17"/>
  <c r="E11" i="17"/>
  <c r="E15" i="17"/>
  <c r="E19" i="17"/>
  <c r="H1223" i="17"/>
  <c r="H818" i="17"/>
  <c r="J836" i="17"/>
  <c r="H1088" i="17"/>
  <c r="J1106" i="17"/>
  <c r="J1241" i="17"/>
  <c r="K594" i="17"/>
  <c r="H953" i="17"/>
  <c r="J971" i="17"/>
  <c r="J1381" i="17"/>
  <c r="H1363" i="17"/>
  <c r="J431" i="17"/>
  <c r="J701" i="17"/>
  <c r="K864" i="17"/>
  <c r="K999" i="17"/>
  <c r="K1134" i="17"/>
  <c r="K1269" i="17"/>
  <c r="K1409" i="17"/>
  <c r="AP124" i="14" l="1"/>
  <c r="D124" i="14"/>
  <c r="AS128" i="14"/>
  <c r="AO128" i="14"/>
  <c r="AQ104" i="14"/>
  <c r="B257" i="15" l="1"/>
  <c r="D14" i="14"/>
  <c r="C14" i="14"/>
  <c r="C13" i="14"/>
  <c r="C12" i="14"/>
  <c r="G17" i="19"/>
  <c r="E23" i="2"/>
  <c r="G25" i="2" s="1"/>
  <c r="D12" i="20" l="1"/>
  <c r="D11" i="20"/>
  <c r="D10" i="20"/>
  <c r="D9" i="20"/>
  <c r="D8" i="20"/>
  <c r="C12" i="20"/>
  <c r="C11" i="20"/>
  <c r="C10" i="20"/>
  <c r="C9" i="20"/>
  <c r="C8" i="20"/>
  <c r="G609" i="20"/>
  <c r="F609" i="20"/>
  <c r="D608" i="20"/>
  <c r="D609" i="20" s="1"/>
  <c r="E607" i="20"/>
  <c r="H600" i="20"/>
  <c r="G600" i="20"/>
  <c r="H599" i="20"/>
  <c r="G599" i="20"/>
  <c r="C582" i="20"/>
  <c r="C580" i="20"/>
  <c r="C578" i="20"/>
  <c r="C576" i="20"/>
  <c r="C574" i="20"/>
  <c r="C572" i="20"/>
  <c r="B570" i="20"/>
  <c r="F548" i="20"/>
  <c r="F547" i="20"/>
  <c r="F546" i="20"/>
  <c r="G539" i="20"/>
  <c r="E535" i="20"/>
  <c r="D535" i="20"/>
  <c r="L521" i="20"/>
  <c r="G505" i="20"/>
  <c r="F505" i="20"/>
  <c r="D504" i="20"/>
  <c r="D505" i="20" s="1"/>
  <c r="E503" i="20"/>
  <c r="H496" i="20"/>
  <c r="G496" i="20"/>
  <c r="H495" i="20"/>
  <c r="G495" i="20"/>
  <c r="C478" i="20"/>
  <c r="C476" i="20"/>
  <c r="C474" i="20"/>
  <c r="C472" i="20"/>
  <c r="C470" i="20"/>
  <c r="C468" i="20"/>
  <c r="B466" i="20"/>
  <c r="F444" i="20"/>
  <c r="F443" i="20"/>
  <c r="F442" i="20"/>
  <c r="G435" i="20"/>
  <c r="E431" i="20"/>
  <c r="D431" i="20"/>
  <c r="L417" i="20"/>
  <c r="G402" i="20"/>
  <c r="F402" i="20"/>
  <c r="D401" i="20"/>
  <c r="D402" i="20" s="1"/>
  <c r="E400" i="20"/>
  <c r="H393" i="20"/>
  <c r="G393" i="20"/>
  <c r="H392" i="20"/>
  <c r="G392" i="20"/>
  <c r="C375" i="20"/>
  <c r="C373" i="20"/>
  <c r="C371" i="20"/>
  <c r="C369" i="20"/>
  <c r="C367" i="20"/>
  <c r="C365" i="20"/>
  <c r="B363" i="20"/>
  <c r="F341" i="20"/>
  <c r="F340" i="20"/>
  <c r="F339" i="20"/>
  <c r="G332" i="20"/>
  <c r="E328" i="20"/>
  <c r="D328" i="20"/>
  <c r="L314" i="20"/>
  <c r="G299" i="20"/>
  <c r="F299" i="20"/>
  <c r="D298" i="20"/>
  <c r="D299" i="20" s="1"/>
  <c r="E297" i="20"/>
  <c r="H290" i="20"/>
  <c r="G290" i="20"/>
  <c r="H289" i="20"/>
  <c r="G289" i="20"/>
  <c r="C272" i="20"/>
  <c r="C270" i="20"/>
  <c r="C268" i="20"/>
  <c r="C266" i="20"/>
  <c r="C264" i="20"/>
  <c r="C262" i="20"/>
  <c r="B260" i="20"/>
  <c r="F238" i="20"/>
  <c r="F237" i="20"/>
  <c r="F236" i="20"/>
  <c r="G229" i="20"/>
  <c r="E225" i="20"/>
  <c r="D225" i="20"/>
  <c r="L211" i="20"/>
  <c r="E19" i="21"/>
  <c r="K19" i="21" s="1"/>
  <c r="E16" i="21"/>
  <c r="E15" i="21"/>
  <c r="E14" i="21"/>
  <c r="E13" i="21"/>
  <c r="K13" i="21" s="1"/>
  <c r="E12" i="21"/>
  <c r="G4081" i="16"/>
  <c r="D4080" i="16"/>
  <c r="F4080" i="16" s="1"/>
  <c r="H4080" i="16" s="1"/>
  <c r="D4079" i="16"/>
  <c r="F4079" i="16" s="1"/>
  <c r="H4079" i="16" s="1"/>
  <c r="D4078" i="16"/>
  <c r="F4078" i="16" s="1"/>
  <c r="H4078" i="16" s="1"/>
  <c r="F4077" i="16"/>
  <c r="H4077" i="16" s="1"/>
  <c r="H4081" i="16" s="1"/>
  <c r="D4076" i="16"/>
  <c r="F4076" i="16" s="1"/>
  <c r="H4076" i="16" s="1"/>
  <c r="J4064" i="16"/>
  <c r="E3995" i="16"/>
  <c r="C3995" i="16"/>
  <c r="D3995" i="16"/>
  <c r="C3988" i="16"/>
  <c r="H3982" i="16"/>
  <c r="G3982" i="16"/>
  <c r="F3982" i="16"/>
  <c r="E3982" i="16"/>
  <c r="C3982" i="16"/>
  <c r="H3981" i="16"/>
  <c r="C3981" i="16"/>
  <c r="H3980" i="16"/>
  <c r="C3980" i="16"/>
  <c r="H3979" i="16"/>
  <c r="C3979" i="16"/>
  <c r="H3978" i="16"/>
  <c r="G3978" i="16"/>
  <c r="F3978" i="16"/>
  <c r="E3978" i="16"/>
  <c r="C3976" i="16"/>
  <c r="C3974" i="16"/>
  <c r="C3972" i="16"/>
  <c r="E3966" i="16"/>
  <c r="D3966" i="16"/>
  <c r="I3944" i="16"/>
  <c r="G3943" i="16"/>
  <c r="F3943" i="16"/>
  <c r="E3943" i="16"/>
  <c r="D3943" i="16"/>
  <c r="C3943" i="16"/>
  <c r="C3941" i="16"/>
  <c r="F3937" i="16"/>
  <c r="E3928" i="16"/>
  <c r="D3928" i="16"/>
  <c r="C3918" i="16"/>
  <c r="G3881" i="16"/>
  <c r="D28" i="16" s="1"/>
  <c r="D3880" i="16"/>
  <c r="F3880" i="16" s="1"/>
  <c r="H3880" i="16" s="1"/>
  <c r="D3879" i="16"/>
  <c r="F3879" i="16" s="1"/>
  <c r="H3879" i="16" s="1"/>
  <c r="D3878" i="16"/>
  <c r="F3878" i="16" s="1"/>
  <c r="H3878" i="16" s="1"/>
  <c r="F3877" i="16"/>
  <c r="H3877" i="16" s="1"/>
  <c r="H3881" i="16" s="1"/>
  <c r="D3876" i="16"/>
  <c r="F3876" i="16" s="1"/>
  <c r="H3876" i="16" s="1"/>
  <c r="J3864" i="16"/>
  <c r="E3795" i="16"/>
  <c r="C3795" i="16"/>
  <c r="D3795" i="16"/>
  <c r="F3795" i="16" s="1"/>
  <c r="C3788" i="16"/>
  <c r="H3782" i="16"/>
  <c r="G3782" i="16"/>
  <c r="F3782" i="16"/>
  <c r="E3782" i="16"/>
  <c r="C3782" i="16"/>
  <c r="H3781" i="16"/>
  <c r="C3781" i="16"/>
  <c r="H3780" i="16"/>
  <c r="C3780" i="16"/>
  <c r="H3779" i="16"/>
  <c r="C3779" i="16"/>
  <c r="H3778" i="16"/>
  <c r="G3778" i="16"/>
  <c r="F3778" i="16"/>
  <c r="E3778" i="16"/>
  <c r="C3776" i="16"/>
  <c r="C3774" i="16"/>
  <c r="C3772" i="16"/>
  <c r="E3766" i="16"/>
  <c r="D3766" i="16"/>
  <c r="I3744" i="16"/>
  <c r="G3743" i="16"/>
  <c r="F3743" i="16"/>
  <c r="E3743" i="16"/>
  <c r="D3743" i="16"/>
  <c r="C3743" i="16"/>
  <c r="C3741" i="16"/>
  <c r="F3737" i="16"/>
  <c r="E3728" i="16"/>
  <c r="D3728" i="16"/>
  <c r="C3718" i="16"/>
  <c r="G3681" i="16"/>
  <c r="D3680" i="16"/>
  <c r="F3680" i="16" s="1"/>
  <c r="H3680" i="16" s="1"/>
  <c r="D3679" i="16"/>
  <c r="F3679" i="16" s="1"/>
  <c r="H3679" i="16" s="1"/>
  <c r="D3678" i="16"/>
  <c r="F3678" i="16" s="1"/>
  <c r="H3678" i="16" s="1"/>
  <c r="F3677" i="16"/>
  <c r="H3677" i="16" s="1"/>
  <c r="H3681" i="16" s="1"/>
  <c r="D3676" i="16"/>
  <c r="F3676" i="16" s="1"/>
  <c r="H3676" i="16" s="1"/>
  <c r="J3664" i="16"/>
  <c r="E3595" i="16"/>
  <c r="C3595" i="16"/>
  <c r="D3595" i="16"/>
  <c r="C3588" i="16"/>
  <c r="H3582" i="16"/>
  <c r="G3582" i="16"/>
  <c r="F3582" i="16"/>
  <c r="E3582" i="16"/>
  <c r="C3582" i="16"/>
  <c r="H3581" i="16"/>
  <c r="C3581" i="16"/>
  <c r="H3580" i="16"/>
  <c r="C3580" i="16"/>
  <c r="H3579" i="16"/>
  <c r="C3579" i="16"/>
  <c r="H3578" i="16"/>
  <c r="G3578" i="16"/>
  <c r="F3578" i="16"/>
  <c r="E3578" i="16"/>
  <c r="C3576" i="16"/>
  <c r="C3574" i="16"/>
  <c r="C3572" i="16"/>
  <c r="E3566" i="16"/>
  <c r="D3566" i="16"/>
  <c r="I3544" i="16"/>
  <c r="G3543" i="16"/>
  <c r="F3543" i="16"/>
  <c r="E3543" i="16"/>
  <c r="D3543" i="16"/>
  <c r="C3543" i="16"/>
  <c r="C3541" i="16"/>
  <c r="F3537" i="16"/>
  <c r="E3528" i="16"/>
  <c r="D3528" i="16"/>
  <c r="C3518" i="16"/>
  <c r="G3481" i="16"/>
  <c r="D3480" i="16"/>
  <c r="F3480" i="16" s="1"/>
  <c r="H3480" i="16" s="1"/>
  <c r="D3479" i="16"/>
  <c r="F3479" i="16" s="1"/>
  <c r="H3479" i="16" s="1"/>
  <c r="D3478" i="16"/>
  <c r="F3478" i="16" s="1"/>
  <c r="H3478" i="16" s="1"/>
  <c r="F3477" i="16"/>
  <c r="H3477" i="16" s="1"/>
  <c r="H3481" i="16" s="1"/>
  <c r="D3476" i="16"/>
  <c r="F3476" i="16" s="1"/>
  <c r="H3476" i="16" s="1"/>
  <c r="J3464" i="16"/>
  <c r="E3395" i="16"/>
  <c r="C3395" i="16"/>
  <c r="D3395" i="16"/>
  <c r="C3388" i="16"/>
  <c r="H3382" i="16"/>
  <c r="G3382" i="16"/>
  <c r="F3382" i="16"/>
  <c r="E3382" i="16"/>
  <c r="C3382" i="16"/>
  <c r="H3381" i="16"/>
  <c r="C3381" i="16"/>
  <c r="H3380" i="16"/>
  <c r="C3380" i="16"/>
  <c r="H3379" i="16"/>
  <c r="C3379" i="16"/>
  <c r="H3378" i="16"/>
  <c r="G3378" i="16"/>
  <c r="F3378" i="16"/>
  <c r="E3378" i="16"/>
  <c r="C3376" i="16"/>
  <c r="C3374" i="16"/>
  <c r="C3372" i="16"/>
  <c r="E3366" i="16"/>
  <c r="D3366" i="16"/>
  <c r="I3344" i="16"/>
  <c r="G3343" i="16"/>
  <c r="F3343" i="16"/>
  <c r="E3343" i="16"/>
  <c r="D3343" i="16"/>
  <c r="C3343" i="16"/>
  <c r="C3341" i="16"/>
  <c r="F3337" i="16"/>
  <c r="E3328" i="16"/>
  <c r="D3328" i="16"/>
  <c r="C3318" i="16"/>
  <c r="G3281" i="16"/>
  <c r="D3280" i="16"/>
  <c r="F3280" i="16" s="1"/>
  <c r="H3280" i="16" s="1"/>
  <c r="D3279" i="16"/>
  <c r="F3279" i="16" s="1"/>
  <c r="H3279" i="16" s="1"/>
  <c r="D3278" i="16"/>
  <c r="F3278" i="16" s="1"/>
  <c r="H3278" i="16" s="1"/>
  <c r="F3277" i="16"/>
  <c r="H3277" i="16" s="1"/>
  <c r="H3281" i="16" s="1"/>
  <c r="D3276" i="16"/>
  <c r="F3276" i="16" s="1"/>
  <c r="H3276" i="16" s="1"/>
  <c r="J3264" i="16"/>
  <c r="E3195" i="16"/>
  <c r="C3195" i="16"/>
  <c r="D3195" i="16"/>
  <c r="C3188" i="16"/>
  <c r="H3182" i="16"/>
  <c r="G3182" i="16"/>
  <c r="F3182" i="16"/>
  <c r="E3182" i="16"/>
  <c r="C3182" i="16"/>
  <c r="H3181" i="16"/>
  <c r="C3181" i="16"/>
  <c r="H3180" i="16"/>
  <c r="C3180" i="16"/>
  <c r="H3179" i="16"/>
  <c r="C3179" i="16"/>
  <c r="H3178" i="16"/>
  <c r="G3178" i="16"/>
  <c r="F3178" i="16"/>
  <c r="E3178" i="16"/>
  <c r="C3176" i="16"/>
  <c r="C3174" i="16"/>
  <c r="C3172" i="16"/>
  <c r="E3166" i="16"/>
  <c r="D3166" i="16"/>
  <c r="I3144" i="16"/>
  <c r="G3143" i="16"/>
  <c r="F3143" i="16"/>
  <c r="E3143" i="16"/>
  <c r="D3143" i="16"/>
  <c r="C3143" i="16"/>
  <c r="C3141" i="16"/>
  <c r="F3137" i="16"/>
  <c r="E3128" i="16"/>
  <c r="D3128" i="16"/>
  <c r="C3118" i="16"/>
  <c r="G3081" i="16"/>
  <c r="D3080" i="16"/>
  <c r="F3080" i="16" s="1"/>
  <c r="H3080" i="16" s="1"/>
  <c r="D3079" i="16"/>
  <c r="F3079" i="16" s="1"/>
  <c r="H3079" i="16" s="1"/>
  <c r="D3078" i="16"/>
  <c r="F3078" i="16" s="1"/>
  <c r="H3078" i="16" s="1"/>
  <c r="F3077" i="16"/>
  <c r="H3077" i="16" s="1"/>
  <c r="H3081" i="16" s="1"/>
  <c r="D3076" i="16"/>
  <c r="F3076" i="16" s="1"/>
  <c r="H3076" i="16" s="1"/>
  <c r="J3064" i="16"/>
  <c r="E2995" i="16"/>
  <c r="C2995" i="16"/>
  <c r="D2995" i="16"/>
  <c r="C2988" i="16"/>
  <c r="H2982" i="16"/>
  <c r="G2982" i="16"/>
  <c r="F2982" i="16"/>
  <c r="E2982" i="16"/>
  <c r="C2982" i="16"/>
  <c r="H2981" i="16"/>
  <c r="C2981" i="16"/>
  <c r="H2980" i="16"/>
  <c r="C2980" i="16"/>
  <c r="H2979" i="16"/>
  <c r="C2979" i="16"/>
  <c r="H2978" i="16"/>
  <c r="G2978" i="16"/>
  <c r="F2978" i="16"/>
  <c r="E2978" i="16"/>
  <c r="C2976" i="16"/>
  <c r="C2974" i="16"/>
  <c r="C2972" i="16"/>
  <c r="E2966" i="16"/>
  <c r="D2966" i="16"/>
  <c r="I2944" i="16"/>
  <c r="G2943" i="16"/>
  <c r="F2943" i="16"/>
  <c r="E2943" i="16"/>
  <c r="D2943" i="16"/>
  <c r="C2943" i="16"/>
  <c r="C2941" i="16"/>
  <c r="F2937" i="16"/>
  <c r="E2928" i="16"/>
  <c r="D2928" i="16"/>
  <c r="C2918" i="16"/>
  <c r="G2881" i="16"/>
  <c r="D2880" i="16"/>
  <c r="F2880" i="16" s="1"/>
  <c r="H2880" i="16" s="1"/>
  <c r="D2879" i="16"/>
  <c r="F2879" i="16" s="1"/>
  <c r="H2879" i="16" s="1"/>
  <c r="D2878" i="16"/>
  <c r="F2878" i="16" s="1"/>
  <c r="H2878" i="16" s="1"/>
  <c r="F2877" i="16"/>
  <c r="H2877" i="16" s="1"/>
  <c r="H2881" i="16" s="1"/>
  <c r="D2876" i="16"/>
  <c r="F2876" i="16" s="1"/>
  <c r="H2876" i="16" s="1"/>
  <c r="J2864" i="16"/>
  <c r="E2795" i="16"/>
  <c r="C2795" i="16"/>
  <c r="D2795" i="16"/>
  <c r="C2788" i="16"/>
  <c r="H2782" i="16"/>
  <c r="G2782" i="16"/>
  <c r="F2782" i="16"/>
  <c r="E2782" i="16"/>
  <c r="C2782" i="16"/>
  <c r="H2781" i="16"/>
  <c r="C2781" i="16"/>
  <c r="H2780" i="16"/>
  <c r="C2780" i="16"/>
  <c r="H2779" i="16"/>
  <c r="C2779" i="16"/>
  <c r="H2778" i="16"/>
  <c r="G2778" i="16"/>
  <c r="F2778" i="16"/>
  <c r="E2778" i="16"/>
  <c r="C2776" i="16"/>
  <c r="C2774" i="16"/>
  <c r="C2772" i="16"/>
  <c r="E2766" i="16"/>
  <c r="D2766" i="16"/>
  <c r="I2744" i="16"/>
  <c r="G2743" i="16"/>
  <c r="F2743" i="16"/>
  <c r="E2743" i="16"/>
  <c r="D2743" i="16"/>
  <c r="C2743" i="16"/>
  <c r="C2741" i="16"/>
  <c r="F2737" i="16"/>
  <c r="E2728" i="16"/>
  <c r="D2728" i="16"/>
  <c r="C2718" i="16"/>
  <c r="G2681" i="16"/>
  <c r="D2680" i="16"/>
  <c r="F2680" i="16" s="1"/>
  <c r="H2680" i="16" s="1"/>
  <c r="D2679" i="16"/>
  <c r="F2679" i="16" s="1"/>
  <c r="H2679" i="16" s="1"/>
  <c r="D2678" i="16"/>
  <c r="F2678" i="16" s="1"/>
  <c r="H2678" i="16" s="1"/>
  <c r="F2677" i="16"/>
  <c r="H2677" i="16" s="1"/>
  <c r="H2681" i="16" s="1"/>
  <c r="D2676" i="16"/>
  <c r="F2676" i="16" s="1"/>
  <c r="H2676" i="16" s="1"/>
  <c r="J2664" i="16"/>
  <c r="E2595" i="16"/>
  <c r="C2595" i="16"/>
  <c r="D2595" i="16"/>
  <c r="C2588" i="16"/>
  <c r="H2582" i="16"/>
  <c r="G2582" i="16"/>
  <c r="F2582" i="16"/>
  <c r="E2582" i="16"/>
  <c r="C2582" i="16"/>
  <c r="H2581" i="16"/>
  <c r="C2581" i="16"/>
  <c r="H2580" i="16"/>
  <c r="C2580" i="16"/>
  <c r="H2579" i="16"/>
  <c r="C2579" i="16"/>
  <c r="H2578" i="16"/>
  <c r="G2578" i="16"/>
  <c r="F2578" i="16"/>
  <c r="E2578" i="16"/>
  <c r="C2576" i="16"/>
  <c r="C2574" i="16"/>
  <c r="C2572" i="16"/>
  <c r="E2566" i="16"/>
  <c r="D2566" i="16"/>
  <c r="I2544" i="16"/>
  <c r="G2543" i="16"/>
  <c r="F2543" i="16"/>
  <c r="E2543" i="16"/>
  <c r="D2543" i="16"/>
  <c r="C2543" i="16"/>
  <c r="C2541" i="16"/>
  <c r="F2537" i="16"/>
  <c r="E2528" i="16"/>
  <c r="D2528" i="16"/>
  <c r="C2518" i="16"/>
  <c r="G2481" i="16"/>
  <c r="D21" i="16" s="1"/>
  <c r="D2480" i="16"/>
  <c r="F2480" i="16" s="1"/>
  <c r="H2480" i="16" s="1"/>
  <c r="D2479" i="16"/>
  <c r="F2479" i="16" s="1"/>
  <c r="H2479" i="16" s="1"/>
  <c r="D2478" i="16"/>
  <c r="F2478" i="16" s="1"/>
  <c r="H2478" i="16" s="1"/>
  <c r="F2477" i="16"/>
  <c r="H2477" i="16" s="1"/>
  <c r="H2481" i="16" s="1"/>
  <c r="D2476" i="16"/>
  <c r="F2476" i="16" s="1"/>
  <c r="H2476" i="16" s="1"/>
  <c r="J2464" i="16"/>
  <c r="E2395" i="16"/>
  <c r="C2395" i="16"/>
  <c r="D2395" i="16"/>
  <c r="C2388" i="16"/>
  <c r="H2382" i="16"/>
  <c r="G2382" i="16"/>
  <c r="F2382" i="16"/>
  <c r="E2382" i="16"/>
  <c r="C2382" i="16"/>
  <c r="H2381" i="16"/>
  <c r="C2381" i="16"/>
  <c r="H2380" i="16"/>
  <c r="C2380" i="16"/>
  <c r="H2379" i="16"/>
  <c r="C2379" i="16"/>
  <c r="H2378" i="16"/>
  <c r="G2378" i="16"/>
  <c r="F2378" i="16"/>
  <c r="E2378" i="16"/>
  <c r="C2376" i="16"/>
  <c r="C2374" i="16"/>
  <c r="C2372" i="16"/>
  <c r="E2366" i="16"/>
  <c r="D2366" i="16"/>
  <c r="I2344" i="16"/>
  <c r="G2343" i="16"/>
  <c r="F2343" i="16"/>
  <c r="E2343" i="16"/>
  <c r="D2343" i="16"/>
  <c r="C2343" i="16"/>
  <c r="C2341" i="16"/>
  <c r="F2337" i="16"/>
  <c r="E2328" i="16"/>
  <c r="D2328" i="16"/>
  <c r="C2318" i="16"/>
  <c r="G2281" i="16"/>
  <c r="D2280" i="16"/>
  <c r="F2280" i="16" s="1"/>
  <c r="H2280" i="16" s="1"/>
  <c r="D2279" i="16"/>
  <c r="F2279" i="16" s="1"/>
  <c r="H2279" i="16" s="1"/>
  <c r="D2278" i="16"/>
  <c r="F2278" i="16" s="1"/>
  <c r="H2278" i="16" s="1"/>
  <c r="F2277" i="16"/>
  <c r="H2277" i="16" s="1"/>
  <c r="H2281" i="16" s="1"/>
  <c r="D2276" i="16"/>
  <c r="F2276" i="16" s="1"/>
  <c r="H2276" i="16" s="1"/>
  <c r="J2264" i="16"/>
  <c r="E2195" i="16"/>
  <c r="C2195" i="16"/>
  <c r="D2195" i="16"/>
  <c r="C2188" i="16"/>
  <c r="H2182" i="16"/>
  <c r="G2182" i="16"/>
  <c r="F2182" i="16"/>
  <c r="E2182" i="16"/>
  <c r="C2182" i="16"/>
  <c r="H2181" i="16"/>
  <c r="C2181" i="16"/>
  <c r="H2180" i="16"/>
  <c r="C2180" i="16"/>
  <c r="H2179" i="16"/>
  <c r="C2179" i="16"/>
  <c r="H2178" i="16"/>
  <c r="G2178" i="16"/>
  <c r="F2178" i="16"/>
  <c r="E2178" i="16"/>
  <c r="C2176" i="16"/>
  <c r="C2174" i="16"/>
  <c r="C2172" i="16"/>
  <c r="E2166" i="16"/>
  <c r="D2166" i="16"/>
  <c r="I2144" i="16"/>
  <c r="G2143" i="16"/>
  <c r="F2143" i="16"/>
  <c r="E2143" i="16"/>
  <c r="D2143" i="16"/>
  <c r="C2143" i="16"/>
  <c r="C2141" i="16"/>
  <c r="F2137" i="16"/>
  <c r="E2128" i="16"/>
  <c r="D2128" i="16"/>
  <c r="C2118" i="16"/>
  <c r="G2081" i="16"/>
  <c r="D2080" i="16"/>
  <c r="F2080" i="16" s="1"/>
  <c r="H2080" i="16" s="1"/>
  <c r="D2079" i="16"/>
  <c r="F2079" i="16" s="1"/>
  <c r="H2079" i="16" s="1"/>
  <c r="D2078" i="16"/>
  <c r="F2078" i="16" s="1"/>
  <c r="H2078" i="16" s="1"/>
  <c r="F2077" i="16"/>
  <c r="H2077" i="16" s="1"/>
  <c r="H2081" i="16" s="1"/>
  <c r="D2076" i="16"/>
  <c r="F2076" i="16" s="1"/>
  <c r="H2076" i="16" s="1"/>
  <c r="J2064" i="16"/>
  <c r="E1995" i="16"/>
  <c r="C1995" i="16"/>
  <c r="D1995" i="16"/>
  <c r="C1988" i="16"/>
  <c r="H1982" i="16"/>
  <c r="G1982" i="16"/>
  <c r="F1982" i="16"/>
  <c r="E1982" i="16"/>
  <c r="C1982" i="16"/>
  <c r="H1981" i="16"/>
  <c r="C1981" i="16"/>
  <c r="H1980" i="16"/>
  <c r="C1980" i="16"/>
  <c r="H1979" i="16"/>
  <c r="C1979" i="16"/>
  <c r="H1978" i="16"/>
  <c r="G1978" i="16"/>
  <c r="F1978" i="16"/>
  <c r="E1978" i="16"/>
  <c r="C1976" i="16"/>
  <c r="C1974" i="16"/>
  <c r="C1972" i="16"/>
  <c r="E1966" i="16"/>
  <c r="D1966" i="16"/>
  <c r="I1944" i="16"/>
  <c r="G1943" i="16"/>
  <c r="F1943" i="16"/>
  <c r="E1943" i="16"/>
  <c r="D1943" i="16"/>
  <c r="C1943" i="16"/>
  <c r="C1941" i="16"/>
  <c r="F1937" i="16"/>
  <c r="E1928" i="16"/>
  <c r="D1928" i="16"/>
  <c r="C1918" i="16"/>
  <c r="G1881" i="16"/>
  <c r="D1880" i="16"/>
  <c r="F1880" i="16" s="1"/>
  <c r="H1880" i="16" s="1"/>
  <c r="D1879" i="16"/>
  <c r="F1879" i="16" s="1"/>
  <c r="H1879" i="16" s="1"/>
  <c r="D1878" i="16"/>
  <c r="F1878" i="16" s="1"/>
  <c r="H1878" i="16" s="1"/>
  <c r="F1877" i="16"/>
  <c r="H1877" i="16" s="1"/>
  <c r="H1881" i="16" s="1"/>
  <c r="D1876" i="16"/>
  <c r="F1876" i="16" s="1"/>
  <c r="H1876" i="16" s="1"/>
  <c r="J1864" i="16"/>
  <c r="E1795" i="16"/>
  <c r="C1795" i="16"/>
  <c r="E1790" i="16"/>
  <c r="D1795" i="16" s="1"/>
  <c r="D1790" i="16"/>
  <c r="C1790" i="16"/>
  <c r="C1788" i="16"/>
  <c r="H1782" i="16"/>
  <c r="G1782" i="16"/>
  <c r="F1782" i="16"/>
  <c r="E1782" i="16"/>
  <c r="C1782" i="16"/>
  <c r="H1781" i="16"/>
  <c r="C1781" i="16"/>
  <c r="H1780" i="16"/>
  <c r="C1780" i="16"/>
  <c r="H1779" i="16"/>
  <c r="C1779" i="16"/>
  <c r="H1778" i="16"/>
  <c r="G1778" i="16"/>
  <c r="F1778" i="16"/>
  <c r="E1778" i="16"/>
  <c r="C1776" i="16"/>
  <c r="C1774" i="16"/>
  <c r="C1772" i="16"/>
  <c r="E1766" i="16"/>
  <c r="D1766" i="16"/>
  <c r="I1744" i="16"/>
  <c r="G1743" i="16"/>
  <c r="F1743" i="16"/>
  <c r="E1743" i="16"/>
  <c r="D1743" i="16"/>
  <c r="C1743" i="16"/>
  <c r="C1741" i="16"/>
  <c r="F1737" i="16"/>
  <c r="E1728" i="16"/>
  <c r="D1728" i="16"/>
  <c r="C1718" i="16"/>
  <c r="G1681" i="16"/>
  <c r="D1680" i="16"/>
  <c r="F1680" i="16" s="1"/>
  <c r="H1680" i="16" s="1"/>
  <c r="D1679" i="16"/>
  <c r="F1679" i="16" s="1"/>
  <c r="H1679" i="16" s="1"/>
  <c r="D1678" i="16"/>
  <c r="F1678" i="16" s="1"/>
  <c r="H1678" i="16" s="1"/>
  <c r="F1677" i="16"/>
  <c r="H1677" i="16" s="1"/>
  <c r="H1681" i="16" s="1"/>
  <c r="D1676" i="16"/>
  <c r="F1676" i="16" s="1"/>
  <c r="H1676" i="16" s="1"/>
  <c r="J1664" i="16"/>
  <c r="E1595" i="16"/>
  <c r="C1595" i="16"/>
  <c r="D1595" i="16"/>
  <c r="C1588" i="16"/>
  <c r="H1582" i="16"/>
  <c r="G1582" i="16"/>
  <c r="F1582" i="16"/>
  <c r="E1582" i="16"/>
  <c r="C1582" i="16"/>
  <c r="H1581" i="16"/>
  <c r="C1581" i="16"/>
  <c r="H1580" i="16"/>
  <c r="C1580" i="16"/>
  <c r="H1579" i="16"/>
  <c r="C1579" i="16"/>
  <c r="H1578" i="16"/>
  <c r="G1578" i="16"/>
  <c r="F1578" i="16"/>
  <c r="E1578" i="16"/>
  <c r="C1576" i="16"/>
  <c r="C1574" i="16"/>
  <c r="C1572" i="16"/>
  <c r="E1566" i="16"/>
  <c r="D1566" i="16"/>
  <c r="I1544" i="16"/>
  <c r="G1543" i="16"/>
  <c r="F1543" i="16"/>
  <c r="E1543" i="16"/>
  <c r="D1543" i="16"/>
  <c r="C1543" i="16"/>
  <c r="C1541" i="16"/>
  <c r="F1537" i="16"/>
  <c r="E1528" i="16"/>
  <c r="D1528" i="16"/>
  <c r="C1518" i="16"/>
  <c r="G1481" i="16"/>
  <c r="D1480" i="16"/>
  <c r="F1480" i="16" s="1"/>
  <c r="H1480" i="16" s="1"/>
  <c r="D1479" i="16"/>
  <c r="F1479" i="16" s="1"/>
  <c r="H1479" i="16" s="1"/>
  <c r="D1478" i="16"/>
  <c r="F1478" i="16" s="1"/>
  <c r="H1478" i="16" s="1"/>
  <c r="F1477" i="16"/>
  <c r="H1477" i="16" s="1"/>
  <c r="H1481" i="16" s="1"/>
  <c r="D1476" i="16"/>
  <c r="F1476" i="16" s="1"/>
  <c r="H1476" i="16" s="1"/>
  <c r="J1464" i="16"/>
  <c r="E1395" i="16"/>
  <c r="C1395" i="16"/>
  <c r="D1395" i="16"/>
  <c r="C1388" i="16"/>
  <c r="H1382" i="16"/>
  <c r="G1382" i="16"/>
  <c r="F1382" i="16"/>
  <c r="E1382" i="16"/>
  <c r="C1382" i="16"/>
  <c r="H1381" i="16"/>
  <c r="C1381" i="16"/>
  <c r="H1380" i="16"/>
  <c r="C1380" i="16"/>
  <c r="H1379" i="16"/>
  <c r="C1379" i="16"/>
  <c r="H1378" i="16"/>
  <c r="G1378" i="16"/>
  <c r="F1378" i="16"/>
  <c r="E1378" i="16"/>
  <c r="C1376" i="16"/>
  <c r="C1374" i="16"/>
  <c r="C1372" i="16"/>
  <c r="E1366" i="16"/>
  <c r="D1366" i="16"/>
  <c r="I1344" i="16"/>
  <c r="G1343" i="16"/>
  <c r="F1343" i="16"/>
  <c r="E1343" i="16"/>
  <c r="D1343" i="16"/>
  <c r="C1343" i="16"/>
  <c r="C1341" i="16"/>
  <c r="F1337" i="16"/>
  <c r="E1328" i="16"/>
  <c r="D1328" i="16"/>
  <c r="C1318" i="16"/>
  <c r="G1281" i="16"/>
  <c r="D1280" i="16"/>
  <c r="F1280" i="16" s="1"/>
  <c r="H1280" i="16" s="1"/>
  <c r="D1279" i="16"/>
  <c r="F1279" i="16" s="1"/>
  <c r="H1279" i="16" s="1"/>
  <c r="D1278" i="16"/>
  <c r="F1278" i="16" s="1"/>
  <c r="H1278" i="16" s="1"/>
  <c r="F1277" i="16"/>
  <c r="H1277" i="16" s="1"/>
  <c r="H1281" i="16" s="1"/>
  <c r="D1276" i="16"/>
  <c r="F1276" i="16" s="1"/>
  <c r="H1276" i="16" s="1"/>
  <c r="J1264" i="16"/>
  <c r="E1195" i="16"/>
  <c r="C1195" i="16"/>
  <c r="C1188" i="16"/>
  <c r="H1182" i="16"/>
  <c r="G1182" i="16"/>
  <c r="F1182" i="16"/>
  <c r="E1182" i="16"/>
  <c r="C1182" i="16"/>
  <c r="H1181" i="16"/>
  <c r="C1181" i="16"/>
  <c r="H1180" i="16"/>
  <c r="C1180" i="16"/>
  <c r="H1179" i="16"/>
  <c r="C1179" i="16"/>
  <c r="H1178" i="16"/>
  <c r="G1178" i="16"/>
  <c r="F1178" i="16"/>
  <c r="E1178" i="16"/>
  <c r="C1176" i="16"/>
  <c r="C1174" i="16"/>
  <c r="C1172" i="16"/>
  <c r="E1166" i="16"/>
  <c r="D1166" i="16"/>
  <c r="I1144" i="16"/>
  <c r="G1143" i="16"/>
  <c r="F1143" i="16"/>
  <c r="E1143" i="16"/>
  <c r="D1143" i="16"/>
  <c r="C1143" i="16"/>
  <c r="C1141" i="16"/>
  <c r="F1137" i="16"/>
  <c r="E1128" i="16"/>
  <c r="D1128" i="16"/>
  <c r="C1118" i="16"/>
  <c r="G1081" i="16"/>
  <c r="D1080" i="16"/>
  <c r="F1080" i="16" s="1"/>
  <c r="H1080" i="16" s="1"/>
  <c r="D1079" i="16"/>
  <c r="F1079" i="16" s="1"/>
  <c r="H1079" i="16" s="1"/>
  <c r="D1078" i="16"/>
  <c r="F1078" i="16" s="1"/>
  <c r="H1078" i="16" s="1"/>
  <c r="F1077" i="16"/>
  <c r="H1077" i="16" s="1"/>
  <c r="H1081" i="16" s="1"/>
  <c r="D1076" i="16"/>
  <c r="F1076" i="16" s="1"/>
  <c r="H1076" i="16" s="1"/>
  <c r="J1064" i="16"/>
  <c r="E995" i="16"/>
  <c r="C995" i="16"/>
  <c r="D995" i="16"/>
  <c r="C988" i="16"/>
  <c r="H982" i="16"/>
  <c r="G982" i="16"/>
  <c r="F982" i="16"/>
  <c r="E982" i="16"/>
  <c r="C982" i="16"/>
  <c r="H981" i="16"/>
  <c r="C981" i="16"/>
  <c r="H980" i="16"/>
  <c r="C980" i="16"/>
  <c r="H979" i="16"/>
  <c r="C979" i="16"/>
  <c r="H978" i="16"/>
  <c r="G978" i="16"/>
  <c r="F978" i="16"/>
  <c r="E978" i="16"/>
  <c r="C976" i="16"/>
  <c r="C974" i="16"/>
  <c r="C972" i="16"/>
  <c r="E966" i="16"/>
  <c r="D966" i="16"/>
  <c r="I944" i="16"/>
  <c r="G943" i="16"/>
  <c r="F943" i="16"/>
  <c r="E943" i="16"/>
  <c r="D943" i="16"/>
  <c r="C943" i="16"/>
  <c r="C941" i="16"/>
  <c r="F937" i="16"/>
  <c r="E928" i="16"/>
  <c r="D928" i="16"/>
  <c r="C918" i="16"/>
  <c r="G881" i="16"/>
  <c r="D880" i="16"/>
  <c r="F880" i="16" s="1"/>
  <c r="H880" i="16" s="1"/>
  <c r="D879" i="16"/>
  <c r="F879" i="16" s="1"/>
  <c r="H879" i="16" s="1"/>
  <c r="D878" i="16"/>
  <c r="F878" i="16" s="1"/>
  <c r="H878" i="16" s="1"/>
  <c r="F877" i="16"/>
  <c r="H877" i="16" s="1"/>
  <c r="H881" i="16" s="1"/>
  <c r="D876" i="16"/>
  <c r="F876" i="16" s="1"/>
  <c r="H876" i="16" s="1"/>
  <c r="J864" i="16"/>
  <c r="E795" i="16"/>
  <c r="C795" i="16"/>
  <c r="C788" i="16"/>
  <c r="H782" i="16"/>
  <c r="G782" i="16"/>
  <c r="F782" i="16"/>
  <c r="E782" i="16"/>
  <c r="C782" i="16"/>
  <c r="H781" i="16"/>
  <c r="C781" i="16"/>
  <c r="H780" i="16"/>
  <c r="C780" i="16"/>
  <c r="H779" i="16"/>
  <c r="C779" i="16"/>
  <c r="H778" i="16"/>
  <c r="G778" i="16"/>
  <c r="F778" i="16"/>
  <c r="E778" i="16"/>
  <c r="C776" i="16"/>
  <c r="C774" i="16"/>
  <c r="C772" i="16"/>
  <c r="E766" i="16"/>
  <c r="D766" i="16"/>
  <c r="I744" i="16"/>
  <c r="G743" i="16"/>
  <c r="F743" i="16"/>
  <c r="E743" i="16"/>
  <c r="D743" i="16"/>
  <c r="C743" i="16"/>
  <c r="C741" i="16"/>
  <c r="F737" i="16"/>
  <c r="E728" i="16"/>
  <c r="D728" i="16"/>
  <c r="C718" i="16"/>
  <c r="G681" i="16"/>
  <c r="D680" i="16"/>
  <c r="F680" i="16" s="1"/>
  <c r="H680" i="16" s="1"/>
  <c r="D679" i="16"/>
  <c r="F679" i="16" s="1"/>
  <c r="H679" i="16" s="1"/>
  <c r="D678" i="16"/>
  <c r="F678" i="16" s="1"/>
  <c r="H678" i="16" s="1"/>
  <c r="F677" i="16"/>
  <c r="H677" i="16" s="1"/>
  <c r="D676" i="16"/>
  <c r="F676" i="16" s="1"/>
  <c r="H676" i="16" s="1"/>
  <c r="J664" i="16"/>
  <c r="E595" i="16"/>
  <c r="C595" i="16"/>
  <c r="D595" i="16"/>
  <c r="C588" i="16"/>
  <c r="H582" i="16"/>
  <c r="G582" i="16"/>
  <c r="F582" i="16"/>
  <c r="E582" i="16"/>
  <c r="C582" i="16"/>
  <c r="H581" i="16"/>
  <c r="C581" i="16"/>
  <c r="H580" i="16"/>
  <c r="C580" i="16"/>
  <c r="H579" i="16"/>
  <c r="C579" i="16"/>
  <c r="H578" i="16"/>
  <c r="G578" i="16"/>
  <c r="F578" i="16"/>
  <c r="E578" i="16"/>
  <c r="C576" i="16"/>
  <c r="C574" i="16"/>
  <c r="C572" i="16"/>
  <c r="E566" i="16"/>
  <c r="D566" i="16"/>
  <c r="I544" i="16"/>
  <c r="G543" i="16"/>
  <c r="F543" i="16"/>
  <c r="E543" i="16"/>
  <c r="D543" i="16"/>
  <c r="C543" i="16"/>
  <c r="C541" i="16"/>
  <c r="F537" i="16"/>
  <c r="E528" i="16"/>
  <c r="D528" i="16"/>
  <c r="C518" i="16"/>
  <c r="G481" i="16"/>
  <c r="D11" i="16" s="1"/>
  <c r="F480" i="16"/>
  <c r="H480" i="16" s="1"/>
  <c r="D480" i="16"/>
  <c r="D479" i="16"/>
  <c r="F479" i="16" s="1"/>
  <c r="H479" i="16" s="1"/>
  <c r="D478" i="16"/>
  <c r="F478" i="16" s="1"/>
  <c r="H478" i="16" s="1"/>
  <c r="F477" i="16"/>
  <c r="H477" i="16" s="1"/>
  <c r="D476" i="16"/>
  <c r="F476" i="16" s="1"/>
  <c r="H476" i="16" s="1"/>
  <c r="H481" i="16" s="1"/>
  <c r="J464" i="16"/>
  <c r="E395" i="16"/>
  <c r="C395" i="16"/>
  <c r="D395" i="16"/>
  <c r="C388" i="16"/>
  <c r="H382" i="16"/>
  <c r="G382" i="16"/>
  <c r="F382" i="16"/>
  <c r="E382" i="16"/>
  <c r="C382" i="16"/>
  <c r="H381" i="16"/>
  <c r="C381" i="16"/>
  <c r="H380" i="16"/>
  <c r="C380" i="16"/>
  <c r="H379" i="16"/>
  <c r="C379" i="16"/>
  <c r="H378" i="16"/>
  <c r="G378" i="16"/>
  <c r="F378" i="16"/>
  <c r="E378" i="16"/>
  <c r="C376" i="16"/>
  <c r="C374" i="16"/>
  <c r="C372" i="16"/>
  <c r="E366" i="16"/>
  <c r="D366" i="16"/>
  <c r="I344" i="16"/>
  <c r="G343" i="16"/>
  <c r="F343" i="16"/>
  <c r="E343" i="16"/>
  <c r="D343" i="16"/>
  <c r="C343" i="16"/>
  <c r="C341" i="16"/>
  <c r="F337" i="16"/>
  <c r="E328" i="16"/>
  <c r="D328" i="16"/>
  <c r="C318" i="16"/>
  <c r="C141" i="16"/>
  <c r="D17" i="21"/>
  <c r="K17" i="21" s="1"/>
  <c r="D16" i="21"/>
  <c r="K16" i="21" s="1"/>
  <c r="D15" i="21"/>
  <c r="K15" i="21" s="1"/>
  <c r="D14" i="21"/>
  <c r="D12" i="21"/>
  <c r="K12" i="21" s="1"/>
  <c r="AS4873" i="14"/>
  <c r="AP4872" i="14"/>
  <c r="AR4872" i="14" s="1"/>
  <c r="AT4872" i="14" s="1"/>
  <c r="AP4871" i="14"/>
  <c r="AR4871" i="14" s="1"/>
  <c r="AT4871" i="14" s="1"/>
  <c r="AP4870" i="14"/>
  <c r="AR4870" i="14" s="1"/>
  <c r="AT4870" i="14" s="1"/>
  <c r="AP4869" i="14"/>
  <c r="AR4869" i="14" s="1"/>
  <c r="AT4869" i="14" s="1"/>
  <c r="AP4868" i="14"/>
  <c r="AR4868" i="14" s="1"/>
  <c r="AT4868" i="14" s="1"/>
  <c r="AP4830" i="14"/>
  <c r="AU4829" i="14"/>
  <c r="AU4828" i="14"/>
  <c r="AU4827" i="14"/>
  <c r="AU4826" i="14"/>
  <c r="AU4825" i="14"/>
  <c r="AU4824" i="14"/>
  <c r="AU4823" i="14"/>
  <c r="AU4822" i="14"/>
  <c r="AU4821" i="14"/>
  <c r="AU4820" i="14"/>
  <c r="AU4819" i="14"/>
  <c r="AU4818" i="14"/>
  <c r="AU4817" i="14"/>
  <c r="AU4816" i="14"/>
  <c r="AU4815" i="14"/>
  <c r="AU4814" i="14"/>
  <c r="AT4814" i="14"/>
  <c r="AS4814" i="14"/>
  <c r="AR4814" i="14"/>
  <c r="AQ4814" i="14"/>
  <c r="AP4814" i="14"/>
  <c r="AN4812" i="14"/>
  <c r="AT4804" i="14"/>
  <c r="AR4804" i="14"/>
  <c r="AP4804" i="14"/>
  <c r="AN4802" i="14"/>
  <c r="AW4797" i="14"/>
  <c r="AV4797" i="14"/>
  <c r="AU4797" i="14"/>
  <c r="AT4797" i="14"/>
  <c r="AS4797" i="14"/>
  <c r="AR4797" i="14"/>
  <c r="AO4797" i="14"/>
  <c r="AW4796" i="14"/>
  <c r="AO4796" i="14"/>
  <c r="AW4795" i="14"/>
  <c r="AO4795" i="14"/>
  <c r="AW4794" i="14"/>
  <c r="AO4794" i="14"/>
  <c r="AW4793" i="14"/>
  <c r="AV4793" i="14"/>
  <c r="AU4793" i="14"/>
  <c r="AT4793" i="14"/>
  <c r="AS4793" i="14"/>
  <c r="AR4793" i="14"/>
  <c r="AS4788" i="14"/>
  <c r="AP4788" i="14"/>
  <c r="AR4787" i="14"/>
  <c r="AQ4787" i="14"/>
  <c r="AR4786" i="14"/>
  <c r="AQ4786" i="14"/>
  <c r="AR4785" i="14"/>
  <c r="AQ4785" i="14"/>
  <c r="AR4784" i="14"/>
  <c r="AQ4784" i="14"/>
  <c r="AR4783" i="14"/>
  <c r="AQ4783" i="14"/>
  <c r="AR4782" i="14"/>
  <c r="AQ4782" i="14"/>
  <c r="AR4781" i="14"/>
  <c r="AQ4781" i="14"/>
  <c r="AR4780" i="14"/>
  <c r="AQ4780" i="14"/>
  <c r="AR4779" i="14"/>
  <c r="AQ4779" i="14"/>
  <c r="AR4778" i="14"/>
  <c r="AQ4778" i="14"/>
  <c r="AR4777" i="14"/>
  <c r="AQ4777" i="14"/>
  <c r="AR4776" i="14"/>
  <c r="AQ4776" i="14"/>
  <c r="AR4775" i="14"/>
  <c r="AQ4775" i="14"/>
  <c r="AR4774" i="14"/>
  <c r="AQ4774" i="14"/>
  <c r="AS4773" i="14"/>
  <c r="AR4773" i="14"/>
  <c r="AQ4773" i="14"/>
  <c r="AP4773" i="14"/>
  <c r="AV4769" i="14"/>
  <c r="AU4769" i="14"/>
  <c r="AT4769" i="14"/>
  <c r="AS4769" i="14"/>
  <c r="AR4769" i="14"/>
  <c r="AQ4769" i="14"/>
  <c r="AO4769" i="14"/>
  <c r="AV4768" i="14"/>
  <c r="AO4768" i="14"/>
  <c r="AV4767" i="14"/>
  <c r="AO4767" i="14"/>
  <c r="AV4766" i="14"/>
  <c r="AO4766" i="14"/>
  <c r="AV4765" i="14"/>
  <c r="AU4765" i="14"/>
  <c r="AT4765" i="14"/>
  <c r="AS4765" i="14"/>
  <c r="AR4765" i="14"/>
  <c r="AQ4765" i="14"/>
  <c r="AQ4760" i="14"/>
  <c r="AP4760" i="14"/>
  <c r="AO4760" i="14"/>
  <c r="AO4759" i="14"/>
  <c r="AO4758" i="14"/>
  <c r="AQ4757" i="14"/>
  <c r="AP4757" i="14"/>
  <c r="AN4754" i="14"/>
  <c r="AT4751" i="14"/>
  <c r="AS4751" i="14"/>
  <c r="AR4751" i="14"/>
  <c r="AQ4751" i="14"/>
  <c r="AO4751" i="14"/>
  <c r="AT4750" i="14"/>
  <c r="AO4750" i="14"/>
  <c r="AT4749" i="14"/>
  <c r="AO4749" i="14"/>
  <c r="AT4748" i="14"/>
  <c r="AO4748" i="14"/>
  <c r="AT4747" i="14"/>
  <c r="AS4747" i="14"/>
  <c r="AR4747" i="14"/>
  <c r="AQ4747" i="14"/>
  <c r="AO4745" i="14"/>
  <c r="AO4743" i="14"/>
  <c r="AO4741" i="14"/>
  <c r="AO4739" i="14"/>
  <c r="AN4737" i="14"/>
  <c r="AQ4735" i="14"/>
  <c r="AP4735" i="14"/>
  <c r="AO4734" i="14"/>
  <c r="AU4713" i="14"/>
  <c r="AS4712" i="14"/>
  <c r="AR4712" i="14"/>
  <c r="AQ4712" i="14"/>
  <c r="AP4712" i="14"/>
  <c r="AO4712" i="14"/>
  <c r="AO4710" i="14"/>
  <c r="AR4706" i="14"/>
  <c r="AQ4695" i="14"/>
  <c r="AP4695" i="14"/>
  <c r="AS4688" i="14"/>
  <c r="AO4688" i="14"/>
  <c r="AP4684" i="14"/>
  <c r="AO4679" i="14"/>
  <c r="AQ4664" i="14"/>
  <c r="AS4633" i="14"/>
  <c r="AP4632" i="14"/>
  <c r="AR4632" i="14" s="1"/>
  <c r="AT4632" i="14" s="1"/>
  <c r="AP4631" i="14"/>
  <c r="AR4631" i="14" s="1"/>
  <c r="AT4631" i="14" s="1"/>
  <c r="AP4630" i="14"/>
  <c r="AR4630" i="14" s="1"/>
  <c r="AT4630" i="14" s="1"/>
  <c r="AP4629" i="14"/>
  <c r="AR4629" i="14" s="1"/>
  <c r="AT4629" i="14" s="1"/>
  <c r="AP4628" i="14"/>
  <c r="AR4628" i="14" s="1"/>
  <c r="AT4628" i="14" s="1"/>
  <c r="AP4590" i="14"/>
  <c r="AU4589" i="14"/>
  <c r="AU4588" i="14"/>
  <c r="AU4587" i="14"/>
  <c r="AU4586" i="14"/>
  <c r="AU4585" i="14"/>
  <c r="AU4584" i="14"/>
  <c r="AU4583" i="14"/>
  <c r="AU4582" i="14"/>
  <c r="AU4581" i="14"/>
  <c r="AU4580" i="14"/>
  <c r="AU4579" i="14"/>
  <c r="AU4578" i="14"/>
  <c r="AU4577" i="14"/>
  <c r="AU4576" i="14"/>
  <c r="AU4575" i="14"/>
  <c r="AU4574" i="14"/>
  <c r="AT4574" i="14"/>
  <c r="AS4574" i="14"/>
  <c r="AR4574" i="14"/>
  <c r="AQ4574" i="14"/>
  <c r="AP4574" i="14"/>
  <c r="AN4572" i="14"/>
  <c r="AT4564" i="14"/>
  <c r="AR4564" i="14"/>
  <c r="AP4564" i="14"/>
  <c r="AN4562" i="14"/>
  <c r="AW4557" i="14"/>
  <c r="AV4557" i="14"/>
  <c r="AU4557" i="14"/>
  <c r="AT4557" i="14"/>
  <c r="AS4557" i="14"/>
  <c r="AR4557" i="14"/>
  <c r="AO4557" i="14"/>
  <c r="AW4556" i="14"/>
  <c r="AO4556" i="14"/>
  <c r="AW4555" i="14"/>
  <c r="AO4555" i="14"/>
  <c r="AW4554" i="14"/>
  <c r="AO4554" i="14"/>
  <c r="AW4553" i="14"/>
  <c r="AV4553" i="14"/>
  <c r="AU4553" i="14"/>
  <c r="AT4553" i="14"/>
  <c r="AS4553" i="14"/>
  <c r="AR4553" i="14"/>
  <c r="AS4548" i="14"/>
  <c r="AP4548" i="14"/>
  <c r="AR4547" i="14"/>
  <c r="AQ4547" i="14"/>
  <c r="AR4546" i="14"/>
  <c r="AQ4546" i="14"/>
  <c r="AR4545" i="14"/>
  <c r="AQ4545" i="14"/>
  <c r="AR4544" i="14"/>
  <c r="AQ4544" i="14"/>
  <c r="AR4543" i="14"/>
  <c r="AQ4543" i="14"/>
  <c r="AR4542" i="14"/>
  <c r="AQ4542" i="14"/>
  <c r="AR4541" i="14"/>
  <c r="AQ4541" i="14"/>
  <c r="AR4540" i="14"/>
  <c r="AQ4540" i="14"/>
  <c r="AR4539" i="14"/>
  <c r="AQ4539" i="14"/>
  <c r="AR4538" i="14"/>
  <c r="AQ4538" i="14"/>
  <c r="AR4537" i="14"/>
  <c r="AQ4537" i="14"/>
  <c r="AR4536" i="14"/>
  <c r="AQ4536" i="14"/>
  <c r="AR4535" i="14"/>
  <c r="AQ4535" i="14"/>
  <c r="AR4534" i="14"/>
  <c r="AQ4534" i="14"/>
  <c r="AS4533" i="14"/>
  <c r="AR4533" i="14"/>
  <c r="AQ4533" i="14"/>
  <c r="AP4533" i="14"/>
  <c r="AV4529" i="14"/>
  <c r="AU4529" i="14"/>
  <c r="AT4529" i="14"/>
  <c r="AS4529" i="14"/>
  <c r="AR4529" i="14"/>
  <c r="AQ4529" i="14"/>
  <c r="AO4529" i="14"/>
  <c r="AV4528" i="14"/>
  <c r="AO4528" i="14"/>
  <c r="AV4527" i="14"/>
  <c r="AO4527" i="14"/>
  <c r="AV4526" i="14"/>
  <c r="AO4526" i="14"/>
  <c r="AV4525" i="14"/>
  <c r="AU4525" i="14"/>
  <c r="AT4525" i="14"/>
  <c r="AS4525" i="14"/>
  <c r="AR4525" i="14"/>
  <c r="AQ4525" i="14"/>
  <c r="AQ4520" i="14"/>
  <c r="AP4520" i="14"/>
  <c r="AO4520" i="14"/>
  <c r="AO4519" i="14"/>
  <c r="AO4518" i="14"/>
  <c r="AQ4517" i="14"/>
  <c r="AP4517" i="14"/>
  <c r="AN4514" i="14"/>
  <c r="AT4511" i="14"/>
  <c r="AS4511" i="14"/>
  <c r="AR4511" i="14"/>
  <c r="AQ4511" i="14"/>
  <c r="AO4511" i="14"/>
  <c r="AT4510" i="14"/>
  <c r="AO4510" i="14"/>
  <c r="AT4509" i="14"/>
  <c r="AO4509" i="14"/>
  <c r="AT4508" i="14"/>
  <c r="AO4508" i="14"/>
  <c r="AT4507" i="14"/>
  <c r="AS4507" i="14"/>
  <c r="AR4507" i="14"/>
  <c r="AQ4507" i="14"/>
  <c r="AO4505" i="14"/>
  <c r="AO4503" i="14"/>
  <c r="AO4501" i="14"/>
  <c r="AO4499" i="14"/>
  <c r="AN4497" i="14"/>
  <c r="AQ4495" i="14"/>
  <c r="AP4495" i="14"/>
  <c r="AO4494" i="14"/>
  <c r="AU4473" i="14"/>
  <c r="AS4472" i="14"/>
  <c r="AR4472" i="14"/>
  <c r="AQ4472" i="14"/>
  <c r="AP4472" i="14"/>
  <c r="AO4472" i="14"/>
  <c r="AO4470" i="14"/>
  <c r="AR4466" i="14"/>
  <c r="AQ4455" i="14"/>
  <c r="AP4455" i="14"/>
  <c r="AS4448" i="14"/>
  <c r="AO4448" i="14"/>
  <c r="AP4444" i="14"/>
  <c r="AO4439" i="14"/>
  <c r="AQ4424" i="14"/>
  <c r="AS4393" i="14"/>
  <c r="AP4392" i="14"/>
  <c r="AR4392" i="14" s="1"/>
  <c r="AT4392" i="14" s="1"/>
  <c r="AP4391" i="14"/>
  <c r="AR4391" i="14" s="1"/>
  <c r="AT4391" i="14" s="1"/>
  <c r="AP4390" i="14"/>
  <c r="AR4390" i="14" s="1"/>
  <c r="AT4390" i="14" s="1"/>
  <c r="AP4389" i="14"/>
  <c r="AR4389" i="14" s="1"/>
  <c r="AT4389" i="14" s="1"/>
  <c r="AP4388" i="14"/>
  <c r="AR4388" i="14" s="1"/>
  <c r="AT4388" i="14" s="1"/>
  <c r="AP4350" i="14"/>
  <c r="AU4349" i="14"/>
  <c r="AU4348" i="14"/>
  <c r="AU4347" i="14"/>
  <c r="AU4346" i="14"/>
  <c r="AU4345" i="14"/>
  <c r="AU4344" i="14"/>
  <c r="AU4343" i="14"/>
  <c r="AU4342" i="14"/>
  <c r="AU4341" i="14"/>
  <c r="AU4340" i="14"/>
  <c r="AU4339" i="14"/>
  <c r="AU4338" i="14"/>
  <c r="AU4337" i="14"/>
  <c r="AU4336" i="14"/>
  <c r="AU4335" i="14"/>
  <c r="AU4334" i="14"/>
  <c r="AT4334" i="14"/>
  <c r="AS4334" i="14"/>
  <c r="AR4334" i="14"/>
  <c r="AQ4334" i="14"/>
  <c r="AP4334" i="14"/>
  <c r="AN4332" i="14"/>
  <c r="AT4324" i="14"/>
  <c r="AR4324" i="14"/>
  <c r="AP4324" i="14"/>
  <c r="AN4322" i="14"/>
  <c r="AW4317" i="14"/>
  <c r="AV4317" i="14"/>
  <c r="AU4317" i="14"/>
  <c r="AT4317" i="14"/>
  <c r="AS4317" i="14"/>
  <c r="AR4317" i="14"/>
  <c r="AO4317" i="14"/>
  <c r="AW4316" i="14"/>
  <c r="AO4316" i="14"/>
  <c r="AW4315" i="14"/>
  <c r="AO4315" i="14"/>
  <c r="AW4314" i="14"/>
  <c r="AO4314" i="14"/>
  <c r="AW4313" i="14"/>
  <c r="AV4313" i="14"/>
  <c r="AU4313" i="14"/>
  <c r="AT4313" i="14"/>
  <c r="AS4313" i="14"/>
  <c r="AR4313" i="14"/>
  <c r="AS4308" i="14"/>
  <c r="AP4308" i="14"/>
  <c r="AR4307" i="14"/>
  <c r="AQ4307" i="14"/>
  <c r="AR4306" i="14"/>
  <c r="AQ4306" i="14"/>
  <c r="AR4305" i="14"/>
  <c r="AQ4305" i="14"/>
  <c r="AR4304" i="14"/>
  <c r="AQ4304" i="14"/>
  <c r="AR4303" i="14"/>
  <c r="AQ4303" i="14"/>
  <c r="AR4302" i="14"/>
  <c r="AQ4302" i="14"/>
  <c r="AR4301" i="14"/>
  <c r="AQ4301" i="14"/>
  <c r="AR4300" i="14"/>
  <c r="AQ4300" i="14"/>
  <c r="AR4299" i="14"/>
  <c r="AQ4299" i="14"/>
  <c r="AR4298" i="14"/>
  <c r="AQ4298" i="14"/>
  <c r="AR4297" i="14"/>
  <c r="AQ4297" i="14"/>
  <c r="AR4296" i="14"/>
  <c r="AQ4296" i="14"/>
  <c r="AR4295" i="14"/>
  <c r="AQ4295" i="14"/>
  <c r="AR4294" i="14"/>
  <c r="AQ4294" i="14"/>
  <c r="AS4293" i="14"/>
  <c r="AR4293" i="14"/>
  <c r="AQ4293" i="14"/>
  <c r="AP4293" i="14"/>
  <c r="AV4289" i="14"/>
  <c r="AU4289" i="14"/>
  <c r="AT4289" i="14"/>
  <c r="AS4289" i="14"/>
  <c r="AR4289" i="14"/>
  <c r="AQ4289" i="14"/>
  <c r="AO4289" i="14"/>
  <c r="AV4288" i="14"/>
  <c r="AO4288" i="14"/>
  <c r="AV4287" i="14"/>
  <c r="AO4287" i="14"/>
  <c r="AV4286" i="14"/>
  <c r="AO4286" i="14"/>
  <c r="AV4285" i="14"/>
  <c r="AU4285" i="14"/>
  <c r="AT4285" i="14"/>
  <c r="AS4285" i="14"/>
  <c r="AR4285" i="14"/>
  <c r="AQ4285" i="14"/>
  <c r="AQ4280" i="14"/>
  <c r="AP4280" i="14"/>
  <c r="AO4280" i="14"/>
  <c r="AO4279" i="14"/>
  <c r="AO4278" i="14"/>
  <c r="AQ4277" i="14"/>
  <c r="AP4277" i="14"/>
  <c r="AN4274" i="14"/>
  <c r="AT4271" i="14"/>
  <c r="AS4271" i="14"/>
  <c r="AR4271" i="14"/>
  <c r="AQ4271" i="14"/>
  <c r="AO4271" i="14"/>
  <c r="AT4270" i="14"/>
  <c r="AO4270" i="14"/>
  <c r="AT4269" i="14"/>
  <c r="AO4269" i="14"/>
  <c r="AT4268" i="14"/>
  <c r="AO4268" i="14"/>
  <c r="AT4267" i="14"/>
  <c r="AS4267" i="14"/>
  <c r="AR4267" i="14"/>
  <c r="AQ4267" i="14"/>
  <c r="AO4265" i="14"/>
  <c r="AO4263" i="14"/>
  <c r="AO4261" i="14"/>
  <c r="AO4259" i="14"/>
  <c r="AN4257" i="14"/>
  <c r="AQ4255" i="14"/>
  <c r="AP4255" i="14"/>
  <c r="AO4254" i="14"/>
  <c r="AU4233" i="14"/>
  <c r="AS4232" i="14"/>
  <c r="AR4232" i="14"/>
  <c r="AQ4232" i="14"/>
  <c r="AP4232" i="14"/>
  <c r="AO4232" i="14"/>
  <c r="AO4230" i="14"/>
  <c r="AR4226" i="14"/>
  <c r="AQ4215" i="14"/>
  <c r="AP4215" i="14"/>
  <c r="AS4208" i="14"/>
  <c r="AO4208" i="14"/>
  <c r="AP4204" i="14"/>
  <c r="AO4199" i="14"/>
  <c r="AQ4184" i="14"/>
  <c r="AS4153" i="14"/>
  <c r="AP4152" i="14"/>
  <c r="AR4152" i="14" s="1"/>
  <c r="AT4152" i="14" s="1"/>
  <c r="AP4151" i="14"/>
  <c r="AR4151" i="14" s="1"/>
  <c r="AT4151" i="14" s="1"/>
  <c r="AP4150" i="14"/>
  <c r="AR4150" i="14" s="1"/>
  <c r="AT4150" i="14" s="1"/>
  <c r="AP4149" i="14"/>
  <c r="AR4149" i="14" s="1"/>
  <c r="AT4149" i="14" s="1"/>
  <c r="AP4148" i="14"/>
  <c r="AR4148" i="14" s="1"/>
  <c r="AT4148" i="14" s="1"/>
  <c r="AP4110" i="14"/>
  <c r="AU4109" i="14"/>
  <c r="AU4108" i="14"/>
  <c r="AU4107" i="14"/>
  <c r="AU4106" i="14"/>
  <c r="AU4105" i="14"/>
  <c r="AU4104" i="14"/>
  <c r="AU4103" i="14"/>
  <c r="AU4102" i="14"/>
  <c r="AU4101" i="14"/>
  <c r="AU4100" i="14"/>
  <c r="AU4099" i="14"/>
  <c r="AU4098" i="14"/>
  <c r="AU4097" i="14"/>
  <c r="AU4096" i="14"/>
  <c r="AU4095" i="14"/>
  <c r="AU4094" i="14"/>
  <c r="AT4094" i="14"/>
  <c r="AS4094" i="14"/>
  <c r="AR4094" i="14"/>
  <c r="AQ4094" i="14"/>
  <c r="AP4094" i="14"/>
  <c r="AN4092" i="14"/>
  <c r="AT4084" i="14"/>
  <c r="AR4084" i="14"/>
  <c r="AP4084" i="14"/>
  <c r="AN4082" i="14"/>
  <c r="AW4077" i="14"/>
  <c r="AV4077" i="14"/>
  <c r="AU4077" i="14"/>
  <c r="AT4077" i="14"/>
  <c r="AS4077" i="14"/>
  <c r="AR4077" i="14"/>
  <c r="AO4077" i="14"/>
  <c r="AW4076" i="14"/>
  <c r="AO4076" i="14"/>
  <c r="AW4075" i="14"/>
  <c r="AO4075" i="14"/>
  <c r="AW4074" i="14"/>
  <c r="AO4074" i="14"/>
  <c r="AW4073" i="14"/>
  <c r="AV4073" i="14"/>
  <c r="AU4073" i="14"/>
  <c r="AT4073" i="14"/>
  <c r="AS4073" i="14"/>
  <c r="AR4073" i="14"/>
  <c r="AS4068" i="14"/>
  <c r="AP4068" i="14"/>
  <c r="AR4067" i="14"/>
  <c r="AQ4067" i="14"/>
  <c r="AR4066" i="14"/>
  <c r="AQ4066" i="14"/>
  <c r="AR4065" i="14"/>
  <c r="AQ4065" i="14"/>
  <c r="AR4064" i="14"/>
  <c r="AQ4064" i="14"/>
  <c r="AR4063" i="14"/>
  <c r="AQ4063" i="14"/>
  <c r="AR4062" i="14"/>
  <c r="AQ4062" i="14"/>
  <c r="AR4061" i="14"/>
  <c r="AQ4061" i="14"/>
  <c r="AR4060" i="14"/>
  <c r="AQ4060" i="14"/>
  <c r="AR4059" i="14"/>
  <c r="AQ4059" i="14"/>
  <c r="AR4058" i="14"/>
  <c r="AQ4058" i="14"/>
  <c r="AR4057" i="14"/>
  <c r="AQ4057" i="14"/>
  <c r="AR4056" i="14"/>
  <c r="AQ4056" i="14"/>
  <c r="AR4055" i="14"/>
  <c r="AQ4055" i="14"/>
  <c r="AR4054" i="14"/>
  <c r="AQ4054" i="14"/>
  <c r="AS4053" i="14"/>
  <c r="AR4053" i="14"/>
  <c r="AQ4053" i="14"/>
  <c r="AP4053" i="14"/>
  <c r="AV4049" i="14"/>
  <c r="AU4049" i="14"/>
  <c r="AT4049" i="14"/>
  <c r="AS4049" i="14"/>
  <c r="AR4049" i="14"/>
  <c r="AQ4049" i="14"/>
  <c r="AO4049" i="14"/>
  <c r="AV4048" i="14"/>
  <c r="AO4048" i="14"/>
  <c r="AV4047" i="14"/>
  <c r="AO4047" i="14"/>
  <c r="AV4046" i="14"/>
  <c r="AO4046" i="14"/>
  <c r="AV4045" i="14"/>
  <c r="AU4045" i="14"/>
  <c r="AT4045" i="14"/>
  <c r="AS4045" i="14"/>
  <c r="AR4045" i="14"/>
  <c r="AQ4045" i="14"/>
  <c r="AQ4040" i="14"/>
  <c r="AP4040" i="14"/>
  <c r="AO4040" i="14"/>
  <c r="AO4039" i="14"/>
  <c r="AO4038" i="14"/>
  <c r="AQ4037" i="14"/>
  <c r="AP4037" i="14"/>
  <c r="AN4034" i="14"/>
  <c r="AT4031" i="14"/>
  <c r="AS4031" i="14"/>
  <c r="AR4031" i="14"/>
  <c r="AQ4031" i="14"/>
  <c r="AO4031" i="14"/>
  <c r="AT4030" i="14"/>
  <c r="AO4030" i="14"/>
  <c r="AT4029" i="14"/>
  <c r="AO4029" i="14"/>
  <c r="AT4028" i="14"/>
  <c r="AO4028" i="14"/>
  <c r="AT4027" i="14"/>
  <c r="AS4027" i="14"/>
  <c r="AR4027" i="14"/>
  <c r="AQ4027" i="14"/>
  <c r="AO4025" i="14"/>
  <c r="AO4023" i="14"/>
  <c r="AO4021" i="14"/>
  <c r="AO4019" i="14"/>
  <c r="AN4017" i="14"/>
  <c r="AQ4015" i="14"/>
  <c r="AP4015" i="14"/>
  <c r="AO4014" i="14"/>
  <c r="AU3993" i="14"/>
  <c r="AS3992" i="14"/>
  <c r="AR3992" i="14"/>
  <c r="AQ3992" i="14"/>
  <c r="AP3992" i="14"/>
  <c r="AO3992" i="14"/>
  <c r="AO3990" i="14"/>
  <c r="AR3986" i="14"/>
  <c r="AQ3975" i="14"/>
  <c r="AP3975" i="14"/>
  <c r="AS3968" i="14"/>
  <c r="AO3968" i="14"/>
  <c r="AP3964" i="14"/>
  <c r="AO3959" i="14"/>
  <c r="AQ3944" i="14"/>
  <c r="AS3913" i="14"/>
  <c r="AR3912" i="14"/>
  <c r="AT3912" i="14" s="1"/>
  <c r="AP3912" i="14"/>
  <c r="AP3911" i="14"/>
  <c r="AR3911" i="14" s="1"/>
  <c r="AT3911" i="14" s="1"/>
  <c r="AP3910" i="14"/>
  <c r="AR3910" i="14" s="1"/>
  <c r="AT3910" i="14" s="1"/>
  <c r="AP3909" i="14"/>
  <c r="AR3909" i="14" s="1"/>
  <c r="AT3909" i="14" s="1"/>
  <c r="AP3908" i="14"/>
  <c r="AR3908" i="14" s="1"/>
  <c r="AT3908" i="14" s="1"/>
  <c r="AP3870" i="14"/>
  <c r="AU3869" i="14"/>
  <c r="AU3868" i="14"/>
  <c r="AU3867" i="14"/>
  <c r="AU3866" i="14"/>
  <c r="AU3865" i="14"/>
  <c r="AU3864" i="14"/>
  <c r="AU3863" i="14"/>
  <c r="AU3862" i="14"/>
  <c r="AU3861" i="14"/>
  <c r="AU3860" i="14"/>
  <c r="AU3859" i="14"/>
  <c r="AU3858" i="14"/>
  <c r="AU3857" i="14"/>
  <c r="AU3856" i="14"/>
  <c r="AU3855" i="14"/>
  <c r="AU3854" i="14"/>
  <c r="AT3854" i="14"/>
  <c r="AS3854" i="14"/>
  <c r="AR3854" i="14"/>
  <c r="AQ3854" i="14"/>
  <c r="AP3854" i="14"/>
  <c r="AN3852" i="14"/>
  <c r="AT3844" i="14"/>
  <c r="AR3844" i="14"/>
  <c r="AP3844" i="14"/>
  <c r="AN3842" i="14"/>
  <c r="AW3837" i="14"/>
  <c r="AV3837" i="14"/>
  <c r="AU3837" i="14"/>
  <c r="AT3837" i="14"/>
  <c r="AS3837" i="14"/>
  <c r="AR3837" i="14"/>
  <c r="AO3837" i="14"/>
  <c r="AW3836" i="14"/>
  <c r="AO3836" i="14"/>
  <c r="AW3835" i="14"/>
  <c r="AO3835" i="14"/>
  <c r="AW3834" i="14"/>
  <c r="AO3834" i="14"/>
  <c r="AW3833" i="14"/>
  <c r="AV3833" i="14"/>
  <c r="AU3833" i="14"/>
  <c r="AT3833" i="14"/>
  <c r="AS3833" i="14"/>
  <c r="AR3833" i="14"/>
  <c r="AS3828" i="14"/>
  <c r="AP3828" i="14"/>
  <c r="AR3827" i="14"/>
  <c r="AQ3827" i="14"/>
  <c r="AR3826" i="14"/>
  <c r="AQ3826" i="14"/>
  <c r="AR3825" i="14"/>
  <c r="AQ3825" i="14"/>
  <c r="AR3824" i="14"/>
  <c r="AQ3824" i="14"/>
  <c r="AR3823" i="14"/>
  <c r="AQ3823" i="14"/>
  <c r="AR3822" i="14"/>
  <c r="AQ3822" i="14"/>
  <c r="AR3821" i="14"/>
  <c r="AQ3821" i="14"/>
  <c r="AR3820" i="14"/>
  <c r="AQ3820" i="14"/>
  <c r="AR3819" i="14"/>
  <c r="AQ3819" i="14"/>
  <c r="AR3818" i="14"/>
  <c r="AQ3818" i="14"/>
  <c r="AR3817" i="14"/>
  <c r="AQ3817" i="14"/>
  <c r="AR3816" i="14"/>
  <c r="AQ3816" i="14"/>
  <c r="AR3815" i="14"/>
  <c r="AQ3815" i="14"/>
  <c r="AR3814" i="14"/>
  <c r="AQ3814" i="14"/>
  <c r="AS3813" i="14"/>
  <c r="AR3813" i="14"/>
  <c r="AQ3813" i="14"/>
  <c r="AP3813" i="14"/>
  <c r="AV3809" i="14"/>
  <c r="AU3809" i="14"/>
  <c r="AT3809" i="14"/>
  <c r="AS3809" i="14"/>
  <c r="AR3809" i="14"/>
  <c r="AQ3809" i="14"/>
  <c r="AO3809" i="14"/>
  <c r="AV3808" i="14"/>
  <c r="AO3808" i="14"/>
  <c r="AV3807" i="14"/>
  <c r="AO3807" i="14"/>
  <c r="AV3806" i="14"/>
  <c r="AO3806" i="14"/>
  <c r="AV3805" i="14"/>
  <c r="AU3805" i="14"/>
  <c r="AT3805" i="14"/>
  <c r="AS3805" i="14"/>
  <c r="AR3805" i="14"/>
  <c r="AQ3805" i="14"/>
  <c r="AQ3800" i="14"/>
  <c r="AP3800" i="14"/>
  <c r="AO3800" i="14"/>
  <c r="AO3799" i="14"/>
  <c r="AO3798" i="14"/>
  <c r="AQ3797" i="14"/>
  <c r="AP3797" i="14"/>
  <c r="AN3794" i="14"/>
  <c r="AT3791" i="14"/>
  <c r="AS3791" i="14"/>
  <c r="AR3791" i="14"/>
  <c r="AQ3791" i="14"/>
  <c r="AO3791" i="14"/>
  <c r="AT3790" i="14"/>
  <c r="AO3790" i="14"/>
  <c r="AT3789" i="14"/>
  <c r="AO3789" i="14"/>
  <c r="AT3788" i="14"/>
  <c r="AO3788" i="14"/>
  <c r="AT3787" i="14"/>
  <c r="AS3787" i="14"/>
  <c r="AR3787" i="14"/>
  <c r="AQ3787" i="14"/>
  <c r="AO3785" i="14"/>
  <c r="AO3783" i="14"/>
  <c r="AO3781" i="14"/>
  <c r="AO3779" i="14"/>
  <c r="AN3777" i="14"/>
  <c r="AQ3775" i="14"/>
  <c r="AP3775" i="14"/>
  <c r="AO3774" i="14"/>
  <c r="AU3753" i="14"/>
  <c r="AS3752" i="14"/>
  <c r="AR3752" i="14"/>
  <c r="AQ3752" i="14"/>
  <c r="AP3752" i="14"/>
  <c r="AO3752" i="14"/>
  <c r="AO3750" i="14"/>
  <c r="AR3746" i="14"/>
  <c r="AQ3735" i="14"/>
  <c r="AP3735" i="14"/>
  <c r="AS3728" i="14"/>
  <c r="AO3728" i="14"/>
  <c r="AP3724" i="14"/>
  <c r="AO3719" i="14"/>
  <c r="AQ3704" i="14"/>
  <c r="AS3673" i="14"/>
  <c r="AP3672" i="14"/>
  <c r="AR3672" i="14" s="1"/>
  <c r="AT3672" i="14" s="1"/>
  <c r="AP3671" i="14"/>
  <c r="AR3671" i="14" s="1"/>
  <c r="AT3671" i="14" s="1"/>
  <c r="AP3670" i="14"/>
  <c r="AR3670" i="14" s="1"/>
  <c r="AT3670" i="14" s="1"/>
  <c r="AP3669" i="14"/>
  <c r="AR3669" i="14" s="1"/>
  <c r="AT3669" i="14" s="1"/>
  <c r="AP3668" i="14"/>
  <c r="AR3668" i="14" s="1"/>
  <c r="AT3668" i="14" s="1"/>
  <c r="AP3630" i="14"/>
  <c r="AU3629" i="14"/>
  <c r="AU3628" i="14"/>
  <c r="AU3627" i="14"/>
  <c r="AU3626" i="14"/>
  <c r="AU3625" i="14"/>
  <c r="AU3624" i="14"/>
  <c r="AU3623" i="14"/>
  <c r="AU3622" i="14"/>
  <c r="AU3621" i="14"/>
  <c r="AU3620" i="14"/>
  <c r="AU3619" i="14"/>
  <c r="AU3618" i="14"/>
  <c r="AU3617" i="14"/>
  <c r="AU3616" i="14"/>
  <c r="AU3615" i="14"/>
  <c r="AU3614" i="14"/>
  <c r="AT3614" i="14"/>
  <c r="AS3614" i="14"/>
  <c r="AR3614" i="14"/>
  <c r="AQ3614" i="14"/>
  <c r="AP3614" i="14"/>
  <c r="AN3612" i="14"/>
  <c r="AT3604" i="14"/>
  <c r="AR3604" i="14"/>
  <c r="AP3604" i="14"/>
  <c r="AN3602" i="14"/>
  <c r="AW3597" i="14"/>
  <c r="AV3597" i="14"/>
  <c r="AU3597" i="14"/>
  <c r="AT3597" i="14"/>
  <c r="AS3597" i="14"/>
  <c r="AR3597" i="14"/>
  <c r="AO3597" i="14"/>
  <c r="AW3596" i="14"/>
  <c r="AO3596" i="14"/>
  <c r="AW3595" i="14"/>
  <c r="AO3595" i="14"/>
  <c r="AW3594" i="14"/>
  <c r="AO3594" i="14"/>
  <c r="AW3593" i="14"/>
  <c r="AV3593" i="14"/>
  <c r="AU3593" i="14"/>
  <c r="AT3593" i="14"/>
  <c r="AS3593" i="14"/>
  <c r="AR3593" i="14"/>
  <c r="AS3588" i="14"/>
  <c r="AP3588" i="14"/>
  <c r="AR3587" i="14"/>
  <c r="AQ3587" i="14"/>
  <c r="AR3586" i="14"/>
  <c r="AQ3586" i="14"/>
  <c r="AR3585" i="14"/>
  <c r="AQ3585" i="14"/>
  <c r="AR3584" i="14"/>
  <c r="AQ3584" i="14"/>
  <c r="AR3583" i="14"/>
  <c r="AQ3583" i="14"/>
  <c r="AR3582" i="14"/>
  <c r="AQ3582" i="14"/>
  <c r="AR3581" i="14"/>
  <c r="AQ3581" i="14"/>
  <c r="AR3580" i="14"/>
  <c r="AQ3580" i="14"/>
  <c r="AR3579" i="14"/>
  <c r="AQ3579" i="14"/>
  <c r="AR3578" i="14"/>
  <c r="AQ3578" i="14"/>
  <c r="AR3577" i="14"/>
  <c r="AQ3577" i="14"/>
  <c r="AR3576" i="14"/>
  <c r="AQ3576" i="14"/>
  <c r="AR3575" i="14"/>
  <c r="AQ3575" i="14"/>
  <c r="AR3574" i="14"/>
  <c r="AQ3574" i="14"/>
  <c r="AS3573" i="14"/>
  <c r="AR3573" i="14"/>
  <c r="AQ3573" i="14"/>
  <c r="AP3573" i="14"/>
  <c r="AV3569" i="14"/>
  <c r="AU3569" i="14"/>
  <c r="AT3569" i="14"/>
  <c r="AS3569" i="14"/>
  <c r="AR3569" i="14"/>
  <c r="AQ3569" i="14"/>
  <c r="AO3569" i="14"/>
  <c r="AV3568" i="14"/>
  <c r="AO3568" i="14"/>
  <c r="AV3567" i="14"/>
  <c r="AO3567" i="14"/>
  <c r="AV3566" i="14"/>
  <c r="AO3566" i="14"/>
  <c r="AV3565" i="14"/>
  <c r="AU3565" i="14"/>
  <c r="AT3565" i="14"/>
  <c r="AS3565" i="14"/>
  <c r="AR3565" i="14"/>
  <c r="AQ3565" i="14"/>
  <c r="AQ3560" i="14"/>
  <c r="AP3560" i="14"/>
  <c r="AO3560" i="14"/>
  <c r="AO3559" i="14"/>
  <c r="AO3558" i="14"/>
  <c r="AQ3557" i="14"/>
  <c r="AP3557" i="14"/>
  <c r="AN3554" i="14"/>
  <c r="AT3551" i="14"/>
  <c r="AS3551" i="14"/>
  <c r="AR3551" i="14"/>
  <c r="AQ3551" i="14"/>
  <c r="AO3551" i="14"/>
  <c r="AT3550" i="14"/>
  <c r="AO3550" i="14"/>
  <c r="AT3549" i="14"/>
  <c r="AO3549" i="14"/>
  <c r="AT3548" i="14"/>
  <c r="AO3548" i="14"/>
  <c r="AT3547" i="14"/>
  <c r="AS3547" i="14"/>
  <c r="AR3547" i="14"/>
  <c r="AQ3547" i="14"/>
  <c r="AO3545" i="14"/>
  <c r="AO3543" i="14"/>
  <c r="AO3541" i="14"/>
  <c r="AO3539" i="14"/>
  <c r="AN3537" i="14"/>
  <c r="AQ3535" i="14"/>
  <c r="AP3535" i="14"/>
  <c r="AO3534" i="14"/>
  <c r="AU3513" i="14"/>
  <c r="AS3512" i="14"/>
  <c r="AR3512" i="14"/>
  <c r="AQ3512" i="14"/>
  <c r="AP3512" i="14"/>
  <c r="AO3512" i="14"/>
  <c r="AO3510" i="14"/>
  <c r="AR3506" i="14"/>
  <c r="AQ3495" i="14"/>
  <c r="AP3495" i="14"/>
  <c r="AS3488" i="14"/>
  <c r="AO3488" i="14"/>
  <c r="AP3484" i="14"/>
  <c r="AO3479" i="14"/>
  <c r="AQ3464" i="14"/>
  <c r="AS3433" i="14"/>
  <c r="AP3432" i="14"/>
  <c r="AR3432" i="14" s="1"/>
  <c r="AT3432" i="14" s="1"/>
  <c r="AP3431" i="14"/>
  <c r="AR3431" i="14" s="1"/>
  <c r="AT3431" i="14" s="1"/>
  <c r="AP3430" i="14"/>
  <c r="AR3430" i="14" s="1"/>
  <c r="AT3430" i="14" s="1"/>
  <c r="AP3429" i="14"/>
  <c r="AR3429" i="14" s="1"/>
  <c r="AT3429" i="14" s="1"/>
  <c r="AP3428" i="14"/>
  <c r="AR3428" i="14" s="1"/>
  <c r="AT3428" i="14" s="1"/>
  <c r="AP3390" i="14"/>
  <c r="AU3389" i="14"/>
  <c r="AU3388" i="14"/>
  <c r="AU3387" i="14"/>
  <c r="AU3386" i="14"/>
  <c r="AU3385" i="14"/>
  <c r="AU3384" i="14"/>
  <c r="AU3383" i="14"/>
  <c r="AU3382" i="14"/>
  <c r="AU3381" i="14"/>
  <c r="AU3380" i="14"/>
  <c r="AU3379" i="14"/>
  <c r="AU3378" i="14"/>
  <c r="AU3377" i="14"/>
  <c r="AU3376" i="14"/>
  <c r="AU3375" i="14"/>
  <c r="AU3374" i="14"/>
  <c r="AT3374" i="14"/>
  <c r="AS3374" i="14"/>
  <c r="AR3374" i="14"/>
  <c r="AQ3374" i="14"/>
  <c r="AP3374" i="14"/>
  <c r="AN3372" i="14"/>
  <c r="AT3364" i="14"/>
  <c r="AR3364" i="14"/>
  <c r="AP3364" i="14"/>
  <c r="AN3362" i="14"/>
  <c r="AW3357" i="14"/>
  <c r="AV3357" i="14"/>
  <c r="AU3357" i="14"/>
  <c r="AT3357" i="14"/>
  <c r="AS3357" i="14"/>
  <c r="AR3357" i="14"/>
  <c r="AO3357" i="14"/>
  <c r="AW3356" i="14"/>
  <c r="AO3356" i="14"/>
  <c r="AW3355" i="14"/>
  <c r="AO3355" i="14"/>
  <c r="AW3354" i="14"/>
  <c r="AO3354" i="14"/>
  <c r="AW3353" i="14"/>
  <c r="AV3353" i="14"/>
  <c r="AU3353" i="14"/>
  <c r="AT3353" i="14"/>
  <c r="AS3353" i="14"/>
  <c r="AR3353" i="14"/>
  <c r="AS3348" i="14"/>
  <c r="AP3348" i="14"/>
  <c r="AR3347" i="14"/>
  <c r="AQ3347" i="14"/>
  <c r="AR3346" i="14"/>
  <c r="AQ3346" i="14"/>
  <c r="AR3345" i="14"/>
  <c r="AQ3345" i="14"/>
  <c r="AR3344" i="14"/>
  <c r="AQ3344" i="14"/>
  <c r="AR3343" i="14"/>
  <c r="AQ3343" i="14"/>
  <c r="AR3342" i="14"/>
  <c r="AQ3342" i="14"/>
  <c r="AR3341" i="14"/>
  <c r="AQ3341" i="14"/>
  <c r="AR3340" i="14"/>
  <c r="AQ3340" i="14"/>
  <c r="AR3339" i="14"/>
  <c r="AQ3339" i="14"/>
  <c r="AR3338" i="14"/>
  <c r="AQ3338" i="14"/>
  <c r="AR3337" i="14"/>
  <c r="AQ3337" i="14"/>
  <c r="AR3336" i="14"/>
  <c r="AQ3336" i="14"/>
  <c r="AR3335" i="14"/>
  <c r="AQ3335" i="14"/>
  <c r="AR3334" i="14"/>
  <c r="AQ3334" i="14"/>
  <c r="AS3333" i="14"/>
  <c r="AR3333" i="14"/>
  <c r="AQ3333" i="14"/>
  <c r="AP3333" i="14"/>
  <c r="AV3329" i="14"/>
  <c r="AU3329" i="14"/>
  <c r="AT3329" i="14"/>
  <c r="AS3329" i="14"/>
  <c r="AR3329" i="14"/>
  <c r="AQ3329" i="14"/>
  <c r="AO3329" i="14"/>
  <c r="AV3328" i="14"/>
  <c r="AO3328" i="14"/>
  <c r="AV3327" i="14"/>
  <c r="AO3327" i="14"/>
  <c r="AV3326" i="14"/>
  <c r="AO3326" i="14"/>
  <c r="AV3325" i="14"/>
  <c r="AU3325" i="14"/>
  <c r="AT3325" i="14"/>
  <c r="AS3325" i="14"/>
  <c r="AR3325" i="14"/>
  <c r="AQ3325" i="14"/>
  <c r="AQ3320" i="14"/>
  <c r="AP3320" i="14"/>
  <c r="AO3320" i="14"/>
  <c r="AO3319" i="14"/>
  <c r="AO3318" i="14"/>
  <c r="AQ3317" i="14"/>
  <c r="AP3317" i="14"/>
  <c r="AN3314" i="14"/>
  <c r="AT3311" i="14"/>
  <c r="AS3311" i="14"/>
  <c r="AR3311" i="14"/>
  <c r="AQ3311" i="14"/>
  <c r="AO3311" i="14"/>
  <c r="AT3310" i="14"/>
  <c r="AO3310" i="14"/>
  <c r="AT3309" i="14"/>
  <c r="AO3309" i="14"/>
  <c r="AT3308" i="14"/>
  <c r="AO3308" i="14"/>
  <c r="AT3307" i="14"/>
  <c r="AS3307" i="14"/>
  <c r="AR3307" i="14"/>
  <c r="AQ3307" i="14"/>
  <c r="AO3305" i="14"/>
  <c r="AO3303" i="14"/>
  <c r="AO3301" i="14"/>
  <c r="AO3299" i="14"/>
  <c r="AN3297" i="14"/>
  <c r="AQ3295" i="14"/>
  <c r="AP3295" i="14"/>
  <c r="AO3294" i="14"/>
  <c r="AU3273" i="14"/>
  <c r="AS3272" i="14"/>
  <c r="AR3272" i="14"/>
  <c r="AQ3272" i="14"/>
  <c r="AP3272" i="14"/>
  <c r="AO3272" i="14"/>
  <c r="AO3270" i="14"/>
  <c r="AR3266" i="14"/>
  <c r="AQ3255" i="14"/>
  <c r="AP3255" i="14"/>
  <c r="AS3248" i="14"/>
  <c r="AO3248" i="14"/>
  <c r="AP3244" i="14"/>
  <c r="AO3239" i="14"/>
  <c r="AQ3224" i="14"/>
  <c r="AS3193" i="14"/>
  <c r="AP3192" i="14"/>
  <c r="AR3192" i="14" s="1"/>
  <c r="AT3192" i="14" s="1"/>
  <c r="AP3191" i="14"/>
  <c r="AR3191" i="14" s="1"/>
  <c r="AT3191" i="14" s="1"/>
  <c r="AP3190" i="14"/>
  <c r="AR3190" i="14" s="1"/>
  <c r="AT3190" i="14" s="1"/>
  <c r="AP3189" i="14"/>
  <c r="AR3189" i="14" s="1"/>
  <c r="AT3189" i="14" s="1"/>
  <c r="AP3188" i="14"/>
  <c r="AR3188" i="14" s="1"/>
  <c r="AT3188" i="14" s="1"/>
  <c r="AP3150" i="14"/>
  <c r="AU3149" i="14"/>
  <c r="AU3148" i="14"/>
  <c r="AU3147" i="14"/>
  <c r="AU3146" i="14"/>
  <c r="AU3145" i="14"/>
  <c r="AU3144" i="14"/>
  <c r="AU3143" i="14"/>
  <c r="AU3142" i="14"/>
  <c r="AU3141" i="14"/>
  <c r="AU3140" i="14"/>
  <c r="AU3139" i="14"/>
  <c r="AU3138" i="14"/>
  <c r="AU3137" i="14"/>
  <c r="AU3136" i="14"/>
  <c r="AU3135" i="14"/>
  <c r="AU3134" i="14"/>
  <c r="AT3134" i="14"/>
  <c r="AS3134" i="14"/>
  <c r="AR3134" i="14"/>
  <c r="AQ3134" i="14"/>
  <c r="AP3134" i="14"/>
  <c r="AN3132" i="14"/>
  <c r="AT3124" i="14"/>
  <c r="AR3124" i="14"/>
  <c r="AP3124" i="14"/>
  <c r="AN3122" i="14"/>
  <c r="AW3117" i="14"/>
  <c r="AV3117" i="14"/>
  <c r="AU3117" i="14"/>
  <c r="AT3117" i="14"/>
  <c r="AS3117" i="14"/>
  <c r="AR3117" i="14"/>
  <c r="AO3117" i="14"/>
  <c r="AW3116" i="14"/>
  <c r="AO3116" i="14"/>
  <c r="AW3115" i="14"/>
  <c r="AO3115" i="14"/>
  <c r="AW3114" i="14"/>
  <c r="AO3114" i="14"/>
  <c r="AW3113" i="14"/>
  <c r="AV3113" i="14"/>
  <c r="AU3113" i="14"/>
  <c r="AT3113" i="14"/>
  <c r="AS3113" i="14"/>
  <c r="AR3113" i="14"/>
  <c r="AS3108" i="14"/>
  <c r="AP3108" i="14"/>
  <c r="AR3107" i="14"/>
  <c r="AQ3107" i="14"/>
  <c r="AR3106" i="14"/>
  <c r="AQ3106" i="14"/>
  <c r="AR3105" i="14"/>
  <c r="AQ3105" i="14"/>
  <c r="AR3104" i="14"/>
  <c r="AQ3104" i="14"/>
  <c r="AR3103" i="14"/>
  <c r="AQ3103" i="14"/>
  <c r="AR3102" i="14"/>
  <c r="AQ3102" i="14"/>
  <c r="AR3101" i="14"/>
  <c r="AQ3101" i="14"/>
  <c r="AR3100" i="14"/>
  <c r="AQ3100" i="14"/>
  <c r="AR3099" i="14"/>
  <c r="AQ3099" i="14"/>
  <c r="AR3098" i="14"/>
  <c r="AQ3098" i="14"/>
  <c r="AR3097" i="14"/>
  <c r="AQ3097" i="14"/>
  <c r="AR3096" i="14"/>
  <c r="AQ3096" i="14"/>
  <c r="AR3095" i="14"/>
  <c r="AQ3095" i="14"/>
  <c r="AR3094" i="14"/>
  <c r="AQ3094" i="14"/>
  <c r="AS3093" i="14"/>
  <c r="AR3093" i="14"/>
  <c r="AQ3093" i="14"/>
  <c r="AP3093" i="14"/>
  <c r="AV3089" i="14"/>
  <c r="AU3089" i="14"/>
  <c r="AT3089" i="14"/>
  <c r="AS3089" i="14"/>
  <c r="AR3089" i="14"/>
  <c r="AQ3089" i="14"/>
  <c r="AO3089" i="14"/>
  <c r="AV3088" i="14"/>
  <c r="AO3088" i="14"/>
  <c r="AV3087" i="14"/>
  <c r="AO3087" i="14"/>
  <c r="AV3086" i="14"/>
  <c r="AO3086" i="14"/>
  <c r="AV3085" i="14"/>
  <c r="AU3085" i="14"/>
  <c r="AT3085" i="14"/>
  <c r="AS3085" i="14"/>
  <c r="AR3085" i="14"/>
  <c r="AQ3085" i="14"/>
  <c r="AQ3080" i="14"/>
  <c r="AP3080" i="14"/>
  <c r="AO3080" i="14"/>
  <c r="AO3079" i="14"/>
  <c r="AO3078" i="14"/>
  <c r="AQ3077" i="14"/>
  <c r="AP3077" i="14"/>
  <c r="AN3074" i="14"/>
  <c r="AT3071" i="14"/>
  <c r="AS3071" i="14"/>
  <c r="AR3071" i="14"/>
  <c r="AQ3071" i="14"/>
  <c r="AO3071" i="14"/>
  <c r="AT3070" i="14"/>
  <c r="AO3070" i="14"/>
  <c r="AT3069" i="14"/>
  <c r="AO3069" i="14"/>
  <c r="AT3068" i="14"/>
  <c r="AO3068" i="14"/>
  <c r="AT3067" i="14"/>
  <c r="AS3067" i="14"/>
  <c r="AR3067" i="14"/>
  <c r="AQ3067" i="14"/>
  <c r="AO3065" i="14"/>
  <c r="AO3063" i="14"/>
  <c r="AO3061" i="14"/>
  <c r="AO3059" i="14"/>
  <c r="AN3057" i="14"/>
  <c r="AQ3055" i="14"/>
  <c r="AP3055" i="14"/>
  <c r="AO3054" i="14"/>
  <c r="AU3033" i="14"/>
  <c r="AS3032" i="14"/>
  <c r="AR3032" i="14"/>
  <c r="AQ3032" i="14"/>
  <c r="AP3032" i="14"/>
  <c r="AO3032" i="14"/>
  <c r="AO3030" i="14"/>
  <c r="AR3026" i="14"/>
  <c r="AQ3015" i="14"/>
  <c r="AP3015" i="14"/>
  <c r="AS3008" i="14"/>
  <c r="AO3008" i="14"/>
  <c r="AP3004" i="14"/>
  <c r="AO2999" i="14"/>
  <c r="AQ2984" i="14"/>
  <c r="AS2953" i="14"/>
  <c r="AP2952" i="14"/>
  <c r="AR2952" i="14" s="1"/>
  <c r="AT2952" i="14" s="1"/>
  <c r="AP2951" i="14"/>
  <c r="AR2951" i="14" s="1"/>
  <c r="AT2951" i="14" s="1"/>
  <c r="AP2950" i="14"/>
  <c r="AR2950" i="14" s="1"/>
  <c r="AT2950" i="14" s="1"/>
  <c r="AP2949" i="14"/>
  <c r="AR2949" i="14" s="1"/>
  <c r="AT2949" i="14" s="1"/>
  <c r="AP2948" i="14"/>
  <c r="AR2948" i="14" s="1"/>
  <c r="AT2948" i="14" s="1"/>
  <c r="AP2910" i="14"/>
  <c r="AU2909" i="14"/>
  <c r="AU2908" i="14"/>
  <c r="AU2907" i="14"/>
  <c r="AU2906" i="14"/>
  <c r="AU2905" i="14"/>
  <c r="AU2904" i="14"/>
  <c r="AU2903" i="14"/>
  <c r="AU2902" i="14"/>
  <c r="AU2901" i="14"/>
  <c r="AU2900" i="14"/>
  <c r="AU2899" i="14"/>
  <c r="AU2898" i="14"/>
  <c r="AU2897" i="14"/>
  <c r="AU2896" i="14"/>
  <c r="AU2895" i="14"/>
  <c r="AU2894" i="14"/>
  <c r="AT2894" i="14"/>
  <c r="AS2894" i="14"/>
  <c r="AR2894" i="14"/>
  <c r="AQ2894" i="14"/>
  <c r="AP2894" i="14"/>
  <c r="AN2892" i="14"/>
  <c r="AT2884" i="14"/>
  <c r="AR2884" i="14"/>
  <c r="AP2884" i="14"/>
  <c r="AN2882" i="14"/>
  <c r="AW2877" i="14"/>
  <c r="AV2877" i="14"/>
  <c r="AU2877" i="14"/>
  <c r="AT2877" i="14"/>
  <c r="AS2877" i="14"/>
  <c r="AR2877" i="14"/>
  <c r="AO2877" i="14"/>
  <c r="AW2876" i="14"/>
  <c r="AO2876" i="14"/>
  <c r="AW2875" i="14"/>
  <c r="AO2875" i="14"/>
  <c r="AW2874" i="14"/>
  <c r="AO2874" i="14"/>
  <c r="AW2873" i="14"/>
  <c r="AV2873" i="14"/>
  <c r="AU2873" i="14"/>
  <c r="AT2873" i="14"/>
  <c r="AS2873" i="14"/>
  <c r="AR2873" i="14"/>
  <c r="AS2868" i="14"/>
  <c r="AP2868" i="14"/>
  <c r="AR2867" i="14"/>
  <c r="AQ2867" i="14"/>
  <c r="AR2866" i="14"/>
  <c r="AQ2866" i="14"/>
  <c r="AR2865" i="14"/>
  <c r="AQ2865" i="14"/>
  <c r="AR2864" i="14"/>
  <c r="AQ2864" i="14"/>
  <c r="AR2863" i="14"/>
  <c r="AQ2863" i="14"/>
  <c r="AR2862" i="14"/>
  <c r="AQ2862" i="14"/>
  <c r="AR2861" i="14"/>
  <c r="AQ2861" i="14"/>
  <c r="AR2860" i="14"/>
  <c r="AQ2860" i="14"/>
  <c r="AR2859" i="14"/>
  <c r="AQ2859" i="14"/>
  <c r="AR2858" i="14"/>
  <c r="AQ2858" i="14"/>
  <c r="AR2857" i="14"/>
  <c r="AQ2857" i="14"/>
  <c r="AR2856" i="14"/>
  <c r="AQ2856" i="14"/>
  <c r="AR2855" i="14"/>
  <c r="AQ2855" i="14"/>
  <c r="AR2854" i="14"/>
  <c r="AQ2854" i="14"/>
  <c r="AS2853" i="14"/>
  <c r="AR2853" i="14"/>
  <c r="AQ2853" i="14"/>
  <c r="AP2853" i="14"/>
  <c r="AV2849" i="14"/>
  <c r="AU2849" i="14"/>
  <c r="AT2849" i="14"/>
  <c r="AS2849" i="14"/>
  <c r="AR2849" i="14"/>
  <c r="AQ2849" i="14"/>
  <c r="AO2849" i="14"/>
  <c r="AV2848" i="14"/>
  <c r="AO2848" i="14"/>
  <c r="AV2847" i="14"/>
  <c r="AO2847" i="14"/>
  <c r="AV2846" i="14"/>
  <c r="AO2846" i="14"/>
  <c r="AV2845" i="14"/>
  <c r="AU2845" i="14"/>
  <c r="AT2845" i="14"/>
  <c r="AS2845" i="14"/>
  <c r="AR2845" i="14"/>
  <c r="AQ2845" i="14"/>
  <c r="AQ2840" i="14"/>
  <c r="AP2840" i="14"/>
  <c r="AO2840" i="14"/>
  <c r="AO2839" i="14"/>
  <c r="AO2838" i="14"/>
  <c r="AQ2837" i="14"/>
  <c r="AP2837" i="14"/>
  <c r="AN2834" i="14"/>
  <c r="AT2831" i="14"/>
  <c r="AS2831" i="14"/>
  <c r="AR2831" i="14"/>
  <c r="AQ2831" i="14"/>
  <c r="AO2831" i="14"/>
  <c r="AT2830" i="14"/>
  <c r="AO2830" i="14"/>
  <c r="AT2829" i="14"/>
  <c r="AO2829" i="14"/>
  <c r="AT2828" i="14"/>
  <c r="AO2828" i="14"/>
  <c r="AT2827" i="14"/>
  <c r="AS2827" i="14"/>
  <c r="AR2827" i="14"/>
  <c r="AQ2827" i="14"/>
  <c r="AO2825" i="14"/>
  <c r="AO2823" i="14"/>
  <c r="AO2821" i="14"/>
  <c r="AO2819" i="14"/>
  <c r="AN2817" i="14"/>
  <c r="AQ2815" i="14"/>
  <c r="AP2815" i="14"/>
  <c r="AO2814" i="14"/>
  <c r="AU2793" i="14"/>
  <c r="AS2792" i="14"/>
  <c r="AR2792" i="14"/>
  <c r="AQ2792" i="14"/>
  <c r="AP2792" i="14"/>
  <c r="AO2792" i="14"/>
  <c r="AO2790" i="14"/>
  <c r="AR2786" i="14"/>
  <c r="AQ2775" i="14"/>
  <c r="AP2775" i="14"/>
  <c r="AS2768" i="14"/>
  <c r="AO2768" i="14"/>
  <c r="AP2764" i="14"/>
  <c r="AO2759" i="14"/>
  <c r="AQ2744" i="14"/>
  <c r="AS2713" i="14"/>
  <c r="AP2712" i="14"/>
  <c r="AR2712" i="14" s="1"/>
  <c r="AT2712" i="14" s="1"/>
  <c r="AP2711" i="14"/>
  <c r="AR2711" i="14" s="1"/>
  <c r="AT2711" i="14" s="1"/>
  <c r="AP2710" i="14"/>
  <c r="AR2710" i="14" s="1"/>
  <c r="AT2710" i="14" s="1"/>
  <c r="AP2709" i="14"/>
  <c r="AR2709" i="14" s="1"/>
  <c r="AT2709" i="14" s="1"/>
  <c r="AP2708" i="14"/>
  <c r="AR2708" i="14" s="1"/>
  <c r="AT2708" i="14" s="1"/>
  <c r="AP2670" i="14"/>
  <c r="AU2669" i="14"/>
  <c r="AU2668" i="14"/>
  <c r="AU2667" i="14"/>
  <c r="AU2666" i="14"/>
  <c r="AU2665" i="14"/>
  <c r="AU2664" i="14"/>
  <c r="AU2663" i="14"/>
  <c r="AU2662" i="14"/>
  <c r="AU2661" i="14"/>
  <c r="AU2660" i="14"/>
  <c r="AU2659" i="14"/>
  <c r="AU2658" i="14"/>
  <c r="AU2657" i="14"/>
  <c r="AU2656" i="14"/>
  <c r="AU2655" i="14"/>
  <c r="AU2654" i="14"/>
  <c r="AT2654" i="14"/>
  <c r="AS2654" i="14"/>
  <c r="AR2654" i="14"/>
  <c r="AQ2654" i="14"/>
  <c r="AP2654" i="14"/>
  <c r="AN2652" i="14"/>
  <c r="AT2644" i="14"/>
  <c r="AR2644" i="14"/>
  <c r="AP2644" i="14"/>
  <c r="AN2642" i="14"/>
  <c r="AW2637" i="14"/>
  <c r="AV2637" i="14"/>
  <c r="AU2637" i="14"/>
  <c r="AT2637" i="14"/>
  <c r="AS2637" i="14"/>
  <c r="AR2637" i="14"/>
  <c r="AO2637" i="14"/>
  <c r="AW2636" i="14"/>
  <c r="AO2636" i="14"/>
  <c r="AW2635" i="14"/>
  <c r="AO2635" i="14"/>
  <c r="AW2634" i="14"/>
  <c r="AO2634" i="14"/>
  <c r="AW2633" i="14"/>
  <c r="AV2633" i="14"/>
  <c r="AU2633" i="14"/>
  <c r="AT2633" i="14"/>
  <c r="AS2633" i="14"/>
  <c r="AR2633" i="14"/>
  <c r="AS2628" i="14"/>
  <c r="AP2628" i="14"/>
  <c r="AR2627" i="14"/>
  <c r="AQ2627" i="14"/>
  <c r="AR2626" i="14"/>
  <c r="AQ2626" i="14"/>
  <c r="AR2625" i="14"/>
  <c r="AQ2625" i="14"/>
  <c r="AR2624" i="14"/>
  <c r="AQ2624" i="14"/>
  <c r="AR2623" i="14"/>
  <c r="AQ2623" i="14"/>
  <c r="AR2622" i="14"/>
  <c r="AQ2622" i="14"/>
  <c r="AR2621" i="14"/>
  <c r="AQ2621" i="14"/>
  <c r="AR2620" i="14"/>
  <c r="AQ2620" i="14"/>
  <c r="AR2619" i="14"/>
  <c r="AQ2619" i="14"/>
  <c r="AR2618" i="14"/>
  <c r="AQ2618" i="14"/>
  <c r="AR2617" i="14"/>
  <c r="AQ2617" i="14"/>
  <c r="AR2616" i="14"/>
  <c r="AQ2616" i="14"/>
  <c r="AR2615" i="14"/>
  <c r="AQ2615" i="14"/>
  <c r="AR2614" i="14"/>
  <c r="AQ2614" i="14"/>
  <c r="AS2613" i="14"/>
  <c r="AR2613" i="14"/>
  <c r="AQ2613" i="14"/>
  <c r="AP2613" i="14"/>
  <c r="AV2609" i="14"/>
  <c r="AU2609" i="14"/>
  <c r="AT2609" i="14"/>
  <c r="AS2609" i="14"/>
  <c r="AR2609" i="14"/>
  <c r="AQ2609" i="14"/>
  <c r="AO2609" i="14"/>
  <c r="AV2608" i="14"/>
  <c r="AO2608" i="14"/>
  <c r="AV2607" i="14"/>
  <c r="AO2607" i="14"/>
  <c r="AV2606" i="14"/>
  <c r="AO2606" i="14"/>
  <c r="AV2605" i="14"/>
  <c r="AU2605" i="14"/>
  <c r="AT2605" i="14"/>
  <c r="AS2605" i="14"/>
  <c r="AR2605" i="14"/>
  <c r="AQ2605" i="14"/>
  <c r="AQ2600" i="14"/>
  <c r="AP2600" i="14"/>
  <c r="AO2600" i="14"/>
  <c r="AO2599" i="14"/>
  <c r="AO2598" i="14"/>
  <c r="AQ2597" i="14"/>
  <c r="AP2597" i="14"/>
  <c r="AN2594" i="14"/>
  <c r="AT2591" i="14"/>
  <c r="AS2591" i="14"/>
  <c r="AR2591" i="14"/>
  <c r="AQ2591" i="14"/>
  <c r="AO2591" i="14"/>
  <c r="AT2590" i="14"/>
  <c r="AO2590" i="14"/>
  <c r="AT2589" i="14"/>
  <c r="AO2589" i="14"/>
  <c r="AT2588" i="14"/>
  <c r="AO2588" i="14"/>
  <c r="AT2587" i="14"/>
  <c r="AS2587" i="14"/>
  <c r="AR2587" i="14"/>
  <c r="AQ2587" i="14"/>
  <c r="AO2585" i="14"/>
  <c r="AO2583" i="14"/>
  <c r="AO2581" i="14"/>
  <c r="AO2579" i="14"/>
  <c r="AN2577" i="14"/>
  <c r="AQ2575" i="14"/>
  <c r="AP2575" i="14"/>
  <c r="AO2574" i="14"/>
  <c r="AU2553" i="14"/>
  <c r="AS2552" i="14"/>
  <c r="AR2552" i="14"/>
  <c r="AQ2552" i="14"/>
  <c r="AP2552" i="14"/>
  <c r="AO2552" i="14"/>
  <c r="AO2550" i="14"/>
  <c r="AR2546" i="14"/>
  <c r="AQ2535" i="14"/>
  <c r="AP2535" i="14"/>
  <c r="AS2528" i="14"/>
  <c r="AO2528" i="14"/>
  <c r="AP2524" i="14"/>
  <c r="AO2519" i="14"/>
  <c r="AQ2504" i="14"/>
  <c r="AS2473" i="14"/>
  <c r="AP2472" i="14"/>
  <c r="AR2472" i="14" s="1"/>
  <c r="AT2472" i="14" s="1"/>
  <c r="AP2471" i="14"/>
  <c r="AR2471" i="14" s="1"/>
  <c r="AT2471" i="14" s="1"/>
  <c r="AP2470" i="14"/>
  <c r="AR2470" i="14" s="1"/>
  <c r="AT2470" i="14" s="1"/>
  <c r="AP2469" i="14"/>
  <c r="AR2469" i="14" s="1"/>
  <c r="AT2469" i="14" s="1"/>
  <c r="AP2468" i="14"/>
  <c r="AR2468" i="14" s="1"/>
  <c r="AT2468" i="14" s="1"/>
  <c r="AP2430" i="14"/>
  <c r="AU2429" i="14"/>
  <c r="AU2428" i="14"/>
  <c r="AU2427" i="14"/>
  <c r="AU2426" i="14"/>
  <c r="AU2425" i="14"/>
  <c r="AU2424" i="14"/>
  <c r="AU2423" i="14"/>
  <c r="AU2422" i="14"/>
  <c r="AU2421" i="14"/>
  <c r="AU2420" i="14"/>
  <c r="AU2419" i="14"/>
  <c r="AU2418" i="14"/>
  <c r="AU2417" i="14"/>
  <c r="AU2416" i="14"/>
  <c r="AU2415" i="14"/>
  <c r="AU2414" i="14"/>
  <c r="AT2414" i="14"/>
  <c r="AS2414" i="14"/>
  <c r="AR2414" i="14"/>
  <c r="AQ2414" i="14"/>
  <c r="AP2414" i="14"/>
  <c r="AN2412" i="14"/>
  <c r="AT2404" i="14"/>
  <c r="AR2404" i="14"/>
  <c r="AP2404" i="14"/>
  <c r="AN2402" i="14"/>
  <c r="AW2397" i="14"/>
  <c r="AV2397" i="14"/>
  <c r="AU2397" i="14"/>
  <c r="AT2397" i="14"/>
  <c r="AS2397" i="14"/>
  <c r="AR2397" i="14"/>
  <c r="AO2397" i="14"/>
  <c r="AW2396" i="14"/>
  <c r="AO2396" i="14"/>
  <c r="AW2395" i="14"/>
  <c r="AO2395" i="14"/>
  <c r="AW2394" i="14"/>
  <c r="AO2394" i="14"/>
  <c r="AW2393" i="14"/>
  <c r="AV2393" i="14"/>
  <c r="AU2393" i="14"/>
  <c r="AT2393" i="14"/>
  <c r="AS2393" i="14"/>
  <c r="AR2393" i="14"/>
  <c r="AS2388" i="14"/>
  <c r="AP2388" i="14"/>
  <c r="AR2387" i="14"/>
  <c r="AQ2387" i="14"/>
  <c r="AR2386" i="14"/>
  <c r="AQ2386" i="14"/>
  <c r="AR2385" i="14"/>
  <c r="AQ2385" i="14"/>
  <c r="AR2384" i="14"/>
  <c r="AQ2384" i="14"/>
  <c r="AR2383" i="14"/>
  <c r="AQ2383" i="14"/>
  <c r="AR2382" i="14"/>
  <c r="AQ2382" i="14"/>
  <c r="AR2381" i="14"/>
  <c r="AQ2381" i="14"/>
  <c r="AR2380" i="14"/>
  <c r="AQ2380" i="14"/>
  <c r="AR2379" i="14"/>
  <c r="AQ2379" i="14"/>
  <c r="AR2378" i="14"/>
  <c r="AQ2378" i="14"/>
  <c r="AR2377" i="14"/>
  <c r="AQ2377" i="14"/>
  <c r="AR2376" i="14"/>
  <c r="AQ2376" i="14"/>
  <c r="AR2375" i="14"/>
  <c r="AQ2375" i="14"/>
  <c r="AR2374" i="14"/>
  <c r="AQ2374" i="14"/>
  <c r="AS2373" i="14"/>
  <c r="AR2373" i="14"/>
  <c r="AQ2373" i="14"/>
  <c r="AP2373" i="14"/>
  <c r="AV2369" i="14"/>
  <c r="AU2369" i="14"/>
  <c r="AT2369" i="14"/>
  <c r="AS2369" i="14"/>
  <c r="AR2369" i="14"/>
  <c r="AQ2369" i="14"/>
  <c r="AO2369" i="14"/>
  <c r="AV2368" i="14"/>
  <c r="AO2368" i="14"/>
  <c r="AV2367" i="14"/>
  <c r="AO2367" i="14"/>
  <c r="AV2366" i="14"/>
  <c r="AO2366" i="14"/>
  <c r="AV2365" i="14"/>
  <c r="AU2365" i="14"/>
  <c r="AT2365" i="14"/>
  <c r="AS2365" i="14"/>
  <c r="AR2365" i="14"/>
  <c r="AQ2365" i="14"/>
  <c r="AQ2360" i="14"/>
  <c r="AP2360" i="14"/>
  <c r="AO2360" i="14"/>
  <c r="AO2359" i="14"/>
  <c r="AO2358" i="14"/>
  <c r="AQ2357" i="14"/>
  <c r="AP2357" i="14"/>
  <c r="AN2354" i="14"/>
  <c r="AT2351" i="14"/>
  <c r="AS2351" i="14"/>
  <c r="AR2351" i="14"/>
  <c r="AQ2351" i="14"/>
  <c r="AO2351" i="14"/>
  <c r="AT2350" i="14"/>
  <c r="AO2350" i="14"/>
  <c r="AT2349" i="14"/>
  <c r="AO2349" i="14"/>
  <c r="AT2348" i="14"/>
  <c r="AO2348" i="14"/>
  <c r="AT2347" i="14"/>
  <c r="AS2347" i="14"/>
  <c r="AR2347" i="14"/>
  <c r="AQ2347" i="14"/>
  <c r="AO2345" i="14"/>
  <c r="AO2343" i="14"/>
  <c r="AO2341" i="14"/>
  <c r="AO2339" i="14"/>
  <c r="AN2337" i="14"/>
  <c r="AQ2335" i="14"/>
  <c r="AP2335" i="14"/>
  <c r="AO2334" i="14"/>
  <c r="AU2313" i="14"/>
  <c r="AS2312" i="14"/>
  <c r="AR2312" i="14"/>
  <c r="AQ2312" i="14"/>
  <c r="AP2312" i="14"/>
  <c r="AO2312" i="14"/>
  <c r="AO2310" i="14"/>
  <c r="AR2306" i="14"/>
  <c r="AQ2295" i="14"/>
  <c r="AP2295" i="14"/>
  <c r="AS2288" i="14"/>
  <c r="AO2288" i="14"/>
  <c r="AP2284" i="14"/>
  <c r="AO2279" i="14"/>
  <c r="AQ2264" i="14"/>
  <c r="AS2233" i="14"/>
  <c r="AP2232" i="14"/>
  <c r="AR2232" i="14" s="1"/>
  <c r="AT2232" i="14" s="1"/>
  <c r="AP2231" i="14"/>
  <c r="AR2231" i="14" s="1"/>
  <c r="AT2231" i="14" s="1"/>
  <c r="AP2230" i="14"/>
  <c r="AR2230" i="14" s="1"/>
  <c r="AT2230" i="14" s="1"/>
  <c r="AP2229" i="14"/>
  <c r="AR2229" i="14" s="1"/>
  <c r="AT2229" i="14" s="1"/>
  <c r="AP2228" i="14"/>
  <c r="AR2228" i="14" s="1"/>
  <c r="AT2228" i="14" s="1"/>
  <c r="AP2190" i="14"/>
  <c r="AU2189" i="14"/>
  <c r="AU2188" i="14"/>
  <c r="AU2187" i="14"/>
  <c r="AU2186" i="14"/>
  <c r="AU2185" i="14"/>
  <c r="AU2184" i="14"/>
  <c r="AU2183" i="14"/>
  <c r="AU2182" i="14"/>
  <c r="AU2181" i="14"/>
  <c r="AU2180" i="14"/>
  <c r="AU2179" i="14"/>
  <c r="AU2178" i="14"/>
  <c r="AU2177" i="14"/>
  <c r="AU2176" i="14"/>
  <c r="AU2175" i="14"/>
  <c r="AU2174" i="14"/>
  <c r="AT2174" i="14"/>
  <c r="AS2174" i="14"/>
  <c r="AR2174" i="14"/>
  <c r="AQ2174" i="14"/>
  <c r="AP2174" i="14"/>
  <c r="AN2172" i="14"/>
  <c r="AT2164" i="14"/>
  <c r="AR2164" i="14"/>
  <c r="AP2164" i="14"/>
  <c r="AN2162" i="14"/>
  <c r="AW2157" i="14"/>
  <c r="AV2157" i="14"/>
  <c r="AU2157" i="14"/>
  <c r="AT2157" i="14"/>
  <c r="AS2157" i="14"/>
  <c r="AR2157" i="14"/>
  <c r="AO2157" i="14"/>
  <c r="AW2156" i="14"/>
  <c r="AO2156" i="14"/>
  <c r="AW2155" i="14"/>
  <c r="AO2155" i="14"/>
  <c r="AW2154" i="14"/>
  <c r="AO2154" i="14"/>
  <c r="AW2153" i="14"/>
  <c r="AV2153" i="14"/>
  <c r="AU2153" i="14"/>
  <c r="AT2153" i="14"/>
  <c r="AS2153" i="14"/>
  <c r="AR2153" i="14"/>
  <c r="AS2148" i="14"/>
  <c r="AP2148" i="14"/>
  <c r="AR2147" i="14"/>
  <c r="AQ2147" i="14"/>
  <c r="AR2146" i="14"/>
  <c r="AQ2146" i="14"/>
  <c r="AR2145" i="14"/>
  <c r="AQ2145" i="14"/>
  <c r="AR2144" i="14"/>
  <c r="AQ2144" i="14"/>
  <c r="AR2143" i="14"/>
  <c r="AQ2143" i="14"/>
  <c r="AR2142" i="14"/>
  <c r="AQ2142" i="14"/>
  <c r="AR2141" i="14"/>
  <c r="AQ2141" i="14"/>
  <c r="AR2140" i="14"/>
  <c r="AQ2140" i="14"/>
  <c r="AR2139" i="14"/>
  <c r="AQ2139" i="14"/>
  <c r="AR2138" i="14"/>
  <c r="AQ2138" i="14"/>
  <c r="AR2137" i="14"/>
  <c r="AQ2137" i="14"/>
  <c r="AR2136" i="14"/>
  <c r="AQ2136" i="14"/>
  <c r="AR2135" i="14"/>
  <c r="AQ2135" i="14"/>
  <c r="AR2134" i="14"/>
  <c r="AQ2134" i="14"/>
  <c r="AS2133" i="14"/>
  <c r="AR2133" i="14"/>
  <c r="AQ2133" i="14"/>
  <c r="AP2133" i="14"/>
  <c r="AV2129" i="14"/>
  <c r="AU2129" i="14"/>
  <c r="AT2129" i="14"/>
  <c r="AS2129" i="14"/>
  <c r="AR2129" i="14"/>
  <c r="AQ2129" i="14"/>
  <c r="AO2129" i="14"/>
  <c r="AV2128" i="14"/>
  <c r="AO2128" i="14"/>
  <c r="AV2127" i="14"/>
  <c r="AO2127" i="14"/>
  <c r="AV2126" i="14"/>
  <c r="AO2126" i="14"/>
  <c r="AV2125" i="14"/>
  <c r="AU2125" i="14"/>
  <c r="AT2125" i="14"/>
  <c r="AS2125" i="14"/>
  <c r="AR2125" i="14"/>
  <c r="AQ2125" i="14"/>
  <c r="AQ2120" i="14"/>
  <c r="AP2120" i="14"/>
  <c r="AO2120" i="14"/>
  <c r="AO2119" i="14"/>
  <c r="AO2118" i="14"/>
  <c r="AQ2117" i="14"/>
  <c r="AP2117" i="14"/>
  <c r="AN2114" i="14"/>
  <c r="AT2111" i="14"/>
  <c r="AS2111" i="14"/>
  <c r="AR2111" i="14"/>
  <c r="AQ2111" i="14"/>
  <c r="AO2111" i="14"/>
  <c r="AT2110" i="14"/>
  <c r="AO2110" i="14"/>
  <c r="AT2109" i="14"/>
  <c r="AO2109" i="14"/>
  <c r="AT2108" i="14"/>
  <c r="AO2108" i="14"/>
  <c r="AT2107" i="14"/>
  <c r="AS2107" i="14"/>
  <c r="AR2107" i="14"/>
  <c r="AQ2107" i="14"/>
  <c r="AO2105" i="14"/>
  <c r="AO2103" i="14"/>
  <c r="AO2101" i="14"/>
  <c r="AO2099" i="14"/>
  <c r="AN2097" i="14"/>
  <c r="AQ2095" i="14"/>
  <c r="AP2095" i="14"/>
  <c r="AO2094" i="14"/>
  <c r="AU2073" i="14"/>
  <c r="AS2072" i="14"/>
  <c r="AR2072" i="14"/>
  <c r="AQ2072" i="14"/>
  <c r="AP2072" i="14"/>
  <c r="AO2072" i="14"/>
  <c r="AO2070" i="14"/>
  <c r="AR2066" i="14"/>
  <c r="AQ2055" i="14"/>
  <c r="AP2055" i="14"/>
  <c r="AS2048" i="14"/>
  <c r="AO2048" i="14"/>
  <c r="AP2044" i="14"/>
  <c r="AO2039" i="14"/>
  <c r="AQ2024" i="14"/>
  <c r="AS1993" i="14"/>
  <c r="AP1992" i="14"/>
  <c r="AR1992" i="14" s="1"/>
  <c r="AT1992" i="14" s="1"/>
  <c r="AP1991" i="14"/>
  <c r="AR1991" i="14" s="1"/>
  <c r="AT1991" i="14" s="1"/>
  <c r="AP1990" i="14"/>
  <c r="AR1990" i="14" s="1"/>
  <c r="AT1990" i="14" s="1"/>
  <c r="AP1989" i="14"/>
  <c r="AR1989" i="14" s="1"/>
  <c r="AT1989" i="14" s="1"/>
  <c r="AP1988" i="14"/>
  <c r="AR1988" i="14" s="1"/>
  <c r="AT1988" i="14" s="1"/>
  <c r="AP1950" i="14"/>
  <c r="AU1949" i="14"/>
  <c r="AU1948" i="14"/>
  <c r="AU1947" i="14"/>
  <c r="AU1946" i="14"/>
  <c r="AU1945" i="14"/>
  <c r="AU1944" i="14"/>
  <c r="AU1943" i="14"/>
  <c r="AU1942" i="14"/>
  <c r="AU1941" i="14"/>
  <c r="AU1940" i="14"/>
  <c r="AU1939" i="14"/>
  <c r="AU1938" i="14"/>
  <c r="AU1937" i="14"/>
  <c r="AU1936" i="14"/>
  <c r="AU1935" i="14"/>
  <c r="AU1934" i="14"/>
  <c r="AT1934" i="14"/>
  <c r="AS1934" i="14"/>
  <c r="AR1934" i="14"/>
  <c r="AQ1934" i="14"/>
  <c r="AP1934" i="14"/>
  <c r="AN1932" i="14"/>
  <c r="AT1924" i="14"/>
  <c r="AR1924" i="14"/>
  <c r="AP1924" i="14"/>
  <c r="AN1922" i="14"/>
  <c r="AW1917" i="14"/>
  <c r="AV1917" i="14"/>
  <c r="AU1917" i="14"/>
  <c r="AT1917" i="14"/>
  <c r="AS1917" i="14"/>
  <c r="AR1917" i="14"/>
  <c r="AO1917" i="14"/>
  <c r="AW1916" i="14"/>
  <c r="AO1916" i="14"/>
  <c r="AW1915" i="14"/>
  <c r="AO1915" i="14"/>
  <c r="AW1914" i="14"/>
  <c r="AO1914" i="14"/>
  <c r="AW1913" i="14"/>
  <c r="AV1913" i="14"/>
  <c r="AU1913" i="14"/>
  <c r="AT1913" i="14"/>
  <c r="AS1913" i="14"/>
  <c r="AR1913" i="14"/>
  <c r="AS1908" i="14"/>
  <c r="AP1908" i="14"/>
  <c r="AR1907" i="14"/>
  <c r="AQ1907" i="14"/>
  <c r="AR1906" i="14"/>
  <c r="AQ1906" i="14"/>
  <c r="AR1905" i="14"/>
  <c r="AQ1905" i="14"/>
  <c r="AR1904" i="14"/>
  <c r="AQ1904" i="14"/>
  <c r="AR1903" i="14"/>
  <c r="AQ1903" i="14"/>
  <c r="AR1902" i="14"/>
  <c r="AQ1902" i="14"/>
  <c r="AR1901" i="14"/>
  <c r="AQ1901" i="14"/>
  <c r="AR1900" i="14"/>
  <c r="AQ1900" i="14"/>
  <c r="AR1899" i="14"/>
  <c r="AQ1899" i="14"/>
  <c r="AR1898" i="14"/>
  <c r="AQ1898" i="14"/>
  <c r="AR1897" i="14"/>
  <c r="AQ1897" i="14"/>
  <c r="AR1896" i="14"/>
  <c r="AQ1896" i="14"/>
  <c r="AR1895" i="14"/>
  <c r="AQ1895" i="14"/>
  <c r="AR1894" i="14"/>
  <c r="AQ1894" i="14"/>
  <c r="AS1893" i="14"/>
  <c r="AR1893" i="14"/>
  <c r="AQ1893" i="14"/>
  <c r="AP1893" i="14"/>
  <c r="AV1889" i="14"/>
  <c r="AU1889" i="14"/>
  <c r="AT1889" i="14"/>
  <c r="AS1889" i="14"/>
  <c r="AR1889" i="14"/>
  <c r="AQ1889" i="14"/>
  <c r="AO1889" i="14"/>
  <c r="AV1888" i="14"/>
  <c r="AO1888" i="14"/>
  <c r="AV1887" i="14"/>
  <c r="AO1887" i="14"/>
  <c r="AV1886" i="14"/>
  <c r="AO1886" i="14"/>
  <c r="AV1885" i="14"/>
  <c r="AU1885" i="14"/>
  <c r="AT1885" i="14"/>
  <c r="AS1885" i="14"/>
  <c r="AR1885" i="14"/>
  <c r="AQ1885" i="14"/>
  <c r="AQ1880" i="14"/>
  <c r="AP1880" i="14"/>
  <c r="AO1880" i="14"/>
  <c r="AO1879" i="14"/>
  <c r="AO1878" i="14"/>
  <c r="AQ1877" i="14"/>
  <c r="AP1877" i="14"/>
  <c r="AN1874" i="14"/>
  <c r="AT1871" i="14"/>
  <c r="AS1871" i="14"/>
  <c r="AR1871" i="14"/>
  <c r="AQ1871" i="14"/>
  <c r="AO1871" i="14"/>
  <c r="AT1870" i="14"/>
  <c r="AO1870" i="14"/>
  <c r="AT1869" i="14"/>
  <c r="AO1869" i="14"/>
  <c r="AT1868" i="14"/>
  <c r="AO1868" i="14"/>
  <c r="AT1867" i="14"/>
  <c r="AS1867" i="14"/>
  <c r="AR1867" i="14"/>
  <c r="AQ1867" i="14"/>
  <c r="AO1865" i="14"/>
  <c r="AO1863" i="14"/>
  <c r="AO1861" i="14"/>
  <c r="AO1859" i="14"/>
  <c r="AN1857" i="14"/>
  <c r="AQ1855" i="14"/>
  <c r="AP1855" i="14"/>
  <c r="AO1854" i="14"/>
  <c r="AU1833" i="14"/>
  <c r="AS1832" i="14"/>
  <c r="AR1832" i="14"/>
  <c r="AQ1832" i="14"/>
  <c r="AP1832" i="14"/>
  <c r="AO1832" i="14"/>
  <c r="AO1830" i="14"/>
  <c r="AR1826" i="14"/>
  <c r="AQ1815" i="14"/>
  <c r="AP1815" i="14"/>
  <c r="AS1808" i="14"/>
  <c r="AO1808" i="14"/>
  <c r="AP1804" i="14"/>
  <c r="AO1799" i="14"/>
  <c r="AQ1784" i="14"/>
  <c r="AS1753" i="14"/>
  <c r="AP1752" i="14"/>
  <c r="AR1752" i="14" s="1"/>
  <c r="AT1752" i="14" s="1"/>
  <c r="AP1751" i="14"/>
  <c r="AR1751" i="14" s="1"/>
  <c r="AT1751" i="14" s="1"/>
  <c r="AP1750" i="14"/>
  <c r="AR1750" i="14" s="1"/>
  <c r="AT1750" i="14" s="1"/>
  <c r="AP1749" i="14"/>
  <c r="AR1749" i="14" s="1"/>
  <c r="AT1749" i="14" s="1"/>
  <c r="AP1748" i="14"/>
  <c r="AR1748" i="14" s="1"/>
  <c r="AT1748" i="14" s="1"/>
  <c r="AP1710" i="14"/>
  <c r="AU1709" i="14"/>
  <c r="AU1708" i="14"/>
  <c r="AU1707" i="14"/>
  <c r="AU1706" i="14"/>
  <c r="AU1705" i="14"/>
  <c r="AU1704" i="14"/>
  <c r="AU1703" i="14"/>
  <c r="AU1702" i="14"/>
  <c r="AU1701" i="14"/>
  <c r="AU1700" i="14"/>
  <c r="AU1699" i="14"/>
  <c r="AU1698" i="14"/>
  <c r="AU1697" i="14"/>
  <c r="AU1696" i="14"/>
  <c r="AU1695" i="14"/>
  <c r="AU1694" i="14"/>
  <c r="AT1694" i="14"/>
  <c r="AS1694" i="14"/>
  <c r="AR1694" i="14"/>
  <c r="AQ1694" i="14"/>
  <c r="AP1694" i="14"/>
  <c r="AN1692" i="14"/>
  <c r="AT1684" i="14"/>
  <c r="AR1684" i="14"/>
  <c r="AP1684" i="14"/>
  <c r="AN1682" i="14"/>
  <c r="AW1677" i="14"/>
  <c r="AV1677" i="14"/>
  <c r="AU1677" i="14"/>
  <c r="AT1677" i="14"/>
  <c r="AS1677" i="14"/>
  <c r="AR1677" i="14"/>
  <c r="AO1677" i="14"/>
  <c r="AW1676" i="14"/>
  <c r="AO1676" i="14"/>
  <c r="AW1675" i="14"/>
  <c r="AO1675" i="14"/>
  <c r="AW1674" i="14"/>
  <c r="AO1674" i="14"/>
  <c r="AW1673" i="14"/>
  <c r="AV1673" i="14"/>
  <c r="AU1673" i="14"/>
  <c r="AT1673" i="14"/>
  <c r="AS1673" i="14"/>
  <c r="AR1673" i="14"/>
  <c r="AS1668" i="14"/>
  <c r="AP1668" i="14"/>
  <c r="AR1667" i="14"/>
  <c r="AQ1667" i="14"/>
  <c r="AR1666" i="14"/>
  <c r="AQ1666" i="14"/>
  <c r="AR1665" i="14"/>
  <c r="AQ1665" i="14"/>
  <c r="AR1664" i="14"/>
  <c r="AQ1664" i="14"/>
  <c r="AR1663" i="14"/>
  <c r="AQ1663" i="14"/>
  <c r="AR1662" i="14"/>
  <c r="AQ1662" i="14"/>
  <c r="AR1661" i="14"/>
  <c r="AQ1661" i="14"/>
  <c r="AR1660" i="14"/>
  <c r="AQ1660" i="14"/>
  <c r="AR1659" i="14"/>
  <c r="AQ1659" i="14"/>
  <c r="AR1658" i="14"/>
  <c r="AQ1658" i="14"/>
  <c r="AR1657" i="14"/>
  <c r="AQ1657" i="14"/>
  <c r="AR1656" i="14"/>
  <c r="AQ1656" i="14"/>
  <c r="AR1655" i="14"/>
  <c r="AQ1655" i="14"/>
  <c r="AR1654" i="14"/>
  <c r="AQ1654" i="14"/>
  <c r="AS1653" i="14"/>
  <c r="AR1653" i="14"/>
  <c r="AQ1653" i="14"/>
  <c r="AP1653" i="14"/>
  <c r="AV1649" i="14"/>
  <c r="AU1649" i="14"/>
  <c r="AT1649" i="14"/>
  <c r="AS1649" i="14"/>
  <c r="AR1649" i="14"/>
  <c r="AQ1649" i="14"/>
  <c r="AO1649" i="14"/>
  <c r="AV1648" i="14"/>
  <c r="AO1648" i="14"/>
  <c r="AV1647" i="14"/>
  <c r="AO1647" i="14"/>
  <c r="AV1646" i="14"/>
  <c r="AO1646" i="14"/>
  <c r="AV1645" i="14"/>
  <c r="AU1645" i="14"/>
  <c r="AT1645" i="14"/>
  <c r="AS1645" i="14"/>
  <c r="AR1645" i="14"/>
  <c r="AQ1645" i="14"/>
  <c r="AQ1640" i="14"/>
  <c r="AP1640" i="14"/>
  <c r="AO1640" i="14"/>
  <c r="AO1639" i="14"/>
  <c r="AO1638" i="14"/>
  <c r="AQ1637" i="14"/>
  <c r="AP1637" i="14"/>
  <c r="AN1634" i="14"/>
  <c r="AT1631" i="14"/>
  <c r="AS1631" i="14"/>
  <c r="AR1631" i="14"/>
  <c r="AQ1631" i="14"/>
  <c r="AO1631" i="14"/>
  <c r="AT1630" i="14"/>
  <c r="AO1630" i="14"/>
  <c r="AT1629" i="14"/>
  <c r="AO1629" i="14"/>
  <c r="AT1628" i="14"/>
  <c r="AO1628" i="14"/>
  <c r="AT1627" i="14"/>
  <c r="AS1627" i="14"/>
  <c r="AR1627" i="14"/>
  <c r="AQ1627" i="14"/>
  <c r="AO1625" i="14"/>
  <c r="AO1623" i="14"/>
  <c r="AO1621" i="14"/>
  <c r="AO1619" i="14"/>
  <c r="AN1617" i="14"/>
  <c r="AQ1615" i="14"/>
  <c r="AP1615" i="14"/>
  <c r="AO1614" i="14"/>
  <c r="AU1593" i="14"/>
  <c r="AS1592" i="14"/>
  <c r="AR1592" i="14"/>
  <c r="AQ1592" i="14"/>
  <c r="AP1592" i="14"/>
  <c r="AO1592" i="14"/>
  <c r="AO1590" i="14"/>
  <c r="AR1586" i="14"/>
  <c r="AQ1575" i="14"/>
  <c r="AP1575" i="14"/>
  <c r="AS1568" i="14"/>
  <c r="AO1568" i="14"/>
  <c r="AP1564" i="14"/>
  <c r="AO1559" i="14"/>
  <c r="AQ1544" i="14"/>
  <c r="AS1513" i="14"/>
  <c r="AP1512" i="14"/>
  <c r="AR1512" i="14" s="1"/>
  <c r="AT1512" i="14" s="1"/>
  <c r="AP1511" i="14"/>
  <c r="AR1511" i="14" s="1"/>
  <c r="AT1511" i="14" s="1"/>
  <c r="AP1510" i="14"/>
  <c r="AR1510" i="14" s="1"/>
  <c r="AT1510" i="14" s="1"/>
  <c r="AP1509" i="14"/>
  <c r="AR1509" i="14" s="1"/>
  <c r="AT1509" i="14" s="1"/>
  <c r="AP1508" i="14"/>
  <c r="AR1508" i="14" s="1"/>
  <c r="AT1508" i="14" s="1"/>
  <c r="AP1470" i="14"/>
  <c r="AU1469" i="14"/>
  <c r="AU1468" i="14"/>
  <c r="AU1467" i="14"/>
  <c r="AU1466" i="14"/>
  <c r="AU1465" i="14"/>
  <c r="AU1464" i="14"/>
  <c r="AU1463" i="14"/>
  <c r="AU1462" i="14"/>
  <c r="AU1461" i="14"/>
  <c r="AU1460" i="14"/>
  <c r="AU1459" i="14"/>
  <c r="AU1458" i="14"/>
  <c r="AU1457" i="14"/>
  <c r="AU1456" i="14"/>
  <c r="AU1455" i="14"/>
  <c r="AU1454" i="14"/>
  <c r="AT1454" i="14"/>
  <c r="AS1454" i="14"/>
  <c r="AR1454" i="14"/>
  <c r="AQ1454" i="14"/>
  <c r="AP1454" i="14"/>
  <c r="AN1452" i="14"/>
  <c r="AT1444" i="14"/>
  <c r="AR1444" i="14"/>
  <c r="AP1444" i="14"/>
  <c r="AN1442" i="14"/>
  <c r="AW1437" i="14"/>
  <c r="AV1437" i="14"/>
  <c r="AU1437" i="14"/>
  <c r="AT1437" i="14"/>
  <c r="AS1437" i="14"/>
  <c r="AR1437" i="14"/>
  <c r="AO1437" i="14"/>
  <c r="AW1436" i="14"/>
  <c r="AO1436" i="14"/>
  <c r="AW1435" i="14"/>
  <c r="AO1435" i="14"/>
  <c r="AW1434" i="14"/>
  <c r="AO1434" i="14"/>
  <c r="AW1433" i="14"/>
  <c r="AV1433" i="14"/>
  <c r="AU1433" i="14"/>
  <c r="AT1433" i="14"/>
  <c r="AS1433" i="14"/>
  <c r="AR1433" i="14"/>
  <c r="AS1428" i="14"/>
  <c r="AP1428" i="14"/>
  <c r="AR1427" i="14"/>
  <c r="AQ1427" i="14"/>
  <c r="AR1426" i="14"/>
  <c r="AQ1426" i="14"/>
  <c r="AR1425" i="14"/>
  <c r="AQ1425" i="14"/>
  <c r="AR1424" i="14"/>
  <c r="AQ1424" i="14"/>
  <c r="AR1423" i="14"/>
  <c r="AQ1423" i="14"/>
  <c r="AR1422" i="14"/>
  <c r="AQ1422" i="14"/>
  <c r="AR1421" i="14"/>
  <c r="AQ1421" i="14"/>
  <c r="AR1420" i="14"/>
  <c r="AQ1420" i="14"/>
  <c r="AR1419" i="14"/>
  <c r="AQ1419" i="14"/>
  <c r="AR1418" i="14"/>
  <c r="AQ1418" i="14"/>
  <c r="AR1417" i="14"/>
  <c r="AQ1417" i="14"/>
  <c r="AR1416" i="14"/>
  <c r="AQ1416" i="14"/>
  <c r="AR1415" i="14"/>
  <c r="AQ1415" i="14"/>
  <c r="AR1414" i="14"/>
  <c r="AQ1414" i="14"/>
  <c r="AS1413" i="14"/>
  <c r="AR1413" i="14"/>
  <c r="AQ1413" i="14"/>
  <c r="AP1413" i="14"/>
  <c r="AV1409" i="14"/>
  <c r="AU1409" i="14"/>
  <c r="AT1409" i="14"/>
  <c r="AS1409" i="14"/>
  <c r="AR1409" i="14"/>
  <c r="AQ1409" i="14"/>
  <c r="AO1409" i="14"/>
  <c r="AV1408" i="14"/>
  <c r="AO1408" i="14"/>
  <c r="AV1407" i="14"/>
  <c r="AO1407" i="14"/>
  <c r="AV1406" i="14"/>
  <c r="AO1406" i="14"/>
  <c r="AV1405" i="14"/>
  <c r="AU1405" i="14"/>
  <c r="AT1405" i="14"/>
  <c r="AS1405" i="14"/>
  <c r="AR1405" i="14"/>
  <c r="AQ1405" i="14"/>
  <c r="AQ1400" i="14"/>
  <c r="AP1400" i="14"/>
  <c r="AO1400" i="14"/>
  <c r="AO1399" i="14"/>
  <c r="AO1398" i="14"/>
  <c r="AQ1397" i="14"/>
  <c r="AP1397" i="14"/>
  <c r="AN1394" i="14"/>
  <c r="AT1391" i="14"/>
  <c r="AS1391" i="14"/>
  <c r="AR1391" i="14"/>
  <c r="AQ1391" i="14"/>
  <c r="AO1391" i="14"/>
  <c r="AT1390" i="14"/>
  <c r="AO1390" i="14"/>
  <c r="AT1389" i="14"/>
  <c r="AO1389" i="14"/>
  <c r="AT1388" i="14"/>
  <c r="AO1388" i="14"/>
  <c r="AT1387" i="14"/>
  <c r="AS1387" i="14"/>
  <c r="AR1387" i="14"/>
  <c r="AQ1387" i="14"/>
  <c r="AO1385" i="14"/>
  <c r="AO1383" i="14"/>
  <c r="AO1381" i="14"/>
  <c r="AO1379" i="14"/>
  <c r="AN1377" i="14"/>
  <c r="AQ1375" i="14"/>
  <c r="AP1375" i="14"/>
  <c r="AO1374" i="14"/>
  <c r="AU1353" i="14"/>
  <c r="AS1352" i="14"/>
  <c r="AR1352" i="14"/>
  <c r="AQ1352" i="14"/>
  <c r="AP1352" i="14"/>
  <c r="AO1352" i="14"/>
  <c r="AO1350" i="14"/>
  <c r="AR1346" i="14"/>
  <c r="AQ1335" i="14"/>
  <c r="AP1335" i="14"/>
  <c r="AS1328" i="14"/>
  <c r="AO1328" i="14"/>
  <c r="AP1324" i="14"/>
  <c r="AO1319" i="14"/>
  <c r="AQ1304" i="14"/>
  <c r="AS1273" i="14"/>
  <c r="AP1272" i="14"/>
  <c r="AR1272" i="14" s="1"/>
  <c r="AT1272" i="14" s="1"/>
  <c r="AP1271" i="14"/>
  <c r="AR1271" i="14" s="1"/>
  <c r="AT1271" i="14" s="1"/>
  <c r="AP1270" i="14"/>
  <c r="AR1270" i="14" s="1"/>
  <c r="AT1270" i="14" s="1"/>
  <c r="AP1269" i="14"/>
  <c r="AR1269" i="14" s="1"/>
  <c r="AT1269" i="14" s="1"/>
  <c r="AP1268" i="14"/>
  <c r="AR1268" i="14" s="1"/>
  <c r="AT1268" i="14" s="1"/>
  <c r="AP1230" i="14"/>
  <c r="AU1229" i="14"/>
  <c r="AU1228" i="14"/>
  <c r="AU1227" i="14"/>
  <c r="AU1226" i="14"/>
  <c r="AU1225" i="14"/>
  <c r="AU1224" i="14"/>
  <c r="AU1223" i="14"/>
  <c r="AU1222" i="14"/>
  <c r="AU1221" i="14"/>
  <c r="AU1220" i="14"/>
  <c r="AU1219" i="14"/>
  <c r="AU1218" i="14"/>
  <c r="AU1217" i="14"/>
  <c r="AU1216" i="14"/>
  <c r="AU1215" i="14"/>
  <c r="AU1214" i="14"/>
  <c r="AT1214" i="14"/>
  <c r="AS1214" i="14"/>
  <c r="AR1214" i="14"/>
  <c r="AQ1214" i="14"/>
  <c r="AP1214" i="14"/>
  <c r="AN1212" i="14"/>
  <c r="AT1204" i="14"/>
  <c r="AR1204" i="14"/>
  <c r="AP1204" i="14"/>
  <c r="AN1202" i="14"/>
  <c r="AW1197" i="14"/>
  <c r="AV1197" i="14"/>
  <c r="AU1197" i="14"/>
  <c r="AT1197" i="14"/>
  <c r="AS1197" i="14"/>
  <c r="AR1197" i="14"/>
  <c r="AO1197" i="14"/>
  <c r="AW1196" i="14"/>
  <c r="AO1196" i="14"/>
  <c r="AW1195" i="14"/>
  <c r="AO1195" i="14"/>
  <c r="AW1194" i="14"/>
  <c r="AO1194" i="14"/>
  <c r="AW1193" i="14"/>
  <c r="AV1193" i="14"/>
  <c r="AU1193" i="14"/>
  <c r="AT1193" i="14"/>
  <c r="AS1193" i="14"/>
  <c r="AR1193" i="14"/>
  <c r="AS1188" i="14"/>
  <c r="AP1188" i="14"/>
  <c r="AR1187" i="14"/>
  <c r="AQ1187" i="14"/>
  <c r="AR1186" i="14"/>
  <c r="AQ1186" i="14"/>
  <c r="AR1185" i="14"/>
  <c r="AQ1185" i="14"/>
  <c r="AR1184" i="14"/>
  <c r="AQ1184" i="14"/>
  <c r="AR1183" i="14"/>
  <c r="AQ1183" i="14"/>
  <c r="AR1182" i="14"/>
  <c r="AQ1182" i="14"/>
  <c r="AR1181" i="14"/>
  <c r="AQ1181" i="14"/>
  <c r="AR1180" i="14"/>
  <c r="AQ1180" i="14"/>
  <c r="AR1179" i="14"/>
  <c r="AQ1179" i="14"/>
  <c r="AR1178" i="14"/>
  <c r="AQ1178" i="14"/>
  <c r="AR1177" i="14"/>
  <c r="AQ1177" i="14"/>
  <c r="AR1176" i="14"/>
  <c r="AQ1176" i="14"/>
  <c r="AR1175" i="14"/>
  <c r="AQ1175" i="14"/>
  <c r="AR1174" i="14"/>
  <c r="AQ1174" i="14"/>
  <c r="AS1173" i="14"/>
  <c r="AR1173" i="14"/>
  <c r="AQ1173" i="14"/>
  <c r="AP1173" i="14"/>
  <c r="AV1169" i="14"/>
  <c r="AU1169" i="14"/>
  <c r="AT1169" i="14"/>
  <c r="AS1169" i="14"/>
  <c r="AR1169" i="14"/>
  <c r="AQ1169" i="14"/>
  <c r="AO1169" i="14"/>
  <c r="AV1168" i="14"/>
  <c r="AO1168" i="14"/>
  <c r="AV1167" i="14"/>
  <c r="AO1167" i="14"/>
  <c r="AV1166" i="14"/>
  <c r="AO1166" i="14"/>
  <c r="AV1165" i="14"/>
  <c r="AU1165" i="14"/>
  <c r="AT1165" i="14"/>
  <c r="AS1165" i="14"/>
  <c r="AR1165" i="14"/>
  <c r="AQ1165" i="14"/>
  <c r="AQ1160" i="14"/>
  <c r="AP1160" i="14"/>
  <c r="AO1160" i="14"/>
  <c r="AO1159" i="14"/>
  <c r="AO1158" i="14"/>
  <c r="AQ1157" i="14"/>
  <c r="AP1157" i="14"/>
  <c r="AN1154" i="14"/>
  <c r="AT1151" i="14"/>
  <c r="AS1151" i="14"/>
  <c r="AR1151" i="14"/>
  <c r="AQ1151" i="14"/>
  <c r="AO1151" i="14"/>
  <c r="AT1150" i="14"/>
  <c r="AO1150" i="14"/>
  <c r="AT1149" i="14"/>
  <c r="AO1149" i="14"/>
  <c r="AT1148" i="14"/>
  <c r="AO1148" i="14"/>
  <c r="AT1147" i="14"/>
  <c r="AS1147" i="14"/>
  <c r="AR1147" i="14"/>
  <c r="AQ1147" i="14"/>
  <c r="AO1145" i="14"/>
  <c r="AO1143" i="14"/>
  <c r="AO1141" i="14"/>
  <c r="AO1139" i="14"/>
  <c r="AN1137" i="14"/>
  <c r="AQ1135" i="14"/>
  <c r="AP1135" i="14"/>
  <c r="AO1134" i="14"/>
  <c r="AU1113" i="14"/>
  <c r="AS1112" i="14"/>
  <c r="AR1112" i="14"/>
  <c r="AQ1112" i="14"/>
  <c r="AP1112" i="14"/>
  <c r="AO1112" i="14"/>
  <c r="AO1110" i="14"/>
  <c r="AR1106" i="14"/>
  <c r="AQ1095" i="14"/>
  <c r="AP1095" i="14"/>
  <c r="AS1088" i="14"/>
  <c r="AO1088" i="14"/>
  <c r="AP1084" i="14"/>
  <c r="AO1079" i="14"/>
  <c r="AQ1064" i="14"/>
  <c r="AS1033" i="14"/>
  <c r="AP1032" i="14"/>
  <c r="AR1032" i="14" s="1"/>
  <c r="AT1032" i="14" s="1"/>
  <c r="AP1031" i="14"/>
  <c r="AR1031" i="14" s="1"/>
  <c r="AT1031" i="14" s="1"/>
  <c r="AP1030" i="14"/>
  <c r="AR1030" i="14" s="1"/>
  <c r="AT1030" i="14" s="1"/>
  <c r="AP1029" i="14"/>
  <c r="AR1029" i="14" s="1"/>
  <c r="AT1029" i="14" s="1"/>
  <c r="AP1028" i="14"/>
  <c r="AR1028" i="14" s="1"/>
  <c r="AT1028" i="14" s="1"/>
  <c r="AP990" i="14"/>
  <c r="AU989" i="14"/>
  <c r="AU988" i="14"/>
  <c r="AU987" i="14"/>
  <c r="AU986" i="14"/>
  <c r="AU985" i="14"/>
  <c r="AU984" i="14"/>
  <c r="AU983" i="14"/>
  <c r="AU982" i="14"/>
  <c r="AU981" i="14"/>
  <c r="AU980" i="14"/>
  <c r="AU979" i="14"/>
  <c r="AU978" i="14"/>
  <c r="AU977" i="14"/>
  <c r="AU976" i="14"/>
  <c r="AU975" i="14"/>
  <c r="AU974" i="14"/>
  <c r="AT974" i="14"/>
  <c r="AS974" i="14"/>
  <c r="AR974" i="14"/>
  <c r="AQ974" i="14"/>
  <c r="AP974" i="14"/>
  <c r="AN972" i="14"/>
  <c r="AT964" i="14"/>
  <c r="AR964" i="14"/>
  <c r="AP964" i="14"/>
  <c r="AN962" i="14"/>
  <c r="AW957" i="14"/>
  <c r="AV957" i="14"/>
  <c r="AU957" i="14"/>
  <c r="AT957" i="14"/>
  <c r="AS957" i="14"/>
  <c r="AR957" i="14"/>
  <c r="AO957" i="14"/>
  <c r="AW956" i="14"/>
  <c r="AO956" i="14"/>
  <c r="AW955" i="14"/>
  <c r="AO955" i="14"/>
  <c r="AW954" i="14"/>
  <c r="AO954" i="14"/>
  <c r="AW953" i="14"/>
  <c r="AV953" i="14"/>
  <c r="AU953" i="14"/>
  <c r="AT953" i="14"/>
  <c r="AS953" i="14"/>
  <c r="AR953" i="14"/>
  <c r="AS948" i="14"/>
  <c r="AP948" i="14"/>
  <c r="AR947" i="14"/>
  <c r="AQ947" i="14"/>
  <c r="AR946" i="14"/>
  <c r="AQ946" i="14"/>
  <c r="AR945" i="14"/>
  <c r="AQ945" i="14"/>
  <c r="AR944" i="14"/>
  <c r="AQ944" i="14"/>
  <c r="AR943" i="14"/>
  <c r="AQ943" i="14"/>
  <c r="AR942" i="14"/>
  <c r="AQ942" i="14"/>
  <c r="AR941" i="14"/>
  <c r="AQ941" i="14"/>
  <c r="AR940" i="14"/>
  <c r="AQ940" i="14"/>
  <c r="AR939" i="14"/>
  <c r="AQ939" i="14"/>
  <c r="AR938" i="14"/>
  <c r="AQ938" i="14"/>
  <c r="AR937" i="14"/>
  <c r="AQ937" i="14"/>
  <c r="AR936" i="14"/>
  <c r="AQ936" i="14"/>
  <c r="AR935" i="14"/>
  <c r="AQ935" i="14"/>
  <c r="AR934" i="14"/>
  <c r="AQ934" i="14"/>
  <c r="AS933" i="14"/>
  <c r="AR933" i="14"/>
  <c r="AQ933" i="14"/>
  <c r="AP933" i="14"/>
  <c r="AV929" i="14"/>
  <c r="AU929" i="14"/>
  <c r="AT929" i="14"/>
  <c r="AS929" i="14"/>
  <c r="AR929" i="14"/>
  <c r="AQ929" i="14"/>
  <c r="AO929" i="14"/>
  <c r="AV928" i="14"/>
  <c r="AO928" i="14"/>
  <c r="AV927" i="14"/>
  <c r="AO927" i="14"/>
  <c r="AV926" i="14"/>
  <c r="AO926" i="14"/>
  <c r="AV925" i="14"/>
  <c r="AU925" i="14"/>
  <c r="AT925" i="14"/>
  <c r="AS925" i="14"/>
  <c r="AR925" i="14"/>
  <c r="AQ925" i="14"/>
  <c r="AQ920" i="14"/>
  <c r="AP920" i="14"/>
  <c r="AO920" i="14"/>
  <c r="AO919" i="14"/>
  <c r="AO918" i="14"/>
  <c r="AQ917" i="14"/>
  <c r="AP917" i="14"/>
  <c r="AN914" i="14"/>
  <c r="AT911" i="14"/>
  <c r="AS911" i="14"/>
  <c r="AR911" i="14"/>
  <c r="AQ911" i="14"/>
  <c r="AO911" i="14"/>
  <c r="AT910" i="14"/>
  <c r="AO910" i="14"/>
  <c r="AT909" i="14"/>
  <c r="AO909" i="14"/>
  <c r="AT908" i="14"/>
  <c r="AO908" i="14"/>
  <c r="AT907" i="14"/>
  <c r="AS907" i="14"/>
  <c r="AR907" i="14"/>
  <c r="AQ907" i="14"/>
  <c r="AO905" i="14"/>
  <c r="AO903" i="14"/>
  <c r="AO901" i="14"/>
  <c r="AO899" i="14"/>
  <c r="AN897" i="14"/>
  <c r="AQ895" i="14"/>
  <c r="AP895" i="14"/>
  <c r="AO894" i="14"/>
  <c r="AU873" i="14"/>
  <c r="AS872" i="14"/>
  <c r="AR872" i="14"/>
  <c r="AQ872" i="14"/>
  <c r="AP872" i="14"/>
  <c r="AO872" i="14"/>
  <c r="AO870" i="14"/>
  <c r="AR866" i="14"/>
  <c r="AQ855" i="14"/>
  <c r="AP855" i="14"/>
  <c r="AS848" i="14"/>
  <c r="AO848" i="14"/>
  <c r="AP844" i="14"/>
  <c r="AO839" i="14"/>
  <c r="AQ824" i="14"/>
  <c r="AS793" i="14"/>
  <c r="AP792" i="14"/>
  <c r="AR792" i="14" s="1"/>
  <c r="AT792" i="14" s="1"/>
  <c r="AP791" i="14"/>
  <c r="AR791" i="14" s="1"/>
  <c r="AT791" i="14" s="1"/>
  <c r="AP790" i="14"/>
  <c r="AR790" i="14" s="1"/>
  <c r="AT790" i="14" s="1"/>
  <c r="AP789" i="14"/>
  <c r="AR789" i="14" s="1"/>
  <c r="AT789" i="14" s="1"/>
  <c r="AP788" i="14"/>
  <c r="AR788" i="14" s="1"/>
  <c r="AT788" i="14" s="1"/>
  <c r="AP750" i="14"/>
  <c r="AU749" i="14"/>
  <c r="AU748" i="14"/>
  <c r="AU747" i="14"/>
  <c r="AU746" i="14"/>
  <c r="AU745" i="14"/>
  <c r="AU744" i="14"/>
  <c r="AU743" i="14"/>
  <c r="AU742" i="14"/>
  <c r="AU741" i="14"/>
  <c r="AU740" i="14"/>
  <c r="AU739" i="14"/>
  <c r="AU738" i="14"/>
  <c r="AU737" i="14"/>
  <c r="AU736" i="14"/>
  <c r="AU735" i="14"/>
  <c r="AU734" i="14"/>
  <c r="AT734" i="14"/>
  <c r="AS734" i="14"/>
  <c r="AR734" i="14"/>
  <c r="AQ734" i="14"/>
  <c r="AP734" i="14"/>
  <c r="AN732" i="14"/>
  <c r="AT724" i="14"/>
  <c r="AR724" i="14"/>
  <c r="AP724" i="14"/>
  <c r="AN722" i="14"/>
  <c r="AW717" i="14"/>
  <c r="AV717" i="14"/>
  <c r="AU717" i="14"/>
  <c r="AT717" i="14"/>
  <c r="AS717" i="14"/>
  <c r="AR717" i="14"/>
  <c r="AO717" i="14"/>
  <c r="AW716" i="14"/>
  <c r="AO716" i="14"/>
  <c r="AW715" i="14"/>
  <c r="AO715" i="14"/>
  <c r="AW714" i="14"/>
  <c r="AO714" i="14"/>
  <c r="AW713" i="14"/>
  <c r="AV713" i="14"/>
  <c r="AU713" i="14"/>
  <c r="AT713" i="14"/>
  <c r="AS713" i="14"/>
  <c r="AR713" i="14"/>
  <c r="AS708" i="14"/>
  <c r="AP708" i="14"/>
  <c r="AR707" i="14"/>
  <c r="AQ707" i="14"/>
  <c r="AR706" i="14"/>
  <c r="AQ706" i="14"/>
  <c r="AR705" i="14"/>
  <c r="AQ705" i="14"/>
  <c r="AR704" i="14"/>
  <c r="AQ704" i="14"/>
  <c r="AR703" i="14"/>
  <c r="AQ703" i="14"/>
  <c r="AR702" i="14"/>
  <c r="AQ702" i="14"/>
  <c r="AR701" i="14"/>
  <c r="AQ701" i="14"/>
  <c r="AR700" i="14"/>
  <c r="AQ700" i="14"/>
  <c r="AR699" i="14"/>
  <c r="AQ699" i="14"/>
  <c r="AR698" i="14"/>
  <c r="AQ698" i="14"/>
  <c r="AR697" i="14"/>
  <c r="AQ697" i="14"/>
  <c r="AR696" i="14"/>
  <c r="AQ696" i="14"/>
  <c r="AR695" i="14"/>
  <c r="AQ695" i="14"/>
  <c r="AR694" i="14"/>
  <c r="AQ694" i="14"/>
  <c r="AS693" i="14"/>
  <c r="AR693" i="14"/>
  <c r="AQ693" i="14"/>
  <c r="AP693" i="14"/>
  <c r="AV689" i="14"/>
  <c r="AU689" i="14"/>
  <c r="AT689" i="14"/>
  <c r="AS689" i="14"/>
  <c r="AR689" i="14"/>
  <c r="AQ689" i="14"/>
  <c r="AO689" i="14"/>
  <c r="AV688" i="14"/>
  <c r="AO688" i="14"/>
  <c r="AV687" i="14"/>
  <c r="AO687" i="14"/>
  <c r="AV686" i="14"/>
  <c r="AO686" i="14"/>
  <c r="AV685" i="14"/>
  <c r="AU685" i="14"/>
  <c r="AT685" i="14"/>
  <c r="AS685" i="14"/>
  <c r="AR685" i="14"/>
  <c r="AQ685" i="14"/>
  <c r="AQ680" i="14"/>
  <c r="AP680" i="14"/>
  <c r="AO680" i="14"/>
  <c r="AO679" i="14"/>
  <c r="AO678" i="14"/>
  <c r="AQ677" i="14"/>
  <c r="AP677" i="14"/>
  <c r="AN674" i="14"/>
  <c r="AT671" i="14"/>
  <c r="AS671" i="14"/>
  <c r="AR671" i="14"/>
  <c r="AQ671" i="14"/>
  <c r="AO671" i="14"/>
  <c r="AT670" i="14"/>
  <c r="AO670" i="14"/>
  <c r="AT669" i="14"/>
  <c r="AO669" i="14"/>
  <c r="AT668" i="14"/>
  <c r="AO668" i="14"/>
  <c r="AT667" i="14"/>
  <c r="AS667" i="14"/>
  <c r="AR667" i="14"/>
  <c r="AQ667" i="14"/>
  <c r="AO665" i="14"/>
  <c r="AO663" i="14"/>
  <c r="AO661" i="14"/>
  <c r="AO659" i="14"/>
  <c r="AN657" i="14"/>
  <c r="AQ655" i="14"/>
  <c r="AP655" i="14"/>
  <c r="AO654" i="14"/>
  <c r="AU633" i="14"/>
  <c r="AS632" i="14"/>
  <c r="AR632" i="14"/>
  <c r="AQ632" i="14"/>
  <c r="AP632" i="14"/>
  <c r="AO632" i="14"/>
  <c r="AO630" i="14"/>
  <c r="AR626" i="14"/>
  <c r="AQ615" i="14"/>
  <c r="AP615" i="14"/>
  <c r="AS608" i="14"/>
  <c r="AO608" i="14"/>
  <c r="AP604" i="14"/>
  <c r="AO599" i="14"/>
  <c r="AQ584" i="14"/>
  <c r="AS553" i="14"/>
  <c r="AP552" i="14"/>
  <c r="AR552" i="14" s="1"/>
  <c r="AT552" i="14" s="1"/>
  <c r="AP551" i="14"/>
  <c r="AR551" i="14" s="1"/>
  <c r="AT551" i="14" s="1"/>
  <c r="AP550" i="14"/>
  <c r="AR550" i="14" s="1"/>
  <c r="AT550" i="14" s="1"/>
  <c r="AP549" i="14"/>
  <c r="AR549" i="14" s="1"/>
  <c r="AT549" i="14" s="1"/>
  <c r="AP548" i="14"/>
  <c r="AR548" i="14" s="1"/>
  <c r="AT548" i="14" s="1"/>
  <c r="AP510" i="14"/>
  <c r="AU509" i="14"/>
  <c r="AU508" i="14"/>
  <c r="AU507" i="14"/>
  <c r="AU506" i="14"/>
  <c r="AU505" i="14"/>
  <c r="AU504" i="14"/>
  <c r="AU503" i="14"/>
  <c r="AU502" i="14"/>
  <c r="AU501" i="14"/>
  <c r="AU500" i="14"/>
  <c r="AU499" i="14"/>
  <c r="AU498" i="14"/>
  <c r="AU497" i="14"/>
  <c r="AU496" i="14"/>
  <c r="AU495" i="14"/>
  <c r="AU494" i="14"/>
  <c r="AT494" i="14"/>
  <c r="AS494" i="14"/>
  <c r="AR494" i="14"/>
  <c r="AQ494" i="14"/>
  <c r="AP494" i="14"/>
  <c r="AN492" i="14"/>
  <c r="AT484" i="14"/>
  <c r="AR484" i="14"/>
  <c r="AP484" i="14"/>
  <c r="AN482" i="14"/>
  <c r="AW477" i="14"/>
  <c r="AV477" i="14"/>
  <c r="AU477" i="14"/>
  <c r="AT477" i="14"/>
  <c r="AS477" i="14"/>
  <c r="AR477" i="14"/>
  <c r="AO477" i="14"/>
  <c r="AW476" i="14"/>
  <c r="AO476" i="14"/>
  <c r="AW475" i="14"/>
  <c r="AO475" i="14"/>
  <c r="AW474" i="14"/>
  <c r="AO474" i="14"/>
  <c r="AW473" i="14"/>
  <c r="AV473" i="14"/>
  <c r="AU473" i="14"/>
  <c r="AT473" i="14"/>
  <c r="AS473" i="14"/>
  <c r="AR473" i="14"/>
  <c r="AS468" i="14"/>
  <c r="AP468" i="14"/>
  <c r="AR467" i="14"/>
  <c r="AQ467" i="14"/>
  <c r="AR466" i="14"/>
  <c r="AQ466" i="14"/>
  <c r="AR465" i="14"/>
  <c r="AQ465" i="14"/>
  <c r="AR464" i="14"/>
  <c r="AQ464" i="14"/>
  <c r="AR463" i="14"/>
  <c r="AQ463" i="14"/>
  <c r="AR462" i="14"/>
  <c r="AQ462" i="14"/>
  <c r="AR461" i="14"/>
  <c r="AQ461" i="14"/>
  <c r="AR460" i="14"/>
  <c r="AQ460" i="14"/>
  <c r="AR459" i="14"/>
  <c r="AQ459" i="14"/>
  <c r="AR458" i="14"/>
  <c r="AQ458" i="14"/>
  <c r="AR457" i="14"/>
  <c r="AQ457" i="14"/>
  <c r="AR456" i="14"/>
  <c r="AQ456" i="14"/>
  <c r="AR455" i="14"/>
  <c r="AQ455" i="14"/>
  <c r="AR454" i="14"/>
  <c r="AQ454" i="14"/>
  <c r="AS453" i="14"/>
  <c r="AR453" i="14"/>
  <c r="AQ453" i="14"/>
  <c r="AP453" i="14"/>
  <c r="AV449" i="14"/>
  <c r="AU449" i="14"/>
  <c r="AT449" i="14"/>
  <c r="AS449" i="14"/>
  <c r="AR449" i="14"/>
  <c r="AQ449" i="14"/>
  <c r="AO449" i="14"/>
  <c r="AV448" i="14"/>
  <c r="AO448" i="14"/>
  <c r="AV447" i="14"/>
  <c r="AO447" i="14"/>
  <c r="AV446" i="14"/>
  <c r="AO446" i="14"/>
  <c r="AV445" i="14"/>
  <c r="AU445" i="14"/>
  <c r="AT445" i="14"/>
  <c r="AS445" i="14"/>
  <c r="AR445" i="14"/>
  <c r="AQ445" i="14"/>
  <c r="AQ440" i="14"/>
  <c r="AP440" i="14"/>
  <c r="AO440" i="14"/>
  <c r="AO439" i="14"/>
  <c r="AO438" i="14"/>
  <c r="AQ437" i="14"/>
  <c r="AP437" i="14"/>
  <c r="AN434" i="14"/>
  <c r="AT431" i="14"/>
  <c r="AS431" i="14"/>
  <c r="AR431" i="14"/>
  <c r="AQ431" i="14"/>
  <c r="AO431" i="14"/>
  <c r="AT430" i="14"/>
  <c r="AO430" i="14"/>
  <c r="AT429" i="14"/>
  <c r="AO429" i="14"/>
  <c r="AT428" i="14"/>
  <c r="AO428" i="14"/>
  <c r="AT427" i="14"/>
  <c r="AS427" i="14"/>
  <c r="AR427" i="14"/>
  <c r="AQ427" i="14"/>
  <c r="AO425" i="14"/>
  <c r="AO423" i="14"/>
  <c r="AO421" i="14"/>
  <c r="AO419" i="14"/>
  <c r="AN417" i="14"/>
  <c r="AQ415" i="14"/>
  <c r="AP415" i="14"/>
  <c r="AO414" i="14"/>
  <c r="AU393" i="14"/>
  <c r="AS392" i="14"/>
  <c r="AR392" i="14"/>
  <c r="AQ392" i="14"/>
  <c r="AP392" i="14"/>
  <c r="AO392" i="14"/>
  <c r="AO390" i="14"/>
  <c r="AR386" i="14"/>
  <c r="AQ375" i="14"/>
  <c r="AP375" i="14"/>
  <c r="AS368" i="14"/>
  <c r="AO368" i="14"/>
  <c r="AP364" i="14"/>
  <c r="AO359" i="14"/>
  <c r="AQ344" i="14"/>
  <c r="AS313" i="14"/>
  <c r="AP312" i="14"/>
  <c r="AR312" i="14" s="1"/>
  <c r="AT312" i="14" s="1"/>
  <c r="AP311" i="14"/>
  <c r="AR311" i="14" s="1"/>
  <c r="AT311" i="14" s="1"/>
  <c r="AP310" i="14"/>
  <c r="AR310" i="14" s="1"/>
  <c r="AT310" i="14" s="1"/>
  <c r="AP309" i="14"/>
  <c r="AR309" i="14" s="1"/>
  <c r="AT309" i="14" s="1"/>
  <c r="AP308" i="14"/>
  <c r="AR308" i="14" s="1"/>
  <c r="AT308" i="14" s="1"/>
  <c r="AP270" i="14"/>
  <c r="AU269" i="14"/>
  <c r="AU268" i="14"/>
  <c r="AU267" i="14"/>
  <c r="AU265" i="14"/>
  <c r="AU264" i="14"/>
  <c r="AU263" i="14"/>
  <c r="AU262" i="14"/>
  <c r="AU261" i="14"/>
  <c r="AU260" i="14"/>
  <c r="AU259" i="14"/>
  <c r="AU258" i="14"/>
  <c r="AU257" i="14"/>
  <c r="AU256" i="14"/>
  <c r="AU255" i="14"/>
  <c r="AU254" i="14"/>
  <c r="AT254" i="14"/>
  <c r="AS254" i="14"/>
  <c r="AR254" i="14"/>
  <c r="AQ254" i="14"/>
  <c r="AP254" i="14"/>
  <c r="AN252" i="14"/>
  <c r="AT244" i="14"/>
  <c r="AR244" i="14"/>
  <c r="AP244" i="14"/>
  <c r="AN242" i="14"/>
  <c r="AW237" i="14"/>
  <c r="AV237" i="14"/>
  <c r="AU237" i="14"/>
  <c r="AT237" i="14"/>
  <c r="AS237" i="14"/>
  <c r="AR237" i="14"/>
  <c r="AO237" i="14"/>
  <c r="AW236" i="14"/>
  <c r="AO236" i="14"/>
  <c r="AW235" i="14"/>
  <c r="AO235" i="14"/>
  <c r="AW234" i="14"/>
  <c r="AO234" i="14"/>
  <c r="AW233" i="14"/>
  <c r="AV233" i="14"/>
  <c r="AU233" i="14"/>
  <c r="AT233" i="14"/>
  <c r="AS233" i="14"/>
  <c r="AR233" i="14"/>
  <c r="AS228" i="14"/>
  <c r="AP228" i="14"/>
  <c r="AR227" i="14"/>
  <c r="AQ227" i="14"/>
  <c r="AR226" i="14"/>
  <c r="AQ226" i="14"/>
  <c r="AR225" i="14"/>
  <c r="AQ225" i="14"/>
  <c r="AR224" i="14"/>
  <c r="AQ224" i="14"/>
  <c r="AR223" i="14"/>
  <c r="AQ223" i="14"/>
  <c r="AR222" i="14"/>
  <c r="AQ222" i="14"/>
  <c r="AR221" i="14"/>
  <c r="AQ221" i="14"/>
  <c r="AR220" i="14"/>
  <c r="AQ220" i="14"/>
  <c r="AR219" i="14"/>
  <c r="AQ219" i="14"/>
  <c r="AR218" i="14"/>
  <c r="AQ218" i="14"/>
  <c r="AR217" i="14"/>
  <c r="AQ217" i="14"/>
  <c r="AR216" i="14"/>
  <c r="AQ216" i="14"/>
  <c r="AR215" i="14"/>
  <c r="AQ215" i="14"/>
  <c r="AR214" i="14"/>
  <c r="AQ214" i="14"/>
  <c r="AS213" i="14"/>
  <c r="AR213" i="14"/>
  <c r="AQ213" i="14"/>
  <c r="AP213" i="14"/>
  <c r="AV209" i="14"/>
  <c r="AU209" i="14"/>
  <c r="AT209" i="14"/>
  <c r="AS209" i="14"/>
  <c r="AR209" i="14"/>
  <c r="AQ209" i="14"/>
  <c r="AO209" i="14"/>
  <c r="AV208" i="14"/>
  <c r="AO208" i="14"/>
  <c r="AV207" i="14"/>
  <c r="AO207" i="14"/>
  <c r="AV206" i="14"/>
  <c r="AO206" i="14"/>
  <c r="AV205" i="14"/>
  <c r="AU205" i="14"/>
  <c r="AT205" i="14"/>
  <c r="AS205" i="14"/>
  <c r="AR205" i="14"/>
  <c r="AQ205" i="14"/>
  <c r="AQ200" i="14"/>
  <c r="AP200" i="14"/>
  <c r="AO200" i="14"/>
  <c r="AO199" i="14"/>
  <c r="AO198" i="14"/>
  <c r="AQ197" i="14"/>
  <c r="AP197" i="14"/>
  <c r="AN194" i="14"/>
  <c r="AT191" i="14"/>
  <c r="AS191" i="14"/>
  <c r="AR191" i="14"/>
  <c r="AQ191" i="14"/>
  <c r="AO191" i="14"/>
  <c r="AT190" i="14"/>
  <c r="AO190" i="14"/>
  <c r="AT189" i="14"/>
  <c r="AO189" i="14"/>
  <c r="AT188" i="14"/>
  <c r="AO188" i="14"/>
  <c r="AT187" i="14"/>
  <c r="AS187" i="14"/>
  <c r="AR187" i="14"/>
  <c r="AQ187" i="14"/>
  <c r="AO185" i="14"/>
  <c r="AO183" i="14"/>
  <c r="AO181" i="14"/>
  <c r="AO179" i="14"/>
  <c r="AN177" i="14"/>
  <c r="AQ175" i="14"/>
  <c r="AP175" i="14"/>
  <c r="AO174" i="14"/>
  <c r="AU153" i="14"/>
  <c r="AS152" i="14"/>
  <c r="AR152" i="14"/>
  <c r="AQ152" i="14"/>
  <c r="AP152" i="14"/>
  <c r="AO152" i="14"/>
  <c r="AO150" i="14"/>
  <c r="AR146" i="14"/>
  <c r="AQ135" i="14"/>
  <c r="AP135" i="14"/>
  <c r="AO119" i="14"/>
  <c r="G4873" i="14"/>
  <c r="D4872" i="14"/>
  <c r="F4872" i="14" s="1"/>
  <c r="H4872" i="14" s="1"/>
  <c r="D4871" i="14"/>
  <c r="F4871" i="14" s="1"/>
  <c r="H4871" i="14" s="1"/>
  <c r="D4870" i="14"/>
  <c r="F4870" i="14" s="1"/>
  <c r="H4870" i="14" s="1"/>
  <c r="D4869" i="14"/>
  <c r="F4869" i="14" s="1"/>
  <c r="H4869" i="14" s="1"/>
  <c r="D4868" i="14"/>
  <c r="F4868" i="14" s="1"/>
  <c r="H4868" i="14" s="1"/>
  <c r="D4830" i="14"/>
  <c r="I4829" i="14"/>
  <c r="I4828" i="14"/>
  <c r="I4827" i="14"/>
  <c r="I4826" i="14"/>
  <c r="I4825" i="14"/>
  <c r="I4824" i="14"/>
  <c r="I4823" i="14"/>
  <c r="I4822" i="14"/>
  <c r="I4821" i="14"/>
  <c r="I4820" i="14"/>
  <c r="I4819" i="14"/>
  <c r="I4818" i="14"/>
  <c r="I4817" i="14"/>
  <c r="I4816" i="14"/>
  <c r="I4815" i="14"/>
  <c r="I4814" i="14"/>
  <c r="H4814" i="14"/>
  <c r="G4814" i="14"/>
  <c r="F4814" i="14"/>
  <c r="E4814" i="14"/>
  <c r="D4814" i="14"/>
  <c r="B4812" i="14"/>
  <c r="H4804" i="14"/>
  <c r="F4804" i="14"/>
  <c r="D4804" i="14"/>
  <c r="B4802" i="14"/>
  <c r="K4797" i="14"/>
  <c r="J4797" i="14"/>
  <c r="I4797" i="14"/>
  <c r="H4797" i="14"/>
  <c r="G4797" i="14"/>
  <c r="F4797" i="14"/>
  <c r="C4797" i="14"/>
  <c r="K4796" i="14"/>
  <c r="C4796" i="14"/>
  <c r="K4795" i="14"/>
  <c r="C4795" i="14"/>
  <c r="K4794" i="14"/>
  <c r="C4794" i="14"/>
  <c r="K4793" i="14"/>
  <c r="J4793" i="14"/>
  <c r="I4793" i="14"/>
  <c r="H4793" i="14"/>
  <c r="G4793" i="14"/>
  <c r="F4793" i="14"/>
  <c r="G4788" i="14"/>
  <c r="D4788" i="14"/>
  <c r="F4787" i="14"/>
  <c r="E4787" i="14"/>
  <c r="F4786" i="14"/>
  <c r="E4786" i="14"/>
  <c r="F4785" i="14"/>
  <c r="E4785" i="14"/>
  <c r="F4784" i="14"/>
  <c r="E4784" i="14"/>
  <c r="F4783" i="14"/>
  <c r="E4783" i="14"/>
  <c r="F4782" i="14"/>
  <c r="E4782" i="14"/>
  <c r="F4781" i="14"/>
  <c r="E4781" i="14"/>
  <c r="F4780" i="14"/>
  <c r="E4780" i="14"/>
  <c r="F4779" i="14"/>
  <c r="E4779" i="14"/>
  <c r="F4778" i="14"/>
  <c r="E4778" i="14"/>
  <c r="F4777" i="14"/>
  <c r="E4777" i="14"/>
  <c r="F4776" i="14"/>
  <c r="E4776" i="14"/>
  <c r="F4775" i="14"/>
  <c r="E4775" i="14"/>
  <c r="F4774" i="14"/>
  <c r="E4774" i="14"/>
  <c r="G4773" i="14"/>
  <c r="F4773" i="14"/>
  <c r="E4773" i="14"/>
  <c r="D4773" i="14"/>
  <c r="J4769" i="14"/>
  <c r="I4769" i="14"/>
  <c r="H4769" i="14"/>
  <c r="G4769" i="14"/>
  <c r="F4769" i="14"/>
  <c r="E4769" i="14"/>
  <c r="C4769" i="14"/>
  <c r="J4768" i="14"/>
  <c r="C4768" i="14"/>
  <c r="J4767" i="14"/>
  <c r="C4767" i="14"/>
  <c r="J4766" i="14"/>
  <c r="C4766" i="14"/>
  <c r="J4765" i="14"/>
  <c r="I4765" i="14"/>
  <c r="H4765" i="14"/>
  <c r="G4765" i="14"/>
  <c r="F4765" i="14"/>
  <c r="E4765" i="14"/>
  <c r="E4760" i="14"/>
  <c r="D4760" i="14"/>
  <c r="C4760" i="14"/>
  <c r="C4759" i="14"/>
  <c r="C4758" i="14"/>
  <c r="E4757" i="14"/>
  <c r="D4757" i="14"/>
  <c r="B4754" i="14"/>
  <c r="H4751" i="14"/>
  <c r="G4751" i="14"/>
  <c r="F4751" i="14"/>
  <c r="E4751" i="14"/>
  <c r="C4751" i="14"/>
  <c r="H4750" i="14"/>
  <c r="C4750" i="14"/>
  <c r="H4749" i="14"/>
  <c r="C4749" i="14"/>
  <c r="H4748" i="14"/>
  <c r="C4748" i="14"/>
  <c r="H4747" i="14"/>
  <c r="G4747" i="14"/>
  <c r="F4747" i="14"/>
  <c r="E4747" i="14"/>
  <c r="C4745" i="14"/>
  <c r="C4743" i="14"/>
  <c r="C4741" i="14"/>
  <c r="C4739" i="14"/>
  <c r="B4737" i="14"/>
  <c r="E4735" i="14"/>
  <c r="D4735" i="14"/>
  <c r="C4734" i="14"/>
  <c r="I4713" i="14"/>
  <c r="G4712" i="14"/>
  <c r="F4712" i="14"/>
  <c r="E4712" i="14"/>
  <c r="D4712" i="14"/>
  <c r="C4712" i="14"/>
  <c r="C4710" i="14"/>
  <c r="F4706" i="14"/>
  <c r="E4695" i="14"/>
  <c r="D4695" i="14"/>
  <c r="G4688" i="14"/>
  <c r="C4688" i="14"/>
  <c r="D4684" i="14"/>
  <c r="C4679" i="14"/>
  <c r="E4664" i="14"/>
  <c r="G4633" i="14"/>
  <c r="D4632" i="14"/>
  <c r="F4632" i="14" s="1"/>
  <c r="H4632" i="14" s="1"/>
  <c r="D4631" i="14"/>
  <c r="F4631" i="14" s="1"/>
  <c r="H4631" i="14" s="1"/>
  <c r="D4630" i="14"/>
  <c r="F4630" i="14" s="1"/>
  <c r="H4630" i="14" s="1"/>
  <c r="D4629" i="14"/>
  <c r="F4629" i="14" s="1"/>
  <c r="H4629" i="14" s="1"/>
  <c r="D4628" i="14"/>
  <c r="F4628" i="14" s="1"/>
  <c r="H4628" i="14" s="1"/>
  <c r="D4590" i="14"/>
  <c r="I4589" i="14"/>
  <c r="I4588" i="14"/>
  <c r="I4587" i="14"/>
  <c r="I4586" i="14"/>
  <c r="I4585" i="14"/>
  <c r="I4584" i="14"/>
  <c r="I4583" i="14"/>
  <c r="I4582" i="14"/>
  <c r="I4581" i="14"/>
  <c r="I4580" i="14"/>
  <c r="I4579" i="14"/>
  <c r="I4578" i="14"/>
  <c r="I4577" i="14"/>
  <c r="I4576" i="14"/>
  <c r="I4575" i="14"/>
  <c r="I4574" i="14"/>
  <c r="H4574" i="14"/>
  <c r="G4574" i="14"/>
  <c r="F4574" i="14"/>
  <c r="E4574" i="14"/>
  <c r="D4574" i="14"/>
  <c r="B4572" i="14"/>
  <c r="H4564" i="14"/>
  <c r="F4564" i="14"/>
  <c r="D4564" i="14"/>
  <c r="B4562" i="14"/>
  <c r="K4557" i="14"/>
  <c r="J4557" i="14"/>
  <c r="I4557" i="14"/>
  <c r="H4557" i="14"/>
  <c r="G4557" i="14"/>
  <c r="F4557" i="14"/>
  <c r="C4557" i="14"/>
  <c r="K4556" i="14"/>
  <c r="C4556" i="14"/>
  <c r="K4555" i="14"/>
  <c r="C4555" i="14"/>
  <c r="K4554" i="14"/>
  <c r="C4554" i="14"/>
  <c r="K4553" i="14"/>
  <c r="J4553" i="14"/>
  <c r="I4553" i="14"/>
  <c r="H4553" i="14"/>
  <c r="G4553" i="14"/>
  <c r="F4553" i="14"/>
  <c r="G4548" i="14"/>
  <c r="D4548" i="14"/>
  <c r="F4547" i="14"/>
  <c r="E4547" i="14"/>
  <c r="F4546" i="14"/>
  <c r="E4546" i="14"/>
  <c r="F4545" i="14"/>
  <c r="E4545" i="14"/>
  <c r="F4544" i="14"/>
  <c r="E4544" i="14"/>
  <c r="F4543" i="14"/>
  <c r="E4543" i="14"/>
  <c r="F4542" i="14"/>
  <c r="E4542" i="14"/>
  <c r="F4541" i="14"/>
  <c r="E4541" i="14"/>
  <c r="F4540" i="14"/>
  <c r="E4540" i="14"/>
  <c r="F4539" i="14"/>
  <c r="E4539" i="14"/>
  <c r="F4538" i="14"/>
  <c r="E4538" i="14"/>
  <c r="F4537" i="14"/>
  <c r="E4537" i="14"/>
  <c r="F4536" i="14"/>
  <c r="E4536" i="14"/>
  <c r="F4535" i="14"/>
  <c r="E4535" i="14"/>
  <c r="F4534" i="14"/>
  <c r="E4534" i="14"/>
  <c r="G4533" i="14"/>
  <c r="F4533" i="14"/>
  <c r="E4533" i="14"/>
  <c r="D4533" i="14"/>
  <c r="J4529" i="14"/>
  <c r="I4529" i="14"/>
  <c r="H4529" i="14"/>
  <c r="G4529" i="14"/>
  <c r="F4529" i="14"/>
  <c r="E4529" i="14"/>
  <c r="C4529" i="14"/>
  <c r="J4528" i="14"/>
  <c r="C4528" i="14"/>
  <c r="J4527" i="14"/>
  <c r="C4527" i="14"/>
  <c r="J4526" i="14"/>
  <c r="C4526" i="14"/>
  <c r="J4525" i="14"/>
  <c r="I4525" i="14"/>
  <c r="H4525" i="14"/>
  <c r="G4525" i="14"/>
  <c r="F4525" i="14"/>
  <c r="E4525" i="14"/>
  <c r="E4520" i="14"/>
  <c r="D4520" i="14"/>
  <c r="C4520" i="14"/>
  <c r="C4519" i="14"/>
  <c r="C4518" i="14"/>
  <c r="E4517" i="14"/>
  <c r="D4517" i="14"/>
  <c r="B4514" i="14"/>
  <c r="H4511" i="14"/>
  <c r="G4511" i="14"/>
  <c r="F4511" i="14"/>
  <c r="E4511" i="14"/>
  <c r="C4511" i="14"/>
  <c r="H4510" i="14"/>
  <c r="C4510" i="14"/>
  <c r="H4509" i="14"/>
  <c r="C4509" i="14"/>
  <c r="H4508" i="14"/>
  <c r="C4508" i="14"/>
  <c r="H4507" i="14"/>
  <c r="G4507" i="14"/>
  <c r="F4507" i="14"/>
  <c r="E4507" i="14"/>
  <c r="C4505" i="14"/>
  <c r="C4503" i="14"/>
  <c r="C4501" i="14"/>
  <c r="C4499" i="14"/>
  <c r="B4497" i="14"/>
  <c r="E4495" i="14"/>
  <c r="D4495" i="14"/>
  <c r="C4494" i="14"/>
  <c r="I4473" i="14"/>
  <c r="G4472" i="14"/>
  <c r="F4472" i="14"/>
  <c r="E4472" i="14"/>
  <c r="D4472" i="14"/>
  <c r="C4472" i="14"/>
  <c r="C4470" i="14"/>
  <c r="F4466" i="14"/>
  <c r="E4455" i="14"/>
  <c r="D4455" i="14"/>
  <c r="G4448" i="14"/>
  <c r="C4448" i="14"/>
  <c r="D4444" i="14"/>
  <c r="C4439" i="14"/>
  <c r="E4424" i="14"/>
  <c r="G4393" i="14"/>
  <c r="D4392" i="14"/>
  <c r="F4392" i="14" s="1"/>
  <c r="H4392" i="14" s="1"/>
  <c r="D4391" i="14"/>
  <c r="F4391" i="14" s="1"/>
  <c r="H4391" i="14" s="1"/>
  <c r="D4390" i="14"/>
  <c r="F4390" i="14" s="1"/>
  <c r="H4390" i="14" s="1"/>
  <c r="D4389" i="14"/>
  <c r="F4389" i="14" s="1"/>
  <c r="H4389" i="14" s="1"/>
  <c r="D4388" i="14"/>
  <c r="F4388" i="14" s="1"/>
  <c r="H4388" i="14" s="1"/>
  <c r="D4350" i="14"/>
  <c r="I4349" i="14"/>
  <c r="I4348" i="14"/>
  <c r="I4347" i="14"/>
  <c r="I4346" i="14"/>
  <c r="I4345" i="14"/>
  <c r="I4344" i="14"/>
  <c r="I4343" i="14"/>
  <c r="I4342" i="14"/>
  <c r="I4341" i="14"/>
  <c r="I4340" i="14"/>
  <c r="I4339" i="14"/>
  <c r="I4338" i="14"/>
  <c r="I4337" i="14"/>
  <c r="I4336" i="14"/>
  <c r="I4335" i="14"/>
  <c r="I4334" i="14"/>
  <c r="H4334" i="14"/>
  <c r="G4334" i="14"/>
  <c r="F4334" i="14"/>
  <c r="E4334" i="14"/>
  <c r="D4334" i="14"/>
  <c r="B4332" i="14"/>
  <c r="H4324" i="14"/>
  <c r="F4324" i="14"/>
  <c r="D4324" i="14"/>
  <c r="B4322" i="14"/>
  <c r="K4317" i="14"/>
  <c r="J4317" i="14"/>
  <c r="I4317" i="14"/>
  <c r="H4317" i="14"/>
  <c r="G4317" i="14"/>
  <c r="F4317" i="14"/>
  <c r="C4317" i="14"/>
  <c r="K4316" i="14"/>
  <c r="C4316" i="14"/>
  <c r="K4315" i="14"/>
  <c r="C4315" i="14"/>
  <c r="K4314" i="14"/>
  <c r="C4314" i="14"/>
  <c r="K4313" i="14"/>
  <c r="J4313" i="14"/>
  <c r="I4313" i="14"/>
  <c r="H4313" i="14"/>
  <c r="G4313" i="14"/>
  <c r="F4313" i="14"/>
  <c r="G4308" i="14"/>
  <c r="D4308" i="14"/>
  <c r="F4307" i="14"/>
  <c r="E4307" i="14"/>
  <c r="F4306" i="14"/>
  <c r="E4306" i="14"/>
  <c r="F4305" i="14"/>
  <c r="E4305" i="14"/>
  <c r="F4304" i="14"/>
  <c r="E4304" i="14"/>
  <c r="F4303" i="14"/>
  <c r="E4303" i="14"/>
  <c r="F4302" i="14"/>
  <c r="E4302" i="14"/>
  <c r="F4301" i="14"/>
  <c r="E4301" i="14"/>
  <c r="F4300" i="14"/>
  <c r="E4300" i="14"/>
  <c r="F4299" i="14"/>
  <c r="E4299" i="14"/>
  <c r="F4298" i="14"/>
  <c r="E4298" i="14"/>
  <c r="F4297" i="14"/>
  <c r="E4297" i="14"/>
  <c r="F4296" i="14"/>
  <c r="E4296" i="14"/>
  <c r="F4295" i="14"/>
  <c r="E4295" i="14"/>
  <c r="F4294" i="14"/>
  <c r="E4294" i="14"/>
  <c r="G4293" i="14"/>
  <c r="F4293" i="14"/>
  <c r="E4293" i="14"/>
  <c r="D4293" i="14"/>
  <c r="J4289" i="14"/>
  <c r="I4289" i="14"/>
  <c r="H4289" i="14"/>
  <c r="G4289" i="14"/>
  <c r="F4289" i="14"/>
  <c r="E4289" i="14"/>
  <c r="C4289" i="14"/>
  <c r="J4288" i="14"/>
  <c r="C4288" i="14"/>
  <c r="J4287" i="14"/>
  <c r="C4287" i="14"/>
  <c r="J4286" i="14"/>
  <c r="C4286" i="14"/>
  <c r="J4285" i="14"/>
  <c r="I4285" i="14"/>
  <c r="H4285" i="14"/>
  <c r="G4285" i="14"/>
  <c r="F4285" i="14"/>
  <c r="E4285" i="14"/>
  <c r="E4280" i="14"/>
  <c r="D4280" i="14"/>
  <c r="C4280" i="14"/>
  <c r="C4279" i="14"/>
  <c r="C4278" i="14"/>
  <c r="E4277" i="14"/>
  <c r="D4277" i="14"/>
  <c r="B4274" i="14"/>
  <c r="H4271" i="14"/>
  <c r="G4271" i="14"/>
  <c r="F4271" i="14"/>
  <c r="E4271" i="14"/>
  <c r="C4271" i="14"/>
  <c r="H4270" i="14"/>
  <c r="C4270" i="14"/>
  <c r="H4269" i="14"/>
  <c r="C4269" i="14"/>
  <c r="H4268" i="14"/>
  <c r="C4268" i="14"/>
  <c r="H4267" i="14"/>
  <c r="G4267" i="14"/>
  <c r="F4267" i="14"/>
  <c r="E4267" i="14"/>
  <c r="C4265" i="14"/>
  <c r="C4263" i="14"/>
  <c r="C4261" i="14"/>
  <c r="C4259" i="14"/>
  <c r="B4257" i="14"/>
  <c r="E4255" i="14"/>
  <c r="D4255" i="14"/>
  <c r="C4254" i="14"/>
  <c r="I4233" i="14"/>
  <c r="G4232" i="14"/>
  <c r="F4232" i="14"/>
  <c r="E4232" i="14"/>
  <c r="D4232" i="14"/>
  <c r="C4232" i="14"/>
  <c r="C4230" i="14"/>
  <c r="F4226" i="14"/>
  <c r="E4215" i="14"/>
  <c r="D4215" i="14"/>
  <c r="G4208" i="14"/>
  <c r="C4208" i="14"/>
  <c r="D4204" i="14"/>
  <c r="C4199" i="14"/>
  <c r="E4184" i="14"/>
  <c r="G4153" i="14"/>
  <c r="D4152" i="14"/>
  <c r="F4152" i="14" s="1"/>
  <c r="H4152" i="14" s="1"/>
  <c r="D4151" i="14"/>
  <c r="F4151" i="14" s="1"/>
  <c r="H4151" i="14" s="1"/>
  <c r="D4150" i="14"/>
  <c r="F4150" i="14" s="1"/>
  <c r="H4150" i="14" s="1"/>
  <c r="D4149" i="14"/>
  <c r="F4149" i="14" s="1"/>
  <c r="H4149" i="14" s="1"/>
  <c r="D4148" i="14"/>
  <c r="F4148" i="14" s="1"/>
  <c r="H4148" i="14" s="1"/>
  <c r="D4110" i="14"/>
  <c r="I4109" i="14"/>
  <c r="I4108" i="14"/>
  <c r="I4107" i="14"/>
  <c r="I4106" i="14"/>
  <c r="I4105" i="14"/>
  <c r="I4104" i="14"/>
  <c r="I4103" i="14"/>
  <c r="I4102" i="14"/>
  <c r="I4101" i="14"/>
  <c r="I4100" i="14"/>
  <c r="I4099" i="14"/>
  <c r="I4098" i="14"/>
  <c r="I4097" i="14"/>
  <c r="I4096" i="14"/>
  <c r="I4095" i="14"/>
  <c r="I4094" i="14"/>
  <c r="H4094" i="14"/>
  <c r="G4094" i="14"/>
  <c r="F4094" i="14"/>
  <c r="E4094" i="14"/>
  <c r="D4094" i="14"/>
  <c r="B4092" i="14"/>
  <c r="H4084" i="14"/>
  <c r="F4084" i="14"/>
  <c r="D4084" i="14"/>
  <c r="B4082" i="14"/>
  <c r="K4077" i="14"/>
  <c r="J4077" i="14"/>
  <c r="I4077" i="14"/>
  <c r="H4077" i="14"/>
  <c r="G4077" i="14"/>
  <c r="F4077" i="14"/>
  <c r="C4077" i="14"/>
  <c r="K4076" i="14"/>
  <c r="C4076" i="14"/>
  <c r="K4075" i="14"/>
  <c r="C4075" i="14"/>
  <c r="K4074" i="14"/>
  <c r="C4074" i="14"/>
  <c r="K4073" i="14"/>
  <c r="J4073" i="14"/>
  <c r="I4073" i="14"/>
  <c r="H4073" i="14"/>
  <c r="G4073" i="14"/>
  <c r="F4073" i="14"/>
  <c r="G4068" i="14"/>
  <c r="D4068" i="14"/>
  <c r="F4067" i="14"/>
  <c r="E4067" i="14"/>
  <c r="F4066" i="14"/>
  <c r="E4066" i="14"/>
  <c r="F4065" i="14"/>
  <c r="E4065" i="14"/>
  <c r="F4064" i="14"/>
  <c r="E4064" i="14"/>
  <c r="F4063" i="14"/>
  <c r="E4063" i="14"/>
  <c r="F4062" i="14"/>
  <c r="E4062" i="14"/>
  <c r="F4061" i="14"/>
  <c r="E4061" i="14"/>
  <c r="F4060" i="14"/>
  <c r="E4060" i="14"/>
  <c r="F4059" i="14"/>
  <c r="E4059" i="14"/>
  <c r="F4058" i="14"/>
  <c r="E4058" i="14"/>
  <c r="F4057" i="14"/>
  <c r="E4057" i="14"/>
  <c r="F4056" i="14"/>
  <c r="E4056" i="14"/>
  <c r="F4055" i="14"/>
  <c r="E4055" i="14"/>
  <c r="F4054" i="14"/>
  <c r="E4054" i="14"/>
  <c r="G4053" i="14"/>
  <c r="F4053" i="14"/>
  <c r="E4053" i="14"/>
  <c r="D4053" i="14"/>
  <c r="J4049" i="14"/>
  <c r="I4049" i="14"/>
  <c r="H4049" i="14"/>
  <c r="G4049" i="14"/>
  <c r="F4049" i="14"/>
  <c r="E4049" i="14"/>
  <c r="C4049" i="14"/>
  <c r="J4048" i="14"/>
  <c r="C4048" i="14"/>
  <c r="J4047" i="14"/>
  <c r="C4047" i="14"/>
  <c r="J4046" i="14"/>
  <c r="C4046" i="14"/>
  <c r="J4045" i="14"/>
  <c r="I4045" i="14"/>
  <c r="H4045" i="14"/>
  <c r="G4045" i="14"/>
  <c r="F4045" i="14"/>
  <c r="E4045" i="14"/>
  <c r="E4040" i="14"/>
  <c r="D4040" i="14"/>
  <c r="C4040" i="14"/>
  <c r="C4039" i="14"/>
  <c r="C4038" i="14"/>
  <c r="E4037" i="14"/>
  <c r="D4037" i="14"/>
  <c r="B4034" i="14"/>
  <c r="H4031" i="14"/>
  <c r="G4031" i="14"/>
  <c r="F4031" i="14"/>
  <c r="E4031" i="14"/>
  <c r="C4031" i="14"/>
  <c r="H4030" i="14"/>
  <c r="C4030" i="14"/>
  <c r="H4029" i="14"/>
  <c r="C4029" i="14"/>
  <c r="H4028" i="14"/>
  <c r="C4028" i="14"/>
  <c r="H4027" i="14"/>
  <c r="G4027" i="14"/>
  <c r="F4027" i="14"/>
  <c r="E4027" i="14"/>
  <c r="C4025" i="14"/>
  <c r="C4023" i="14"/>
  <c r="C4021" i="14"/>
  <c r="C4019" i="14"/>
  <c r="B4017" i="14"/>
  <c r="E4015" i="14"/>
  <c r="D4015" i="14"/>
  <c r="C4014" i="14"/>
  <c r="I3993" i="14"/>
  <c r="G3992" i="14"/>
  <c r="F3992" i="14"/>
  <c r="E3992" i="14"/>
  <c r="D3992" i="14"/>
  <c r="C3992" i="14"/>
  <c r="C3990" i="14"/>
  <c r="F3986" i="14"/>
  <c r="E3975" i="14"/>
  <c r="D3975" i="14"/>
  <c r="G3968" i="14"/>
  <c r="C3968" i="14"/>
  <c r="D3964" i="14"/>
  <c r="C3959" i="14"/>
  <c r="E3944" i="14"/>
  <c r="G3913" i="14"/>
  <c r="D3912" i="14"/>
  <c r="F3912" i="14" s="1"/>
  <c r="H3912" i="14" s="1"/>
  <c r="D3911" i="14"/>
  <c r="F3911" i="14" s="1"/>
  <c r="H3911" i="14" s="1"/>
  <c r="D3910" i="14"/>
  <c r="F3910" i="14" s="1"/>
  <c r="H3910" i="14" s="1"/>
  <c r="D3909" i="14"/>
  <c r="F3909" i="14" s="1"/>
  <c r="H3909" i="14" s="1"/>
  <c r="D3908" i="14"/>
  <c r="F3908" i="14" s="1"/>
  <c r="H3908" i="14" s="1"/>
  <c r="D3870" i="14"/>
  <c r="I3869" i="14"/>
  <c r="I3868" i="14"/>
  <c r="I3867" i="14"/>
  <c r="I3866" i="14"/>
  <c r="I3865" i="14"/>
  <c r="I3864" i="14"/>
  <c r="I3863" i="14"/>
  <c r="I3862" i="14"/>
  <c r="I3861" i="14"/>
  <c r="I3860" i="14"/>
  <c r="I3859" i="14"/>
  <c r="I3858" i="14"/>
  <c r="I3857" i="14"/>
  <c r="I3856" i="14"/>
  <c r="I3855" i="14"/>
  <c r="I3854" i="14"/>
  <c r="H3854" i="14"/>
  <c r="G3854" i="14"/>
  <c r="F3854" i="14"/>
  <c r="E3854" i="14"/>
  <c r="D3854" i="14"/>
  <c r="B3852" i="14"/>
  <c r="H3844" i="14"/>
  <c r="F3844" i="14"/>
  <c r="D3844" i="14"/>
  <c r="B3842" i="14"/>
  <c r="K3837" i="14"/>
  <c r="J3837" i="14"/>
  <c r="I3837" i="14"/>
  <c r="H3837" i="14"/>
  <c r="G3837" i="14"/>
  <c r="F3837" i="14"/>
  <c r="C3837" i="14"/>
  <c r="K3836" i="14"/>
  <c r="C3836" i="14"/>
  <c r="K3835" i="14"/>
  <c r="C3835" i="14"/>
  <c r="K3834" i="14"/>
  <c r="C3834" i="14"/>
  <c r="K3833" i="14"/>
  <c r="J3833" i="14"/>
  <c r="I3833" i="14"/>
  <c r="H3833" i="14"/>
  <c r="G3833" i="14"/>
  <c r="F3833" i="14"/>
  <c r="G3828" i="14"/>
  <c r="D3828" i="14"/>
  <c r="F3827" i="14"/>
  <c r="E3827" i="14"/>
  <c r="F3826" i="14"/>
  <c r="E3826" i="14"/>
  <c r="F3825" i="14"/>
  <c r="E3825" i="14"/>
  <c r="F3824" i="14"/>
  <c r="E3824" i="14"/>
  <c r="F3823" i="14"/>
  <c r="E3823" i="14"/>
  <c r="F3822" i="14"/>
  <c r="E3822" i="14"/>
  <c r="F3821" i="14"/>
  <c r="E3821" i="14"/>
  <c r="F3820" i="14"/>
  <c r="E3820" i="14"/>
  <c r="F3819" i="14"/>
  <c r="E3819" i="14"/>
  <c r="F3818" i="14"/>
  <c r="E3818" i="14"/>
  <c r="F3817" i="14"/>
  <c r="E3817" i="14"/>
  <c r="F3816" i="14"/>
  <c r="E3816" i="14"/>
  <c r="F3815" i="14"/>
  <c r="E3815" i="14"/>
  <c r="F3814" i="14"/>
  <c r="E3814" i="14"/>
  <c r="G3813" i="14"/>
  <c r="F3813" i="14"/>
  <c r="E3813" i="14"/>
  <c r="D3813" i="14"/>
  <c r="J3809" i="14"/>
  <c r="I3809" i="14"/>
  <c r="H3809" i="14"/>
  <c r="G3809" i="14"/>
  <c r="F3809" i="14"/>
  <c r="E3809" i="14"/>
  <c r="C3809" i="14"/>
  <c r="J3808" i="14"/>
  <c r="C3808" i="14"/>
  <c r="J3807" i="14"/>
  <c r="C3807" i="14"/>
  <c r="J3806" i="14"/>
  <c r="C3806" i="14"/>
  <c r="J3805" i="14"/>
  <c r="I3805" i="14"/>
  <c r="H3805" i="14"/>
  <c r="G3805" i="14"/>
  <c r="F3805" i="14"/>
  <c r="E3805" i="14"/>
  <c r="E3800" i="14"/>
  <c r="D3800" i="14"/>
  <c r="C3800" i="14"/>
  <c r="C3799" i="14"/>
  <c r="C3798" i="14"/>
  <c r="E3797" i="14"/>
  <c r="D3797" i="14"/>
  <c r="B3794" i="14"/>
  <c r="H3791" i="14"/>
  <c r="G3791" i="14"/>
  <c r="F3791" i="14"/>
  <c r="E3791" i="14"/>
  <c r="C3791" i="14"/>
  <c r="H3790" i="14"/>
  <c r="C3790" i="14"/>
  <c r="H3789" i="14"/>
  <c r="C3789" i="14"/>
  <c r="H3788" i="14"/>
  <c r="C3788" i="14"/>
  <c r="H3787" i="14"/>
  <c r="G3787" i="14"/>
  <c r="F3787" i="14"/>
  <c r="E3787" i="14"/>
  <c r="C3785" i="14"/>
  <c r="C3783" i="14"/>
  <c r="C3781" i="14"/>
  <c r="C3779" i="14"/>
  <c r="B3777" i="14"/>
  <c r="E3775" i="14"/>
  <c r="D3775" i="14"/>
  <c r="C3774" i="14"/>
  <c r="I3753" i="14"/>
  <c r="G3752" i="14"/>
  <c r="F3752" i="14"/>
  <c r="E3752" i="14"/>
  <c r="D3752" i="14"/>
  <c r="C3752" i="14"/>
  <c r="C3750" i="14"/>
  <c r="F3746" i="14"/>
  <c r="E3735" i="14"/>
  <c r="D3735" i="14"/>
  <c r="G3728" i="14"/>
  <c r="C3728" i="14"/>
  <c r="D3724" i="14"/>
  <c r="C3719" i="14"/>
  <c r="E3704" i="14"/>
  <c r="D3672" i="14"/>
  <c r="F3672" i="14" s="1"/>
  <c r="H3672" i="14" s="1"/>
  <c r="D3671" i="14"/>
  <c r="F3671" i="14" s="1"/>
  <c r="H3671" i="14" s="1"/>
  <c r="D3670" i="14"/>
  <c r="F3670" i="14" s="1"/>
  <c r="H3670" i="14" s="1"/>
  <c r="D3669" i="14"/>
  <c r="F3669" i="14" s="1"/>
  <c r="H3669" i="14" s="1"/>
  <c r="D3668" i="14"/>
  <c r="F3668" i="14" s="1"/>
  <c r="H3668" i="14" s="1"/>
  <c r="D3630" i="14"/>
  <c r="I3629" i="14"/>
  <c r="I3628" i="14"/>
  <c r="I3627" i="14"/>
  <c r="I3626" i="14"/>
  <c r="I3625" i="14"/>
  <c r="I3624" i="14"/>
  <c r="I3623" i="14"/>
  <c r="I3622" i="14"/>
  <c r="I3621" i="14"/>
  <c r="I3620" i="14"/>
  <c r="I3619" i="14"/>
  <c r="I3618" i="14"/>
  <c r="I3617" i="14"/>
  <c r="I3616" i="14"/>
  <c r="I3615" i="14"/>
  <c r="I3614" i="14"/>
  <c r="H3614" i="14"/>
  <c r="G3614" i="14"/>
  <c r="F3614" i="14"/>
  <c r="E3614" i="14"/>
  <c r="D3614" i="14"/>
  <c r="B3612" i="14"/>
  <c r="H3604" i="14"/>
  <c r="F3604" i="14"/>
  <c r="D3604" i="14"/>
  <c r="B3602" i="14"/>
  <c r="K3597" i="14"/>
  <c r="J3597" i="14"/>
  <c r="I3597" i="14"/>
  <c r="H3597" i="14"/>
  <c r="G3597" i="14"/>
  <c r="F3597" i="14"/>
  <c r="C3597" i="14"/>
  <c r="K3596" i="14"/>
  <c r="C3596" i="14"/>
  <c r="K3595" i="14"/>
  <c r="C3595" i="14"/>
  <c r="K3594" i="14"/>
  <c r="C3594" i="14"/>
  <c r="K3593" i="14"/>
  <c r="J3593" i="14"/>
  <c r="I3593" i="14"/>
  <c r="H3593" i="14"/>
  <c r="G3593" i="14"/>
  <c r="F3593" i="14"/>
  <c r="G3588" i="14"/>
  <c r="D3588" i="14"/>
  <c r="F3587" i="14"/>
  <c r="E3587" i="14"/>
  <c r="F3586" i="14"/>
  <c r="E3586" i="14"/>
  <c r="F3585" i="14"/>
  <c r="E3585" i="14"/>
  <c r="F3584" i="14"/>
  <c r="E3584" i="14"/>
  <c r="F3583" i="14"/>
  <c r="E3583" i="14"/>
  <c r="F3582" i="14"/>
  <c r="E3582" i="14"/>
  <c r="F3581" i="14"/>
  <c r="E3581" i="14"/>
  <c r="F3580" i="14"/>
  <c r="E3580" i="14"/>
  <c r="F3579" i="14"/>
  <c r="E3579" i="14"/>
  <c r="F3578" i="14"/>
  <c r="E3578" i="14"/>
  <c r="F3577" i="14"/>
  <c r="E3577" i="14"/>
  <c r="F3576" i="14"/>
  <c r="E3576" i="14"/>
  <c r="F3575" i="14"/>
  <c r="E3575" i="14"/>
  <c r="F3574" i="14"/>
  <c r="E3574" i="14"/>
  <c r="G3573" i="14"/>
  <c r="F3573" i="14"/>
  <c r="E3573" i="14"/>
  <c r="D3573" i="14"/>
  <c r="J3569" i="14"/>
  <c r="I3569" i="14"/>
  <c r="H3569" i="14"/>
  <c r="G3569" i="14"/>
  <c r="F3569" i="14"/>
  <c r="E3569" i="14"/>
  <c r="C3569" i="14"/>
  <c r="J3568" i="14"/>
  <c r="C3568" i="14"/>
  <c r="J3567" i="14"/>
  <c r="C3567" i="14"/>
  <c r="J3566" i="14"/>
  <c r="C3566" i="14"/>
  <c r="J3565" i="14"/>
  <c r="I3565" i="14"/>
  <c r="H3565" i="14"/>
  <c r="G3565" i="14"/>
  <c r="F3565" i="14"/>
  <c r="E3565" i="14"/>
  <c r="E3560" i="14"/>
  <c r="D3560" i="14"/>
  <c r="C3560" i="14"/>
  <c r="C3559" i="14"/>
  <c r="C3558" i="14"/>
  <c r="E3557" i="14"/>
  <c r="D3557" i="14"/>
  <c r="B3554" i="14"/>
  <c r="H3551" i="14"/>
  <c r="G3551" i="14"/>
  <c r="F3551" i="14"/>
  <c r="E3551" i="14"/>
  <c r="C3551" i="14"/>
  <c r="H3550" i="14"/>
  <c r="C3550" i="14"/>
  <c r="H3549" i="14"/>
  <c r="C3549" i="14"/>
  <c r="H3548" i="14"/>
  <c r="C3548" i="14"/>
  <c r="H3547" i="14"/>
  <c r="G3547" i="14"/>
  <c r="F3547" i="14"/>
  <c r="E3547" i="14"/>
  <c r="C3545" i="14"/>
  <c r="C3543" i="14"/>
  <c r="C3541" i="14"/>
  <c r="C3539" i="14"/>
  <c r="B3537" i="14"/>
  <c r="E3535" i="14"/>
  <c r="D3535" i="14"/>
  <c r="C3534" i="14"/>
  <c r="I3513" i="14"/>
  <c r="G3512" i="14"/>
  <c r="F3512" i="14"/>
  <c r="E3512" i="14"/>
  <c r="D3512" i="14"/>
  <c r="C3512" i="14"/>
  <c r="C3510" i="14"/>
  <c r="F3506" i="14"/>
  <c r="E3495" i="14"/>
  <c r="D3495" i="14"/>
  <c r="G3488" i="14"/>
  <c r="C3488" i="14"/>
  <c r="D3484" i="14"/>
  <c r="C3479" i="14"/>
  <c r="E3464" i="14"/>
  <c r="G3433" i="14"/>
  <c r="D3432" i="14"/>
  <c r="F3432" i="14" s="1"/>
  <c r="H3432" i="14" s="1"/>
  <c r="D3431" i="14"/>
  <c r="F3431" i="14" s="1"/>
  <c r="H3431" i="14" s="1"/>
  <c r="D3430" i="14"/>
  <c r="F3430" i="14" s="1"/>
  <c r="H3430" i="14" s="1"/>
  <c r="D3429" i="14"/>
  <c r="F3429" i="14" s="1"/>
  <c r="H3429" i="14" s="1"/>
  <c r="D3428" i="14"/>
  <c r="F3428" i="14" s="1"/>
  <c r="H3428" i="14" s="1"/>
  <c r="D3390" i="14"/>
  <c r="I3389" i="14"/>
  <c r="I3388" i="14"/>
  <c r="I3387" i="14"/>
  <c r="I3386" i="14"/>
  <c r="I3385" i="14"/>
  <c r="I3384" i="14"/>
  <c r="I3383" i="14"/>
  <c r="I3382" i="14"/>
  <c r="I3381" i="14"/>
  <c r="I3380" i="14"/>
  <c r="I3379" i="14"/>
  <c r="I3378" i="14"/>
  <c r="I3377" i="14"/>
  <c r="I3376" i="14"/>
  <c r="I3375" i="14"/>
  <c r="I3374" i="14"/>
  <c r="H3374" i="14"/>
  <c r="G3374" i="14"/>
  <c r="F3374" i="14"/>
  <c r="E3374" i="14"/>
  <c r="D3374" i="14"/>
  <c r="B3372" i="14"/>
  <c r="H3364" i="14"/>
  <c r="F3364" i="14"/>
  <c r="D3364" i="14"/>
  <c r="B3362" i="14"/>
  <c r="K3357" i="14"/>
  <c r="J3357" i="14"/>
  <c r="I3357" i="14"/>
  <c r="H3357" i="14"/>
  <c r="G3357" i="14"/>
  <c r="F3357" i="14"/>
  <c r="C3357" i="14"/>
  <c r="K3356" i="14"/>
  <c r="C3356" i="14"/>
  <c r="K3355" i="14"/>
  <c r="C3355" i="14"/>
  <c r="K3354" i="14"/>
  <c r="C3354" i="14"/>
  <c r="K3353" i="14"/>
  <c r="J3353" i="14"/>
  <c r="I3353" i="14"/>
  <c r="H3353" i="14"/>
  <c r="G3353" i="14"/>
  <c r="F3353" i="14"/>
  <c r="G3348" i="14"/>
  <c r="D3348" i="14"/>
  <c r="F3347" i="14"/>
  <c r="E3347" i="14"/>
  <c r="F3346" i="14"/>
  <c r="E3346" i="14"/>
  <c r="F3345" i="14"/>
  <c r="E3345" i="14"/>
  <c r="F3344" i="14"/>
  <c r="E3344" i="14"/>
  <c r="F3343" i="14"/>
  <c r="E3343" i="14"/>
  <c r="F3342" i="14"/>
  <c r="E3342" i="14"/>
  <c r="F3341" i="14"/>
  <c r="E3341" i="14"/>
  <c r="F3340" i="14"/>
  <c r="E3340" i="14"/>
  <c r="F3339" i="14"/>
  <c r="E3339" i="14"/>
  <c r="F3338" i="14"/>
  <c r="E3338" i="14"/>
  <c r="F3337" i="14"/>
  <c r="E3337" i="14"/>
  <c r="F3336" i="14"/>
  <c r="E3336" i="14"/>
  <c r="F3335" i="14"/>
  <c r="E3335" i="14"/>
  <c r="F3334" i="14"/>
  <c r="E3334" i="14"/>
  <c r="G3333" i="14"/>
  <c r="F3333" i="14"/>
  <c r="E3333" i="14"/>
  <c r="D3333" i="14"/>
  <c r="J3329" i="14"/>
  <c r="I3329" i="14"/>
  <c r="H3329" i="14"/>
  <c r="G3329" i="14"/>
  <c r="F3329" i="14"/>
  <c r="E3329" i="14"/>
  <c r="C3329" i="14"/>
  <c r="J3328" i="14"/>
  <c r="C3328" i="14"/>
  <c r="J3327" i="14"/>
  <c r="C3327" i="14"/>
  <c r="J3326" i="14"/>
  <c r="C3326" i="14"/>
  <c r="J3325" i="14"/>
  <c r="I3325" i="14"/>
  <c r="H3325" i="14"/>
  <c r="G3325" i="14"/>
  <c r="F3325" i="14"/>
  <c r="E3325" i="14"/>
  <c r="E3320" i="14"/>
  <c r="D3320" i="14"/>
  <c r="C3320" i="14"/>
  <c r="C3319" i="14"/>
  <c r="C3318" i="14"/>
  <c r="E3317" i="14"/>
  <c r="D3317" i="14"/>
  <c r="B3314" i="14"/>
  <c r="H3311" i="14"/>
  <c r="G3311" i="14"/>
  <c r="F3311" i="14"/>
  <c r="E3311" i="14"/>
  <c r="C3311" i="14"/>
  <c r="H3310" i="14"/>
  <c r="C3310" i="14"/>
  <c r="H3309" i="14"/>
  <c r="C3309" i="14"/>
  <c r="H3308" i="14"/>
  <c r="C3308" i="14"/>
  <c r="H3307" i="14"/>
  <c r="G3307" i="14"/>
  <c r="F3307" i="14"/>
  <c r="E3307" i="14"/>
  <c r="C3305" i="14"/>
  <c r="C3303" i="14"/>
  <c r="C3301" i="14"/>
  <c r="C3299" i="14"/>
  <c r="B3297" i="14"/>
  <c r="E3295" i="14"/>
  <c r="D3295" i="14"/>
  <c r="C3294" i="14"/>
  <c r="I3273" i="14"/>
  <c r="G3272" i="14"/>
  <c r="F3272" i="14"/>
  <c r="E3272" i="14"/>
  <c r="D3272" i="14"/>
  <c r="C3272" i="14"/>
  <c r="C3270" i="14"/>
  <c r="F3266" i="14"/>
  <c r="E3255" i="14"/>
  <c r="D3255" i="14"/>
  <c r="G3248" i="14"/>
  <c r="C3248" i="14"/>
  <c r="D3244" i="14"/>
  <c r="C3239" i="14"/>
  <c r="E3224" i="14"/>
  <c r="G3193" i="14"/>
  <c r="D3192" i="14"/>
  <c r="F3192" i="14" s="1"/>
  <c r="H3192" i="14" s="1"/>
  <c r="D3191" i="14"/>
  <c r="F3191" i="14" s="1"/>
  <c r="H3191" i="14" s="1"/>
  <c r="D3190" i="14"/>
  <c r="F3190" i="14" s="1"/>
  <c r="H3190" i="14" s="1"/>
  <c r="D3189" i="14"/>
  <c r="F3189" i="14" s="1"/>
  <c r="H3189" i="14" s="1"/>
  <c r="D3188" i="14"/>
  <c r="F3188" i="14" s="1"/>
  <c r="H3188" i="14" s="1"/>
  <c r="D3150" i="14"/>
  <c r="I3149" i="14"/>
  <c r="I3148" i="14"/>
  <c r="I3147" i="14"/>
  <c r="I3146" i="14"/>
  <c r="I3145" i="14"/>
  <c r="I3144" i="14"/>
  <c r="I3143" i="14"/>
  <c r="I3142" i="14"/>
  <c r="I3141" i="14"/>
  <c r="I3140" i="14"/>
  <c r="I3139" i="14"/>
  <c r="I3138" i="14"/>
  <c r="I3137" i="14"/>
  <c r="I3136" i="14"/>
  <c r="I3135" i="14"/>
  <c r="I3134" i="14"/>
  <c r="H3134" i="14"/>
  <c r="G3134" i="14"/>
  <c r="F3134" i="14"/>
  <c r="E3134" i="14"/>
  <c r="D3134" i="14"/>
  <c r="B3132" i="14"/>
  <c r="H3124" i="14"/>
  <c r="F3124" i="14"/>
  <c r="D3124" i="14"/>
  <c r="B3122" i="14"/>
  <c r="K3117" i="14"/>
  <c r="J3117" i="14"/>
  <c r="I3117" i="14"/>
  <c r="H3117" i="14"/>
  <c r="G3117" i="14"/>
  <c r="F3117" i="14"/>
  <c r="C3117" i="14"/>
  <c r="K3116" i="14"/>
  <c r="C3116" i="14"/>
  <c r="K3115" i="14"/>
  <c r="C3115" i="14"/>
  <c r="K3114" i="14"/>
  <c r="C3114" i="14"/>
  <c r="K3113" i="14"/>
  <c r="J3113" i="14"/>
  <c r="I3113" i="14"/>
  <c r="H3113" i="14"/>
  <c r="G3113" i="14"/>
  <c r="F3113" i="14"/>
  <c r="G3108" i="14"/>
  <c r="D3108" i="14"/>
  <c r="F3107" i="14"/>
  <c r="E3107" i="14"/>
  <c r="F3106" i="14"/>
  <c r="E3106" i="14"/>
  <c r="F3105" i="14"/>
  <c r="E3105" i="14"/>
  <c r="F3104" i="14"/>
  <c r="E3104" i="14"/>
  <c r="F3103" i="14"/>
  <c r="E3103" i="14"/>
  <c r="F3102" i="14"/>
  <c r="E3102" i="14"/>
  <c r="F3101" i="14"/>
  <c r="E3101" i="14"/>
  <c r="F3100" i="14"/>
  <c r="E3100" i="14"/>
  <c r="F3099" i="14"/>
  <c r="E3099" i="14"/>
  <c r="F3098" i="14"/>
  <c r="E3098" i="14"/>
  <c r="F3097" i="14"/>
  <c r="E3097" i="14"/>
  <c r="F3096" i="14"/>
  <c r="E3096" i="14"/>
  <c r="F3095" i="14"/>
  <c r="E3095" i="14"/>
  <c r="F3094" i="14"/>
  <c r="E3094" i="14"/>
  <c r="G3093" i="14"/>
  <c r="F3093" i="14"/>
  <c r="E3093" i="14"/>
  <c r="D3093" i="14"/>
  <c r="J3089" i="14"/>
  <c r="I3089" i="14"/>
  <c r="H3089" i="14"/>
  <c r="G3089" i="14"/>
  <c r="F3089" i="14"/>
  <c r="E3089" i="14"/>
  <c r="C3089" i="14"/>
  <c r="J3088" i="14"/>
  <c r="C3088" i="14"/>
  <c r="J3087" i="14"/>
  <c r="C3087" i="14"/>
  <c r="J3086" i="14"/>
  <c r="C3086" i="14"/>
  <c r="J3085" i="14"/>
  <c r="I3085" i="14"/>
  <c r="H3085" i="14"/>
  <c r="G3085" i="14"/>
  <c r="F3085" i="14"/>
  <c r="E3085" i="14"/>
  <c r="E3080" i="14"/>
  <c r="D3080" i="14"/>
  <c r="C3080" i="14"/>
  <c r="C3079" i="14"/>
  <c r="C3078" i="14"/>
  <c r="E3077" i="14"/>
  <c r="D3077" i="14"/>
  <c r="B3074" i="14"/>
  <c r="H3071" i="14"/>
  <c r="G3071" i="14"/>
  <c r="F3071" i="14"/>
  <c r="E3071" i="14"/>
  <c r="C3071" i="14"/>
  <c r="H3070" i="14"/>
  <c r="C3070" i="14"/>
  <c r="H3069" i="14"/>
  <c r="C3069" i="14"/>
  <c r="H3068" i="14"/>
  <c r="C3068" i="14"/>
  <c r="H3067" i="14"/>
  <c r="G3067" i="14"/>
  <c r="F3067" i="14"/>
  <c r="E3067" i="14"/>
  <c r="C3065" i="14"/>
  <c r="C3063" i="14"/>
  <c r="C3061" i="14"/>
  <c r="C3059" i="14"/>
  <c r="B3057" i="14"/>
  <c r="E3055" i="14"/>
  <c r="D3055" i="14"/>
  <c r="C3054" i="14"/>
  <c r="I3033" i="14"/>
  <c r="G3032" i="14"/>
  <c r="F3032" i="14"/>
  <c r="E3032" i="14"/>
  <c r="D3032" i="14"/>
  <c r="C3032" i="14"/>
  <c r="C3030" i="14"/>
  <c r="F3026" i="14"/>
  <c r="E3015" i="14"/>
  <c r="D3015" i="14"/>
  <c r="G3008" i="14"/>
  <c r="C3008" i="14"/>
  <c r="D3004" i="14"/>
  <c r="C2999" i="14"/>
  <c r="E2984" i="14"/>
  <c r="G2953" i="14"/>
  <c r="D2952" i="14"/>
  <c r="F2952" i="14" s="1"/>
  <c r="H2952" i="14" s="1"/>
  <c r="D2951" i="14"/>
  <c r="F2951" i="14" s="1"/>
  <c r="H2951" i="14" s="1"/>
  <c r="D2950" i="14"/>
  <c r="F2950" i="14" s="1"/>
  <c r="H2950" i="14" s="1"/>
  <c r="D2949" i="14"/>
  <c r="F2949" i="14" s="1"/>
  <c r="H2949" i="14" s="1"/>
  <c r="D2948" i="14"/>
  <c r="F2948" i="14" s="1"/>
  <c r="H2948" i="14" s="1"/>
  <c r="D2910" i="14"/>
  <c r="I2909" i="14"/>
  <c r="I2908" i="14"/>
  <c r="I2907" i="14"/>
  <c r="I2906" i="14"/>
  <c r="I2905" i="14"/>
  <c r="I2904" i="14"/>
  <c r="I2903" i="14"/>
  <c r="I2902" i="14"/>
  <c r="I2901" i="14"/>
  <c r="I2900" i="14"/>
  <c r="I2899" i="14"/>
  <c r="I2898" i="14"/>
  <c r="I2897" i="14"/>
  <c r="I2896" i="14"/>
  <c r="I2895" i="14"/>
  <c r="I2894" i="14"/>
  <c r="H2894" i="14"/>
  <c r="G2894" i="14"/>
  <c r="F2894" i="14"/>
  <c r="E2894" i="14"/>
  <c r="D2894" i="14"/>
  <c r="B2892" i="14"/>
  <c r="H2884" i="14"/>
  <c r="F2884" i="14"/>
  <c r="D2884" i="14"/>
  <c r="B2882" i="14"/>
  <c r="K2877" i="14"/>
  <c r="J2877" i="14"/>
  <c r="I2877" i="14"/>
  <c r="H2877" i="14"/>
  <c r="G2877" i="14"/>
  <c r="F2877" i="14"/>
  <c r="C2877" i="14"/>
  <c r="K2876" i="14"/>
  <c r="C2876" i="14"/>
  <c r="K2875" i="14"/>
  <c r="C2875" i="14"/>
  <c r="K2874" i="14"/>
  <c r="C2874" i="14"/>
  <c r="K2873" i="14"/>
  <c r="J2873" i="14"/>
  <c r="I2873" i="14"/>
  <c r="H2873" i="14"/>
  <c r="G2873" i="14"/>
  <c r="F2873" i="14"/>
  <c r="G2868" i="14"/>
  <c r="D2868" i="14"/>
  <c r="F2867" i="14"/>
  <c r="E2867" i="14"/>
  <c r="F2866" i="14"/>
  <c r="E2866" i="14"/>
  <c r="F2865" i="14"/>
  <c r="E2865" i="14"/>
  <c r="F2864" i="14"/>
  <c r="E2864" i="14"/>
  <c r="F2863" i="14"/>
  <c r="E2863" i="14"/>
  <c r="F2862" i="14"/>
  <c r="E2862" i="14"/>
  <c r="F2861" i="14"/>
  <c r="E2861" i="14"/>
  <c r="F2860" i="14"/>
  <c r="E2860" i="14"/>
  <c r="F2859" i="14"/>
  <c r="E2859" i="14"/>
  <c r="F2858" i="14"/>
  <c r="E2858" i="14"/>
  <c r="F2857" i="14"/>
  <c r="E2857" i="14"/>
  <c r="F2856" i="14"/>
  <c r="E2856" i="14"/>
  <c r="F2855" i="14"/>
  <c r="E2855" i="14"/>
  <c r="F2854" i="14"/>
  <c r="E2854" i="14"/>
  <c r="G2853" i="14"/>
  <c r="F2853" i="14"/>
  <c r="E2853" i="14"/>
  <c r="D2853" i="14"/>
  <c r="J2849" i="14"/>
  <c r="I2849" i="14"/>
  <c r="H2849" i="14"/>
  <c r="G2849" i="14"/>
  <c r="F2849" i="14"/>
  <c r="E2849" i="14"/>
  <c r="C2849" i="14"/>
  <c r="J2848" i="14"/>
  <c r="C2848" i="14"/>
  <c r="J2847" i="14"/>
  <c r="C2847" i="14"/>
  <c r="J2846" i="14"/>
  <c r="C2846" i="14"/>
  <c r="J2845" i="14"/>
  <c r="I2845" i="14"/>
  <c r="H2845" i="14"/>
  <c r="G2845" i="14"/>
  <c r="F2845" i="14"/>
  <c r="E2845" i="14"/>
  <c r="E2840" i="14"/>
  <c r="D2840" i="14"/>
  <c r="C2840" i="14"/>
  <c r="C2839" i="14"/>
  <c r="C2838" i="14"/>
  <c r="E2837" i="14"/>
  <c r="D2837" i="14"/>
  <c r="B2834" i="14"/>
  <c r="H2831" i="14"/>
  <c r="G2831" i="14"/>
  <c r="F2831" i="14"/>
  <c r="E2831" i="14"/>
  <c r="C2831" i="14"/>
  <c r="H2830" i="14"/>
  <c r="C2830" i="14"/>
  <c r="H2829" i="14"/>
  <c r="C2829" i="14"/>
  <c r="H2828" i="14"/>
  <c r="C2828" i="14"/>
  <c r="H2827" i="14"/>
  <c r="G2827" i="14"/>
  <c r="F2827" i="14"/>
  <c r="E2827" i="14"/>
  <c r="C2825" i="14"/>
  <c r="C2823" i="14"/>
  <c r="C2821" i="14"/>
  <c r="C2819" i="14"/>
  <c r="B2817" i="14"/>
  <c r="E2815" i="14"/>
  <c r="D2815" i="14"/>
  <c r="C2814" i="14"/>
  <c r="I2793" i="14"/>
  <c r="G2792" i="14"/>
  <c r="F2792" i="14"/>
  <c r="E2792" i="14"/>
  <c r="D2792" i="14"/>
  <c r="C2792" i="14"/>
  <c r="C2790" i="14"/>
  <c r="F2786" i="14"/>
  <c r="E2775" i="14"/>
  <c r="D2775" i="14"/>
  <c r="G2768" i="14"/>
  <c r="C2768" i="14"/>
  <c r="D2764" i="14"/>
  <c r="C2759" i="14"/>
  <c r="E2744" i="14"/>
  <c r="G2713" i="14"/>
  <c r="D2712" i="14"/>
  <c r="F2712" i="14" s="1"/>
  <c r="H2712" i="14" s="1"/>
  <c r="D2711" i="14"/>
  <c r="F2711" i="14" s="1"/>
  <c r="H2711" i="14" s="1"/>
  <c r="D2710" i="14"/>
  <c r="F2710" i="14" s="1"/>
  <c r="H2710" i="14" s="1"/>
  <c r="D2709" i="14"/>
  <c r="F2709" i="14" s="1"/>
  <c r="H2709" i="14" s="1"/>
  <c r="D2708" i="14"/>
  <c r="F2708" i="14" s="1"/>
  <c r="H2708" i="14" s="1"/>
  <c r="D2670" i="14"/>
  <c r="I2669" i="14"/>
  <c r="I2668" i="14"/>
  <c r="I2667" i="14"/>
  <c r="I2666" i="14"/>
  <c r="I2665" i="14"/>
  <c r="I2664" i="14"/>
  <c r="I2663" i="14"/>
  <c r="I2662" i="14"/>
  <c r="I2661" i="14"/>
  <c r="I2660" i="14"/>
  <c r="I2659" i="14"/>
  <c r="I2658" i="14"/>
  <c r="I2657" i="14"/>
  <c r="I2656" i="14"/>
  <c r="I2655" i="14"/>
  <c r="I2654" i="14"/>
  <c r="H2654" i="14"/>
  <c r="G2654" i="14"/>
  <c r="F2654" i="14"/>
  <c r="E2654" i="14"/>
  <c r="D2654" i="14"/>
  <c r="B2652" i="14"/>
  <c r="H2644" i="14"/>
  <c r="F2644" i="14"/>
  <c r="D2644" i="14"/>
  <c r="B2642" i="14"/>
  <c r="K2637" i="14"/>
  <c r="J2637" i="14"/>
  <c r="I2637" i="14"/>
  <c r="H2637" i="14"/>
  <c r="G2637" i="14"/>
  <c r="F2637" i="14"/>
  <c r="C2637" i="14"/>
  <c r="K2636" i="14"/>
  <c r="C2636" i="14"/>
  <c r="K2635" i="14"/>
  <c r="C2635" i="14"/>
  <c r="K2634" i="14"/>
  <c r="C2634" i="14"/>
  <c r="K2633" i="14"/>
  <c r="J2633" i="14"/>
  <c r="I2633" i="14"/>
  <c r="H2633" i="14"/>
  <c r="G2633" i="14"/>
  <c r="F2633" i="14"/>
  <c r="G2628" i="14"/>
  <c r="D2628" i="14"/>
  <c r="F2627" i="14"/>
  <c r="E2627" i="14"/>
  <c r="F2626" i="14"/>
  <c r="E2626" i="14"/>
  <c r="F2625" i="14"/>
  <c r="E2625" i="14"/>
  <c r="F2624" i="14"/>
  <c r="E2624" i="14"/>
  <c r="F2623" i="14"/>
  <c r="E2623" i="14"/>
  <c r="F2622" i="14"/>
  <c r="E2622" i="14"/>
  <c r="F2621" i="14"/>
  <c r="E2621" i="14"/>
  <c r="F2620" i="14"/>
  <c r="E2620" i="14"/>
  <c r="F2619" i="14"/>
  <c r="E2619" i="14"/>
  <c r="F2618" i="14"/>
  <c r="E2618" i="14"/>
  <c r="F2617" i="14"/>
  <c r="E2617" i="14"/>
  <c r="F2616" i="14"/>
  <c r="E2616" i="14"/>
  <c r="F2615" i="14"/>
  <c r="E2615" i="14"/>
  <c r="F2614" i="14"/>
  <c r="E2614" i="14"/>
  <c r="G2613" i="14"/>
  <c r="F2613" i="14"/>
  <c r="E2613" i="14"/>
  <c r="D2613" i="14"/>
  <c r="J2609" i="14"/>
  <c r="I2609" i="14"/>
  <c r="H2609" i="14"/>
  <c r="G2609" i="14"/>
  <c r="F2609" i="14"/>
  <c r="E2609" i="14"/>
  <c r="C2609" i="14"/>
  <c r="J2608" i="14"/>
  <c r="C2608" i="14"/>
  <c r="J2607" i="14"/>
  <c r="C2607" i="14"/>
  <c r="J2606" i="14"/>
  <c r="C2606" i="14"/>
  <c r="J2605" i="14"/>
  <c r="I2605" i="14"/>
  <c r="H2605" i="14"/>
  <c r="G2605" i="14"/>
  <c r="F2605" i="14"/>
  <c r="E2605" i="14"/>
  <c r="E2600" i="14"/>
  <c r="D2600" i="14"/>
  <c r="C2600" i="14"/>
  <c r="C2599" i="14"/>
  <c r="C2598" i="14"/>
  <c r="E2597" i="14"/>
  <c r="D2597" i="14"/>
  <c r="B2594" i="14"/>
  <c r="H2591" i="14"/>
  <c r="G2591" i="14"/>
  <c r="F2591" i="14"/>
  <c r="E2591" i="14"/>
  <c r="C2591" i="14"/>
  <c r="H2590" i="14"/>
  <c r="C2590" i="14"/>
  <c r="H2589" i="14"/>
  <c r="C2589" i="14"/>
  <c r="H2588" i="14"/>
  <c r="C2588" i="14"/>
  <c r="H2587" i="14"/>
  <c r="G2587" i="14"/>
  <c r="F2587" i="14"/>
  <c r="E2587" i="14"/>
  <c r="C2585" i="14"/>
  <c r="C2583" i="14"/>
  <c r="C2581" i="14"/>
  <c r="C2579" i="14"/>
  <c r="B2577" i="14"/>
  <c r="E2575" i="14"/>
  <c r="D2575" i="14"/>
  <c r="C2574" i="14"/>
  <c r="I2553" i="14"/>
  <c r="G2552" i="14"/>
  <c r="F2552" i="14"/>
  <c r="E2552" i="14"/>
  <c r="D2552" i="14"/>
  <c r="C2552" i="14"/>
  <c r="C2550" i="14"/>
  <c r="F2546" i="14"/>
  <c r="E2535" i="14"/>
  <c r="D2535" i="14"/>
  <c r="G2528" i="14"/>
  <c r="C2528" i="14"/>
  <c r="D2524" i="14"/>
  <c r="C2519" i="14"/>
  <c r="E2504" i="14"/>
  <c r="G2473" i="14"/>
  <c r="D2472" i="14"/>
  <c r="F2472" i="14" s="1"/>
  <c r="H2472" i="14" s="1"/>
  <c r="D2471" i="14"/>
  <c r="F2471" i="14" s="1"/>
  <c r="H2471" i="14" s="1"/>
  <c r="D2470" i="14"/>
  <c r="F2470" i="14" s="1"/>
  <c r="H2470" i="14" s="1"/>
  <c r="D2469" i="14"/>
  <c r="F2469" i="14" s="1"/>
  <c r="H2469" i="14" s="1"/>
  <c r="D2468" i="14"/>
  <c r="F2468" i="14" s="1"/>
  <c r="H2468" i="14" s="1"/>
  <c r="D2430" i="14"/>
  <c r="I2429" i="14"/>
  <c r="I2428" i="14"/>
  <c r="I2427" i="14"/>
  <c r="I2426" i="14"/>
  <c r="I2425" i="14"/>
  <c r="I2424" i="14"/>
  <c r="I2423" i="14"/>
  <c r="I2422" i="14"/>
  <c r="I2421" i="14"/>
  <c r="I2420" i="14"/>
  <c r="I2419" i="14"/>
  <c r="I2418" i="14"/>
  <c r="I2417" i="14"/>
  <c r="I2416" i="14"/>
  <c r="I2415" i="14"/>
  <c r="I2414" i="14"/>
  <c r="H2414" i="14"/>
  <c r="G2414" i="14"/>
  <c r="F2414" i="14"/>
  <c r="E2414" i="14"/>
  <c r="D2414" i="14"/>
  <c r="B2412" i="14"/>
  <c r="H2404" i="14"/>
  <c r="F2404" i="14"/>
  <c r="D2404" i="14"/>
  <c r="B2402" i="14"/>
  <c r="K2397" i="14"/>
  <c r="J2397" i="14"/>
  <c r="I2397" i="14"/>
  <c r="H2397" i="14"/>
  <c r="G2397" i="14"/>
  <c r="F2397" i="14"/>
  <c r="C2397" i="14"/>
  <c r="K2396" i="14"/>
  <c r="C2396" i="14"/>
  <c r="K2395" i="14"/>
  <c r="C2395" i="14"/>
  <c r="K2394" i="14"/>
  <c r="C2394" i="14"/>
  <c r="K2393" i="14"/>
  <c r="J2393" i="14"/>
  <c r="I2393" i="14"/>
  <c r="H2393" i="14"/>
  <c r="G2393" i="14"/>
  <c r="F2393" i="14"/>
  <c r="G2388" i="14"/>
  <c r="D2388" i="14"/>
  <c r="F2387" i="14"/>
  <c r="E2387" i="14"/>
  <c r="F2386" i="14"/>
  <c r="E2386" i="14"/>
  <c r="F2385" i="14"/>
  <c r="E2385" i="14"/>
  <c r="F2384" i="14"/>
  <c r="E2384" i="14"/>
  <c r="F2383" i="14"/>
  <c r="E2383" i="14"/>
  <c r="F2382" i="14"/>
  <c r="E2382" i="14"/>
  <c r="F2381" i="14"/>
  <c r="E2381" i="14"/>
  <c r="F2380" i="14"/>
  <c r="E2380" i="14"/>
  <c r="F2379" i="14"/>
  <c r="E2379" i="14"/>
  <c r="F2378" i="14"/>
  <c r="E2378" i="14"/>
  <c r="F2377" i="14"/>
  <c r="E2377" i="14"/>
  <c r="F2376" i="14"/>
  <c r="E2376" i="14"/>
  <c r="F2375" i="14"/>
  <c r="E2375" i="14"/>
  <c r="F2374" i="14"/>
  <c r="E2374" i="14"/>
  <c r="G2373" i="14"/>
  <c r="F2373" i="14"/>
  <c r="E2373" i="14"/>
  <c r="D2373" i="14"/>
  <c r="J2369" i="14"/>
  <c r="I2369" i="14"/>
  <c r="H2369" i="14"/>
  <c r="G2369" i="14"/>
  <c r="F2369" i="14"/>
  <c r="E2369" i="14"/>
  <c r="C2369" i="14"/>
  <c r="J2368" i="14"/>
  <c r="C2368" i="14"/>
  <c r="J2367" i="14"/>
  <c r="C2367" i="14"/>
  <c r="J2366" i="14"/>
  <c r="C2366" i="14"/>
  <c r="J2365" i="14"/>
  <c r="I2365" i="14"/>
  <c r="H2365" i="14"/>
  <c r="G2365" i="14"/>
  <c r="F2365" i="14"/>
  <c r="E2365" i="14"/>
  <c r="E2360" i="14"/>
  <c r="D2360" i="14"/>
  <c r="C2360" i="14"/>
  <c r="C2359" i="14"/>
  <c r="C2358" i="14"/>
  <c r="E2357" i="14"/>
  <c r="D2357" i="14"/>
  <c r="B2354" i="14"/>
  <c r="H2351" i="14"/>
  <c r="G2351" i="14"/>
  <c r="F2351" i="14"/>
  <c r="E2351" i="14"/>
  <c r="C2351" i="14"/>
  <c r="H2350" i="14"/>
  <c r="C2350" i="14"/>
  <c r="H2349" i="14"/>
  <c r="C2349" i="14"/>
  <c r="H2348" i="14"/>
  <c r="C2348" i="14"/>
  <c r="H2347" i="14"/>
  <c r="G2347" i="14"/>
  <c r="F2347" i="14"/>
  <c r="E2347" i="14"/>
  <c r="C2345" i="14"/>
  <c r="C2343" i="14"/>
  <c r="C2341" i="14"/>
  <c r="C2339" i="14"/>
  <c r="B2337" i="14"/>
  <c r="E2335" i="14"/>
  <c r="D2335" i="14"/>
  <c r="C2334" i="14"/>
  <c r="I2313" i="14"/>
  <c r="G2312" i="14"/>
  <c r="F2312" i="14"/>
  <c r="E2312" i="14"/>
  <c r="D2312" i="14"/>
  <c r="C2312" i="14"/>
  <c r="C2310" i="14"/>
  <c r="F2306" i="14"/>
  <c r="E2295" i="14"/>
  <c r="D2295" i="14"/>
  <c r="G2288" i="14"/>
  <c r="C2288" i="14"/>
  <c r="D2284" i="14"/>
  <c r="C2279" i="14"/>
  <c r="E2264" i="14"/>
  <c r="G2233" i="14"/>
  <c r="D2232" i="14"/>
  <c r="F2232" i="14" s="1"/>
  <c r="H2232" i="14" s="1"/>
  <c r="D2231" i="14"/>
  <c r="F2231" i="14" s="1"/>
  <c r="H2231" i="14" s="1"/>
  <c r="D2230" i="14"/>
  <c r="F2230" i="14" s="1"/>
  <c r="H2230" i="14" s="1"/>
  <c r="D2229" i="14"/>
  <c r="F2229" i="14" s="1"/>
  <c r="H2229" i="14" s="1"/>
  <c r="D2228" i="14"/>
  <c r="F2228" i="14" s="1"/>
  <c r="H2228" i="14" s="1"/>
  <c r="D2190" i="14"/>
  <c r="I2189" i="14"/>
  <c r="I2188" i="14"/>
  <c r="I2187" i="14"/>
  <c r="I2186" i="14"/>
  <c r="I2185" i="14"/>
  <c r="I2184" i="14"/>
  <c r="I2183" i="14"/>
  <c r="I2182" i="14"/>
  <c r="I2181" i="14"/>
  <c r="I2180" i="14"/>
  <c r="I2179" i="14"/>
  <c r="I2178" i="14"/>
  <c r="I2177" i="14"/>
  <c r="I2176" i="14"/>
  <c r="I2175" i="14"/>
  <c r="I2174" i="14"/>
  <c r="H2174" i="14"/>
  <c r="G2174" i="14"/>
  <c r="F2174" i="14"/>
  <c r="E2174" i="14"/>
  <c r="D2174" i="14"/>
  <c r="B2172" i="14"/>
  <c r="H2164" i="14"/>
  <c r="F2164" i="14"/>
  <c r="D2164" i="14"/>
  <c r="B2162" i="14"/>
  <c r="K2157" i="14"/>
  <c r="J2157" i="14"/>
  <c r="I2157" i="14"/>
  <c r="H2157" i="14"/>
  <c r="G2157" i="14"/>
  <c r="F2157" i="14"/>
  <c r="C2157" i="14"/>
  <c r="K2156" i="14"/>
  <c r="C2156" i="14"/>
  <c r="K2155" i="14"/>
  <c r="C2155" i="14"/>
  <c r="K2154" i="14"/>
  <c r="C2154" i="14"/>
  <c r="K2153" i="14"/>
  <c r="J2153" i="14"/>
  <c r="I2153" i="14"/>
  <c r="H2153" i="14"/>
  <c r="G2153" i="14"/>
  <c r="F2153" i="14"/>
  <c r="G2148" i="14"/>
  <c r="D2148" i="14"/>
  <c r="F2147" i="14"/>
  <c r="E2147" i="14"/>
  <c r="F2146" i="14"/>
  <c r="E2146" i="14"/>
  <c r="F2145" i="14"/>
  <c r="E2145" i="14"/>
  <c r="F2144" i="14"/>
  <c r="E2144" i="14"/>
  <c r="F2143" i="14"/>
  <c r="E2143" i="14"/>
  <c r="F2142" i="14"/>
  <c r="E2142" i="14"/>
  <c r="F2141" i="14"/>
  <c r="E2141" i="14"/>
  <c r="F2140" i="14"/>
  <c r="E2140" i="14"/>
  <c r="F2139" i="14"/>
  <c r="E2139" i="14"/>
  <c r="F2138" i="14"/>
  <c r="E2138" i="14"/>
  <c r="F2137" i="14"/>
  <c r="E2137" i="14"/>
  <c r="F2136" i="14"/>
  <c r="E2136" i="14"/>
  <c r="F2135" i="14"/>
  <c r="E2135" i="14"/>
  <c r="F2134" i="14"/>
  <c r="E2134" i="14"/>
  <c r="G2133" i="14"/>
  <c r="F2133" i="14"/>
  <c r="E2133" i="14"/>
  <c r="D2133" i="14"/>
  <c r="J2129" i="14"/>
  <c r="I2129" i="14"/>
  <c r="H2129" i="14"/>
  <c r="G2129" i="14"/>
  <c r="F2129" i="14"/>
  <c r="E2129" i="14"/>
  <c r="C2129" i="14"/>
  <c r="J2128" i="14"/>
  <c r="C2128" i="14"/>
  <c r="J2127" i="14"/>
  <c r="C2127" i="14"/>
  <c r="J2126" i="14"/>
  <c r="C2126" i="14"/>
  <c r="J2125" i="14"/>
  <c r="I2125" i="14"/>
  <c r="H2125" i="14"/>
  <c r="G2125" i="14"/>
  <c r="F2125" i="14"/>
  <c r="E2125" i="14"/>
  <c r="E2120" i="14"/>
  <c r="D2120" i="14"/>
  <c r="C2120" i="14"/>
  <c r="C2119" i="14"/>
  <c r="C2118" i="14"/>
  <c r="E2117" i="14"/>
  <c r="D2117" i="14"/>
  <c r="B2114" i="14"/>
  <c r="H2111" i="14"/>
  <c r="G2111" i="14"/>
  <c r="F2111" i="14"/>
  <c r="E2111" i="14"/>
  <c r="C2111" i="14"/>
  <c r="H2110" i="14"/>
  <c r="C2110" i="14"/>
  <c r="H2109" i="14"/>
  <c r="C2109" i="14"/>
  <c r="H2108" i="14"/>
  <c r="C2108" i="14"/>
  <c r="H2107" i="14"/>
  <c r="G2107" i="14"/>
  <c r="F2107" i="14"/>
  <c r="E2107" i="14"/>
  <c r="C2105" i="14"/>
  <c r="C2103" i="14"/>
  <c r="C2101" i="14"/>
  <c r="C2099" i="14"/>
  <c r="B2097" i="14"/>
  <c r="E2095" i="14"/>
  <c r="D2095" i="14"/>
  <c r="C2094" i="14"/>
  <c r="I2073" i="14"/>
  <c r="G2072" i="14"/>
  <c r="F2072" i="14"/>
  <c r="E2072" i="14"/>
  <c r="D2072" i="14"/>
  <c r="C2072" i="14"/>
  <c r="C2070" i="14"/>
  <c r="F2066" i="14"/>
  <c r="E2055" i="14"/>
  <c r="D2055" i="14"/>
  <c r="G2048" i="14"/>
  <c r="C2048" i="14"/>
  <c r="D2044" i="14"/>
  <c r="C2039" i="14"/>
  <c r="E2024" i="14"/>
  <c r="G1993" i="14"/>
  <c r="D1992" i="14"/>
  <c r="F1992" i="14" s="1"/>
  <c r="H1992" i="14" s="1"/>
  <c r="D1991" i="14"/>
  <c r="F1991" i="14" s="1"/>
  <c r="H1991" i="14" s="1"/>
  <c r="D1990" i="14"/>
  <c r="F1990" i="14" s="1"/>
  <c r="H1990" i="14" s="1"/>
  <c r="D1989" i="14"/>
  <c r="F1989" i="14" s="1"/>
  <c r="H1989" i="14" s="1"/>
  <c r="D1988" i="14"/>
  <c r="F1988" i="14" s="1"/>
  <c r="H1988" i="14" s="1"/>
  <c r="D1950" i="14"/>
  <c r="I1949" i="14"/>
  <c r="I1948" i="14"/>
  <c r="I1947" i="14"/>
  <c r="I1946" i="14"/>
  <c r="I1945" i="14"/>
  <c r="I1944" i="14"/>
  <c r="I1943" i="14"/>
  <c r="I1942" i="14"/>
  <c r="I1941" i="14"/>
  <c r="I1940" i="14"/>
  <c r="I1939" i="14"/>
  <c r="I1938" i="14"/>
  <c r="I1937" i="14"/>
  <c r="I1936" i="14"/>
  <c r="I1935" i="14"/>
  <c r="I1934" i="14"/>
  <c r="H1934" i="14"/>
  <c r="G1934" i="14"/>
  <c r="F1934" i="14"/>
  <c r="E1934" i="14"/>
  <c r="D1934" i="14"/>
  <c r="B1932" i="14"/>
  <c r="H1924" i="14"/>
  <c r="F1924" i="14"/>
  <c r="D1924" i="14"/>
  <c r="B1922" i="14"/>
  <c r="K1917" i="14"/>
  <c r="J1917" i="14"/>
  <c r="I1917" i="14"/>
  <c r="H1917" i="14"/>
  <c r="G1917" i="14"/>
  <c r="F1917" i="14"/>
  <c r="C1917" i="14"/>
  <c r="K1916" i="14"/>
  <c r="C1916" i="14"/>
  <c r="K1915" i="14"/>
  <c r="C1915" i="14"/>
  <c r="K1914" i="14"/>
  <c r="C1914" i="14"/>
  <c r="K1913" i="14"/>
  <c r="J1913" i="14"/>
  <c r="I1913" i="14"/>
  <c r="H1913" i="14"/>
  <c r="G1913" i="14"/>
  <c r="F1913" i="14"/>
  <c r="G1908" i="14"/>
  <c r="D1908" i="14"/>
  <c r="F1907" i="14"/>
  <c r="E1907" i="14"/>
  <c r="F1906" i="14"/>
  <c r="E1906" i="14"/>
  <c r="F1905" i="14"/>
  <c r="E1905" i="14"/>
  <c r="F1904" i="14"/>
  <c r="E1904" i="14"/>
  <c r="F1903" i="14"/>
  <c r="E1903" i="14"/>
  <c r="F1902" i="14"/>
  <c r="E1902" i="14"/>
  <c r="F1901" i="14"/>
  <c r="E1901" i="14"/>
  <c r="F1900" i="14"/>
  <c r="E1900" i="14"/>
  <c r="F1899" i="14"/>
  <c r="E1899" i="14"/>
  <c r="F1898" i="14"/>
  <c r="E1898" i="14"/>
  <c r="F1897" i="14"/>
  <c r="E1897" i="14"/>
  <c r="F1896" i="14"/>
  <c r="E1896" i="14"/>
  <c r="F1895" i="14"/>
  <c r="E1895" i="14"/>
  <c r="F1894" i="14"/>
  <c r="E1894" i="14"/>
  <c r="G1893" i="14"/>
  <c r="F1893" i="14"/>
  <c r="E1893" i="14"/>
  <c r="D1893" i="14"/>
  <c r="J1889" i="14"/>
  <c r="I1889" i="14"/>
  <c r="H1889" i="14"/>
  <c r="G1889" i="14"/>
  <c r="F1889" i="14"/>
  <c r="E1889" i="14"/>
  <c r="C1889" i="14"/>
  <c r="J1888" i="14"/>
  <c r="C1888" i="14"/>
  <c r="J1887" i="14"/>
  <c r="C1887" i="14"/>
  <c r="J1886" i="14"/>
  <c r="C1886" i="14"/>
  <c r="J1885" i="14"/>
  <c r="I1885" i="14"/>
  <c r="H1885" i="14"/>
  <c r="G1885" i="14"/>
  <c r="F1885" i="14"/>
  <c r="E1885" i="14"/>
  <c r="E1880" i="14"/>
  <c r="D1880" i="14"/>
  <c r="C1880" i="14"/>
  <c r="C1879" i="14"/>
  <c r="C1878" i="14"/>
  <c r="E1877" i="14"/>
  <c r="D1877" i="14"/>
  <c r="B1874" i="14"/>
  <c r="H1871" i="14"/>
  <c r="G1871" i="14"/>
  <c r="F1871" i="14"/>
  <c r="E1871" i="14"/>
  <c r="C1871" i="14"/>
  <c r="H1870" i="14"/>
  <c r="C1870" i="14"/>
  <c r="H1869" i="14"/>
  <c r="C1869" i="14"/>
  <c r="H1868" i="14"/>
  <c r="C1868" i="14"/>
  <c r="H1867" i="14"/>
  <c r="G1867" i="14"/>
  <c r="F1867" i="14"/>
  <c r="E1867" i="14"/>
  <c r="C1865" i="14"/>
  <c r="C1863" i="14"/>
  <c r="C1861" i="14"/>
  <c r="C1859" i="14"/>
  <c r="B1857" i="14"/>
  <c r="E1855" i="14"/>
  <c r="D1855" i="14"/>
  <c r="C1854" i="14"/>
  <c r="I1833" i="14"/>
  <c r="G1832" i="14"/>
  <c r="F1832" i="14"/>
  <c r="E1832" i="14"/>
  <c r="D1832" i="14"/>
  <c r="C1832" i="14"/>
  <c r="C1830" i="14"/>
  <c r="F1826" i="14"/>
  <c r="E1815" i="14"/>
  <c r="D1815" i="14"/>
  <c r="G1808" i="14"/>
  <c r="C1808" i="14"/>
  <c r="D1804" i="14"/>
  <c r="C1799" i="14"/>
  <c r="E1784" i="14"/>
  <c r="G1753" i="14"/>
  <c r="D1752" i="14"/>
  <c r="F1752" i="14" s="1"/>
  <c r="H1752" i="14" s="1"/>
  <c r="D1751" i="14"/>
  <c r="F1751" i="14" s="1"/>
  <c r="H1751" i="14" s="1"/>
  <c r="D1750" i="14"/>
  <c r="F1750" i="14" s="1"/>
  <c r="H1750" i="14" s="1"/>
  <c r="D1749" i="14"/>
  <c r="F1749" i="14" s="1"/>
  <c r="H1749" i="14" s="1"/>
  <c r="D1748" i="14"/>
  <c r="F1748" i="14" s="1"/>
  <c r="H1748" i="14" s="1"/>
  <c r="D1710" i="14"/>
  <c r="I1709" i="14"/>
  <c r="I1708" i="14"/>
  <c r="I1707" i="14"/>
  <c r="I1706" i="14"/>
  <c r="I1705" i="14"/>
  <c r="I1704" i="14"/>
  <c r="I1703" i="14"/>
  <c r="I1702" i="14"/>
  <c r="I1701" i="14"/>
  <c r="I1700" i="14"/>
  <c r="I1699" i="14"/>
  <c r="I1698" i="14"/>
  <c r="I1697" i="14"/>
  <c r="I1696" i="14"/>
  <c r="I1695" i="14"/>
  <c r="I1694" i="14"/>
  <c r="H1694" i="14"/>
  <c r="G1694" i="14"/>
  <c r="F1694" i="14"/>
  <c r="E1694" i="14"/>
  <c r="D1694" i="14"/>
  <c r="B1692" i="14"/>
  <c r="H1684" i="14"/>
  <c r="F1684" i="14"/>
  <c r="D1684" i="14"/>
  <c r="B1682" i="14"/>
  <c r="K1677" i="14"/>
  <c r="J1677" i="14"/>
  <c r="I1677" i="14"/>
  <c r="H1677" i="14"/>
  <c r="G1677" i="14"/>
  <c r="F1677" i="14"/>
  <c r="C1677" i="14"/>
  <c r="K1676" i="14"/>
  <c r="C1676" i="14"/>
  <c r="K1675" i="14"/>
  <c r="C1675" i="14"/>
  <c r="K1674" i="14"/>
  <c r="C1674" i="14"/>
  <c r="K1673" i="14"/>
  <c r="J1673" i="14"/>
  <c r="I1673" i="14"/>
  <c r="H1673" i="14"/>
  <c r="G1673" i="14"/>
  <c r="F1673" i="14"/>
  <c r="G1668" i="14"/>
  <c r="D1668" i="14"/>
  <c r="F1667" i="14"/>
  <c r="E1667" i="14"/>
  <c r="F1666" i="14"/>
  <c r="E1666" i="14"/>
  <c r="F1665" i="14"/>
  <c r="E1665" i="14"/>
  <c r="F1664" i="14"/>
  <c r="E1664" i="14"/>
  <c r="F1663" i="14"/>
  <c r="E1663" i="14"/>
  <c r="F1662" i="14"/>
  <c r="E1662" i="14"/>
  <c r="F1661" i="14"/>
  <c r="E1661" i="14"/>
  <c r="F1660" i="14"/>
  <c r="E1660" i="14"/>
  <c r="F1659" i="14"/>
  <c r="E1659" i="14"/>
  <c r="F1658" i="14"/>
  <c r="E1658" i="14"/>
  <c r="F1657" i="14"/>
  <c r="E1657" i="14"/>
  <c r="F1656" i="14"/>
  <c r="E1656" i="14"/>
  <c r="F1655" i="14"/>
  <c r="E1655" i="14"/>
  <c r="F1654" i="14"/>
  <c r="E1654" i="14"/>
  <c r="G1653" i="14"/>
  <c r="F1653" i="14"/>
  <c r="E1653" i="14"/>
  <c r="D1653" i="14"/>
  <c r="J1649" i="14"/>
  <c r="I1649" i="14"/>
  <c r="H1649" i="14"/>
  <c r="G1649" i="14"/>
  <c r="F1649" i="14"/>
  <c r="E1649" i="14"/>
  <c r="C1649" i="14"/>
  <c r="J1648" i="14"/>
  <c r="C1648" i="14"/>
  <c r="J1647" i="14"/>
  <c r="C1647" i="14"/>
  <c r="J1646" i="14"/>
  <c r="C1646" i="14"/>
  <c r="J1645" i="14"/>
  <c r="I1645" i="14"/>
  <c r="H1645" i="14"/>
  <c r="G1645" i="14"/>
  <c r="F1645" i="14"/>
  <c r="E1645" i="14"/>
  <c r="E1640" i="14"/>
  <c r="D1640" i="14"/>
  <c r="C1640" i="14"/>
  <c r="C1639" i="14"/>
  <c r="C1638" i="14"/>
  <c r="E1637" i="14"/>
  <c r="D1637" i="14"/>
  <c r="B1634" i="14"/>
  <c r="H1631" i="14"/>
  <c r="G1631" i="14"/>
  <c r="F1631" i="14"/>
  <c r="E1631" i="14"/>
  <c r="C1631" i="14"/>
  <c r="H1630" i="14"/>
  <c r="C1630" i="14"/>
  <c r="H1629" i="14"/>
  <c r="C1629" i="14"/>
  <c r="H1628" i="14"/>
  <c r="C1628" i="14"/>
  <c r="H1627" i="14"/>
  <c r="G1627" i="14"/>
  <c r="F1627" i="14"/>
  <c r="E1627" i="14"/>
  <c r="C1625" i="14"/>
  <c r="C1623" i="14"/>
  <c r="C1621" i="14"/>
  <c r="C1619" i="14"/>
  <c r="B1617" i="14"/>
  <c r="E1615" i="14"/>
  <c r="D1615" i="14"/>
  <c r="C1614" i="14"/>
  <c r="I1593" i="14"/>
  <c r="G1592" i="14"/>
  <c r="F1592" i="14"/>
  <c r="E1592" i="14"/>
  <c r="D1592" i="14"/>
  <c r="C1592" i="14"/>
  <c r="C1590" i="14"/>
  <c r="F1586" i="14"/>
  <c r="E1575" i="14"/>
  <c r="D1575" i="14"/>
  <c r="G1568" i="14"/>
  <c r="C1568" i="14"/>
  <c r="D1564" i="14"/>
  <c r="C1559" i="14"/>
  <c r="E1544" i="14"/>
  <c r="G1513" i="14"/>
  <c r="D1512" i="14"/>
  <c r="F1512" i="14" s="1"/>
  <c r="H1512" i="14" s="1"/>
  <c r="D1511" i="14"/>
  <c r="F1511" i="14" s="1"/>
  <c r="H1511" i="14" s="1"/>
  <c r="D1510" i="14"/>
  <c r="F1510" i="14" s="1"/>
  <c r="H1510" i="14" s="1"/>
  <c r="D1509" i="14"/>
  <c r="F1509" i="14" s="1"/>
  <c r="H1509" i="14" s="1"/>
  <c r="D1508" i="14"/>
  <c r="F1508" i="14" s="1"/>
  <c r="H1508" i="14" s="1"/>
  <c r="D1470" i="14"/>
  <c r="I1469" i="14"/>
  <c r="I1468" i="14"/>
  <c r="I1467" i="14"/>
  <c r="I1466" i="14"/>
  <c r="I1465" i="14"/>
  <c r="I1464" i="14"/>
  <c r="I1463" i="14"/>
  <c r="I1462" i="14"/>
  <c r="I1461" i="14"/>
  <c r="I1460" i="14"/>
  <c r="I1459" i="14"/>
  <c r="I1458" i="14"/>
  <c r="I1457" i="14"/>
  <c r="I1456" i="14"/>
  <c r="I1455" i="14"/>
  <c r="I1454" i="14"/>
  <c r="H1454" i="14"/>
  <c r="G1454" i="14"/>
  <c r="F1454" i="14"/>
  <c r="E1454" i="14"/>
  <c r="D1454" i="14"/>
  <c r="B1452" i="14"/>
  <c r="H1444" i="14"/>
  <c r="F1444" i="14"/>
  <c r="D1444" i="14"/>
  <c r="B1442" i="14"/>
  <c r="K1437" i="14"/>
  <c r="J1437" i="14"/>
  <c r="I1437" i="14"/>
  <c r="H1437" i="14"/>
  <c r="G1437" i="14"/>
  <c r="F1437" i="14"/>
  <c r="C1437" i="14"/>
  <c r="K1436" i="14"/>
  <c r="C1436" i="14"/>
  <c r="K1435" i="14"/>
  <c r="C1435" i="14"/>
  <c r="K1434" i="14"/>
  <c r="C1434" i="14"/>
  <c r="K1433" i="14"/>
  <c r="J1433" i="14"/>
  <c r="I1433" i="14"/>
  <c r="H1433" i="14"/>
  <c r="G1433" i="14"/>
  <c r="F1433" i="14"/>
  <c r="G1428" i="14"/>
  <c r="D1428" i="14"/>
  <c r="F1427" i="14"/>
  <c r="E1427" i="14"/>
  <c r="F1426" i="14"/>
  <c r="E1426" i="14"/>
  <c r="F1425" i="14"/>
  <c r="E1425" i="14"/>
  <c r="F1424" i="14"/>
  <c r="E1424" i="14"/>
  <c r="F1423" i="14"/>
  <c r="E1423" i="14"/>
  <c r="F1422" i="14"/>
  <c r="E1422" i="14"/>
  <c r="F1421" i="14"/>
  <c r="E1421" i="14"/>
  <c r="F1420" i="14"/>
  <c r="E1420" i="14"/>
  <c r="F1419" i="14"/>
  <c r="E1419" i="14"/>
  <c r="F1418" i="14"/>
  <c r="E1418" i="14"/>
  <c r="F1417" i="14"/>
  <c r="E1417" i="14"/>
  <c r="F1416" i="14"/>
  <c r="E1416" i="14"/>
  <c r="F1415" i="14"/>
  <c r="E1415" i="14"/>
  <c r="F1414" i="14"/>
  <c r="E1414" i="14"/>
  <c r="G1413" i="14"/>
  <c r="F1413" i="14"/>
  <c r="E1413" i="14"/>
  <c r="D1413" i="14"/>
  <c r="J1409" i="14"/>
  <c r="I1409" i="14"/>
  <c r="H1409" i="14"/>
  <c r="G1409" i="14"/>
  <c r="F1409" i="14"/>
  <c r="E1409" i="14"/>
  <c r="C1409" i="14"/>
  <c r="J1408" i="14"/>
  <c r="C1408" i="14"/>
  <c r="J1407" i="14"/>
  <c r="C1407" i="14"/>
  <c r="J1406" i="14"/>
  <c r="C1406" i="14"/>
  <c r="J1405" i="14"/>
  <c r="I1405" i="14"/>
  <c r="H1405" i="14"/>
  <c r="G1405" i="14"/>
  <c r="F1405" i="14"/>
  <c r="E1405" i="14"/>
  <c r="E1400" i="14"/>
  <c r="D1400" i="14"/>
  <c r="C1400" i="14"/>
  <c r="C1399" i="14"/>
  <c r="C1398" i="14"/>
  <c r="E1397" i="14"/>
  <c r="D1397" i="14"/>
  <c r="B1394" i="14"/>
  <c r="H1391" i="14"/>
  <c r="G1391" i="14"/>
  <c r="F1391" i="14"/>
  <c r="E1391" i="14"/>
  <c r="C1391" i="14"/>
  <c r="H1390" i="14"/>
  <c r="C1390" i="14"/>
  <c r="H1389" i="14"/>
  <c r="C1389" i="14"/>
  <c r="H1388" i="14"/>
  <c r="C1388" i="14"/>
  <c r="H1387" i="14"/>
  <c r="G1387" i="14"/>
  <c r="F1387" i="14"/>
  <c r="E1387" i="14"/>
  <c r="C1385" i="14"/>
  <c r="C1383" i="14"/>
  <c r="C1381" i="14"/>
  <c r="C1379" i="14"/>
  <c r="B1377" i="14"/>
  <c r="E1375" i="14"/>
  <c r="D1375" i="14"/>
  <c r="C1374" i="14"/>
  <c r="I1353" i="14"/>
  <c r="G1352" i="14"/>
  <c r="F1352" i="14"/>
  <c r="E1352" i="14"/>
  <c r="D1352" i="14"/>
  <c r="C1352" i="14"/>
  <c r="C1350" i="14"/>
  <c r="F1346" i="14"/>
  <c r="E1335" i="14"/>
  <c r="D1335" i="14"/>
  <c r="G1328" i="14"/>
  <c r="C1328" i="14"/>
  <c r="D1324" i="14"/>
  <c r="C1319" i="14"/>
  <c r="E1304" i="14"/>
  <c r="G1273" i="14"/>
  <c r="D1272" i="14"/>
  <c r="F1272" i="14" s="1"/>
  <c r="H1272" i="14" s="1"/>
  <c r="D1271" i="14"/>
  <c r="F1271" i="14" s="1"/>
  <c r="H1271" i="14" s="1"/>
  <c r="D1270" i="14"/>
  <c r="F1270" i="14" s="1"/>
  <c r="H1270" i="14" s="1"/>
  <c r="D1269" i="14"/>
  <c r="F1269" i="14" s="1"/>
  <c r="H1269" i="14" s="1"/>
  <c r="D1268" i="14"/>
  <c r="F1268" i="14" s="1"/>
  <c r="H1268" i="14" s="1"/>
  <c r="D1230" i="14"/>
  <c r="I1229" i="14"/>
  <c r="I1228" i="14"/>
  <c r="I1227" i="14"/>
  <c r="I1226" i="14"/>
  <c r="I1225" i="14"/>
  <c r="I1224" i="14"/>
  <c r="I1223" i="14"/>
  <c r="I1222" i="14"/>
  <c r="I1221" i="14"/>
  <c r="I1220" i="14"/>
  <c r="I1219" i="14"/>
  <c r="I1218" i="14"/>
  <c r="I1217" i="14"/>
  <c r="I1216" i="14"/>
  <c r="I1215" i="14"/>
  <c r="I1214" i="14"/>
  <c r="H1214" i="14"/>
  <c r="G1214" i="14"/>
  <c r="F1214" i="14"/>
  <c r="E1214" i="14"/>
  <c r="D1214" i="14"/>
  <c r="B1212" i="14"/>
  <c r="H1204" i="14"/>
  <c r="F1204" i="14"/>
  <c r="D1204" i="14"/>
  <c r="B1202" i="14"/>
  <c r="K1197" i="14"/>
  <c r="J1197" i="14"/>
  <c r="I1197" i="14"/>
  <c r="H1197" i="14"/>
  <c r="G1197" i="14"/>
  <c r="F1197" i="14"/>
  <c r="C1197" i="14"/>
  <c r="K1196" i="14"/>
  <c r="C1196" i="14"/>
  <c r="K1195" i="14"/>
  <c r="C1195" i="14"/>
  <c r="K1194" i="14"/>
  <c r="C1194" i="14"/>
  <c r="K1193" i="14"/>
  <c r="J1193" i="14"/>
  <c r="I1193" i="14"/>
  <c r="H1193" i="14"/>
  <c r="G1193" i="14"/>
  <c r="F1193" i="14"/>
  <c r="G1188" i="14"/>
  <c r="D1188" i="14"/>
  <c r="F1187" i="14"/>
  <c r="E1187" i="14"/>
  <c r="F1186" i="14"/>
  <c r="E1186" i="14"/>
  <c r="F1185" i="14"/>
  <c r="E1185" i="14"/>
  <c r="F1184" i="14"/>
  <c r="E1184" i="14"/>
  <c r="F1183" i="14"/>
  <c r="E1183" i="14"/>
  <c r="F1182" i="14"/>
  <c r="E1182" i="14"/>
  <c r="F1181" i="14"/>
  <c r="E1181" i="14"/>
  <c r="F1180" i="14"/>
  <c r="E1180" i="14"/>
  <c r="F1179" i="14"/>
  <c r="E1179" i="14"/>
  <c r="F1178" i="14"/>
  <c r="E1178" i="14"/>
  <c r="F1177" i="14"/>
  <c r="E1177" i="14"/>
  <c r="F1176" i="14"/>
  <c r="E1176" i="14"/>
  <c r="F1175" i="14"/>
  <c r="E1175" i="14"/>
  <c r="F1174" i="14"/>
  <c r="E1174" i="14"/>
  <c r="G1173" i="14"/>
  <c r="F1173" i="14"/>
  <c r="E1173" i="14"/>
  <c r="D1173" i="14"/>
  <c r="J1169" i="14"/>
  <c r="I1169" i="14"/>
  <c r="H1169" i="14"/>
  <c r="G1169" i="14"/>
  <c r="F1169" i="14"/>
  <c r="E1169" i="14"/>
  <c r="C1169" i="14"/>
  <c r="J1168" i="14"/>
  <c r="C1168" i="14"/>
  <c r="J1167" i="14"/>
  <c r="C1167" i="14"/>
  <c r="J1166" i="14"/>
  <c r="C1166" i="14"/>
  <c r="J1165" i="14"/>
  <c r="I1165" i="14"/>
  <c r="H1165" i="14"/>
  <c r="G1165" i="14"/>
  <c r="F1165" i="14"/>
  <c r="E1165" i="14"/>
  <c r="E1160" i="14"/>
  <c r="D1160" i="14"/>
  <c r="C1160" i="14"/>
  <c r="C1159" i="14"/>
  <c r="C1158" i="14"/>
  <c r="E1157" i="14"/>
  <c r="D1157" i="14"/>
  <c r="B1154" i="14"/>
  <c r="H1151" i="14"/>
  <c r="G1151" i="14"/>
  <c r="F1151" i="14"/>
  <c r="E1151" i="14"/>
  <c r="C1151" i="14"/>
  <c r="H1150" i="14"/>
  <c r="C1150" i="14"/>
  <c r="H1149" i="14"/>
  <c r="C1149" i="14"/>
  <c r="H1148" i="14"/>
  <c r="C1148" i="14"/>
  <c r="H1147" i="14"/>
  <c r="G1147" i="14"/>
  <c r="F1147" i="14"/>
  <c r="E1147" i="14"/>
  <c r="C1145" i="14"/>
  <c r="C1143" i="14"/>
  <c r="C1141" i="14"/>
  <c r="C1139" i="14"/>
  <c r="B1137" i="14"/>
  <c r="E1135" i="14"/>
  <c r="D1135" i="14"/>
  <c r="C1134" i="14"/>
  <c r="I1113" i="14"/>
  <c r="G1112" i="14"/>
  <c r="F1112" i="14"/>
  <c r="E1112" i="14"/>
  <c r="D1112" i="14"/>
  <c r="C1112" i="14"/>
  <c r="C1110" i="14"/>
  <c r="F1106" i="14"/>
  <c r="E1095" i="14"/>
  <c r="D1095" i="14"/>
  <c r="G1088" i="14"/>
  <c r="C1088" i="14"/>
  <c r="D1084" i="14"/>
  <c r="C1079" i="14"/>
  <c r="E1064" i="14"/>
  <c r="G1033" i="14"/>
  <c r="D1032" i="14"/>
  <c r="F1032" i="14" s="1"/>
  <c r="H1032" i="14" s="1"/>
  <c r="D1031" i="14"/>
  <c r="F1031" i="14" s="1"/>
  <c r="H1031" i="14" s="1"/>
  <c r="D1030" i="14"/>
  <c r="F1030" i="14" s="1"/>
  <c r="H1030" i="14" s="1"/>
  <c r="D1029" i="14"/>
  <c r="F1029" i="14" s="1"/>
  <c r="H1029" i="14" s="1"/>
  <c r="D1028" i="14"/>
  <c r="F1028" i="14" s="1"/>
  <c r="H1028" i="14" s="1"/>
  <c r="D990" i="14"/>
  <c r="I989" i="14"/>
  <c r="I988" i="14"/>
  <c r="I987" i="14"/>
  <c r="I986" i="14"/>
  <c r="I985" i="14"/>
  <c r="I984" i="14"/>
  <c r="I983" i="14"/>
  <c r="I982" i="14"/>
  <c r="I981" i="14"/>
  <c r="I980" i="14"/>
  <c r="I979" i="14"/>
  <c r="I978" i="14"/>
  <c r="I977" i="14"/>
  <c r="I976" i="14"/>
  <c r="I975" i="14"/>
  <c r="I974" i="14"/>
  <c r="H974" i="14"/>
  <c r="G974" i="14"/>
  <c r="F974" i="14"/>
  <c r="E974" i="14"/>
  <c r="D974" i="14"/>
  <c r="B972" i="14"/>
  <c r="H964" i="14"/>
  <c r="F964" i="14"/>
  <c r="D964" i="14"/>
  <c r="B962" i="14"/>
  <c r="K957" i="14"/>
  <c r="J957" i="14"/>
  <c r="I957" i="14"/>
  <c r="H957" i="14"/>
  <c r="G957" i="14"/>
  <c r="F957" i="14"/>
  <c r="C957" i="14"/>
  <c r="K956" i="14"/>
  <c r="C956" i="14"/>
  <c r="K955" i="14"/>
  <c r="C955" i="14"/>
  <c r="K954" i="14"/>
  <c r="C954" i="14"/>
  <c r="K953" i="14"/>
  <c r="J953" i="14"/>
  <c r="I953" i="14"/>
  <c r="H953" i="14"/>
  <c r="G953" i="14"/>
  <c r="F953" i="14"/>
  <c r="G948" i="14"/>
  <c r="D948" i="14"/>
  <c r="F947" i="14"/>
  <c r="E947" i="14"/>
  <c r="F946" i="14"/>
  <c r="E946" i="14"/>
  <c r="F945" i="14"/>
  <c r="E945" i="14"/>
  <c r="F944" i="14"/>
  <c r="E944" i="14"/>
  <c r="F943" i="14"/>
  <c r="E943" i="14"/>
  <c r="F942" i="14"/>
  <c r="E942" i="14"/>
  <c r="F941" i="14"/>
  <c r="E941" i="14"/>
  <c r="F940" i="14"/>
  <c r="E940" i="14"/>
  <c r="F939" i="14"/>
  <c r="E939" i="14"/>
  <c r="F938" i="14"/>
  <c r="E938" i="14"/>
  <c r="F937" i="14"/>
  <c r="E937" i="14"/>
  <c r="F936" i="14"/>
  <c r="E936" i="14"/>
  <c r="F935" i="14"/>
  <c r="E935" i="14"/>
  <c r="F934" i="14"/>
  <c r="E934" i="14"/>
  <c r="G933" i="14"/>
  <c r="F933" i="14"/>
  <c r="E933" i="14"/>
  <c r="D933" i="14"/>
  <c r="J929" i="14"/>
  <c r="I929" i="14"/>
  <c r="H929" i="14"/>
  <c r="G929" i="14"/>
  <c r="F929" i="14"/>
  <c r="E929" i="14"/>
  <c r="C929" i="14"/>
  <c r="J928" i="14"/>
  <c r="C928" i="14"/>
  <c r="J927" i="14"/>
  <c r="C927" i="14"/>
  <c r="J926" i="14"/>
  <c r="C926" i="14"/>
  <c r="J925" i="14"/>
  <c r="I925" i="14"/>
  <c r="H925" i="14"/>
  <c r="G925" i="14"/>
  <c r="F925" i="14"/>
  <c r="E925" i="14"/>
  <c r="E920" i="14"/>
  <c r="D920" i="14"/>
  <c r="C920" i="14"/>
  <c r="C919" i="14"/>
  <c r="C918" i="14"/>
  <c r="E917" i="14"/>
  <c r="D917" i="14"/>
  <c r="B914" i="14"/>
  <c r="H911" i="14"/>
  <c r="G911" i="14"/>
  <c r="F911" i="14"/>
  <c r="E911" i="14"/>
  <c r="C911" i="14"/>
  <c r="H910" i="14"/>
  <c r="C910" i="14"/>
  <c r="H909" i="14"/>
  <c r="C909" i="14"/>
  <c r="H908" i="14"/>
  <c r="C908" i="14"/>
  <c r="H907" i="14"/>
  <c r="G907" i="14"/>
  <c r="F907" i="14"/>
  <c r="E907" i="14"/>
  <c r="C905" i="14"/>
  <c r="C903" i="14"/>
  <c r="C901" i="14"/>
  <c r="C899" i="14"/>
  <c r="B897" i="14"/>
  <c r="E895" i="14"/>
  <c r="D895" i="14"/>
  <c r="C894" i="14"/>
  <c r="I873" i="14"/>
  <c r="G872" i="14"/>
  <c r="F872" i="14"/>
  <c r="E872" i="14"/>
  <c r="D872" i="14"/>
  <c r="C872" i="14"/>
  <c r="C870" i="14"/>
  <c r="F866" i="14"/>
  <c r="E855" i="14"/>
  <c r="D855" i="14"/>
  <c r="G848" i="14"/>
  <c r="C848" i="14"/>
  <c r="D844" i="14"/>
  <c r="C839" i="14"/>
  <c r="E824" i="14"/>
  <c r="G793" i="14"/>
  <c r="D792" i="14"/>
  <c r="F792" i="14" s="1"/>
  <c r="H792" i="14" s="1"/>
  <c r="D791" i="14"/>
  <c r="F791" i="14" s="1"/>
  <c r="H791" i="14" s="1"/>
  <c r="D790" i="14"/>
  <c r="F790" i="14" s="1"/>
  <c r="H790" i="14" s="1"/>
  <c r="D789" i="14"/>
  <c r="F789" i="14" s="1"/>
  <c r="H789" i="14" s="1"/>
  <c r="D788" i="14"/>
  <c r="F788" i="14" s="1"/>
  <c r="H788" i="14" s="1"/>
  <c r="D750" i="14"/>
  <c r="I749" i="14"/>
  <c r="I748" i="14"/>
  <c r="I747" i="14"/>
  <c r="I746" i="14"/>
  <c r="I745" i="14"/>
  <c r="I744" i="14"/>
  <c r="I743" i="14"/>
  <c r="I742" i="14"/>
  <c r="I741" i="14"/>
  <c r="I740" i="14"/>
  <c r="I739" i="14"/>
  <c r="I738" i="14"/>
  <c r="I737" i="14"/>
  <c r="I736" i="14"/>
  <c r="I735" i="14"/>
  <c r="I734" i="14"/>
  <c r="H734" i="14"/>
  <c r="G734" i="14"/>
  <c r="F734" i="14"/>
  <c r="E734" i="14"/>
  <c r="D734" i="14"/>
  <c r="B732" i="14"/>
  <c r="H724" i="14"/>
  <c r="F724" i="14"/>
  <c r="D724" i="14"/>
  <c r="B722" i="14"/>
  <c r="K717" i="14"/>
  <c r="J717" i="14"/>
  <c r="I717" i="14"/>
  <c r="H717" i="14"/>
  <c r="G717" i="14"/>
  <c r="F717" i="14"/>
  <c r="C717" i="14"/>
  <c r="K716" i="14"/>
  <c r="C716" i="14"/>
  <c r="K715" i="14"/>
  <c r="C715" i="14"/>
  <c r="K714" i="14"/>
  <c r="C714" i="14"/>
  <c r="K713" i="14"/>
  <c r="J713" i="14"/>
  <c r="I713" i="14"/>
  <c r="H713" i="14"/>
  <c r="G713" i="14"/>
  <c r="F713" i="14"/>
  <c r="G708" i="14"/>
  <c r="D708" i="14"/>
  <c r="F707" i="14"/>
  <c r="E707" i="14"/>
  <c r="F706" i="14"/>
  <c r="E706" i="14"/>
  <c r="F705" i="14"/>
  <c r="E705" i="14"/>
  <c r="F704" i="14"/>
  <c r="E704" i="14"/>
  <c r="F703" i="14"/>
  <c r="E703" i="14"/>
  <c r="F702" i="14"/>
  <c r="E702" i="14"/>
  <c r="F701" i="14"/>
  <c r="E701" i="14"/>
  <c r="F700" i="14"/>
  <c r="E700" i="14"/>
  <c r="F699" i="14"/>
  <c r="E699" i="14"/>
  <c r="F698" i="14"/>
  <c r="E698" i="14"/>
  <c r="F697" i="14"/>
  <c r="E697" i="14"/>
  <c r="F696" i="14"/>
  <c r="E696" i="14"/>
  <c r="F695" i="14"/>
  <c r="E695" i="14"/>
  <c r="F694" i="14"/>
  <c r="E694" i="14"/>
  <c r="G693" i="14"/>
  <c r="F693" i="14"/>
  <c r="E693" i="14"/>
  <c r="D693" i="14"/>
  <c r="J689" i="14"/>
  <c r="I689" i="14"/>
  <c r="H689" i="14"/>
  <c r="G689" i="14"/>
  <c r="F689" i="14"/>
  <c r="E689" i="14"/>
  <c r="C689" i="14"/>
  <c r="J688" i="14"/>
  <c r="C688" i="14"/>
  <c r="J687" i="14"/>
  <c r="C687" i="14"/>
  <c r="J686" i="14"/>
  <c r="C686" i="14"/>
  <c r="J685" i="14"/>
  <c r="I685" i="14"/>
  <c r="H685" i="14"/>
  <c r="G685" i="14"/>
  <c r="F685" i="14"/>
  <c r="E685" i="14"/>
  <c r="E680" i="14"/>
  <c r="D680" i="14"/>
  <c r="C680" i="14"/>
  <c r="C679" i="14"/>
  <c r="C678" i="14"/>
  <c r="E677" i="14"/>
  <c r="D677" i="14"/>
  <c r="B674" i="14"/>
  <c r="H671" i="14"/>
  <c r="G671" i="14"/>
  <c r="F671" i="14"/>
  <c r="E671" i="14"/>
  <c r="C671" i="14"/>
  <c r="H670" i="14"/>
  <c r="C670" i="14"/>
  <c r="H669" i="14"/>
  <c r="C669" i="14"/>
  <c r="H668" i="14"/>
  <c r="C668" i="14"/>
  <c r="H667" i="14"/>
  <c r="G667" i="14"/>
  <c r="F667" i="14"/>
  <c r="E667" i="14"/>
  <c r="C665" i="14"/>
  <c r="C663" i="14"/>
  <c r="C661" i="14"/>
  <c r="C659" i="14"/>
  <c r="B657" i="14"/>
  <c r="E655" i="14"/>
  <c r="D655" i="14"/>
  <c r="C654" i="14"/>
  <c r="I633" i="14"/>
  <c r="G632" i="14"/>
  <c r="F632" i="14"/>
  <c r="E632" i="14"/>
  <c r="D632" i="14"/>
  <c r="C632" i="14"/>
  <c r="C630" i="14"/>
  <c r="F626" i="14"/>
  <c r="E615" i="14"/>
  <c r="D615" i="14"/>
  <c r="G608" i="14"/>
  <c r="C608" i="14"/>
  <c r="D604" i="14"/>
  <c r="C599" i="14"/>
  <c r="E584" i="14"/>
  <c r="J446" i="14"/>
  <c r="AT793" i="14" l="1"/>
  <c r="AT1033" i="14"/>
  <c r="AT553" i="14"/>
  <c r="AT313" i="14"/>
  <c r="H681" i="16"/>
  <c r="H793" i="14"/>
  <c r="H1033" i="14"/>
  <c r="H1273" i="14"/>
  <c r="H2713" i="14"/>
  <c r="H1513" i="14"/>
  <c r="H1753" i="14"/>
  <c r="H1993" i="14"/>
  <c r="H2233" i="14"/>
  <c r="H2473" i="14"/>
  <c r="H2953" i="14"/>
  <c r="H3193" i="14"/>
  <c r="H3913" i="14"/>
  <c r="H4153" i="14"/>
  <c r="H4393" i="14"/>
  <c r="H4633" i="14"/>
  <c r="H4873" i="14"/>
  <c r="AT4153" i="14"/>
  <c r="AT4393" i="14"/>
  <c r="AT4633" i="14"/>
  <c r="AT4873" i="14"/>
  <c r="H3433" i="14"/>
  <c r="H3673" i="14"/>
  <c r="AT1273" i="14"/>
  <c r="AT1513" i="14"/>
  <c r="AT1753" i="14"/>
  <c r="AT1993" i="14"/>
  <c r="AT2233" i="14"/>
  <c r="AT2473" i="14"/>
  <c r="AT2713" i="14"/>
  <c r="AT2953" i="14"/>
  <c r="AT3193" i="14"/>
  <c r="AT3433" i="14"/>
  <c r="AT3673" i="14"/>
  <c r="AT3913" i="14"/>
  <c r="I22" i="21"/>
  <c r="K22" i="21" s="1"/>
  <c r="I2910" i="14"/>
  <c r="I3150" i="14"/>
  <c r="I3630" i="14"/>
  <c r="F2195" i="16"/>
  <c r="I2670" i="14"/>
  <c r="AU3870" i="14"/>
  <c r="E11" i="20"/>
  <c r="I750" i="14"/>
  <c r="I990" i="14"/>
  <c r="F29" i="14"/>
  <c r="F31" i="14"/>
  <c r="F32" i="14"/>
  <c r="F33" i="14"/>
  <c r="F34" i="14"/>
  <c r="AU1710" i="14"/>
  <c r="AU2910" i="14"/>
  <c r="AU3150" i="14"/>
  <c r="F45" i="14"/>
  <c r="F46" i="14"/>
  <c r="D15" i="16"/>
  <c r="D26" i="16"/>
  <c r="F15" i="14"/>
  <c r="F16" i="14"/>
  <c r="F17" i="14"/>
  <c r="F35" i="14"/>
  <c r="F40" i="14"/>
  <c r="F41" i="14"/>
  <c r="F42" i="14"/>
  <c r="F47" i="14"/>
  <c r="F48" i="14"/>
  <c r="F49" i="14"/>
  <c r="D13" i="16"/>
  <c r="D17" i="16"/>
  <c r="D19" i="16"/>
  <c r="F18" i="14"/>
  <c r="F19" i="14"/>
  <c r="F20" i="14"/>
  <c r="F21" i="14"/>
  <c r="F22" i="14"/>
  <c r="F23" i="14"/>
  <c r="F24" i="14"/>
  <c r="F25" i="14"/>
  <c r="F36" i="14"/>
  <c r="F37" i="14"/>
  <c r="F38" i="14"/>
  <c r="F43" i="14"/>
  <c r="F44" i="14"/>
  <c r="F595" i="16"/>
  <c r="D18" i="16"/>
  <c r="D20" i="16"/>
  <c r="D22" i="16"/>
  <c r="D24" i="16"/>
  <c r="D27" i="16"/>
  <c r="D29" i="16"/>
  <c r="E9" i="20"/>
  <c r="E12" i="20"/>
  <c r="F14" i="14"/>
  <c r="F26" i="14"/>
  <c r="F27" i="14"/>
  <c r="F28" i="14"/>
  <c r="F30" i="14"/>
  <c r="F39" i="14"/>
  <c r="AU4350" i="14"/>
  <c r="K14" i="21"/>
  <c r="D12" i="16"/>
  <c r="D14" i="16"/>
  <c r="D16" i="16"/>
  <c r="D23" i="16"/>
  <c r="D25" i="16"/>
  <c r="D1195" i="16"/>
  <c r="F1195" i="16" s="1"/>
  <c r="E10" i="20"/>
  <c r="I3870" i="14"/>
  <c r="I3390" i="14"/>
  <c r="I2430" i="14"/>
  <c r="I4110" i="14"/>
  <c r="AU3630" i="14"/>
  <c r="AU4110" i="14"/>
  <c r="F1395" i="16"/>
  <c r="F2595" i="16"/>
  <c r="F3995" i="16"/>
  <c r="F12" i="14"/>
  <c r="I1710" i="14"/>
  <c r="I4350" i="14"/>
  <c r="I4590" i="14"/>
  <c r="I1230" i="14"/>
  <c r="I1950" i="14"/>
  <c r="F13" i="14"/>
  <c r="I2190" i="14"/>
  <c r="I4830" i="14"/>
  <c r="AU510" i="14"/>
  <c r="AU1950" i="14"/>
  <c r="AU2190" i="14"/>
  <c r="AU2430" i="14"/>
  <c r="AU3390" i="14"/>
  <c r="AU4590" i="14"/>
  <c r="AU4830" i="14"/>
  <c r="F2795" i="16"/>
  <c r="I1470" i="14"/>
  <c r="AU270" i="14"/>
  <c r="AU750" i="14"/>
  <c r="AU990" i="14"/>
  <c r="AU1230" i="14"/>
  <c r="AU1470" i="14"/>
  <c r="AU2670" i="14"/>
  <c r="F3595" i="16"/>
  <c r="D795" i="16"/>
  <c r="F795" i="16" s="1"/>
  <c r="F1795" i="16"/>
  <c r="F2995" i="16"/>
  <c r="F395" i="16"/>
  <c r="F995" i="16"/>
  <c r="F1595" i="16"/>
  <c r="F2395" i="16"/>
  <c r="F3195" i="16"/>
  <c r="F1995" i="16"/>
  <c r="F3395" i="16"/>
  <c r="G1790" i="16"/>
  <c r="E344" i="14"/>
  <c r="E104" i="14"/>
  <c r="D364" i="14"/>
  <c r="G553" i="14"/>
  <c r="D552" i="14"/>
  <c r="F552" i="14" s="1"/>
  <c r="H552" i="14" s="1"/>
  <c r="D551" i="14"/>
  <c r="F551" i="14" s="1"/>
  <c r="H551" i="14" s="1"/>
  <c r="D550" i="14"/>
  <c r="F550" i="14" s="1"/>
  <c r="H550" i="14" s="1"/>
  <c r="D549" i="14"/>
  <c r="F549" i="14" s="1"/>
  <c r="H549" i="14" s="1"/>
  <c r="D548" i="14"/>
  <c r="F548" i="14" s="1"/>
  <c r="H548" i="14" s="1"/>
  <c r="D510" i="14"/>
  <c r="I509" i="14"/>
  <c r="I508" i="14"/>
  <c r="I507" i="14"/>
  <c r="I506" i="14"/>
  <c r="I505" i="14"/>
  <c r="I504" i="14"/>
  <c r="I503" i="14"/>
  <c r="I502" i="14"/>
  <c r="I501" i="14"/>
  <c r="I500" i="14"/>
  <c r="I499" i="14"/>
  <c r="I498" i="14"/>
  <c r="I497" i="14"/>
  <c r="I496" i="14"/>
  <c r="I495" i="14"/>
  <c r="I494" i="14"/>
  <c r="H494" i="14"/>
  <c r="G494" i="14"/>
  <c r="F494" i="14"/>
  <c r="E494" i="14"/>
  <c r="D494" i="14"/>
  <c r="B492" i="14"/>
  <c r="H484" i="14"/>
  <c r="F484" i="14"/>
  <c r="D484" i="14"/>
  <c r="B482" i="14"/>
  <c r="K477" i="14"/>
  <c r="J477" i="14"/>
  <c r="I477" i="14"/>
  <c r="H477" i="14"/>
  <c r="G477" i="14"/>
  <c r="F477" i="14"/>
  <c r="C477" i="14"/>
  <c r="K476" i="14"/>
  <c r="C476" i="14"/>
  <c r="K475" i="14"/>
  <c r="C475" i="14"/>
  <c r="K474" i="14"/>
  <c r="C474" i="14"/>
  <c r="K473" i="14"/>
  <c r="J473" i="14"/>
  <c r="I473" i="14"/>
  <c r="H473" i="14"/>
  <c r="G473" i="14"/>
  <c r="F473" i="14"/>
  <c r="G468" i="14"/>
  <c r="D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G453" i="14"/>
  <c r="F453" i="14"/>
  <c r="E453" i="14"/>
  <c r="D453" i="14"/>
  <c r="I449" i="14"/>
  <c r="H449" i="14"/>
  <c r="G449" i="14"/>
  <c r="F449" i="14"/>
  <c r="E449" i="14"/>
  <c r="C449" i="14"/>
  <c r="J448" i="14"/>
  <c r="C448" i="14"/>
  <c r="J447" i="14"/>
  <c r="C447" i="14"/>
  <c r="J449" i="14"/>
  <c r="C446" i="14"/>
  <c r="J445" i="14"/>
  <c r="I445" i="14"/>
  <c r="H445" i="14"/>
  <c r="G445" i="14"/>
  <c r="F445" i="14"/>
  <c r="E445" i="14"/>
  <c r="E440" i="14"/>
  <c r="D440" i="14"/>
  <c r="C440" i="14"/>
  <c r="C439" i="14"/>
  <c r="C438" i="14"/>
  <c r="E437" i="14"/>
  <c r="D437" i="14"/>
  <c r="B434" i="14"/>
  <c r="G431" i="14"/>
  <c r="F431" i="14"/>
  <c r="E431" i="14"/>
  <c r="C431" i="14"/>
  <c r="H430" i="14"/>
  <c r="C430" i="14"/>
  <c r="H429" i="14"/>
  <c r="C429" i="14"/>
  <c r="H428" i="14"/>
  <c r="H431" i="14" s="1"/>
  <c r="C428" i="14"/>
  <c r="H427" i="14"/>
  <c r="G427" i="14"/>
  <c r="F427" i="14"/>
  <c r="E427" i="14"/>
  <c r="C425" i="14"/>
  <c r="C423" i="14"/>
  <c r="C421" i="14"/>
  <c r="C419" i="14"/>
  <c r="B417" i="14"/>
  <c r="E415" i="14"/>
  <c r="D415" i="14"/>
  <c r="C414" i="14"/>
  <c r="I393" i="14"/>
  <c r="G392" i="14"/>
  <c r="F392" i="14"/>
  <c r="E392" i="14"/>
  <c r="D392" i="14"/>
  <c r="C392" i="14"/>
  <c r="C390" i="14"/>
  <c r="F386" i="14"/>
  <c r="E375" i="14"/>
  <c r="D375" i="14"/>
  <c r="G368" i="14"/>
  <c r="C368" i="14"/>
  <c r="C359" i="14"/>
  <c r="G191" i="14"/>
  <c r="F191" i="14"/>
  <c r="E191" i="14"/>
  <c r="H190" i="14"/>
  <c r="H189" i="14"/>
  <c r="H188" i="14"/>
  <c r="H191" i="14" s="1"/>
  <c r="H187" i="14"/>
  <c r="G187" i="14"/>
  <c r="F187" i="14"/>
  <c r="E187" i="14"/>
  <c r="C191" i="14"/>
  <c r="C190" i="14"/>
  <c r="C189" i="14"/>
  <c r="C188" i="14"/>
  <c r="C185" i="14"/>
  <c r="C183" i="14"/>
  <c r="C181" i="14"/>
  <c r="C179" i="14"/>
  <c r="F227" i="14"/>
  <c r="F226" i="14"/>
  <c r="F225" i="14"/>
  <c r="F224" i="14"/>
  <c r="F223" i="14"/>
  <c r="F222" i="14"/>
  <c r="F221" i="14"/>
  <c r="F220" i="14"/>
  <c r="F219" i="14"/>
  <c r="F218" i="14"/>
  <c r="F217" i="14"/>
  <c r="F216" i="14"/>
  <c r="F215" i="14"/>
  <c r="E227" i="14"/>
  <c r="E226" i="14"/>
  <c r="E225" i="14"/>
  <c r="E224" i="14"/>
  <c r="E223" i="14"/>
  <c r="E222" i="14"/>
  <c r="E221" i="14"/>
  <c r="E220" i="14"/>
  <c r="E219" i="14"/>
  <c r="E218" i="14"/>
  <c r="E217" i="14"/>
  <c r="E216" i="14"/>
  <c r="E215" i="14"/>
  <c r="E214" i="14"/>
  <c r="F214" i="14"/>
  <c r="D213" i="14"/>
  <c r="C128" i="14"/>
  <c r="G128" i="14"/>
  <c r="D311" i="14"/>
  <c r="D310" i="14"/>
  <c r="D308" i="14"/>
  <c r="D270" i="14"/>
  <c r="D254" i="14"/>
  <c r="I269" i="14"/>
  <c r="I268" i="14"/>
  <c r="I267" i="14"/>
  <c r="I266" i="14"/>
  <c r="I265" i="14"/>
  <c r="I264" i="14"/>
  <c r="I263" i="14"/>
  <c r="I262" i="14"/>
  <c r="I261" i="14"/>
  <c r="I260" i="14"/>
  <c r="I259" i="14"/>
  <c r="I258" i="14"/>
  <c r="I257" i="14"/>
  <c r="I256" i="14"/>
  <c r="I255" i="14"/>
  <c r="I254" i="14"/>
  <c r="H254" i="14"/>
  <c r="G254" i="14"/>
  <c r="F254" i="14"/>
  <c r="E254" i="14"/>
  <c r="B252" i="14"/>
  <c r="H244" i="14"/>
  <c r="F244" i="14"/>
  <c r="D244" i="14"/>
  <c r="B242" i="14"/>
  <c r="J208" i="14"/>
  <c r="J207" i="14"/>
  <c r="J206" i="14"/>
  <c r="I209" i="14"/>
  <c r="H209" i="14"/>
  <c r="G209" i="14"/>
  <c r="F209" i="14"/>
  <c r="E209" i="14"/>
  <c r="C209" i="14"/>
  <c r="J205" i="14"/>
  <c r="I205" i="14"/>
  <c r="H205" i="14"/>
  <c r="G205" i="14"/>
  <c r="F205" i="14"/>
  <c r="E205" i="14"/>
  <c r="C208" i="14"/>
  <c r="C207" i="14"/>
  <c r="C206" i="14"/>
  <c r="E200" i="14"/>
  <c r="D200" i="14"/>
  <c r="C200" i="14"/>
  <c r="C199" i="14"/>
  <c r="C198" i="14"/>
  <c r="E197" i="14"/>
  <c r="D197" i="14"/>
  <c r="B194" i="14"/>
  <c r="C174" i="14"/>
  <c r="B177" i="14"/>
  <c r="G152" i="14"/>
  <c r="F152" i="14"/>
  <c r="E152" i="14"/>
  <c r="D152" i="14"/>
  <c r="C152" i="14"/>
  <c r="F146" i="14"/>
  <c r="I153" i="14"/>
  <c r="C150" i="14"/>
  <c r="E135" i="14"/>
  <c r="D135" i="14"/>
  <c r="G89" i="19"/>
  <c r="I89" i="19" s="1"/>
  <c r="G246" i="19" s="1"/>
  <c r="F721" i="19"/>
  <c r="F17" i="19"/>
  <c r="C17" i="19"/>
  <c r="F16" i="19"/>
  <c r="C16" i="19"/>
  <c r="F15" i="19"/>
  <c r="C15" i="19"/>
  <c r="F14" i="19"/>
  <c r="C14" i="19"/>
  <c r="F13" i="19"/>
  <c r="C13" i="19"/>
  <c r="F12" i="19"/>
  <c r="C12" i="19"/>
  <c r="C11" i="19"/>
  <c r="F11" i="19"/>
  <c r="C10" i="19"/>
  <c r="F10" i="19"/>
  <c r="C9" i="19"/>
  <c r="C8" i="19"/>
  <c r="E245" i="19"/>
  <c r="D284" i="19"/>
  <c r="G2388" i="19"/>
  <c r="F2388" i="19"/>
  <c r="E2388" i="19"/>
  <c r="G2387" i="19"/>
  <c r="F2387" i="19"/>
  <c r="E2387" i="19"/>
  <c r="G2380" i="19"/>
  <c r="I2380" i="19" s="1"/>
  <c r="G2379" i="19"/>
  <c r="I2379" i="19" s="1"/>
  <c r="G2378" i="19"/>
  <c r="I2378" i="19" s="1"/>
  <c r="G2377" i="19"/>
  <c r="I2377" i="19" s="1"/>
  <c r="G2376" i="19"/>
  <c r="I2376" i="19" s="1"/>
  <c r="G2375" i="19"/>
  <c r="I2375" i="19" s="1"/>
  <c r="G2374" i="19"/>
  <c r="I2374" i="19" s="1"/>
  <c r="G2373" i="19"/>
  <c r="I2373" i="19" s="1"/>
  <c r="G2372" i="19"/>
  <c r="I2372" i="19" s="1"/>
  <c r="G2371" i="19"/>
  <c r="I2371" i="19" s="1"/>
  <c r="G2370" i="19"/>
  <c r="I2370" i="19" s="1"/>
  <c r="G2369" i="19"/>
  <c r="I2369" i="19" s="1"/>
  <c r="G2368" i="19"/>
  <c r="I2368" i="19" s="1"/>
  <c r="G2367" i="19"/>
  <c r="I2367" i="19" s="1"/>
  <c r="G2366" i="19"/>
  <c r="I2366" i="19" s="1"/>
  <c r="G2365" i="19"/>
  <c r="I2365" i="19" s="1"/>
  <c r="G2364" i="19"/>
  <c r="I2364" i="19" s="1"/>
  <c r="G2363" i="19"/>
  <c r="I2363" i="19" s="1"/>
  <c r="G2362" i="19"/>
  <c r="I2362" i="19" s="1"/>
  <c r="G2361" i="19"/>
  <c r="I2361" i="19" s="1"/>
  <c r="G2360" i="19"/>
  <c r="I2360" i="19" s="1"/>
  <c r="G2359" i="19"/>
  <c r="I2359" i="19" s="1"/>
  <c r="G2358" i="19"/>
  <c r="I2358" i="19" s="1"/>
  <c r="G2357" i="19"/>
  <c r="I2357" i="19" s="1"/>
  <c r="G2356" i="19"/>
  <c r="I2356" i="19" s="1"/>
  <c r="G2355" i="19"/>
  <c r="I2355" i="19" s="1"/>
  <c r="G2354" i="19"/>
  <c r="I2354" i="19" s="1"/>
  <c r="G2353" i="19"/>
  <c r="I2353" i="19" s="1"/>
  <c r="G2352" i="19"/>
  <c r="I2352" i="19" s="1"/>
  <c r="G2351" i="19"/>
  <c r="I2351" i="19" s="1"/>
  <c r="G2350" i="19"/>
  <c r="I2350" i="19" s="1"/>
  <c r="G2349" i="19"/>
  <c r="I2349" i="19" s="1"/>
  <c r="G2348" i="19"/>
  <c r="I2348" i="19" s="1"/>
  <c r="G2347" i="19"/>
  <c r="I2347" i="19" s="1"/>
  <c r="G2346" i="19"/>
  <c r="I2346" i="19" s="1"/>
  <c r="G2345" i="19"/>
  <c r="I2345" i="19" s="1"/>
  <c r="G2344" i="19"/>
  <c r="I2344" i="19" s="1"/>
  <c r="G2343" i="19"/>
  <c r="I2343" i="19" s="1"/>
  <c r="G2342" i="19"/>
  <c r="I2342" i="19" s="1"/>
  <c r="G2341" i="19"/>
  <c r="I2341" i="19" s="1"/>
  <c r="G2340" i="19"/>
  <c r="I2340" i="19" s="1"/>
  <c r="G2339" i="19"/>
  <c r="I2339" i="19" s="1"/>
  <c r="G2338" i="19"/>
  <c r="I2338" i="19" s="1"/>
  <c r="G2337" i="19"/>
  <c r="I2337" i="19" s="1"/>
  <c r="G2336" i="19"/>
  <c r="I2336" i="19" s="1"/>
  <c r="G2335" i="19"/>
  <c r="I2335" i="19" s="1"/>
  <c r="G2334" i="19"/>
  <c r="I2334" i="19" s="1"/>
  <c r="G2333" i="19"/>
  <c r="I2333" i="19" s="1"/>
  <c r="G2332" i="19"/>
  <c r="I2332" i="19" s="1"/>
  <c r="G2331" i="19"/>
  <c r="I2331" i="19" s="1"/>
  <c r="G2330" i="19"/>
  <c r="I2330" i="19" s="1"/>
  <c r="G2329" i="19"/>
  <c r="I2329" i="19" s="1"/>
  <c r="G2328" i="19"/>
  <c r="I2328" i="19" s="1"/>
  <c r="G2327" i="19"/>
  <c r="I2327" i="19" s="1"/>
  <c r="G2326" i="19"/>
  <c r="I2326" i="19" s="1"/>
  <c r="G2325" i="19"/>
  <c r="I2325" i="19" s="1"/>
  <c r="G2324" i="19"/>
  <c r="I2324" i="19" s="1"/>
  <c r="G2323" i="19"/>
  <c r="I2323" i="19" s="1"/>
  <c r="G2322" i="19"/>
  <c r="I2322" i="19" s="1"/>
  <c r="G2321" i="19"/>
  <c r="I2321" i="19" s="1"/>
  <c r="G2320" i="19"/>
  <c r="I2320" i="19" s="1"/>
  <c r="G2319" i="19"/>
  <c r="I2319" i="19" s="1"/>
  <c r="G2318" i="19"/>
  <c r="I2318" i="19" s="1"/>
  <c r="G2317" i="19"/>
  <c r="I2317" i="19" s="1"/>
  <c r="G2316" i="19"/>
  <c r="I2316" i="19" s="1"/>
  <c r="G2315" i="19"/>
  <c r="I2315" i="19" s="1"/>
  <c r="G2314" i="19"/>
  <c r="I2314" i="19" s="1"/>
  <c r="G2313" i="19"/>
  <c r="I2313" i="19" s="1"/>
  <c r="G2312" i="19"/>
  <c r="I2312" i="19" s="1"/>
  <c r="G2311" i="19"/>
  <c r="I2311" i="19" s="1"/>
  <c r="G2310" i="19"/>
  <c r="I2310" i="19" s="1"/>
  <c r="G2309" i="19"/>
  <c r="I2309" i="19" s="1"/>
  <c r="G2308" i="19"/>
  <c r="I2308" i="19" s="1"/>
  <c r="G2307" i="19"/>
  <c r="I2307" i="19" s="1"/>
  <c r="G2306" i="19"/>
  <c r="I2306" i="19" s="1"/>
  <c r="G2305" i="19"/>
  <c r="I2305" i="19" s="1"/>
  <c r="G2304" i="19"/>
  <c r="I2304" i="19" s="1"/>
  <c r="G2303" i="19"/>
  <c r="I2303" i="19" s="1"/>
  <c r="G2302" i="19"/>
  <c r="I2302" i="19" s="1"/>
  <c r="G2301" i="19"/>
  <c r="I2301" i="19" s="1"/>
  <c r="G2300" i="19"/>
  <c r="I2300" i="19" s="1"/>
  <c r="G2299" i="19"/>
  <c r="I2299" i="19" s="1"/>
  <c r="G2298" i="19"/>
  <c r="I2298" i="19" s="1"/>
  <c r="G2297" i="19"/>
  <c r="I2297" i="19" s="1"/>
  <c r="G2296" i="19"/>
  <c r="I2296" i="19" s="1"/>
  <c r="G2295" i="19"/>
  <c r="I2295" i="19" s="1"/>
  <c r="G2294" i="19"/>
  <c r="I2294" i="19" s="1"/>
  <c r="G2293" i="19"/>
  <c r="I2293" i="19" s="1"/>
  <c r="G2292" i="19"/>
  <c r="I2292" i="19" s="1"/>
  <c r="G2291" i="19"/>
  <c r="I2291" i="19" s="1"/>
  <c r="G2290" i="19"/>
  <c r="I2290" i="19" s="1"/>
  <c r="G2289" i="19"/>
  <c r="I2289" i="19" s="1"/>
  <c r="G2288" i="19"/>
  <c r="I2288" i="19" s="1"/>
  <c r="G2287" i="19"/>
  <c r="I2287" i="19" s="1"/>
  <c r="G2286" i="19"/>
  <c r="I2286" i="19" s="1"/>
  <c r="G2285" i="19"/>
  <c r="I2285" i="19" s="1"/>
  <c r="G2284" i="19"/>
  <c r="I2284" i="19" s="1"/>
  <c r="G2283" i="19"/>
  <c r="I2283" i="19" s="1"/>
  <c r="G2282" i="19"/>
  <c r="I2282" i="19" s="1"/>
  <c r="G2281" i="19"/>
  <c r="I2281" i="19" s="1"/>
  <c r="G2280" i="19"/>
  <c r="I2280" i="19" s="1"/>
  <c r="G2279" i="19"/>
  <c r="I2279" i="19" s="1"/>
  <c r="G2278" i="19"/>
  <c r="I2278" i="19" s="1"/>
  <c r="G2277" i="19"/>
  <c r="I2277" i="19" s="1"/>
  <c r="G2276" i="19"/>
  <c r="I2276" i="19" s="1"/>
  <c r="G2275" i="19"/>
  <c r="I2275" i="19" s="1"/>
  <c r="G2274" i="19"/>
  <c r="I2274" i="19" s="1"/>
  <c r="G2273" i="19"/>
  <c r="I2273" i="19" s="1"/>
  <c r="G2272" i="19"/>
  <c r="I2272" i="19" s="1"/>
  <c r="G2271" i="19"/>
  <c r="I2271" i="19" s="1"/>
  <c r="G2270" i="19"/>
  <c r="I2270" i="19" s="1"/>
  <c r="G2269" i="19"/>
  <c r="I2269" i="19" s="1"/>
  <c r="G2268" i="19"/>
  <c r="I2268" i="19" s="1"/>
  <c r="G2267" i="19"/>
  <c r="I2267" i="19" s="1"/>
  <c r="G2266" i="19"/>
  <c r="I2266" i="19" s="1"/>
  <c r="G2265" i="19"/>
  <c r="I2265" i="19" s="1"/>
  <c r="G2264" i="19"/>
  <c r="I2264" i="19" s="1"/>
  <c r="G2263" i="19"/>
  <c r="I2263" i="19" s="1"/>
  <c r="G2262" i="19"/>
  <c r="I2262" i="19" s="1"/>
  <c r="G2261" i="19"/>
  <c r="I2261" i="19" s="1"/>
  <c r="G2260" i="19"/>
  <c r="I2260" i="19" s="1"/>
  <c r="G2259" i="19"/>
  <c r="I2259" i="19" s="1"/>
  <c r="G2258" i="19"/>
  <c r="I2258" i="19" s="1"/>
  <c r="G2257" i="19"/>
  <c r="I2257" i="19" s="1"/>
  <c r="G2256" i="19"/>
  <c r="I2256" i="19" s="1"/>
  <c r="G2255" i="19"/>
  <c r="I2255" i="19" s="1"/>
  <c r="G2254" i="19"/>
  <c r="I2254" i="19" s="1"/>
  <c r="G2253" i="19"/>
  <c r="I2253" i="19" s="1"/>
  <c r="G2252" i="19"/>
  <c r="I2252" i="19" s="1"/>
  <c r="G2251" i="19"/>
  <c r="I2251" i="19" s="1"/>
  <c r="G2250" i="19"/>
  <c r="I2250" i="19" s="1"/>
  <c r="G2249" i="19"/>
  <c r="I2249" i="19" s="1"/>
  <c r="G2248" i="19"/>
  <c r="I2248" i="19" s="1"/>
  <c r="G2247" i="19"/>
  <c r="I2247" i="19" s="1"/>
  <c r="G2246" i="19"/>
  <c r="I2246" i="19" s="1"/>
  <c r="G2245" i="19"/>
  <c r="I2245" i="19" s="1"/>
  <c r="G2244" i="19"/>
  <c r="I2244" i="19" s="1"/>
  <c r="G2243" i="19"/>
  <c r="I2243" i="19" s="1"/>
  <c r="G2242" i="19"/>
  <c r="I2242" i="19" s="1"/>
  <c r="G2241" i="19"/>
  <c r="I2241" i="19" s="1"/>
  <c r="G2240" i="19"/>
  <c r="I2240" i="19" s="1"/>
  <c r="G2239" i="19"/>
  <c r="I2239" i="19" s="1"/>
  <c r="G2238" i="19"/>
  <c r="I2238" i="19" s="1"/>
  <c r="G2237" i="19"/>
  <c r="I2237" i="19" s="1"/>
  <c r="G2236" i="19"/>
  <c r="I2236" i="19" s="1"/>
  <c r="G2235" i="19"/>
  <c r="I2235" i="19" s="1"/>
  <c r="G2234" i="19"/>
  <c r="I2234" i="19" s="1"/>
  <c r="G2233" i="19"/>
  <c r="I2233" i="19" s="1"/>
  <c r="G2232" i="19"/>
  <c r="I2232" i="19" s="1"/>
  <c r="G2231" i="19"/>
  <c r="I2231" i="19" s="1"/>
  <c r="G2201" i="19"/>
  <c r="G2200" i="19"/>
  <c r="G2199" i="19"/>
  <c r="J2192" i="19"/>
  <c r="D2191" i="19"/>
  <c r="D2188" i="19"/>
  <c r="G2150" i="19"/>
  <c r="F2150" i="19"/>
  <c r="E2150" i="19"/>
  <c r="G2149" i="19"/>
  <c r="F2149" i="19"/>
  <c r="E2149" i="19"/>
  <c r="G2142" i="19"/>
  <c r="I2142" i="19" s="1"/>
  <c r="G2141" i="19"/>
  <c r="I2141" i="19" s="1"/>
  <c r="G2140" i="19"/>
  <c r="I2140" i="19" s="1"/>
  <c r="G2139" i="19"/>
  <c r="I2139" i="19" s="1"/>
  <c r="G2138" i="19"/>
  <c r="I2138" i="19" s="1"/>
  <c r="G2137" i="19"/>
  <c r="I2137" i="19" s="1"/>
  <c r="G2136" i="19"/>
  <c r="I2136" i="19" s="1"/>
  <c r="G2135" i="19"/>
  <c r="I2135" i="19" s="1"/>
  <c r="G2134" i="19"/>
  <c r="I2134" i="19" s="1"/>
  <c r="G2133" i="19"/>
  <c r="I2133" i="19" s="1"/>
  <c r="G2132" i="19"/>
  <c r="I2132" i="19" s="1"/>
  <c r="G2131" i="19"/>
  <c r="I2131" i="19" s="1"/>
  <c r="G2130" i="19"/>
  <c r="I2130" i="19" s="1"/>
  <c r="G2129" i="19"/>
  <c r="I2129" i="19" s="1"/>
  <c r="G2128" i="19"/>
  <c r="I2128" i="19" s="1"/>
  <c r="G2127" i="19"/>
  <c r="I2127" i="19" s="1"/>
  <c r="G2126" i="19"/>
  <c r="I2126" i="19" s="1"/>
  <c r="G2125" i="19"/>
  <c r="I2125" i="19" s="1"/>
  <c r="G2124" i="19"/>
  <c r="I2124" i="19" s="1"/>
  <c r="G2123" i="19"/>
  <c r="I2123" i="19" s="1"/>
  <c r="G2122" i="19"/>
  <c r="I2122" i="19" s="1"/>
  <c r="G2121" i="19"/>
  <c r="I2121" i="19" s="1"/>
  <c r="G2120" i="19"/>
  <c r="I2120" i="19" s="1"/>
  <c r="G2119" i="19"/>
  <c r="I2119" i="19" s="1"/>
  <c r="G2118" i="19"/>
  <c r="I2118" i="19" s="1"/>
  <c r="G2117" i="19"/>
  <c r="I2117" i="19" s="1"/>
  <c r="G2116" i="19"/>
  <c r="I2116" i="19" s="1"/>
  <c r="G2115" i="19"/>
  <c r="I2115" i="19" s="1"/>
  <c r="G2114" i="19"/>
  <c r="I2114" i="19" s="1"/>
  <c r="G2113" i="19"/>
  <c r="I2113" i="19" s="1"/>
  <c r="G2112" i="19"/>
  <c r="I2112" i="19" s="1"/>
  <c r="G2111" i="19"/>
  <c r="I2111" i="19" s="1"/>
  <c r="G2110" i="19"/>
  <c r="I2110" i="19" s="1"/>
  <c r="G2109" i="19"/>
  <c r="I2109" i="19" s="1"/>
  <c r="G2108" i="19"/>
  <c r="I2108" i="19" s="1"/>
  <c r="G2107" i="19"/>
  <c r="I2107" i="19" s="1"/>
  <c r="G2106" i="19"/>
  <c r="I2106" i="19" s="1"/>
  <c r="G2105" i="19"/>
  <c r="I2105" i="19" s="1"/>
  <c r="G2104" i="19"/>
  <c r="I2104" i="19" s="1"/>
  <c r="G2103" i="19"/>
  <c r="I2103" i="19" s="1"/>
  <c r="G2102" i="19"/>
  <c r="I2102" i="19" s="1"/>
  <c r="G2101" i="19"/>
  <c r="I2101" i="19" s="1"/>
  <c r="G2100" i="19"/>
  <c r="I2100" i="19" s="1"/>
  <c r="G2099" i="19"/>
  <c r="I2099" i="19" s="1"/>
  <c r="G2098" i="19"/>
  <c r="I2098" i="19" s="1"/>
  <c r="G2097" i="19"/>
  <c r="I2097" i="19" s="1"/>
  <c r="G2096" i="19"/>
  <c r="I2096" i="19" s="1"/>
  <c r="G2095" i="19"/>
  <c r="I2095" i="19" s="1"/>
  <c r="G2094" i="19"/>
  <c r="I2094" i="19" s="1"/>
  <c r="G2093" i="19"/>
  <c r="I2093" i="19" s="1"/>
  <c r="G2092" i="19"/>
  <c r="I2092" i="19" s="1"/>
  <c r="G2091" i="19"/>
  <c r="I2091" i="19" s="1"/>
  <c r="G2090" i="19"/>
  <c r="I2090" i="19" s="1"/>
  <c r="G2089" i="19"/>
  <c r="I2089" i="19" s="1"/>
  <c r="G2088" i="19"/>
  <c r="I2088" i="19" s="1"/>
  <c r="G2087" i="19"/>
  <c r="I2087" i="19" s="1"/>
  <c r="G2086" i="19"/>
  <c r="I2086" i="19" s="1"/>
  <c r="G2085" i="19"/>
  <c r="I2085" i="19" s="1"/>
  <c r="G2084" i="19"/>
  <c r="I2084" i="19" s="1"/>
  <c r="G2083" i="19"/>
  <c r="I2083" i="19" s="1"/>
  <c r="G2082" i="19"/>
  <c r="I2082" i="19" s="1"/>
  <c r="G2081" i="19"/>
  <c r="I2081" i="19" s="1"/>
  <c r="G2080" i="19"/>
  <c r="I2080" i="19" s="1"/>
  <c r="G2079" i="19"/>
  <c r="I2079" i="19" s="1"/>
  <c r="G2078" i="19"/>
  <c r="I2078" i="19" s="1"/>
  <c r="G2077" i="19"/>
  <c r="I2077" i="19" s="1"/>
  <c r="G2076" i="19"/>
  <c r="I2076" i="19" s="1"/>
  <c r="G2075" i="19"/>
  <c r="I2075" i="19" s="1"/>
  <c r="G2074" i="19"/>
  <c r="I2074" i="19" s="1"/>
  <c r="G2073" i="19"/>
  <c r="I2073" i="19" s="1"/>
  <c r="G2072" i="19"/>
  <c r="I2072" i="19" s="1"/>
  <c r="G2071" i="19"/>
  <c r="I2071" i="19" s="1"/>
  <c r="G2070" i="19"/>
  <c r="I2070" i="19" s="1"/>
  <c r="G2069" i="19"/>
  <c r="I2069" i="19" s="1"/>
  <c r="G2068" i="19"/>
  <c r="I2068" i="19" s="1"/>
  <c r="G2067" i="19"/>
  <c r="I2067" i="19" s="1"/>
  <c r="G2066" i="19"/>
  <c r="I2066" i="19" s="1"/>
  <c r="G2065" i="19"/>
  <c r="I2065" i="19" s="1"/>
  <c r="G2064" i="19"/>
  <c r="I2064" i="19" s="1"/>
  <c r="G2063" i="19"/>
  <c r="I2063" i="19" s="1"/>
  <c r="G2062" i="19"/>
  <c r="I2062" i="19" s="1"/>
  <c r="G2061" i="19"/>
  <c r="I2061" i="19" s="1"/>
  <c r="G2060" i="19"/>
  <c r="I2060" i="19" s="1"/>
  <c r="G2059" i="19"/>
  <c r="I2059" i="19" s="1"/>
  <c r="G2058" i="19"/>
  <c r="I2058" i="19" s="1"/>
  <c r="G2057" i="19"/>
  <c r="I2057" i="19" s="1"/>
  <c r="G2056" i="19"/>
  <c r="I2056" i="19" s="1"/>
  <c r="G2055" i="19"/>
  <c r="I2055" i="19" s="1"/>
  <c r="G2054" i="19"/>
  <c r="I2054" i="19" s="1"/>
  <c r="G2053" i="19"/>
  <c r="I2053" i="19" s="1"/>
  <c r="G2052" i="19"/>
  <c r="I2052" i="19" s="1"/>
  <c r="G2051" i="19"/>
  <c r="I2051" i="19" s="1"/>
  <c r="G2050" i="19"/>
  <c r="I2050" i="19" s="1"/>
  <c r="G2049" i="19"/>
  <c r="I2049" i="19" s="1"/>
  <c r="G2048" i="19"/>
  <c r="I2048" i="19" s="1"/>
  <c r="G2047" i="19"/>
  <c r="I2047" i="19" s="1"/>
  <c r="G2046" i="19"/>
  <c r="I2046" i="19" s="1"/>
  <c r="G2045" i="19"/>
  <c r="I2045" i="19" s="1"/>
  <c r="G2044" i="19"/>
  <c r="I2044" i="19" s="1"/>
  <c r="G2043" i="19"/>
  <c r="I2043" i="19" s="1"/>
  <c r="G2042" i="19"/>
  <c r="I2042" i="19" s="1"/>
  <c r="G2041" i="19"/>
  <c r="I2041" i="19" s="1"/>
  <c r="G2040" i="19"/>
  <c r="I2040" i="19" s="1"/>
  <c r="G2039" i="19"/>
  <c r="I2039" i="19" s="1"/>
  <c r="G2038" i="19"/>
  <c r="I2038" i="19" s="1"/>
  <c r="G2037" i="19"/>
  <c r="I2037" i="19" s="1"/>
  <c r="G2036" i="19"/>
  <c r="I2036" i="19" s="1"/>
  <c r="G2035" i="19"/>
  <c r="I2035" i="19" s="1"/>
  <c r="G2034" i="19"/>
  <c r="I2034" i="19" s="1"/>
  <c r="G2033" i="19"/>
  <c r="I2033" i="19" s="1"/>
  <c r="G2032" i="19"/>
  <c r="I2032" i="19" s="1"/>
  <c r="G2031" i="19"/>
  <c r="I2031" i="19" s="1"/>
  <c r="G2030" i="19"/>
  <c r="I2030" i="19" s="1"/>
  <c r="G2029" i="19"/>
  <c r="I2029" i="19" s="1"/>
  <c r="G2028" i="19"/>
  <c r="I2028" i="19" s="1"/>
  <c r="G2027" i="19"/>
  <c r="I2027" i="19" s="1"/>
  <c r="G2026" i="19"/>
  <c r="I2026" i="19" s="1"/>
  <c r="G2025" i="19"/>
  <c r="I2025" i="19" s="1"/>
  <c r="G2024" i="19"/>
  <c r="I2024" i="19" s="1"/>
  <c r="G2023" i="19"/>
  <c r="I2023" i="19" s="1"/>
  <c r="G2022" i="19"/>
  <c r="I2022" i="19" s="1"/>
  <c r="G2021" i="19"/>
  <c r="I2021" i="19" s="1"/>
  <c r="G2020" i="19"/>
  <c r="I2020" i="19" s="1"/>
  <c r="G2019" i="19"/>
  <c r="I2019" i="19" s="1"/>
  <c r="G2018" i="19"/>
  <c r="I2018" i="19" s="1"/>
  <c r="G2017" i="19"/>
  <c r="I2017" i="19" s="1"/>
  <c r="G2016" i="19"/>
  <c r="I2016" i="19" s="1"/>
  <c r="G2015" i="19"/>
  <c r="I2015" i="19" s="1"/>
  <c r="G2014" i="19"/>
  <c r="I2014" i="19" s="1"/>
  <c r="G2013" i="19"/>
  <c r="I2013" i="19" s="1"/>
  <c r="G2012" i="19"/>
  <c r="I2012" i="19" s="1"/>
  <c r="G2011" i="19"/>
  <c r="I2011" i="19" s="1"/>
  <c r="G2010" i="19"/>
  <c r="I2010" i="19" s="1"/>
  <c r="G2009" i="19"/>
  <c r="I2009" i="19" s="1"/>
  <c r="G2008" i="19"/>
  <c r="I2008" i="19" s="1"/>
  <c r="G2007" i="19"/>
  <c r="I2007" i="19" s="1"/>
  <c r="G2006" i="19"/>
  <c r="I2006" i="19" s="1"/>
  <c r="G2005" i="19"/>
  <c r="I2005" i="19" s="1"/>
  <c r="G2004" i="19"/>
  <c r="I2004" i="19" s="1"/>
  <c r="G2003" i="19"/>
  <c r="I2003" i="19" s="1"/>
  <c r="G2002" i="19"/>
  <c r="I2002" i="19" s="1"/>
  <c r="G2001" i="19"/>
  <c r="I2001" i="19" s="1"/>
  <c r="G2000" i="19"/>
  <c r="I2000" i="19" s="1"/>
  <c r="G1999" i="19"/>
  <c r="I1999" i="19" s="1"/>
  <c r="G1998" i="19"/>
  <c r="I1998" i="19" s="1"/>
  <c r="G1997" i="19"/>
  <c r="I1997" i="19" s="1"/>
  <c r="G1996" i="19"/>
  <c r="I1996" i="19" s="1"/>
  <c r="G1995" i="19"/>
  <c r="I1995" i="19" s="1"/>
  <c r="G1994" i="19"/>
  <c r="I1994" i="19" s="1"/>
  <c r="G1993" i="19"/>
  <c r="I1993" i="19" s="1"/>
  <c r="G1963" i="19"/>
  <c r="G1962" i="19"/>
  <c r="G1961" i="19"/>
  <c r="J1954" i="19"/>
  <c r="D1953" i="19"/>
  <c r="D1950" i="19"/>
  <c r="G1912" i="19"/>
  <c r="F1912" i="19"/>
  <c r="E1912" i="19"/>
  <c r="G1911" i="19"/>
  <c r="F1911" i="19"/>
  <c r="E1911" i="19"/>
  <c r="G1904" i="19"/>
  <c r="I1904" i="19" s="1"/>
  <c r="G1903" i="19"/>
  <c r="I1903" i="19" s="1"/>
  <c r="G1902" i="19"/>
  <c r="I1902" i="19" s="1"/>
  <c r="G1901" i="19"/>
  <c r="I1901" i="19" s="1"/>
  <c r="G1900" i="19"/>
  <c r="I1900" i="19" s="1"/>
  <c r="G1899" i="19"/>
  <c r="I1899" i="19" s="1"/>
  <c r="G1898" i="19"/>
  <c r="I1898" i="19" s="1"/>
  <c r="G1897" i="19"/>
  <c r="I1897" i="19" s="1"/>
  <c r="G1896" i="19"/>
  <c r="I1896" i="19" s="1"/>
  <c r="G1895" i="19"/>
  <c r="I1895" i="19" s="1"/>
  <c r="G1894" i="19"/>
  <c r="I1894" i="19" s="1"/>
  <c r="G1893" i="19"/>
  <c r="I1893" i="19" s="1"/>
  <c r="G1892" i="19"/>
  <c r="I1892" i="19" s="1"/>
  <c r="G1891" i="19"/>
  <c r="I1891" i="19" s="1"/>
  <c r="G1890" i="19"/>
  <c r="I1890" i="19" s="1"/>
  <c r="G1889" i="19"/>
  <c r="I1889" i="19" s="1"/>
  <c r="G1888" i="19"/>
  <c r="I1888" i="19" s="1"/>
  <c r="G1887" i="19"/>
  <c r="I1887" i="19" s="1"/>
  <c r="G1886" i="19"/>
  <c r="I1886" i="19" s="1"/>
  <c r="G1885" i="19"/>
  <c r="I1885" i="19" s="1"/>
  <c r="G1884" i="19"/>
  <c r="I1884" i="19" s="1"/>
  <c r="G1883" i="19"/>
  <c r="I1883" i="19" s="1"/>
  <c r="G1882" i="19"/>
  <c r="I1882" i="19" s="1"/>
  <c r="G1881" i="19"/>
  <c r="I1881" i="19" s="1"/>
  <c r="G1880" i="19"/>
  <c r="I1880" i="19" s="1"/>
  <c r="G1879" i="19"/>
  <c r="I1879" i="19" s="1"/>
  <c r="G1878" i="19"/>
  <c r="I1878" i="19" s="1"/>
  <c r="G1877" i="19"/>
  <c r="I1877" i="19" s="1"/>
  <c r="G1876" i="19"/>
  <c r="I1876" i="19" s="1"/>
  <c r="G1875" i="19"/>
  <c r="I1875" i="19" s="1"/>
  <c r="G1874" i="19"/>
  <c r="I1874" i="19" s="1"/>
  <c r="G1873" i="19"/>
  <c r="I1873" i="19" s="1"/>
  <c r="G1872" i="19"/>
  <c r="I1872" i="19" s="1"/>
  <c r="G1871" i="19"/>
  <c r="I1871" i="19" s="1"/>
  <c r="G1870" i="19"/>
  <c r="I1870" i="19" s="1"/>
  <c r="G1869" i="19"/>
  <c r="I1869" i="19" s="1"/>
  <c r="G1868" i="19"/>
  <c r="I1868" i="19" s="1"/>
  <c r="G1867" i="19"/>
  <c r="I1867" i="19" s="1"/>
  <c r="G1866" i="19"/>
  <c r="I1866" i="19" s="1"/>
  <c r="G1865" i="19"/>
  <c r="I1865" i="19" s="1"/>
  <c r="G1864" i="19"/>
  <c r="I1864" i="19" s="1"/>
  <c r="G1863" i="19"/>
  <c r="I1863" i="19" s="1"/>
  <c r="G1862" i="19"/>
  <c r="I1862" i="19" s="1"/>
  <c r="G1861" i="19"/>
  <c r="I1861" i="19" s="1"/>
  <c r="G1860" i="19"/>
  <c r="I1860" i="19" s="1"/>
  <c r="G1859" i="19"/>
  <c r="I1859" i="19" s="1"/>
  <c r="G1858" i="19"/>
  <c r="I1858" i="19" s="1"/>
  <c r="G1857" i="19"/>
  <c r="I1857" i="19" s="1"/>
  <c r="G1856" i="19"/>
  <c r="I1856" i="19" s="1"/>
  <c r="G1855" i="19"/>
  <c r="I1855" i="19" s="1"/>
  <c r="G1854" i="19"/>
  <c r="I1854" i="19" s="1"/>
  <c r="G1853" i="19"/>
  <c r="I1853" i="19" s="1"/>
  <c r="G1852" i="19"/>
  <c r="I1852" i="19" s="1"/>
  <c r="G1851" i="19"/>
  <c r="I1851" i="19" s="1"/>
  <c r="G1850" i="19"/>
  <c r="I1850" i="19" s="1"/>
  <c r="G1849" i="19"/>
  <c r="I1849" i="19" s="1"/>
  <c r="G1848" i="19"/>
  <c r="I1848" i="19" s="1"/>
  <c r="G1847" i="19"/>
  <c r="I1847" i="19" s="1"/>
  <c r="G1846" i="19"/>
  <c r="I1846" i="19" s="1"/>
  <c r="G1845" i="19"/>
  <c r="I1845" i="19" s="1"/>
  <c r="G1844" i="19"/>
  <c r="I1844" i="19" s="1"/>
  <c r="G1843" i="19"/>
  <c r="I1843" i="19" s="1"/>
  <c r="G1842" i="19"/>
  <c r="I1842" i="19" s="1"/>
  <c r="G1841" i="19"/>
  <c r="I1841" i="19" s="1"/>
  <c r="G1840" i="19"/>
  <c r="I1840" i="19" s="1"/>
  <c r="G1839" i="19"/>
  <c r="I1839" i="19" s="1"/>
  <c r="G1838" i="19"/>
  <c r="I1838" i="19" s="1"/>
  <c r="G1837" i="19"/>
  <c r="I1837" i="19" s="1"/>
  <c r="G1836" i="19"/>
  <c r="I1836" i="19" s="1"/>
  <c r="G1835" i="19"/>
  <c r="I1835" i="19" s="1"/>
  <c r="G1834" i="19"/>
  <c r="I1834" i="19" s="1"/>
  <c r="G1833" i="19"/>
  <c r="I1833" i="19" s="1"/>
  <c r="G1832" i="19"/>
  <c r="I1832" i="19" s="1"/>
  <c r="G1831" i="19"/>
  <c r="I1831" i="19" s="1"/>
  <c r="G1830" i="19"/>
  <c r="I1830" i="19" s="1"/>
  <c r="G1829" i="19"/>
  <c r="I1829" i="19" s="1"/>
  <c r="G1828" i="19"/>
  <c r="I1828" i="19" s="1"/>
  <c r="G1827" i="19"/>
  <c r="I1827" i="19" s="1"/>
  <c r="G1826" i="19"/>
  <c r="I1826" i="19" s="1"/>
  <c r="G1825" i="19"/>
  <c r="I1825" i="19" s="1"/>
  <c r="G1824" i="19"/>
  <c r="I1824" i="19" s="1"/>
  <c r="G1823" i="19"/>
  <c r="I1823" i="19" s="1"/>
  <c r="G1822" i="19"/>
  <c r="I1822" i="19" s="1"/>
  <c r="G1821" i="19"/>
  <c r="I1821" i="19" s="1"/>
  <c r="G1820" i="19"/>
  <c r="I1820" i="19" s="1"/>
  <c r="G1819" i="19"/>
  <c r="I1819" i="19" s="1"/>
  <c r="G1818" i="19"/>
  <c r="I1818" i="19" s="1"/>
  <c r="G1817" i="19"/>
  <c r="I1817" i="19" s="1"/>
  <c r="G1816" i="19"/>
  <c r="I1816" i="19" s="1"/>
  <c r="G1815" i="19"/>
  <c r="I1815" i="19" s="1"/>
  <c r="G1814" i="19"/>
  <c r="I1814" i="19" s="1"/>
  <c r="G1813" i="19"/>
  <c r="I1813" i="19" s="1"/>
  <c r="G1812" i="19"/>
  <c r="I1812" i="19" s="1"/>
  <c r="G1811" i="19"/>
  <c r="I1811" i="19" s="1"/>
  <c r="G1810" i="19"/>
  <c r="I1810" i="19" s="1"/>
  <c r="G1809" i="19"/>
  <c r="I1809" i="19" s="1"/>
  <c r="G1808" i="19"/>
  <c r="I1808" i="19" s="1"/>
  <c r="G1807" i="19"/>
  <c r="I1807" i="19" s="1"/>
  <c r="G1806" i="19"/>
  <c r="I1806" i="19" s="1"/>
  <c r="G1805" i="19"/>
  <c r="I1805" i="19" s="1"/>
  <c r="G1804" i="19"/>
  <c r="I1804" i="19" s="1"/>
  <c r="G1803" i="19"/>
  <c r="I1803" i="19" s="1"/>
  <c r="G1802" i="19"/>
  <c r="I1802" i="19" s="1"/>
  <c r="G1801" i="19"/>
  <c r="I1801" i="19" s="1"/>
  <c r="G1800" i="19"/>
  <c r="I1800" i="19" s="1"/>
  <c r="G1799" i="19"/>
  <c r="I1799" i="19" s="1"/>
  <c r="G1798" i="19"/>
  <c r="I1798" i="19" s="1"/>
  <c r="G1797" i="19"/>
  <c r="I1797" i="19" s="1"/>
  <c r="G1796" i="19"/>
  <c r="I1796" i="19" s="1"/>
  <c r="G1795" i="19"/>
  <c r="I1795" i="19" s="1"/>
  <c r="G1794" i="19"/>
  <c r="I1794" i="19" s="1"/>
  <c r="G1793" i="19"/>
  <c r="I1793" i="19" s="1"/>
  <c r="G1792" i="19"/>
  <c r="I1792" i="19" s="1"/>
  <c r="G1791" i="19"/>
  <c r="I1791" i="19" s="1"/>
  <c r="G1790" i="19"/>
  <c r="I1790" i="19" s="1"/>
  <c r="G1789" i="19"/>
  <c r="I1789" i="19" s="1"/>
  <c r="G1788" i="19"/>
  <c r="I1788" i="19" s="1"/>
  <c r="G1787" i="19"/>
  <c r="I1787" i="19" s="1"/>
  <c r="G1786" i="19"/>
  <c r="I1786" i="19" s="1"/>
  <c r="G1785" i="19"/>
  <c r="I1785" i="19" s="1"/>
  <c r="G1784" i="19"/>
  <c r="I1784" i="19" s="1"/>
  <c r="G1783" i="19"/>
  <c r="I1783" i="19" s="1"/>
  <c r="G1782" i="19"/>
  <c r="I1782" i="19" s="1"/>
  <c r="G1781" i="19"/>
  <c r="I1781" i="19" s="1"/>
  <c r="G1780" i="19"/>
  <c r="I1780" i="19" s="1"/>
  <c r="G1779" i="19"/>
  <c r="I1779" i="19" s="1"/>
  <c r="G1778" i="19"/>
  <c r="I1778" i="19" s="1"/>
  <c r="G1777" i="19"/>
  <c r="I1777" i="19" s="1"/>
  <c r="G1776" i="19"/>
  <c r="I1776" i="19" s="1"/>
  <c r="G1775" i="19"/>
  <c r="I1775" i="19" s="1"/>
  <c r="G1774" i="19"/>
  <c r="I1774" i="19" s="1"/>
  <c r="G1773" i="19"/>
  <c r="I1773" i="19" s="1"/>
  <c r="G1772" i="19"/>
  <c r="I1772" i="19" s="1"/>
  <c r="G1771" i="19"/>
  <c r="I1771" i="19" s="1"/>
  <c r="G1770" i="19"/>
  <c r="I1770" i="19" s="1"/>
  <c r="G1769" i="19"/>
  <c r="I1769" i="19" s="1"/>
  <c r="G1768" i="19"/>
  <c r="I1768" i="19" s="1"/>
  <c r="G1767" i="19"/>
  <c r="I1767" i="19" s="1"/>
  <c r="G1766" i="19"/>
  <c r="I1766" i="19" s="1"/>
  <c r="G1765" i="19"/>
  <c r="I1765" i="19" s="1"/>
  <c r="G1764" i="19"/>
  <c r="I1764" i="19" s="1"/>
  <c r="G1763" i="19"/>
  <c r="I1763" i="19" s="1"/>
  <c r="G1762" i="19"/>
  <c r="I1762" i="19" s="1"/>
  <c r="G1761" i="19"/>
  <c r="I1761" i="19" s="1"/>
  <c r="G1760" i="19"/>
  <c r="I1760" i="19" s="1"/>
  <c r="G1759" i="19"/>
  <c r="I1759" i="19" s="1"/>
  <c r="G1758" i="19"/>
  <c r="I1758" i="19" s="1"/>
  <c r="G1757" i="19"/>
  <c r="I1757" i="19" s="1"/>
  <c r="G1756" i="19"/>
  <c r="I1756" i="19" s="1"/>
  <c r="G1755" i="19"/>
  <c r="I1755" i="19" s="1"/>
  <c r="G1725" i="19"/>
  <c r="G1724" i="19"/>
  <c r="G1723" i="19"/>
  <c r="J1716" i="19"/>
  <c r="D1715" i="19"/>
  <c r="D1712" i="19"/>
  <c r="G1674" i="19"/>
  <c r="F1674" i="19"/>
  <c r="E1674" i="19"/>
  <c r="G1673" i="19"/>
  <c r="F1673" i="19"/>
  <c r="E1673" i="19"/>
  <c r="G1666" i="19"/>
  <c r="I1666" i="19" s="1"/>
  <c r="G1665" i="19"/>
  <c r="I1665" i="19" s="1"/>
  <c r="G1664" i="19"/>
  <c r="I1664" i="19" s="1"/>
  <c r="G1663" i="19"/>
  <c r="I1663" i="19" s="1"/>
  <c r="G1662" i="19"/>
  <c r="I1662" i="19" s="1"/>
  <c r="G1661" i="19"/>
  <c r="I1661" i="19" s="1"/>
  <c r="G1660" i="19"/>
  <c r="I1660" i="19" s="1"/>
  <c r="G1659" i="19"/>
  <c r="I1659" i="19" s="1"/>
  <c r="G1658" i="19"/>
  <c r="I1658" i="19" s="1"/>
  <c r="G1657" i="19"/>
  <c r="I1657" i="19" s="1"/>
  <c r="G1656" i="19"/>
  <c r="I1656" i="19" s="1"/>
  <c r="G1655" i="19"/>
  <c r="I1655" i="19" s="1"/>
  <c r="G1654" i="19"/>
  <c r="I1654" i="19" s="1"/>
  <c r="G1653" i="19"/>
  <c r="I1653" i="19" s="1"/>
  <c r="G1652" i="19"/>
  <c r="I1652" i="19" s="1"/>
  <c r="G1651" i="19"/>
  <c r="I1651" i="19" s="1"/>
  <c r="G1650" i="19"/>
  <c r="I1650" i="19" s="1"/>
  <c r="G1649" i="19"/>
  <c r="I1649" i="19" s="1"/>
  <c r="G1648" i="19"/>
  <c r="I1648" i="19" s="1"/>
  <c r="G1647" i="19"/>
  <c r="I1647" i="19" s="1"/>
  <c r="G1646" i="19"/>
  <c r="I1646" i="19" s="1"/>
  <c r="G1645" i="19"/>
  <c r="I1645" i="19" s="1"/>
  <c r="G1644" i="19"/>
  <c r="I1644" i="19" s="1"/>
  <c r="G1643" i="19"/>
  <c r="I1643" i="19" s="1"/>
  <c r="G1642" i="19"/>
  <c r="I1642" i="19" s="1"/>
  <c r="G1641" i="19"/>
  <c r="I1641" i="19" s="1"/>
  <c r="G1640" i="19"/>
  <c r="I1640" i="19" s="1"/>
  <c r="G1639" i="19"/>
  <c r="I1639" i="19" s="1"/>
  <c r="G1638" i="19"/>
  <c r="I1638" i="19" s="1"/>
  <c r="G1637" i="19"/>
  <c r="I1637" i="19" s="1"/>
  <c r="G1636" i="19"/>
  <c r="I1636" i="19" s="1"/>
  <c r="G1635" i="19"/>
  <c r="I1635" i="19" s="1"/>
  <c r="G1634" i="19"/>
  <c r="I1634" i="19" s="1"/>
  <c r="G1633" i="19"/>
  <c r="I1633" i="19" s="1"/>
  <c r="G1632" i="19"/>
  <c r="I1632" i="19" s="1"/>
  <c r="G1631" i="19"/>
  <c r="I1631" i="19" s="1"/>
  <c r="G1630" i="19"/>
  <c r="I1630" i="19" s="1"/>
  <c r="G1629" i="19"/>
  <c r="I1629" i="19" s="1"/>
  <c r="G1628" i="19"/>
  <c r="I1628" i="19" s="1"/>
  <c r="G1627" i="19"/>
  <c r="I1627" i="19" s="1"/>
  <c r="G1626" i="19"/>
  <c r="I1626" i="19" s="1"/>
  <c r="G1625" i="19"/>
  <c r="I1625" i="19" s="1"/>
  <c r="G1624" i="19"/>
  <c r="I1624" i="19" s="1"/>
  <c r="G1623" i="19"/>
  <c r="I1623" i="19" s="1"/>
  <c r="G1622" i="19"/>
  <c r="I1622" i="19" s="1"/>
  <c r="G1621" i="19"/>
  <c r="I1621" i="19" s="1"/>
  <c r="G1620" i="19"/>
  <c r="I1620" i="19" s="1"/>
  <c r="G1619" i="19"/>
  <c r="I1619" i="19" s="1"/>
  <c r="G1618" i="19"/>
  <c r="I1618" i="19" s="1"/>
  <c r="G1617" i="19"/>
  <c r="I1617" i="19" s="1"/>
  <c r="G1616" i="19"/>
  <c r="I1616" i="19" s="1"/>
  <c r="G1615" i="19"/>
  <c r="I1615" i="19" s="1"/>
  <c r="G1614" i="19"/>
  <c r="I1614" i="19" s="1"/>
  <c r="G1613" i="19"/>
  <c r="I1613" i="19" s="1"/>
  <c r="G1612" i="19"/>
  <c r="I1612" i="19" s="1"/>
  <c r="G1611" i="19"/>
  <c r="I1611" i="19" s="1"/>
  <c r="G1610" i="19"/>
  <c r="I1610" i="19" s="1"/>
  <c r="G1609" i="19"/>
  <c r="I1609" i="19" s="1"/>
  <c r="G1608" i="19"/>
  <c r="I1608" i="19" s="1"/>
  <c r="G1607" i="19"/>
  <c r="I1607" i="19" s="1"/>
  <c r="G1606" i="19"/>
  <c r="I1606" i="19" s="1"/>
  <c r="G1605" i="19"/>
  <c r="I1605" i="19" s="1"/>
  <c r="G1604" i="19"/>
  <c r="I1604" i="19" s="1"/>
  <c r="G1603" i="19"/>
  <c r="I1603" i="19" s="1"/>
  <c r="G1602" i="19"/>
  <c r="I1602" i="19" s="1"/>
  <c r="G1601" i="19"/>
  <c r="I1601" i="19" s="1"/>
  <c r="G1600" i="19"/>
  <c r="I1600" i="19" s="1"/>
  <c r="G1599" i="19"/>
  <c r="I1599" i="19" s="1"/>
  <c r="G1598" i="19"/>
  <c r="I1598" i="19" s="1"/>
  <c r="G1597" i="19"/>
  <c r="I1597" i="19" s="1"/>
  <c r="G1596" i="19"/>
  <c r="I1596" i="19" s="1"/>
  <c r="G1595" i="19"/>
  <c r="I1595" i="19" s="1"/>
  <c r="G1594" i="19"/>
  <c r="I1594" i="19" s="1"/>
  <c r="G1593" i="19"/>
  <c r="I1593" i="19" s="1"/>
  <c r="G1592" i="19"/>
  <c r="I1592" i="19" s="1"/>
  <c r="G1591" i="19"/>
  <c r="I1591" i="19" s="1"/>
  <c r="G1590" i="19"/>
  <c r="I1590" i="19" s="1"/>
  <c r="G1589" i="19"/>
  <c r="I1589" i="19" s="1"/>
  <c r="G1588" i="19"/>
  <c r="I1588" i="19" s="1"/>
  <c r="G1587" i="19"/>
  <c r="I1587" i="19" s="1"/>
  <c r="G1586" i="19"/>
  <c r="I1586" i="19" s="1"/>
  <c r="G1585" i="19"/>
  <c r="I1585" i="19" s="1"/>
  <c r="G1584" i="19"/>
  <c r="I1584" i="19" s="1"/>
  <c r="G1583" i="19"/>
  <c r="I1583" i="19" s="1"/>
  <c r="G1582" i="19"/>
  <c r="I1582" i="19" s="1"/>
  <c r="G1581" i="19"/>
  <c r="I1581" i="19" s="1"/>
  <c r="G1580" i="19"/>
  <c r="I1580" i="19" s="1"/>
  <c r="G1579" i="19"/>
  <c r="I1579" i="19" s="1"/>
  <c r="G1578" i="19"/>
  <c r="I1578" i="19" s="1"/>
  <c r="G1577" i="19"/>
  <c r="I1577" i="19" s="1"/>
  <c r="G1576" i="19"/>
  <c r="I1576" i="19" s="1"/>
  <c r="G1575" i="19"/>
  <c r="I1575" i="19" s="1"/>
  <c r="G1574" i="19"/>
  <c r="I1574" i="19" s="1"/>
  <c r="G1573" i="19"/>
  <c r="I1573" i="19" s="1"/>
  <c r="G1572" i="19"/>
  <c r="I1572" i="19" s="1"/>
  <c r="G1571" i="19"/>
  <c r="I1571" i="19" s="1"/>
  <c r="G1570" i="19"/>
  <c r="I1570" i="19" s="1"/>
  <c r="G1569" i="19"/>
  <c r="I1569" i="19" s="1"/>
  <c r="G1568" i="19"/>
  <c r="I1568" i="19" s="1"/>
  <c r="G1567" i="19"/>
  <c r="I1567" i="19" s="1"/>
  <c r="G1566" i="19"/>
  <c r="I1566" i="19" s="1"/>
  <c r="G1565" i="19"/>
  <c r="I1565" i="19" s="1"/>
  <c r="G1564" i="19"/>
  <c r="I1564" i="19" s="1"/>
  <c r="G1563" i="19"/>
  <c r="I1563" i="19" s="1"/>
  <c r="G1562" i="19"/>
  <c r="I1562" i="19" s="1"/>
  <c r="G1561" i="19"/>
  <c r="I1561" i="19" s="1"/>
  <c r="G1560" i="19"/>
  <c r="I1560" i="19" s="1"/>
  <c r="G1559" i="19"/>
  <c r="I1559" i="19" s="1"/>
  <c r="G1558" i="19"/>
  <c r="I1558" i="19" s="1"/>
  <c r="G1557" i="19"/>
  <c r="I1557" i="19" s="1"/>
  <c r="G1556" i="19"/>
  <c r="I1556" i="19" s="1"/>
  <c r="G1555" i="19"/>
  <c r="I1555" i="19" s="1"/>
  <c r="G1554" i="19"/>
  <c r="I1554" i="19" s="1"/>
  <c r="G1553" i="19"/>
  <c r="I1553" i="19" s="1"/>
  <c r="G1552" i="19"/>
  <c r="I1552" i="19" s="1"/>
  <c r="G1551" i="19"/>
  <c r="I1551" i="19" s="1"/>
  <c r="G1550" i="19"/>
  <c r="I1550" i="19" s="1"/>
  <c r="G1549" i="19"/>
  <c r="I1549" i="19" s="1"/>
  <c r="G1548" i="19"/>
  <c r="I1548" i="19" s="1"/>
  <c r="G1547" i="19"/>
  <c r="I1547" i="19" s="1"/>
  <c r="G1546" i="19"/>
  <c r="I1546" i="19" s="1"/>
  <c r="G1545" i="19"/>
  <c r="I1545" i="19" s="1"/>
  <c r="G1544" i="19"/>
  <c r="I1544" i="19" s="1"/>
  <c r="G1543" i="19"/>
  <c r="I1543" i="19" s="1"/>
  <c r="G1542" i="19"/>
  <c r="I1542" i="19" s="1"/>
  <c r="G1541" i="19"/>
  <c r="I1541" i="19" s="1"/>
  <c r="G1540" i="19"/>
  <c r="I1540" i="19" s="1"/>
  <c r="G1539" i="19"/>
  <c r="I1539" i="19" s="1"/>
  <c r="G1538" i="19"/>
  <c r="I1538" i="19" s="1"/>
  <c r="G1537" i="19"/>
  <c r="I1537" i="19" s="1"/>
  <c r="G1536" i="19"/>
  <c r="I1536" i="19" s="1"/>
  <c r="G1535" i="19"/>
  <c r="I1535" i="19" s="1"/>
  <c r="G1534" i="19"/>
  <c r="I1534" i="19" s="1"/>
  <c r="G1533" i="19"/>
  <c r="I1533" i="19" s="1"/>
  <c r="G1532" i="19"/>
  <c r="I1532" i="19" s="1"/>
  <c r="G1531" i="19"/>
  <c r="I1531" i="19" s="1"/>
  <c r="G1530" i="19"/>
  <c r="I1530" i="19" s="1"/>
  <c r="G1529" i="19"/>
  <c r="I1529" i="19" s="1"/>
  <c r="G1528" i="19"/>
  <c r="I1528" i="19" s="1"/>
  <c r="G1527" i="19"/>
  <c r="I1527" i="19" s="1"/>
  <c r="G1526" i="19"/>
  <c r="I1526" i="19" s="1"/>
  <c r="G1525" i="19"/>
  <c r="I1525" i="19" s="1"/>
  <c r="G1524" i="19"/>
  <c r="I1524" i="19" s="1"/>
  <c r="G1523" i="19"/>
  <c r="I1523" i="19" s="1"/>
  <c r="G1522" i="19"/>
  <c r="I1522" i="19" s="1"/>
  <c r="G1521" i="19"/>
  <c r="I1521" i="19" s="1"/>
  <c r="G1520" i="19"/>
  <c r="I1520" i="19" s="1"/>
  <c r="G1519" i="19"/>
  <c r="I1519" i="19" s="1"/>
  <c r="G1518" i="19"/>
  <c r="I1518" i="19" s="1"/>
  <c r="G1517" i="19"/>
  <c r="I1517" i="19" s="1"/>
  <c r="G1487" i="19"/>
  <c r="G1486" i="19"/>
  <c r="G1485" i="19"/>
  <c r="J1478" i="19"/>
  <c r="D1477" i="19"/>
  <c r="D1474" i="19"/>
  <c r="G1436" i="19"/>
  <c r="F1436" i="19"/>
  <c r="E1436" i="19"/>
  <c r="G1435" i="19"/>
  <c r="F1435" i="19"/>
  <c r="E1435" i="19"/>
  <c r="G1428" i="19"/>
  <c r="I1428" i="19" s="1"/>
  <c r="G1427" i="19"/>
  <c r="I1427" i="19" s="1"/>
  <c r="G1426" i="19"/>
  <c r="I1426" i="19" s="1"/>
  <c r="G1425" i="19"/>
  <c r="I1425" i="19" s="1"/>
  <c r="G1424" i="19"/>
  <c r="I1424" i="19" s="1"/>
  <c r="G1423" i="19"/>
  <c r="I1423" i="19" s="1"/>
  <c r="G1422" i="19"/>
  <c r="I1422" i="19" s="1"/>
  <c r="G1421" i="19"/>
  <c r="I1421" i="19" s="1"/>
  <c r="G1420" i="19"/>
  <c r="I1420" i="19" s="1"/>
  <c r="G1419" i="19"/>
  <c r="I1419" i="19" s="1"/>
  <c r="G1418" i="19"/>
  <c r="I1418" i="19" s="1"/>
  <c r="G1417" i="19"/>
  <c r="I1417" i="19" s="1"/>
  <c r="G1416" i="19"/>
  <c r="I1416" i="19" s="1"/>
  <c r="G1415" i="19"/>
  <c r="I1415" i="19" s="1"/>
  <c r="G1414" i="19"/>
  <c r="I1414" i="19" s="1"/>
  <c r="G1413" i="19"/>
  <c r="I1413" i="19" s="1"/>
  <c r="G1412" i="19"/>
  <c r="I1412" i="19" s="1"/>
  <c r="G1411" i="19"/>
  <c r="I1411" i="19" s="1"/>
  <c r="G1410" i="19"/>
  <c r="I1410" i="19" s="1"/>
  <c r="G1409" i="19"/>
  <c r="I1409" i="19" s="1"/>
  <c r="G1408" i="19"/>
  <c r="I1408" i="19" s="1"/>
  <c r="G1407" i="19"/>
  <c r="I1407" i="19" s="1"/>
  <c r="G1406" i="19"/>
  <c r="I1406" i="19" s="1"/>
  <c r="G1405" i="19"/>
  <c r="I1405" i="19" s="1"/>
  <c r="G1404" i="19"/>
  <c r="I1404" i="19" s="1"/>
  <c r="G1403" i="19"/>
  <c r="I1403" i="19" s="1"/>
  <c r="G1402" i="19"/>
  <c r="I1402" i="19" s="1"/>
  <c r="G1401" i="19"/>
  <c r="I1401" i="19" s="1"/>
  <c r="G1400" i="19"/>
  <c r="I1400" i="19" s="1"/>
  <c r="G1399" i="19"/>
  <c r="I1399" i="19" s="1"/>
  <c r="G1398" i="19"/>
  <c r="I1398" i="19" s="1"/>
  <c r="G1397" i="19"/>
  <c r="I1397" i="19" s="1"/>
  <c r="G1396" i="19"/>
  <c r="I1396" i="19" s="1"/>
  <c r="G1395" i="19"/>
  <c r="I1395" i="19" s="1"/>
  <c r="G1394" i="19"/>
  <c r="I1394" i="19" s="1"/>
  <c r="G1393" i="19"/>
  <c r="I1393" i="19" s="1"/>
  <c r="G1392" i="19"/>
  <c r="I1392" i="19" s="1"/>
  <c r="G1391" i="19"/>
  <c r="I1391" i="19" s="1"/>
  <c r="G1390" i="19"/>
  <c r="I1390" i="19" s="1"/>
  <c r="G1389" i="19"/>
  <c r="I1389" i="19" s="1"/>
  <c r="G1388" i="19"/>
  <c r="I1388" i="19" s="1"/>
  <c r="G1387" i="19"/>
  <c r="I1387" i="19" s="1"/>
  <c r="G1386" i="19"/>
  <c r="I1386" i="19" s="1"/>
  <c r="G1385" i="19"/>
  <c r="I1385" i="19" s="1"/>
  <c r="G1384" i="19"/>
  <c r="I1384" i="19" s="1"/>
  <c r="G1383" i="19"/>
  <c r="I1383" i="19" s="1"/>
  <c r="G1382" i="19"/>
  <c r="I1382" i="19" s="1"/>
  <c r="G1381" i="19"/>
  <c r="I1381" i="19" s="1"/>
  <c r="G1380" i="19"/>
  <c r="I1380" i="19" s="1"/>
  <c r="G1379" i="19"/>
  <c r="I1379" i="19" s="1"/>
  <c r="G1378" i="19"/>
  <c r="I1378" i="19" s="1"/>
  <c r="G1377" i="19"/>
  <c r="I1377" i="19" s="1"/>
  <c r="G1376" i="19"/>
  <c r="I1376" i="19" s="1"/>
  <c r="G1375" i="19"/>
  <c r="I1375" i="19" s="1"/>
  <c r="G1374" i="19"/>
  <c r="I1374" i="19" s="1"/>
  <c r="G1373" i="19"/>
  <c r="I1373" i="19" s="1"/>
  <c r="G1372" i="19"/>
  <c r="I1372" i="19" s="1"/>
  <c r="G1371" i="19"/>
  <c r="I1371" i="19" s="1"/>
  <c r="G1370" i="19"/>
  <c r="I1370" i="19" s="1"/>
  <c r="G1369" i="19"/>
  <c r="I1369" i="19" s="1"/>
  <c r="G1368" i="19"/>
  <c r="I1368" i="19" s="1"/>
  <c r="G1367" i="19"/>
  <c r="I1367" i="19" s="1"/>
  <c r="G1366" i="19"/>
  <c r="I1366" i="19" s="1"/>
  <c r="G1365" i="19"/>
  <c r="I1365" i="19" s="1"/>
  <c r="G1364" i="19"/>
  <c r="I1364" i="19" s="1"/>
  <c r="G1363" i="19"/>
  <c r="I1363" i="19" s="1"/>
  <c r="G1362" i="19"/>
  <c r="I1362" i="19" s="1"/>
  <c r="G1361" i="19"/>
  <c r="I1361" i="19" s="1"/>
  <c r="G1360" i="19"/>
  <c r="I1360" i="19" s="1"/>
  <c r="G1359" i="19"/>
  <c r="I1359" i="19" s="1"/>
  <c r="G1358" i="19"/>
  <c r="I1358" i="19" s="1"/>
  <c r="G1357" i="19"/>
  <c r="I1357" i="19" s="1"/>
  <c r="G1356" i="19"/>
  <c r="I1356" i="19" s="1"/>
  <c r="G1355" i="19"/>
  <c r="I1355" i="19" s="1"/>
  <c r="G1354" i="19"/>
  <c r="I1354" i="19" s="1"/>
  <c r="G1353" i="19"/>
  <c r="I1353" i="19" s="1"/>
  <c r="G1352" i="19"/>
  <c r="I1352" i="19" s="1"/>
  <c r="G1351" i="19"/>
  <c r="I1351" i="19" s="1"/>
  <c r="G1350" i="19"/>
  <c r="I1350" i="19" s="1"/>
  <c r="G1349" i="19"/>
  <c r="I1349" i="19" s="1"/>
  <c r="G1348" i="19"/>
  <c r="I1348" i="19" s="1"/>
  <c r="G1347" i="19"/>
  <c r="I1347" i="19" s="1"/>
  <c r="G1346" i="19"/>
  <c r="I1346" i="19" s="1"/>
  <c r="G1345" i="19"/>
  <c r="I1345" i="19" s="1"/>
  <c r="G1344" i="19"/>
  <c r="I1344" i="19" s="1"/>
  <c r="G1343" i="19"/>
  <c r="I1343" i="19" s="1"/>
  <c r="G1342" i="19"/>
  <c r="I1342" i="19" s="1"/>
  <c r="G1341" i="19"/>
  <c r="I1341" i="19" s="1"/>
  <c r="G1340" i="19"/>
  <c r="I1340" i="19" s="1"/>
  <c r="G1339" i="19"/>
  <c r="I1339" i="19" s="1"/>
  <c r="G1338" i="19"/>
  <c r="I1338" i="19" s="1"/>
  <c r="G1337" i="19"/>
  <c r="I1337" i="19" s="1"/>
  <c r="G1336" i="19"/>
  <c r="I1336" i="19" s="1"/>
  <c r="G1335" i="19"/>
  <c r="I1335" i="19" s="1"/>
  <c r="G1334" i="19"/>
  <c r="I1334" i="19" s="1"/>
  <c r="G1333" i="19"/>
  <c r="I1333" i="19" s="1"/>
  <c r="G1332" i="19"/>
  <c r="I1332" i="19" s="1"/>
  <c r="G1331" i="19"/>
  <c r="I1331" i="19" s="1"/>
  <c r="G1330" i="19"/>
  <c r="I1330" i="19" s="1"/>
  <c r="G1329" i="19"/>
  <c r="I1329" i="19" s="1"/>
  <c r="G1328" i="19"/>
  <c r="I1328" i="19" s="1"/>
  <c r="G1327" i="19"/>
  <c r="I1327" i="19" s="1"/>
  <c r="G1326" i="19"/>
  <c r="I1326" i="19" s="1"/>
  <c r="G1325" i="19"/>
  <c r="I1325" i="19" s="1"/>
  <c r="G1324" i="19"/>
  <c r="I1324" i="19" s="1"/>
  <c r="G1323" i="19"/>
  <c r="I1323" i="19" s="1"/>
  <c r="G1322" i="19"/>
  <c r="I1322" i="19" s="1"/>
  <c r="G1321" i="19"/>
  <c r="I1321" i="19" s="1"/>
  <c r="G1320" i="19"/>
  <c r="I1320" i="19" s="1"/>
  <c r="G1319" i="19"/>
  <c r="I1319" i="19" s="1"/>
  <c r="G1318" i="19"/>
  <c r="I1318" i="19" s="1"/>
  <c r="G1317" i="19"/>
  <c r="I1317" i="19" s="1"/>
  <c r="G1316" i="19"/>
  <c r="I1316" i="19" s="1"/>
  <c r="G1315" i="19"/>
  <c r="I1315" i="19" s="1"/>
  <c r="G1314" i="19"/>
  <c r="I1314" i="19" s="1"/>
  <c r="G1313" i="19"/>
  <c r="I1313" i="19" s="1"/>
  <c r="G1312" i="19"/>
  <c r="I1312" i="19" s="1"/>
  <c r="G1311" i="19"/>
  <c r="I1311" i="19" s="1"/>
  <c r="G1310" i="19"/>
  <c r="I1310" i="19" s="1"/>
  <c r="G1309" i="19"/>
  <c r="I1309" i="19" s="1"/>
  <c r="G1308" i="19"/>
  <c r="I1308" i="19" s="1"/>
  <c r="G1307" i="19"/>
  <c r="I1307" i="19" s="1"/>
  <c r="G1306" i="19"/>
  <c r="I1306" i="19" s="1"/>
  <c r="G1305" i="19"/>
  <c r="I1305" i="19" s="1"/>
  <c r="G1304" i="19"/>
  <c r="I1304" i="19" s="1"/>
  <c r="G1303" i="19"/>
  <c r="I1303" i="19" s="1"/>
  <c r="G1302" i="19"/>
  <c r="I1302" i="19" s="1"/>
  <c r="G1301" i="19"/>
  <c r="I1301" i="19" s="1"/>
  <c r="G1300" i="19"/>
  <c r="I1300" i="19" s="1"/>
  <c r="G1299" i="19"/>
  <c r="I1299" i="19" s="1"/>
  <c r="G1298" i="19"/>
  <c r="I1298" i="19" s="1"/>
  <c r="G1297" i="19"/>
  <c r="I1297" i="19" s="1"/>
  <c r="G1296" i="19"/>
  <c r="I1296" i="19" s="1"/>
  <c r="G1295" i="19"/>
  <c r="I1295" i="19" s="1"/>
  <c r="G1294" i="19"/>
  <c r="I1294" i="19" s="1"/>
  <c r="G1293" i="19"/>
  <c r="I1293" i="19" s="1"/>
  <c r="G1292" i="19"/>
  <c r="I1292" i="19" s="1"/>
  <c r="G1291" i="19"/>
  <c r="I1291" i="19" s="1"/>
  <c r="G1290" i="19"/>
  <c r="I1290" i="19" s="1"/>
  <c r="G1289" i="19"/>
  <c r="I1289" i="19" s="1"/>
  <c r="G1288" i="19"/>
  <c r="I1288" i="19" s="1"/>
  <c r="G1287" i="19"/>
  <c r="I1287" i="19" s="1"/>
  <c r="G1286" i="19"/>
  <c r="I1286" i="19" s="1"/>
  <c r="G1285" i="19"/>
  <c r="I1285" i="19" s="1"/>
  <c r="G1284" i="19"/>
  <c r="I1284" i="19" s="1"/>
  <c r="G1283" i="19"/>
  <c r="I1283" i="19" s="1"/>
  <c r="G1282" i="19"/>
  <c r="I1282" i="19" s="1"/>
  <c r="G1281" i="19"/>
  <c r="I1281" i="19" s="1"/>
  <c r="G1280" i="19"/>
  <c r="I1280" i="19" s="1"/>
  <c r="G1279" i="19"/>
  <c r="I1279" i="19" s="1"/>
  <c r="G1249" i="19"/>
  <c r="G1248" i="19"/>
  <c r="G1247" i="19"/>
  <c r="J1240" i="19"/>
  <c r="D1239" i="19"/>
  <c r="D1236" i="19"/>
  <c r="G1198" i="19"/>
  <c r="F1198" i="19"/>
  <c r="E1198" i="19"/>
  <c r="G1197" i="19"/>
  <c r="F1197" i="19"/>
  <c r="E1197" i="19"/>
  <c r="G1190" i="19"/>
  <c r="I1190" i="19" s="1"/>
  <c r="G1189" i="19"/>
  <c r="I1189" i="19" s="1"/>
  <c r="G1188" i="19"/>
  <c r="I1188" i="19" s="1"/>
  <c r="G1187" i="19"/>
  <c r="I1187" i="19" s="1"/>
  <c r="G1186" i="19"/>
  <c r="I1186" i="19" s="1"/>
  <c r="G1185" i="19"/>
  <c r="I1185" i="19" s="1"/>
  <c r="G1184" i="19"/>
  <c r="I1184" i="19" s="1"/>
  <c r="G1183" i="19"/>
  <c r="I1183" i="19" s="1"/>
  <c r="G1182" i="19"/>
  <c r="I1182" i="19" s="1"/>
  <c r="G1181" i="19"/>
  <c r="I1181" i="19" s="1"/>
  <c r="G1180" i="19"/>
  <c r="I1180" i="19" s="1"/>
  <c r="G1179" i="19"/>
  <c r="I1179" i="19" s="1"/>
  <c r="G1178" i="19"/>
  <c r="I1178" i="19" s="1"/>
  <c r="G1177" i="19"/>
  <c r="I1177" i="19" s="1"/>
  <c r="G1176" i="19"/>
  <c r="I1176" i="19" s="1"/>
  <c r="G1175" i="19"/>
  <c r="I1175" i="19" s="1"/>
  <c r="G1174" i="19"/>
  <c r="I1174" i="19" s="1"/>
  <c r="G1173" i="19"/>
  <c r="I1173" i="19" s="1"/>
  <c r="G1172" i="19"/>
  <c r="I1172" i="19" s="1"/>
  <c r="G1171" i="19"/>
  <c r="I1171" i="19" s="1"/>
  <c r="G1170" i="19"/>
  <c r="I1170" i="19" s="1"/>
  <c r="G1169" i="19"/>
  <c r="I1169" i="19" s="1"/>
  <c r="G1168" i="19"/>
  <c r="I1168" i="19" s="1"/>
  <c r="G1167" i="19"/>
  <c r="I1167" i="19" s="1"/>
  <c r="G1166" i="19"/>
  <c r="I1166" i="19" s="1"/>
  <c r="G1165" i="19"/>
  <c r="I1165" i="19" s="1"/>
  <c r="G1164" i="19"/>
  <c r="I1164" i="19" s="1"/>
  <c r="G1163" i="19"/>
  <c r="I1163" i="19" s="1"/>
  <c r="G1162" i="19"/>
  <c r="I1162" i="19" s="1"/>
  <c r="G1161" i="19"/>
  <c r="I1161" i="19" s="1"/>
  <c r="G1160" i="19"/>
  <c r="I1160" i="19" s="1"/>
  <c r="G1159" i="19"/>
  <c r="I1159" i="19" s="1"/>
  <c r="G1158" i="19"/>
  <c r="I1158" i="19" s="1"/>
  <c r="G1157" i="19"/>
  <c r="I1157" i="19" s="1"/>
  <c r="G1156" i="19"/>
  <c r="I1156" i="19" s="1"/>
  <c r="G1155" i="19"/>
  <c r="I1155" i="19" s="1"/>
  <c r="G1154" i="19"/>
  <c r="I1154" i="19" s="1"/>
  <c r="G1153" i="19"/>
  <c r="I1153" i="19" s="1"/>
  <c r="G1152" i="19"/>
  <c r="I1152" i="19" s="1"/>
  <c r="G1151" i="19"/>
  <c r="I1151" i="19" s="1"/>
  <c r="G1150" i="19"/>
  <c r="I1150" i="19" s="1"/>
  <c r="G1149" i="19"/>
  <c r="I1149" i="19" s="1"/>
  <c r="G1148" i="19"/>
  <c r="I1148" i="19" s="1"/>
  <c r="G1147" i="19"/>
  <c r="I1147" i="19" s="1"/>
  <c r="G1146" i="19"/>
  <c r="I1146" i="19" s="1"/>
  <c r="G1145" i="19"/>
  <c r="I1145" i="19" s="1"/>
  <c r="G1144" i="19"/>
  <c r="I1144" i="19" s="1"/>
  <c r="G1143" i="19"/>
  <c r="I1143" i="19" s="1"/>
  <c r="G1142" i="19"/>
  <c r="I1142" i="19" s="1"/>
  <c r="G1141" i="19"/>
  <c r="I1141" i="19" s="1"/>
  <c r="G1140" i="19"/>
  <c r="I1140" i="19" s="1"/>
  <c r="G1139" i="19"/>
  <c r="I1139" i="19" s="1"/>
  <c r="G1138" i="19"/>
  <c r="I1138" i="19" s="1"/>
  <c r="G1137" i="19"/>
  <c r="I1137" i="19" s="1"/>
  <c r="G1136" i="19"/>
  <c r="I1136" i="19" s="1"/>
  <c r="G1135" i="19"/>
  <c r="I1135" i="19" s="1"/>
  <c r="G1134" i="19"/>
  <c r="I1134" i="19" s="1"/>
  <c r="G1133" i="19"/>
  <c r="I1133" i="19" s="1"/>
  <c r="G1132" i="19"/>
  <c r="I1132" i="19" s="1"/>
  <c r="G1131" i="19"/>
  <c r="I1131" i="19" s="1"/>
  <c r="G1130" i="19"/>
  <c r="I1130" i="19" s="1"/>
  <c r="G1129" i="19"/>
  <c r="I1129" i="19" s="1"/>
  <c r="G1128" i="19"/>
  <c r="I1128" i="19" s="1"/>
  <c r="G1127" i="19"/>
  <c r="I1127" i="19" s="1"/>
  <c r="G1126" i="19"/>
  <c r="I1126" i="19" s="1"/>
  <c r="G1125" i="19"/>
  <c r="I1125" i="19" s="1"/>
  <c r="G1124" i="19"/>
  <c r="I1124" i="19" s="1"/>
  <c r="G1123" i="19"/>
  <c r="I1123" i="19" s="1"/>
  <c r="G1122" i="19"/>
  <c r="I1122" i="19" s="1"/>
  <c r="G1121" i="19"/>
  <c r="I1121" i="19" s="1"/>
  <c r="G1120" i="19"/>
  <c r="I1120" i="19" s="1"/>
  <c r="G1119" i="19"/>
  <c r="I1119" i="19" s="1"/>
  <c r="G1118" i="19"/>
  <c r="I1118" i="19" s="1"/>
  <c r="G1117" i="19"/>
  <c r="I1117" i="19" s="1"/>
  <c r="G1116" i="19"/>
  <c r="I1116" i="19" s="1"/>
  <c r="G1115" i="19"/>
  <c r="I1115" i="19" s="1"/>
  <c r="G1114" i="19"/>
  <c r="I1114" i="19" s="1"/>
  <c r="G1113" i="19"/>
  <c r="I1113" i="19" s="1"/>
  <c r="G1112" i="19"/>
  <c r="I1112" i="19" s="1"/>
  <c r="G1111" i="19"/>
  <c r="I1111" i="19" s="1"/>
  <c r="G1110" i="19"/>
  <c r="I1110" i="19" s="1"/>
  <c r="G1109" i="19"/>
  <c r="I1109" i="19" s="1"/>
  <c r="G1108" i="19"/>
  <c r="I1108" i="19" s="1"/>
  <c r="G1107" i="19"/>
  <c r="I1107" i="19" s="1"/>
  <c r="G1106" i="19"/>
  <c r="I1106" i="19" s="1"/>
  <c r="G1105" i="19"/>
  <c r="I1105" i="19" s="1"/>
  <c r="G1104" i="19"/>
  <c r="I1104" i="19" s="1"/>
  <c r="G1103" i="19"/>
  <c r="I1103" i="19" s="1"/>
  <c r="G1102" i="19"/>
  <c r="I1102" i="19" s="1"/>
  <c r="G1101" i="19"/>
  <c r="I1101" i="19" s="1"/>
  <c r="G1100" i="19"/>
  <c r="I1100" i="19" s="1"/>
  <c r="G1099" i="19"/>
  <c r="I1099" i="19" s="1"/>
  <c r="G1098" i="19"/>
  <c r="I1098" i="19" s="1"/>
  <c r="G1097" i="19"/>
  <c r="I1097" i="19" s="1"/>
  <c r="G1096" i="19"/>
  <c r="I1096" i="19" s="1"/>
  <c r="G1095" i="19"/>
  <c r="I1095" i="19" s="1"/>
  <c r="G1094" i="19"/>
  <c r="I1094" i="19" s="1"/>
  <c r="G1093" i="19"/>
  <c r="I1093" i="19" s="1"/>
  <c r="G1092" i="19"/>
  <c r="I1092" i="19" s="1"/>
  <c r="G1091" i="19"/>
  <c r="I1091" i="19" s="1"/>
  <c r="G1090" i="19"/>
  <c r="I1090" i="19" s="1"/>
  <c r="G1089" i="19"/>
  <c r="I1089" i="19" s="1"/>
  <c r="G1088" i="19"/>
  <c r="I1088" i="19" s="1"/>
  <c r="G1087" i="19"/>
  <c r="I1087" i="19" s="1"/>
  <c r="G1086" i="19"/>
  <c r="I1086" i="19" s="1"/>
  <c r="G1085" i="19"/>
  <c r="I1085" i="19" s="1"/>
  <c r="G1084" i="19"/>
  <c r="I1084" i="19" s="1"/>
  <c r="G1083" i="19"/>
  <c r="I1083" i="19" s="1"/>
  <c r="G1082" i="19"/>
  <c r="I1082" i="19" s="1"/>
  <c r="G1081" i="19"/>
  <c r="I1081" i="19" s="1"/>
  <c r="G1080" i="19"/>
  <c r="I1080" i="19" s="1"/>
  <c r="G1079" i="19"/>
  <c r="I1079" i="19" s="1"/>
  <c r="G1078" i="19"/>
  <c r="I1078" i="19" s="1"/>
  <c r="G1077" i="19"/>
  <c r="I1077" i="19" s="1"/>
  <c r="G1076" i="19"/>
  <c r="I1076" i="19" s="1"/>
  <c r="G1075" i="19"/>
  <c r="I1075" i="19" s="1"/>
  <c r="G1074" i="19"/>
  <c r="I1074" i="19" s="1"/>
  <c r="G1073" i="19"/>
  <c r="I1073" i="19" s="1"/>
  <c r="G1072" i="19"/>
  <c r="I1072" i="19" s="1"/>
  <c r="G1071" i="19"/>
  <c r="I1071" i="19" s="1"/>
  <c r="G1070" i="19"/>
  <c r="I1070" i="19" s="1"/>
  <c r="G1069" i="19"/>
  <c r="I1069" i="19" s="1"/>
  <c r="G1068" i="19"/>
  <c r="I1068" i="19" s="1"/>
  <c r="G1067" i="19"/>
  <c r="I1067" i="19" s="1"/>
  <c r="G1066" i="19"/>
  <c r="I1066" i="19" s="1"/>
  <c r="G1065" i="19"/>
  <c r="I1065" i="19" s="1"/>
  <c r="G1064" i="19"/>
  <c r="I1064" i="19" s="1"/>
  <c r="G1063" i="19"/>
  <c r="I1063" i="19" s="1"/>
  <c r="G1062" i="19"/>
  <c r="I1062" i="19" s="1"/>
  <c r="G1061" i="19"/>
  <c r="I1061" i="19" s="1"/>
  <c r="G1060" i="19"/>
  <c r="I1060" i="19" s="1"/>
  <c r="G1059" i="19"/>
  <c r="I1059" i="19" s="1"/>
  <c r="G1058" i="19"/>
  <c r="I1058" i="19" s="1"/>
  <c r="G1057" i="19"/>
  <c r="I1057" i="19" s="1"/>
  <c r="G1056" i="19"/>
  <c r="I1056" i="19" s="1"/>
  <c r="G1055" i="19"/>
  <c r="I1055" i="19" s="1"/>
  <c r="G1054" i="19"/>
  <c r="I1054" i="19" s="1"/>
  <c r="G1053" i="19"/>
  <c r="I1053" i="19" s="1"/>
  <c r="G1052" i="19"/>
  <c r="I1052" i="19" s="1"/>
  <c r="G1051" i="19"/>
  <c r="I1051" i="19" s="1"/>
  <c r="G1050" i="19"/>
  <c r="I1050" i="19" s="1"/>
  <c r="G1049" i="19"/>
  <c r="I1049" i="19" s="1"/>
  <c r="G1048" i="19"/>
  <c r="I1048" i="19" s="1"/>
  <c r="G1047" i="19"/>
  <c r="I1047" i="19" s="1"/>
  <c r="G1046" i="19"/>
  <c r="I1046" i="19" s="1"/>
  <c r="G1045" i="19"/>
  <c r="I1045" i="19" s="1"/>
  <c r="G1044" i="19"/>
  <c r="I1044" i="19" s="1"/>
  <c r="G1043" i="19"/>
  <c r="I1043" i="19" s="1"/>
  <c r="G1042" i="19"/>
  <c r="I1042" i="19" s="1"/>
  <c r="G1041" i="19"/>
  <c r="I1041" i="19" s="1"/>
  <c r="G1011" i="19"/>
  <c r="G1010" i="19"/>
  <c r="G1009" i="19"/>
  <c r="J1002" i="19"/>
  <c r="D1001" i="19"/>
  <c r="D998" i="19"/>
  <c r="F960" i="19"/>
  <c r="G959" i="19"/>
  <c r="F959" i="19"/>
  <c r="E959" i="19"/>
  <c r="G952" i="19"/>
  <c r="I952" i="19" s="1"/>
  <c r="G951" i="19"/>
  <c r="I951" i="19" s="1"/>
  <c r="G950" i="19"/>
  <c r="I950" i="19" s="1"/>
  <c r="G949" i="19"/>
  <c r="I949" i="19" s="1"/>
  <c r="G948" i="19"/>
  <c r="I948" i="19" s="1"/>
  <c r="G947" i="19"/>
  <c r="I947" i="19" s="1"/>
  <c r="G946" i="19"/>
  <c r="I946" i="19" s="1"/>
  <c r="G945" i="19"/>
  <c r="I945" i="19" s="1"/>
  <c r="G944" i="19"/>
  <c r="I944" i="19" s="1"/>
  <c r="G943" i="19"/>
  <c r="I943" i="19" s="1"/>
  <c r="G942" i="19"/>
  <c r="I942" i="19" s="1"/>
  <c r="G941" i="19"/>
  <c r="I941" i="19" s="1"/>
  <c r="G940" i="19"/>
  <c r="I940" i="19" s="1"/>
  <c r="G939" i="19"/>
  <c r="I939" i="19" s="1"/>
  <c r="G938" i="19"/>
  <c r="I938" i="19" s="1"/>
  <c r="G937" i="19"/>
  <c r="I937" i="19" s="1"/>
  <c r="G936" i="19"/>
  <c r="I936" i="19" s="1"/>
  <c r="G935" i="19"/>
  <c r="I935" i="19" s="1"/>
  <c r="G934" i="19"/>
  <c r="I934" i="19" s="1"/>
  <c r="G933" i="19"/>
  <c r="I933" i="19" s="1"/>
  <c r="G932" i="19"/>
  <c r="I932" i="19" s="1"/>
  <c r="G931" i="19"/>
  <c r="I931" i="19" s="1"/>
  <c r="G930" i="19"/>
  <c r="I930" i="19" s="1"/>
  <c r="G929" i="19"/>
  <c r="I929" i="19" s="1"/>
  <c r="G928" i="19"/>
  <c r="I928" i="19" s="1"/>
  <c r="G927" i="19"/>
  <c r="I927" i="19" s="1"/>
  <c r="G926" i="19"/>
  <c r="I926" i="19" s="1"/>
  <c r="G925" i="19"/>
  <c r="I925" i="19" s="1"/>
  <c r="G924" i="19"/>
  <c r="I924" i="19" s="1"/>
  <c r="G923" i="19"/>
  <c r="I923" i="19" s="1"/>
  <c r="G922" i="19"/>
  <c r="I922" i="19" s="1"/>
  <c r="G921" i="19"/>
  <c r="I921" i="19" s="1"/>
  <c r="G920" i="19"/>
  <c r="I920" i="19" s="1"/>
  <c r="G919" i="19"/>
  <c r="I919" i="19" s="1"/>
  <c r="G918" i="19"/>
  <c r="I918" i="19" s="1"/>
  <c r="G917" i="19"/>
  <c r="I917" i="19" s="1"/>
  <c r="G916" i="19"/>
  <c r="I916" i="19" s="1"/>
  <c r="G915" i="19"/>
  <c r="I915" i="19" s="1"/>
  <c r="G914" i="19"/>
  <c r="I914" i="19" s="1"/>
  <c r="G913" i="19"/>
  <c r="I913" i="19" s="1"/>
  <c r="G912" i="19"/>
  <c r="I912" i="19" s="1"/>
  <c r="G911" i="19"/>
  <c r="I911" i="19" s="1"/>
  <c r="G910" i="19"/>
  <c r="I910" i="19" s="1"/>
  <c r="G909" i="19"/>
  <c r="I909" i="19" s="1"/>
  <c r="G908" i="19"/>
  <c r="I908" i="19" s="1"/>
  <c r="G907" i="19"/>
  <c r="I907" i="19" s="1"/>
  <c r="G906" i="19"/>
  <c r="I906" i="19" s="1"/>
  <c r="G905" i="19"/>
  <c r="I905" i="19" s="1"/>
  <c r="G904" i="19"/>
  <c r="I904" i="19" s="1"/>
  <c r="G903" i="19"/>
  <c r="I903" i="19" s="1"/>
  <c r="G902" i="19"/>
  <c r="I902" i="19" s="1"/>
  <c r="G901" i="19"/>
  <c r="I901" i="19" s="1"/>
  <c r="G900" i="19"/>
  <c r="I900" i="19" s="1"/>
  <c r="G899" i="19"/>
  <c r="I899" i="19" s="1"/>
  <c r="G898" i="19"/>
  <c r="I898" i="19" s="1"/>
  <c r="G897" i="19"/>
  <c r="I897" i="19" s="1"/>
  <c r="G896" i="19"/>
  <c r="I896" i="19" s="1"/>
  <c r="G895" i="19"/>
  <c r="I895" i="19" s="1"/>
  <c r="G894" i="19"/>
  <c r="I894" i="19" s="1"/>
  <c r="G893" i="19"/>
  <c r="I893" i="19" s="1"/>
  <c r="G892" i="19"/>
  <c r="I892" i="19" s="1"/>
  <c r="G891" i="19"/>
  <c r="I891" i="19" s="1"/>
  <c r="G890" i="19"/>
  <c r="I890" i="19" s="1"/>
  <c r="G889" i="19"/>
  <c r="I889" i="19" s="1"/>
  <c r="G888" i="19"/>
  <c r="I888" i="19" s="1"/>
  <c r="G887" i="19"/>
  <c r="I887" i="19" s="1"/>
  <c r="G886" i="19"/>
  <c r="I886" i="19" s="1"/>
  <c r="G885" i="19"/>
  <c r="I885" i="19" s="1"/>
  <c r="G884" i="19"/>
  <c r="I884" i="19" s="1"/>
  <c r="G883" i="19"/>
  <c r="I883" i="19" s="1"/>
  <c r="G882" i="19"/>
  <c r="I882" i="19" s="1"/>
  <c r="G881" i="19"/>
  <c r="I881" i="19" s="1"/>
  <c r="G880" i="19"/>
  <c r="I880" i="19" s="1"/>
  <c r="G879" i="19"/>
  <c r="I879" i="19" s="1"/>
  <c r="G878" i="19"/>
  <c r="I878" i="19" s="1"/>
  <c r="G877" i="19"/>
  <c r="I877" i="19" s="1"/>
  <c r="G876" i="19"/>
  <c r="I876" i="19" s="1"/>
  <c r="G875" i="19"/>
  <c r="I875" i="19" s="1"/>
  <c r="G874" i="19"/>
  <c r="I874" i="19" s="1"/>
  <c r="G873" i="19"/>
  <c r="I873" i="19" s="1"/>
  <c r="G872" i="19"/>
  <c r="I872" i="19" s="1"/>
  <c r="G871" i="19"/>
  <c r="I871" i="19" s="1"/>
  <c r="G870" i="19"/>
  <c r="I870" i="19" s="1"/>
  <c r="G869" i="19"/>
  <c r="I869" i="19" s="1"/>
  <c r="G868" i="19"/>
  <c r="I868" i="19" s="1"/>
  <c r="G867" i="19"/>
  <c r="I867" i="19" s="1"/>
  <c r="G866" i="19"/>
  <c r="I866" i="19" s="1"/>
  <c r="G865" i="19"/>
  <c r="I865" i="19" s="1"/>
  <c r="G864" i="19"/>
  <c r="I864" i="19" s="1"/>
  <c r="G863" i="19"/>
  <c r="I863" i="19" s="1"/>
  <c r="G862" i="19"/>
  <c r="I862" i="19" s="1"/>
  <c r="G861" i="19"/>
  <c r="I861" i="19" s="1"/>
  <c r="G860" i="19"/>
  <c r="I860" i="19" s="1"/>
  <c r="G859" i="19"/>
  <c r="I859" i="19" s="1"/>
  <c r="G858" i="19"/>
  <c r="I858" i="19" s="1"/>
  <c r="G857" i="19"/>
  <c r="I857" i="19" s="1"/>
  <c r="G856" i="19"/>
  <c r="I856" i="19" s="1"/>
  <c r="G855" i="19"/>
  <c r="I855" i="19" s="1"/>
  <c r="G854" i="19"/>
  <c r="I854" i="19" s="1"/>
  <c r="G853" i="19"/>
  <c r="I853" i="19" s="1"/>
  <c r="G852" i="19"/>
  <c r="I852" i="19" s="1"/>
  <c r="G851" i="19"/>
  <c r="I851" i="19" s="1"/>
  <c r="G850" i="19"/>
  <c r="I850" i="19" s="1"/>
  <c r="G849" i="19"/>
  <c r="I849" i="19" s="1"/>
  <c r="G848" i="19"/>
  <c r="I848" i="19" s="1"/>
  <c r="G847" i="19"/>
  <c r="I847" i="19" s="1"/>
  <c r="G846" i="19"/>
  <c r="I846" i="19" s="1"/>
  <c r="G845" i="19"/>
  <c r="I845" i="19" s="1"/>
  <c r="G844" i="19"/>
  <c r="I844" i="19" s="1"/>
  <c r="G843" i="19"/>
  <c r="I843" i="19" s="1"/>
  <c r="G842" i="19"/>
  <c r="I842" i="19" s="1"/>
  <c r="G841" i="19"/>
  <c r="I841" i="19" s="1"/>
  <c r="G840" i="19"/>
  <c r="I840" i="19" s="1"/>
  <c r="G839" i="19"/>
  <c r="I839" i="19" s="1"/>
  <c r="G838" i="19"/>
  <c r="I838" i="19" s="1"/>
  <c r="G837" i="19"/>
  <c r="I837" i="19" s="1"/>
  <c r="G836" i="19"/>
  <c r="I836" i="19" s="1"/>
  <c r="G835" i="19"/>
  <c r="I835" i="19" s="1"/>
  <c r="G834" i="19"/>
  <c r="I834" i="19" s="1"/>
  <c r="G833" i="19"/>
  <c r="I833" i="19" s="1"/>
  <c r="G832" i="19"/>
  <c r="I832" i="19" s="1"/>
  <c r="G831" i="19"/>
  <c r="I831" i="19" s="1"/>
  <c r="G830" i="19"/>
  <c r="I830" i="19" s="1"/>
  <c r="G829" i="19"/>
  <c r="I829" i="19" s="1"/>
  <c r="G828" i="19"/>
  <c r="I828" i="19" s="1"/>
  <c r="G827" i="19"/>
  <c r="I827" i="19" s="1"/>
  <c r="G826" i="19"/>
  <c r="I826" i="19" s="1"/>
  <c r="G825" i="19"/>
  <c r="I825" i="19" s="1"/>
  <c r="G824" i="19"/>
  <c r="I824" i="19" s="1"/>
  <c r="G823" i="19"/>
  <c r="I823" i="19" s="1"/>
  <c r="G822" i="19"/>
  <c r="I822" i="19" s="1"/>
  <c r="G821" i="19"/>
  <c r="I821" i="19" s="1"/>
  <c r="G820" i="19"/>
  <c r="I820" i="19" s="1"/>
  <c r="G819" i="19"/>
  <c r="I819" i="19" s="1"/>
  <c r="G818" i="19"/>
  <c r="I818" i="19" s="1"/>
  <c r="G817" i="19"/>
  <c r="I817" i="19" s="1"/>
  <c r="G816" i="19"/>
  <c r="I816" i="19" s="1"/>
  <c r="G815" i="19"/>
  <c r="I815" i="19" s="1"/>
  <c r="G814" i="19"/>
  <c r="I814" i="19" s="1"/>
  <c r="G813" i="19"/>
  <c r="I813" i="19" s="1"/>
  <c r="G812" i="19"/>
  <c r="I812" i="19" s="1"/>
  <c r="G811" i="19"/>
  <c r="I811" i="19" s="1"/>
  <c r="G810" i="19"/>
  <c r="I810" i="19" s="1"/>
  <c r="G809" i="19"/>
  <c r="I809" i="19" s="1"/>
  <c r="G808" i="19"/>
  <c r="I808" i="19" s="1"/>
  <c r="G807" i="19"/>
  <c r="I807" i="19" s="1"/>
  <c r="G806" i="19"/>
  <c r="I806" i="19" s="1"/>
  <c r="G805" i="19"/>
  <c r="I805" i="19" s="1"/>
  <c r="G804" i="19"/>
  <c r="I804" i="19" s="1"/>
  <c r="G803" i="19"/>
  <c r="I803" i="19" s="1"/>
  <c r="G960" i="19" s="1"/>
  <c r="G773" i="19"/>
  <c r="G772" i="19"/>
  <c r="G771" i="19"/>
  <c r="J764" i="19"/>
  <c r="D763" i="19"/>
  <c r="D760" i="19"/>
  <c r="F722" i="19"/>
  <c r="G721" i="19"/>
  <c r="E721" i="19"/>
  <c r="G714" i="19"/>
  <c r="I714" i="19" s="1"/>
  <c r="G713" i="19"/>
  <c r="I713" i="19" s="1"/>
  <c r="G712" i="19"/>
  <c r="I712" i="19" s="1"/>
  <c r="G711" i="19"/>
  <c r="I711" i="19" s="1"/>
  <c r="G710" i="19"/>
  <c r="I710" i="19" s="1"/>
  <c r="G709" i="19"/>
  <c r="I709" i="19" s="1"/>
  <c r="G708" i="19"/>
  <c r="I708" i="19" s="1"/>
  <c r="G707" i="19"/>
  <c r="I707" i="19" s="1"/>
  <c r="G706" i="19"/>
  <c r="I706" i="19" s="1"/>
  <c r="G705" i="19"/>
  <c r="I705" i="19" s="1"/>
  <c r="G704" i="19"/>
  <c r="I704" i="19" s="1"/>
  <c r="G703" i="19"/>
  <c r="I703" i="19" s="1"/>
  <c r="G702" i="19"/>
  <c r="I702" i="19" s="1"/>
  <c r="G701" i="19"/>
  <c r="I701" i="19" s="1"/>
  <c r="G700" i="19"/>
  <c r="I700" i="19" s="1"/>
  <c r="G699" i="19"/>
  <c r="I699" i="19" s="1"/>
  <c r="G698" i="19"/>
  <c r="I698" i="19" s="1"/>
  <c r="G697" i="19"/>
  <c r="I697" i="19" s="1"/>
  <c r="G696" i="19"/>
  <c r="I696" i="19" s="1"/>
  <c r="G695" i="19"/>
  <c r="I695" i="19" s="1"/>
  <c r="G694" i="19"/>
  <c r="I694" i="19" s="1"/>
  <c r="G693" i="19"/>
  <c r="I693" i="19" s="1"/>
  <c r="G692" i="19"/>
  <c r="I692" i="19" s="1"/>
  <c r="G691" i="19"/>
  <c r="I691" i="19" s="1"/>
  <c r="G690" i="19"/>
  <c r="I690" i="19" s="1"/>
  <c r="G689" i="19"/>
  <c r="I689" i="19" s="1"/>
  <c r="G688" i="19"/>
  <c r="I688" i="19" s="1"/>
  <c r="G687" i="19"/>
  <c r="I687" i="19" s="1"/>
  <c r="G686" i="19"/>
  <c r="I686" i="19" s="1"/>
  <c r="G685" i="19"/>
  <c r="I685" i="19" s="1"/>
  <c r="G684" i="19"/>
  <c r="I684" i="19" s="1"/>
  <c r="G683" i="19"/>
  <c r="I683" i="19" s="1"/>
  <c r="G682" i="19"/>
  <c r="I682" i="19" s="1"/>
  <c r="G681" i="19"/>
  <c r="I681" i="19" s="1"/>
  <c r="G680" i="19"/>
  <c r="I680" i="19" s="1"/>
  <c r="G679" i="19"/>
  <c r="I679" i="19" s="1"/>
  <c r="G678" i="19"/>
  <c r="I678" i="19" s="1"/>
  <c r="G677" i="19"/>
  <c r="I677" i="19" s="1"/>
  <c r="G676" i="19"/>
  <c r="I676" i="19" s="1"/>
  <c r="G675" i="19"/>
  <c r="I675" i="19" s="1"/>
  <c r="G674" i="19"/>
  <c r="I674" i="19" s="1"/>
  <c r="G673" i="19"/>
  <c r="I673" i="19" s="1"/>
  <c r="G672" i="19"/>
  <c r="I672" i="19" s="1"/>
  <c r="G671" i="19"/>
  <c r="I671" i="19" s="1"/>
  <c r="G670" i="19"/>
  <c r="I670" i="19" s="1"/>
  <c r="G669" i="19"/>
  <c r="I669" i="19" s="1"/>
  <c r="G668" i="19"/>
  <c r="I668" i="19" s="1"/>
  <c r="G667" i="19"/>
  <c r="I667" i="19" s="1"/>
  <c r="G666" i="19"/>
  <c r="I666" i="19" s="1"/>
  <c r="G665" i="19"/>
  <c r="I665" i="19" s="1"/>
  <c r="G664" i="19"/>
  <c r="I664" i="19" s="1"/>
  <c r="G663" i="19"/>
  <c r="I663" i="19" s="1"/>
  <c r="G662" i="19"/>
  <c r="I662" i="19" s="1"/>
  <c r="G661" i="19"/>
  <c r="I661" i="19" s="1"/>
  <c r="G660" i="19"/>
  <c r="I660" i="19" s="1"/>
  <c r="G659" i="19"/>
  <c r="I659" i="19" s="1"/>
  <c r="G658" i="19"/>
  <c r="I658" i="19" s="1"/>
  <c r="G657" i="19"/>
  <c r="I657" i="19" s="1"/>
  <c r="G656" i="19"/>
  <c r="I656" i="19" s="1"/>
  <c r="G655" i="19"/>
  <c r="I655" i="19" s="1"/>
  <c r="G654" i="19"/>
  <c r="I654" i="19" s="1"/>
  <c r="G653" i="19"/>
  <c r="I653" i="19" s="1"/>
  <c r="G652" i="19"/>
  <c r="I652" i="19" s="1"/>
  <c r="G651" i="19"/>
  <c r="I651" i="19" s="1"/>
  <c r="G650" i="19"/>
  <c r="I650" i="19" s="1"/>
  <c r="G649" i="19"/>
  <c r="I649" i="19" s="1"/>
  <c r="G648" i="19"/>
  <c r="I648" i="19" s="1"/>
  <c r="G647" i="19"/>
  <c r="I647" i="19" s="1"/>
  <c r="G646" i="19"/>
  <c r="I646" i="19" s="1"/>
  <c r="G645" i="19"/>
  <c r="I645" i="19" s="1"/>
  <c r="G644" i="19"/>
  <c r="I644" i="19" s="1"/>
  <c r="G643" i="19"/>
  <c r="I643" i="19" s="1"/>
  <c r="G642" i="19"/>
  <c r="I642" i="19" s="1"/>
  <c r="G641" i="19"/>
  <c r="I641" i="19" s="1"/>
  <c r="G640" i="19"/>
  <c r="I640" i="19" s="1"/>
  <c r="G639" i="19"/>
  <c r="I639" i="19" s="1"/>
  <c r="G638" i="19"/>
  <c r="I638" i="19" s="1"/>
  <c r="G637" i="19"/>
  <c r="I637" i="19" s="1"/>
  <c r="G636" i="19"/>
  <c r="I636" i="19" s="1"/>
  <c r="G635" i="19"/>
  <c r="I635" i="19" s="1"/>
  <c r="G634" i="19"/>
  <c r="I634" i="19" s="1"/>
  <c r="G633" i="19"/>
  <c r="I633" i="19" s="1"/>
  <c r="G632" i="19"/>
  <c r="I632" i="19" s="1"/>
  <c r="G631" i="19"/>
  <c r="I631" i="19" s="1"/>
  <c r="G630" i="19"/>
  <c r="I630" i="19" s="1"/>
  <c r="G629" i="19"/>
  <c r="I629" i="19" s="1"/>
  <c r="G628" i="19"/>
  <c r="I628" i="19" s="1"/>
  <c r="G627" i="19"/>
  <c r="I627" i="19" s="1"/>
  <c r="G626" i="19"/>
  <c r="I626" i="19" s="1"/>
  <c r="G625" i="19"/>
  <c r="I625" i="19" s="1"/>
  <c r="G624" i="19"/>
  <c r="I624" i="19" s="1"/>
  <c r="G623" i="19"/>
  <c r="I623" i="19" s="1"/>
  <c r="G622" i="19"/>
  <c r="I622" i="19" s="1"/>
  <c r="G621" i="19"/>
  <c r="I621" i="19" s="1"/>
  <c r="G620" i="19"/>
  <c r="I620" i="19" s="1"/>
  <c r="G619" i="19"/>
  <c r="I619" i="19" s="1"/>
  <c r="G618" i="19"/>
  <c r="I618" i="19" s="1"/>
  <c r="G617" i="19"/>
  <c r="I617" i="19" s="1"/>
  <c r="G616" i="19"/>
  <c r="I616" i="19" s="1"/>
  <c r="G615" i="19"/>
  <c r="I615" i="19" s="1"/>
  <c r="G614" i="19"/>
  <c r="I614" i="19" s="1"/>
  <c r="G613" i="19"/>
  <c r="I613" i="19" s="1"/>
  <c r="G612" i="19"/>
  <c r="I612" i="19" s="1"/>
  <c r="G611" i="19"/>
  <c r="I611" i="19" s="1"/>
  <c r="G610" i="19"/>
  <c r="I610" i="19" s="1"/>
  <c r="G609" i="19"/>
  <c r="I609" i="19" s="1"/>
  <c r="G608" i="19"/>
  <c r="I608" i="19" s="1"/>
  <c r="G607" i="19"/>
  <c r="I607" i="19" s="1"/>
  <c r="G606" i="19"/>
  <c r="I606" i="19" s="1"/>
  <c r="G605" i="19"/>
  <c r="I605" i="19" s="1"/>
  <c r="G604" i="19"/>
  <c r="I604" i="19" s="1"/>
  <c r="G603" i="19"/>
  <c r="I603" i="19" s="1"/>
  <c r="G602" i="19"/>
  <c r="I602" i="19" s="1"/>
  <c r="G601" i="19"/>
  <c r="I601" i="19" s="1"/>
  <c r="G600" i="19"/>
  <c r="I600" i="19" s="1"/>
  <c r="G599" i="19"/>
  <c r="I599" i="19" s="1"/>
  <c r="G598" i="19"/>
  <c r="I598" i="19" s="1"/>
  <c r="G597" i="19"/>
  <c r="I597" i="19" s="1"/>
  <c r="G596" i="19"/>
  <c r="I596" i="19" s="1"/>
  <c r="G595" i="19"/>
  <c r="I595" i="19" s="1"/>
  <c r="G594" i="19"/>
  <c r="I594" i="19" s="1"/>
  <c r="G593" i="19"/>
  <c r="I593" i="19" s="1"/>
  <c r="G592" i="19"/>
  <c r="I592" i="19" s="1"/>
  <c r="G591" i="19"/>
  <c r="I591" i="19" s="1"/>
  <c r="G590" i="19"/>
  <c r="I590" i="19" s="1"/>
  <c r="G589" i="19"/>
  <c r="I589" i="19" s="1"/>
  <c r="G588" i="19"/>
  <c r="I588" i="19" s="1"/>
  <c r="G587" i="19"/>
  <c r="I587" i="19" s="1"/>
  <c r="G586" i="19"/>
  <c r="I586" i="19" s="1"/>
  <c r="G585" i="19"/>
  <c r="I585" i="19" s="1"/>
  <c r="G584" i="19"/>
  <c r="I584" i="19" s="1"/>
  <c r="G583" i="19"/>
  <c r="I583" i="19" s="1"/>
  <c r="G582" i="19"/>
  <c r="I582" i="19" s="1"/>
  <c r="G581" i="19"/>
  <c r="I581" i="19" s="1"/>
  <c r="G580" i="19"/>
  <c r="I580" i="19" s="1"/>
  <c r="G579" i="19"/>
  <c r="I579" i="19" s="1"/>
  <c r="G578" i="19"/>
  <c r="I578" i="19" s="1"/>
  <c r="G577" i="19"/>
  <c r="I577" i="19" s="1"/>
  <c r="G576" i="19"/>
  <c r="I576" i="19" s="1"/>
  <c r="G575" i="19"/>
  <c r="I575" i="19" s="1"/>
  <c r="G574" i="19"/>
  <c r="I574" i="19" s="1"/>
  <c r="G573" i="19"/>
  <c r="I573" i="19" s="1"/>
  <c r="G572" i="19"/>
  <c r="I572" i="19" s="1"/>
  <c r="G571" i="19"/>
  <c r="I571" i="19" s="1"/>
  <c r="G570" i="19"/>
  <c r="I570" i="19" s="1"/>
  <c r="G569" i="19"/>
  <c r="I569" i="19" s="1"/>
  <c r="G568" i="19"/>
  <c r="I568" i="19" s="1"/>
  <c r="G567" i="19"/>
  <c r="I567" i="19" s="1"/>
  <c r="G566" i="19"/>
  <c r="I566" i="19" s="1"/>
  <c r="G565" i="19"/>
  <c r="I565" i="19" s="1"/>
  <c r="G722" i="19" s="1"/>
  <c r="G535" i="19"/>
  <c r="G534" i="19"/>
  <c r="G533" i="19"/>
  <c r="J526" i="19"/>
  <c r="D525" i="19"/>
  <c r="D522" i="19"/>
  <c r="G484" i="19"/>
  <c r="F484" i="19"/>
  <c r="E484" i="19"/>
  <c r="G483" i="19"/>
  <c r="F483" i="19"/>
  <c r="E483" i="19"/>
  <c r="G476" i="19"/>
  <c r="I476" i="19" s="1"/>
  <c r="G475" i="19"/>
  <c r="I475" i="19" s="1"/>
  <c r="G474" i="19"/>
  <c r="I474" i="19" s="1"/>
  <c r="G473" i="19"/>
  <c r="I473" i="19" s="1"/>
  <c r="G472" i="19"/>
  <c r="I472" i="19" s="1"/>
  <c r="G471" i="19"/>
  <c r="I471" i="19" s="1"/>
  <c r="G470" i="19"/>
  <c r="I470" i="19" s="1"/>
  <c r="G469" i="19"/>
  <c r="I469" i="19" s="1"/>
  <c r="G468" i="19"/>
  <c r="I468" i="19" s="1"/>
  <c r="G467" i="19"/>
  <c r="I467" i="19" s="1"/>
  <c r="G466" i="19"/>
  <c r="I466" i="19" s="1"/>
  <c r="G465" i="19"/>
  <c r="I465" i="19" s="1"/>
  <c r="G464" i="19"/>
  <c r="I464" i="19" s="1"/>
  <c r="G463" i="19"/>
  <c r="I463" i="19" s="1"/>
  <c r="G462" i="19"/>
  <c r="I462" i="19" s="1"/>
  <c r="G461" i="19"/>
  <c r="I461" i="19" s="1"/>
  <c r="G460" i="19"/>
  <c r="I460" i="19" s="1"/>
  <c r="G459" i="19"/>
  <c r="I459" i="19" s="1"/>
  <c r="G458" i="19"/>
  <c r="I458" i="19" s="1"/>
  <c r="G457" i="19"/>
  <c r="I457" i="19" s="1"/>
  <c r="G456" i="19"/>
  <c r="I456" i="19" s="1"/>
  <c r="G455" i="19"/>
  <c r="I455" i="19" s="1"/>
  <c r="G454" i="19"/>
  <c r="I454" i="19" s="1"/>
  <c r="G453" i="19"/>
  <c r="I453" i="19" s="1"/>
  <c r="G452" i="19"/>
  <c r="I452" i="19" s="1"/>
  <c r="G451" i="19"/>
  <c r="I451" i="19" s="1"/>
  <c r="G450" i="19"/>
  <c r="I450" i="19" s="1"/>
  <c r="G449" i="19"/>
  <c r="I449" i="19" s="1"/>
  <c r="G448" i="19"/>
  <c r="I448" i="19" s="1"/>
  <c r="G447" i="19"/>
  <c r="I447" i="19" s="1"/>
  <c r="G446" i="19"/>
  <c r="I446" i="19" s="1"/>
  <c r="G445" i="19"/>
  <c r="I445" i="19" s="1"/>
  <c r="G444" i="19"/>
  <c r="I444" i="19" s="1"/>
  <c r="G443" i="19"/>
  <c r="I443" i="19" s="1"/>
  <c r="G442" i="19"/>
  <c r="I442" i="19" s="1"/>
  <c r="G441" i="19"/>
  <c r="I441" i="19" s="1"/>
  <c r="G440" i="19"/>
  <c r="I440" i="19" s="1"/>
  <c r="G439" i="19"/>
  <c r="I439" i="19" s="1"/>
  <c r="G438" i="19"/>
  <c r="I438" i="19" s="1"/>
  <c r="G437" i="19"/>
  <c r="I437" i="19" s="1"/>
  <c r="G436" i="19"/>
  <c r="I436" i="19" s="1"/>
  <c r="G435" i="19"/>
  <c r="I435" i="19" s="1"/>
  <c r="G434" i="19"/>
  <c r="I434" i="19" s="1"/>
  <c r="G433" i="19"/>
  <c r="I433" i="19" s="1"/>
  <c r="G432" i="19"/>
  <c r="I432" i="19" s="1"/>
  <c r="G431" i="19"/>
  <c r="I431" i="19" s="1"/>
  <c r="G430" i="19"/>
  <c r="I430" i="19" s="1"/>
  <c r="G429" i="19"/>
  <c r="I429" i="19" s="1"/>
  <c r="G428" i="19"/>
  <c r="I428" i="19" s="1"/>
  <c r="G427" i="19"/>
  <c r="I427" i="19" s="1"/>
  <c r="G426" i="19"/>
  <c r="I426" i="19" s="1"/>
  <c r="G425" i="19"/>
  <c r="I425" i="19" s="1"/>
  <c r="G424" i="19"/>
  <c r="I424" i="19" s="1"/>
  <c r="G423" i="19"/>
  <c r="I423" i="19" s="1"/>
  <c r="G422" i="19"/>
  <c r="I422" i="19" s="1"/>
  <c r="G421" i="19"/>
  <c r="I421" i="19" s="1"/>
  <c r="G420" i="19"/>
  <c r="I420" i="19" s="1"/>
  <c r="G419" i="19"/>
  <c r="I419" i="19" s="1"/>
  <c r="G418" i="19"/>
  <c r="I418" i="19" s="1"/>
  <c r="G417" i="19"/>
  <c r="I417" i="19" s="1"/>
  <c r="G416" i="19"/>
  <c r="I416" i="19" s="1"/>
  <c r="G415" i="19"/>
  <c r="I415" i="19" s="1"/>
  <c r="G414" i="19"/>
  <c r="I414" i="19" s="1"/>
  <c r="G413" i="19"/>
  <c r="I413" i="19" s="1"/>
  <c r="G412" i="19"/>
  <c r="I412" i="19" s="1"/>
  <c r="G411" i="19"/>
  <c r="I411" i="19" s="1"/>
  <c r="G410" i="19"/>
  <c r="I410" i="19" s="1"/>
  <c r="G409" i="19"/>
  <c r="I409" i="19" s="1"/>
  <c r="G408" i="19"/>
  <c r="I408" i="19" s="1"/>
  <c r="G407" i="19"/>
  <c r="I407" i="19" s="1"/>
  <c r="G406" i="19"/>
  <c r="I406" i="19" s="1"/>
  <c r="G405" i="19"/>
  <c r="I405" i="19" s="1"/>
  <c r="G404" i="19"/>
  <c r="I404" i="19" s="1"/>
  <c r="G403" i="19"/>
  <c r="I403" i="19" s="1"/>
  <c r="G402" i="19"/>
  <c r="I402" i="19" s="1"/>
  <c r="G401" i="19"/>
  <c r="I401" i="19" s="1"/>
  <c r="G400" i="19"/>
  <c r="I400" i="19" s="1"/>
  <c r="G399" i="19"/>
  <c r="I399" i="19" s="1"/>
  <c r="G398" i="19"/>
  <c r="I398" i="19" s="1"/>
  <c r="G397" i="19"/>
  <c r="I397" i="19" s="1"/>
  <c r="G396" i="19"/>
  <c r="I396" i="19" s="1"/>
  <c r="G395" i="19"/>
  <c r="I395" i="19" s="1"/>
  <c r="G394" i="19"/>
  <c r="I394" i="19" s="1"/>
  <c r="G393" i="19"/>
  <c r="I393" i="19" s="1"/>
  <c r="G392" i="19"/>
  <c r="I392" i="19" s="1"/>
  <c r="G391" i="19"/>
  <c r="I391" i="19" s="1"/>
  <c r="G390" i="19"/>
  <c r="I390" i="19" s="1"/>
  <c r="G389" i="19"/>
  <c r="I389" i="19" s="1"/>
  <c r="G388" i="19"/>
  <c r="I388" i="19" s="1"/>
  <c r="G387" i="19"/>
  <c r="I387" i="19" s="1"/>
  <c r="G386" i="19"/>
  <c r="I386" i="19" s="1"/>
  <c r="G385" i="19"/>
  <c r="I385" i="19" s="1"/>
  <c r="G384" i="19"/>
  <c r="I384" i="19" s="1"/>
  <c r="G383" i="19"/>
  <c r="I383" i="19" s="1"/>
  <c r="G382" i="19"/>
  <c r="I382" i="19" s="1"/>
  <c r="G381" i="19"/>
  <c r="I381" i="19" s="1"/>
  <c r="G380" i="19"/>
  <c r="I380" i="19" s="1"/>
  <c r="G379" i="19"/>
  <c r="I379" i="19" s="1"/>
  <c r="G378" i="19"/>
  <c r="I378" i="19" s="1"/>
  <c r="G377" i="19"/>
  <c r="I377" i="19" s="1"/>
  <c r="G376" i="19"/>
  <c r="I376" i="19" s="1"/>
  <c r="G375" i="19"/>
  <c r="I375" i="19" s="1"/>
  <c r="G374" i="19"/>
  <c r="I374" i="19" s="1"/>
  <c r="G373" i="19"/>
  <c r="I373" i="19" s="1"/>
  <c r="G372" i="19"/>
  <c r="I372" i="19" s="1"/>
  <c r="G371" i="19"/>
  <c r="I371" i="19" s="1"/>
  <c r="G370" i="19"/>
  <c r="I370" i="19" s="1"/>
  <c r="G369" i="19"/>
  <c r="I369" i="19" s="1"/>
  <c r="G368" i="19"/>
  <c r="I368" i="19" s="1"/>
  <c r="G367" i="19"/>
  <c r="I367" i="19" s="1"/>
  <c r="G366" i="19"/>
  <c r="I366" i="19" s="1"/>
  <c r="G365" i="19"/>
  <c r="I365" i="19" s="1"/>
  <c r="G364" i="19"/>
  <c r="I364" i="19" s="1"/>
  <c r="G363" i="19"/>
  <c r="I363" i="19" s="1"/>
  <c r="G362" i="19"/>
  <c r="I362" i="19" s="1"/>
  <c r="G361" i="19"/>
  <c r="I361" i="19" s="1"/>
  <c r="G360" i="19"/>
  <c r="I360" i="19" s="1"/>
  <c r="G359" i="19"/>
  <c r="I359" i="19" s="1"/>
  <c r="G358" i="19"/>
  <c r="I358" i="19" s="1"/>
  <c r="G357" i="19"/>
  <c r="I357" i="19" s="1"/>
  <c r="G356" i="19"/>
  <c r="I356" i="19" s="1"/>
  <c r="G355" i="19"/>
  <c r="I355" i="19" s="1"/>
  <c r="G354" i="19"/>
  <c r="I354" i="19" s="1"/>
  <c r="G353" i="19"/>
  <c r="I353" i="19" s="1"/>
  <c r="G352" i="19"/>
  <c r="I352" i="19" s="1"/>
  <c r="G351" i="19"/>
  <c r="I351" i="19" s="1"/>
  <c r="G350" i="19"/>
  <c r="I350" i="19" s="1"/>
  <c r="G349" i="19"/>
  <c r="I349" i="19" s="1"/>
  <c r="G348" i="19"/>
  <c r="I348" i="19" s="1"/>
  <c r="G347" i="19"/>
  <c r="I347" i="19" s="1"/>
  <c r="G346" i="19"/>
  <c r="I346" i="19" s="1"/>
  <c r="G345" i="19"/>
  <c r="I345" i="19" s="1"/>
  <c r="G344" i="19"/>
  <c r="I344" i="19" s="1"/>
  <c r="G343" i="19"/>
  <c r="I343" i="19" s="1"/>
  <c r="G342" i="19"/>
  <c r="I342" i="19" s="1"/>
  <c r="G341" i="19"/>
  <c r="I341" i="19" s="1"/>
  <c r="G340" i="19"/>
  <c r="I340" i="19" s="1"/>
  <c r="G339" i="19"/>
  <c r="I339" i="19" s="1"/>
  <c r="G338" i="19"/>
  <c r="I338" i="19" s="1"/>
  <c r="G337" i="19"/>
  <c r="I337" i="19" s="1"/>
  <c r="G336" i="19"/>
  <c r="I336" i="19" s="1"/>
  <c r="G335" i="19"/>
  <c r="I335" i="19" s="1"/>
  <c r="G334" i="19"/>
  <c r="I334" i="19" s="1"/>
  <c r="G333" i="19"/>
  <c r="I333" i="19" s="1"/>
  <c r="G332" i="19"/>
  <c r="I332" i="19" s="1"/>
  <c r="G331" i="19"/>
  <c r="I331" i="19" s="1"/>
  <c r="G330" i="19"/>
  <c r="I330" i="19" s="1"/>
  <c r="G329" i="19"/>
  <c r="I329" i="19" s="1"/>
  <c r="G328" i="19"/>
  <c r="I328" i="19" s="1"/>
  <c r="G327" i="19"/>
  <c r="I327" i="19" s="1"/>
  <c r="G297" i="19"/>
  <c r="G296" i="19"/>
  <c r="G295" i="19"/>
  <c r="J288" i="19"/>
  <c r="D287" i="19"/>
  <c r="F8" i="19"/>
  <c r="G245" i="19"/>
  <c r="F246" i="19"/>
  <c r="F245" i="19"/>
  <c r="G238" i="19"/>
  <c r="I238" i="19" s="1"/>
  <c r="G237" i="19"/>
  <c r="I237" i="19" s="1"/>
  <c r="G236" i="19"/>
  <c r="I236" i="19" s="1"/>
  <c r="G235" i="19"/>
  <c r="I235" i="19" s="1"/>
  <c r="G234" i="19"/>
  <c r="I234" i="19" s="1"/>
  <c r="G233" i="19"/>
  <c r="I233" i="19" s="1"/>
  <c r="G232" i="19"/>
  <c r="I232" i="19" s="1"/>
  <c r="G231" i="19"/>
  <c r="I231" i="19" s="1"/>
  <c r="G230" i="19"/>
  <c r="I230" i="19" s="1"/>
  <c r="G229" i="19"/>
  <c r="I229" i="19" s="1"/>
  <c r="G228" i="19"/>
  <c r="I228" i="19" s="1"/>
  <c r="G227" i="19"/>
  <c r="I227" i="19" s="1"/>
  <c r="G226" i="19"/>
  <c r="I226" i="19" s="1"/>
  <c r="G225" i="19"/>
  <c r="I225" i="19" s="1"/>
  <c r="G224" i="19"/>
  <c r="I224" i="19" s="1"/>
  <c r="G223" i="19"/>
  <c r="I223" i="19" s="1"/>
  <c r="G222" i="19"/>
  <c r="I222" i="19" s="1"/>
  <c r="G221" i="19"/>
  <c r="I221" i="19" s="1"/>
  <c r="G220" i="19"/>
  <c r="I220" i="19" s="1"/>
  <c r="G219" i="19"/>
  <c r="I219" i="19" s="1"/>
  <c r="G218" i="19"/>
  <c r="I218" i="19" s="1"/>
  <c r="G217" i="19"/>
  <c r="I217" i="19" s="1"/>
  <c r="G216" i="19"/>
  <c r="I216" i="19" s="1"/>
  <c r="G215" i="19"/>
  <c r="I215" i="19" s="1"/>
  <c r="G214" i="19"/>
  <c r="I214" i="19" s="1"/>
  <c r="G213" i="19"/>
  <c r="I213" i="19" s="1"/>
  <c r="G212" i="19"/>
  <c r="I212" i="19" s="1"/>
  <c r="G211" i="19"/>
  <c r="I211" i="19" s="1"/>
  <c r="G210" i="19"/>
  <c r="I210" i="19" s="1"/>
  <c r="G209" i="19"/>
  <c r="I209" i="19" s="1"/>
  <c r="G208" i="19"/>
  <c r="I208" i="19" s="1"/>
  <c r="G207" i="19"/>
  <c r="I207" i="19" s="1"/>
  <c r="G206" i="19"/>
  <c r="I206" i="19" s="1"/>
  <c r="G205" i="19"/>
  <c r="I205" i="19" s="1"/>
  <c r="G204" i="19"/>
  <c r="I204" i="19" s="1"/>
  <c r="G203" i="19"/>
  <c r="I203" i="19" s="1"/>
  <c r="G202" i="19"/>
  <c r="I202" i="19" s="1"/>
  <c r="G201" i="19"/>
  <c r="I201" i="19" s="1"/>
  <c r="G200" i="19"/>
  <c r="I200" i="19" s="1"/>
  <c r="G199" i="19"/>
  <c r="I199" i="19" s="1"/>
  <c r="G198" i="19"/>
  <c r="I198" i="19" s="1"/>
  <c r="G197" i="19"/>
  <c r="I197" i="19" s="1"/>
  <c r="G196" i="19"/>
  <c r="I196" i="19" s="1"/>
  <c r="G195" i="19"/>
  <c r="I195" i="19" s="1"/>
  <c r="G194" i="19"/>
  <c r="I194" i="19" s="1"/>
  <c r="G193" i="19"/>
  <c r="I193" i="19" s="1"/>
  <c r="G192" i="19"/>
  <c r="I192" i="19" s="1"/>
  <c r="G191" i="19"/>
  <c r="I191" i="19" s="1"/>
  <c r="G190" i="19"/>
  <c r="I190" i="19" s="1"/>
  <c r="G189" i="19"/>
  <c r="I189" i="19" s="1"/>
  <c r="G188" i="19"/>
  <c r="I188" i="19" s="1"/>
  <c r="G187" i="19"/>
  <c r="I187" i="19" s="1"/>
  <c r="G186" i="19"/>
  <c r="I186" i="19" s="1"/>
  <c r="G185" i="19"/>
  <c r="I185" i="19" s="1"/>
  <c r="G184" i="19"/>
  <c r="I184" i="19" s="1"/>
  <c r="G183" i="19"/>
  <c r="I183" i="19" s="1"/>
  <c r="G182" i="19"/>
  <c r="I182" i="19" s="1"/>
  <c r="G181" i="19"/>
  <c r="I181" i="19" s="1"/>
  <c r="G180" i="19"/>
  <c r="I180" i="19" s="1"/>
  <c r="G179" i="19"/>
  <c r="I179" i="19" s="1"/>
  <c r="G178" i="19"/>
  <c r="I178" i="19" s="1"/>
  <c r="G177" i="19"/>
  <c r="I177" i="19" s="1"/>
  <c r="G176" i="19"/>
  <c r="I176" i="19" s="1"/>
  <c r="G175" i="19"/>
  <c r="I175" i="19" s="1"/>
  <c r="G174" i="19"/>
  <c r="I174" i="19" s="1"/>
  <c r="G173" i="19"/>
  <c r="I173" i="19" s="1"/>
  <c r="G172" i="19"/>
  <c r="I172" i="19" s="1"/>
  <c r="G171" i="19"/>
  <c r="I171" i="19" s="1"/>
  <c r="G170" i="19"/>
  <c r="I170" i="19" s="1"/>
  <c r="G169" i="19"/>
  <c r="I169" i="19" s="1"/>
  <c r="G168" i="19"/>
  <c r="I168" i="19" s="1"/>
  <c r="G167" i="19"/>
  <c r="I167" i="19" s="1"/>
  <c r="G166" i="19"/>
  <c r="I166" i="19" s="1"/>
  <c r="G165" i="19"/>
  <c r="I165" i="19" s="1"/>
  <c r="G164" i="19"/>
  <c r="I164" i="19" s="1"/>
  <c r="G163" i="19"/>
  <c r="I163" i="19" s="1"/>
  <c r="G162" i="19"/>
  <c r="I162" i="19" s="1"/>
  <c r="G161" i="19"/>
  <c r="I161" i="19" s="1"/>
  <c r="G160" i="19"/>
  <c r="I160" i="19" s="1"/>
  <c r="G159" i="19"/>
  <c r="I159" i="19" s="1"/>
  <c r="G158" i="19"/>
  <c r="I158" i="19" s="1"/>
  <c r="G157" i="19"/>
  <c r="I157" i="19" s="1"/>
  <c r="G156" i="19"/>
  <c r="I156" i="19" s="1"/>
  <c r="G155" i="19"/>
  <c r="I155" i="19" s="1"/>
  <c r="G154" i="19"/>
  <c r="I154" i="19" s="1"/>
  <c r="G153" i="19"/>
  <c r="I153" i="19" s="1"/>
  <c r="G152" i="19"/>
  <c r="I152" i="19" s="1"/>
  <c r="G151" i="19"/>
  <c r="I151" i="19" s="1"/>
  <c r="G150" i="19"/>
  <c r="I150" i="19" s="1"/>
  <c r="G149" i="19"/>
  <c r="I149" i="19" s="1"/>
  <c r="G148" i="19"/>
  <c r="I148" i="19" s="1"/>
  <c r="G147" i="19"/>
  <c r="I147" i="19" s="1"/>
  <c r="G146" i="19"/>
  <c r="I146" i="19" s="1"/>
  <c r="G145" i="19"/>
  <c r="I145" i="19" s="1"/>
  <c r="G144" i="19"/>
  <c r="I144" i="19" s="1"/>
  <c r="G143" i="19"/>
  <c r="I143" i="19" s="1"/>
  <c r="G142" i="19"/>
  <c r="I142" i="19" s="1"/>
  <c r="G141" i="19"/>
  <c r="I141" i="19" s="1"/>
  <c r="G140" i="19"/>
  <c r="I140" i="19" s="1"/>
  <c r="G139" i="19"/>
  <c r="I139" i="19" s="1"/>
  <c r="G138" i="19"/>
  <c r="I138" i="19" s="1"/>
  <c r="G137" i="19"/>
  <c r="I137" i="19" s="1"/>
  <c r="G136" i="19"/>
  <c r="I136" i="19" s="1"/>
  <c r="G135" i="19"/>
  <c r="I135" i="19" s="1"/>
  <c r="G134" i="19"/>
  <c r="I134" i="19" s="1"/>
  <c r="G133" i="19"/>
  <c r="I133" i="19" s="1"/>
  <c r="G132" i="19"/>
  <c r="I132" i="19" s="1"/>
  <c r="G131" i="19"/>
  <c r="I131" i="19" s="1"/>
  <c r="G130" i="19"/>
  <c r="I130" i="19" s="1"/>
  <c r="G129" i="19"/>
  <c r="I129" i="19" s="1"/>
  <c r="G128" i="19"/>
  <c r="I128" i="19" s="1"/>
  <c r="G127" i="19"/>
  <c r="I127" i="19" s="1"/>
  <c r="G126" i="19"/>
  <c r="I126" i="19" s="1"/>
  <c r="G125" i="19"/>
  <c r="I125" i="19" s="1"/>
  <c r="G124" i="19"/>
  <c r="I124" i="19" s="1"/>
  <c r="G123" i="19"/>
  <c r="I123" i="19" s="1"/>
  <c r="G122" i="19"/>
  <c r="I122" i="19" s="1"/>
  <c r="G121" i="19"/>
  <c r="I121" i="19" s="1"/>
  <c r="G120" i="19"/>
  <c r="I120" i="19" s="1"/>
  <c r="G119" i="19"/>
  <c r="I119" i="19" s="1"/>
  <c r="G118" i="19"/>
  <c r="I118" i="19" s="1"/>
  <c r="G117" i="19"/>
  <c r="I117" i="19" s="1"/>
  <c r="G116" i="19"/>
  <c r="I116" i="19" s="1"/>
  <c r="G115" i="19"/>
  <c r="I115" i="19" s="1"/>
  <c r="G114" i="19"/>
  <c r="I114" i="19" s="1"/>
  <c r="G113" i="19"/>
  <c r="I113" i="19" s="1"/>
  <c r="G112" i="19"/>
  <c r="I112" i="19" s="1"/>
  <c r="G111" i="19"/>
  <c r="I111" i="19" s="1"/>
  <c r="G110" i="19"/>
  <c r="I110" i="19" s="1"/>
  <c r="G109" i="19"/>
  <c r="I109" i="19" s="1"/>
  <c r="G108" i="19"/>
  <c r="I108" i="19" s="1"/>
  <c r="G107" i="19"/>
  <c r="I107" i="19" s="1"/>
  <c r="G106" i="19"/>
  <c r="I106" i="19" s="1"/>
  <c r="G105" i="19"/>
  <c r="I105" i="19" s="1"/>
  <c r="G104" i="19"/>
  <c r="I104" i="19" s="1"/>
  <c r="G103" i="19"/>
  <c r="I103" i="19" s="1"/>
  <c r="G102" i="19"/>
  <c r="I102" i="19" s="1"/>
  <c r="G101" i="19"/>
  <c r="I101" i="19" s="1"/>
  <c r="G100" i="19"/>
  <c r="I100" i="19" s="1"/>
  <c r="G99" i="19"/>
  <c r="I99" i="19" s="1"/>
  <c r="G98" i="19"/>
  <c r="I98" i="19" s="1"/>
  <c r="G97" i="19"/>
  <c r="I97" i="19" s="1"/>
  <c r="G96" i="19"/>
  <c r="I96" i="19" s="1"/>
  <c r="G95" i="19"/>
  <c r="I95" i="19" s="1"/>
  <c r="G94" i="19"/>
  <c r="I94" i="19" s="1"/>
  <c r="G93" i="19"/>
  <c r="I93" i="19" s="1"/>
  <c r="G92" i="19"/>
  <c r="I92" i="19" s="1"/>
  <c r="G91" i="19"/>
  <c r="I91" i="19" s="1"/>
  <c r="G90" i="19"/>
  <c r="I90" i="19" s="1"/>
  <c r="J50" i="19"/>
  <c r="D49" i="19"/>
  <c r="D36" i="2"/>
  <c r="D46" i="19"/>
  <c r="D33" i="2"/>
  <c r="G59" i="19"/>
  <c r="G58" i="19"/>
  <c r="G57" i="19"/>
  <c r="E1913" i="19" l="1"/>
  <c r="H553" i="14"/>
  <c r="F485" i="19"/>
  <c r="E1437" i="19"/>
  <c r="G1675" i="19"/>
  <c r="G961" i="19"/>
  <c r="E960" i="19"/>
  <c r="E961" i="19" s="1"/>
  <c r="G2389" i="19"/>
  <c r="F1913" i="19"/>
  <c r="G15" i="19" s="1"/>
  <c r="E2151" i="19"/>
  <c r="E1199" i="19"/>
  <c r="G1199" i="19"/>
  <c r="F1437" i="19"/>
  <c r="G13" i="19" s="1"/>
  <c r="E2389" i="19"/>
  <c r="I510" i="14"/>
  <c r="F11" i="14"/>
  <c r="I270" i="14"/>
  <c r="E1675" i="19"/>
  <c r="G1913" i="19"/>
  <c r="G2151" i="19"/>
  <c r="F2389" i="19"/>
  <c r="F2151" i="19"/>
  <c r="G16" i="19" s="1"/>
  <c r="J209" i="14"/>
  <c r="F1675" i="19"/>
  <c r="G14" i="19" s="1"/>
  <c r="G1437" i="19"/>
  <c r="F1199" i="19"/>
  <c r="G12" i="19" s="1"/>
  <c r="G485" i="19"/>
  <c r="F723" i="19"/>
  <c r="G723" i="19"/>
  <c r="E722" i="19"/>
  <c r="E723" i="19" s="1"/>
  <c r="F961" i="19"/>
  <c r="G11" i="19" s="1"/>
  <c r="E485" i="19"/>
  <c r="F247" i="19"/>
  <c r="E246" i="19"/>
  <c r="E247" i="19" s="1"/>
  <c r="G247" i="19"/>
  <c r="D21" i="21" l="1"/>
  <c r="K21" i="21" s="1"/>
  <c r="G8" i="19"/>
  <c r="D120" i="20"/>
  <c r="G194" i="20"/>
  <c r="F194" i="20"/>
  <c r="D193" i="20"/>
  <c r="D194" i="20" s="1"/>
  <c r="E192" i="20"/>
  <c r="H185" i="20"/>
  <c r="H184" i="20"/>
  <c r="G185" i="20"/>
  <c r="G184" i="20"/>
  <c r="C163" i="20"/>
  <c r="C167" i="20"/>
  <c r="C165" i="20"/>
  <c r="C161" i="20"/>
  <c r="C159" i="20"/>
  <c r="C157" i="20"/>
  <c r="B155" i="20"/>
  <c r="L106" i="20"/>
  <c r="G124" i="20"/>
  <c r="E120" i="20"/>
  <c r="F133" i="20"/>
  <c r="F132" i="20"/>
  <c r="F131" i="20"/>
  <c r="C11" i="16"/>
  <c r="F137" i="16"/>
  <c r="C10" i="16"/>
  <c r="E128" i="16"/>
  <c r="D128" i="16"/>
  <c r="G143" i="16"/>
  <c r="F143" i="16"/>
  <c r="E143" i="16"/>
  <c r="D143" i="16"/>
  <c r="C143" i="16"/>
  <c r="G190" i="16"/>
  <c r="E195" i="16"/>
  <c r="I144" i="16"/>
  <c r="J264" i="16"/>
  <c r="C176" i="16"/>
  <c r="E8" i="20" l="1"/>
  <c r="H20" i="21" s="1"/>
  <c r="G20" i="21"/>
  <c r="G209" i="17"/>
  <c r="D165" i="17"/>
  <c r="I161" i="17"/>
  <c r="H161" i="17"/>
  <c r="G161" i="17"/>
  <c r="F161" i="17"/>
  <c r="J160" i="17"/>
  <c r="J159" i="17"/>
  <c r="J158" i="17"/>
  <c r="C160" i="17"/>
  <c r="C40" i="4"/>
  <c r="C159" i="17"/>
  <c r="C39" i="4"/>
  <c r="C158" i="17"/>
  <c r="C38" i="4"/>
  <c r="D152" i="17"/>
  <c r="J189" i="17"/>
  <c r="I189" i="17"/>
  <c r="H189" i="17"/>
  <c r="G189" i="17"/>
  <c r="F189" i="17"/>
  <c r="C189" i="17"/>
  <c r="K188" i="17"/>
  <c r="C188" i="17"/>
  <c r="K187" i="17"/>
  <c r="C187" i="17"/>
  <c r="K186" i="17"/>
  <c r="C186" i="17"/>
  <c r="K185" i="17"/>
  <c r="J185" i="17"/>
  <c r="I185" i="17"/>
  <c r="H185" i="17"/>
  <c r="G185" i="17"/>
  <c r="F185" i="17"/>
  <c r="G180" i="17"/>
  <c r="D180" i="17"/>
  <c r="G165" i="17"/>
  <c r="F165" i="17"/>
  <c r="G143" i="17"/>
  <c r="F143" i="17"/>
  <c r="C143" i="17"/>
  <c r="H142" i="17"/>
  <c r="C142" i="17"/>
  <c r="H141" i="17"/>
  <c r="C141" i="17"/>
  <c r="H140" i="17"/>
  <c r="C140" i="17"/>
  <c r="H139" i="17"/>
  <c r="G139" i="17"/>
  <c r="F139" i="17"/>
  <c r="C137" i="17"/>
  <c r="C135" i="17"/>
  <c r="C133" i="17"/>
  <c r="D208" i="17"/>
  <c r="F208" i="17" s="1"/>
  <c r="H208" i="17" s="1"/>
  <c r="D126" i="17"/>
  <c r="D113" i="17"/>
  <c r="D280" i="16"/>
  <c r="F280" i="16" s="1"/>
  <c r="H280" i="16" s="1"/>
  <c r="D279" i="16"/>
  <c r="F279" i="16" s="1"/>
  <c r="H279" i="16" s="1"/>
  <c r="D278" i="16"/>
  <c r="F278" i="16" s="1"/>
  <c r="H278" i="16" s="1"/>
  <c r="D276" i="16"/>
  <c r="F276" i="16" s="1"/>
  <c r="H276" i="16" s="1"/>
  <c r="F277" i="16"/>
  <c r="H277" i="16" s="1"/>
  <c r="G281" i="16"/>
  <c r="D10" i="16" s="1"/>
  <c r="C195" i="16"/>
  <c r="D195" i="16"/>
  <c r="C188" i="16"/>
  <c r="G182" i="16"/>
  <c r="F182" i="16"/>
  <c r="E182" i="16"/>
  <c r="H181" i="16"/>
  <c r="H180" i="16"/>
  <c r="H179" i="16"/>
  <c r="H178" i="16"/>
  <c r="G178" i="16"/>
  <c r="F178" i="16"/>
  <c r="E178" i="16"/>
  <c r="C182" i="16"/>
  <c r="C181" i="16"/>
  <c r="C180" i="16"/>
  <c r="C179" i="16"/>
  <c r="C174" i="16"/>
  <c r="C172" i="16"/>
  <c r="E166" i="16"/>
  <c r="D166" i="16"/>
  <c r="H281" i="16" l="1"/>
  <c r="F18" i="21"/>
  <c r="K18" i="21" s="1"/>
  <c r="K20" i="21"/>
  <c r="K189" i="17"/>
  <c r="H143" i="17"/>
  <c r="J161" i="17"/>
  <c r="H182" i="16"/>
  <c r="F195" i="16"/>
  <c r="C118" i="16"/>
  <c r="K236" i="14" l="1"/>
  <c r="K235" i="14"/>
  <c r="K234" i="14"/>
  <c r="I237" i="14"/>
  <c r="J237" i="14"/>
  <c r="H237" i="14"/>
  <c r="G237" i="14"/>
  <c r="F237" i="14"/>
  <c r="C237" i="14"/>
  <c r="C236" i="14"/>
  <c r="C235" i="14"/>
  <c r="C234" i="14"/>
  <c r="G233" i="14"/>
  <c r="K233" i="14"/>
  <c r="J233" i="14"/>
  <c r="I233" i="14"/>
  <c r="H233" i="14"/>
  <c r="F233" i="14"/>
  <c r="G228" i="14"/>
  <c r="D228" i="14"/>
  <c r="G213" i="14"/>
  <c r="F213" i="14"/>
  <c r="E213" i="14"/>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F43" i="15"/>
  <c r="F42" i="15"/>
  <c r="F41" i="15"/>
  <c r="F40" i="15"/>
  <c r="F39" i="15"/>
  <c r="F38" i="15"/>
  <c r="F37" i="15"/>
  <c r="F36" i="15"/>
  <c r="F35" i="15"/>
  <c r="F34" i="15"/>
  <c r="F33" i="15"/>
  <c r="F32" i="15"/>
  <c r="F31" i="15"/>
  <c r="F30" i="15"/>
  <c r="F29" i="15"/>
  <c r="F28" i="15"/>
  <c r="F27" i="15"/>
  <c r="F26" i="15"/>
  <c r="F25" i="15"/>
  <c r="F24" i="15"/>
  <c r="K237" i="14" l="1"/>
  <c r="F23" i="15"/>
  <c r="F22" i="15"/>
  <c r="F21" i="15"/>
  <c r="F20" i="15"/>
  <c r="F19" i="15"/>
  <c r="F18" i="15"/>
  <c r="F17" i="15"/>
  <c r="F16" i="15"/>
  <c r="F15" i="15"/>
  <c r="F14" i="15"/>
  <c r="E14" i="15"/>
  <c r="D19" i="15"/>
  <c r="C14" i="15"/>
  <c r="E42" i="15" l="1"/>
  <c r="E41" i="15"/>
  <c r="E40" i="15"/>
  <c r="E39" i="15"/>
  <c r="E38" i="15"/>
  <c r="E37" i="15"/>
  <c r="E36" i="15"/>
  <c r="E35" i="15"/>
  <c r="E34" i="15"/>
  <c r="E33" i="15"/>
  <c r="E32" i="15"/>
  <c r="E31" i="15"/>
  <c r="E30" i="15"/>
  <c r="E29" i="15"/>
  <c r="E28" i="15"/>
  <c r="E27" i="15"/>
  <c r="E26" i="15"/>
  <c r="E25" i="15"/>
  <c r="E24" i="15"/>
  <c r="E23" i="15"/>
  <c r="E22" i="15"/>
  <c r="E21" i="15"/>
  <c r="E20" i="15"/>
  <c r="E19" i="15"/>
  <c r="E18" i="15"/>
  <c r="E17" i="15"/>
  <c r="D41" i="15"/>
  <c r="D40" i="15"/>
  <c r="D39" i="15"/>
  <c r="D38" i="15"/>
  <c r="D37" i="15"/>
  <c r="D36" i="15"/>
  <c r="D35" i="15"/>
  <c r="D34" i="15"/>
  <c r="D33" i="15"/>
  <c r="D32" i="15"/>
  <c r="D31" i="15"/>
  <c r="D30" i="15"/>
  <c r="D29" i="15"/>
  <c r="D28" i="15"/>
  <c r="D27" i="15"/>
  <c r="D26" i="15"/>
  <c r="D25" i="15"/>
  <c r="D24" i="15"/>
  <c r="D23" i="15"/>
  <c r="D22" i="15"/>
  <c r="D21" i="15"/>
  <c r="D20" i="15"/>
  <c r="D18" i="15"/>
  <c r="D17" i="15"/>
  <c r="D42" i="15"/>
  <c r="E43" i="15"/>
  <c r="D43"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E16" i="15"/>
  <c r="D16" i="15"/>
  <c r="D15" i="15"/>
  <c r="C15" i="15"/>
  <c r="E15" i="15"/>
  <c r="G524" i="15"/>
  <c r="G523" i="15"/>
  <c r="G522" i="15"/>
  <c r="J492" i="15"/>
  <c r="N503" i="15" s="1"/>
  <c r="I492" i="15"/>
  <c r="N501" i="15" s="1"/>
  <c r="H492" i="15"/>
  <c r="N499" i="15" s="1"/>
  <c r="G492" i="15"/>
  <c r="N497" i="15" s="1"/>
  <c r="F492" i="15"/>
  <c r="N495" i="15" s="1"/>
  <c r="C491" i="15"/>
  <c r="K490" i="15"/>
  <c r="C490" i="15"/>
  <c r="K489" i="15"/>
  <c r="C469" i="15"/>
  <c r="D465" i="15"/>
  <c r="B457" i="15"/>
  <c r="G3224" i="15"/>
  <c r="G3223" i="15"/>
  <c r="G3222" i="15"/>
  <c r="J3192" i="15"/>
  <c r="C3203" i="15" s="1"/>
  <c r="I3192" i="15"/>
  <c r="C3201" i="15" s="1"/>
  <c r="H3192" i="15"/>
  <c r="C3199" i="15" s="1"/>
  <c r="G3192" i="15"/>
  <c r="C3197" i="15" s="1"/>
  <c r="F3192" i="15"/>
  <c r="C3195" i="15" s="1"/>
  <c r="C3191" i="15"/>
  <c r="K3190" i="15"/>
  <c r="C3190" i="15"/>
  <c r="K3189" i="15"/>
  <c r="C3169" i="15"/>
  <c r="D3165" i="15"/>
  <c r="B3157" i="15"/>
  <c r="G3124" i="15"/>
  <c r="G3123" i="15"/>
  <c r="G3122" i="15"/>
  <c r="J3092" i="15"/>
  <c r="C3103" i="15" s="1"/>
  <c r="I3092" i="15"/>
  <c r="C3101" i="15" s="1"/>
  <c r="H3092" i="15"/>
  <c r="C3099" i="15" s="1"/>
  <c r="G3092" i="15"/>
  <c r="C3097" i="15" s="1"/>
  <c r="F3092" i="15"/>
  <c r="C3095" i="15" s="1"/>
  <c r="C3091" i="15"/>
  <c r="K3090" i="15"/>
  <c r="C3090" i="15"/>
  <c r="K3089" i="15"/>
  <c r="C3069" i="15"/>
  <c r="D3065" i="15"/>
  <c r="B3057" i="15"/>
  <c r="G3024" i="15"/>
  <c r="G3023" i="15"/>
  <c r="G3022" i="15"/>
  <c r="J2992" i="15"/>
  <c r="C3003" i="15" s="1"/>
  <c r="I2992" i="15"/>
  <c r="C3001" i="15" s="1"/>
  <c r="H2992" i="15"/>
  <c r="C2999" i="15" s="1"/>
  <c r="G2992" i="15"/>
  <c r="C2997" i="15" s="1"/>
  <c r="F2992" i="15"/>
  <c r="C2995" i="15" s="1"/>
  <c r="C2991" i="15"/>
  <c r="K2990" i="15"/>
  <c r="C2990" i="15"/>
  <c r="K2989" i="15"/>
  <c r="K2992" i="15" s="1"/>
  <c r="C2969" i="15"/>
  <c r="D2965" i="15"/>
  <c r="B2957" i="15"/>
  <c r="G2924" i="15"/>
  <c r="G2923" i="15"/>
  <c r="G2922" i="15"/>
  <c r="J2892" i="15"/>
  <c r="C2903" i="15" s="1"/>
  <c r="I2892" i="15"/>
  <c r="C2901" i="15" s="1"/>
  <c r="H2892" i="15"/>
  <c r="C2899" i="15" s="1"/>
  <c r="G2892" i="15"/>
  <c r="C2897" i="15" s="1"/>
  <c r="F2892" i="15"/>
  <c r="C2895" i="15" s="1"/>
  <c r="C2891" i="15"/>
  <c r="K2890" i="15"/>
  <c r="C2890" i="15"/>
  <c r="K2889" i="15"/>
  <c r="C2869" i="15"/>
  <c r="D2865" i="15"/>
  <c r="B2857" i="15"/>
  <c r="G2824" i="15"/>
  <c r="G2823" i="15"/>
  <c r="G2822" i="15"/>
  <c r="J2792" i="15"/>
  <c r="C2803" i="15" s="1"/>
  <c r="I2792" i="15"/>
  <c r="C2801" i="15" s="1"/>
  <c r="H2792" i="15"/>
  <c r="C2799" i="15" s="1"/>
  <c r="G2792" i="15"/>
  <c r="C2797" i="15" s="1"/>
  <c r="F2792" i="15"/>
  <c r="C2795" i="15" s="1"/>
  <c r="C2791" i="15"/>
  <c r="K2790" i="15"/>
  <c r="C2790" i="15"/>
  <c r="K2789" i="15"/>
  <c r="K2792" i="15" s="1"/>
  <c r="C2769" i="15"/>
  <c r="D2765" i="15"/>
  <c r="B2757" i="15"/>
  <c r="G2724" i="15"/>
  <c r="G2723" i="15"/>
  <c r="G2722" i="15"/>
  <c r="J2692" i="15"/>
  <c r="C2703" i="15" s="1"/>
  <c r="I2692" i="15"/>
  <c r="C2701" i="15" s="1"/>
  <c r="H2692" i="15"/>
  <c r="C2699" i="15" s="1"/>
  <c r="G2692" i="15"/>
  <c r="C2697" i="15" s="1"/>
  <c r="F2692" i="15"/>
  <c r="C2695" i="15" s="1"/>
  <c r="C2691" i="15"/>
  <c r="K2690" i="15"/>
  <c r="C2690" i="15"/>
  <c r="K2689" i="15"/>
  <c r="C2669" i="15"/>
  <c r="D2665" i="15"/>
  <c r="B2657" i="15"/>
  <c r="G2624" i="15"/>
  <c r="G2623" i="15"/>
  <c r="G2622" i="15"/>
  <c r="J2592" i="15"/>
  <c r="C2603" i="15" s="1"/>
  <c r="I2592" i="15"/>
  <c r="C2601" i="15" s="1"/>
  <c r="H2592" i="15"/>
  <c r="C2599" i="15" s="1"/>
  <c r="G2592" i="15"/>
  <c r="C2597" i="15" s="1"/>
  <c r="F2592" i="15"/>
  <c r="C2595" i="15" s="1"/>
  <c r="C2591" i="15"/>
  <c r="K2590" i="15"/>
  <c r="C2590" i="15"/>
  <c r="K2589" i="15"/>
  <c r="C2569" i="15"/>
  <c r="D2565" i="15"/>
  <c r="B2557" i="15"/>
  <c r="G2524" i="15"/>
  <c r="G2523" i="15"/>
  <c r="G2522" i="15"/>
  <c r="J2492" i="15"/>
  <c r="C2503" i="15" s="1"/>
  <c r="I2492" i="15"/>
  <c r="C2501" i="15" s="1"/>
  <c r="H2492" i="15"/>
  <c r="C2499" i="15" s="1"/>
  <c r="G2492" i="15"/>
  <c r="C2497" i="15" s="1"/>
  <c r="F2492" i="15"/>
  <c r="C2495" i="15" s="1"/>
  <c r="C2491" i="15"/>
  <c r="K2490" i="15"/>
  <c r="C2490" i="15"/>
  <c r="K2489" i="15"/>
  <c r="C2469" i="15"/>
  <c r="D2465" i="15"/>
  <c r="B2457" i="15"/>
  <c r="G2424" i="15"/>
  <c r="G2423" i="15"/>
  <c r="G2422" i="15"/>
  <c r="J2392" i="15"/>
  <c r="C2403" i="15" s="1"/>
  <c r="I2392" i="15"/>
  <c r="C2401" i="15" s="1"/>
  <c r="H2392" i="15"/>
  <c r="C2399" i="15" s="1"/>
  <c r="G2392" i="15"/>
  <c r="C2397" i="15" s="1"/>
  <c r="F2392" i="15"/>
  <c r="C2395" i="15" s="1"/>
  <c r="C2391" i="15"/>
  <c r="K2390" i="15"/>
  <c r="C2390" i="15"/>
  <c r="K2389" i="15"/>
  <c r="K2392" i="15" s="1"/>
  <c r="C2369" i="15"/>
  <c r="D2365" i="15"/>
  <c r="B2357" i="15"/>
  <c r="G2324" i="15"/>
  <c r="G2323" i="15"/>
  <c r="G2322" i="15"/>
  <c r="J2292" i="15"/>
  <c r="C2303" i="15" s="1"/>
  <c r="I2292" i="15"/>
  <c r="C2301" i="15" s="1"/>
  <c r="H2292" i="15"/>
  <c r="C2299" i="15" s="1"/>
  <c r="G2292" i="15"/>
  <c r="C2297" i="15" s="1"/>
  <c r="F2292" i="15"/>
  <c r="C2295" i="15" s="1"/>
  <c r="C2291" i="15"/>
  <c r="K2290" i="15"/>
  <c r="C2290" i="15"/>
  <c r="K2289" i="15"/>
  <c r="C2269" i="15"/>
  <c r="D2265" i="15"/>
  <c r="B2257" i="15"/>
  <c r="G2224" i="15"/>
  <c r="G2223" i="15"/>
  <c r="G2222" i="15"/>
  <c r="J2192" i="15"/>
  <c r="C2203" i="15" s="1"/>
  <c r="I2192" i="15"/>
  <c r="C2201" i="15" s="1"/>
  <c r="H2192" i="15"/>
  <c r="C2199" i="15" s="1"/>
  <c r="G2192" i="15"/>
  <c r="C2197" i="15" s="1"/>
  <c r="F2192" i="15"/>
  <c r="C2195" i="15" s="1"/>
  <c r="C2191" i="15"/>
  <c r="K2190" i="15"/>
  <c r="C2190" i="15"/>
  <c r="K2189" i="15"/>
  <c r="C2169" i="15"/>
  <c r="D2165" i="15"/>
  <c r="B2157" i="15"/>
  <c r="G2124" i="15"/>
  <c r="G2123" i="15"/>
  <c r="G2122" i="15"/>
  <c r="J2092" i="15"/>
  <c r="C2103" i="15" s="1"/>
  <c r="I2092" i="15"/>
  <c r="C2101" i="15" s="1"/>
  <c r="H2092" i="15"/>
  <c r="C2099" i="15" s="1"/>
  <c r="G2092" i="15"/>
  <c r="C2097" i="15" s="1"/>
  <c r="F2092" i="15"/>
  <c r="C2095" i="15" s="1"/>
  <c r="C2091" i="15"/>
  <c r="K2090" i="15"/>
  <c r="C2090" i="15"/>
  <c r="K2089" i="15"/>
  <c r="C2069" i="15"/>
  <c r="D2065" i="15"/>
  <c r="B2057" i="15"/>
  <c r="G2024" i="15"/>
  <c r="G2023" i="15"/>
  <c r="G2022" i="15"/>
  <c r="J1992" i="15"/>
  <c r="C2003" i="15" s="1"/>
  <c r="I1992" i="15"/>
  <c r="C2001" i="15" s="1"/>
  <c r="H1992" i="15"/>
  <c r="C1999" i="15" s="1"/>
  <c r="G1992" i="15"/>
  <c r="C1997" i="15" s="1"/>
  <c r="F1992" i="15"/>
  <c r="C1995" i="15" s="1"/>
  <c r="C1991" i="15"/>
  <c r="K1990" i="15"/>
  <c r="C1990" i="15"/>
  <c r="K1989" i="15"/>
  <c r="C1969" i="15"/>
  <c r="D1965" i="15"/>
  <c r="B1957" i="15"/>
  <c r="G1924" i="15"/>
  <c r="G1923" i="15"/>
  <c r="G1922" i="15"/>
  <c r="J1892" i="15"/>
  <c r="C1903" i="15" s="1"/>
  <c r="I1892" i="15"/>
  <c r="C1901" i="15" s="1"/>
  <c r="H1892" i="15"/>
  <c r="C1899" i="15" s="1"/>
  <c r="G1892" i="15"/>
  <c r="C1897" i="15" s="1"/>
  <c r="F1892" i="15"/>
  <c r="C1895" i="15" s="1"/>
  <c r="C1891" i="15"/>
  <c r="K1890" i="15"/>
  <c r="C1890" i="15"/>
  <c r="K1889" i="15"/>
  <c r="C1869" i="15"/>
  <c r="D1865" i="15"/>
  <c r="B1857" i="15"/>
  <c r="G1824" i="15"/>
  <c r="G1823" i="15"/>
  <c r="G1822" i="15"/>
  <c r="J1792" i="15"/>
  <c r="C1803" i="15" s="1"/>
  <c r="I1792" i="15"/>
  <c r="C1801" i="15" s="1"/>
  <c r="H1792" i="15"/>
  <c r="C1799" i="15" s="1"/>
  <c r="G1792" i="15"/>
  <c r="C1797" i="15" s="1"/>
  <c r="F1792" i="15"/>
  <c r="C1795" i="15" s="1"/>
  <c r="C1791" i="15"/>
  <c r="K1790" i="15"/>
  <c r="C1790" i="15"/>
  <c r="K1789" i="15"/>
  <c r="C1769" i="15"/>
  <c r="D1765" i="15"/>
  <c r="B1757" i="15"/>
  <c r="G1724" i="15"/>
  <c r="G1723" i="15"/>
  <c r="G1722" i="15"/>
  <c r="J1692" i="15"/>
  <c r="C1703" i="15" s="1"/>
  <c r="I1692" i="15"/>
  <c r="C1701" i="15" s="1"/>
  <c r="H1692" i="15"/>
  <c r="C1699" i="15" s="1"/>
  <c r="G1692" i="15"/>
  <c r="C1697" i="15" s="1"/>
  <c r="F1692" i="15"/>
  <c r="C1695" i="15" s="1"/>
  <c r="C1691" i="15"/>
  <c r="K1690" i="15"/>
  <c r="C1690" i="15"/>
  <c r="K1689" i="15"/>
  <c r="C1669" i="15"/>
  <c r="D1665" i="15"/>
  <c r="B1657" i="15"/>
  <c r="G1624" i="15"/>
  <c r="G1623" i="15"/>
  <c r="G1622" i="15"/>
  <c r="J1592" i="15"/>
  <c r="C1603" i="15" s="1"/>
  <c r="I1592" i="15"/>
  <c r="C1601" i="15" s="1"/>
  <c r="H1592" i="15"/>
  <c r="C1599" i="15" s="1"/>
  <c r="G1592" i="15"/>
  <c r="C1597" i="15" s="1"/>
  <c r="F1592" i="15"/>
  <c r="C1595" i="15" s="1"/>
  <c r="C1591" i="15"/>
  <c r="K1590" i="15"/>
  <c r="C1590" i="15"/>
  <c r="K1589" i="15"/>
  <c r="C1569" i="15"/>
  <c r="D1565" i="15"/>
  <c r="B1557" i="15"/>
  <c r="G1524" i="15"/>
  <c r="G1523" i="15"/>
  <c r="G1522" i="15"/>
  <c r="J1492" i="15"/>
  <c r="C1503" i="15" s="1"/>
  <c r="I1492" i="15"/>
  <c r="C1501" i="15" s="1"/>
  <c r="H1492" i="15"/>
  <c r="C1499" i="15" s="1"/>
  <c r="G1492" i="15"/>
  <c r="C1497" i="15" s="1"/>
  <c r="F1492" i="15"/>
  <c r="C1495" i="15" s="1"/>
  <c r="C1491" i="15"/>
  <c r="K1490" i="15"/>
  <c r="C1490" i="15"/>
  <c r="K1489" i="15"/>
  <c r="C1469" i="15"/>
  <c r="D1465" i="15"/>
  <c r="B1457" i="15"/>
  <c r="G1424" i="15"/>
  <c r="G1423" i="15"/>
  <c r="G1422" i="15"/>
  <c r="J1392" i="15"/>
  <c r="C1403" i="15" s="1"/>
  <c r="I1392" i="15"/>
  <c r="C1401" i="15" s="1"/>
  <c r="H1392" i="15"/>
  <c r="C1399" i="15" s="1"/>
  <c r="G1392" i="15"/>
  <c r="C1397" i="15" s="1"/>
  <c r="F1392" i="15"/>
  <c r="C1395" i="15" s="1"/>
  <c r="C1391" i="15"/>
  <c r="K1390" i="15"/>
  <c r="C1390" i="15"/>
  <c r="K1389" i="15"/>
  <c r="K1392" i="15" s="1"/>
  <c r="C1369" i="15"/>
  <c r="D1365" i="15"/>
  <c r="B1357" i="15"/>
  <c r="G1324" i="15"/>
  <c r="G1323" i="15"/>
  <c r="G1322" i="15"/>
  <c r="J1292" i="15"/>
  <c r="N1303" i="15" s="1"/>
  <c r="I1292" i="15"/>
  <c r="C1301" i="15" s="1"/>
  <c r="H1292" i="15"/>
  <c r="N1299" i="15" s="1"/>
  <c r="G1292" i="15"/>
  <c r="N1297" i="15" s="1"/>
  <c r="F1292" i="15"/>
  <c r="N1295" i="15" s="1"/>
  <c r="C1291" i="15"/>
  <c r="K1290" i="15"/>
  <c r="C1290" i="15"/>
  <c r="K1289" i="15"/>
  <c r="C1269" i="15"/>
  <c r="D1265" i="15"/>
  <c r="B1257" i="15"/>
  <c r="G1224" i="15"/>
  <c r="G1223" i="15"/>
  <c r="G1222" i="15"/>
  <c r="J1192" i="15"/>
  <c r="N1203" i="15" s="1"/>
  <c r="I1192" i="15"/>
  <c r="N1201" i="15" s="1"/>
  <c r="H1192" i="15"/>
  <c r="N1199" i="15" s="1"/>
  <c r="G1192" i="15"/>
  <c r="C1197" i="15" s="1"/>
  <c r="F1192" i="15"/>
  <c r="N1195" i="15" s="1"/>
  <c r="C1191" i="15"/>
  <c r="K1190" i="15"/>
  <c r="C1190" i="15"/>
  <c r="K1189" i="15"/>
  <c r="K1192" i="15" s="1"/>
  <c r="C1169" i="15"/>
  <c r="D1165" i="15"/>
  <c r="B1157" i="15"/>
  <c r="G1124" i="15"/>
  <c r="G1123" i="15"/>
  <c r="G1122" i="15"/>
  <c r="J1092" i="15"/>
  <c r="N1103" i="15" s="1"/>
  <c r="I1092" i="15"/>
  <c r="N1101" i="15" s="1"/>
  <c r="H1092" i="15"/>
  <c r="N1099" i="15" s="1"/>
  <c r="G1092" i="15"/>
  <c r="N1097" i="15" s="1"/>
  <c r="F1092" i="15"/>
  <c r="N1095" i="15" s="1"/>
  <c r="C1091" i="15"/>
  <c r="K1090" i="15"/>
  <c r="C1090" i="15"/>
  <c r="K1089" i="15"/>
  <c r="C1069" i="15"/>
  <c r="D1065" i="15"/>
  <c r="B1057" i="15"/>
  <c r="G1024" i="15"/>
  <c r="G1023" i="15"/>
  <c r="G1022" i="15"/>
  <c r="J992" i="15"/>
  <c r="N1003" i="15" s="1"/>
  <c r="I992" i="15"/>
  <c r="N1001" i="15" s="1"/>
  <c r="H992" i="15"/>
  <c r="C999" i="15" s="1"/>
  <c r="G992" i="15"/>
  <c r="C997" i="15" s="1"/>
  <c r="F992" i="15"/>
  <c r="N995" i="15" s="1"/>
  <c r="C991" i="15"/>
  <c r="K990" i="15"/>
  <c r="C990" i="15"/>
  <c r="K989" i="15"/>
  <c r="C969" i="15"/>
  <c r="D965" i="15"/>
  <c r="B957" i="15"/>
  <c r="G924" i="15"/>
  <c r="G923" i="15"/>
  <c r="G922" i="15"/>
  <c r="J892" i="15"/>
  <c r="N903" i="15" s="1"/>
  <c r="I892" i="15"/>
  <c r="C901" i="15" s="1"/>
  <c r="H892" i="15"/>
  <c r="N899" i="15" s="1"/>
  <c r="G892" i="15"/>
  <c r="N897" i="15" s="1"/>
  <c r="F892" i="15"/>
  <c r="N895" i="15" s="1"/>
  <c r="C891" i="15"/>
  <c r="K890" i="15"/>
  <c r="C890" i="15"/>
  <c r="K889" i="15"/>
  <c r="C869" i="15"/>
  <c r="D865" i="15"/>
  <c r="B857" i="15"/>
  <c r="G824" i="15"/>
  <c r="G823" i="15"/>
  <c r="G822" i="15"/>
  <c r="J792" i="15"/>
  <c r="N803" i="15" s="1"/>
  <c r="I792" i="15"/>
  <c r="N801" i="15" s="1"/>
  <c r="H792" i="15"/>
  <c r="C799" i="15" s="1"/>
  <c r="G792" i="15"/>
  <c r="N797" i="15" s="1"/>
  <c r="F792" i="15"/>
  <c r="N795" i="15" s="1"/>
  <c r="C791" i="15"/>
  <c r="K790" i="15"/>
  <c r="C790" i="15"/>
  <c r="K789" i="15"/>
  <c r="C769" i="15"/>
  <c r="D765" i="15"/>
  <c r="B757" i="15"/>
  <c r="G724" i="15"/>
  <c r="G723" i="15"/>
  <c r="G722" i="15"/>
  <c r="J692" i="15"/>
  <c r="N703" i="15" s="1"/>
  <c r="I692" i="15"/>
  <c r="C701" i="15" s="1"/>
  <c r="H692" i="15"/>
  <c r="N699" i="15" s="1"/>
  <c r="G692" i="15"/>
  <c r="N697" i="15" s="1"/>
  <c r="F692" i="15"/>
  <c r="N695" i="15" s="1"/>
  <c r="C691" i="15"/>
  <c r="K690" i="15"/>
  <c r="C690" i="15"/>
  <c r="K689" i="15"/>
  <c r="C669" i="15"/>
  <c r="D665" i="15"/>
  <c r="B657" i="15"/>
  <c r="G624" i="15"/>
  <c r="G623" i="15"/>
  <c r="G622" i="15"/>
  <c r="J592" i="15"/>
  <c r="N603" i="15" s="1"/>
  <c r="I592" i="15"/>
  <c r="N601" i="15" s="1"/>
  <c r="H592" i="15"/>
  <c r="C599" i="15" s="1"/>
  <c r="G592" i="15"/>
  <c r="C597" i="15" s="1"/>
  <c r="F592" i="15"/>
  <c r="N595" i="15" s="1"/>
  <c r="C591" i="15"/>
  <c r="K590" i="15"/>
  <c r="C590" i="15"/>
  <c r="K589" i="15"/>
  <c r="C569" i="15"/>
  <c r="D565" i="15"/>
  <c r="B557" i="15"/>
  <c r="G424" i="15"/>
  <c r="G423" i="15"/>
  <c r="G422" i="15"/>
  <c r="J392" i="15"/>
  <c r="I392" i="15"/>
  <c r="H392" i="15"/>
  <c r="G392" i="15"/>
  <c r="F392" i="15"/>
  <c r="C395" i="15" s="1"/>
  <c r="C391" i="15"/>
  <c r="K390" i="15"/>
  <c r="C390" i="15"/>
  <c r="K389" i="15"/>
  <c r="C369" i="15"/>
  <c r="D365" i="15"/>
  <c r="B357" i="15"/>
  <c r="D314" i="15"/>
  <c r="D14" i="15"/>
  <c r="G324" i="15"/>
  <c r="G323" i="15"/>
  <c r="G322" i="15"/>
  <c r="C1001" i="15" l="1"/>
  <c r="K2292" i="15"/>
  <c r="K2492" i="15"/>
  <c r="N403" i="15"/>
  <c r="C403" i="15"/>
  <c r="C401" i="15"/>
  <c r="N401" i="15"/>
  <c r="N399" i="15"/>
  <c r="C399" i="15"/>
  <c r="C397" i="15"/>
  <c r="N397" i="15"/>
  <c r="N395" i="15"/>
  <c r="C895" i="15"/>
  <c r="C495" i="15"/>
  <c r="K792" i="15"/>
  <c r="C903" i="15"/>
  <c r="K1992" i="15"/>
  <c r="K2192" i="15"/>
  <c r="K2692" i="15"/>
  <c r="K1692" i="15"/>
  <c r="K3092" i="15"/>
  <c r="C1295" i="15"/>
  <c r="C1201" i="15"/>
  <c r="C1303" i="15"/>
  <c r="K1492" i="15"/>
  <c r="K1792" i="15"/>
  <c r="K2592" i="15"/>
  <c r="K692" i="15"/>
  <c r="C1101" i="15"/>
  <c r="C695" i="15"/>
  <c r="C995" i="15"/>
  <c r="C1297" i="15"/>
  <c r="K592" i="15"/>
  <c r="K992" i="15"/>
  <c r="K1092" i="15"/>
  <c r="K2092" i="15"/>
  <c r="C501" i="15"/>
  <c r="C801" i="15"/>
  <c r="C1003" i="15"/>
  <c r="C803" i="15"/>
  <c r="C897" i="15"/>
  <c r="C697" i="15"/>
  <c r="C795" i="15"/>
  <c r="C703" i="15"/>
  <c r="C797" i="15"/>
  <c r="K892" i="15"/>
  <c r="C1097" i="15"/>
  <c r="K1292" i="15"/>
  <c r="K1592" i="15"/>
  <c r="K1892" i="15"/>
  <c r="K2892" i="15"/>
  <c r="K3192" i="15"/>
  <c r="K492" i="15"/>
  <c r="C503" i="15"/>
  <c r="C497" i="15"/>
  <c r="C499" i="15"/>
  <c r="N1301" i="15"/>
  <c r="C1299" i="15"/>
  <c r="N1197" i="15"/>
  <c r="C1195" i="15"/>
  <c r="C1199" i="15"/>
  <c r="C1203" i="15"/>
  <c r="C1099" i="15"/>
  <c r="C1095" i="15"/>
  <c r="C1103" i="15"/>
  <c r="N997" i="15"/>
  <c r="N999" i="15"/>
  <c r="C899" i="15"/>
  <c r="N901" i="15"/>
  <c r="N799" i="15"/>
  <c r="N701" i="15"/>
  <c r="C699" i="15"/>
  <c r="C603" i="15"/>
  <c r="C601" i="15"/>
  <c r="C595" i="15"/>
  <c r="N599" i="15"/>
  <c r="N597" i="15"/>
  <c r="K392" i="15"/>
  <c r="C269" i="15"/>
  <c r="C291" i="15"/>
  <c r="C290" i="15"/>
  <c r="J292" i="15"/>
  <c r="I292" i="15"/>
  <c r="H292" i="15"/>
  <c r="G292" i="15"/>
  <c r="F292" i="15"/>
  <c r="N295" i="15" s="1"/>
  <c r="K290" i="15"/>
  <c r="K289" i="15"/>
  <c r="D265" i="15"/>
  <c r="C10" i="14"/>
  <c r="F308" i="14"/>
  <c r="H308" i="14" s="1"/>
  <c r="C119" i="14"/>
  <c r="F311" i="14"/>
  <c r="H311" i="14" s="1"/>
  <c r="F310" i="14"/>
  <c r="H310" i="14" s="1"/>
  <c r="E175" i="14"/>
  <c r="D309" i="14" s="1"/>
  <c r="D175" i="14"/>
  <c r="C15" i="7"/>
  <c r="C9" i="7"/>
  <c r="M55" i="5"/>
  <c r="K55" i="5"/>
  <c r="C62" i="5"/>
  <c r="C59" i="5"/>
  <c r="G23" i="2"/>
  <c r="G60" i="5"/>
  <c r="C55" i="5"/>
  <c r="H57" i="5"/>
  <c r="D57" i="5"/>
  <c r="C56" i="5"/>
  <c r="C53" i="5"/>
  <c r="C52" i="5"/>
  <c r="C45" i="5"/>
  <c r="C43" i="5"/>
  <c r="C36" i="5"/>
  <c r="C30" i="5"/>
  <c r="H33" i="5"/>
  <c r="C34" i="5"/>
  <c r="C33" i="5"/>
  <c r="F33" i="5"/>
  <c r="C28" i="5"/>
  <c r="C27" i="5"/>
  <c r="E8" i="5"/>
  <c r="B6" i="4"/>
  <c r="C33" i="4"/>
  <c r="J36" i="4"/>
  <c r="C52" i="4" s="1"/>
  <c r="J41" i="4"/>
  <c r="I41" i="4"/>
  <c r="H41" i="4"/>
  <c r="G41" i="4"/>
  <c r="F41" i="4"/>
  <c r="K39" i="4"/>
  <c r="K38" i="4"/>
  <c r="C32" i="4"/>
  <c r="F309" i="14" l="1"/>
  <c r="H309" i="14" s="1"/>
  <c r="D312" i="14"/>
  <c r="F312" i="14" s="1"/>
  <c r="H312" i="14" s="1"/>
  <c r="F10" i="14"/>
  <c r="C303" i="15"/>
  <c r="N303" i="15"/>
  <c r="C301" i="15"/>
  <c r="N301" i="15"/>
  <c r="N299" i="15"/>
  <c r="C299" i="15"/>
  <c r="C297" i="15"/>
  <c r="N297" i="15"/>
  <c r="C295" i="15"/>
  <c r="K292" i="15"/>
  <c r="K41" i="4"/>
  <c r="K33" i="4"/>
  <c r="I36" i="4"/>
  <c r="C50" i="4" s="1"/>
  <c r="H36" i="4"/>
  <c r="C48" i="4" s="1"/>
  <c r="G36" i="4"/>
  <c r="C46" i="4" s="1"/>
  <c r="F36" i="4"/>
  <c r="C44" i="4" s="1"/>
  <c r="C35" i="4"/>
  <c r="C34" i="4"/>
  <c r="B29" i="4"/>
  <c r="K24" i="4"/>
  <c r="K23" i="4"/>
  <c r="K22" i="4"/>
  <c r="I25" i="4"/>
  <c r="G25" i="4"/>
  <c r="E25" i="4"/>
  <c r="J14" i="4"/>
  <c r="C8" i="4"/>
  <c r="D13" i="4"/>
  <c r="D57" i="2"/>
  <c r="G46" i="2"/>
  <c r="G45" i="2"/>
  <c r="G44" i="2"/>
  <c r="C25" i="2"/>
  <c r="AI4" i="3"/>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190" i="3"/>
  <c r="AI191" i="3"/>
  <c r="AI192" i="3"/>
  <c r="AI193" i="3"/>
  <c r="AI194" i="3"/>
  <c r="AI195" i="3"/>
  <c r="AI196" i="3"/>
  <c r="AI197" i="3"/>
  <c r="AI198" i="3"/>
  <c r="AI199" i="3"/>
  <c r="AI200" i="3"/>
  <c r="AI201" i="3"/>
  <c r="AI202" i="3"/>
  <c r="AI203" i="3"/>
  <c r="AI204" i="3"/>
  <c r="AI205" i="3"/>
  <c r="AI206" i="3"/>
  <c r="AI207" i="3"/>
  <c r="AI208" i="3"/>
  <c r="AI209" i="3"/>
  <c r="AI210" i="3"/>
  <c r="AI211" i="3"/>
  <c r="AI212" i="3"/>
  <c r="AI213" i="3"/>
  <c r="AI214" i="3"/>
  <c r="AI215" i="3"/>
  <c r="AI216"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7" i="3"/>
  <c r="AI248" i="3"/>
  <c r="AI249" i="3"/>
  <c r="AI250" i="3"/>
  <c r="AI251" i="3"/>
  <c r="AI252" i="3"/>
  <c r="AI253" i="3"/>
  <c r="AI254" i="3"/>
  <c r="AI255" i="3"/>
  <c r="AI256" i="3"/>
  <c r="AI257" i="3"/>
  <c r="AI258" i="3"/>
  <c r="AI259" i="3"/>
  <c r="AI260" i="3"/>
  <c r="AI261" i="3"/>
  <c r="AI262" i="3"/>
  <c r="AI263" i="3"/>
  <c r="AI264" i="3"/>
  <c r="AI265" i="3"/>
  <c r="AI266" i="3"/>
  <c r="AI267" i="3"/>
  <c r="AI268" i="3"/>
  <c r="AI269" i="3"/>
  <c r="AI270" i="3"/>
  <c r="AI271" i="3"/>
  <c r="AI272" i="3"/>
  <c r="AI273" i="3"/>
  <c r="AI274" i="3"/>
  <c r="AI275" i="3"/>
  <c r="AI276" i="3"/>
  <c r="AI277" i="3"/>
  <c r="AI278" i="3"/>
  <c r="AI279" i="3"/>
  <c r="AI280" i="3"/>
  <c r="AI281" i="3"/>
  <c r="AI282" i="3"/>
  <c r="AI283" i="3"/>
  <c r="AI284" i="3"/>
  <c r="AI285" i="3"/>
  <c r="AI286" i="3"/>
  <c r="AI287" i="3"/>
  <c r="AI288" i="3"/>
  <c r="AI289" i="3"/>
  <c r="AI290" i="3"/>
  <c r="AI291" i="3"/>
  <c r="AI292" i="3"/>
  <c r="AI293" i="3"/>
  <c r="AI294" i="3"/>
  <c r="AI295" i="3"/>
  <c r="AI296" i="3"/>
  <c r="AI297" i="3"/>
  <c r="AI298" i="3"/>
  <c r="AI299" i="3"/>
  <c r="AI300" i="3"/>
  <c r="AI301" i="3"/>
  <c r="AI302" i="3"/>
  <c r="AI303" i="3"/>
  <c r="AI304" i="3"/>
  <c r="AI305" i="3"/>
  <c r="AI306" i="3"/>
  <c r="AI307" i="3"/>
  <c r="AI308" i="3"/>
  <c r="AI309" i="3"/>
  <c r="AI310" i="3"/>
  <c r="AI311" i="3"/>
  <c r="AI312" i="3"/>
  <c r="AI313" i="3"/>
  <c r="AI314" i="3"/>
  <c r="AI315" i="3"/>
  <c r="AI316" i="3"/>
  <c r="AI317" i="3"/>
  <c r="AI318" i="3"/>
  <c r="AI319" i="3"/>
  <c r="AI320" i="3"/>
  <c r="AI321" i="3"/>
  <c r="AI322" i="3"/>
  <c r="AI323" i="3"/>
  <c r="AI324" i="3"/>
  <c r="AI325" i="3"/>
  <c r="AI326" i="3"/>
  <c r="AI327" i="3"/>
  <c r="AI328" i="3"/>
  <c r="AI329" i="3"/>
  <c r="AI330" i="3"/>
  <c r="AI331" i="3"/>
  <c r="AI332" i="3"/>
  <c r="AI333" i="3"/>
  <c r="AI334" i="3"/>
  <c r="AI335" i="3"/>
  <c r="AI336" i="3"/>
  <c r="AI337" i="3"/>
  <c r="AI338" i="3"/>
  <c r="AI339" i="3"/>
  <c r="AI340" i="3"/>
  <c r="AI341" i="3"/>
  <c r="AI342" i="3"/>
  <c r="AI343" i="3"/>
  <c r="AI344" i="3"/>
  <c r="AI345" i="3"/>
  <c r="AI346" i="3"/>
  <c r="AI347" i="3"/>
  <c r="AI348" i="3"/>
  <c r="AI349" i="3"/>
  <c r="AI350" i="3"/>
  <c r="AI351" i="3"/>
  <c r="AI352" i="3"/>
  <c r="AI353" i="3"/>
  <c r="AI354" i="3"/>
  <c r="AI355" i="3"/>
  <c r="AI356" i="3"/>
  <c r="AI357" i="3"/>
  <c r="AI358" i="3"/>
  <c r="AI359" i="3"/>
  <c r="AI360" i="3"/>
  <c r="AI361" i="3"/>
  <c r="AI362" i="3"/>
  <c r="AI363" i="3"/>
  <c r="AI364" i="3"/>
  <c r="AI365" i="3"/>
  <c r="AI366" i="3"/>
  <c r="AI367" i="3"/>
  <c r="AI368" i="3"/>
  <c r="AI369" i="3"/>
  <c r="AI370" i="3"/>
  <c r="AI371" i="3"/>
  <c r="AI372" i="3"/>
  <c r="AI373" i="3"/>
  <c r="AI374" i="3"/>
  <c r="AI375" i="3"/>
  <c r="AI376" i="3"/>
  <c r="AI377" i="3"/>
  <c r="AI378" i="3"/>
  <c r="AI379" i="3"/>
  <c r="AI380" i="3"/>
  <c r="AI381" i="3"/>
  <c r="AI382" i="3"/>
  <c r="AI383" i="3"/>
  <c r="AI384" i="3"/>
  <c r="AI385" i="3"/>
  <c r="AI386" i="3"/>
  <c r="AI387" i="3"/>
  <c r="AI388" i="3"/>
  <c r="AI389" i="3"/>
  <c r="AI390" i="3"/>
  <c r="AI391" i="3"/>
  <c r="AI392" i="3"/>
  <c r="AI393" i="3"/>
  <c r="AI394" i="3"/>
  <c r="AI395" i="3"/>
  <c r="AI396" i="3"/>
  <c r="AI397" i="3"/>
  <c r="AI398" i="3"/>
  <c r="AI399" i="3"/>
  <c r="AI400" i="3"/>
  <c r="AI401" i="3"/>
  <c r="AI402" i="3"/>
  <c r="AI403" i="3"/>
  <c r="AI404" i="3"/>
  <c r="AI405" i="3"/>
  <c r="AI406" i="3"/>
  <c r="AI407" i="3"/>
  <c r="AI408" i="3"/>
  <c r="AI409" i="3"/>
  <c r="AI410" i="3"/>
  <c r="AI411" i="3"/>
  <c r="AI412" i="3"/>
  <c r="AI413" i="3"/>
  <c r="AI414" i="3"/>
  <c r="AI415" i="3"/>
  <c r="AI416" i="3"/>
  <c r="AI417" i="3"/>
  <c r="AI418" i="3"/>
  <c r="AI419" i="3"/>
  <c r="AI420" i="3"/>
  <c r="AI421" i="3"/>
  <c r="AI422" i="3"/>
  <c r="AI423" i="3"/>
  <c r="AI424" i="3"/>
  <c r="AI425" i="3"/>
  <c r="AI426" i="3"/>
  <c r="AI427" i="3"/>
  <c r="AI428" i="3"/>
  <c r="AI429" i="3"/>
  <c r="AI430" i="3"/>
  <c r="AI431" i="3"/>
  <c r="AI432" i="3"/>
  <c r="AI433" i="3"/>
  <c r="AI434" i="3"/>
  <c r="AI435" i="3"/>
  <c r="AI436" i="3"/>
  <c r="AI437" i="3"/>
  <c r="AI438" i="3"/>
  <c r="AI439" i="3"/>
  <c r="AI440" i="3"/>
  <c r="AI441" i="3"/>
  <c r="AI442" i="3"/>
  <c r="AI443" i="3"/>
  <c r="AI444" i="3"/>
  <c r="AI445" i="3"/>
  <c r="AI446" i="3"/>
  <c r="AI447" i="3"/>
  <c r="AI448" i="3"/>
  <c r="AI449" i="3"/>
  <c r="AI450" i="3"/>
  <c r="AI451" i="3"/>
  <c r="AI452" i="3"/>
  <c r="AI453" i="3"/>
  <c r="AI454" i="3"/>
  <c r="AI455" i="3"/>
  <c r="AI456" i="3"/>
  <c r="AI457" i="3"/>
  <c r="AI458" i="3"/>
  <c r="AI459" i="3"/>
  <c r="AI460" i="3"/>
  <c r="AI461" i="3"/>
  <c r="AI462" i="3"/>
  <c r="AI463" i="3"/>
  <c r="AI464" i="3"/>
  <c r="AI465" i="3"/>
  <c r="AI466" i="3"/>
  <c r="AI467" i="3"/>
  <c r="AI468" i="3"/>
  <c r="AI469" i="3"/>
  <c r="AI470" i="3"/>
  <c r="AI471" i="3"/>
  <c r="AI472" i="3"/>
  <c r="AI473" i="3"/>
  <c r="AI474" i="3"/>
  <c r="AI475" i="3"/>
  <c r="AI476" i="3"/>
  <c r="AI477" i="3"/>
  <c r="AI478" i="3"/>
  <c r="AI479" i="3"/>
  <c r="AI480" i="3"/>
  <c r="AI481" i="3"/>
  <c r="AI482" i="3"/>
  <c r="AI483" i="3"/>
  <c r="AI484" i="3"/>
  <c r="AI485" i="3"/>
  <c r="AI486" i="3"/>
  <c r="AI487" i="3"/>
  <c r="AI488" i="3"/>
  <c r="AI489" i="3"/>
  <c r="AI490" i="3"/>
  <c r="AI491" i="3"/>
  <c r="AI492" i="3"/>
  <c r="AI493" i="3"/>
  <c r="AI494" i="3"/>
  <c r="AI495" i="3"/>
  <c r="AI496" i="3"/>
  <c r="AI497" i="3"/>
  <c r="AI498" i="3"/>
  <c r="AI499" i="3"/>
  <c r="AI500" i="3"/>
  <c r="AI501" i="3"/>
  <c r="AI502" i="3"/>
  <c r="AI503" i="3"/>
  <c r="AI504" i="3"/>
  <c r="AI505" i="3"/>
  <c r="AI506" i="3"/>
  <c r="AI507" i="3"/>
  <c r="AI508" i="3"/>
  <c r="AI509" i="3"/>
  <c r="AI510" i="3"/>
  <c r="AI511" i="3"/>
  <c r="AI512" i="3"/>
  <c r="AI513" i="3"/>
  <c r="AI514" i="3"/>
  <c r="AI515" i="3"/>
  <c r="AI516" i="3"/>
  <c r="AI517" i="3"/>
  <c r="AI518" i="3"/>
  <c r="AI519" i="3"/>
  <c r="D54" i="2"/>
  <c r="H313" i="14" l="1"/>
  <c r="K36" i="4"/>
  <c r="K25" i="4"/>
  <c r="B16" i="2"/>
  <c r="P4" i="3" l="1"/>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K25" i="21" l="1"/>
  <c r="K26" i="21" s="1"/>
  <c r="K27" i="21" s="1"/>
  <c r="K28" i="21" l="1"/>
  <c r="K29" i="21" s="1"/>
  <c r="K30" i="21"/>
  <c r="K31" i="21" l="1"/>
</calcChain>
</file>

<file path=xl/sharedStrings.xml><?xml version="1.0" encoding="utf-8"?>
<sst xmlns="http://schemas.openxmlformats.org/spreadsheetml/2006/main" count="29540" uniqueCount="9653">
  <si>
    <t>Empresa / Cooperativa responsable</t>
  </si>
  <si>
    <t>CUIT</t>
  </si>
  <si>
    <t>Razón social</t>
  </si>
  <si>
    <t>Actividad</t>
  </si>
  <si>
    <t>Sede legal</t>
  </si>
  <si>
    <t>Domicilio</t>
  </si>
  <si>
    <t>Departamento</t>
  </si>
  <si>
    <t>Localidad</t>
  </si>
  <si>
    <t>Representantes legales</t>
  </si>
  <si>
    <t>Tipo de propuesta</t>
  </si>
  <si>
    <t>Empresa</t>
  </si>
  <si>
    <t>Cooperativa de trabajo</t>
  </si>
  <si>
    <t>Codigo</t>
  </si>
  <si>
    <t>Descripcion</t>
  </si>
  <si>
    <t>Letra</t>
  </si>
  <si>
    <t>General</t>
  </si>
  <si>
    <t>CLANAE</t>
  </si>
  <si>
    <t>A</t>
  </si>
  <si>
    <t>Agricultura, ganadería, caza, silvicultura y pesca</t>
  </si>
  <si>
    <t>Cultivos temporales</t>
  </si>
  <si>
    <t>Cultivo de arroz</t>
  </si>
  <si>
    <t>Cultivo de trigo</t>
  </si>
  <si>
    <t>Cultivo de cereales n.c.p., excepto los de uso forrajero (Incluye alforfón, cebada cervecera, etc.)</t>
  </si>
  <si>
    <t>Cultivo de maíz</t>
  </si>
  <si>
    <t>Cultivo de cereales de uso forrajero n.c.p.</t>
  </si>
  <si>
    <t>Cultivo de pastos de uso forrajero</t>
  </si>
  <si>
    <t>Cultivo de soja</t>
  </si>
  <si>
    <t>Cultivo de girasol</t>
  </si>
  <si>
    <t>Cultivo de oleaginosas n.c.p. excepto soja y girasol (Incluye los cultivos de oleaginosas para aceites comestibles y/o uso industrial: cártamo, colza, jojoba, lino oleaginoso, maní, ricino, sésamo, tung, etc.)</t>
  </si>
  <si>
    <t>Cultivo de papa, batata y mandioca</t>
  </si>
  <si>
    <t>Cultivo de tomate</t>
  </si>
  <si>
    <t>Cultivo de bulbos, brotes, raíces y hortalizas de fruto n.c.p. (Incluye ají, ajo, alcaparra, berenjena, cebolla, calabaza, espárrago, frutilla, melón, pepino, pimiento, sandía, zanahoria, zapallo, zapallito, etc.)</t>
  </si>
  <si>
    <t>Cultivo de hortalizas de hoja y de otras hortalizas frescas (Incluye acelga, apio, coles, espinaca, lechuga, perejil, radicheta, repollo, etc.)</t>
  </si>
  <si>
    <t>Cultivo de legumbres frescas (Incluye arveja, chaucha, haba, lupino, etc.)</t>
  </si>
  <si>
    <t>Cultivo de legumbres secas (Incluye garbanzo, lenteja, poroto, etc.)</t>
  </si>
  <si>
    <t>Cultivo de tabaco</t>
  </si>
  <si>
    <t>Cultivo de algodón</t>
  </si>
  <si>
    <t>Cultivo de plantas para la obtención de fibras n.c.p. (Incluye abacá, cáñamo, formio, lino textil, maíz de Guinea, ramio, yute, etc.)</t>
  </si>
  <si>
    <t>Cultivo de flores</t>
  </si>
  <si>
    <t>Cultivo de plantas ornamentales</t>
  </si>
  <si>
    <t>Cultivos temporales n.c.p.</t>
  </si>
  <si>
    <t>Cultivos perennes</t>
  </si>
  <si>
    <t>Cultivo de vid para vinificar</t>
  </si>
  <si>
    <t>Cultivo de uva de mesa</t>
  </si>
  <si>
    <t>Cultivo de frutas cítricas (Incluye bergamota, lima, limón, mandarina, naranja, pomelo, kinoto, etc.)</t>
  </si>
  <si>
    <t>Cultivo de manzana y pera</t>
  </si>
  <si>
    <t>Cultivo de frutas de pepita n.c.p. (Incluye membrillo, níspero, etc.)</t>
  </si>
  <si>
    <t>Cultivo de frutas de carozo (Incluye cereza, ciruela, damasco, durazno, pelón, etc.)</t>
  </si>
  <si>
    <t>Cultivo de frutas tropicales y subtropicales (Incluye banana, ananá, mamón, palta, etc.)</t>
  </si>
  <si>
    <t>Cultivo de frutas secas (Incluye almendra, avellana, castaña, nuez, pistacho, etc.)</t>
  </si>
  <si>
    <t>Cultivo de frutas n.c.p. (Incluye kiwi, arándanos, mora, grosella, etc.)</t>
  </si>
  <si>
    <t>Cultivo de caña de azúcar</t>
  </si>
  <si>
    <t>Cultivo de plantas sacaríferas n.c.p. (Incluye remolacha azucarera, etc.)</t>
  </si>
  <si>
    <t>Cultivo de frutos oleaginosos (Incluye el cultivo de olivo, coco, palma, etc.)</t>
  </si>
  <si>
    <t>Cultivo de yerba mate</t>
  </si>
  <si>
    <t>Cultivo de té y otras plantas cuyas hojas se utilizan para preparar infusiones</t>
  </si>
  <si>
    <t>Cultivo de especias y de plantas aromáticas y medicinales</t>
  </si>
  <si>
    <t>Cultivos perennes n.c.p.</t>
  </si>
  <si>
    <t>Producción de semillas y de otras formas de propagación de cultivos agrícolas</t>
  </si>
  <si>
    <t>Producción de semillas híbridas de cereales y oleaginosas</t>
  </si>
  <si>
    <t>Producción de semillas varietales o autofecundadas de cereales, oleaginosas, y forrajeras</t>
  </si>
  <si>
    <t>Producción de semillas de hortalizas y legumbres, flores y plantas ornamentales y árboles frutales</t>
  </si>
  <si>
    <t>Producción de semillas de cultivos agrícolas n.c.p.</t>
  </si>
  <si>
    <t>Producción de otras formas de propagación de cultivos agrícolas (Incluye gajos, bulbos, estacas enraizadas o no, esquejes, plantines, etc.)</t>
  </si>
  <si>
    <t>Cría de animales</t>
  </si>
  <si>
    <t>Cría de ganado bovino, excepto la realizada en cabañas y para la producción de leche (Incluye: ganado bubalino)</t>
  </si>
  <si>
    <t>Invernada de ganado bovino excepto el engorde en corrales (Feed-Lot)</t>
  </si>
  <si>
    <t>Engorde en corrales (Feed-Lot)</t>
  </si>
  <si>
    <t>Cría de ganado bovino realizada en cabañas (Incluye: ganado bubalino y la producción de semen)</t>
  </si>
  <si>
    <t>Cría de ganado equino, excepto la realizada en haras (Incluye equinos de trabajo, asnos, mulas, burdéganos)</t>
  </si>
  <si>
    <t>Cría de ganado equino realizada en haras (Incluye la producción de semen)</t>
  </si>
  <si>
    <t>Cría de camélidos (Incluye alpaca, guanaco, llama, vicuña)</t>
  </si>
  <si>
    <t>Cría de ganado ovino -excepto en cabañas y para la producción de lana y leche-</t>
  </si>
  <si>
    <t>Cría de ganado ovino realizada en cabañas</t>
  </si>
  <si>
    <t>Cría de ganado caprino -excepto la realizada en cabañas y para producción de pelos y de leche-</t>
  </si>
  <si>
    <t>Cría de ganado caprino realizada en cabañas</t>
  </si>
  <si>
    <t>Cría de ganado porcino, excepto la realizada en cabañas</t>
  </si>
  <si>
    <t>Cría de ganado porcino realizado en cabañas</t>
  </si>
  <si>
    <t>Producción de leche bovina (Incluye la cría para la producción de leche de vaca y la producción de leche bubalina)</t>
  </si>
  <si>
    <t>Producción de leche de oveja y de cabra</t>
  </si>
  <si>
    <t>Producción de lana y pelo de oveja y cabra (cruda)</t>
  </si>
  <si>
    <t>Producción de pelos de ganado n.c.p.</t>
  </si>
  <si>
    <t>Cría de aves de corral, excepto para la producción de huevos</t>
  </si>
  <si>
    <t>Producción de huevos</t>
  </si>
  <si>
    <t>Apicultura (Incluye la producción de miel, jalea real, polen, propóleo, etc.)</t>
  </si>
  <si>
    <t>Cunicultura</t>
  </si>
  <si>
    <t>Cría de animales pelíferos, pilíferos y plumíferos, excepto de las especies ganaderas (Incluye cría de visón, nutria, chinchilla, reptiles, etc.)</t>
  </si>
  <si>
    <t>Cría de animales y obtención de productos de origen animal, n.c.p. (Incluye ciervo, gato, gusano de seda, lombriz, pájaro, perro, rana, animales para experimentación, caracoles vivos, frescos, congelados y secos - excepto marinos-, cera de insectos excepto la de abeja, etc.)</t>
  </si>
  <si>
    <t>Servicios de apoyo agrícolas y pecuarios</t>
  </si>
  <si>
    <t>Servicios de labranza, siembra, transplante y cuidados culturales</t>
  </si>
  <si>
    <t>Servicios de pulverización, desinfección y fumigación terrestre</t>
  </si>
  <si>
    <t>Servicios de pulverización, desinfección y fumigación aérea</t>
  </si>
  <si>
    <t>Servicios de maquinaria agrícola n.c.p., excepto los de cosecha mecánica (Incluye clasificado y/o tamañado, rastrillado, roturación de terreno, etc.)</t>
  </si>
  <si>
    <t>Servicios de cosecha mecánica (Incluye la cosecha mecánica de granos, caña de azúcar, algodón, forrajes, el enfardado, enrollado, etc.)</t>
  </si>
  <si>
    <t>Servicios de contratistas de mano de obra agrícola (Incluye la poda de árboles, trasplante, cosecha manual de citrus, algodón, etc.)</t>
  </si>
  <si>
    <t>Servicios de post cosecha (Incluye servicios de lavado de papas, acondicionamiento, limpieza, etc., de granos antes de ir a los mercados primarios) (Excluye los servicios de procesamiento de semillas para su siembra)</t>
  </si>
  <si>
    <t>Servicios de procesamiento de semillas para su siembra (Incluye la selección de semillas)</t>
  </si>
  <si>
    <t>Servicios de apoyo agrícolas n.c.p (Incluye explotación de sistemas de riego, injertos de plantas, construcción y plantación de almácigos, alquiler de colmenas, etc.) (No incluye mantenimiento de jardines, parques y cementerios: actividad 813000; planificación y diseño paisajista: actividad 711009)</t>
  </si>
  <si>
    <t>Inseminación artificial y servicios n.c.p. para mejorar la reproducción de los animales y el rendimiento de sus productos</t>
  </si>
  <si>
    <t>Servicios de contratistas de mano de obra pecuaria (Incluye arreo, castración de aves, pasturaje, etc.)</t>
  </si>
  <si>
    <t>Servicios de esquila de animales</t>
  </si>
  <si>
    <t>Servicios para el control de plagas, baños parasiticidas, etc.</t>
  </si>
  <si>
    <t>Albergue y cuidado de animales de terceros</t>
  </si>
  <si>
    <t>Servicios de apoyo pecuarios n.c.p.</t>
  </si>
  <si>
    <t>Caza, repoblación de animales de caza y servicios de apoyo</t>
  </si>
  <si>
    <t>Caza y repoblación de animales de caza (Incluye la caza de animales para obtener carne, pieles y cueros y la captura de animales vivos para zoológicos, animales de compañía, para investigación, etc.)</t>
  </si>
  <si>
    <t>Servicios de apoyo para la caza</t>
  </si>
  <si>
    <t>Silvicultura</t>
  </si>
  <si>
    <t>Plantación de bosques</t>
  </si>
  <si>
    <t>Repoblación y conservación de bosques nativos y zonas forestadas</t>
  </si>
  <si>
    <t>Explotación de viveros forestales (Incluye propagación de especies forestales)</t>
  </si>
  <si>
    <t>Extracción de productos forestales</t>
  </si>
  <si>
    <t>Extracción de productos forestales de bosques cultivados (Incluye tala de árboles, desbaste de troncos y producción de madera en bruto, leña, postes)</t>
  </si>
  <si>
    <t>Extracción de productos forestales de bosques nativos (Incluye tala de árboles, desbaste de troncos y producción de madera en bruto, leña, postes, la extracción de rodrigones, varas, varillas y la recolección de gomas naturales, líquenes, musgos, resinas y de rosa mosqueta, etc.)</t>
  </si>
  <si>
    <t>Servicios de apoyo a la silvicultura</t>
  </si>
  <si>
    <t>Servicios forestales para la extracción de madera (Incluye tala de árboles, acarreo y transporte en el interior del bosque, servicios realizados por terceros, etc.)</t>
  </si>
  <si>
    <t>Servicios forestales excepto los servicios para la extracción de madera (Incluye protección contra incendios, evaluación de masas forestales en pie, estimación del valor de la madera, etc.)</t>
  </si>
  <si>
    <t>Pesca y servicios de apoyo</t>
  </si>
  <si>
    <t>Pesca de organismos marinos; excepto cuando es realizada en buques procesadores</t>
  </si>
  <si>
    <t>Pesca y elaboración de productos marinos realizada a bordo de buques procesadores</t>
  </si>
  <si>
    <t>Recolección de organismos marinos excepto peces, crustáceos y moluscos (Incluye la recolección de algas marinas)</t>
  </si>
  <si>
    <t>Pesca continental: fluvial y lacustre</t>
  </si>
  <si>
    <t>Servicios de apoyo para la pesca</t>
  </si>
  <si>
    <t>Explotación de criaderos de peces, granjas piscícolas y otros frutos acuáticos (acuicultura)</t>
  </si>
  <si>
    <t>B</t>
  </si>
  <si>
    <t>Explotación de minas y canteras</t>
  </si>
  <si>
    <t>Extracción y aglomeración de carbón</t>
  </si>
  <si>
    <t>Extracción y aglomeración de carbón (Incluye la producción de hulla no aglomerada, antracita, carbón bituminoso no aglomerado, ovoides y combustibles sólidos análogos a base de hulla, etc.)</t>
  </si>
  <si>
    <t>Extracción y aglomeración de lignito</t>
  </si>
  <si>
    <t>Extracción y aglomeración de lignito (Incluye la producción de lignito aglomerado y no aglomerado)</t>
  </si>
  <si>
    <t>Extracción de petróleo crudo</t>
  </si>
  <si>
    <t>Extracción de petróleo crudo (Incluye arenas alquitraníferas, esquistos bituminosos o lutitas, aceites de petróleo y de minerales bituminosos, petróleo, etc.)</t>
  </si>
  <si>
    <t>Extracción de gas natural</t>
  </si>
  <si>
    <t>Extracción de gas natural (Incluye gas natural licuado y gaseoso)</t>
  </si>
  <si>
    <t>Extracción de minerales de hierro</t>
  </si>
  <si>
    <t>Extracción de minerales de hierro (Incluye hematitas, limonitas, magnetitas, siderita, etc.)</t>
  </si>
  <si>
    <t>Extracción de minerales metalíferos no ferrosos</t>
  </si>
  <si>
    <t>Extracción de minerales y concentrados de uranio y torio</t>
  </si>
  <si>
    <t>Extracción de metales preciosos</t>
  </si>
  <si>
    <t>Extracción de minerales metalíferos no ferrosos n.c.p., excepto minerales de uranio y torio (Incluye aluminio, cobre, estaño, manganeso, níquel, plomo, volframio, antimonio, bismuto, cinc, molibdeno, titanio, circonio, niobio, tántalo, vanadio, cromo, cobalto)</t>
  </si>
  <si>
    <t>Extracción de piedra, arena y arcillas</t>
  </si>
  <si>
    <t>Extracción de rocas ornamentales (Incluye areniscas, cuarcita, dolomita, granito, mármol, piedra laja, pizarra, serpentina, etc.)</t>
  </si>
  <si>
    <t>Extracción de piedra caliza y yeso (Incluye caliza, castina, conchilla, riolita, yeso natural, anhidrita, etc.)</t>
  </si>
  <si>
    <t>Extracción de arenas, canto rodado y triturados pétreos (Incluye arena para construcción, arena silícea, otras arenas naturales, canto rodado, dolomita triturada, salto triturado, piedra partida y otros triturados pétreos, etc.)</t>
  </si>
  <si>
    <t>Extracción de arcilla y caolín (Incluye andalucita, arcillas, bentonita, caolín, pirofilita, silimanita, mullita, tierra de chamota o de dinas, etc.)</t>
  </si>
  <si>
    <t>Explotación de minas y canteras n.c.p.</t>
  </si>
  <si>
    <t>Extracción de minerales para la fabricación de abonos excepto turba (Incluye guano, silvita, silvinita y otras sales de potasio naturales, etc.)</t>
  </si>
  <si>
    <t>Extracción de minerales para la fabricación de productos químicos (Incluye azufre, boracita e hidroboracita, calcita, celestina, colemanita, fluorita, litio y sales de litio naturales, sulfato de aluminio, sulfato de hierro, sulfato de magnesio, sulfato de sodio, ocres, tinkal, ulexita, asfaltita, laterita, etc.)</t>
  </si>
  <si>
    <t>Extracción y aglomeración de turba (Incluye la producción de turba utilizada como corrector de suelos)</t>
  </si>
  <si>
    <t>Extracción de sal</t>
  </si>
  <si>
    <t>Explotación de minas y canteras n.c.p. (Incluye amianto, cuarzo, diatomita, piedra pómez, ágata, agua marina, amatista, cristal de roca, rodocrosita, topacio, corindón, feldespato, mica, zeolita, perlita, granulado volcánico, puzolana, toba, talco, vermiculita, tosca, grafito, etc.)</t>
  </si>
  <si>
    <t>Servicios de apoyo para la extracción de petróleo y gas natural</t>
  </si>
  <si>
    <t>Servicios de apoyo para la minería, excepto para la extracción de petróleo y gas natural</t>
  </si>
  <si>
    <t>C</t>
  </si>
  <si>
    <t>Industria manufacturera</t>
  </si>
  <si>
    <t>Producción y procesamiento de carne y productos cárnicos, excepto pescado</t>
  </si>
  <si>
    <t>Matanza de ganado bovino (Incluye búfalos)</t>
  </si>
  <si>
    <t>Procesamiento de carne de ganado bovino</t>
  </si>
  <si>
    <t>Saladero y peladero de cueros de ganado bovino</t>
  </si>
  <si>
    <t>Producción y procesamiento de carne de aves</t>
  </si>
  <si>
    <t>Elaboración de fiambres y embutidos</t>
  </si>
  <si>
    <t>Matanza de ganado excepto el bovino y procesamiento de su carne (Incluye ganado ovino, porcino, equino, etc.)</t>
  </si>
  <si>
    <t>Fabricación de aceites y grasas de origen animal</t>
  </si>
  <si>
    <t>Matanza de animales n.c.p. y procesamiento de su carne; elaboración de subproductos cárnicos n.c.p. (Incluye producción de carne fresca, refrigerada o congelada de liebre, conejo, animales de caza, etc.)</t>
  </si>
  <si>
    <t>Elaboración de pescado y productos de pescado</t>
  </si>
  <si>
    <t>Elaboración de pescados de mar, crustáceos y productos marinos</t>
  </si>
  <si>
    <t>Elaboración de pescados de ríos y lagunas y otros productos fluviales y lacustres</t>
  </si>
  <si>
    <t>Fabricación de aceites, grasas, harinas y productos a base de pescados</t>
  </si>
  <si>
    <t>Preparación de frutas, hortalizas y legumbres</t>
  </si>
  <si>
    <t>Preparación de conservas de frutas, hortalizas y legumbres</t>
  </si>
  <si>
    <t>Elaboración y envasado de dulces, mermeladas y jaleas</t>
  </si>
  <si>
    <t>Elaboración de jugos naturales y sus concentrados, de frutas, hortalizas y legumbres (No incluye la elaboración de jugos para diluir o en polvo llamados "sintéticos" o de un contenido en jugos naturales inferior al 50% actividad 110492) 103030 Elaboración de frutas, hortalizas y legumbres congeladas</t>
  </si>
  <si>
    <t>Elaboración de hortalizas y legumbres deshidratadas o desecadas; preparación n.c.p. de hortalizas y legumbres (Incluye la elaboración de harina y escamas de papa, sémola de hortalizas y legumbres, hortalizas y legumbres deshidratadas, etc.)</t>
  </si>
  <si>
    <t>Elaboración de frutas deshidratadas o desecadas; preparación n.c.p. de frutas</t>
  </si>
  <si>
    <t>Elaboración de aceites y grasas de origen vegetal</t>
  </si>
  <si>
    <t>Elaboración de aceites y grasas vegetales sin refinar</t>
  </si>
  <si>
    <t>Elaboración de aceite de oliva</t>
  </si>
  <si>
    <t>Elaboración de aceites y grasas vegetales refinados (No incluye aceite de oliva -actividad 104012-)</t>
  </si>
  <si>
    <t>Elaboración de margarinas y grasas vegetales comestibles similares</t>
  </si>
  <si>
    <t>Elaboración de productos lácteos</t>
  </si>
  <si>
    <t>Elaboración de leches y productos lácteos deshidratados (Incluye la obtención de quesos, helados, manteca, postres lácteos, yogur y otros productos lácteos fermentados o coagulados cuando son obtenidos en forma integrada con la producción de leche)</t>
  </si>
  <si>
    <t>Elaboración de quesos (Incluye la producción de suero)</t>
  </si>
  <si>
    <t>Elaboración industrial de helados</t>
  </si>
  <si>
    <t>Elaboración de productos lácteos n.c.p. (Incluye la producción de caseínas, manteca, postres, etc., cuando no son obtenidos de forma integrada con la producción de leche)</t>
  </si>
  <si>
    <t>Elaboración de productos de molinería, almidones y productos derivados del almidón</t>
  </si>
  <si>
    <t>Molienda de trigo</t>
  </si>
  <si>
    <t>Preparación de arroz</t>
  </si>
  <si>
    <t>Elaboración de alimentos a base de cereales</t>
  </si>
  <si>
    <t>Preparación y molienda de legumbres y cereales n.c.p., excepto trigo y arroz y molienda húmeda de maíz</t>
  </si>
  <si>
    <t>Elaboración de almidones y productos derivados del almidón; molienda húmeda de maíz (Incluye la elaboración de glucosa y gluten)</t>
  </si>
  <si>
    <t>Elaboración de productos alimenticios n.c.p.</t>
  </si>
  <si>
    <t>Elaboración de galletitas y bizcochos</t>
  </si>
  <si>
    <t>Elaboración industrial de productos de panadería, excepto galletitas y bizcochos (Incluye la elaboración de productos de panadería frescos, congelados y secos)</t>
  </si>
  <si>
    <t>Elaboración de productos de panadería n.c.p. (Incluye la elaboración de pan, facturas, churros, pre-pizzas, masas de hojaldre, masas fritas, tortas, tartas, etc.) (No incluye la fabricación de sándwich 561040)</t>
  </si>
  <si>
    <t>Elaboración de azúcar</t>
  </si>
  <si>
    <t>Elaboración de cacao y chocolate</t>
  </si>
  <si>
    <t>Elaboración de productos de confitería n.c.p. (Incluye alfajores, caramelos, frutas confitadas, pastillas, gomas de mascar, etc.)</t>
  </si>
  <si>
    <t>Elaboración de pastas alimentarias frescas</t>
  </si>
  <si>
    <t>Elaboración de pastas alimentarias secas</t>
  </si>
  <si>
    <t>Elaboración de comidas preparadas para reventa (Incluye la elaboración de comidas preparadas para reventa en supermercados, kioscos, cafeterías, etc.)</t>
  </si>
  <si>
    <t>Tostado, torrado y molienda de café</t>
  </si>
  <si>
    <t>Elaboración y molienda de hierbas aromáticas y especias</t>
  </si>
  <si>
    <t>Preparación de hojas de té</t>
  </si>
  <si>
    <t>Elaboración de yerba mate</t>
  </si>
  <si>
    <t>Elaboración de extractos, jarabes y concentrados</t>
  </si>
  <si>
    <t>Elaboración de vinagres</t>
  </si>
  <si>
    <t>Elaboración de productos alimenticios n.c.p. (Incluye la elaboración de polvos para preparar postres y gelatinas, levadura, productos para copetín, sopas, sal de mesa, mayonesa, mostaza, etc.)</t>
  </si>
  <si>
    <t>Elaboración de alimentos preparados para animales</t>
  </si>
  <si>
    <t>Servicios industriales para la elaboración de alimentos y bebidas</t>
  </si>
  <si>
    <t>Servicios industriales para la elaboración de alimentos y bebidas (Incluye procesos y operaciones que permiten que el producto alimenticio y las bebidas estén en estado higiénico sanitario para consumo humano o para su utilización como materias primas de la industria.</t>
  </si>
  <si>
    <t>Elaboración de bebidas</t>
  </si>
  <si>
    <t>Destilación, rectificación y mezcla de bebidas espiritosas</t>
  </si>
  <si>
    <t>Elaboración de mosto</t>
  </si>
  <si>
    <t>Elaboración de vinos (Incluye el fraccionamiento)</t>
  </si>
  <si>
    <t>Elaboración de sidra y otras bebidas alcohólicas fermentadas</t>
  </si>
  <si>
    <t>Elaboración de cerveza, bebidas malteadas y malta</t>
  </si>
  <si>
    <t>Embotellado de aguas naturales y minerales</t>
  </si>
  <si>
    <t>Fabricación de sodas</t>
  </si>
  <si>
    <t>Elaboración de bebidas gaseosas, excepto soda</t>
  </si>
  <si>
    <t>Elaboración de hielo</t>
  </si>
  <si>
    <t>Elaboración de bebidas no alcohólicas n.c.p. (Incluye los jugos para diluir o en polvo llamados "sintéticos" o de un contenido en jugos naturales inferior al 50%) (No incluye a los jugos naturales y sus concentrados, de frutas, hortalizas y legumbres - actividad 103020)</t>
  </si>
  <si>
    <t>Elaboración de productos de tabaco</t>
  </si>
  <si>
    <t>Preparación de hojas de tabaco</t>
  </si>
  <si>
    <t>Elaboración de cigarrillos</t>
  </si>
  <si>
    <t>Elaboración de productos de tabaco n.c.p.</t>
  </si>
  <si>
    <t>Fabricación de hilados y tejidos, acabado de productos textiles</t>
  </si>
  <si>
    <t>Preparación de fibras textiles vegetales; desmotado de algodón (Incluye la preparación de fibras de yute, ramio, cáñamo y lino)</t>
  </si>
  <si>
    <t>Preparación de fibras animales de uso textil</t>
  </si>
  <si>
    <t>Fabricación de hilados textiles de lana, pelos y sus mezclas</t>
  </si>
  <si>
    <t>Fabricación de hilados textiles de algodón y sus mezclas</t>
  </si>
  <si>
    <t>Fabricación de hilados textiles n.c.p., excepto de lana y de algodón</t>
  </si>
  <si>
    <t>Fabricación de tejidos (telas) planos de lana y sus mezclas, incluye hilanderías y tejedurías integradas</t>
  </si>
  <si>
    <t>Fabricación de tejidos (telas) planos de algodón y sus mezclas, incluye hilanderías y tejedurías integradas</t>
  </si>
  <si>
    <t>Fabricación de tejidos (telas) planos de fibras textiles n.c.p., incluye hilanderías y tejedurías integradas</t>
  </si>
  <si>
    <t>Acabado de productos textiles</t>
  </si>
  <si>
    <t>Fabricación de productos textiles n.c.p.</t>
  </si>
  <si>
    <t>Fabricación de tejidos de punto</t>
  </si>
  <si>
    <t>Fabricación de frazadas, mantas, ponchos, colchas, cobertores, etc.</t>
  </si>
  <si>
    <t>Fabricación de ropa de cama y mantelería</t>
  </si>
  <si>
    <t>Fabricación de artículos de lona y sucedáneos de lona</t>
  </si>
  <si>
    <t>Fabricación de bolsas de materiales textiles para productos a granel</t>
  </si>
  <si>
    <t>Fabricación de artículos confeccionados de materiales textiles n.c.p., excepto prendas de vestir</t>
  </si>
  <si>
    <t>Fabricación de tapices y alfombras</t>
  </si>
  <si>
    <t>Fabricación de cuerdas, cordeles, bramantes y redes</t>
  </si>
  <si>
    <t>Confección de prendas de vestir, excepto prendas de piel</t>
  </si>
  <si>
    <t>Confección de ropa interior, prendas para dormir y para la playa</t>
  </si>
  <si>
    <t>Confección de ropa de trabajo, uniformes y guardapolvos</t>
  </si>
  <si>
    <t>Confección de prendas de vestir para bebés y niños</t>
  </si>
  <si>
    <t>Confección de prendas deportivas</t>
  </si>
  <si>
    <t>Fabricación de accesorios de vestir excepto de cuero</t>
  </si>
  <si>
    <t>Confección de prendas de vestir n.c.p., excepto prendas de piel, cuero y de punto</t>
  </si>
  <si>
    <t>Fabricación de accesorios de vestir de cuero</t>
  </si>
  <si>
    <t>Confección de prendas de vestir de cuero</t>
  </si>
  <si>
    <t>Terminación y teñido de pieles; fabricación de artículos de piel</t>
  </si>
  <si>
    <t>Fabricación de prendas de vestir de punto</t>
  </si>
  <si>
    <t>Fabricación de medias</t>
  </si>
  <si>
    <t>Fabricación de prendas de vestir y artículos similares de punto</t>
  </si>
  <si>
    <t>Servicios industriales para la industria confeccionista</t>
  </si>
  <si>
    <t>Servicios industriales para la industria confeccionista [Incluye procesos de planchado y acondicionamiento de prendas: teñido, gastado a la piedra (stone wash), impermeabilizado, lavaderos y secaderos industriales, etc.]</t>
  </si>
  <si>
    <t>Curtido y terminación de cueros; fabricación de artículos de marroquinería y talabartería</t>
  </si>
  <si>
    <t>Curtido y terminación de cueros</t>
  </si>
  <si>
    <t>Fabricación de maletas, bolsos de mano y similares, artículos de talabartería y artículos de cuero n.c.p.</t>
  </si>
  <si>
    <t>Fabricación de calzado y de sus partes</t>
  </si>
  <si>
    <t>Fabricación de calzado de cuero, excepto calzado deportivo y ortopédico</t>
  </si>
  <si>
    <t>Fabricación de calzado de materiales n.c.p., excepto calzado deportivo y ortopédico</t>
  </si>
  <si>
    <t>Fabricación de calzado deportivo</t>
  </si>
  <si>
    <t>Fabricación de partes de calzado</t>
  </si>
  <si>
    <t>Aserrado y cepillado de madera</t>
  </si>
  <si>
    <t>Aserrado y cepillado de madera nativa</t>
  </si>
  <si>
    <t>Aserrado y cepillado de madera implantada</t>
  </si>
  <si>
    <t>Fabricación de productos de madera, corcho, paja y materiales trenzables</t>
  </si>
  <si>
    <t>Fabricación de hojas de madera para enchapado; fabricación de tableros contrachapados; tableros laminados; tableros de partículas y tableros y paneles n.c.p. (Incluye la fabricación de madera terciada y machimbre)</t>
  </si>
  <si>
    <t>Fabricación de aberturas y estructuras de madera para la construcción</t>
  </si>
  <si>
    <t>Fabricación de viviendas prefabricadas de madera</t>
  </si>
  <si>
    <t>Fabricación de recipientes de madera</t>
  </si>
  <si>
    <t>Fabricación de ataúdes</t>
  </si>
  <si>
    <t>Fabricación de artículos de madera en tornerías</t>
  </si>
  <si>
    <t>Fabricación de productos de corcho</t>
  </si>
  <si>
    <t>Fabricación de productos de madera n.c.p.; fabricación de artículos de paja y materiales trenzables (Incluye enmarcado de cuadros, carpintería cuando no explicita especialidad)</t>
  </si>
  <si>
    <t>Fabricación de papel y de productos de papel</t>
  </si>
  <si>
    <t>Fabricación de pasta de madera</t>
  </si>
  <si>
    <t>Fabricación de papel y cartón excepto envases</t>
  </si>
  <si>
    <t>Fabricación de papel ondulado y envases de papel</t>
  </si>
  <si>
    <t>Fabricación de cartón ondulado y envases de cartón</t>
  </si>
  <si>
    <t>Fabricación de artículos de papel y cartón de uso doméstico e higiénico sanitario</t>
  </si>
  <si>
    <t>Fabricación de artículos de papel y cartón n.c.p. (No incluye el papel de lija: 239900)</t>
  </si>
  <si>
    <t>Impresión y servicios relacionados con la impresión</t>
  </si>
  <si>
    <t>Impresión de diarios y revistas</t>
  </si>
  <si>
    <t>Impresión n.c.p., excepto de diarios y revistas</t>
  </si>
  <si>
    <t>Servicios relacionados con la impresión</t>
  </si>
  <si>
    <t>Reproducción de grabaciones</t>
  </si>
  <si>
    <t>Fabricación de productos de hornos de "coque"</t>
  </si>
  <si>
    <t>Fabricación de productos de la refinación del petróleo</t>
  </si>
  <si>
    <t>Fabricación de sustancias químicas básicas</t>
  </si>
  <si>
    <t>Fabricación de gases industriales y medicinales comprimidos o licuados</t>
  </si>
  <si>
    <t>Fabricación de curtientes naturales y sintéticos</t>
  </si>
  <si>
    <t>Fabricación de materias colorantes básicas, excepto pigmentos preparados</t>
  </si>
  <si>
    <t>Fabricación de combustible nuclear, sustancias y materiales radiactivos</t>
  </si>
  <si>
    <t>Fabricación de materias químicas inorgánicas básicas n.c.p.</t>
  </si>
  <si>
    <t>Fabricación de materias químicas orgánicas básicas n.c.p. (Incluye la fabricación de alcoholes excepto el etílico, sustancias químicas para la elaboración de sustancias plásticas, carbón vegetal, etc.)</t>
  </si>
  <si>
    <t>Fabricación de alcohol</t>
  </si>
  <si>
    <t>Fabricación de biocombustibles excepto alcohol</t>
  </si>
  <si>
    <t>Fabricación de abonos y compuestos de nitrógeno</t>
  </si>
  <si>
    <t>Fabricación de resinas y cauchos sintéticos</t>
  </si>
  <si>
    <t>Fabricación de materias plásticas en formas primarias n.c.p.</t>
  </si>
  <si>
    <t>Fabricación de productos químicos n.c.p.</t>
  </si>
  <si>
    <t>Fabricación de insecticidas, plaguicidas y productos químicos de uso agropecuario</t>
  </si>
  <si>
    <t>Fabricación de pinturas, barnices y productos de revestimiento similares, tintas de imprenta y masillas</t>
  </si>
  <si>
    <t>Fabricación de preparados para limpieza, pulido y saneamiento</t>
  </si>
  <si>
    <t>Fabricación de jabones y detergentes</t>
  </si>
  <si>
    <t>Fabricación de cosméticos, perfumes y productos de higiene y tocador</t>
  </si>
  <si>
    <t>Fabricación de explosivos y productos de pirotecnia</t>
  </si>
  <si>
    <t>Fabricación de colas, adhesivos, aprestos y cementos excepto los odontológicos obtenidos de sustancias minerales y vegetales</t>
  </si>
  <si>
    <t>Fabricación de productos químicos n.c.p. (Incluye la producción de aceites esenciales, tintas excepto para imprenta, etc.)</t>
  </si>
  <si>
    <t>Fabricación de fibras manufacturadas</t>
  </si>
  <si>
    <t>Servicios industriales para la fabricación de sustancias y productos químicos</t>
  </si>
  <si>
    <t>Fabricación de productos farmacéuticos, sustancias químicas medicinales y productos botánicos de uso farmacéutica</t>
  </si>
  <si>
    <t>Fabricación de medicamentos de uso humano y productos farmacéuticos</t>
  </si>
  <si>
    <t>Fabricación de medicamentos de uso veterinario</t>
  </si>
  <si>
    <t>Fabricación de sustancias químicas para la elaboración de medicamentos</t>
  </si>
  <si>
    <t>Fabricación de productos de laboratorio y productos botánicos de uso farmacéutico n.c.p.</t>
  </si>
  <si>
    <t>Fabricación de productos de caucho</t>
  </si>
  <si>
    <t>Fabricación de cubiertas y cámaras</t>
  </si>
  <si>
    <t>Recauchutado y renovación de cubiertas</t>
  </si>
  <si>
    <t>Fabricación de autopartes de caucho excepto cámaras y cubiertas</t>
  </si>
  <si>
    <t>Fabricación de productos de caucho n.c.p.</t>
  </si>
  <si>
    <t>Fabricación de productos de plástico</t>
  </si>
  <si>
    <t>Fabricación de envases plásticos</t>
  </si>
  <si>
    <t>Fabricación de productos plásticos en formas básicas y artículos de plástico n.c.p., excepto muebles</t>
  </si>
  <si>
    <t>Fabricación de vidrio y productos de vidrio</t>
  </si>
  <si>
    <t>Fabricación de envases de vidrio</t>
  </si>
  <si>
    <t>Fabricación y elaboración de vidrio plano</t>
  </si>
  <si>
    <t>Fabricación de productos de vidrio n.c.p.</t>
  </si>
  <si>
    <t>Fabricación de productos minerales no metálicos n.c.p.</t>
  </si>
  <si>
    <t>Fabricación de productos de cerámica refractaria</t>
  </si>
  <si>
    <t>Fabricación de ladrillos</t>
  </si>
  <si>
    <t>Fabricación de revestimientos cerámicos</t>
  </si>
  <si>
    <t>Fabricación de productos de arcilla y cerámica no refractaria para uso estructural n.c.p.</t>
  </si>
  <si>
    <t>Fabricación de artículos sanitarios de cerámica</t>
  </si>
  <si>
    <t>Fabricación de objetos cerámicos para uso doméstico excepto artefactos sanitarios</t>
  </si>
  <si>
    <t>Fabricación de artículos de cerámica no refractaria para uso no estructural n.c.p.</t>
  </si>
  <si>
    <t>Elaboración de cemento</t>
  </si>
  <si>
    <t>Elaboración de yeso</t>
  </si>
  <si>
    <t>Elaboración de cal</t>
  </si>
  <si>
    <t>Fabricación de mosaicos</t>
  </si>
  <si>
    <t>Elaboración de hormigón</t>
  </si>
  <si>
    <t>Fabricación de premoldeadas para la construcción</t>
  </si>
  <si>
    <t>Fabricación de artículos de cemento, fibrocemento y yeso excepto hormigón y mosaicos</t>
  </si>
  <si>
    <t>Corte, tallado y acabado de la piedra (Incluye mármoles y granitos, etc.)</t>
  </si>
  <si>
    <t>Fabricación de productos minerales no metálicos n.c.p. (Incluye la fabricación de abrasivos, lijas, membranas asfálticas, etc.)</t>
  </si>
  <si>
    <t>Industrias básicas de hierro y acero</t>
  </si>
  <si>
    <t>Laminación y estirado. Producción de lingotes, planchas o barras fabricadas por operadores independientes</t>
  </si>
  <si>
    <t>Fabricación en industrias básicas de productos de hierro y acero n.c.p. (Incluye la producción de hojalata)</t>
  </si>
  <si>
    <t>Fabricación de productos primarios de metales preciosos y metales no ferrosos</t>
  </si>
  <si>
    <t>Elaboración de aluminio primario y semielaborados de aluminio</t>
  </si>
  <si>
    <t>Fabricación de productos primarios de metales preciosos y metales no ferrosos n.c.p. y sus semielaborados</t>
  </si>
  <si>
    <t>Fundición de metales</t>
  </si>
  <si>
    <t>Fundición de hierro y acero</t>
  </si>
  <si>
    <t>Fundición de metales no ferrosos</t>
  </si>
  <si>
    <t>Fabricación de productos metálicos para uso estructural, tanques, depósitos y generadores de vapor</t>
  </si>
  <si>
    <t>Fabricación de carpintería metálica</t>
  </si>
  <si>
    <t>Fabricación de productos metálicos para uso estructural</t>
  </si>
  <si>
    <t>Fabricación de tanques, depósitos y recipientes de metal (Incluye la fabricación de silos)</t>
  </si>
  <si>
    <t>Fabricación de generadores de vapor</t>
  </si>
  <si>
    <t>Fabricación de armas y municiones</t>
  </si>
  <si>
    <t>Fabricación de productos elaborados de metal n.c.p.; servicios de trabajo de metales</t>
  </si>
  <si>
    <t>Forjado, prensado, estampado y laminado de metales; pulvimetalurgia</t>
  </si>
  <si>
    <t>Tratamiento y revestimiento de metales y trabajos de metales en general</t>
  </si>
  <si>
    <t>Fabricación de herramientas manuales y sus accesorios</t>
  </si>
  <si>
    <t>Fabricación de artículos de cuchillería y utensilios de mesa y de cocina</t>
  </si>
  <si>
    <t>Fabricación de cerraduras, herrajes y artículos de ferretería n.c.p.</t>
  </si>
  <si>
    <t>Fabricación de envases metálicos</t>
  </si>
  <si>
    <t>Fabricación de tejidos de alambre</t>
  </si>
  <si>
    <t>Fabricación de cajas de seguridad</t>
  </si>
  <si>
    <t>Fabricación de productos metálicos de tornería y/o matricería</t>
  </si>
  <si>
    <t>Fabricación de productos elaborados de metal n.c.p.</t>
  </si>
  <si>
    <t>Fabricación de componentes electrónicos</t>
  </si>
  <si>
    <t>Fabricación de equipos y productos informáticos</t>
  </si>
  <si>
    <t>Fabricación de equipos de comunicaciones y transmisores de radio y televisión</t>
  </si>
  <si>
    <t>Fabricación de receptores de radio y televisión, aparatos de grabación y reproducción de sonido y video, y productos conexos</t>
  </si>
  <si>
    <t>Fabricación de aparatos e instrumentos para medir, verificar, ensayar, navegar y otros fines, excepto instrumentos de óptica</t>
  </si>
  <si>
    <t>Fabricación de instrumentos y aparatos para medir, verificar, ensayar, navegar y otros fines, excepto el equipo de control de procesos industriales</t>
  </si>
  <si>
    <t>Fabricación de equipo de control de procesos industriales</t>
  </si>
  <si>
    <t>Fabricación de relojes</t>
  </si>
  <si>
    <t>Fabricación de equipo médico y quirúrgico y de aparatos ortopédicos</t>
  </si>
  <si>
    <t>Fabricación de equipo médico y quirúrgico y de aparatos ortopédicos principalmente electrónicos y/o eléctricos (Incluye equipos de laboratorio, esterilizadores, paneles para observación de radiografías, tornos, etc.)</t>
  </si>
  <si>
    <t>Fabricación de equipo médico y quirúrgico y de aparatos ortopédicos n.c.p, (Incluye prótesis, aparatos ortopédicos, materiales para fracturas, etc.)</t>
  </si>
  <si>
    <t>Fabricación de instrumentos de óptica y equipo fotográfico</t>
  </si>
  <si>
    <t>Fabricación de equipamiento e instrumentos ópticos y sus accesorios</t>
  </si>
  <si>
    <t>Fabricación de aparatos y accesorios para fotografía excepto películas, placas y papeles sensibles</t>
  </si>
  <si>
    <t>Fabricación de soportes ópticos y magnéticos</t>
  </si>
  <si>
    <t>Fabricación de soportes ópticos y magnéticos (Incluye CD, disquetes, cintas magnéticas, tarjetas magnetizadas, etc.)</t>
  </si>
  <si>
    <t>Fabricación de motores, generadores y transformadores eléctricos y aparatos de distribución y control de la energía eléctrica</t>
  </si>
  <si>
    <t>Fabricación de motores, generadores y transformadores eléctricos</t>
  </si>
  <si>
    <t>Fabricación de aparatos de distribución y control de la energía eléctrica</t>
  </si>
  <si>
    <t>Fabricación de acumuladores, pilas y baterías primarias</t>
  </si>
  <si>
    <t>Fabricación de hilos y cables aislados</t>
  </si>
  <si>
    <t>Fabricación de cables de fibra óptica</t>
  </si>
  <si>
    <t>Fabricación de hilos y cables aislados n.c.p.</t>
  </si>
  <si>
    <t>Fabricación de lámparas eléctricas y equipo de iluminación</t>
  </si>
  <si>
    <t>Fabricación de aparatos de uso doméstico n.c.p.</t>
  </si>
  <si>
    <t>Fabricación de cocinas, calefones, estufas y calefactores no eléctricos</t>
  </si>
  <si>
    <t>Fabricación de heladeras, "freezers", lavarropas y secarropas</t>
  </si>
  <si>
    <t>Fabricación de ventiladores, extractores de aire, aspiradoras y similares</t>
  </si>
  <si>
    <t>Fabricación de planchas, calefactores, hornos eléctricos, tostadoras y otros aparatos generadores de calor</t>
  </si>
  <si>
    <t>Fabricación de aparatos de uso doméstico n.c.p. (Incluye enceradoras, pulidoras, batidoras, licuadoras y similares)</t>
  </si>
  <si>
    <t>Fabricación de equipo eléctrico n.c.p.</t>
  </si>
  <si>
    <t>Fabricación de maquinaria y equipo de uso general</t>
  </si>
  <si>
    <t>Fabricación de motores y turbinas, excepto motores para aeronaves, vehículos automotores y motocicletas</t>
  </si>
  <si>
    <t>Fabricación de bombas</t>
  </si>
  <si>
    <t>Fabricación de compresores; grifos y válvulas</t>
  </si>
  <si>
    <t>Fabricación de cojinetes; engranajes; trenes de engranaje y piezas de transmisión</t>
  </si>
  <si>
    <t>Fabricación de hornos; hogares y quemadores</t>
  </si>
  <si>
    <t>Fabricación de maquinaria y equipo de elevación y manipulación (Incluye la fabricación de ascensores, escaleras mecánicas, montacargas, etc.)</t>
  </si>
  <si>
    <t>Fabricación de maquinaria y equipo de oficina, excepto equipo informático</t>
  </si>
  <si>
    <t>Fabricación de maquinaria y equipo de uso general n.c.p. (Incluye la fabricación de equipos de aire acondicionado, matafuegos, etc.)</t>
  </si>
  <si>
    <t>Fabricación de maquinaria y equipo de uso especial</t>
  </si>
  <si>
    <t>Fabricación de tractores</t>
  </si>
  <si>
    <t>Fabricación de maquinaria y equipo de uso agropecuario y forestal</t>
  </si>
  <si>
    <t>Fabricación de implementos de uso agropecuario</t>
  </si>
  <si>
    <t>Fabricación de máquinas herramienta</t>
  </si>
  <si>
    <t>Fabricación de maquinaria metalúrgica</t>
  </si>
  <si>
    <t>Fabricación de maquinaria para la explotación de minas y canteras y para obras de construcción (Incluye la fabricación de máquinas y equipos viales, equipos para la extracción de petróleo y gas, etc.)</t>
  </si>
  <si>
    <t>Fabricación de maquinaria para la elaboración de alimentos, bebidas y tabaco</t>
  </si>
  <si>
    <t>Fabricación de maquinaria para la elaboración de productos textiles, prendas de vestir y cueros</t>
  </si>
  <si>
    <t>Fabricación de maquinaria para la industria del papel y las artes gráficas</t>
  </si>
  <si>
    <t>Fabricación de maquinaria y equipo de uso especial n.c.p.</t>
  </si>
  <si>
    <t>Fabricación de vehículos automotores</t>
  </si>
  <si>
    <t>Fabricación de vehículos automotores (Incluye la fabricación de motores para automotores)</t>
  </si>
  <si>
    <t>Fabricación de carrocerías para vehículos automotores; fabricación de remolques y semirremolques</t>
  </si>
  <si>
    <t>Fabricación de partes, piezas y accesorios para vehículos automotores y sus motores</t>
  </si>
  <si>
    <t>Rectificación de motores</t>
  </si>
  <si>
    <t>Fabricación de partes, piezas y accesorios para vehículos automotores y sus motores n.c.p.</t>
  </si>
  <si>
    <t>Construcción y reparación de buques y embarcaciones</t>
  </si>
  <si>
    <t>Construcción y reparación de buques (Incluye construcción de estructuras flotantes)</t>
  </si>
  <si>
    <t>Construcción y reparación de embarcaciones de recreo y deporte</t>
  </si>
  <si>
    <t>Fabricación y reparación de locomotoras y de material rodante para transporte ferroviario</t>
  </si>
  <si>
    <t>Fabricación y reparación de aeronaves</t>
  </si>
  <si>
    <t>Fabricación de equipo de transporte n.c.p.</t>
  </si>
  <si>
    <t>Fabricación de motocicletas</t>
  </si>
  <si>
    <t>Fabricación de bicicletas y de sillones de ruedas ortopédicos</t>
  </si>
  <si>
    <t>Fabricación de muebles y colchones</t>
  </si>
  <si>
    <t>Fabricación de muebles y partes de muebles, principalmente de madera</t>
  </si>
  <si>
    <t>Fabricación de muebles y partes de muebles, excepto los que son principalmente de madera (metal, plástico, etc.)</t>
  </si>
  <si>
    <t>Fabricación de somieres y colchones</t>
  </si>
  <si>
    <t>Fabricación de joyas, "bijouterie" y artículos conexos</t>
  </si>
  <si>
    <t>Fabricación de joyas finas y artículos conexos</t>
  </si>
  <si>
    <t>Fabricación de objetos de platería</t>
  </si>
  <si>
    <t>Fabricación de "bijouterie" (Incluye la fabricación de joyas de fantasía y accesorios similares)</t>
  </si>
  <si>
    <t>Fabricación de instrumentos de música</t>
  </si>
  <si>
    <t>Fabricación de artículos de deporte</t>
  </si>
  <si>
    <t>Fabricación de artículos de deporte (Incluye equipos de deporte para gimnasia y campos de juegos, equipos de pesca y "camping", etc., excepto indumentaria deportiva: 141040)</t>
  </si>
  <si>
    <t>Fabricación de juegos y juguetes</t>
  </si>
  <si>
    <t>Industrias manufactureras n.c.p.</t>
  </si>
  <si>
    <t>Fabricación de lápices, lapiceras, bolígrafos, sellos y artículos similares para oficinas y artistas</t>
  </si>
  <si>
    <t>Fabricación de escobas, cepillos y pinceles</t>
  </si>
  <si>
    <t>Fabricación de carteles, señales e indicadores -eléctricos o no-</t>
  </si>
  <si>
    <t>Fabricación de equipo de protección y seguridad, excepto calzado</t>
  </si>
  <si>
    <t>Industrias manufactureras n.c.p. (Incluye fabricación de paraguas, termos, pelucas, etc.)</t>
  </si>
  <si>
    <t>Reparación y mantenimiento de máquinas y equipo</t>
  </si>
  <si>
    <t>Reparación y mantenimiento de productos de metal, excepto maquinaria y equipo</t>
  </si>
  <si>
    <t>Reparación y mantenimiento de maquinaria de uso general</t>
  </si>
  <si>
    <t>Reparación y mantenimiento de maquinaria y equipo de uso agropecuario y forestal</t>
  </si>
  <si>
    <t>Reparación y mantenimiento de maquinaria de uso especial n.c.p.</t>
  </si>
  <si>
    <t>Reparación y mantenimiento de instrumentos médicos, ópticos y de precisión; equipo fotográfico, aparatos para medir, ensayar o navegar; relojes, excepto para uso personal o doméstico</t>
  </si>
  <si>
    <t>Reparación y mantenimiento de maquinaria y aparatos eléctricos</t>
  </si>
  <si>
    <t>Reparación y mantenimiento de máquinas y equipo n.c.p.</t>
  </si>
  <si>
    <t>Instalación de maquinaria y equipos industriales</t>
  </si>
  <si>
    <t>D</t>
  </si>
  <si>
    <t>Suministro de electricidad, gas, vapor y aire acondicionado</t>
  </si>
  <si>
    <t>Generación, transporte y distribución de energía eléctrica</t>
  </si>
  <si>
    <t>Generación de energía térmica convencional (Incluye la producción de energía eléctrica mediante máquinas turbo-gas, turbo vapor, ciclo combinado y turbo diesel)</t>
  </si>
  <si>
    <t>Generación de energía térmica nuclear (Incluye la producción de energía eléctrica mediante combustible nuclear)</t>
  </si>
  <si>
    <t>Generación de energía hidráulica (Incluye la producción de energía eléctrica mediante centrales de bombeo)</t>
  </si>
  <si>
    <t>Generación de energía n.c.p. (Incluye la producción de energía eléctrica mediante fuentes de energía solar, biomasa, eólica, geotérmica, mareomotriz, etc.)</t>
  </si>
  <si>
    <t>Transporte de energía eléctrica</t>
  </si>
  <si>
    <t>Comercio mayorista de energía eléctrica</t>
  </si>
  <si>
    <t>Distribución de energía eléctrica</t>
  </si>
  <si>
    <t>Fabricación y distribución de gas y de combustibles gaseosos por tuberías</t>
  </si>
  <si>
    <t>Fabricación de gas y procesamiento de gas natural</t>
  </si>
  <si>
    <t>Distribución de combustibles gaseosos por tuberías (No incluye el transporte por gasoductos)</t>
  </si>
  <si>
    <t>Suministro de vapor y aire acondicionado</t>
  </si>
  <si>
    <t>E</t>
  </si>
  <si>
    <t>Suministro de agua; cloacas; gestión de residuos y recuperación de materiales y saneamiento público</t>
  </si>
  <si>
    <t>Captación, depuración y distribución de agua</t>
  </si>
  <si>
    <t>Captación, depuración y distribución de agua de fuentes subterráneas</t>
  </si>
  <si>
    <t>Captación, depuración y distribución de agua de fuentes superficiales</t>
  </si>
  <si>
    <t>Servicios de depuración de aguas residuales, alcantarillado y cloacas</t>
  </si>
  <si>
    <t>Recolección, transporte, tratamiento y disposición final de residuos</t>
  </si>
  <si>
    <t>Recolección, transporte, tratamiento y disposición final de residuos no peligrosos</t>
  </si>
  <si>
    <t>Recolección, transporte, tratamiento y disposición final de residuos peligrosos</t>
  </si>
  <si>
    <t>Recuperación de materiales y deshechos</t>
  </si>
  <si>
    <t>Recuperación de materiales y desechos metálicos</t>
  </si>
  <si>
    <t>Recuperación de materiales y desechos no metálicos</t>
  </si>
  <si>
    <t>Descontaminación y otros servicios de gestión de residuos</t>
  </si>
  <si>
    <t>F</t>
  </si>
  <si>
    <t>Construcción</t>
  </si>
  <si>
    <t>Construcción de edificios y sus partes</t>
  </si>
  <si>
    <t>Construcción, reforma y reparación de edificios residenciales (Incluye la construcción, reforma y reparación de viviendas unifamiliares y multifamiliares; bungalows, cabañas, casas de campo, departamentos, albergues para ancianos, niños, estudiantes, etc.)</t>
  </si>
  <si>
    <t>Construcción, reforma y reparación de edificios no residenciales (Incluye construcción, reforma y reparación de restaurantes, bares, campamentos, bancos, oficinas, galerías comerciales, estaciones de servicio, edificios para tráfico y comunicaciones, garajes, edificios industriales y depósitos, escuelas, etc.)</t>
  </si>
  <si>
    <t>Construcción, reforma y reparación de obras de Infraestructura para el transporte</t>
  </si>
  <si>
    <t>Construcción, reforma y reparación de obras de infraestructura para el transporte (Incluye la construcción, reforma y reparación de calles, autopistas, carreteras, puentes, túneles, vías férreas y pistas de aterrizaje, la señalización mediante pintura, etc.)</t>
  </si>
  <si>
    <t>Construcción de proyectos de servicios públicos</t>
  </si>
  <si>
    <t>Perforación de pozos de agua</t>
  </si>
  <si>
    <t>Construcción, reforma y reparación de redes distribución de electricidad, gas, agua, telecomunicaciones y de otros servicios públicos</t>
  </si>
  <si>
    <t>Obras de ingeniería civil n.c.p.</t>
  </si>
  <si>
    <t>Construcción, reforma y reparación de obras hidráulicas (Incluye obras fluviales y canales, acueductos, diques, etc.)</t>
  </si>
  <si>
    <t>Construcción de obras de ingeniería civil n.c.p. (Incluye los trabajos generales de construcción para la minería y la industria, de centrales eléctricas y nucleares, excavaciones de sepulturas, etc.)</t>
  </si>
  <si>
    <t>Demolición, movimiento y preparación de terrenos para obras</t>
  </si>
  <si>
    <t>Demolición y voladura de edificios y de sus partes (Incluye los trabajos de limpieza de escombros asociada a la demolición, los derribos y demolición de edificios y obras de ingeniería civil, los trabajos de voladura y remoción de rocas)</t>
  </si>
  <si>
    <t>Movimiento de suelos y preparación de terrenos para obras (Incluye el drenaje, excavación de zanjas para construcciones diversas, el despeje de capas superficiales no contaminadas, movimientos de tierras para hacer terraplenes o desmontes previos a la construcción de vías, carreteras, autopistas, FF.CC., etc.)</t>
  </si>
  <si>
    <t>Perforación y sondeo, excepto perforación de pozos de petróleo, de gas, de minas e hidráulicos y prospección de yacimientos de petróleo (Incluye los trabajos de perforación, sondeo y muestreo con fines de construcción o para estudios geofísicos, geológicos u otros similares, las perforaciones horizontales para el paso de cables o cañerías de drenaje, etc.) (No incluye los servicios de perforación relacionados con la extracción de petróleo y gas, actividad 091000, ni los trabajos de perforación de pozos hidráulicos, actividad 422100)</t>
  </si>
  <si>
    <t>Instalaciones para edificios y obras de Ingeniería civil</t>
  </si>
  <si>
    <t xml:space="preserve">Instalación de sistemas de iluminación, control y señalización eléctrica para el transporte </t>
  </si>
  <si>
    <t>Instalación, ejecución y mantenimiento de instalaciones eléctricas, electromecánicas y electrónicas n.c.p. (Incluye la instalación de antenas, pararrayos, sistemas de alarmas contra incendios y robos, sistemas de telecomunicación, etc.)</t>
  </si>
  <si>
    <t>Instalaciones de gas, agua, sanitarios y de climatización, con sus artefactos conexos (Incluye la instalación de compactadores, calderas, sistemas de calefacción central, etc.)</t>
  </si>
  <si>
    <t>Instalaciones de ascensores, montacargas y escaleras mecánicas</t>
  </si>
  <si>
    <t>Aislamiento térmico, acústico, hídrico y antivibratorio</t>
  </si>
  <si>
    <t>Instalaciones para edificios y obras de ingeniería civil n.c.p. (Incluye instalación de puertas automáticas o giratorias)</t>
  </si>
  <si>
    <t>Terminación de edificios</t>
  </si>
  <si>
    <t>Instalaciones de carpintería, herrería de obra y artística (Incluye instalación de puertas y ventanas, carpintería metálica y no metálica, etc.)</t>
  </si>
  <si>
    <t>Terminación y revestimiento de paredes y pisos (Incluye yesería, salpicré, el pulido de pisos y la colocación de revestimientos de cerámicas, de piedra tallada, de suelos flexibles, parqué, baldosas, empapelados, etc.)</t>
  </si>
  <si>
    <t>Colocación de cristales en obra (Incluye la instalación y revestimiento de vidrio, espejos y otros artículos de vidrio, etc.)</t>
  </si>
  <si>
    <t>Pintura y trabajos de decoración</t>
  </si>
  <si>
    <t>Terminación de edificios n.c.p. (Incluye trabajos de ornamentación, limpieza exterior de edificios recién construidos, etc.)</t>
  </si>
  <si>
    <t>Alquiler de equipo de construcción o demolición dotado de operarios y actividades especializadas de construcción n.c.p.</t>
  </si>
  <si>
    <t>Alquiler de equipo de construcción o demolición dotado de operarios</t>
  </si>
  <si>
    <t xml:space="preserve">Hincado de pilotes, cimentación y otros trabajos de hormigón armado </t>
  </si>
  <si>
    <t>Actividades especializadas de construcción n.c.p. (Incluye el alquiler, montaje y desmantelamiento de andamios, la construcción de chimeneas y hornos industriales, el acorazamiento de cajas fuertes y cámaras frigoríficas, el armado e instalación de compuertas para diques, etc.)</t>
  </si>
  <si>
    <t>G</t>
  </si>
  <si>
    <t>Comercio al por mayor y al por menor; reparación de vehículos automotores y motocicletas</t>
  </si>
  <si>
    <t>Venta de vehículos automotores, excepto motocicletas</t>
  </si>
  <si>
    <t>Venta de autos, camionetas y utilitarios nuevos (Incluye taxis, jeeps, 4x4 y vehículos similares)</t>
  </si>
  <si>
    <t>Venta de vehículos automotores nuevos n.c.p. (Incluye casas rodantes, tráileres, camiones, remolques, ambulancias, ómnibus, microbuses y similares, cabezas tractoras, etc.)</t>
  </si>
  <si>
    <t>Venta de autos, camionetas y utilitarios, usados (Incluye taxis, jeeps, 4x4 y vehículos similares)</t>
  </si>
  <si>
    <t>Venta de vehículos automotores usados n.c.p. (Incluye, casas rodantes, tráileres, camiones, remolques, ambulancias, ómnibus, microbuses y similares, cabezas tractoras, etc.)</t>
  </si>
  <si>
    <t>Mantenimiento y reparación de vehículos automotores, excepto motocicletas</t>
  </si>
  <si>
    <t>Lavado automático y manual de vehículos automotores</t>
  </si>
  <si>
    <t>Reparación de cámaras y cubiertas (Incluye reparación de llantas)</t>
  </si>
  <si>
    <t>Reparación de amortiguadores, alineación de dirección y balanceo de ruedas</t>
  </si>
  <si>
    <t>Instalación y reparación de parabrisas, lunetas y ventanillas, cerraduras no eléctricas y grabado de cristales (Incluye instalación y reparación de aletas, burletes y colisas)</t>
  </si>
  <si>
    <t>Reparaciones eléctricas del tablero e instrumental; reparación y recarga de baterías; instalación de alarmas, radios, sistemas de climatización</t>
  </si>
  <si>
    <t>Tapizado y retapizado de automotores</t>
  </si>
  <si>
    <t>Reparación y pintura de carrocerías; colocación y reparación de guardabarros y protecciones exteriores 452700 Instalación y reparación de caños de escape y radiadores</t>
  </si>
  <si>
    <t>Mantenimiento y reparación de frenos y embragues</t>
  </si>
  <si>
    <t>Instalación y reparación de equipos de GNC</t>
  </si>
  <si>
    <t>Mantenimiento y reparación del motor n.c.p.; mecánica integral (Incluye auxilio y servicios de grúa para automotores)</t>
  </si>
  <si>
    <t>Venta de partes, piezas y accesorios de vehículos automotores</t>
  </si>
  <si>
    <t>Venta al por mayor de partes, piezas y accesorios de vehículos automotores</t>
  </si>
  <si>
    <t>Venta al por menor de cámaras y cubiertas</t>
  </si>
  <si>
    <t>Venta al por menor de baterías</t>
  </si>
  <si>
    <t>Venta al por menor de partes, piezas y accesorios nuevos n.c.p.</t>
  </si>
  <si>
    <t>Venta al por menor de partes, piezas y accesorios usados n.c.p.</t>
  </si>
  <si>
    <t>Venta, mantenimiento y reparación de motocicletas y de sus partes, piezas y accesorios</t>
  </si>
  <si>
    <t>Venta de motocicletas y de sus partes, piezas y accesorios 454020 Mantenimiento y reparación de motocicletas</t>
  </si>
  <si>
    <t>Venta al por mayor en comisión o consignación</t>
  </si>
  <si>
    <t>Venta al por mayor en comisión o consignación de cereales (incluye arroz), oleaginosas y forrajeras excepto semillas</t>
  </si>
  <si>
    <t>Venta al por mayor en comisión o consignación de semillas</t>
  </si>
  <si>
    <t>Venta al por mayor en comisión o consignación de frutas (Incluye acopiadores y receptoras)</t>
  </si>
  <si>
    <t>Acopio y acondicionamiento en comisión o consignación de cereales (incluye arroz), oleaginosas y forrajeras excepto semillas</t>
  </si>
  <si>
    <t>Venta al por mayor en comisión o consignación de productos agrícolas n.c.p.</t>
  </si>
  <si>
    <t>Venta al por mayor en comisión o consignación de ganado bovino en pie (Incluye consignatarios de hacienda y ferieros)</t>
  </si>
  <si>
    <t xml:space="preserve">Venta al por mayor en comisión o consignación de ganado en pie excepto bovino  </t>
  </si>
  <si>
    <t>Venta al por mayor en comisión o consignación de productos pecuarios n.c.p.</t>
  </si>
  <si>
    <t>Operaciones de intermediación de carne -consignatario directo-</t>
  </si>
  <si>
    <t>Operaciones de intermediación de carne excepto consignatario directo (Incluye matarifes abastecedores de carne, etc.)</t>
  </si>
  <si>
    <t>Venta al por mayor en comisión o consignación de alimentos, bebidas y tabaco n.c.p.</t>
  </si>
  <si>
    <t>Venta al por mayor en comisión o consignación de combustibles (No incluye electricidad)</t>
  </si>
  <si>
    <t xml:space="preserve"> Venta al por mayor en comisión o consignación de productos textiles, prendas de vestir, calzado excepto el ortopédico, artículos de marroquinería, paraguas y similares y productos de cuero n.c.p.</t>
  </si>
  <si>
    <t>Venta al por mayor en comisión o consignación de madera y materiales para la construcción</t>
  </si>
  <si>
    <t>Venta al por mayor en comisión o consignación de minerales, metales y productos químicos industriales</t>
  </si>
  <si>
    <t>Venta al por mayor en comisión o consignación de maquinaria, equipo profesional industrial y comercial, embarcaciones y aeronaves</t>
  </si>
  <si>
    <t>Venta al por mayor en comisión o consignación de papel, cartón, libros, revistas, diarios, materiales de embalaje y artículos de librería</t>
  </si>
  <si>
    <t>Venta al por mayor en comisión o consignación de mercaderías n.c.p.</t>
  </si>
  <si>
    <t>Venta al por mayor de materias primas agropecuarias y de animales vivos</t>
  </si>
  <si>
    <t>Acopio de algodón</t>
  </si>
  <si>
    <t>Venta al por mayor de semillas y granos para forrajes</t>
  </si>
  <si>
    <t>Venta al por mayor de cereales (incluye arroz), oleaginosas y forrajeras excepto semillas</t>
  </si>
  <si>
    <t>Acopio y acondicionamiento de cereales y semillas, excepto de algodón y semillas y granos para forrajes</t>
  </si>
  <si>
    <t>Venta al por mayor de materias primas agrícolas y de la silvicultura n.c.p. (Incluye el acopio y venta al por mayor de materiales, desperdicios, subproductos agrícola usados como alimentos para animales)</t>
  </si>
  <si>
    <t>Venta al por mayor de lanas, cueros en bruto y productos afines</t>
  </si>
  <si>
    <t>Venta al por mayor de materias primas pecuarias n.c.p. incluso animales vivos (Incluye pieles y cueros en bruto)</t>
  </si>
  <si>
    <t>Venta al por mayor de alimentos, bebidas y tabaco</t>
  </si>
  <si>
    <t>Venta al por mayor de productos lácteos</t>
  </si>
  <si>
    <t>Venta al por mayor de fiambres y quesos</t>
  </si>
  <si>
    <t>Venta al por mayor de carnes rojas y derivados (Incluye abastecedores y distribuidores de carne)</t>
  </si>
  <si>
    <t>Venta al por mayor de aves, huevos y productos de granja y de la caza n.c.p. (Incluye la venta al por mayor de carne de ave fresca, congelada o refrigerada)</t>
  </si>
  <si>
    <t>Venta al por mayor de pescado</t>
  </si>
  <si>
    <t>Venta al por mayor y empaque de frutas, de legumbres y hortalizas frescas</t>
  </si>
  <si>
    <t>Venta al por mayor de pan, productos de confitería y pastas frescas</t>
  </si>
  <si>
    <t>Venta al por mayor de azúcar</t>
  </si>
  <si>
    <t>Venta al por mayor de aceites y grasas</t>
  </si>
  <si>
    <t>Venta al por mayor de café, té, yerba mate y otras infusiones y especias y condimentos (Incluye la venta de sal)</t>
  </si>
  <si>
    <t>Venta al por mayor de productos y subproductos de molinería n.c.p.</t>
  </si>
  <si>
    <t>Venta al por mayor de chocolates, golosinas y productos para kioscos y polirrubros n.c.p., excepto cigarrillos</t>
  </si>
  <si>
    <t>Venta al por mayor de alimentos balanceados para animales</t>
  </si>
  <si>
    <t>Venta al por mayor en supermercados mayoristas de alimentos</t>
  </si>
  <si>
    <t>Venta al por mayor de frutas, legumbres y cereales secos y en conserva</t>
  </si>
  <si>
    <t>Venta al por mayor de productos alimenticios n.c.p. (Incluye la venta de miel y derivados, productos congelados, etc.)</t>
  </si>
  <si>
    <t>Venta al por mayor de vino</t>
  </si>
  <si>
    <t>Venta al por mayor de bebidas espiritosas</t>
  </si>
  <si>
    <t>Venta al por mayor de bebidas alcohólicas n.c.p. (Incluye la venta de aperitivos con alcohol, cerveza, sidra, etc.)</t>
  </si>
  <si>
    <t>Venta al por mayor de bebidas no alcohólicas (Incluye la venta de aguas, sodas, bebidas refrescantes, jarabes, extractos, concentrados, gaseosas, jugos, etc.)</t>
  </si>
  <si>
    <t>Venta al por mayor de cigarrillos y productos de tabaco</t>
  </si>
  <si>
    <t>Venta al por mayor de artículos de uso doméstico y/o personal</t>
  </si>
  <si>
    <t>Venta al por mayor de tejidos (telas)</t>
  </si>
  <si>
    <t>Venta al por mayor de artículos de mercería (Incluye la venta de puntillas, galones, hombreras, agujas, botones, etc.)</t>
  </si>
  <si>
    <t>Venta al por mayor de mantelería, ropa de cama y artículos textiles para el hogar</t>
  </si>
  <si>
    <t>Venta al por mayor de tapices y alfombras de materiales textiles</t>
  </si>
  <si>
    <t>Venta al por mayor de productos textiles n.c.p.</t>
  </si>
  <si>
    <t>Venta al por mayor de prendas de vestir de cuero</t>
  </si>
  <si>
    <t>Venta al por mayor de medias y prendas de punto</t>
  </si>
  <si>
    <t>Venta al por mayor de prendas y accesorios de vestir n.c.p., excepto uniformes y ropa de trabajo</t>
  </si>
  <si>
    <t>Venta al por mayor de calzado excepto el ortopédico (Incluye venta de calzado de cuero, tela, plástico, goma, etc.)</t>
  </si>
  <si>
    <t>Venta al por mayor de pieles y cueros curtidos y salados</t>
  </si>
  <si>
    <t>Venta al por mayor de suelas y afines (Incluye talabarterías, artículos regionales de cuero, almacenes de suelas, etc.)</t>
  </si>
  <si>
    <t>Venta al por mayor de artículos de marroquinería, paraguas y productos similares n.c.p.</t>
  </si>
  <si>
    <t>Venta al por mayor de uniformes y ropa de trabajo</t>
  </si>
  <si>
    <t>Venta al por mayor de libros y publicaciones</t>
  </si>
  <si>
    <t>Venta al por mayor de diarios y revistas</t>
  </si>
  <si>
    <t>Venta al por mayor de papel y productos de papel y cartón excepto envases</t>
  </si>
  <si>
    <t>Venta al por mayor de envases de papel y cartón</t>
  </si>
  <si>
    <t>Venta al por mayor de artículos de librería y papelería</t>
  </si>
  <si>
    <t>Venta al por mayor de productos farmacéuticos (Incluye venta de medicamentos y kits de diagnóstico como test de embarazo, hemoglucotest, vacunas, etc.)</t>
  </si>
  <si>
    <t>Venta al por mayor de productos cosméticos, de tocador y de perfumería (Incluye venta de artículos para peluquería excepto equipamiento)</t>
  </si>
  <si>
    <t>Venta al por mayor de instrumental médico y odontológico y artículos ortopédicos (Incluye venta de vaporizadores, nebulizadores, masajeadores, termómetros, prótesis, muletas, plantillas, calzado ortopédico y otros artículos similares de uso personal o doméstico)</t>
  </si>
  <si>
    <t>Venta al por mayor de productos veterinarios</t>
  </si>
  <si>
    <t>Venta al por mayor de artículos de óptica y de fotografía (Incluye venta de lentes de contacto, líquidos oftalmológicos, armazones, cristales ópticos, películas fotográficas, cámaras y accesorios para fotografía, etc.)</t>
  </si>
  <si>
    <t>Venta al por mayor de artículos de relojería, joyería y fantasías</t>
  </si>
  <si>
    <t>Venta al por mayor de electrodomésticos y artefactos para el hogar excepto equipos de audio y video</t>
  </si>
  <si>
    <t>Venta al por mayor de equipos de audio, video y televisión</t>
  </si>
  <si>
    <t>Venta al por mayor de muebles excepto de oficina; artículos de mimbre y corcho; colchones y somieres</t>
  </si>
  <si>
    <t>Venta al por mayor de artículos de iluminación</t>
  </si>
  <si>
    <t>Venta al por mayor de artículos de vidrio</t>
  </si>
  <si>
    <t>Venta al por mayor de artículos de bazar y menaje excepto de vidrio</t>
  </si>
  <si>
    <t>Venta al por mayor de CD y DVD de audio y video grabados</t>
  </si>
  <si>
    <t>Venta al por mayor de materiales y productos de limpieza</t>
  </si>
  <si>
    <t>Venta al por mayor de juguetes (Incluye artículos de cotillón)</t>
  </si>
  <si>
    <t>Venta al por mayor de bicicletas y rodados similares (Incluye cochecitos y sillas de paseo para bebés, andadores, triciclos, etc.)</t>
  </si>
  <si>
    <t>Venta al por mayor de artículos de esparcimiento y deportes (Incluye embarcaciones deportivas, armas y municiones, equipos de pesca, piletas de natación de lona o plástico, etc.)</t>
  </si>
  <si>
    <t>Venta al por mayor de flores y plantas naturales y artificiales</t>
  </si>
  <si>
    <t>Venta al por mayor de artículos de uso doméstico o personal n.c.p. (Incluye artículos de platería excepto los incluidos en talabartería, cuadros y marcos que no sean obra de arte o de colección, sahumerios y artículos de santería, parrillas y hogares, etc.)</t>
  </si>
  <si>
    <t>Venta al por mayor de máquinas, equipo y materiales conexos</t>
  </si>
  <si>
    <t>Venta al por mayor de equipos, periféricos, accesorios y programas informáticos</t>
  </si>
  <si>
    <t>Venta al por mayor de equipos de telefonía y comunicaciones</t>
  </si>
  <si>
    <t>Venta al por mayor de componentes electrónicos</t>
  </si>
  <si>
    <t>Venta al por mayor de máquinas, equipos e implementos de uso en los sectores agropecuario, jardinería, silvicultura, pesca y caza (Incluye venta de tractores, cosechadoras, enfardadoras, remolques de carga y descarga automática, motosierras, cortadoras de césped autopropulsadas, etc.)</t>
  </si>
  <si>
    <t>Venta al por mayor de máquinas, equipos e implementos de uso en la elaboración de alimentos, bebidas y tabaco (Incluye máquinas para moler, picar y cocer alimentos, fabricadora de pastas, bateas, enfriadoras y envasadoras de bebidas, etc.)</t>
  </si>
  <si>
    <t>Venta al por mayor de máquinas, equipos e implementos de uso en la fabricación de textiles, prendas y accesorios de vestir, calzado, artículos de cuero y marroquinería (Incluye venta de máquinas de coser, de cortar tejidos, de tejer, extender telas, robots de corte y otros equipos para la industria textil y confeccionista, etc.)</t>
  </si>
  <si>
    <t>Venta al por mayor de máquinas, equipos e implementos de uso en imprentas, artes gráficas y actividades conexas (Incluye venta de máquinas fotocopiadoras -excepto las de uso personal-, copiadoras de planos, máquinas para imprimir, guillotinar, troquelar, encuadernar, etc.)</t>
  </si>
  <si>
    <t>Venta al por mayor de máquinas, equipos e implementos de uso médico y paramédico (Incluye venta de equipos de diagnóstico y tratamiento, camillas, cajas de cirugía, jeringas y otros implementos de material descartable, etc.)</t>
  </si>
  <si>
    <t>Venta al por mayor de máquinas, equipos e implementos de uso en la industria del plástico y del caucho (Incluye sopladora de envases, laminadora de plásticos, máquinas extrusoras y moldeadoras, etc.)</t>
  </si>
  <si>
    <t>Venta al por mayor de máquinas, equipos e implementos de uso especial n.c.p. (Incluye motoniveladoras, excavadoras, palas mecánicas, perforadoras-percutoras, etc.)</t>
  </si>
  <si>
    <t>Venta al por mayor de máquinas - herramienta de uso general</t>
  </si>
  <si>
    <t>Venta al por mayor de vehículos, equipos y máquinas para el transporte ferroviario, aéreo y de navegación</t>
  </si>
  <si>
    <t>Venta al por mayor de muebles e instalaciones para oficinas</t>
  </si>
  <si>
    <t>Venta al por mayor de muebles e instalaciones para la industria, el comercio y los servicios n.c.p.</t>
  </si>
  <si>
    <t>Venta al por mayor de máquinas y equipo de control y seguridad</t>
  </si>
  <si>
    <t>Venta al por mayor de maquinaria y equipo de oficina, excepto equipo informático</t>
  </si>
  <si>
    <t>Venta al por mayor de equipo profesional y científico e instrumentos de medida y de control n.c.p.</t>
  </si>
  <si>
    <t>Venta al por mayor de máquinas, equipo y materiales conexos n.c.p.</t>
  </si>
  <si>
    <t>Venta al por mayor especializada</t>
  </si>
  <si>
    <t>Venta al por mayor de combustibles y lubricantes para automotores licuado</t>
  </si>
  <si>
    <t>Fraccionamiento y distribución de gas</t>
  </si>
  <si>
    <t>Venta al por mayor de combustibles, lubricantes, leña y carbón, excepto gas licuado y combustibles y lubricantes para automotores</t>
  </si>
  <si>
    <t>Venta al por mayor de metales y minerales metalíferos</t>
  </si>
  <si>
    <t>Venta al por mayor de aberturas (Incluye puertas, ventanas, cortinas de enrollar, madera, aluminio, puertas corredizas, frentes de placard, etc.)</t>
  </si>
  <si>
    <t>Venta al por mayor de productos de madera excepto muebles (Incluye placas, varillas, parqué, machimbre, etc.)</t>
  </si>
  <si>
    <t>Venta al por mayor de artículos de ferretería y materiales eléctricos (Incluye la venta de clavos, cerraduras, cable coaxil, etc.)</t>
  </si>
  <si>
    <t>Venta al por mayor de pinturas y productos conexos</t>
  </si>
  <si>
    <t>Venta al por mayor de cristales y espejos</t>
  </si>
  <si>
    <t>Venta al por mayor de artículos para plomería, instalación de gas y calefacción</t>
  </si>
  <si>
    <t>Venta al por mayor de papeles para pared, revestimiento para pisos de goma, plástico y textiles, y artículos similares para la decoración</t>
  </si>
  <si>
    <t>Venta al por mayor de artículos de loza, cerámica y porcelana de uso en construcción</t>
  </si>
  <si>
    <t>Venta al por mayor de artículos para la construcción n.c.p. (No incluye artículos y materiales de demolición: 466990)</t>
  </si>
  <si>
    <t>Venta al por mayor de productos intermedios n.c.p., desperdicios y desechos textiles</t>
  </si>
  <si>
    <t>Venta al por mayor de productos intermedios n.c.p., desperdicios y desechos de papel y cartón</t>
  </si>
  <si>
    <t>Venta al por mayor de artículos de plástico</t>
  </si>
  <si>
    <t>Venta al por mayor de abonos, fertilizantes y plaguicidas</t>
  </si>
  <si>
    <t>Venta al por mayor de productos intermedios, desperdicios y desechos de vidrio, caucho, goma y químicos n.c.p.</t>
  </si>
  <si>
    <t>Venta al por mayor de productos intermedios n.c.p., desperdicios y desechos metálicos (Incluye chatarra, viruta de metales diversos, etc.)</t>
  </si>
  <si>
    <t>Venta al por mayor de productos intermedios, desperdicios y desechos n.c.p.</t>
  </si>
  <si>
    <t>Venta al por mayor de mercancías n.c.p.</t>
  </si>
  <si>
    <t>Venta al por mayor de insumos agropecuarios diversos</t>
  </si>
  <si>
    <t>Venta al por menor en comercios no especializados</t>
  </si>
  <si>
    <t>Venta al por menor en hipermercados</t>
  </si>
  <si>
    <t>Venta al por menor en supermercados</t>
  </si>
  <si>
    <t>Venta al por menor en minimercados (Incluye mercaditos, autoservicios y establecimientos similares que vendan carnes, verduras y demás productos alimenticios en forma conjunta)</t>
  </si>
  <si>
    <t>Venta al por menor en kioscos, polirrubros y comercios no especializados n.c.p.</t>
  </si>
  <si>
    <t>Venta al por menor en comercios no especializados, sin predominio de productos alimenticios y bebidas</t>
  </si>
  <si>
    <t>Venta al por menor de productos alimenticios, bebidas y tabaco en comercios especializados</t>
  </si>
  <si>
    <t>Venta al por menor de productos lácteos</t>
  </si>
  <si>
    <t>Venta al por menor de fiambres y embutidos</t>
  </si>
  <si>
    <t>Venta al por menor de productos de almacén y dietética</t>
  </si>
  <si>
    <t>Venta al por menor de carnes rojas, menudencias y chacinados frescos</t>
  </si>
  <si>
    <t>Venta al por menor de huevos, carne de aves y productos de granja y de la caza</t>
  </si>
  <si>
    <t>Venta al por menor de pescados y productos de la pesca</t>
  </si>
  <si>
    <t>Venta al por menor de frutas, legumbres y hortalizas frescas</t>
  </si>
  <si>
    <t>Venta al por menor de pan y productos de panadería</t>
  </si>
  <si>
    <t>Venta al por menor de bombones, golosinas y demás productos de confitería</t>
  </si>
  <si>
    <t>Venta al por menor de productos alimenticios n.c.p., en comercios especializados</t>
  </si>
  <si>
    <t>Venta al por menor de bebidas en comercios especializados</t>
  </si>
  <si>
    <t>Venta al por menor de tabaco en comercios especializados</t>
  </si>
  <si>
    <t>Venta al por menor de combustible para vehículos automotores y motocicletas</t>
  </si>
  <si>
    <t>Venta al por menor de combustible para vehículos automotores y motocicletas (Incluye la venta al por menor de productos lubricantes y refrigerantes)</t>
  </si>
  <si>
    <t>Venta al por menor de equipos, periféricos, accesorios y programas informáticos; equipos de telecomunicaciones en comercios especializados</t>
  </si>
  <si>
    <t>Venta al por menor de equipos, periféricos, accesorios y programas informáticos</t>
  </si>
  <si>
    <t>Venta al por menor de aparatos de telefonía y comunicación (Incluye teléfonos, celulares, fax, etc.)</t>
  </si>
  <si>
    <t>Venta al por menor de equipos de uso doméstico n.c.p. en comercios especializados</t>
  </si>
  <si>
    <t>Venta al por menor de hilados, tejidos y artículos de mercería (Incluye mercerías, sederías, comercios de venta de lanas y otros hilados, etc.)</t>
  </si>
  <si>
    <t>Venta al por menor de confecciones para el hogar (Incluye la venta al por menor de sábanas, toallas, mantelería, cortinas confeccionadas, colchas, cubrecamas, etc.)</t>
  </si>
  <si>
    <t>Venta al por menor de artículos textiles n.c.p. excepto prendas de vestir (Incluye la venta al por menor de tapices, alfombras, etc.)</t>
  </si>
  <si>
    <t>Venta al por menor de aberturas (Incluye puertas, ventanas, cortinas de enrollar de PVC, madera, aluminio, puertas corredizas, frentes de placarás, etc.)</t>
  </si>
  <si>
    <t>Venta al por menor de maderas y artículos de madera y corcho, excepto muebles</t>
  </si>
  <si>
    <t>Venta al por menor de artículos de ferretería y materiales eléctricos</t>
  </si>
  <si>
    <t>Venta al por menor de pinturas y productos conexos</t>
  </si>
  <si>
    <t>Venta al por menor de artículos para plomería e instalación de gas</t>
  </si>
  <si>
    <t>Venta al por menor de cristales, espejos, mamparas y cerramientos</t>
  </si>
  <si>
    <t>Venta al por menor de papeles para pared, revestimientos para pisos y artículos similares para la decoración</t>
  </si>
  <si>
    <t>Venta al por menor de materiales de construcción n.c.p.</t>
  </si>
  <si>
    <t>Venta al por menor de electrodomésticos, artefactos para el hogar y equipos de audio y video</t>
  </si>
  <si>
    <t>Venta al por menor de muebles para el hogar, artículos de mimbre y corcho</t>
  </si>
  <si>
    <t>Venta al por menor de colchones y somieres</t>
  </si>
  <si>
    <t>Venta al por menor de artículos de iluminación</t>
  </si>
  <si>
    <t>Venta al por menor de artículos de bazar y menaje (Incluye venta al por menor de vajilla, cubiertos, etc.)</t>
  </si>
  <si>
    <t>Venta al por menor de artículos para el hogar n.c.p. (Incluye perchas, marcos, cuadros, etc.)</t>
  </si>
  <si>
    <t>Venta al por menor de bienes culturales y recreativos en comercios especializados</t>
  </si>
  <si>
    <t>Venta al por menor de libros</t>
  </si>
  <si>
    <t>Venta al por menor de diarios y revistas</t>
  </si>
  <si>
    <t>Venta al por menor de papel, cartón, materiales de embalaje y artículos de librería</t>
  </si>
  <si>
    <t>Venta al por menor de CD y DVD de audio y video grabados (Incluye CD y DVD vírgenes)</t>
  </si>
  <si>
    <t>Venta al por menor de equipos y artículos deportivos (Incluye la venta y reparación de bicicletas, la venta de aparatos de gimnasia y de equipos de "camping", etc.)</t>
  </si>
  <si>
    <t>Venta al por menor de armas, artículos para la caza y pesca</t>
  </si>
  <si>
    <t>Venta al por menor de juguetes, artículos de cotillón y juegos de mesa</t>
  </si>
  <si>
    <t>Venta al por menor de productos n.c.p., en comercios especializados</t>
  </si>
  <si>
    <t>Venta al por menor de ropa interior, medias, prendas para dormir y para la playa (Incluye corsetería, lencería, camisetas, medias excepto ortopédicas, pijamas, camisones y saltos de cama, salidas de baño, trajes de baño, etc.)</t>
  </si>
  <si>
    <t>Venta al por menor de uniformes escolares y guardapolvos</t>
  </si>
  <si>
    <t>Venta al por menor de indumentaria para bebés y niños</t>
  </si>
  <si>
    <t>Venta al por menor de indumentaria deportiva</t>
  </si>
  <si>
    <t>Venta al por menor de prendas de cuero</t>
  </si>
  <si>
    <t>Venta al por menor de prendas y accesorios de vestir n.c.p.</t>
  </si>
  <si>
    <t>Venta al por menor de artículos de talabartería y artículos regionales (Incluye venta de artículos regionales de cuero, plata, alpaca y similares)</t>
  </si>
  <si>
    <t>Venta al por menor de calzado, excepto el ortopédico y el deportivo (No incluye almacenes de suelas 464142)</t>
  </si>
  <si>
    <t>Venta al por menor de calzado deportivo</t>
  </si>
  <si>
    <t>Venta al por menor de artículos de marroquinería, paraguas y similares n.c.p.</t>
  </si>
  <si>
    <t>Venta al por menor de productos farmacéuticos y de herboristería</t>
  </si>
  <si>
    <t>Venta al por menor de productos cosméticos, de tocador y de perfumería</t>
  </si>
  <si>
    <t>Venta al por menor de instrumental médico y odontológico y artículos ortopédicos (Incluye venta de vaporizadores, nebulizadores, masajeadores, termómetros, prótesis, muletas, plantillas, calzado ortopédico y otros artículos similares de uso personal o doméstico)</t>
  </si>
  <si>
    <t>Venta al por menor de artículos de óptica y fotografía</t>
  </si>
  <si>
    <t>Venta al por menor de artículos de relojería y joyería</t>
  </si>
  <si>
    <t>Venta al por menor de "bijouterie" y fantasía</t>
  </si>
  <si>
    <t>Venta al por menor de flores, plantas, semillas, abonos, fertilizantes y otros productos de vivero</t>
  </si>
  <si>
    <t>Venta al por menor de materiales y productos de limpieza</t>
  </si>
  <si>
    <t>Venta al por menor de fuel oil, gas en garrafas, carbón y leña (No incluye las estaciones de servicios que se clasifican en 473000)</t>
  </si>
  <si>
    <t>Venta al por menor de productos veterinarios, animales domésticos y alimento balanceado para mascotas</t>
  </si>
  <si>
    <t>Venta al por menor de obras de arte</t>
  </si>
  <si>
    <t>Venta al por menor de artículos nuevos n.c.p. (Incluye la venta realizada en casas de regalos, de artesanías, pelucas, de artículos religiosos -santerías-, recarga de matafuegos, etc.)</t>
  </si>
  <si>
    <t>Venta al por menor de muebles usados</t>
  </si>
  <si>
    <t>Venta al por menor de libros, revistas y similares usados</t>
  </si>
  <si>
    <t>Venta al por menor de antigüedades (Incluye venta de antigüedades en remates)</t>
  </si>
  <si>
    <t>Venta al por menor de oro, monedas, sellos y similares (Incluye la venta de monedas de colección, estampillas, etc.)</t>
  </si>
  <si>
    <t>Venta al por menor de artículos usados n.c.p. excepto automotores y motocicletas</t>
  </si>
  <si>
    <t>Venta al por menor en puestos móviles y mercados</t>
  </si>
  <si>
    <t>Venta al por menor de alimentos, bebidas y tabaco en puestos móviles y mercados</t>
  </si>
  <si>
    <t>Venta al por menor de productos n.c.p. en puestos móviles y mercados</t>
  </si>
  <si>
    <t>Venta al por menor no realizada en comercios, puestos o mercados</t>
  </si>
  <si>
    <t>Venta al por menor por "Internet"</t>
  </si>
  <si>
    <t>Venta al por menor por correo, televisión y otros medios de comunicación n.c.p.</t>
  </si>
  <si>
    <t>Venta al por menor no realizada en establecimientos n.c.p. (Incluye venta mediante máquinas expendedoras, vendedores ambulantes y vendedores a domicilio)</t>
  </si>
  <si>
    <t>H</t>
  </si>
  <si>
    <t>Servicio de transporte y almacenamiento</t>
  </si>
  <si>
    <t>Servicio de transporte ferroviario</t>
  </si>
  <si>
    <t>Servicio de transporte ferroviario urbano y suburbano de pasajeros (Incluye el servicio de subterráneo y de premetro)</t>
  </si>
  <si>
    <t>Servicio de transporte ferroviario interurbano de pasajeros</t>
  </si>
  <si>
    <t>Servicio de transporte ferroviario de cargas</t>
  </si>
  <si>
    <t>Servido de transporte automotor</t>
  </si>
  <si>
    <t>Servicio de transporte automotor urbano y suburbano regular de pasajeros</t>
  </si>
  <si>
    <t>Servicios de transporte automotor de pasajeros mediante taxis y remises; alquiler de autos con chofer (Incluye los radiotaxis)</t>
  </si>
  <si>
    <t>Servicio de transporte escolar (Incluye el servicio de transporte para colonias de vacaciones y clubes)</t>
  </si>
  <si>
    <t>Servicio de transporte automotor urbano y suburbano no regular de pasajeros de oferta libre, excepto mediante taxis y remises, alquiler de autos con chofer y transporte escolar (Incluye servicios urbanos especiales como chárteres, servicios contratados, servicios para ámbito portuario o aeroportuario, servicio de hipódromos y espectáculos deportivos y culturales)</t>
  </si>
  <si>
    <t>Servicio de transporte automotor interurbano regular de pasajeros, excepto transporte internacional (Incluye los llamados servicios de larga distancia)</t>
  </si>
  <si>
    <t>Servicio de transporte automotor interurbano no regular de pasajeros</t>
  </si>
  <si>
    <t>Servicio de transporte automotor internacional de pasajeros</t>
  </si>
  <si>
    <t>Servicio de transporte automotor turístico de pasajeros</t>
  </si>
  <si>
    <t>Servicio de transporte automotor de pasajeros n.c.p.</t>
  </si>
  <si>
    <t>Servicios de mudanza (Incluye servicios de guardamuebles)</t>
  </si>
  <si>
    <t>Servicio de transporte automotor de cereales</t>
  </si>
  <si>
    <t>Servicio de transporte automotor de mercaderías a granel n.c.p.</t>
  </si>
  <si>
    <t>Servicio de transporte automotor de animales</t>
  </si>
  <si>
    <t>Servicio de transporte por camión cisterna</t>
  </si>
  <si>
    <t>Servicio de transporte automotor de mercaderías y sustancias peligrosas</t>
  </si>
  <si>
    <t>Servicio de transporte automotor urbano de carga n.c.p. (Incluye el transporte realizado por fleteros y distribuidores dentro del ejido urbano)</t>
  </si>
  <si>
    <t>Servicio de transporte automotor de cargas n.c.p. (Incluye servicios de transporte de carga refrigerada y transporte pesado)</t>
  </si>
  <si>
    <t>Servicio de transporte por tuberías</t>
  </si>
  <si>
    <t>Servicio de transporte por oleoductos (Incluye estaciones de bombeo y compresión)</t>
  </si>
  <si>
    <t>Servicio de transporte por poliductos y fueloductos</t>
  </si>
  <si>
    <t>Servicio de transporte por gasoductos (Incluye estaciones de bombeo y compresión)</t>
  </si>
  <si>
    <t>Servicio de transporte marítimo</t>
  </si>
  <si>
    <t>Servicio de transporte marítimo de pasajeros</t>
  </si>
  <si>
    <t>Servicio de transporte marítimo de carga</t>
  </si>
  <si>
    <t>Servicio de transporte fluvial y lacustre</t>
  </si>
  <si>
    <t>Servicio de transporte fluvial y lacustre de pasajeros</t>
  </si>
  <si>
    <t>Servicio de transporte fluvial y lacustre de carga</t>
  </si>
  <si>
    <t>Servicio de transporte aéreo de pasajeros</t>
  </si>
  <si>
    <t>Servicio de transporte aéreo de cargas</t>
  </si>
  <si>
    <t>Servicios de manipulación de cargas</t>
  </si>
  <si>
    <t>Servicios de manipulación de carga en el ámbito terrestre</t>
  </si>
  <si>
    <t>Servicios de manipulación de carga en el ámbito portuario</t>
  </si>
  <si>
    <t>Servicios de manipulación de carga en el ámbito aéreo</t>
  </si>
  <si>
    <t>Servicios de almacenamiento y depósito</t>
  </si>
  <si>
    <t>Servicios de almacenamiento y depósito en silos</t>
  </si>
  <si>
    <t>Servicios de almacenamiento y depósito en cámaras frigoríficas</t>
  </si>
  <si>
    <t>Servicios de usuarios directos de zona franca</t>
  </si>
  <si>
    <t>Servicios de gestión de depósitos fiscales</t>
  </si>
  <si>
    <t>Servicios de almacenamiento y depósito n.c.p.</t>
  </si>
  <si>
    <t>Servicios de gestión y logística para el transporte de mercaderías</t>
  </si>
  <si>
    <t>Servicios de gestión aduanera realizados por despachantes de aduana</t>
  </si>
  <si>
    <t>Servicios de gestión aduanera para el transporte de mercaderías n.c.p.</t>
  </si>
  <si>
    <t>Servicios de agencias marítimas para el transporte de mercaderías</t>
  </si>
  <si>
    <t>Servicios de gestión de agentes de transporte aduanero excepto agencias marítimas</t>
  </si>
  <si>
    <t>Servicios de operadores logísticos seguros (OLS) en el ámbito aduanero</t>
  </si>
  <si>
    <t>Servicios de operadores logísticos n.c.p.</t>
  </si>
  <si>
    <t>Servicios de gestión y logística para el transporte de mercaderías n.c.p. (Incluye las actividades de empresas empaquetadoras para comercio exterior; alquiler de contenedores; etc.)</t>
  </si>
  <si>
    <t>Servicios complementarios para el transporte</t>
  </si>
  <si>
    <t>Servicios de explotación de infraestructura para el transporte terrestre, peajes y otros derechos</t>
  </si>
  <si>
    <t>Servicios de playas de estacionamiento y garajes</t>
  </si>
  <si>
    <t>Servicios de estaciones terminales de ómnibus y ferroviarias</t>
  </si>
  <si>
    <t>Servicios complementarios para el transporte terrestre n.c.p. (Incluye servicios de mantenimiento de material ferroviario)</t>
  </si>
  <si>
    <t>Servicios de explotación de infraestructura para el transporte marítimo, derechos de puerto</t>
  </si>
  <si>
    <t>Servicios de guarderías náuticas</t>
  </si>
  <si>
    <t>Servicios para la navegación (Incluye servicios de practicaje y pilotaje, atraque y salvamento)</t>
  </si>
  <si>
    <t>Servicios complementarios para el transporte marítimo n.c.p. (Incluye explotación de servicios de terminales como puertos y muelles)</t>
  </si>
  <si>
    <t>Servicios de explotación de infraestructura para el transporte aéreo, derechos de aeropuerto</t>
  </si>
  <si>
    <t>Servicios de hangares y estacionamiento de aeronaves</t>
  </si>
  <si>
    <t>Servicios para la aeronavegación (Incluye remolque de aeronaves y actividades de control de tráfico aéreo, etc.)</t>
  </si>
  <si>
    <t>Servicios complementarios para el transporte aéreo n.c.p. (Incluye servicios de prevención y extinción de incendios)</t>
  </si>
  <si>
    <t>Servicios de correos y mensajerías</t>
  </si>
  <si>
    <t>Servicio de correo postal (Incluye las actividades de correo postal sujetas a la obligación de servicio universal)</t>
  </si>
  <si>
    <t>Servicios de mensajerías (Incluye servicios puerta a puerta de correo y mensajería, comisionistas de encomiendas, transporte de documentos realizados por empresas no sujetas a la obligación de servicio universal)</t>
  </si>
  <si>
    <t>I</t>
  </si>
  <si>
    <t>Servicios de alojamiento y servicios de comida</t>
  </si>
  <si>
    <t>Servicios de alojamiento, excepto en "camping"</t>
  </si>
  <si>
    <t>Servicios de alojamiento por hora</t>
  </si>
  <si>
    <t>Servicios de alojamiento en pensiones</t>
  </si>
  <si>
    <t>Servicios de alojamiento en hoteles, hosterías y residenciales similares, excepto por hora, que incluyen servicio de restaurante al público</t>
  </si>
  <si>
    <t>Servicios de alojamiento en hoteles, hosterías y residenciales similares, excepto por hora, que no incluyen servicio de restaurante al público</t>
  </si>
  <si>
    <t>Servicios de hospedaje temporal n.c.p. (Incluye hospedaje en estancias, residencias para estudiantes y albergues juveniles, apartamentos turísticos, etc.)</t>
  </si>
  <si>
    <t>Servidos de alojamiento en "camping"</t>
  </si>
  <si>
    <t>Servicios de alojamiento en "camping" (Incluye refugios de montaña)</t>
  </si>
  <si>
    <t>Servidos de expendio de comidas y bebidas</t>
  </si>
  <si>
    <t>Servicios de restaurantes y cantinas sin espectáculo</t>
  </si>
  <si>
    <t>Servicios de restaurantes y cantinas con espectáculo</t>
  </si>
  <si>
    <t>Servicios de "fast food" y locales de venta de comidas y bebidas al paso (Incluye el expendio de hamburguesas, productos lácteos excepto helados, etc.)</t>
  </si>
  <si>
    <t>Servicios de expendio de bebidas en bares (Incluye: bares, cervecerías, pubs, cafeterías)</t>
  </si>
  <si>
    <t>Servicios de expendio de comidas y bebidas en establecimientos con servicio de mesa y/o en mostrador n.c.p.</t>
  </si>
  <si>
    <t>Servicios de preparación de comidas para llevar (Incluye rotiserías, casas de empanadas, pizzerías sin consumo en el local)</t>
  </si>
  <si>
    <t>Servicio de expendio de helados</t>
  </si>
  <si>
    <t>Servicios de preparación de comidas realizadas por/para vendedores ambulantes</t>
  </si>
  <si>
    <t>Servicios de preparación de comidas para empresas y servicios de comidas n.c.p.</t>
  </si>
  <si>
    <t>Servicios de preparación de comidas para empresas y eventos (Incluye el servicio de catering, el suministro de comidas para banquetes, bodas, fiestas y otras celebraciones, comidas para hospital, etc.)</t>
  </si>
  <si>
    <t>Servicios de cantinas con atención exclusiva a los empleados o estudiantes dentro de empresas o establecimientos educativos. (Incluye cantinas deportivas)</t>
  </si>
  <si>
    <t>Servicios de comidas n.c.p.</t>
  </si>
  <si>
    <t>J</t>
  </si>
  <si>
    <t>Información y comunicaciones</t>
  </si>
  <si>
    <t>Edición</t>
  </si>
  <si>
    <t>Edición de libros, folletos, y otras publicaciones</t>
  </si>
  <si>
    <t>Edición de directorios y listas de correos</t>
  </si>
  <si>
    <t>Edición de periódicos, revistas y publicaciones periódicas</t>
  </si>
  <si>
    <t>Edición n.c.p.</t>
  </si>
  <si>
    <t>Servicios de cinematografía</t>
  </si>
  <si>
    <t>Producción de filmes y videocintas</t>
  </si>
  <si>
    <t>Postproducción de filmes y videocintas</t>
  </si>
  <si>
    <t>Distribución de filmes y videocintas</t>
  </si>
  <si>
    <t>Exhibición de filmes y videocintas</t>
  </si>
  <si>
    <t>Servicios de grabación de sonido y edición de música</t>
  </si>
  <si>
    <t>Emisión y retransmisión de radio</t>
  </si>
  <si>
    <t>Servicios de televisión</t>
  </si>
  <si>
    <t>Emisión y retransmisión de televisión abierta</t>
  </si>
  <si>
    <t>Operadores de televisión por suscripción</t>
  </si>
  <si>
    <t>Emisión de señales de televisión por suscripción</t>
  </si>
  <si>
    <t>Producción de programas de televisión</t>
  </si>
  <si>
    <t>Servicios de televisión n.c.p.</t>
  </si>
  <si>
    <t>Servicios de telefonía fija</t>
  </si>
  <si>
    <t>Servicios de locutorios</t>
  </si>
  <si>
    <t>Servicios de telefonía fija, excepto locutorios</t>
  </si>
  <si>
    <t>Servicios de telefonía móvil</t>
  </si>
  <si>
    <t>Servicios de telecomunicaciones vía satélite, excepto servicios de transmisión de televisión</t>
  </si>
  <si>
    <t>Servicios de telecomunicación vía "internet"</t>
  </si>
  <si>
    <t>Servicios de proveedores de acceso a "internet"</t>
  </si>
  <si>
    <t>Servicios de telecomunicación vía "internet" n.c.p.</t>
  </si>
  <si>
    <t>Servicios de telecomunicaciones n.c.p.</t>
  </si>
  <si>
    <t>Servicios de telecomunicaciones n.c.p. (Incluye el servicio de pagers)</t>
  </si>
  <si>
    <t>Servicios de programación y consultoría informática y actividades conexas</t>
  </si>
  <si>
    <t>Servicios de consultores en informática y suministros de programas de informática</t>
  </si>
  <si>
    <t>Servicios de consultores en equipo de informática</t>
  </si>
  <si>
    <t>Servicios de consultores en tecnología de la información</t>
  </si>
  <si>
    <t>Servicios de informática n.c.p.</t>
  </si>
  <si>
    <t>Procesamiento de datos, hospedaje y actividades conexas; portales "web"</t>
  </si>
  <si>
    <t>Procesamiento de datos</t>
  </si>
  <si>
    <t>Hospedaje de datos</t>
  </si>
  <si>
    <t>Actividades conexas al procesamiento y hospedaje de datos n.c.p.</t>
  </si>
  <si>
    <t>Portales "web"</t>
  </si>
  <si>
    <t>Servicios de agencias de noticias y servicios de información n.c.p.</t>
  </si>
  <si>
    <t>Agencias de noticias</t>
  </si>
  <si>
    <t>Servicios de información n.c.p.</t>
  </si>
  <si>
    <t>K</t>
  </si>
  <si>
    <t>Intermediación financiera y servicios de seguros</t>
  </si>
  <si>
    <t>Intermediación monetaria</t>
  </si>
  <si>
    <t>Servicios de la banca central (Incluye las actividades del Banco Central de la República Argentina)</t>
  </si>
  <si>
    <t>Servicios de la banca mayorista</t>
  </si>
  <si>
    <t>Servicios de la banca de inversión</t>
  </si>
  <si>
    <t>Servicios de la banca minorista</t>
  </si>
  <si>
    <t>Servicios de intermediación financiera realizada por las compañías financieras</t>
  </si>
  <si>
    <t>Servicios de intermediación financiera realizada por sociedades de ahorro y préstamo para la vivienda y otros inmuebles</t>
  </si>
  <si>
    <t>Servicios de intermediación financiera realizada por cajas de crédito</t>
  </si>
  <si>
    <t>Servicios de sociedades de cartera</t>
  </si>
  <si>
    <t>Fondos y sociedades de inversión y entidades financieras similares</t>
  </si>
  <si>
    <t>Servicios de fideicomisos</t>
  </si>
  <si>
    <t>Fondos y sociedades de inversión y entidades financieras similares n.c.p.</t>
  </si>
  <si>
    <t>Servicios financieros excepto los de la banca central y las entidades financieras</t>
  </si>
  <si>
    <t>Arrendamiento financiero, leasing</t>
  </si>
  <si>
    <t>Actividades de crédito para financiar otras actividades económicas</t>
  </si>
  <si>
    <t>Servicios de entidades de tarjeta de compra y/o crédito</t>
  </si>
  <si>
    <t>Servicios de crédito n.c.p. (Incluye el otorgamiento de préstamos por entidades que no reciben depósitos y que están fuera del sistema bancario y cuyo destino es financiar el consumo, la vivienda u otros bienes)</t>
  </si>
  <si>
    <t>Servicios de agentes de mercado abierto "puros" (Incluye las transacciones extrabursátiles -por cuenta propia-)</t>
  </si>
  <si>
    <t>Servicios de socios inversores en sociedades regulares según ley 19550 - SRL, SCA, etc., excepto socios inversores en sociedades anónimas incluidos en 649999 - (No incluye los servicios de socios miembros que desarrollan actividades de asesoramiento, dirección y gestión empresarial de sociedades regulares s/L. 19550: 702091 y 702092)</t>
  </si>
  <si>
    <t>Servicios de financiación y actividades financieras n.c.p. (Incluye actividades de inversión en acciones, títulos, la actividad de corredores de bolsa, securitización, mutuales financieras, etc.) (No incluye actividades financieras relacionadas con el otorgamiento de créditos)</t>
  </si>
  <si>
    <t>Servicios de seguros</t>
  </si>
  <si>
    <t>Servicios de seguros de salud (Incluye medicina prepaga y mutuales de salud)</t>
  </si>
  <si>
    <t>Servicios de seguros de vida (Incluye los seguros de vida, retiro y sepelio)</t>
  </si>
  <si>
    <t>Servicios de seguros personales excepto los de salud y de vida (Incluye los seguros para viajes)</t>
  </si>
  <si>
    <t>Servicios de aseguradoras de riesgo de trabajo (ART)</t>
  </si>
  <si>
    <t>Servicios de seguros patrimoniales excepto los de las aseguradoras de riesgo de trabajo (ART)</t>
  </si>
  <si>
    <t>Obras Sociales</t>
  </si>
  <si>
    <t>Servicios de cajas de previsión social pertenecientes a asociaciones profesionales</t>
  </si>
  <si>
    <t>Reaseguros</t>
  </si>
  <si>
    <t>Administración de fondos de pensiones</t>
  </si>
  <si>
    <t>Administración de fondos de pensiones, excepto la seguridad social obligatoria</t>
  </si>
  <si>
    <t>Servicios auxiliares a la actividad financiera, excepto a los servicios de seguros</t>
  </si>
  <si>
    <t>Servicios de mercados y cajas de valores</t>
  </si>
  <si>
    <t>Servicios de mercados a término</t>
  </si>
  <si>
    <t>Servicios de bolsas de comercio</t>
  </si>
  <si>
    <t>Servicios bursátiles de mediación o por cuenta de terceros (Incluye la actividad de agentes y sociedades de bolsa)</t>
  </si>
  <si>
    <t>Servicios de casas y agencias de cambio</t>
  </si>
  <si>
    <t>Servicios de sociedades calificadoras de riesgos financieros</t>
  </si>
  <si>
    <t>Servicios de envío y recepción de fondos desde y hacia el exterior</t>
  </si>
  <si>
    <t>Servicios de administradoras de vales y tickets</t>
  </si>
  <si>
    <t>Servicios auxiliares a la intermediación financiera n.c.p. (Incluye asesoría financiera)</t>
  </si>
  <si>
    <t>Servicios auxiliares a los servicios de seguros</t>
  </si>
  <si>
    <t>Servicios de evaluación de riesgos y daños</t>
  </si>
  <si>
    <t>Servicios de productores y asesores de seguros</t>
  </si>
  <si>
    <t>Servicios auxiliares a los servicios de seguros n.c.p.</t>
  </si>
  <si>
    <t>Servicios de gestión de fondos a cambio de una retribución o por contrata</t>
  </si>
  <si>
    <t>L</t>
  </si>
  <si>
    <t>Servicios inmobiliarios</t>
  </si>
  <si>
    <t>Servicios inmobiliarios realizados por cuenta propia, con bienes propios o arrendados</t>
  </si>
  <si>
    <t>Servicios de alquiler y explotación de inmuebles para fiestas, convenciones y otros eventos similares</t>
  </si>
  <si>
    <t>Servicios de alquiler de consultorios médicos</t>
  </si>
  <si>
    <t>Servicios inmobiliarios realizados por cuenta propia, con bienes urbanos propios o arrendados n.c.p.</t>
  </si>
  <si>
    <t>Servicios inmobiliarios realizados por cuenta propia, con bienes rurales propios o arrendados n.c.p.</t>
  </si>
  <si>
    <t>Servicios inmobiliarios realizados a cambio de una retribución o por contrata</t>
  </si>
  <si>
    <t>Servicios de administración de consorcios de edificios</t>
  </si>
  <si>
    <t>Servicios prestados por inmobiliarias</t>
  </si>
  <si>
    <t>Servicios inmobiliarios realizados a cambio de una retribución o por contrata n.c.p. (Incluye compra, venta, alquiler, remate, tasación, administración de bienes, etc., realizados a cambio de una retribución o por contrata, y la actividad de administradores, martilleros, rematadores, comisionistas, etc.)</t>
  </si>
  <si>
    <t>M</t>
  </si>
  <si>
    <t>Servicios profesionales, científicos y técnicos</t>
  </si>
  <si>
    <t>Servicios jurídicos</t>
  </si>
  <si>
    <t>Servicios notariales</t>
  </si>
  <si>
    <t>Servicios de contabilidad, auditoría y asesoría fiscal</t>
  </si>
  <si>
    <t>Servicios de asesoramiento, dirección y gestión empresarial</t>
  </si>
  <si>
    <t>Servicios de gerenciamiento de empresas e instituciones de salud; servicios de auditoría y medicina legal; servicio de asesoramiento farmacéutico</t>
  </si>
  <si>
    <t>Servicios de asesoramiento, dirección y gestión empresarial realizados por integrantes de los órganos de administración y/o fiscalización en sociedades anónimas</t>
  </si>
  <si>
    <t>Servicios de asesoramiento, dirección y gestión empresarial realizados por integrantes de cuerpos de dirección en sociedades excepto las anónimas</t>
  </si>
  <si>
    <t>Servicios de asesoramiento, dirección y gestión empresarial n.c.p.</t>
  </si>
  <si>
    <t>Servicios de arquitectura e ingeniería y servicios técnicos n.c.p.</t>
  </si>
  <si>
    <t>Servicios relacionados con la construcción. (Incluye los servicios prestados por ingenieros, arquitectos y técnicos)</t>
  </si>
  <si>
    <t>Servicios geológicos y de prospección</t>
  </si>
  <si>
    <t>Servicios relacionados con la electrónica y las comunicaciones</t>
  </si>
  <si>
    <t>Servicios de arquitectura e ingeniería y servicios conexos de asesoramiento técnico n.c.p.</t>
  </si>
  <si>
    <t>Ensayos y análisis técnicos</t>
  </si>
  <si>
    <t>Ensayos y análisis técnicos (Incluye inspección técnica de vehículos, laboratorios de control de calidad, servicios de peritos calígrafos, servicios de bromatología)</t>
  </si>
  <si>
    <t>Investigación y desarrollo experimental en el campo de la ingeniería y de las ciencias exactas y naturales</t>
  </si>
  <si>
    <t>Investigación y desarrollo experimental en el campo de la ingeniería y la tecnología</t>
  </si>
  <si>
    <t>Investigación y desarrollo experimental en el campo de las ciencias médicas</t>
  </si>
  <si>
    <t>Investigación y desarrollo experimental en el campo de las ciencias agropecuarias</t>
  </si>
  <si>
    <t>Investigación y desarrollo experimental en el campo de las ciencias exactas y naturales n.c.p.</t>
  </si>
  <si>
    <t>Investigación y desarrollo experimental en el campo de las ciencias sociales y las humanidades</t>
  </si>
  <si>
    <t>Investigación y desarrollo experimental en el campo de las ciencias sociales</t>
  </si>
  <si>
    <t>Investigación y desarrollo experimental en el campo de las ciencias humanas</t>
  </si>
  <si>
    <t>Servicios de publicidad</t>
  </si>
  <si>
    <t>Servicios de comercialización de tiempo y espacio publicitario</t>
  </si>
  <si>
    <t>Servicios de publicidad n.c.p.</t>
  </si>
  <si>
    <t>Estudio de mercado, realización de encuestas de opinión pública</t>
  </si>
  <si>
    <t>Servicios de diseño especializado</t>
  </si>
  <si>
    <t>Servicios de diseño especializado (Incluye diseño de indumentaria, diseño gráfico, actividades de decoradores, etc.)</t>
  </si>
  <si>
    <t>Servicios de fotografía</t>
  </si>
  <si>
    <t>Actividades profesionales, científicas y técnicas n.c.p.</t>
  </si>
  <si>
    <t>Servicios de traducción e interpretación</t>
  </si>
  <si>
    <t>Servicios de representación e intermediación de artistas y modelos</t>
  </si>
  <si>
    <t>Servicios de representación e intermediación de deportistas profesionales</t>
  </si>
  <si>
    <t>Servicios veterinarios</t>
  </si>
  <si>
    <t>N</t>
  </si>
  <si>
    <t>Actividades administrativas y servicios de apoyo</t>
  </si>
  <si>
    <t>Alquiler de vehículos automotores y equipo de transporte sin conductor ni operarios</t>
  </si>
  <si>
    <t>Alquiler de automóviles sin conductor</t>
  </si>
  <si>
    <t>Alquiler de vehículos automotores n.c.p., sin conductor ni operarios (Incluye: camiones, remolques, etc.)</t>
  </si>
  <si>
    <t>Alquiler de equipo de transporte para vía acuática, sin operarios ni tripulación</t>
  </si>
  <si>
    <t>Alquiler de equipo de transporte para vía aérea, sin operarios ni tripulación</t>
  </si>
  <si>
    <t>Alquiler de equipo de transporte n.c.p. sin conductor ni operarios (Incluye: equipo ferroviario, motocicletas)</t>
  </si>
  <si>
    <t>Alquiler de efectos personales y enseres domésticos</t>
  </si>
  <si>
    <t>Alquiler de videos y video juegos (Incluye la actividad de los videoclubes)</t>
  </si>
  <si>
    <t>Alquiler de prendas de vestir</t>
  </si>
  <si>
    <t>Alquiler de efectos personales y enseres domésticos n.c.p. (Incluye alquiler de artículos deportivos)</t>
  </si>
  <si>
    <t>Alquiler de maquinaria y equipo n.c.p., sin personal</t>
  </si>
  <si>
    <t>Alquiler de maquinaria y equipo agropecuario y forestal, sin operarios</t>
  </si>
  <si>
    <t>Alquiler de maquinaria y equipo para la minería, sin operarios</t>
  </si>
  <si>
    <t>Alquiler de maquinaria y equipo de construcción e ingeniería civil, sin operarios (Incluye el alquiler de andamios sin montaje ni desmantelamiento)</t>
  </si>
  <si>
    <t>Alquiler de maquinaria y equipo de oficina, incluso computadoras</t>
  </si>
  <si>
    <t>Arrendamiento y gestión de bienes intangibles no financieros</t>
  </si>
  <si>
    <t>Obtención y dotación de personal</t>
  </si>
  <si>
    <t>Obtención y dotación de personal (Incluye las actividades vinculadas con la búsqueda, selección y colocación de personal, la actividad de casting de actores, etc.)</t>
  </si>
  <si>
    <t>Servicios de agencias de viaje y otras actividades complementarlas de apoyo turístico</t>
  </si>
  <si>
    <t>Servicios minoristas de agencias de viajes</t>
  </si>
  <si>
    <t>Servicios mayoristas de agencias de viajes</t>
  </si>
  <si>
    <t>Servicios de turismo aventura</t>
  </si>
  <si>
    <t>Servicios complementarios de apoyo turístico n.c.p.</t>
  </si>
  <si>
    <t>Servidos de seguridad e investigación</t>
  </si>
  <si>
    <t>Servicios de transporte de caudales y objetos de valor</t>
  </si>
  <si>
    <t>Servicios de sistemas de seguridad</t>
  </si>
  <si>
    <t>Servicios de seguridad e investigación n.c.p.</t>
  </si>
  <si>
    <t>Servido combinado de apoyo a edificios</t>
  </si>
  <si>
    <t>Servicio combinado de apoyo a edificios</t>
  </si>
  <si>
    <t>Servidos de limpieza de edificios</t>
  </si>
  <si>
    <t>Servicios de limpieza general de edificios</t>
  </si>
  <si>
    <t>Servicios de desinfección y exterminio de plagas en el ámbito urbano</t>
  </si>
  <si>
    <t>Servicios de limpieza n.c.p.</t>
  </si>
  <si>
    <t>Servidos de jardinería y mantenimiento de espacios verdes</t>
  </si>
  <si>
    <t>Servicios de jardinería y mantenimiento de espacios verdes</t>
  </si>
  <si>
    <t>Servidos de apoyo a la administración de oficinas y empresas</t>
  </si>
  <si>
    <t>Servicios combinados de gestión administrativa de oficinas</t>
  </si>
  <si>
    <t>Servicios de fotocopiado, preparación de documentos y otros servicios de apoyo de oficina</t>
  </si>
  <si>
    <t>Servicios de "call center"</t>
  </si>
  <si>
    <t>Servidos de organización de convenciones y exposiciones comerciales, excepto culturales y deportivos</t>
  </si>
  <si>
    <t>Servicios de organización de convenciones y exposiciones comerciales, excepto culturales y deportivos</t>
  </si>
  <si>
    <t>Servidos empresariales n.c.p.</t>
  </si>
  <si>
    <t>Servicios de agencias de cobro y calificación crediticia</t>
  </si>
  <si>
    <t>Servicios de envase y empaque</t>
  </si>
  <si>
    <t>Servicios empresariales n.c.p.</t>
  </si>
  <si>
    <t>O</t>
  </si>
  <si>
    <t>Administración Pública, defensa y seguridad social obligatoria</t>
  </si>
  <si>
    <t>Servidos de la Administración Pública</t>
  </si>
  <si>
    <t>Servicios generales de la Administración Pública (Incluye el desempeño de funciones ejecutivas y legislativas de administración por parte de las entidades de la administración central, regional y local; la administración y supervisión de asuntos fiscales; la aplicación del presupuesto y la gestión de los fondos públicos y la deuda pública; la gestión administrativa de servicios estadísticos y sociológicos y de planificación social y económica a distintos niveles de la administración)</t>
  </si>
  <si>
    <t>Servicios para la regulación de las actividades sanitarias, educativas, culturales, y restantes servicios sociales, excepto seguridad social obligatoria (Incluye la gestión administrativa de programas destinados a mejorar el bienestar de los ciudadanos)</t>
  </si>
  <si>
    <t>Servicios para la regulación de la actividad económica (Incluye la administración pública y la regulación de varios sectores económicos; la gestión administrativa de actividades de carácter laboral; la aplicación de políticas de desarrollo regional)</t>
  </si>
  <si>
    <t>Servicios auxiliares para los servicios generales de la Administración Pública (Incluye las actividades de servicios generales y de personal; la administración, dirección y apoyo de servicios generales, compras y suministros, etc.)</t>
  </si>
  <si>
    <t>Prestación pública de servicios a la comunidad en general</t>
  </si>
  <si>
    <t>Servicios de asuntos exteriores</t>
  </si>
  <si>
    <t>Servicios de defensa</t>
  </si>
  <si>
    <t>Servicios para el orden público y la seguridad</t>
  </si>
  <si>
    <t>Servicios de justicia</t>
  </si>
  <si>
    <t>Servicios de protección civil</t>
  </si>
  <si>
    <t>Servidos de la seguridad social obligatoria, excepto obras sociales</t>
  </si>
  <si>
    <t>Servicios de la seguridad social obligatoria, excepto obras sociales (Incluye PAMI y ANSeS)</t>
  </si>
  <si>
    <t>P</t>
  </si>
  <si>
    <t>Enseñanza</t>
  </si>
  <si>
    <t>Enseñanza Inicial y primaria</t>
  </si>
  <si>
    <t>Guarderías y jardines maternales</t>
  </si>
  <si>
    <t>Enseñanza inicial, jardín de infantes y primaria</t>
  </si>
  <si>
    <t>Enseñanza secundaria</t>
  </si>
  <si>
    <t>Enseñanza secundaria de formación general</t>
  </si>
  <si>
    <t>Enseñanza secundaria de formación técnica y profesional</t>
  </si>
  <si>
    <t>Enseñanza superior y formación de posgrado</t>
  </si>
  <si>
    <t>Enseñanza terciaria</t>
  </si>
  <si>
    <t>Enseñanza universitaria excepto formación de posgrado</t>
  </si>
  <si>
    <t>Formación de posgrado</t>
  </si>
  <si>
    <t>Servidos de enseñanza n.c.p.</t>
  </si>
  <si>
    <t>Enseñanza de idiomas</t>
  </si>
  <si>
    <t>Enseñanza de cursos relacionados con informática</t>
  </si>
  <si>
    <t>Enseñanza para adultos, excepto discapacitados</t>
  </si>
  <si>
    <t>Enseñanza especial y para discapacitados</t>
  </si>
  <si>
    <t>Enseñanza de gimnasia, deportes y actividades físicas</t>
  </si>
  <si>
    <t>Enseñanza artística</t>
  </si>
  <si>
    <t>Servicios de enseñanza n.c.p. (Incluye instrucción impartida mediante programas de radio, televisión, correspondencia y otros medios de comunicación, escuelas de manejo, actividades de enseñanza a domicilio y/o particulares, etc.)</t>
  </si>
  <si>
    <t>Servicios de apoyo a la educación</t>
  </si>
  <si>
    <t>Q</t>
  </si>
  <si>
    <t>Salud humana y servicios sociales</t>
  </si>
  <si>
    <t>Servicios de hospitales</t>
  </si>
  <si>
    <t>Servicios de internación excepto instituciones relacionadas con la salud mental</t>
  </si>
  <si>
    <t>Servicios de internación en instituciones relacionadas con la salud mental</t>
  </si>
  <si>
    <t>Servicios de atención ambulatoria realizados por médicos y odontólogos</t>
  </si>
  <si>
    <t>Servicios de consulta médica (Incluye las actividades de establecimientos sin internación o cuyos servicios se desarrollen en unidades independientes a las de internación: consultorios médicos, servicios de medicina laboral)</t>
  </si>
  <si>
    <t>Servicios de proveedores de atención médica domiciliaria (Incluye las actividades llevadas a cabo en domicilios de pacientes con alta precoz, y que ofrecen atención por módulo)</t>
  </si>
  <si>
    <t>Servicios de atención médica en dispensarios, salitas, vacunatorios y otros locales de atención primaria de la salud</t>
  </si>
  <si>
    <t>Servicios odontológicos</t>
  </si>
  <si>
    <t>Servicios de prácticas de diagnóstico y tratamiento; servicios Integrados de consulta, diagnóstico y tratamiento</t>
  </si>
  <si>
    <t>Servicios de prácticas de diagnóstico en laboratorios (Incluye análisis clínicos, bioquímica, anatomía patológica, laboratorio hematológico, etc.)</t>
  </si>
  <si>
    <t>Servicios de prácticas de diagnóstico por imágenes (Incluye radiología, ecografía, resonancia magnética, etc.)</t>
  </si>
  <si>
    <t>Servicios de prácticas de diagnóstico n.c.p.</t>
  </si>
  <si>
    <t>Servicios de tratamiento (Incluye hemodiálisis, cobaltoterapia, etc.)</t>
  </si>
  <si>
    <t>Servicio médico integrado de consulta, diagnóstico y tratamiento</t>
  </si>
  <si>
    <t>Servicios de emergencias y traslados</t>
  </si>
  <si>
    <t>Servicios relacionados con la salud humana n.c.p.</t>
  </si>
  <si>
    <t>Servicios de rehabilitación física (Incluye actividades de profesionales excepto médicos: kinesiólogos, fisiatras, etc.)</t>
  </si>
  <si>
    <t>Servicios relacionados con la salud humana n.c.p. (Incluye servicios de psicólogos, fonoaudiólogos, servicios de enfermería, terapia ocupacional, bancos de sangre, de semen, etc.)</t>
  </si>
  <si>
    <t>Servicios sociales con alojamiento</t>
  </si>
  <si>
    <t>Servicios de atención a personas con problemas de salud mental o de adicciones, con alojamiento</t>
  </si>
  <si>
    <t>Servicios de atención a ancianos con alojamiento</t>
  </si>
  <si>
    <t>Servicios de atención a personas minusválidas con alojamiento</t>
  </si>
  <si>
    <t>Servicios de atención a niños y adolescentes carenciados con alojamiento</t>
  </si>
  <si>
    <t>Servicios de atención a mujeres con alojamiento</t>
  </si>
  <si>
    <t>Servicios sociales con alojamiento n.c.p.</t>
  </si>
  <si>
    <t>Servicios sociales sin alojamiento</t>
  </si>
  <si>
    <t>R</t>
  </si>
  <si>
    <t>Servicios artísticos, culturales, deportivos y de esparcimiento</t>
  </si>
  <si>
    <t>Servicios artísticos y de espectáculos</t>
  </si>
  <si>
    <t>Producción de espectáculos teatrales y musicales</t>
  </si>
  <si>
    <t>Composición y representación de obras teatrales, musicales y artísticas (Incluye a compositores, actores, músicos, conferencistas, pintores, artistas plásticos etc.)</t>
  </si>
  <si>
    <t>Servicios conexos a la producción de espectáculos teatrales y musicales (Incluye diseño y manejo de escenografía, montaje de iluminación y sonido, etc.)</t>
  </si>
  <si>
    <t>Servicios de agencias de ventas de entradas</t>
  </si>
  <si>
    <t>Servicios de espectáculos artísticos n.c.p. (Incluye espectáculos circenses, de títeres, mimos, etc.)</t>
  </si>
  <si>
    <t>Servidos de bibliotecas, archivos y museos y servidos culturales n.c.p.</t>
  </si>
  <si>
    <t>Servicios de bibliotecas y archivos</t>
  </si>
  <si>
    <t>Servicios de museos y preservación de lugares y edificios históricos</t>
  </si>
  <si>
    <t>Servicios de jardines botánicos, zoológicos y de parques nacionales</t>
  </si>
  <si>
    <t>Servicios culturales n.c.p. (Incluye actividades sociales, culturales, recreativas y de interés local desarrollado por centros vecinales, barriales, sociedades de fomento, clubes no deportivos, etc.)</t>
  </si>
  <si>
    <t>Servidos relacionados con juegos de azar y apuestas</t>
  </si>
  <si>
    <t>Servicios de recepción de apuestas de quiniela, lotería y similares</t>
  </si>
  <si>
    <t>Servicios relacionados con juegos de azar y apuestas n.c.p.</t>
  </si>
  <si>
    <t>Servidos para la práctica deportiva</t>
  </si>
  <si>
    <t>Servicios de organización, dirección y gestión de prácticas deportivas en clubes (Incluye clubes de fútbol, golf, tiro, boxeo, etc.)</t>
  </si>
  <si>
    <t>Explotación de instalaciones deportivas, excepto clubes</t>
  </si>
  <si>
    <t>Promoción y producción de espectáculos deportivos</t>
  </si>
  <si>
    <t>Servicios prestados por deportistas y atletas para la realización de prácticas deportivas</t>
  </si>
  <si>
    <t>Servicios prestados por profesionales y técnicos para la realización de prácticas deportivas (Incluye la actividad realizada por entrenadores, instructores, jueces árbitros, cronometradores, etc.)</t>
  </si>
  <si>
    <t>Servicios de acondicionamiento físico (Incluye gimnasios de musculación, pilates, yoga, personal trainner, etc.)</t>
  </si>
  <si>
    <t>Servicios para la práctica deportiva n.c.p.</t>
  </si>
  <si>
    <t>Servicios de esparcimiento n.c.p.</t>
  </si>
  <si>
    <t>Servicios de parques de diversiones y parques temáticos</t>
  </si>
  <si>
    <t>Servicios de salones de juegos (Incluye salones de billar, pool, bowling, juegos electrónicos, etc.)</t>
  </si>
  <si>
    <t>Servicios de salones de baile, discotecas y similares</t>
  </si>
  <si>
    <t>Servicios de entretenimiento n.c.p.</t>
  </si>
  <si>
    <t>S</t>
  </si>
  <si>
    <t>Servicios de asociaciones y servicios personales</t>
  </si>
  <si>
    <t>Servicios de organizaciones empresariales, profesionales y de empleadores</t>
  </si>
  <si>
    <t>Servicios de organizaciones empresariales y de empleadores</t>
  </si>
  <si>
    <t>Servicios de organizaciones profesionales</t>
  </si>
  <si>
    <t>Servicios de sindicatos</t>
  </si>
  <si>
    <t>Servicios de asociaciones n.c.p.</t>
  </si>
  <si>
    <t>Servicios de organizaciones religiosas</t>
  </si>
  <si>
    <t>Servicios de organizaciones políticas</t>
  </si>
  <si>
    <t>Servicios de mutuales, excepto mutuales de salud y financieras</t>
  </si>
  <si>
    <t>Servicios de consorcios de edificios</t>
  </si>
  <si>
    <t>Servicios de cooperativas cuando realizan varias actividades</t>
  </si>
  <si>
    <t>Reparación y mantenimiento de equipos Informáticos y equipos de comunicación</t>
  </si>
  <si>
    <t>Reparación y mantenimiento de equipos informáticos</t>
  </si>
  <si>
    <t>Reparación y mantenimiento de equipos de telefonía y de comunicación</t>
  </si>
  <si>
    <t>Reparación de efectos personales y enseres domésticos</t>
  </si>
  <si>
    <t>Reparación de artículos eléctricos y electrónicos de uso doméstico (Incluye TV, radios, reproductores CD’s y DVD’s, cámaras de video de uso familiar, heladeras, lavarropas, secarropas, aire acondicionado de menos de 6.000 frigorías)</t>
  </si>
  <si>
    <t>Reparación de calzado y artículos de marroquinería</t>
  </si>
  <si>
    <t>Reparación de tapizados y muebles (Incluye la restauración de muebles)</t>
  </si>
  <si>
    <t>Reforma y reparación de cerraduras, duplicación de llaves. Cerrajerías</t>
  </si>
  <si>
    <t>Reparación de relojes y joyas. Relojerías</t>
  </si>
  <si>
    <t>Reparación de efectos personales y enseres domésticos n.c.p. (Incluye la actividad de arreglos de prendas realizadas por modistas) (No incluye la actividad de sastres y modistas que confeccionan prendas: grupo 141)</t>
  </si>
  <si>
    <t>Servicios personales n.c.p.</t>
  </si>
  <si>
    <t>Servicios de limpieza de prendas prestado por tintorerías rápidas</t>
  </si>
  <si>
    <t>Lavado y limpieza de artículos de tela, cuero y/o de piel, incluso la limpieza en seco</t>
  </si>
  <si>
    <t>Servicios de peluquería</t>
  </si>
  <si>
    <t>Servicios de tratamiento de belleza, excepto los de peluquería</t>
  </si>
  <si>
    <t>Pompas fúnebres y servicios conexos</t>
  </si>
  <si>
    <t>Servicios de centros de estética, spa y similares (Incluye baños turcos, saunas, solarios, centros de masajes y adelgazamiento, etc.)</t>
  </si>
  <si>
    <t>Servicios personales n.c.p. (Incluye actividades de astrología y espiritismo, las realizadas con fines sociales como agencias matrimoniales, de investigaciones genealógicas, de contratación de acompañantes, la actividad de lustrabotas, acomodadores de autos, etc.)</t>
  </si>
  <si>
    <t>T</t>
  </si>
  <si>
    <t>Servicios de hogares privados que contratan servicio doméstico</t>
  </si>
  <si>
    <t>U</t>
  </si>
  <si>
    <t>Servicios de organizaciones y órganos extraterritoriales</t>
  </si>
  <si>
    <t>Actividades AFIP</t>
  </si>
  <si>
    <t>D.N.I.</t>
  </si>
  <si>
    <t>Sexo</t>
  </si>
  <si>
    <t>Sede administrativa</t>
  </si>
  <si>
    <t>Provincia</t>
  </si>
  <si>
    <t>Agencia Territorial</t>
  </si>
  <si>
    <t>Datos de un referente de la empresa</t>
  </si>
  <si>
    <t>Aquí deberá indicar los datos de un empleado de la empresa con el cual nos comunicaremos por cualquier información que sea necesario transmitir. El mismo será responsable de la información solicitada y suministrada, debiendo estar al tanto de todos los aspectos vinculados a la propuesta.</t>
  </si>
  <si>
    <t>Referente de la propuesta</t>
  </si>
  <si>
    <t>El referente de la propuesta sólo podrá realizar las acciones habilitadas para su perfil según la normativa vigente. Cualquier otro tipo de información referida a la propuesta en la etapa ejecución y estado de rendiciones solo será brindada al referente y representante legal de la empresa responsable de la propuesta.</t>
  </si>
  <si>
    <t>CUIT / CUIL*</t>
  </si>
  <si>
    <t>Usuario de la Propuesta</t>
  </si>
  <si>
    <t>Provincia_MTSS</t>
  </si>
  <si>
    <t>CAPITAL FEDERAL</t>
  </si>
  <si>
    <t>VALOR INCORRECTO</t>
  </si>
  <si>
    <t>BUENOS AIRES</t>
  </si>
  <si>
    <t>CATAMARCA</t>
  </si>
  <si>
    <t>CORDOBA</t>
  </si>
  <si>
    <t>CORRIENTES</t>
  </si>
  <si>
    <t>ENTRE RIOS</t>
  </si>
  <si>
    <t>JUJUY</t>
  </si>
  <si>
    <t>LA RIOJA</t>
  </si>
  <si>
    <t>MENDOZA</t>
  </si>
  <si>
    <t>SALTA</t>
  </si>
  <si>
    <t>SAN JUAN</t>
  </si>
  <si>
    <t>SAN LUIS</t>
  </si>
  <si>
    <t>SANTA FE</t>
  </si>
  <si>
    <t>SANTIAGO DEL ESTERO</t>
  </si>
  <si>
    <t>TUCUMAN</t>
  </si>
  <si>
    <t>CHACO</t>
  </si>
  <si>
    <t>CHUBUT</t>
  </si>
  <si>
    <t>FORMOSA</t>
  </si>
  <si>
    <t>LA PAMPA</t>
  </si>
  <si>
    <t>MISIONES</t>
  </si>
  <si>
    <t>NEUQUEN</t>
  </si>
  <si>
    <t>RIO NEGRO</t>
  </si>
  <si>
    <t>SANTA CRUZ</t>
  </si>
  <si>
    <t>TIERRA DEL FUEGO</t>
  </si>
  <si>
    <t>NO INFORMADO</t>
  </si>
  <si>
    <t>Municipio</t>
  </si>
  <si>
    <t>Gecal</t>
  </si>
  <si>
    <t>DESCRIPCION</t>
  </si>
  <si>
    <t>Habilitada</t>
  </si>
  <si>
    <t xml:space="preserve">Sin Gerencia predifinida                                    </t>
  </si>
  <si>
    <t xml:space="preserve">Capital Federal                                             </t>
  </si>
  <si>
    <t xml:space="preserve">La Plata                                                    </t>
  </si>
  <si>
    <t xml:space="preserve">Catamarca                                                   </t>
  </si>
  <si>
    <t xml:space="preserve">Córdoba                                                     </t>
  </si>
  <si>
    <t xml:space="preserve">Corrientes                                                  </t>
  </si>
  <si>
    <t xml:space="preserve">Entre Ríos                                                  </t>
  </si>
  <si>
    <t xml:space="preserve">Jujuy                                                       </t>
  </si>
  <si>
    <t xml:space="preserve">La Rioja                                                    </t>
  </si>
  <si>
    <t xml:space="preserve">Mendoza                                                     </t>
  </si>
  <si>
    <t xml:space="preserve">Salta                                                       </t>
  </si>
  <si>
    <t xml:space="preserve">San Juan                                                    </t>
  </si>
  <si>
    <t xml:space="preserve">San Luis                                                    </t>
  </si>
  <si>
    <t xml:space="preserve">Santa Fe                                                    </t>
  </si>
  <si>
    <t xml:space="preserve">Santiago del Estero                                         </t>
  </si>
  <si>
    <t xml:space="preserve">Tucumán                                                     </t>
  </si>
  <si>
    <t xml:space="preserve">Chaco                                                       </t>
  </si>
  <si>
    <t xml:space="preserve">Trelew                                                      </t>
  </si>
  <si>
    <t xml:space="preserve">Formosa                                                     </t>
  </si>
  <si>
    <t xml:space="preserve">La Pampa                                                    </t>
  </si>
  <si>
    <t xml:space="preserve">Misiones                                                    </t>
  </si>
  <si>
    <t xml:space="preserve">Neuquén                                                     </t>
  </si>
  <si>
    <t xml:space="preserve">Viedma                                                      </t>
  </si>
  <si>
    <t xml:space="preserve">Rio Gallegos                                                </t>
  </si>
  <si>
    <t xml:space="preserve">Tierra del Fuego                                            </t>
  </si>
  <si>
    <t xml:space="preserve">Rosario                                                     </t>
  </si>
  <si>
    <t xml:space="preserve">La Matanza                                                  </t>
  </si>
  <si>
    <t xml:space="preserve">San Martin                                                  </t>
  </si>
  <si>
    <t xml:space="preserve">Lomas de Zamora                                             </t>
  </si>
  <si>
    <t xml:space="preserve">Tandil                                                      </t>
  </si>
  <si>
    <t xml:space="preserve">Mar del Plata                                               </t>
  </si>
  <si>
    <t xml:space="preserve">San Nicolas                                                 </t>
  </si>
  <si>
    <t xml:space="preserve">San Carlos de Bariloche                                     </t>
  </si>
  <si>
    <t xml:space="preserve">Rio Cuarto                                                  </t>
  </si>
  <si>
    <t>Depto</t>
  </si>
  <si>
    <t xml:space="preserve">CAPITAL FEDERAL                                             </t>
  </si>
  <si>
    <t xml:space="preserve">ADOLFO ALSINA                                               </t>
  </si>
  <si>
    <t xml:space="preserve">ADOLFO GONZALES CHAVES                                      </t>
  </si>
  <si>
    <t xml:space="preserve">ALBERTI                                                     </t>
  </si>
  <si>
    <t xml:space="preserve">ALMIRANTE BROWN                                             </t>
  </si>
  <si>
    <t xml:space="preserve">AVELLANEDA                                                  </t>
  </si>
  <si>
    <t xml:space="preserve">AYACUCHO                                                    </t>
  </si>
  <si>
    <t xml:space="preserve">AZUL                                                        </t>
  </si>
  <si>
    <t xml:space="preserve">BAHIA BLANCA                                                </t>
  </si>
  <si>
    <t xml:space="preserve">BALCARCE                                                    </t>
  </si>
  <si>
    <t xml:space="preserve">BARADERO                                                    </t>
  </si>
  <si>
    <t xml:space="preserve">BARTOLOME MITRE                                             </t>
  </si>
  <si>
    <t xml:space="preserve">BENITO JUAREZ                                               </t>
  </si>
  <si>
    <t xml:space="preserve">BERAZATEGUI                                                 </t>
  </si>
  <si>
    <t xml:space="preserve">BERISSO                                                     </t>
  </si>
  <si>
    <t xml:space="preserve">BOLIVAR                                                     </t>
  </si>
  <si>
    <t xml:space="preserve">BRAGADO                                                     </t>
  </si>
  <si>
    <t xml:space="preserve">BRANDSEN                                                    </t>
  </si>
  <si>
    <t xml:space="preserve">CAMPANA                                                     </t>
  </si>
  <si>
    <t xml:space="preserve">CAPITAN SARMIENTO                                           </t>
  </si>
  <si>
    <t xml:space="preserve">CARLOS CASARES                                              </t>
  </si>
  <si>
    <t xml:space="preserve">CARLOS TEJEDOR                                              </t>
  </si>
  <si>
    <t xml:space="preserve">CARMEN DE ARECO                                             </t>
  </si>
  <si>
    <t xml:space="preserve">CASTELLI                                                    </t>
  </si>
  <si>
    <t xml:space="preserve">CAÑUELAS                                                    </t>
  </si>
  <si>
    <t xml:space="preserve">CHACABUCO                                                   </t>
  </si>
  <si>
    <t xml:space="preserve">CHASCOMUS                                                   </t>
  </si>
  <si>
    <t xml:space="preserve">CHIVILCOY                                                   </t>
  </si>
  <si>
    <t xml:space="preserve">COLON                                                       </t>
  </si>
  <si>
    <t xml:space="preserve">CORONEL DE MARINA L. ROSALES                                </t>
  </si>
  <si>
    <t xml:space="preserve">CORONEL DORREGO                                             </t>
  </si>
  <si>
    <t xml:space="preserve">CORONEL PRINGLES                                            </t>
  </si>
  <si>
    <t xml:space="preserve">CORONEL SUAREZ                                              </t>
  </si>
  <si>
    <t xml:space="preserve">DAIREAUX                                                    </t>
  </si>
  <si>
    <t xml:space="preserve">DOLORES                                                     </t>
  </si>
  <si>
    <t xml:space="preserve">ENSENADA                                                    </t>
  </si>
  <si>
    <t xml:space="preserve">ESCOBAR                                                     </t>
  </si>
  <si>
    <t xml:space="preserve">ESTEBAN ECHEVERRIA                                          </t>
  </si>
  <si>
    <t xml:space="preserve">EXALTACION DE LA CRUZ                                       </t>
  </si>
  <si>
    <t xml:space="preserve">EZEIZA                                                      </t>
  </si>
  <si>
    <t xml:space="preserve">FLORENCIO VARELA                                            </t>
  </si>
  <si>
    <t xml:space="preserve">FLORENTINO AMEGHINO                                         </t>
  </si>
  <si>
    <t xml:space="preserve">GENERAL ALVARADO                                            </t>
  </si>
  <si>
    <t xml:space="preserve">GENERAL ALVEAR                                              </t>
  </si>
  <si>
    <t xml:space="preserve">GENERAL ARENALES                                            </t>
  </si>
  <si>
    <t xml:space="preserve">GENERAL BELGRANO                                            </t>
  </si>
  <si>
    <t xml:space="preserve">GENERAL GUIDO                                               </t>
  </si>
  <si>
    <t xml:space="preserve">GENERAL JUAN  MADARIAGA                                     </t>
  </si>
  <si>
    <t xml:space="preserve">GENERAL LA MADRID                                           </t>
  </si>
  <si>
    <t xml:space="preserve">GENERAL LAS HERAS                                           </t>
  </si>
  <si>
    <t xml:space="preserve">GENERAL LAVALLE                                             </t>
  </si>
  <si>
    <t xml:space="preserve">GENERAL PAZ                                                 </t>
  </si>
  <si>
    <t xml:space="preserve">GENERAL PINTO                                               </t>
  </si>
  <si>
    <t xml:space="preserve">GENERAL PUEYRREDON                                          </t>
  </si>
  <si>
    <t xml:space="preserve">GENERAL RODRIGUEZ                                           </t>
  </si>
  <si>
    <t xml:space="preserve">GENERAL SAN MARTIN                                          </t>
  </si>
  <si>
    <t xml:space="preserve">GENERAL SARMIENTO                                           </t>
  </si>
  <si>
    <t xml:space="preserve">GENERAL VIAMONTE                                            </t>
  </si>
  <si>
    <t xml:space="preserve">GENERAL VILLEGAS                                            </t>
  </si>
  <si>
    <t xml:space="preserve">GUAMINI                                                     </t>
  </si>
  <si>
    <t xml:space="preserve">HIPOLITO YRIGOYEN                                           </t>
  </si>
  <si>
    <t xml:space="preserve">HURLINGHAM                                                  </t>
  </si>
  <si>
    <t xml:space="preserve">ITUZAINGO                                                   </t>
  </si>
  <si>
    <t xml:space="preserve">JUNIN                                                       </t>
  </si>
  <si>
    <t xml:space="preserve">LA COSTA                                                    </t>
  </si>
  <si>
    <t xml:space="preserve">LA MATANZA                                                  </t>
  </si>
  <si>
    <t xml:space="preserve">LA PLATA                                                    </t>
  </si>
  <si>
    <t xml:space="preserve">LANUS                                                       </t>
  </si>
  <si>
    <t xml:space="preserve">LAPRIDA                                                     </t>
  </si>
  <si>
    <t xml:space="preserve">LAS FLORES                                                  </t>
  </si>
  <si>
    <t xml:space="preserve">LEANDRO N. ALEM                                             </t>
  </si>
  <si>
    <t xml:space="preserve">LINCOLN                                                     </t>
  </si>
  <si>
    <t xml:space="preserve">LOBERIA                                                     </t>
  </si>
  <si>
    <t xml:space="preserve">LOBOS                                                       </t>
  </si>
  <si>
    <t xml:space="preserve">LOMAS DE ZAMORA                                             </t>
  </si>
  <si>
    <t xml:space="preserve">LUJAN                                                       </t>
  </si>
  <si>
    <t xml:space="preserve">MAGDALENA                                                   </t>
  </si>
  <si>
    <t xml:space="preserve">MAIPU                                                       </t>
  </si>
  <si>
    <t xml:space="preserve">MALVINAS ARGENTINAS                                         </t>
  </si>
  <si>
    <t xml:space="preserve">MAR CHIQUITA                                                </t>
  </si>
  <si>
    <t xml:space="preserve">MARCOS PAZ                                                  </t>
  </si>
  <si>
    <t xml:space="preserve">MERCEDES                                                    </t>
  </si>
  <si>
    <t xml:space="preserve">MERLO                                                       </t>
  </si>
  <si>
    <t xml:space="preserve">MONTE                                                       </t>
  </si>
  <si>
    <t xml:space="preserve">MONTE HERMOSO                                               </t>
  </si>
  <si>
    <t xml:space="preserve">MORENO                                                      </t>
  </si>
  <si>
    <t xml:space="preserve">MORON                                                       </t>
  </si>
  <si>
    <t xml:space="preserve">NAVARRO                                                     </t>
  </si>
  <si>
    <t xml:space="preserve">NECOCHEA                                                    </t>
  </si>
  <si>
    <t xml:space="preserve">9 DE JULIO                                                  </t>
  </si>
  <si>
    <t xml:space="preserve">OLAVARRIA                                                   </t>
  </si>
  <si>
    <t xml:space="preserve">PATAGONES                                                   </t>
  </si>
  <si>
    <t xml:space="preserve">PAZ, JOSE C                                                 </t>
  </si>
  <si>
    <t xml:space="preserve">PEHUAJO                                                     </t>
  </si>
  <si>
    <t xml:space="preserve">PELLEGRINI                                                  </t>
  </si>
  <si>
    <t xml:space="preserve">PERGAMINO                                                   </t>
  </si>
  <si>
    <t xml:space="preserve">PILA                                                        </t>
  </si>
  <si>
    <t xml:space="preserve">PILAR                                                       </t>
  </si>
  <si>
    <t xml:space="preserve">PINAMAR                                                     </t>
  </si>
  <si>
    <t xml:space="preserve">PRESIDENTE PERON                                            </t>
  </si>
  <si>
    <t xml:space="preserve">PUAN                                                        </t>
  </si>
  <si>
    <t xml:space="preserve">PUNTA INDIO                                                 </t>
  </si>
  <si>
    <t xml:space="preserve">QUILMES                                                     </t>
  </si>
  <si>
    <t xml:space="preserve">RAMALLO                                                     </t>
  </si>
  <si>
    <t xml:space="preserve">RAUCH                                                       </t>
  </si>
  <si>
    <t xml:space="preserve">RIVADAVIA                                                   </t>
  </si>
  <si>
    <t xml:space="preserve">ROJAS                                                       </t>
  </si>
  <si>
    <t xml:space="preserve">ROQUE PEREZ                                                 </t>
  </si>
  <si>
    <t xml:space="preserve">SAAVEDRA                                                    </t>
  </si>
  <si>
    <t xml:space="preserve">SALADILLO                                                   </t>
  </si>
  <si>
    <t xml:space="preserve">SALLIQUELO                                                  </t>
  </si>
  <si>
    <t xml:space="preserve">SALTO                                                       </t>
  </si>
  <si>
    <t xml:space="preserve">SAN ANDRES DE GILES                                         </t>
  </si>
  <si>
    <t xml:space="preserve">SAN ANTONIO DE ARECO                                        </t>
  </si>
  <si>
    <t xml:space="preserve">SAN CAYETANO                                                </t>
  </si>
  <si>
    <t xml:space="preserve">SAN FERNANDO                                                </t>
  </si>
  <si>
    <t xml:space="preserve">SAN ISIDRO                                                  </t>
  </si>
  <si>
    <t xml:space="preserve">SAN MIGUEL                                                  </t>
  </si>
  <si>
    <t xml:space="preserve">SAN NICOLAS                                                 </t>
  </si>
  <si>
    <t xml:space="preserve">SAN PEDRO                                                   </t>
  </si>
  <si>
    <t xml:space="preserve">SAN VICENTE                                                 </t>
  </si>
  <si>
    <t xml:space="preserve">SUIPACHA                                                    </t>
  </si>
  <si>
    <t xml:space="preserve">TANDIL                                                      </t>
  </si>
  <si>
    <t xml:space="preserve">TAPALQUE                                                    </t>
  </si>
  <si>
    <t xml:space="preserve">TIGRE                                                       </t>
  </si>
  <si>
    <t xml:space="preserve">TORDILLO                                                    </t>
  </si>
  <si>
    <t xml:space="preserve">TORNQUIST                                                   </t>
  </si>
  <si>
    <t xml:space="preserve">TRENQUE LAUQUEN                                             </t>
  </si>
  <si>
    <t xml:space="preserve">TRES ARROYOS                                                </t>
  </si>
  <si>
    <t xml:space="preserve">TRES DE FEBRERO                                             </t>
  </si>
  <si>
    <t xml:space="preserve">TRES LOMAS                                                  </t>
  </si>
  <si>
    <t xml:space="preserve">25 DE MAYO                                                  </t>
  </si>
  <si>
    <t xml:space="preserve">VICENTE LOPEZ                                               </t>
  </si>
  <si>
    <t xml:space="preserve">VILLA GESELL                                                </t>
  </si>
  <si>
    <t xml:space="preserve">VILLARINO                                                   </t>
  </si>
  <si>
    <t xml:space="preserve">ZARATE                                                      </t>
  </si>
  <si>
    <t xml:space="preserve">LEZAMA                                                      </t>
  </si>
  <si>
    <t xml:space="preserve">AMBATO                                                      </t>
  </si>
  <si>
    <t xml:space="preserve">ANCASTI                                                     </t>
  </si>
  <si>
    <t xml:space="preserve">ANDALGALA                                                   </t>
  </si>
  <si>
    <t xml:space="preserve">ANTOFAGASTA DE LA SIERRA                                    </t>
  </si>
  <si>
    <t xml:space="preserve">BELEN                                                       </t>
  </si>
  <si>
    <t xml:space="preserve">CAPAYAN                                                     </t>
  </si>
  <si>
    <t xml:space="preserve">CAPITAL                                                     </t>
  </si>
  <si>
    <t xml:space="preserve">EL ALTO                                                     </t>
  </si>
  <si>
    <t xml:space="preserve">FRAY MAMERTO ESQUIU                                         </t>
  </si>
  <si>
    <t xml:space="preserve">LA PAZ                                                      </t>
  </si>
  <si>
    <t xml:space="preserve">PACLIN                                                      </t>
  </si>
  <si>
    <t xml:space="preserve">POMAN                                                       </t>
  </si>
  <si>
    <t xml:space="preserve">SANTA MARIA                                                 </t>
  </si>
  <si>
    <t xml:space="preserve">SANTA ROSA                                                  </t>
  </si>
  <si>
    <t xml:space="preserve">TINOGASTA                                                   </t>
  </si>
  <si>
    <t xml:space="preserve">VALLE VIEJO                                                 </t>
  </si>
  <si>
    <t xml:space="preserve">CALAMUCHITA                                                 </t>
  </si>
  <si>
    <t xml:space="preserve">CRUZ DEL EJE                                                </t>
  </si>
  <si>
    <t xml:space="preserve">GENERAL ROCA                                                </t>
  </si>
  <si>
    <t xml:space="preserve">ISCHILIN                                                    </t>
  </si>
  <si>
    <t xml:space="preserve">JUAREZ CELMAN                                               </t>
  </si>
  <si>
    <t xml:space="preserve">MARCOS JUAREZ                                               </t>
  </si>
  <si>
    <t xml:space="preserve">MINAS                                                       </t>
  </si>
  <si>
    <t xml:space="preserve">POCHO                                                       </t>
  </si>
  <si>
    <t xml:space="preserve">PRESIDENTE ROQUE SAENZ PEÑA                                 </t>
  </si>
  <si>
    <t xml:space="preserve">PUNILLA                                                     </t>
  </si>
  <si>
    <t xml:space="preserve">RIO CUARTO                                                  </t>
  </si>
  <si>
    <t xml:space="preserve">RIO PRIMERO                                                 </t>
  </si>
  <si>
    <t xml:space="preserve">RIO SECO                                                    </t>
  </si>
  <si>
    <t xml:space="preserve">RIO SEGUNDO                                                 </t>
  </si>
  <si>
    <t xml:space="preserve">SAN ALBERTO                                                 </t>
  </si>
  <si>
    <t xml:space="preserve">SAN JAVIER                                                  </t>
  </si>
  <si>
    <t xml:space="preserve">SAN JUSTO                                                   </t>
  </si>
  <si>
    <t xml:space="preserve">SOBREMONTE                                                  </t>
  </si>
  <si>
    <t xml:space="preserve">TERCERO ARRIBA                                              </t>
  </si>
  <si>
    <t xml:space="preserve">TOTORAL                                                     </t>
  </si>
  <si>
    <t xml:space="preserve">TULUMBA                                                     </t>
  </si>
  <si>
    <t xml:space="preserve">UNION                                                       </t>
  </si>
  <si>
    <t xml:space="preserve">BELLA VISTA                                                 </t>
  </si>
  <si>
    <t xml:space="preserve">BERON DE ASTRADA                                            </t>
  </si>
  <si>
    <t xml:space="preserve">CONCEPCION                                                  </t>
  </si>
  <si>
    <t xml:space="preserve">CURUZU CUATIA                                               </t>
  </si>
  <si>
    <t xml:space="preserve">EMPEDRADO                                                   </t>
  </si>
  <si>
    <t xml:space="preserve">ESQUINA                                                     </t>
  </si>
  <si>
    <t xml:space="preserve">GOYA                                                        </t>
  </si>
  <si>
    <t xml:space="preserve">ITATI                                                       </t>
  </si>
  <si>
    <t xml:space="preserve">LAVALLE                                                     </t>
  </si>
  <si>
    <t xml:space="preserve">MBURUCUYA                                                   </t>
  </si>
  <si>
    <t xml:space="preserve">MONTE CASEROS                                               </t>
  </si>
  <si>
    <t xml:space="preserve">PASO DE LOS LIBRES                                          </t>
  </si>
  <si>
    <t xml:space="preserve">SALADAS                                                     </t>
  </si>
  <si>
    <t xml:space="preserve">SAN COSME                                                   </t>
  </si>
  <si>
    <t xml:space="preserve">SAN LUIS DEL PALMAR                                         </t>
  </si>
  <si>
    <t xml:space="preserve">SAN MARTIN                                                  </t>
  </si>
  <si>
    <t xml:space="preserve">SAN ROQUE                                                   </t>
  </si>
  <si>
    <t xml:space="preserve">SANTO TOME                                                  </t>
  </si>
  <si>
    <t xml:space="preserve">SAUCE                                                       </t>
  </si>
  <si>
    <t xml:space="preserve">BERMEJO                                                     </t>
  </si>
  <si>
    <t xml:space="preserve">COMANDANTE FERNANDEZ                                        </t>
  </si>
  <si>
    <t xml:space="preserve">12 DE OCTUBRE                                               </t>
  </si>
  <si>
    <t xml:space="preserve">2 DE ABRIL                                                  </t>
  </si>
  <si>
    <t xml:space="preserve">FRAY JUSTO STA.MARIA DE ORO                                 </t>
  </si>
  <si>
    <t xml:space="preserve">GENERAL DONOVAN                                             </t>
  </si>
  <si>
    <t xml:space="preserve">GENERAL GUEMES                                              </t>
  </si>
  <si>
    <t xml:space="preserve">INDEPENDENCIA                                               </t>
  </si>
  <si>
    <t xml:space="preserve">LIBERTAD                                                    </t>
  </si>
  <si>
    <t xml:space="preserve">LIBERTADOR GRL. SAN MARTIN                                  </t>
  </si>
  <si>
    <t xml:space="preserve">MAYOR LUIS J. FONTANA                                       </t>
  </si>
  <si>
    <t xml:space="preserve">O'HIGGINS                                                   </t>
  </si>
  <si>
    <t xml:space="preserve">PRESIDENTE DE LA PLAZA                                      </t>
  </si>
  <si>
    <t xml:space="preserve">1RO. DE MAYO                                                </t>
  </si>
  <si>
    <t xml:space="preserve">QUITILIPI                                                   </t>
  </si>
  <si>
    <t xml:space="preserve">SAN LORENZO                                                 </t>
  </si>
  <si>
    <t xml:space="preserve">SARGENTO CABRAL                                             </t>
  </si>
  <si>
    <t xml:space="preserve">TAPENAGA                                                    </t>
  </si>
  <si>
    <t xml:space="preserve">BIEDMA                                                      </t>
  </si>
  <si>
    <t xml:space="preserve">CUSHAMEN                                                    </t>
  </si>
  <si>
    <t xml:space="preserve">ESCALANTE                                                   </t>
  </si>
  <si>
    <t xml:space="preserve">FUTALEUFU                                                   </t>
  </si>
  <si>
    <t xml:space="preserve">GAIMAN                                                      </t>
  </si>
  <si>
    <t xml:space="preserve">GASTRE                                                      </t>
  </si>
  <si>
    <t xml:space="preserve">LANGUIÑEO                                                   </t>
  </si>
  <si>
    <t xml:space="preserve">MARTIRES                                                    </t>
  </si>
  <si>
    <t xml:space="preserve">PASO DE INDIOS                                              </t>
  </si>
  <si>
    <t xml:space="preserve">RAWSON                                                      </t>
  </si>
  <si>
    <t xml:space="preserve">RIO SENGUER                                                 </t>
  </si>
  <si>
    <t xml:space="preserve">SARMIENTO                                                   </t>
  </si>
  <si>
    <t xml:space="preserve">TEHUELCHES                                                  </t>
  </si>
  <si>
    <t xml:space="preserve">TELSEN                                                      </t>
  </si>
  <si>
    <t xml:space="preserve">CONCORDIA                                                   </t>
  </si>
  <si>
    <t xml:space="preserve">DIAMANTE                                                    </t>
  </si>
  <si>
    <t xml:space="preserve">FEDERACION                                                  </t>
  </si>
  <si>
    <t xml:space="preserve">FEDERAL                                                     </t>
  </si>
  <si>
    <t xml:space="preserve">FELICIANO                                                   </t>
  </si>
  <si>
    <t xml:space="preserve">GUALEGUAY                                                   </t>
  </si>
  <si>
    <t xml:space="preserve">GUALEGUAYCHU                                                </t>
  </si>
  <si>
    <t xml:space="preserve">ISLAS DEL IBICUY                                            </t>
  </si>
  <si>
    <t xml:space="preserve">NOGOYA                                                      </t>
  </si>
  <si>
    <t xml:space="preserve">PARANA                                                      </t>
  </si>
  <si>
    <t xml:space="preserve">SAN SALVADOR                                                </t>
  </si>
  <si>
    <t xml:space="preserve">TALA                                                        </t>
  </si>
  <si>
    <t xml:space="preserve">URUGUAY                                                     </t>
  </si>
  <si>
    <t xml:space="preserve">VICTORIA                                                    </t>
  </si>
  <si>
    <t xml:space="preserve">VILLAGUAY                                                   </t>
  </si>
  <si>
    <t xml:space="preserve">FORMOSA                                                     </t>
  </si>
  <si>
    <t xml:space="preserve">LAISHI                                                      </t>
  </si>
  <si>
    <t xml:space="preserve">MATACOS                                                     </t>
  </si>
  <si>
    <t xml:space="preserve">PATIÑO                                                      </t>
  </si>
  <si>
    <t xml:space="preserve">PILAGAS                                                     </t>
  </si>
  <si>
    <t xml:space="preserve">PILCOMAYO                                                   </t>
  </si>
  <si>
    <t xml:space="preserve">PIRANE                                                      </t>
  </si>
  <si>
    <t xml:space="preserve">RAMON LISTA                                                 </t>
  </si>
  <si>
    <t xml:space="preserve">COCHINOCA                                                   </t>
  </si>
  <si>
    <t xml:space="preserve">DOCTOR MANUEL BELGRANO                                      </t>
  </si>
  <si>
    <t xml:space="preserve">EL CARMEN                                                   </t>
  </si>
  <si>
    <t xml:space="preserve">HUMAHUACA                                                   </t>
  </si>
  <si>
    <t xml:space="preserve">LEDESMA                                                     </t>
  </si>
  <si>
    <t xml:space="preserve">PALPALA                                                     </t>
  </si>
  <si>
    <t xml:space="preserve">RINCONADA                                                   </t>
  </si>
  <si>
    <t xml:space="preserve">SAN ANTONIO                                                 </t>
  </si>
  <si>
    <t xml:space="preserve">SANTA BARBARA                                               </t>
  </si>
  <si>
    <t xml:space="preserve">SANTA CATALINA                                              </t>
  </si>
  <si>
    <t xml:space="preserve">SUSQUES                                                     </t>
  </si>
  <si>
    <t xml:space="preserve">TILCARA                                                     </t>
  </si>
  <si>
    <t xml:space="preserve">TUMBAYA                                                     </t>
  </si>
  <si>
    <t xml:space="preserve">VALLE GRANDE                                                </t>
  </si>
  <si>
    <t xml:space="preserve">YAVI                                                        </t>
  </si>
  <si>
    <t xml:space="preserve">ATREUCO                                                     </t>
  </si>
  <si>
    <t xml:space="preserve">CALEU CALEU                                                 </t>
  </si>
  <si>
    <t xml:space="preserve">CATRILO                                                     </t>
  </si>
  <si>
    <t xml:space="preserve">CHALILEO                                                    </t>
  </si>
  <si>
    <t xml:space="preserve">CHAPALEUFU                                                  </t>
  </si>
  <si>
    <t xml:space="preserve">CHICAL CO                                                   </t>
  </si>
  <si>
    <t xml:space="preserve">CONHELO                                                     </t>
  </si>
  <si>
    <t xml:space="preserve">CURACO                                                      </t>
  </si>
  <si>
    <t xml:space="preserve">GUATRACHE                                                   </t>
  </si>
  <si>
    <t xml:space="preserve">HUCAL                                                       </t>
  </si>
  <si>
    <t xml:space="preserve">LIHUEL CALEL                                                </t>
  </si>
  <si>
    <t xml:space="preserve">LIMAY MAHUIDA                                               </t>
  </si>
  <si>
    <t xml:space="preserve">LOVENTUE                                                    </t>
  </si>
  <si>
    <t xml:space="preserve">MARACO                                                      </t>
  </si>
  <si>
    <t xml:space="preserve">PUELEN                                                      </t>
  </si>
  <si>
    <t xml:space="preserve">QUEMU QUEMU                                                 </t>
  </si>
  <si>
    <t xml:space="preserve">RANCUL                                                      </t>
  </si>
  <si>
    <t xml:space="preserve">REALICO                                                     </t>
  </si>
  <si>
    <t xml:space="preserve">TOAY                                                        </t>
  </si>
  <si>
    <t xml:space="preserve">TRENEL                                                      </t>
  </si>
  <si>
    <t xml:space="preserve">UTRACAN                                                     </t>
  </si>
  <si>
    <t xml:space="preserve">ARAUCO                                                      </t>
  </si>
  <si>
    <t xml:space="preserve">CASTRO BARROS                                               </t>
  </si>
  <si>
    <t xml:space="preserve">CHAMICAL                                                    </t>
  </si>
  <si>
    <t xml:space="preserve">CHILECITO                                                   </t>
  </si>
  <si>
    <t xml:space="preserve">CORONEL FELIPE VARELA                                       </t>
  </si>
  <si>
    <t xml:space="preserve">FAMATINA                                                    </t>
  </si>
  <si>
    <t xml:space="preserve">GENERAL ANGEL V. PEÑALOZA                                   </t>
  </si>
  <si>
    <t xml:space="preserve">GENERAL JUAN F. QUIROGA                                     </t>
  </si>
  <si>
    <t xml:space="preserve">GENERAL LAMADRID                                            </t>
  </si>
  <si>
    <t xml:space="preserve">GENERAL OCAMPO                                              </t>
  </si>
  <si>
    <t xml:space="preserve">ROSARIO VERA PEÑALOZA                                       </t>
  </si>
  <si>
    <t xml:space="preserve">SAN BLAS DE LOS SAUCES                                      </t>
  </si>
  <si>
    <t xml:space="preserve">SANAGASTA                                                   </t>
  </si>
  <si>
    <t xml:space="preserve">VINCHINA                                                    </t>
  </si>
  <si>
    <t xml:space="preserve">GODOY CRUZ                                                  </t>
  </si>
  <si>
    <t xml:space="preserve">GUAYMALLEN                                                  </t>
  </si>
  <si>
    <t xml:space="preserve">LAS HERAS                                                   </t>
  </si>
  <si>
    <t xml:space="preserve">LUJAN DE CUYO                                               </t>
  </si>
  <si>
    <t xml:space="preserve">MALARGUE                                                    </t>
  </si>
  <si>
    <t xml:space="preserve">SAN CARLOS                                                  </t>
  </si>
  <si>
    <t xml:space="preserve">SAN RAFAEL                                                  </t>
  </si>
  <si>
    <t xml:space="preserve">TUNUYAN                                                     </t>
  </si>
  <si>
    <t xml:space="preserve">TUPUNGATO                                                   </t>
  </si>
  <si>
    <t xml:space="preserve">APOSTOLES                                                   </t>
  </si>
  <si>
    <t xml:space="preserve">CAINGUAS                                                    </t>
  </si>
  <si>
    <t xml:space="preserve">CANDELARIA                                                  </t>
  </si>
  <si>
    <t xml:space="preserve">ELDORADO                                                    </t>
  </si>
  <si>
    <t xml:space="preserve">GENERAL MANUEL BELGRANO                                     </t>
  </si>
  <si>
    <t xml:space="preserve">GUARANI                                                     </t>
  </si>
  <si>
    <t xml:space="preserve">IGUAZU                                                      </t>
  </si>
  <si>
    <t xml:space="preserve">MONTECARLO                                                  </t>
  </si>
  <si>
    <t xml:space="preserve">OBERA                                                       </t>
  </si>
  <si>
    <t xml:space="preserve">SAN IGNACIO                                                 </t>
  </si>
  <si>
    <t xml:space="preserve">ALUMINE                                                     </t>
  </si>
  <si>
    <t xml:space="preserve">AÑELO                                                       </t>
  </si>
  <si>
    <t xml:space="preserve">CATAN LIL                                                   </t>
  </si>
  <si>
    <t xml:space="preserve">CHOS MALAL                                                  </t>
  </si>
  <si>
    <t xml:space="preserve">COLLON CURA                                                 </t>
  </si>
  <si>
    <t xml:space="preserve">CONFLUENCIA                                                 </t>
  </si>
  <si>
    <t xml:space="preserve">HUILICHES                                                   </t>
  </si>
  <si>
    <t xml:space="preserve">LACAR                                                       </t>
  </si>
  <si>
    <t xml:space="preserve">LONCOPUE                                                    </t>
  </si>
  <si>
    <t xml:space="preserve">LOS LAGOS                                                   </t>
  </si>
  <si>
    <t xml:space="preserve">PEHUENCHES                                                  </t>
  </si>
  <si>
    <t xml:space="preserve">PICUN LEUFU                                                 </t>
  </si>
  <si>
    <t xml:space="preserve">PICUNCHES                                                   </t>
  </si>
  <si>
    <t xml:space="preserve">ZAPALA                                                      </t>
  </si>
  <si>
    <t xml:space="preserve">ÑORQUIN                                                     </t>
  </si>
  <si>
    <t xml:space="preserve">BARILOCHE                                                   </t>
  </si>
  <si>
    <t xml:space="preserve">CONESA                                                      </t>
  </si>
  <si>
    <t xml:space="preserve">EL CUY                                                      </t>
  </si>
  <si>
    <t xml:space="preserve">PICHI MAHUIDA                                               </t>
  </si>
  <si>
    <t xml:space="preserve">PILCANIYEU                                                  </t>
  </si>
  <si>
    <t xml:space="preserve">VALCHETA                                                    </t>
  </si>
  <si>
    <t xml:space="preserve">ÑORQUINCO                                                   </t>
  </si>
  <si>
    <t xml:space="preserve">ANTA                                                        </t>
  </si>
  <si>
    <t xml:space="preserve">CACHI                                                       </t>
  </si>
  <si>
    <t xml:space="preserve">CAFAYATE                                                    </t>
  </si>
  <si>
    <t xml:space="preserve">CERRILLOS                                                   </t>
  </si>
  <si>
    <t xml:space="preserve">CHICOANA                                                    </t>
  </si>
  <si>
    <t xml:space="preserve">GENERAL JOSE DE SAN MARTIN                                  </t>
  </si>
  <si>
    <t xml:space="preserve">GUACHIPAS                                                   </t>
  </si>
  <si>
    <t xml:space="preserve">IRUYA                                                       </t>
  </si>
  <si>
    <t xml:space="preserve">LA CALDERA                                                  </t>
  </si>
  <si>
    <t xml:space="preserve">LA CANDELARIA                                               </t>
  </si>
  <si>
    <t xml:space="preserve">LA POMA                                                     </t>
  </si>
  <si>
    <t xml:space="preserve">LA VIÑA                                                     </t>
  </si>
  <si>
    <t xml:space="preserve">LOS ANDES                                                   </t>
  </si>
  <si>
    <t xml:space="preserve">METAN                                                       </t>
  </si>
  <si>
    <t xml:space="preserve">MOLINOS                                                     </t>
  </si>
  <si>
    <t xml:space="preserve">ORAN                                                        </t>
  </si>
  <si>
    <t xml:space="preserve">ROSARIO DE LA FRONTERA                                      </t>
  </si>
  <si>
    <t xml:space="preserve">ROSARIO DE LERMA                                            </t>
  </si>
  <si>
    <t xml:space="preserve">SANTA VICTORIA                                              </t>
  </si>
  <si>
    <t xml:space="preserve">ALBARDON                                                    </t>
  </si>
  <si>
    <t xml:space="preserve">ANGACO                                                      </t>
  </si>
  <si>
    <t xml:space="preserve">CALINGASTA                                                  </t>
  </si>
  <si>
    <t xml:space="preserve">CAUCETE                                                     </t>
  </si>
  <si>
    <t xml:space="preserve">CHIMBAS                                                     </t>
  </si>
  <si>
    <t xml:space="preserve">IGLESIA                                                     </t>
  </si>
  <si>
    <t xml:space="preserve">JACHAL                                                      </t>
  </si>
  <si>
    <t xml:space="preserve">POCITO                                                      </t>
  </si>
  <si>
    <t xml:space="preserve">SANTA LUCIA                                                 </t>
  </si>
  <si>
    <t xml:space="preserve">ULLUM                                                       </t>
  </si>
  <si>
    <t xml:space="preserve">VALLE FERTIL                                                </t>
  </si>
  <si>
    <t xml:space="preserve">ZONDA                                                       </t>
  </si>
  <si>
    <t xml:space="preserve">BELGRANO                                                    </t>
  </si>
  <si>
    <t xml:space="preserve">GENERAL PEDERNERA                                           </t>
  </si>
  <si>
    <t xml:space="preserve">GOBERNADOR DUPUY                                            </t>
  </si>
  <si>
    <t xml:space="preserve">LA CAPITAL                                                  </t>
  </si>
  <si>
    <t xml:space="preserve">JUAN MARTIN DE PUEYRREDON                                   </t>
  </si>
  <si>
    <t xml:space="preserve">CORPEN AIKE                                                 </t>
  </si>
  <si>
    <t xml:space="preserve">DESEADO                                                     </t>
  </si>
  <si>
    <t xml:space="preserve">GUER AIKE                                                   </t>
  </si>
  <si>
    <t xml:space="preserve">LAGO ARGENTINO                                              </t>
  </si>
  <si>
    <t xml:space="preserve">LAGO BUENOS AIRES                                           </t>
  </si>
  <si>
    <t xml:space="preserve">MAGALLANES                                                  </t>
  </si>
  <si>
    <t xml:space="preserve">RIO CHICO                                                   </t>
  </si>
  <si>
    <t xml:space="preserve">CASEROS                                                     </t>
  </si>
  <si>
    <t xml:space="preserve">CASTELLANOS                                                 </t>
  </si>
  <si>
    <t xml:space="preserve">CONSTITUCION                                                </t>
  </si>
  <si>
    <t xml:space="preserve">GARAY                                                       </t>
  </si>
  <si>
    <t xml:space="preserve">GENERAL LOPEZ                                               </t>
  </si>
  <si>
    <t xml:space="preserve">GENERAL OBLIGADO                                            </t>
  </si>
  <si>
    <t xml:space="preserve">IRIONDO                                                     </t>
  </si>
  <si>
    <t xml:space="preserve">LAS COLONIAS                                                </t>
  </si>
  <si>
    <t xml:space="preserve">ROSARIO                                                     </t>
  </si>
  <si>
    <t xml:space="preserve">SAN CRISTOBAL                                               </t>
  </si>
  <si>
    <t xml:space="preserve">SAN JERONIMO                                                </t>
  </si>
  <si>
    <t xml:space="preserve">VERA                                                        </t>
  </si>
  <si>
    <t xml:space="preserve">AGUIRRE                                                     </t>
  </si>
  <si>
    <t xml:space="preserve">ALBERDI                                                     </t>
  </si>
  <si>
    <t xml:space="preserve">ATAMISQUI                                                   </t>
  </si>
  <si>
    <t xml:space="preserve">BANDA                                                       </t>
  </si>
  <si>
    <t xml:space="preserve">CHOYA                                                       </t>
  </si>
  <si>
    <t xml:space="preserve">COPO                                                        </t>
  </si>
  <si>
    <t xml:space="preserve">FIGUEROA                                                    </t>
  </si>
  <si>
    <t xml:space="preserve">GENERAL TABOADA                                             </t>
  </si>
  <si>
    <t xml:space="preserve">GUASAYAN                                                    </t>
  </si>
  <si>
    <t xml:space="preserve">JIMENEZ                                                     </t>
  </si>
  <si>
    <t xml:space="preserve">JUAN F. IBARRA                                              </t>
  </si>
  <si>
    <t xml:space="preserve">LORETO                                                      </t>
  </si>
  <si>
    <t xml:space="preserve">MITRE                                                       </t>
  </si>
  <si>
    <t xml:space="preserve">OJO DE AGUA                                                 </t>
  </si>
  <si>
    <t xml:space="preserve">QUEBRACHOS                                                  </t>
  </si>
  <si>
    <t xml:space="preserve">RIO HONDO                                                   </t>
  </si>
  <si>
    <t xml:space="preserve">ROBLES                                                      </t>
  </si>
  <si>
    <t xml:space="preserve">SALAVINA                                                    </t>
  </si>
  <si>
    <t xml:space="preserve">SILIPICA                                                    </t>
  </si>
  <si>
    <t xml:space="preserve">CATALINA                                                    </t>
  </si>
  <si>
    <t xml:space="preserve">BURRUYACU                                                   </t>
  </si>
  <si>
    <t xml:space="preserve">CHICLIGASTA                                                 </t>
  </si>
  <si>
    <t xml:space="preserve">CRUZ ALTA                                                   </t>
  </si>
  <si>
    <t xml:space="preserve">FAMAILLA                                                    </t>
  </si>
  <si>
    <t xml:space="preserve">GRANEROS                                                    </t>
  </si>
  <si>
    <t xml:space="preserve">JUAN BAUTISTA ALBERDI                                       </t>
  </si>
  <si>
    <t xml:space="preserve">LA COCHA                                                    </t>
  </si>
  <si>
    <t xml:space="preserve">LEALES                                                      </t>
  </si>
  <si>
    <t xml:space="preserve">LULES                                                       </t>
  </si>
  <si>
    <t xml:space="preserve">MONTEROS                                                    </t>
  </si>
  <si>
    <t xml:space="preserve">SIMOCA                                                      </t>
  </si>
  <si>
    <t xml:space="preserve">TAFI DEL VALLE                                              </t>
  </si>
  <si>
    <t xml:space="preserve">TAFI VIEJO                                                  </t>
  </si>
  <si>
    <t xml:space="preserve">TRANCAS                                                     </t>
  </si>
  <si>
    <t xml:space="preserve">YERBA BUENA                                                 </t>
  </si>
  <si>
    <t xml:space="preserve">RIO GRANDE                                                  </t>
  </si>
  <si>
    <t xml:space="preserve">USHUAIA                                                     </t>
  </si>
  <si>
    <t xml:space="preserve">VILLA EPUMER                                                </t>
  </si>
  <si>
    <t xml:space="preserve">CARHUE                                                      </t>
  </si>
  <si>
    <t xml:space="preserve">COLONIA SAN MIGUEL ARCANGEL                                 </t>
  </si>
  <si>
    <t xml:space="preserve">DELFIN HUERGO                                               </t>
  </si>
  <si>
    <t xml:space="preserve">EPECUEN                                                     </t>
  </si>
  <si>
    <t xml:space="preserve">ESPARTILLAR   [... OESTE]                                   </t>
  </si>
  <si>
    <t xml:space="preserve">ESTEBAN AGUSTIN GASCON                                      </t>
  </si>
  <si>
    <t xml:space="preserve">LA PALA                                                     </t>
  </si>
  <si>
    <t xml:space="preserve">MAZA                                                        </t>
  </si>
  <si>
    <t xml:space="preserve">RIVERA                                                      </t>
  </si>
  <si>
    <t xml:space="preserve">VILLA MARGARITA                                             </t>
  </si>
  <si>
    <t xml:space="preserve">ESTACION GONZALES CHAVES                                    </t>
  </si>
  <si>
    <t xml:space="preserve">DE LA GARMA                                                 </t>
  </si>
  <si>
    <t xml:space="preserve">BARRA, JUAN E                                               </t>
  </si>
  <si>
    <t xml:space="preserve">VASQUEZ                                                     </t>
  </si>
  <si>
    <t xml:space="preserve">CORONEL SEGUI                                               </t>
  </si>
  <si>
    <t xml:space="preserve">VILLA MARIA                                                 </t>
  </si>
  <si>
    <t xml:space="preserve">ESTACION ANDRES VACCAREZZA                                  </t>
  </si>
  <si>
    <t xml:space="preserve">MECHITA                                                     </t>
  </si>
  <si>
    <t xml:space="preserve">PLA                                                         </t>
  </si>
  <si>
    <t xml:space="preserve">ESTACION ACHUPALLAS                                         </t>
  </si>
  <si>
    <t xml:space="preserve">ESTACION CORONEL MOM                                        </t>
  </si>
  <si>
    <t xml:space="preserve">VILLA GRISOLIA                                              </t>
  </si>
  <si>
    <t xml:space="preserve">VILLA ORTIZ                                                 </t>
  </si>
  <si>
    <t xml:space="preserve">BARRIO SAN JOSE                                             </t>
  </si>
  <si>
    <t xml:space="preserve">BURZACO                                                     </t>
  </si>
  <si>
    <t xml:space="preserve">CLAYPOLE                                                    </t>
  </si>
  <si>
    <t xml:space="preserve">GLEW                                                        </t>
  </si>
  <si>
    <t xml:space="preserve">JOSE MARMOL                                                 </t>
  </si>
  <si>
    <t xml:space="preserve">LONGCHAMPS                                                  </t>
  </si>
  <si>
    <t xml:space="preserve">MINISTRO RIVADAVIA                                          </t>
  </si>
  <si>
    <t xml:space="preserve">RAFAEL CALZADA                                              </t>
  </si>
  <si>
    <t xml:space="preserve">SAN FRANCISCO SOLANO                                        </t>
  </si>
  <si>
    <t xml:space="preserve">ESTACION ADROGUE                                            </t>
  </si>
  <si>
    <t xml:space="preserve">CRUCECITA                                                   </t>
  </si>
  <si>
    <t xml:space="preserve">DOCK SUD                                                    </t>
  </si>
  <si>
    <t xml:space="preserve">GERLI                                                       </t>
  </si>
  <si>
    <t xml:space="preserve">PIÑEYRO                                                     </t>
  </si>
  <si>
    <t xml:space="preserve">SARANDI                                                     </t>
  </si>
  <si>
    <t xml:space="preserve">VILLA DOMINICO                                              </t>
  </si>
  <si>
    <t xml:space="preserve">WILDE                                                       </t>
  </si>
  <si>
    <t xml:space="preserve">LA CONSTANCIA                                               </t>
  </si>
  <si>
    <t xml:space="preserve">ARIEL                                                       </t>
  </si>
  <si>
    <t xml:space="preserve">CACHARI                                                     </t>
  </si>
  <si>
    <t xml:space="preserve">CHILLAR                                                     </t>
  </si>
  <si>
    <t xml:space="preserve">16 DE JULIO                                                 </t>
  </si>
  <si>
    <t xml:space="preserve">BASE AERONAVAL COMANDANTE ESPO                              </t>
  </si>
  <si>
    <t xml:space="preserve">CABILDO                                                     </t>
  </si>
  <si>
    <t xml:space="preserve">ESTACION GENERAL CERRI                                      </t>
  </si>
  <si>
    <t xml:space="preserve">GRINBEIN                                                    </t>
  </si>
  <si>
    <t xml:space="preserve">INGENIERO WHITE                                             </t>
  </si>
  <si>
    <t xml:space="preserve">VILLA HARDING GREEN                                         </t>
  </si>
  <si>
    <t xml:space="preserve">VILLA STELLA MARIS                                          </t>
  </si>
  <si>
    <t xml:space="preserve">ESTACION CUATREROS                                          </t>
  </si>
  <si>
    <t xml:space="preserve">VILLA BORDEU                                                </t>
  </si>
  <si>
    <t xml:space="preserve">SAN JOSE DE BALCARCE                                        </t>
  </si>
  <si>
    <t xml:space="preserve">LOS PINOS                                                   </t>
  </si>
  <si>
    <t xml:space="preserve">NAPALEUFU                                                   </t>
  </si>
  <si>
    <t xml:space="preserve">RAMOS OTERO                                                 </t>
  </si>
  <si>
    <t xml:space="preserve">SAN AGUSTIN                                                 </t>
  </si>
  <si>
    <t xml:space="preserve">VILLA LAGUNA LA BRAVA                                       </t>
  </si>
  <si>
    <t xml:space="preserve">IRINEO PORTELA                                              </t>
  </si>
  <si>
    <t xml:space="preserve">SANTA COLOMA                                                </t>
  </si>
  <si>
    <t xml:space="preserve">VILLA ALSINA                                                </t>
  </si>
  <si>
    <t xml:space="preserve">ARRECIFES                                                   </t>
  </si>
  <si>
    <t xml:space="preserve">TODD                                                        </t>
  </si>
  <si>
    <t xml:space="preserve">VIÑA                                                        </t>
  </si>
  <si>
    <t xml:space="preserve">BARQUER                                                     </t>
  </si>
  <si>
    <t xml:space="preserve">ESTACION LOPEZ                                              </t>
  </si>
  <si>
    <t xml:space="preserve">TEDIN URIBURU                                               </t>
  </si>
  <si>
    <t xml:space="preserve">ESTACION ALFREDO FORTABAT                                   </t>
  </si>
  <si>
    <t xml:space="preserve">VILLA CACIQUE                                               </t>
  </si>
  <si>
    <t xml:space="preserve">CARLOS TOMAS SOURIGUES                                      </t>
  </si>
  <si>
    <t xml:space="preserve">CENTRO AGRICOLA EL PATO                                     </t>
  </si>
  <si>
    <t xml:space="preserve">HUDSON, GUILLERMO E                                         </t>
  </si>
  <si>
    <t xml:space="preserve">JUAN MARIA GUTIERREZ                                        </t>
  </si>
  <si>
    <t xml:space="preserve">ESTACION JUAN VUCETICH                                      </t>
  </si>
  <si>
    <t xml:space="preserve">ESTACION DOCTOR RICARDO LEVENE                              </t>
  </si>
  <si>
    <t xml:space="preserve">RANELAGH                                                    </t>
  </si>
  <si>
    <t xml:space="preserve">VILLA ESPAÑA                                                </t>
  </si>
  <si>
    <t xml:space="preserve">PEREYRA                                                     </t>
  </si>
  <si>
    <t xml:space="preserve">PLATANOS                                                    </t>
  </si>
  <si>
    <t xml:space="preserve">SOURIGUES, CARLOS TOMßS                                     </t>
  </si>
  <si>
    <t xml:space="preserve">BARRIO BANCO PROVINCIA                                      </t>
  </si>
  <si>
    <t xml:space="preserve">BARRIO EL CARMEN   [...ESTE]                                </t>
  </si>
  <si>
    <t xml:space="preserve">BARRIO UNIVERSITARIO                                        </t>
  </si>
  <si>
    <t xml:space="preserve">PARAJE LOS TALAS                                            </t>
  </si>
  <si>
    <t xml:space="preserve">PALO BLANCO                                                 </t>
  </si>
  <si>
    <t xml:space="preserve">VILLA ARGUELLO                                              </t>
  </si>
  <si>
    <t xml:space="preserve">VILLA DOLORES                                               </t>
  </si>
  <si>
    <t xml:space="preserve">VILLA INDEPENDENCIA                                         </t>
  </si>
  <si>
    <t xml:space="preserve">VILLA NUEVA                                                 </t>
  </si>
  <si>
    <t xml:space="preserve">VILLA PORTEÑA                                               </t>
  </si>
  <si>
    <t xml:space="preserve">VILLA PROGRESO                                              </t>
  </si>
  <si>
    <t xml:space="preserve">VILLA SAN CARLOS                                            </t>
  </si>
  <si>
    <t xml:space="preserve">VILLA ZULA                                                  </t>
  </si>
  <si>
    <t xml:space="preserve">IBARRA, JUAN F                                              </t>
  </si>
  <si>
    <t xml:space="preserve">ESTACION LA PAULA                                           </t>
  </si>
  <si>
    <t xml:space="preserve">HALE                                                        </t>
  </si>
  <si>
    <t xml:space="preserve">PIROVANO                                                    </t>
  </si>
  <si>
    <t xml:space="preserve">SAN CARLOS DE BOLIVAR                                       </t>
  </si>
  <si>
    <t xml:space="preserve">URDAMPILLETA                                                </t>
  </si>
  <si>
    <t xml:space="preserve">VILLA LYNCH PUEYRREDON                                      </t>
  </si>
  <si>
    <t xml:space="preserve">ASAMBLEA                                                    </t>
  </si>
  <si>
    <t xml:space="preserve">COMODORO PY                                                 </t>
  </si>
  <si>
    <t xml:space="preserve">GENERAL O'BRIEN                                             </t>
  </si>
  <si>
    <t xml:space="preserve">IRALA                                                       </t>
  </si>
  <si>
    <t xml:space="preserve">FERNANDEZ, M.   [ESTACION ...]                              </t>
  </si>
  <si>
    <t xml:space="preserve">LA LIMPIA                                                   </t>
  </si>
  <si>
    <t xml:space="preserve">ESTACION MECHA                                              </t>
  </si>
  <si>
    <t xml:space="preserve">OLASCOAGA                                                   </t>
  </si>
  <si>
    <t xml:space="preserve">WARNES                                                      </t>
  </si>
  <si>
    <t xml:space="preserve">SALABERRY, JUAN F                                           </t>
  </si>
  <si>
    <t xml:space="preserve">ALTAMIRANO                                                  </t>
  </si>
  <si>
    <t xml:space="preserve">CORONEL BRANDSEN                                            </t>
  </si>
  <si>
    <t xml:space="preserve">GOMEZ                                                       </t>
  </si>
  <si>
    <t xml:space="preserve">JEPPENER                                                    </t>
  </si>
  <si>
    <t xml:space="preserve">OLIDEN                                                      </t>
  </si>
  <si>
    <t xml:space="preserve">BARRIO TAVELLA                                              </t>
  </si>
  <si>
    <t xml:space="preserve">BARRIO LOS CEDROS                                           </t>
  </si>
  <si>
    <t xml:space="preserve">INGENIERO ROMULO OTAMENDI                                   </t>
  </si>
  <si>
    <t xml:space="preserve">RIO LUJAN                                                   </t>
  </si>
  <si>
    <t xml:space="preserve">BARRIO ARIEL DEL PLATA                                      </t>
  </si>
  <si>
    <t xml:space="preserve">BARRIO LA JOSEFA                                            </t>
  </si>
  <si>
    <t xml:space="preserve">BARRIO LAS CAMPANAS                                         </t>
  </si>
  <si>
    <t xml:space="preserve">BARRIO LAS PRADERAS                                         </t>
  </si>
  <si>
    <t xml:space="preserve">BARRIO SAN CAYETANO                                         </t>
  </si>
  <si>
    <t xml:space="preserve">COUNTRY CLUB EL BOSQUE                                      </t>
  </si>
  <si>
    <t xml:space="preserve">COUNTRY CLUB LOS CARDALES                                   </t>
  </si>
  <si>
    <t xml:space="preserve">LA LUISA                                                    </t>
  </si>
  <si>
    <t xml:space="preserve">SANTO TOMAS                                                 </t>
  </si>
  <si>
    <t xml:space="preserve">COLONIA MAURICIO                                            </t>
  </si>
  <si>
    <t xml:space="preserve">BELLOCQ                                                     </t>
  </si>
  <si>
    <t xml:space="preserve">CADRET                                                      </t>
  </si>
  <si>
    <t xml:space="preserve">HORTENSIA                                                   </t>
  </si>
  <si>
    <t xml:space="preserve">LA SOFIA                                                    </t>
  </si>
  <si>
    <t xml:space="preserve">MAURICIO HIRSCH                                             </t>
  </si>
  <si>
    <t xml:space="preserve">MOCTEZUMA                                                   </t>
  </si>
  <si>
    <t xml:space="preserve">ORDOQUI                                                     </t>
  </si>
  <si>
    <t xml:space="preserve">SMITH                                                       </t>
  </si>
  <si>
    <t xml:space="preserve">COLONIA SERE                                                </t>
  </si>
  <si>
    <t xml:space="preserve">CURARU                                                      </t>
  </si>
  <si>
    <t xml:space="preserve">TIMOTE                                                      </t>
  </si>
  <si>
    <t xml:space="preserve">ESTACION CUENCA                                             </t>
  </si>
  <si>
    <t xml:space="preserve">TRES ALGARROBOS                                             </t>
  </si>
  <si>
    <t xml:space="preserve">PUEBLO GOUIN                                                </t>
  </si>
  <si>
    <t xml:space="preserve">TRES SARGENTOS                                              </t>
  </si>
  <si>
    <t xml:space="preserve">CENTRO GUERRERO                                             </t>
  </si>
  <si>
    <t xml:space="preserve">ALEJANDRO PETION                                            </t>
  </si>
  <si>
    <t xml:space="preserve">BARRIO BELGRANO                                             </t>
  </si>
  <si>
    <t xml:space="preserve">BARRIO EL TALADRO                                           </t>
  </si>
  <si>
    <t xml:space="preserve">BARRIO LOS POZOS                                            </t>
  </si>
  <si>
    <t xml:space="preserve">GOBERNADOR UDAONDO                                          </t>
  </si>
  <si>
    <t xml:space="preserve">MAXIMO PAZ                                                  </t>
  </si>
  <si>
    <t xml:space="preserve">URIBELARREA                                                 </t>
  </si>
  <si>
    <t xml:space="preserve">VICENTE CASARES                                             </t>
  </si>
  <si>
    <t xml:space="preserve">CARLOS SPEGAZZINI                                           </t>
  </si>
  <si>
    <t xml:space="preserve">BARRIO LA TORRE                                             </t>
  </si>
  <si>
    <t xml:space="preserve">BARRIO PELUFFO                                              </t>
  </si>
  <si>
    <t xml:space="preserve">BARRIO SAN ESTEBAN                                          </t>
  </si>
  <si>
    <t xml:space="preserve">BARRIO SANTA ANITA                                          </t>
  </si>
  <si>
    <t xml:space="preserve">BARRIO SANTA ROSA                                           </t>
  </si>
  <si>
    <t xml:space="preserve">COUNTRY CLUB LA MARTONA                                     </t>
  </si>
  <si>
    <t xml:space="preserve">VILLA ADRIANA                                               </t>
  </si>
  <si>
    <t xml:space="preserve">LOS ANGELES                                                 </t>
  </si>
  <si>
    <t xml:space="preserve">MAC GRATH KEATING                                           </t>
  </si>
  <si>
    <t xml:space="preserve">ESTACION CASTILLA                                           </t>
  </si>
  <si>
    <t xml:space="preserve">COBO, MANUEL J                                              </t>
  </si>
  <si>
    <t xml:space="preserve">ESTACION LEZAMA                                             </t>
  </si>
  <si>
    <t xml:space="preserve">EMILIO AYARZA                                               </t>
  </si>
  <si>
    <t xml:space="preserve">GOROSTIAGA                                                  </t>
  </si>
  <si>
    <t xml:space="preserve">LA RICA                                                     </t>
  </si>
  <si>
    <t xml:space="preserve">MOQUEHUA                                                    </t>
  </si>
  <si>
    <t xml:space="preserve">RAMON BIAUS                                                 </t>
  </si>
  <si>
    <t xml:space="preserve">SAN SEBASTIAN                                               </t>
  </si>
  <si>
    <t xml:space="preserve">SARASA                                                      </t>
  </si>
  <si>
    <t xml:space="preserve">PEARSON                                                     </t>
  </si>
  <si>
    <t xml:space="preserve">ESTACION EL ARBOLITO                                        </t>
  </si>
  <si>
    <t xml:space="preserve">VILLA MANUEL POMAR                                          </t>
  </si>
  <si>
    <t xml:space="preserve">BAJO HONDO                                                  </t>
  </si>
  <si>
    <t xml:space="preserve">PEHUEN CO                                                   </t>
  </si>
  <si>
    <t xml:space="preserve">ESTACION ALMIRANTE SOLIER                                   </t>
  </si>
  <si>
    <t xml:space="preserve">VILLA DEL MAR                                               </t>
  </si>
  <si>
    <t xml:space="preserve">ESTACION KILOMETRO 638                                      </t>
  </si>
  <si>
    <t xml:space="preserve">ARIAS, VILLA GENERAL                                        </t>
  </si>
  <si>
    <t xml:space="preserve">PUERTO BELGRANO                                             </t>
  </si>
  <si>
    <t xml:space="preserve">PUERTO ROSALES                                              </t>
  </si>
  <si>
    <t xml:space="preserve">PUNTA ALTA                                                  </t>
  </si>
  <si>
    <t xml:space="preserve">SOLIER, ALMIRANTE   [ESTACION                               </t>
  </si>
  <si>
    <t xml:space="preserve">VILLA GENERAL ARIAS                                         </t>
  </si>
  <si>
    <t xml:space="preserve">PARAJE LA RUTA                                              </t>
  </si>
  <si>
    <t xml:space="preserve">APARICIO                                                    </t>
  </si>
  <si>
    <t xml:space="preserve">BALNEARIO ORIENTE                                           </t>
  </si>
  <si>
    <t xml:space="preserve">GUISASOLA, JOSE A.   [ESTACION                              </t>
  </si>
  <si>
    <t xml:space="preserve">FARO                                                        </t>
  </si>
  <si>
    <t xml:space="preserve">IRENE                                                       </t>
  </si>
  <si>
    <t xml:space="preserve">ORIENTE                                                     </t>
  </si>
  <si>
    <t xml:space="preserve">SAN ROMAN                                                   </t>
  </si>
  <si>
    <t xml:space="preserve">EL PERDIDO                                                  </t>
  </si>
  <si>
    <t xml:space="preserve">MARISOL                                                     </t>
  </si>
  <si>
    <t xml:space="preserve">EL DIVISORIO                                                </t>
  </si>
  <si>
    <t xml:space="preserve">EL PENSAMIENTO                                              </t>
  </si>
  <si>
    <t xml:space="preserve">INDIO RICO                                                  </t>
  </si>
  <si>
    <t xml:space="preserve">LARTIGAU                                                    </t>
  </si>
  <si>
    <t xml:space="preserve">CASCADA                                                     </t>
  </si>
  <si>
    <t xml:space="preserve">CURA MALAL                                                  </t>
  </si>
  <si>
    <t xml:space="preserve">D'ORBIGNY                                                   </t>
  </si>
  <si>
    <t xml:space="preserve">HUANGUELEN   [...OESTE]                                     </t>
  </si>
  <si>
    <t xml:space="preserve">PASMAN                                                      </t>
  </si>
  <si>
    <t xml:space="preserve">COLONIA SAN JOSE                                            </t>
  </si>
  <si>
    <t xml:space="preserve">COLONIA SANTA MARIA                                         </t>
  </si>
  <si>
    <t xml:space="preserve">COLONIA SANTA TRINIDAD                                      </t>
  </si>
  <si>
    <t xml:space="preserve">VILLA ARCADIA                                               </t>
  </si>
  <si>
    <t xml:space="preserve">ANDAT                                                       </t>
  </si>
  <si>
    <t xml:space="preserve">LA LARGA                                                    </t>
  </si>
  <si>
    <t xml:space="preserve">ARBOLEDAS                                                   </t>
  </si>
  <si>
    <t xml:space="preserve">SALAZAR                                                     </t>
  </si>
  <si>
    <t xml:space="preserve">SEVIGNE                                                     </t>
  </si>
  <si>
    <t xml:space="preserve">DIQUE N¦ 1                                                  </t>
  </si>
  <si>
    <t xml:space="preserve">PUNTA LARA                                                  </t>
  </si>
  <si>
    <t xml:space="preserve">BASE NAVAL RIO SANTIAGO                                     </t>
  </si>
  <si>
    <t xml:space="preserve">VILLA CATELLA                                               </t>
  </si>
  <si>
    <t xml:space="preserve">EL CAZADOR                                                  </t>
  </si>
  <si>
    <t xml:space="preserve">BARRIO SAN LUIS                                             </t>
  </si>
  <si>
    <t xml:space="preserve">GARIN                                                       </t>
  </si>
  <si>
    <t xml:space="preserve">INGENIERO MASCHWITZ                                         </t>
  </si>
  <si>
    <t xml:space="preserve">MAQUINISTA SAVIO ESTE                                       </t>
  </si>
  <si>
    <t xml:space="preserve">COUNTRY CLUB CAMPO CHICO                                    </t>
  </si>
  <si>
    <t xml:space="preserve">BELEN DE ESCOBAR                                            </t>
  </si>
  <si>
    <t xml:space="preserve">CLUB NAUTICO                                                </t>
  </si>
  <si>
    <t xml:space="preserve">COUNTRY CLUB ARANJUEZ                                       </t>
  </si>
  <si>
    <t xml:space="preserve">COUNTRY CLUB LOMA VERDE                                     </t>
  </si>
  <si>
    <t xml:space="preserve">COUNTRY CLUB SANTA MARTA                                    </t>
  </si>
  <si>
    <t xml:space="preserve">ESTACION ESCOBAR                                            </t>
  </si>
  <si>
    <t xml:space="preserve">LOMA VERDE                                                  </t>
  </si>
  <si>
    <t xml:space="preserve">MATHEU                                                      </t>
  </si>
  <si>
    <t xml:space="preserve">PROLONGACION CLUB NAUTICO                                   </t>
  </si>
  <si>
    <t xml:space="preserve">CANNING                                                     </t>
  </si>
  <si>
    <t xml:space="preserve">EL JAGUEL                                                   </t>
  </si>
  <si>
    <t xml:space="preserve">LUIS GUILLON                                                </t>
  </si>
  <si>
    <t xml:space="preserve">MONTE GRANDE                                                </t>
  </si>
  <si>
    <t xml:space="preserve">9 DE ABRIL                                                  </t>
  </si>
  <si>
    <t xml:space="preserve">AEROPUERTO NACIONAL EZEIZA                                  </t>
  </si>
  <si>
    <t xml:space="preserve">BARRIO ESTEBAN ECHEVERRIA                                   </t>
  </si>
  <si>
    <t xml:space="preserve">ARROYO DE LA CRUZ                                           </t>
  </si>
  <si>
    <t xml:space="preserve">BARRIO EL ZORZAL                                            </t>
  </si>
  <si>
    <t xml:space="preserve">BARRIO EL REMANSO                                           </t>
  </si>
  <si>
    <t xml:space="preserve">CAPILLA DEL SEÑOR                                           </t>
  </si>
  <si>
    <t xml:space="preserve">DIEGO GAYNOR                                                </t>
  </si>
  <si>
    <t xml:space="preserve">LOS CARDALES                                                </t>
  </si>
  <si>
    <t xml:space="preserve">PAVON                                                       </t>
  </si>
  <si>
    <t xml:space="preserve">VILLA PRECEPTOR MANUEL CRUZ                                 </t>
  </si>
  <si>
    <t xml:space="preserve">BARRIO PARQUE LOS CARDOS                                    </t>
  </si>
  <si>
    <t xml:space="preserve">PARADA ORLANDO                                              </t>
  </si>
  <si>
    <t xml:space="preserve">PARADA ROBLES                                               </t>
  </si>
  <si>
    <t xml:space="preserve">BARRIO LOS PINOS                                            </t>
  </si>
  <si>
    <t xml:space="preserve">BARRIO PARQUE EXALTACION                                    </t>
  </si>
  <si>
    <t xml:space="preserve">ESTACION JOSE MARIA EZEIZA                                  </t>
  </si>
  <si>
    <t xml:space="preserve">ESTACION UNION FERROVIARIA                                  </t>
  </si>
  <si>
    <t xml:space="preserve">TRISTAN SUAREZ                                              </t>
  </si>
  <si>
    <t xml:space="preserve">BOSQUES                                                     </t>
  </si>
  <si>
    <t xml:space="preserve">CAPILLA DE LOS INGLESES                                     </t>
  </si>
  <si>
    <t xml:space="preserve">ESTANISLAO SEVERO ZEBALLOS                                  </t>
  </si>
  <si>
    <t xml:space="preserve">GOBERNADOR JULIO A                                          </t>
  </si>
  <si>
    <t xml:space="preserve">INGENIERO JUAN ALLAN                                        </t>
  </si>
  <si>
    <t xml:space="preserve">VILLA BROWN                                                 </t>
  </si>
  <si>
    <t xml:space="preserve">VILLA SAN LUIS                                              </t>
  </si>
  <si>
    <t xml:space="preserve">VILLA SANTA ROSA                                            </t>
  </si>
  <si>
    <t xml:space="preserve">VILLA VATTEONE                                              </t>
  </si>
  <si>
    <t xml:space="preserve">BARRIO SAN FRANCISCO                                        </t>
  </si>
  <si>
    <t xml:space="preserve">COLONIA LA CAPILLA                                          </t>
  </si>
  <si>
    <t xml:space="preserve">ESTACION INGENIERO ARDIGO                                   </t>
  </si>
  <si>
    <t xml:space="preserve">GOBERNADOR MONTEVERDE                                       </t>
  </si>
  <si>
    <t xml:space="preserve">PORVENIR                                                    </t>
  </si>
  <si>
    <t xml:space="preserve">BLAQUIER                                                    </t>
  </si>
  <si>
    <t xml:space="preserve">COMANDANTE NICANOR OTAMENDI                                 </t>
  </si>
  <si>
    <t xml:space="preserve">BOULEVAR ATLANTICO                                          </t>
  </si>
  <si>
    <t xml:space="preserve">MECHONGUE                                                   </t>
  </si>
  <si>
    <t xml:space="preserve">MIRAMAR                                                     </t>
  </si>
  <si>
    <t xml:space="preserve">MAR DEL SUR                                                 </t>
  </si>
  <si>
    <t xml:space="preserve">ARRIBEÑOS                                                   </t>
  </si>
  <si>
    <t xml:space="preserve">ASCENSION                                                   </t>
  </si>
  <si>
    <t xml:space="preserve">ESTACION ARENALES                                           </t>
  </si>
  <si>
    <t xml:space="preserve">FERRE                                                       </t>
  </si>
  <si>
    <t xml:space="preserve">LA ANGELITA                                                 </t>
  </si>
  <si>
    <t xml:space="preserve">LA TRINIDAD                                                 </t>
  </si>
  <si>
    <t xml:space="preserve">LABARDEN                                                    </t>
  </si>
  <si>
    <t xml:space="preserve">LA COLINA                                                   </t>
  </si>
  <si>
    <t xml:space="preserve">LAS MARTINETAS                                              </t>
  </si>
  <si>
    <t xml:space="preserve">LIBANO                                                      </t>
  </si>
  <si>
    <t xml:space="preserve">PONTAUT                                                     </t>
  </si>
  <si>
    <t xml:space="preserve">LA CHOZA                                                    </t>
  </si>
  <si>
    <t xml:space="preserve">PLOMER                                                      </t>
  </si>
  <si>
    <t xml:space="preserve">VILLARS                                                     </t>
  </si>
  <si>
    <t xml:space="preserve">RANCHOS                                                     </t>
  </si>
  <si>
    <t xml:space="preserve">BARRIO RIO SALADO                                           </t>
  </si>
  <si>
    <t xml:space="preserve">VILLANUEVA                                                  </t>
  </si>
  <si>
    <t xml:space="preserve">GUNTHER                                                     </t>
  </si>
  <si>
    <t xml:space="preserve">COLONIA SAN RICARDO                                         </t>
  </si>
  <si>
    <t xml:space="preserve">ESTACION MAYOR JOSE ORELLANO                                </t>
  </si>
  <si>
    <t xml:space="preserve">ESTACION CORONEL GRANADA                                    </t>
  </si>
  <si>
    <t xml:space="preserve">ESTACION INGENIERO BALBIN                                   </t>
  </si>
  <si>
    <t xml:space="preserve">ESTACION IRIARTE                                            </t>
  </si>
  <si>
    <t xml:space="preserve">GERMANIA                                                    </t>
  </si>
  <si>
    <t xml:space="preserve">VILLA FRANCIA                                               </t>
  </si>
  <si>
    <t xml:space="preserve">VILLA ROTH                                                  </t>
  </si>
  <si>
    <t xml:space="preserve">BARRIO SANTA PAULA                                          </t>
  </si>
  <si>
    <t xml:space="preserve">BARRIO COLINA ALEGRE                                        </t>
  </si>
  <si>
    <t xml:space="preserve">BARRIO COLINAS VERDES                                       </t>
  </si>
  <si>
    <t xml:space="preserve">BARRIO EL BOQUERON                                          </t>
  </si>
  <si>
    <t xml:space="preserve">BARRIO EL COYUNCO                                           </t>
  </si>
  <si>
    <t xml:space="preserve">BARRIO LA GLORIA                                            </t>
  </si>
  <si>
    <t xml:space="preserve">BATAN                                                       </t>
  </si>
  <si>
    <t xml:space="preserve">BARRIO LOS LOBOS                                            </t>
  </si>
  <si>
    <t xml:space="preserve">EL MARQUESADO                                               </t>
  </si>
  <si>
    <t xml:space="preserve">ESTACION CHAPADMALAL                                        </t>
  </si>
  <si>
    <t xml:space="preserve">SIERRA DE LOS PADRES                                        </t>
  </si>
  <si>
    <t xml:space="preserve">BARRIO EL CASAL                                             </t>
  </si>
  <si>
    <t xml:space="preserve">BARRIO EL SOSIEGO                                           </t>
  </si>
  <si>
    <t xml:space="preserve">BARRIO FELIX U                                              </t>
  </si>
  <si>
    <t xml:space="preserve">BARRIO LA FLORIDA                                           </t>
  </si>
  <si>
    <t xml:space="preserve">BARRIO LOS ZORZALES                                         </t>
  </si>
  <si>
    <t xml:space="preserve">BARRIO PALERMO                                              </t>
  </si>
  <si>
    <t xml:space="preserve">BARRIO PARQUE HERMOSO                                       </t>
  </si>
  <si>
    <t xml:space="preserve">ESTACION CAMET                                              </t>
  </si>
  <si>
    <t xml:space="preserve">MAR DEL PLATA                                               </t>
  </si>
  <si>
    <t xml:space="preserve">PUNTA MOGOTES                                               </t>
  </si>
  <si>
    <t xml:space="preserve">UNIDAD TURISTICA CHAPADMALAL                                </t>
  </si>
  <si>
    <t xml:space="preserve">COUNTRY CLUB BOSQUE REAL                                    </t>
  </si>
  <si>
    <t xml:space="preserve">COUNTRY CLUB CARDENAL DEL MONT                              </t>
  </si>
  <si>
    <t xml:space="preserve">LA FRATERNIDAD                                              </t>
  </si>
  <si>
    <t xml:space="preserve">LAS MALVINAS                                                </t>
  </si>
  <si>
    <t xml:space="preserve">BARRIO PARQUE GENERAL SAN MART                              </t>
  </si>
  <si>
    <t xml:space="preserve">BILLINGHURST                                                </t>
  </si>
  <si>
    <t xml:space="preserve">CIUDAD JARDIN DEL LIBERTADOR                                </t>
  </si>
  <si>
    <t xml:space="preserve">JOSE LEON SUAREZ                                            </t>
  </si>
  <si>
    <t xml:space="preserve">SAN ANDRES                                                  </t>
  </si>
  <si>
    <t xml:space="preserve">VILLA AYACUCHO                                              </t>
  </si>
  <si>
    <t xml:space="preserve">VILLA BALLESTER                                             </t>
  </si>
  <si>
    <t xml:space="preserve">VILLA BERNARDO MONTEAGUDO                                   </t>
  </si>
  <si>
    <t xml:space="preserve">VILLA BONICH                                                </t>
  </si>
  <si>
    <t xml:space="preserve">VILLA CHACABUCO                                             </t>
  </si>
  <si>
    <t xml:space="preserve">VILLA CORONEL J                                             </t>
  </si>
  <si>
    <t xml:space="preserve">VILLA DIHEL                                                 </t>
  </si>
  <si>
    <t xml:space="preserve">VILLA GENERAL ANTONIO J                                     </t>
  </si>
  <si>
    <t xml:space="preserve">VILLA GENERAL EUGENIO NECOCHEA                              </t>
  </si>
  <si>
    <t xml:space="preserve">VILLA GENERAL TOMAS GUIDO                                   </t>
  </si>
  <si>
    <t xml:space="preserve">VILLA GODOY CRUZ                                            </t>
  </si>
  <si>
    <t xml:space="preserve">VILLA GRANADEROS DE SAN MARTIN                              </t>
  </si>
  <si>
    <t xml:space="preserve">MATORRAS, VILLA GREGORIA                                    </t>
  </si>
  <si>
    <t xml:space="preserve">VILLA GENERAL JUAN G                                        </t>
  </si>
  <si>
    <t xml:space="preserve">VILLA JUAN MARTIN DE PUEYRREDO                              </t>
  </si>
  <si>
    <t xml:space="preserve">VILLA LIBERTAD                                              </t>
  </si>
  <si>
    <t xml:space="preserve">ESTACION CORONEL FRANCISCO LYN                              </t>
  </si>
  <si>
    <t xml:space="preserve">VILLA MAIPU                                                 </t>
  </si>
  <si>
    <t xml:space="preserve">VILLA MARQUES DE AGUADO                                     </t>
  </si>
  <si>
    <t xml:space="preserve">VILLA PARQUE PRESIDENTE FIGUER                              </t>
  </si>
  <si>
    <t xml:space="preserve">VILLA PARQUE SAN LORENZO                                    </t>
  </si>
  <si>
    <t xml:space="preserve">VILLA REMEDIOS DE ESCALADA                                  </t>
  </si>
  <si>
    <t xml:space="preserve">VILLA YAPEYU                                                </t>
  </si>
  <si>
    <t xml:space="preserve">VILLA ZAGALA                                                </t>
  </si>
  <si>
    <t xml:space="preserve">ESCALADA, VILLA REMEDIOS DE                                 </t>
  </si>
  <si>
    <t xml:space="preserve">VILLA LYNCH                                                 </t>
  </si>
  <si>
    <t xml:space="preserve">ZAPIOLA, VILLA CORONEL J                                    </t>
  </si>
  <si>
    <t xml:space="preserve">ESTACION TENIENTE GENERAL RICC                              </t>
  </si>
  <si>
    <t xml:space="preserve">CAMPO DE MAYO                                               </t>
  </si>
  <si>
    <t xml:space="preserve">GUADALUPE                                                   </t>
  </si>
  <si>
    <t xml:space="preserve">EL CRUCE                                                    </t>
  </si>
  <si>
    <t xml:space="preserve">BARRIO EL SOL                                               </t>
  </si>
  <si>
    <t xml:space="preserve">EL PIÑERO                                                   </t>
  </si>
  <si>
    <t xml:space="preserve">KILOMETRO 30                                                </t>
  </si>
  <si>
    <t xml:space="preserve">VILLA SUIZA                                                 </t>
  </si>
  <si>
    <t xml:space="preserve">LA DELFINA                                                  </t>
  </si>
  <si>
    <t xml:space="preserve">BAIGORRITA                                                  </t>
  </si>
  <si>
    <t xml:space="preserve">LOS TOLDOS                                                  </t>
  </si>
  <si>
    <t xml:space="preserve">SAN EMILIO                                                  </t>
  </si>
  <si>
    <t xml:space="preserve">ZAVALIA                                                     </t>
  </si>
  <si>
    <t xml:space="preserve">BANDERALO                                                   </t>
  </si>
  <si>
    <t xml:space="preserve">BASAVILBASO                                                 </t>
  </si>
  <si>
    <t xml:space="preserve">ESTACION CAÑADA SECA                                        </t>
  </si>
  <si>
    <t xml:space="preserve">BUNGE, EMILIO V                                             </t>
  </si>
  <si>
    <t xml:space="preserve">ESTACION CORONEL CHARLONE                                   </t>
  </si>
  <si>
    <t xml:space="preserve">ESTACION ELORDI                                             </t>
  </si>
  <si>
    <t xml:space="preserve">PICHINCHA                                                   </t>
  </si>
  <si>
    <t xml:space="preserve">PIEDRITAS                                                   </t>
  </si>
  <si>
    <t xml:space="preserve">SANTA REGINA                                                </t>
  </si>
  <si>
    <t xml:space="preserve">VILLA SABOYA                                                </t>
  </si>
  <si>
    <t xml:space="preserve">VILLA SAUZE                                                 </t>
  </si>
  <si>
    <t xml:space="preserve">COLONIA CASAL                                               </t>
  </si>
  <si>
    <t xml:space="preserve">ESTACION SANTA ELEODORA                                     </t>
  </si>
  <si>
    <t xml:space="preserve">FERNANDO MARTI                                              </t>
  </si>
  <si>
    <t xml:space="preserve">MASSEY                                                      </t>
  </si>
  <si>
    <t xml:space="preserve">ARROYO VENADO                                               </t>
  </si>
  <si>
    <t xml:space="preserve">CASBAS                                                      </t>
  </si>
  <si>
    <t xml:space="preserve">GARRE                                                       </t>
  </si>
  <si>
    <t xml:space="preserve">HUANGUELEN   [... ESTE]                                     </t>
  </si>
  <si>
    <t xml:space="preserve">ESTACION BONIFACIO                                          </t>
  </si>
  <si>
    <t xml:space="preserve">LAGUNA ALSINA                                               </t>
  </si>
  <si>
    <t xml:space="preserve">HERRERA VEGAS                                               </t>
  </si>
  <si>
    <t xml:space="preserve">HENDERSON                                                   </t>
  </si>
  <si>
    <t xml:space="preserve">VILLA TESEI                                                 </t>
  </si>
  <si>
    <t xml:space="preserve">BARRIO PARQUE LELOIR                                        </t>
  </si>
  <si>
    <t xml:space="preserve">VILLA GOBERNADOR UDAONDO                                    </t>
  </si>
  <si>
    <t xml:space="preserve">LAS PARVAS                                                  </t>
  </si>
  <si>
    <t xml:space="preserve">PARAJE LA AGRARIA                                           </t>
  </si>
  <si>
    <t xml:space="preserve">AGUSTINA                                                    </t>
  </si>
  <si>
    <t xml:space="preserve">BALNEARIO LAGUNA DE GOMEZ                                   </t>
  </si>
  <si>
    <t xml:space="preserve">CORONEL MARCOS PAZ                                          </t>
  </si>
  <si>
    <t xml:space="preserve">FORTIN TIBURCIO                                             </t>
  </si>
  <si>
    <t xml:space="preserve">LAPLACETTE                                                  </t>
  </si>
  <si>
    <t xml:space="preserve">MORSE                                                       </t>
  </si>
  <si>
    <t xml:space="preserve">SAFORCADA                                                   </t>
  </si>
  <si>
    <t xml:space="preserve">ESTACION AGUSTIN ROCA                                       </t>
  </si>
  <si>
    <t xml:space="preserve">MAR DE AJO   [...NORTE]                                     </t>
  </si>
  <si>
    <t xml:space="preserve">COSTA DEL ESTE                                              </t>
  </si>
  <si>
    <t xml:space="preserve">LAS TONINAS                                                 </t>
  </si>
  <si>
    <t xml:space="preserve">AGUAS VERDES                                                </t>
  </si>
  <si>
    <t xml:space="preserve">SAN CLEMENTE DEL TUYU                                       </t>
  </si>
  <si>
    <t xml:space="preserve">SANTA TERESITA                                              </t>
  </si>
  <si>
    <t xml:space="preserve">COSTA AZUL                                                  </t>
  </si>
  <si>
    <t xml:space="preserve">LA LUCILA DEL MAR                                           </t>
  </si>
  <si>
    <t xml:space="preserve">LOS TAMARISCOS                                              </t>
  </si>
  <si>
    <t xml:space="preserve">MAR DEL TUYU                                                </t>
  </si>
  <si>
    <t xml:space="preserve">NUEVA ATLANTIS                                              </t>
  </si>
  <si>
    <t xml:space="preserve">SAN BERNARDO                                                </t>
  </si>
  <si>
    <t xml:space="preserve">ALDO BONZI                                                  </t>
  </si>
  <si>
    <t xml:space="preserve">CIUDAD EVITA                                                </t>
  </si>
  <si>
    <t xml:space="preserve">GONZALEZ CATAN                                              </t>
  </si>
  <si>
    <t xml:space="preserve">GREGORIO DE LAFERRERE                                       </t>
  </si>
  <si>
    <t xml:space="preserve">ISIDRO CASANOVA                                             </t>
  </si>
  <si>
    <t xml:space="preserve">LA TABLADA                                                  </t>
  </si>
  <si>
    <t xml:space="preserve">RAFAEL CASTILLO                                             </t>
  </si>
  <si>
    <t xml:space="preserve">RAMOS MEJIA                                                 </t>
  </si>
  <si>
    <t xml:space="preserve">TAPIALES                                                    </t>
  </si>
  <si>
    <t xml:space="preserve">20 DE JUNIO                                                 </t>
  </si>
  <si>
    <t xml:space="preserve">VILLA LUZURIAGA                                             </t>
  </si>
  <si>
    <t xml:space="preserve">VILLA CELINA                                                </t>
  </si>
  <si>
    <t xml:space="preserve">VIRREY DEL PINO                                             </t>
  </si>
  <si>
    <t xml:space="preserve">CIUDAD GENERAL MARTIN MIGUEL D                              </t>
  </si>
  <si>
    <t xml:space="preserve">VILLA MADERO                                                </t>
  </si>
  <si>
    <t xml:space="preserve">COUNTRY CLUB EL RODEO                                       </t>
  </si>
  <si>
    <t xml:space="preserve">ABASTO                                                      </t>
  </si>
  <si>
    <t xml:space="preserve">ANGEL ETCHEVERRY                                            </t>
  </si>
  <si>
    <t xml:space="preserve">ARTURO SEGUI                                                </t>
  </si>
  <si>
    <t xml:space="preserve">BARRIO EL CARMEN   [...OESTE]                               </t>
  </si>
  <si>
    <t xml:space="preserve">BARRIO LAS MALVINAS                                         </t>
  </si>
  <si>
    <t xml:space="preserve">BARRIO LAS QUINTAS                                          </t>
  </si>
  <si>
    <t xml:space="preserve">GAMBIER                                                     </t>
  </si>
  <si>
    <t xml:space="preserve">IGNACIO CORREAS                                             </t>
  </si>
  <si>
    <t xml:space="preserve">JOAQUIN GORINA                                              </t>
  </si>
  <si>
    <t xml:space="preserve">JOSE HERNANDEZ                                              </t>
  </si>
  <si>
    <t xml:space="preserve">LA CUMBRE                                                   </t>
  </si>
  <si>
    <t xml:space="preserve">BARRIO EL RETIRO                                            </t>
  </si>
  <si>
    <t xml:space="preserve">LISANDRO OLMOS                                              </t>
  </si>
  <si>
    <t xml:space="preserve">RUFINO DE ELIZALDE                                          </t>
  </si>
  <si>
    <t xml:space="preserve">BARRIO RUTA SOL                                             </t>
  </si>
  <si>
    <t xml:space="preserve">TRANSRADIO                                                  </t>
  </si>
  <si>
    <t xml:space="preserve">ARANA                                                       </t>
  </si>
  <si>
    <t xml:space="preserve">CITY BELL                                                   </t>
  </si>
  <si>
    <t xml:space="preserve">GONNET, MANUEL B                                            </t>
  </si>
  <si>
    <t xml:space="preserve">LOMAS DE COPELLO                                            </t>
  </si>
  <si>
    <t xml:space="preserve">LOS HORNOS                                                  </t>
  </si>
  <si>
    <t xml:space="preserve">MELCHOR ROMERO                                              </t>
  </si>
  <si>
    <t xml:space="preserve">RINGUELET                                                   </t>
  </si>
  <si>
    <t xml:space="preserve">TOLOSA                                                      </t>
  </si>
  <si>
    <t xml:space="preserve">VILLA ELISA                                                 </t>
  </si>
  <si>
    <t xml:space="preserve">VILLA ELVIRA                                                </t>
  </si>
  <si>
    <t xml:space="preserve">VILLA MONTORO                                               </t>
  </si>
  <si>
    <t xml:space="preserve">VILLA PARQUE SICARDI                                        </t>
  </si>
  <si>
    <t xml:space="preserve">LANUS   [...ESTE]                                           </t>
  </si>
  <si>
    <t xml:space="preserve">MONTE CHINGOLO                                              </t>
  </si>
  <si>
    <t xml:space="preserve">REMEDIOS DE ESCALADA DE SAN MA                              </t>
  </si>
  <si>
    <t xml:space="preserve">VALENTIN ALSINA                                             </t>
  </si>
  <si>
    <t xml:space="preserve">VILLA CARAZA                                                </t>
  </si>
  <si>
    <t xml:space="preserve">VILLA DIAMANTE                                              </t>
  </si>
  <si>
    <t xml:space="preserve">PUEBLO SAN JORGE                                            </t>
  </si>
  <si>
    <t xml:space="preserve">PUEBLO NUEVO                                                </t>
  </si>
  <si>
    <t xml:space="preserve">CORONEL BOERR                                               </t>
  </si>
  <si>
    <t xml:space="preserve">EL TRIGO                                                    </t>
  </si>
  <si>
    <t xml:space="preserve">PARDO                                                       </t>
  </si>
  <si>
    <t xml:space="preserve">ALBERDI VIEJO                                               </t>
  </si>
  <si>
    <t xml:space="preserve">EL DORADO                                                   </t>
  </si>
  <si>
    <t xml:space="preserve">FORTIN ACHA                                                 </t>
  </si>
  <si>
    <t xml:space="preserve">ALEM, LEANDRO N                                             </t>
  </si>
  <si>
    <t xml:space="preserve">VEDIA                                                       </t>
  </si>
  <si>
    <t xml:space="preserve">LAS TOSCAS                                                  </t>
  </si>
  <si>
    <t xml:space="preserve">ARENAZA                                                     </t>
  </si>
  <si>
    <t xml:space="preserve">BAYAUCA                                                     </t>
  </si>
  <si>
    <t xml:space="preserve">CARLOS SALAS                                                </t>
  </si>
  <si>
    <t xml:space="preserve">CORONEL MARTINEZ DE HOZ                                     </t>
  </si>
  <si>
    <t xml:space="preserve">EL TRIUNFO                                                  </t>
  </si>
  <si>
    <t xml:space="preserve">PASTEUR                                                     </t>
  </si>
  <si>
    <t xml:space="preserve">ROBERTS                                                     </t>
  </si>
  <si>
    <t xml:space="preserve">ESTACION KILOMETRO 322                                      </t>
  </si>
  <si>
    <t xml:space="preserve">ARENAS VERDES                                               </t>
  </si>
  <si>
    <t xml:space="preserve">LICENCIADO MATIENZO                                         </t>
  </si>
  <si>
    <t xml:space="preserve">PIERES                                                      </t>
  </si>
  <si>
    <t xml:space="preserve">SAN MANUEL                                                  </t>
  </si>
  <si>
    <t xml:space="preserve">TAMANGUEYU                                                  </t>
  </si>
  <si>
    <t xml:space="preserve">EMPALME LOBOS                                               </t>
  </si>
  <si>
    <t xml:space="preserve">ANTONIO CARBONI                                             </t>
  </si>
  <si>
    <t xml:space="preserve">ELVIRA                                                      </t>
  </si>
  <si>
    <t xml:space="preserve">LAGUNA DE LOBOS                                             </t>
  </si>
  <si>
    <t xml:space="preserve">ESTACION LOBOS                                              </t>
  </si>
  <si>
    <t xml:space="preserve">SALVADOR MARIA                                              </t>
  </si>
  <si>
    <t xml:space="preserve">BANFIELD                                                    </t>
  </si>
  <si>
    <t xml:space="preserve">LLAVALLOL                                                   </t>
  </si>
  <si>
    <t xml:space="preserve">PASCO                                                       </t>
  </si>
  <si>
    <t xml:space="preserve">TURDERA                                                     </t>
  </si>
  <si>
    <t xml:space="preserve">FIORITO                                                     </t>
  </si>
  <si>
    <t xml:space="preserve">INGENIERO BUDGE                                             </t>
  </si>
  <si>
    <t xml:space="preserve">LA SALADA                                                   </t>
  </si>
  <si>
    <t xml:space="preserve">TEMPERLEY                                                   </t>
  </si>
  <si>
    <t xml:space="preserve">VILLA ALBERTINA                                             </t>
  </si>
  <si>
    <t xml:space="preserve">VILLA GALICIA                                               </t>
  </si>
  <si>
    <t xml:space="preserve">CARLOS KEEN                                                 </t>
  </si>
  <si>
    <t xml:space="preserve">CORTINES                                                    </t>
  </si>
  <si>
    <t xml:space="preserve">LEZICA Y TORREZURI                                          </t>
  </si>
  <si>
    <t xml:space="preserve">OLIVERA                                                     </t>
  </si>
  <si>
    <t xml:space="preserve">COUNTRY CLUB LAS PRADERAS                                   </t>
  </si>
  <si>
    <t xml:space="preserve">TORRES                                                      </t>
  </si>
  <si>
    <t xml:space="preserve">ESTACION JAUREGUI                                           </t>
  </si>
  <si>
    <t xml:space="preserve">ESTACION DOCTOR DOMINGO CABRED                              </t>
  </si>
  <si>
    <t xml:space="preserve">OPEN DOOR                                                   </t>
  </si>
  <si>
    <t xml:space="preserve">VILLA FLANDRIA  [...NORTE]                                  </t>
  </si>
  <si>
    <t xml:space="preserve">LOS NARANJOS                                                </t>
  </si>
  <si>
    <t xml:space="preserve">ATALAYA                                                     </t>
  </si>
  <si>
    <t xml:space="preserve">ESTACION BARTOLOME BAVIO                                    </t>
  </si>
  <si>
    <t xml:space="preserve">MAGDALENA   [ESTACION ...]                                  </t>
  </si>
  <si>
    <t xml:space="preserve">VIEYTES                                                     </t>
  </si>
  <si>
    <t xml:space="preserve">GENERAL MANSILLA                                            </t>
  </si>
  <si>
    <t xml:space="preserve">LAS ARMAS                                                   </t>
  </si>
  <si>
    <t xml:space="preserve">SANTO DOMINGO                                               </t>
  </si>
  <si>
    <t xml:space="preserve">GRAND BOURG                                                 </t>
  </si>
  <si>
    <t xml:space="preserve">LOS POLVORINES                                              </t>
  </si>
  <si>
    <t xml:space="preserve">PABLO NOGUES                                                </t>
  </si>
  <si>
    <t xml:space="preserve">VILLA DE MAYO                                               </t>
  </si>
  <si>
    <t xml:space="preserve">INGENIERO ADOLFO SOURDEAUX                                  </t>
  </si>
  <si>
    <t xml:space="preserve">TORTUGUITAS                                                 </t>
  </si>
  <si>
    <t xml:space="preserve">CORONEL VIDAL                                               </t>
  </si>
  <si>
    <t xml:space="preserve">GENERAL PIRAN                                               </t>
  </si>
  <si>
    <t xml:space="preserve">LA ARMONIA                                                  </t>
  </si>
  <si>
    <t xml:space="preserve">LA BALIZA                                                   </t>
  </si>
  <si>
    <t xml:space="preserve">ALTO CAMET                                                  </t>
  </si>
  <si>
    <t xml:space="preserve">VIVORATA                                                    </t>
  </si>
  <si>
    <t xml:space="preserve">ATLANTIDA                                                   </t>
  </si>
  <si>
    <t xml:space="preserve">CAMET NORTE                                                 </t>
  </si>
  <si>
    <t xml:space="preserve">FRENTE MAR                                                  </t>
  </si>
  <si>
    <t xml:space="preserve">LA CALETA                                                   </t>
  </si>
  <si>
    <t xml:space="preserve">MAR DE COBO                                                 </t>
  </si>
  <si>
    <t xml:space="preserve">PLAYA DORADA                                                </t>
  </si>
  <si>
    <t xml:space="preserve">SANTA CLARA DEL MAR                                         </t>
  </si>
  <si>
    <t xml:space="preserve">SANTA ELENA                                                 </t>
  </si>
  <si>
    <t xml:space="preserve">GOLDNEY                                                     </t>
  </si>
  <si>
    <t xml:space="preserve">GOWLAND                                                     </t>
  </si>
  <si>
    <t xml:space="preserve">ESTACION TOMAS JOFRE                                        </t>
  </si>
  <si>
    <t xml:space="preserve">JORGE BORN                                                  </t>
  </si>
  <si>
    <t xml:space="preserve">BARRIO PARQUE SAN MARTIN                                    </t>
  </si>
  <si>
    <t xml:space="preserve">APEADERO AGUSTIN FERRARI                                    </t>
  </si>
  <si>
    <t xml:space="preserve">PONTEVEDRA                                                  </t>
  </si>
  <si>
    <t xml:space="preserve">SAN ANTONIO DE PADUA                                        </t>
  </si>
  <si>
    <t xml:space="preserve">MARIANO ACOSTA                                              </t>
  </si>
  <si>
    <t xml:space="preserve">ABBOTT                                                      </t>
  </si>
  <si>
    <t xml:space="preserve">SAN MIGUEL DEL MONTE                                        </t>
  </si>
  <si>
    <t xml:space="preserve">ZENON VIDELA DORNA                                          </t>
  </si>
  <si>
    <t xml:space="preserve">BALNEARIO SAUCE GRANDE                                      </t>
  </si>
  <si>
    <t xml:space="preserve">CUARTEL V*                                                  </t>
  </si>
  <si>
    <t xml:space="preserve">FRANCISCO ALVAREZ                                           </t>
  </si>
  <si>
    <t xml:space="preserve">LA REJA                                                     </t>
  </si>
  <si>
    <t xml:space="preserve">MARIANO MORENO                                              </t>
  </si>
  <si>
    <t xml:space="preserve">PASO DEL REY                                                </t>
  </si>
  <si>
    <t xml:space="preserve">TRUJUI                                                      </t>
  </si>
  <si>
    <t xml:space="preserve">VILLA REGINA                                                </t>
  </si>
  <si>
    <t xml:space="preserve">MORRIS, WILLIAM C                                           </t>
  </si>
  <si>
    <t xml:space="preserve">CASTELAR                                                    </t>
  </si>
  <si>
    <t xml:space="preserve">BASE AEREA EL PALOMAR                                       </t>
  </si>
  <si>
    <t xml:space="preserve">HAEDO   [MARIANO J. ...]                                    </t>
  </si>
  <si>
    <t xml:space="preserve">VILLA SARMIENTO                                             </t>
  </si>
  <si>
    <t xml:space="preserve">JOSE JUAN ALMEYRA                                           </t>
  </si>
  <si>
    <t xml:space="preserve">VILLA MOLL                                                  </t>
  </si>
  <si>
    <t xml:space="preserve">LAS MARIANAS                                                </t>
  </si>
  <si>
    <t xml:space="preserve">COSTA BONITA                                                </t>
  </si>
  <si>
    <t xml:space="preserve">QUEQUEN                                                     </t>
  </si>
  <si>
    <t xml:space="preserve">CLARAZ                                                      </t>
  </si>
  <si>
    <t xml:space="preserve">ENERGIA                                                     </t>
  </si>
  <si>
    <t xml:space="preserve">FERNANDEZ, JUAN N                                           </t>
  </si>
  <si>
    <t xml:space="preserve">ESTACION LA DULCE                                           </t>
  </si>
  <si>
    <t xml:space="preserve">RAMON SANTAMARINA                                           </t>
  </si>
  <si>
    <t xml:space="preserve">NICANOR OLIVERA                                             </t>
  </si>
  <si>
    <t xml:space="preserve">ALFREDO DEMARCHI                                            </t>
  </si>
  <si>
    <t xml:space="preserve">CARLOS MARIA NAON                                           </t>
  </si>
  <si>
    <t xml:space="preserve">ESTACION DENNEHY                                            </t>
  </si>
  <si>
    <t xml:space="preserve">DUDIGNAC                                                    </t>
  </si>
  <si>
    <t xml:space="preserve">ESTACION LA NIÑA                                            </t>
  </si>
  <si>
    <t xml:space="preserve">ESTACION FRENCH                                             </t>
  </si>
  <si>
    <t xml:space="preserve">MOREA                                                       </t>
  </si>
  <si>
    <t xml:space="preserve">NORUMBEGA                                                   </t>
  </si>
  <si>
    <t xml:space="preserve">PATRICIOS                                                   </t>
  </si>
  <si>
    <t xml:space="preserve">VILLA FOURNIER                                              </t>
  </si>
  <si>
    <t xml:space="preserve">ESTACION FACUNDO QUIROGA                                    </t>
  </si>
  <si>
    <t xml:space="preserve">LA AURORA                                                   </t>
  </si>
  <si>
    <t xml:space="preserve">MANUEL B                                                    </t>
  </si>
  <si>
    <t xml:space="preserve">MARCELINO UGARTE                                            </t>
  </si>
  <si>
    <t xml:space="preserve">SANTA LUISA                                                 </t>
  </si>
  <si>
    <t xml:space="preserve">VILLA LA SERRANIA                                           </t>
  </si>
  <si>
    <t xml:space="preserve">BLANCAGRANDE                                                </t>
  </si>
  <si>
    <t xml:space="preserve">COLONIA HINOJO                                              </t>
  </si>
  <si>
    <t xml:space="preserve">COLONIA NIEVAS                                              </t>
  </si>
  <si>
    <t xml:space="preserve">COLONIA SAN MIGUEL                                          </t>
  </si>
  <si>
    <t xml:space="preserve">ESPIGAS                                                     </t>
  </si>
  <si>
    <t xml:space="preserve">HINOJO                                                      </t>
  </si>
  <si>
    <t xml:space="preserve">RECALDE                                                     </t>
  </si>
  <si>
    <t xml:space="preserve">SIERRA CHICA                                                </t>
  </si>
  <si>
    <t xml:space="preserve">SIERRAS BAYAS                                               </t>
  </si>
  <si>
    <t xml:space="preserve">VILLA ALFREDO FORTABAT                                      </t>
  </si>
  <si>
    <t xml:space="preserve">VILLA ARRIETA                                               </t>
  </si>
  <si>
    <t xml:space="preserve">BARRIO AOMA                                                 </t>
  </si>
  <si>
    <t xml:space="preserve">LOMA NEGRA                                                  </t>
  </si>
  <si>
    <t xml:space="preserve">BAHIA SAN BLAS                                              </t>
  </si>
  <si>
    <t xml:space="preserve">CARDENAL CAGLIERO                                           </t>
  </si>
  <si>
    <t xml:space="preserve">CARMEN DE PATAGONES                                         </t>
  </si>
  <si>
    <t xml:space="preserve">CASAS, JOSE B                                               </t>
  </si>
  <si>
    <t xml:space="preserve">PRADERE, JUAN A                                             </t>
  </si>
  <si>
    <t xml:space="preserve">STROEDER                                                    </t>
  </si>
  <si>
    <t xml:space="preserve">VILLALONGA                                                  </t>
  </si>
  <si>
    <t xml:space="preserve">DEL VISO                                                    </t>
  </si>
  <si>
    <t xml:space="preserve">INOCENCIO SOSA                                              </t>
  </si>
  <si>
    <t xml:space="preserve">CAPITAN CASTRO                                              </t>
  </si>
  <si>
    <t xml:space="preserve">JUAN JOSE PASO                                              </t>
  </si>
  <si>
    <t xml:space="preserve">MAGDALA                                                     </t>
  </si>
  <si>
    <t xml:space="preserve">MONES CAZON                                                 </t>
  </si>
  <si>
    <t xml:space="preserve">NUEVA PLATA                                                 </t>
  </si>
  <si>
    <t xml:space="preserve">ESTACION FRANCISCO MADERO                                   </t>
  </si>
  <si>
    <t xml:space="preserve">ESTACION GUANACO                                            </t>
  </si>
  <si>
    <t xml:space="preserve">ESTACION CHICLANA                                           </t>
  </si>
  <si>
    <t xml:space="preserve">SAN ESTEBAN                                                 </t>
  </si>
  <si>
    <t xml:space="preserve">BOCAYUVA                                                    </t>
  </si>
  <si>
    <t xml:space="preserve">DE BARY                                                     </t>
  </si>
  <si>
    <t xml:space="preserve">ACEVEDO                                                     </t>
  </si>
  <si>
    <t xml:space="preserve">GUERRICO                                                    </t>
  </si>
  <si>
    <t xml:space="preserve">DE LA PEÑA, JUAN A                                          </t>
  </si>
  <si>
    <t xml:space="preserve">ESTACION URQUIZA                                            </t>
  </si>
  <si>
    <t xml:space="preserve">LA VIOLETA                                                  </t>
  </si>
  <si>
    <t xml:space="preserve">MANUEL OCAMPO                                               </t>
  </si>
  <si>
    <t xml:space="preserve">MARIANO BENITEZ                                             </t>
  </si>
  <si>
    <t xml:space="preserve">ALFONZO, MARIANO H                                          </t>
  </si>
  <si>
    <t xml:space="preserve">PINZON                                                      </t>
  </si>
  <si>
    <t xml:space="preserve">RANCAGUA                                                    </t>
  </si>
  <si>
    <t xml:space="preserve">ESTACION EL SOCORRO                                         </t>
  </si>
  <si>
    <t xml:space="preserve">ESTACION SAN PATRICIO                                       </t>
  </si>
  <si>
    <t xml:space="preserve">JUAN ANCHORENA                                              </t>
  </si>
  <si>
    <t xml:space="preserve">VILLA ANGELICA                                              </t>
  </si>
  <si>
    <t xml:space="preserve">BARRIO SOLARES DEL NORTE                                    </t>
  </si>
  <si>
    <t xml:space="preserve">ALMIRANTE IRIZAR                                            </t>
  </si>
  <si>
    <t xml:space="preserve">BARRIO LOS CACHORROS                                        </t>
  </si>
  <si>
    <t xml:space="preserve">BARRIO RIO LUJAN                                            </t>
  </si>
  <si>
    <t xml:space="preserve">COUNTRY CLUB LOS LAGARTOS                                   </t>
  </si>
  <si>
    <t xml:space="preserve">MANZANARES                                                  </t>
  </si>
  <si>
    <t xml:space="preserve">COUNTRY CLUB EL CARMEL                                      </t>
  </si>
  <si>
    <t xml:space="preserve">PRESIDENTE DERQUI                                           </t>
  </si>
  <si>
    <t xml:space="preserve">SANTA TERESA                                                </t>
  </si>
  <si>
    <t xml:space="preserve">MANZONE                                                     </t>
  </si>
  <si>
    <t xml:space="preserve">VILLA ROSA                                                  </t>
  </si>
  <si>
    <t xml:space="preserve">ZELAYA                                                      </t>
  </si>
  <si>
    <t xml:space="preserve">APEADERO KILOMETRO 61                                       </t>
  </si>
  <si>
    <t xml:space="preserve">BARRIO DE VICENZO                                           </t>
  </si>
  <si>
    <t xml:space="preserve">COUNTRY CLUB CUBA  I  Y  II                                 </t>
  </si>
  <si>
    <t xml:space="preserve">COUNTRY CLUB EL HORNERO                                     </t>
  </si>
  <si>
    <t xml:space="preserve">COUNTRY CLUB EL JAGUEL                                      </t>
  </si>
  <si>
    <t xml:space="preserve">COUNTRY CLUB GOLFER'S                                       </t>
  </si>
  <si>
    <t xml:space="preserve">COUNTRY CLUB HIGLAND PARK                                   </t>
  </si>
  <si>
    <t xml:space="preserve">COUNTRY CLUB LARENA                                         </t>
  </si>
  <si>
    <t xml:space="preserve">COUNTRY CLUB LOS TRONCOS                                    </t>
  </si>
  <si>
    <t xml:space="preserve">COUNTRY CLUB MAPUCHE                                        </t>
  </si>
  <si>
    <t xml:space="preserve">COUNTRY CLUB MAQUINAVAL                                     </t>
  </si>
  <si>
    <t xml:space="preserve">COUNTRY CLUB MARTINDALE                                     </t>
  </si>
  <si>
    <t xml:space="preserve">COUNTRY CLUB MAYLING                                        </t>
  </si>
  <si>
    <t xml:space="preserve">COUNTRY CLUB PILAR LAGO                                     </t>
  </si>
  <si>
    <t xml:space="preserve">COUNTRY CLUB SHA                                            </t>
  </si>
  <si>
    <t xml:space="preserve">COUNTRY CLUB TORTUGAS                                       </t>
  </si>
  <si>
    <t xml:space="preserve">FATIMA                                                      </t>
  </si>
  <si>
    <t xml:space="preserve">LA LONJA                                                    </t>
  </si>
  <si>
    <t xml:space="preserve">MANUEL ALBERTI                                              </t>
  </si>
  <si>
    <t xml:space="preserve">MAQUINISTA SAVIO OESTE                                      </t>
  </si>
  <si>
    <t xml:space="preserve">VILLA ASTOLFI                                               </t>
  </si>
  <si>
    <t xml:space="preserve">OSTENDE                                                     </t>
  </si>
  <si>
    <t xml:space="preserve">VALERIA DEL MAR                                             </t>
  </si>
  <si>
    <t xml:space="preserve">CARILO                                                      </t>
  </si>
  <si>
    <t xml:space="preserve">GUERNICA                                                    </t>
  </si>
  <si>
    <t xml:space="preserve">ESTELA                                                      </t>
  </si>
  <si>
    <t xml:space="preserve">AZOPARDO                                                    </t>
  </si>
  <si>
    <t xml:space="preserve">BORDENAVE                                                   </t>
  </si>
  <si>
    <t xml:space="preserve">DARREGUEIRA                                                 </t>
  </si>
  <si>
    <t xml:space="preserve">FELIPE SOLA                                                 </t>
  </si>
  <si>
    <t xml:space="preserve">LOPEZ LECUBE                                                </t>
  </si>
  <si>
    <t xml:space="preserve">SAN GERMAN                                                  </t>
  </si>
  <si>
    <t xml:space="preserve">ESTACION ERIZE                                              </t>
  </si>
  <si>
    <t xml:space="preserve">ESTACION 17 DE AGOSTO                                       </t>
  </si>
  <si>
    <t xml:space="preserve">ALDEA RUSA SAN ANDRES                                       </t>
  </si>
  <si>
    <t xml:space="preserve">VILLA CASTELAR                                              </t>
  </si>
  <si>
    <t xml:space="preserve">VILLA DURCUDOY                                              </t>
  </si>
  <si>
    <t xml:space="preserve">VILLA IRIS                                                  </t>
  </si>
  <si>
    <t xml:space="preserve">ALVAREZ JONTE                                               </t>
  </si>
  <si>
    <t xml:space="preserve">PIPINAS                                                     </t>
  </si>
  <si>
    <t xml:space="preserve">VERONICA                                                    </t>
  </si>
  <si>
    <t xml:space="preserve">BERNAL   [... OESTE]                                        </t>
  </si>
  <si>
    <t xml:space="preserve">DON BOSCO                                                   </t>
  </si>
  <si>
    <t xml:space="preserve">EZPELETA   [... OESTE]                                      </t>
  </si>
  <si>
    <t xml:space="preserve">VILLA LA FLORIDA                                            </t>
  </si>
  <si>
    <t xml:space="preserve">QUILMES OESTE                                               </t>
  </si>
  <si>
    <t xml:space="preserve">EL PARAISO                                                  </t>
  </si>
  <si>
    <t xml:space="preserve">LAS BAHAMAS                                                 </t>
  </si>
  <si>
    <t xml:space="preserve">PEREZ MILLAN                                                </t>
  </si>
  <si>
    <t xml:space="preserve">ESTACION SANCHEZ                                            </t>
  </si>
  <si>
    <t xml:space="preserve">VILLA RAMALLO                                               </t>
  </si>
  <si>
    <t xml:space="preserve">VILLA GENERAL SAVIO                                         </t>
  </si>
  <si>
    <t xml:space="preserve">FORTIN OLAVARRIA                                            </t>
  </si>
  <si>
    <t xml:space="preserve">GONZALEZ MORENO                                             </t>
  </si>
  <si>
    <t xml:space="preserve">MIRA PAMPA                                                  </t>
  </si>
  <si>
    <t xml:space="preserve">ESTACION AMERICA                                            </t>
  </si>
  <si>
    <t xml:space="preserve">ROOSEVELT                                                   </t>
  </si>
  <si>
    <t xml:space="preserve">SAN MAURICIO                                                </t>
  </si>
  <si>
    <t xml:space="preserve">SANSINENA                                                   </t>
  </si>
  <si>
    <t xml:space="preserve">SUNDBLAD                                                    </t>
  </si>
  <si>
    <t xml:space="preserve">ROBERTO CANO                                                </t>
  </si>
  <si>
    <t xml:space="preserve">LAS CARABELAS                                               </t>
  </si>
  <si>
    <t xml:space="preserve">LOS INDIOS                                                  </t>
  </si>
  <si>
    <t xml:space="preserve">RAFAEL OBLIGADO                                             </t>
  </si>
  <si>
    <t xml:space="preserve">LA BEBA                                                     </t>
  </si>
  <si>
    <t xml:space="preserve">SOL DE MAYO                                                 </t>
  </si>
  <si>
    <t xml:space="preserve">CARLOS BEGUERIE                                             </t>
  </si>
  <si>
    <t xml:space="preserve">ARROYO CORTO                                                </t>
  </si>
  <si>
    <t xml:space="preserve">DUFAUR                                                      </t>
  </si>
  <si>
    <t xml:space="preserve">ESPARTILLAR   [... ESTE]                                    </t>
  </si>
  <si>
    <t xml:space="preserve">GOYENA                                                      </t>
  </si>
  <si>
    <t xml:space="preserve">PIGUE                                                       </t>
  </si>
  <si>
    <t xml:space="preserve">ALVAREZ DE TOLEDO                                           </t>
  </si>
  <si>
    <t xml:space="preserve">CAZON                                                       </t>
  </si>
  <si>
    <t xml:space="preserve">DEL CARRIL                                                  </t>
  </si>
  <si>
    <t xml:space="preserve">ESTACION BLAQUIER                                           </t>
  </si>
  <si>
    <t xml:space="preserve">POLVAREDAS                                                  </t>
  </si>
  <si>
    <t xml:space="preserve">QUENUMA                                                     </t>
  </si>
  <si>
    <t xml:space="preserve">LA INVENCIBLE                                               </t>
  </si>
  <si>
    <t xml:space="preserve">ARROYO DULCE                                                </t>
  </si>
  <si>
    <t xml:space="preserve">BERDIER                                                     </t>
  </si>
  <si>
    <t xml:space="preserve">GAHAN                                                       </t>
  </si>
  <si>
    <t xml:space="preserve">INES INDART                                                 </t>
  </si>
  <si>
    <t xml:space="preserve">AZCUENAGA                                                   </t>
  </si>
  <si>
    <t xml:space="preserve">CUCULLU                                                     </t>
  </si>
  <si>
    <t xml:space="preserve">FRANKLIN                                                    </t>
  </si>
  <si>
    <t xml:space="preserve">SOLIS                                                       </t>
  </si>
  <si>
    <t xml:space="preserve">VILLA ESPIL                                                 </t>
  </si>
  <si>
    <t xml:space="preserve">VILLA RUIZ                                                  </t>
  </si>
  <si>
    <t xml:space="preserve">DUGGAN                                                      </t>
  </si>
  <si>
    <t xml:space="preserve">VILLA LIA                                                   </t>
  </si>
  <si>
    <t xml:space="preserve">BALNEARIO SAN CAYETANO                                      </t>
  </si>
  <si>
    <t xml:space="preserve">OCHANDIO                                                    </t>
  </si>
  <si>
    <t xml:space="preserve">CARUPA   [ESTACION ...]                                     </t>
  </si>
  <si>
    <t xml:space="preserve">VIRREYES                                                    </t>
  </si>
  <si>
    <t xml:space="preserve">ACASSUSO                                                    </t>
  </si>
  <si>
    <t xml:space="preserve">BECCAR                                                      </t>
  </si>
  <si>
    <t xml:space="preserve">BOULOGNE    [... SUR MER]                                   </t>
  </si>
  <si>
    <t xml:space="preserve">MARTINEZ                                                    </t>
  </si>
  <si>
    <t xml:space="preserve">VILLA ADELINA                                               </t>
  </si>
  <si>
    <t xml:space="preserve">MUÑIZ                                                       </t>
  </si>
  <si>
    <t xml:space="preserve">BARRIO VIRGEN DE LUJAN                                      </t>
  </si>
  <si>
    <t xml:space="preserve">ESTACION GENERAL ROJO                                       </t>
  </si>
  <si>
    <t xml:space="preserve">LA EMILIA                                                   </t>
  </si>
  <si>
    <t xml:space="preserve">ESTACION EREZCANO                                           </t>
  </si>
  <si>
    <t xml:space="preserve">BARRIO CAMPO SALLES                                         </t>
  </si>
  <si>
    <t xml:space="preserve">VILLA ESPERANZA                                             </t>
  </si>
  <si>
    <t xml:space="preserve">VILLA HERMOSA                                               </t>
  </si>
  <si>
    <t xml:space="preserve">VILLA CANTO                                                 </t>
  </si>
  <si>
    <t xml:space="preserve">BARRIO CASTELLI                                             </t>
  </si>
  <si>
    <t xml:space="preserve">BARRIO GENERAL MOSCONI                                      </t>
  </si>
  <si>
    <t xml:space="preserve">BARRIO LAS MELLIZAS                                         </t>
  </si>
  <si>
    <t xml:space="preserve">BARRIO MORENO                                               </t>
  </si>
  <si>
    <t xml:space="preserve">BARRIO SAN JORGE                                            </t>
  </si>
  <si>
    <t xml:space="preserve">BARRIO SAN MARTIN                                           </t>
  </si>
  <si>
    <t xml:space="preserve">BARRIO SANDRINA                                             </t>
  </si>
  <si>
    <t xml:space="preserve">BARRIO SANTA TERESITA                                       </t>
  </si>
  <si>
    <t xml:space="preserve">BARRIO SUIZO                                                </t>
  </si>
  <si>
    <t xml:space="preserve">BARRIO YAGUARON                                             </t>
  </si>
  <si>
    <t xml:space="preserve">CERNADAS                                                    </t>
  </si>
  <si>
    <t xml:space="preserve">LOPEZ ARIAS                                                 </t>
  </si>
  <si>
    <t xml:space="preserve">SAN NICOLAS DE LOS ARROYOS                                  </t>
  </si>
  <si>
    <t xml:space="preserve">VILLA CAMPI                                                 </t>
  </si>
  <si>
    <t xml:space="preserve">VILLA RICCIO                                                </t>
  </si>
  <si>
    <t xml:space="preserve">GOBERNADOR CASTRO                                           </t>
  </si>
  <si>
    <t xml:space="preserve">INGENIERO MONETA                                            </t>
  </si>
  <si>
    <t xml:space="preserve">OBLIGADO                                                    </t>
  </si>
  <si>
    <t xml:space="preserve">PUEBLO DOYLE                                                </t>
  </si>
  <si>
    <t xml:space="preserve">RIO TALA                                                    </t>
  </si>
  <si>
    <t xml:space="preserve">ALEJANDRO KORN                                              </t>
  </si>
  <si>
    <t xml:space="preserve">DOMSELAAR                                                   </t>
  </si>
  <si>
    <t xml:space="preserve">COUNTRY CLUB EL PARAISO                                     </t>
  </si>
  <si>
    <t xml:space="preserve">VILLA NUMANCIA                                              </t>
  </si>
  <si>
    <t xml:space="preserve">GENERAL RIVAS                                               </t>
  </si>
  <si>
    <t xml:space="preserve">DE LA CANAL                                                 </t>
  </si>
  <si>
    <t xml:space="preserve">DESVIO AGUIRRE                                              </t>
  </si>
  <si>
    <t xml:space="preserve">GARDEY                                                      </t>
  </si>
  <si>
    <t xml:space="preserve">ESTACION VELA                                               </t>
  </si>
  <si>
    <t xml:space="preserve">MARIA IGNACIA                                               </t>
  </si>
  <si>
    <t xml:space="preserve">CROTTO                                                      </t>
  </si>
  <si>
    <t xml:space="preserve">VELLOSO                                                     </t>
  </si>
  <si>
    <t xml:space="preserve">BENAVIDEZ                                                   </t>
  </si>
  <si>
    <t xml:space="preserve">DIQUE LUJAN                                                 </t>
  </si>
  <si>
    <t xml:space="preserve">DON TORCUATO   [... ESTE]                                   </t>
  </si>
  <si>
    <t xml:space="preserve">EL TALAR   [... DE PACHECO]                                 </t>
  </si>
  <si>
    <t xml:space="preserve">GENERAL PACHECO                                             </t>
  </si>
  <si>
    <t xml:space="preserve">LOS TRONCOS DEL TALAR                                       </t>
  </si>
  <si>
    <t xml:space="preserve">ESTACION LOPEZ CAMELO                                       </t>
  </si>
  <si>
    <t xml:space="preserve">RINCON DE MILBERG                                           </t>
  </si>
  <si>
    <t xml:space="preserve">RICARDO ROJAS                                               </t>
  </si>
  <si>
    <t xml:space="preserve">GENERAL CONESA                                              </t>
  </si>
  <si>
    <t xml:space="preserve">DIQUE PASO PIEDRAS                                          </t>
  </si>
  <si>
    <t xml:space="preserve">LAS ENCADENADAS                                             </t>
  </si>
  <si>
    <t xml:space="preserve">CHASICO                                                     </t>
  </si>
  <si>
    <t xml:space="preserve">PARAJE LA GRUTA                                             </t>
  </si>
  <si>
    <t xml:space="preserve">SALDUNGARAY                                                 </t>
  </si>
  <si>
    <t xml:space="preserve">SIERRA DE LA VENTANA                                        </t>
  </si>
  <si>
    <t xml:space="preserve">TRES PICOS                                                  </t>
  </si>
  <si>
    <t xml:space="preserve">VILLA VENTANA                                               </t>
  </si>
  <si>
    <t xml:space="preserve">LA CARRETA                                                  </t>
  </si>
  <si>
    <t xml:space="preserve">TRONGE                                                      </t>
  </si>
  <si>
    <t xml:space="preserve">BERUTTI                                                     </t>
  </si>
  <si>
    <t xml:space="preserve">GIRODIAS                                                    </t>
  </si>
  <si>
    <t xml:space="preserve">30 DE AGOSTO                                                </t>
  </si>
  <si>
    <t xml:space="preserve">COLONIA LA LUISA                                            </t>
  </si>
  <si>
    <t xml:space="preserve">DUNAMAR                                                     </t>
  </si>
  <si>
    <t xml:space="preserve">BALNEARIO ORENSE                                            </t>
  </si>
  <si>
    <t xml:space="preserve">CLAROMECO                                                   </t>
  </si>
  <si>
    <t xml:space="preserve">COPETONAS                                                   </t>
  </si>
  <si>
    <t xml:space="preserve">MICAELA CASCALLARES                                         </t>
  </si>
  <si>
    <t xml:space="preserve">ORENSE                                                      </t>
  </si>
  <si>
    <t xml:space="preserve">BALNEARIO OCEANO                                            </t>
  </si>
  <si>
    <t xml:space="preserve">SAN FRANCISCO DE BELLOCQ                                    </t>
  </si>
  <si>
    <t xml:space="preserve">SAN MAYOL                                                   </t>
  </si>
  <si>
    <t xml:space="preserve">ESTACION BARROW                                             </t>
  </si>
  <si>
    <t xml:space="preserve">RETA                                                        </t>
  </si>
  <si>
    <t xml:space="preserve">VILLA RODRIGUEZ                                             </t>
  </si>
  <si>
    <t xml:space="preserve">CIUDAD JARDIN LOMAS DEL PALOMA                              </t>
  </si>
  <si>
    <t xml:space="preserve">CIUDADELA                                                   </t>
  </si>
  <si>
    <t xml:space="preserve">CHURRUCA                                                    </t>
  </si>
  <si>
    <t xml:space="preserve">EL LIBERTADOR                                               </t>
  </si>
  <si>
    <t xml:space="preserve">JOSE INGENIEROS                                             </t>
  </si>
  <si>
    <t xml:space="preserve">LOMA HERMOSA                                                </t>
  </si>
  <si>
    <t xml:space="preserve">MARTIN CORONADO                                             </t>
  </si>
  <si>
    <t xml:space="preserve">11 DE SEPTIEMBRE                                            </t>
  </si>
  <si>
    <t xml:space="preserve">PABLO PODESTA                                               </t>
  </si>
  <si>
    <t xml:space="preserve">REMEDIOS DE ESCALADA                                        </t>
  </si>
  <si>
    <t xml:space="preserve">SAENZ PEÑA                                                  </t>
  </si>
  <si>
    <t xml:space="preserve">SANTOS LUGARES                                              </t>
  </si>
  <si>
    <t xml:space="preserve">VILLA BOSCH                                                 </t>
  </si>
  <si>
    <t xml:space="preserve">VILLA RAFFO                                                 </t>
  </si>
  <si>
    <t xml:space="preserve">LOMAS DEL PALOMAR                                           </t>
  </si>
  <si>
    <t xml:space="preserve">MORENO, PEDRO M                                             </t>
  </si>
  <si>
    <t xml:space="preserve">JOSE MARIA BLANCO                                           </t>
  </si>
  <si>
    <t xml:space="preserve">ESTACION INGENIERO THOMPSON                                 </t>
  </si>
  <si>
    <t xml:space="preserve">LUCAS MONTEVERDE                                            </t>
  </si>
  <si>
    <t xml:space="preserve">AGUSTIN MOSCONI                                             </t>
  </si>
  <si>
    <t xml:space="preserve">DEL VALLE                                                   </t>
  </si>
  <si>
    <t xml:space="preserve">ERNESTINA                                                   </t>
  </si>
  <si>
    <t xml:space="preserve">GOBERNADOR UGARTE                                           </t>
  </si>
  <si>
    <t xml:space="preserve">NORBERTO DE LA RIESTRA                                      </t>
  </si>
  <si>
    <t xml:space="preserve">PEDERNALES                                                  </t>
  </si>
  <si>
    <t xml:space="preserve">SAN ENRIQUE                                                 </t>
  </si>
  <si>
    <t xml:space="preserve">VALDES                                                      </t>
  </si>
  <si>
    <t xml:space="preserve">CARAPACHAY                                                  </t>
  </si>
  <si>
    <t xml:space="preserve">FLORIDA                                                     </t>
  </si>
  <si>
    <t xml:space="preserve">FLORIDA OESTE                                               </t>
  </si>
  <si>
    <t xml:space="preserve">LA LUCILA                                                   </t>
  </si>
  <si>
    <t xml:space="preserve">MUNRO                                                       </t>
  </si>
  <si>
    <t xml:space="preserve">OLIVOS                                                      </t>
  </si>
  <si>
    <t xml:space="preserve">VILLA MARTELLI                                              </t>
  </si>
  <si>
    <t xml:space="preserve">MAR AZUL                                                    </t>
  </si>
  <si>
    <t xml:space="preserve">MAR DE LAS PAMPAS                                           </t>
  </si>
  <si>
    <t xml:space="preserve">COLONIA SAN ADOLFO                                          </t>
  </si>
  <si>
    <t xml:space="preserve">ARGERICH                                                    </t>
  </si>
  <si>
    <t xml:space="preserve">HILARIO ASCASUBI                                            </t>
  </si>
  <si>
    <t xml:space="preserve">JUAN COUSTE                                                 </t>
  </si>
  <si>
    <t xml:space="preserve">MAYOR BURATOVICH                                            </t>
  </si>
  <si>
    <t xml:space="preserve">MEDANOS                                                     </t>
  </si>
  <si>
    <t xml:space="preserve">PEDRO LURO                                                  </t>
  </si>
  <si>
    <t xml:space="preserve">TENIENTE ORIGONE                                            </t>
  </si>
  <si>
    <t xml:space="preserve">ESTACION ALGARROBO                                          </t>
  </si>
  <si>
    <t xml:space="preserve">COUNTRY CLUB EL CASCO                                       </t>
  </si>
  <si>
    <t xml:space="preserve">ESCALADA                                                    </t>
  </si>
  <si>
    <t xml:space="preserve">LIMA                                                        </t>
  </si>
  <si>
    <t xml:space="preserve">COLPES                                                      </t>
  </si>
  <si>
    <t xml:space="preserve">CHUCHUCARUANA                                               </t>
  </si>
  <si>
    <t xml:space="preserve">EL BOLSON                                                   </t>
  </si>
  <si>
    <t xml:space="preserve">EL RODEO                                                    </t>
  </si>
  <si>
    <t xml:space="preserve">HUAYCAMA                                                    </t>
  </si>
  <si>
    <t xml:space="preserve">LA PUERTA                                                   </t>
  </si>
  <si>
    <t xml:space="preserve">LAS CHACRITAS                                               </t>
  </si>
  <si>
    <t xml:space="preserve">LAS JUNTAS                                                  </t>
  </si>
  <si>
    <t xml:space="preserve">LOS CASTILLOS                                               </t>
  </si>
  <si>
    <t xml:space="preserve">LOS TALAS                                                   </t>
  </si>
  <si>
    <t xml:space="preserve">LOS VARELA                                                  </t>
  </si>
  <si>
    <t xml:space="preserve">SINGUIL                                                     </t>
  </si>
  <si>
    <t xml:space="preserve">VILLA DE ANCASTI                                            </t>
  </si>
  <si>
    <t xml:space="preserve">ANQUINCILA                                                  </t>
  </si>
  <si>
    <t xml:space="preserve">LA MAJADA                                                   </t>
  </si>
  <si>
    <t xml:space="preserve">SAN FRANCISCO                                               </t>
  </si>
  <si>
    <t xml:space="preserve">AMANAO                                                      </t>
  </si>
  <si>
    <t xml:space="preserve">CHAQUIAGO                                                   </t>
  </si>
  <si>
    <t xml:space="preserve">BUENA VISTA                                                 </t>
  </si>
  <si>
    <t xml:space="preserve">ACONQUIJA                                                   </t>
  </si>
  <si>
    <t xml:space="preserve">EL POTRERO                                                  </t>
  </si>
  <si>
    <t xml:space="preserve">LA AGUADA                                                   </t>
  </si>
  <si>
    <t xml:space="preserve">ALTO DE LAS JUNTAS                                          </t>
  </si>
  <si>
    <t xml:space="preserve">EL ALAMITO                                                  </t>
  </si>
  <si>
    <t xml:space="preserve">EL LINDERO                                                  </t>
  </si>
  <si>
    <t xml:space="preserve">LA MESADA                                                   </t>
  </si>
  <si>
    <t xml:space="preserve">ANTOFALLA                                                   </t>
  </si>
  <si>
    <t xml:space="preserve">VILLA DE ANTOFAGASTA DE LA SIE                              </t>
  </si>
  <si>
    <t xml:space="preserve">EL PEÑON                                                    </t>
  </si>
  <si>
    <t xml:space="preserve">LOS NACIMIENTOS                                             </t>
  </si>
  <si>
    <t xml:space="preserve">BARRANCA LARGA                                              </t>
  </si>
  <si>
    <t xml:space="preserve">CONDOR HUASI                                                </t>
  </si>
  <si>
    <t xml:space="preserve">CORRAL QUEMADO                                              </t>
  </si>
  <si>
    <t xml:space="preserve">EL DURAZNO                                                  </t>
  </si>
  <si>
    <t xml:space="preserve">FARALLON NEGRO                                              </t>
  </si>
  <si>
    <t xml:space="preserve">HUALFIN                                                     </t>
  </si>
  <si>
    <t xml:space="preserve">JACIPUNCO                                                   </t>
  </si>
  <si>
    <t xml:space="preserve">LA PUNTILLA                                                 </t>
  </si>
  <si>
    <t xml:space="preserve">LONDRES                                                     </t>
  </si>
  <si>
    <t xml:space="preserve">LOS NACIMIENTOS    [... DE ARR                              </t>
  </si>
  <si>
    <t xml:space="preserve">LA PUERTA DE CORRAL QUEMADO                                 </t>
  </si>
  <si>
    <t xml:space="preserve">LA PUERTA DE SAN JOSE                                       </t>
  </si>
  <si>
    <t xml:space="preserve">VILLA VIL                                                   </t>
  </si>
  <si>
    <t xml:space="preserve">Pozo de Piedra                                              </t>
  </si>
  <si>
    <t xml:space="preserve">CARRANZA, ADOLFO E                                          </t>
  </si>
  <si>
    <t xml:space="preserve">BALDE DE LA PUNTA                                           </t>
  </si>
  <si>
    <t xml:space="preserve">VILLA DE CAPAYAN                                            </t>
  </si>
  <si>
    <t xml:space="preserve">COLONIA DEL VALLE                                           </t>
  </si>
  <si>
    <t xml:space="preserve">COLONIA NUEVA CONETA                                        </t>
  </si>
  <si>
    <t xml:space="preserve">CONETA                                                      </t>
  </si>
  <si>
    <t xml:space="preserve">CHUMBICHA                                                   </t>
  </si>
  <si>
    <t xml:space="preserve">EL BAÑADO                                                   </t>
  </si>
  <si>
    <t xml:space="preserve">HUILLAPIMA                                                  </t>
  </si>
  <si>
    <t xml:space="preserve">LOS ANGELES    [... VILLA NORT                              </t>
  </si>
  <si>
    <t xml:space="preserve">MIRAFLORES                                                  </t>
  </si>
  <si>
    <t xml:space="preserve">SAN PABLO                                                   </t>
  </si>
  <si>
    <t xml:space="preserve">EL PANTANILLO                                               </t>
  </si>
  <si>
    <t xml:space="preserve">BANDA DE VARELA                                             </t>
  </si>
  <si>
    <t xml:space="preserve">SAN FERNANDO DEL VALLE DE CATA                              </t>
  </si>
  <si>
    <t xml:space="preserve">GUAYAMBA                                                    </t>
  </si>
  <si>
    <t xml:space="preserve">INFANZON                                                    </t>
  </si>
  <si>
    <t xml:space="preserve">LOS CORRALES                                                </t>
  </si>
  <si>
    <t xml:space="preserve">TAPSO                                                       </t>
  </si>
  <si>
    <t xml:space="preserve">VILISMAN                                                    </t>
  </si>
  <si>
    <t xml:space="preserve">COLLAGASTA                                                  </t>
  </si>
  <si>
    <t xml:space="preserve">POMANCILLO ESTE                                             </t>
  </si>
  <si>
    <t xml:space="preserve">POMANCILLO OESTE                                            </t>
  </si>
  <si>
    <t xml:space="preserve">EL HUECO                                                    </t>
  </si>
  <si>
    <t xml:space="preserve">VILLA LAS PIRQUITAS                                         </t>
  </si>
  <si>
    <t xml:space="preserve">LA CARRERA                                                  </t>
  </si>
  <si>
    <t xml:space="preserve">LA FALDA   [... DE SAN ANTONIO                              </t>
  </si>
  <si>
    <t xml:space="preserve">LA TERCENA                                                  </t>
  </si>
  <si>
    <t xml:space="preserve">SAN JOSE                                                    </t>
  </si>
  <si>
    <t xml:space="preserve">CASA DE PIEDRA                                              </t>
  </si>
  <si>
    <t xml:space="preserve">EL AYBAL                                                    </t>
  </si>
  <si>
    <t xml:space="preserve">EL DIVISADERO                                               </t>
  </si>
  <si>
    <t xml:space="preserve">EL QUIMILO                                                  </t>
  </si>
  <si>
    <t xml:space="preserve">ESQUIU                                                      </t>
  </si>
  <si>
    <t xml:space="preserve">ICAÑO                                                       </t>
  </si>
  <si>
    <t xml:space="preserve">LA DORADA                                                   </t>
  </si>
  <si>
    <t xml:space="preserve">LA GUARDIA                                                  </t>
  </si>
  <si>
    <t xml:space="preserve">LAS ESQUINAS                                                </t>
  </si>
  <si>
    <t xml:space="preserve">QUIROS                                                      </t>
  </si>
  <si>
    <t xml:space="preserve">RAMBLONES                                                   </t>
  </si>
  <si>
    <t xml:space="preserve">RECREO                                                      </t>
  </si>
  <si>
    <t xml:space="preserve">ESTACION SAN ANTONIO DE LA PAZ                              </t>
  </si>
  <si>
    <t xml:space="preserve">AMADORES                                                    </t>
  </si>
  <si>
    <t xml:space="preserve">EL ROSARIO                                                  </t>
  </si>
  <si>
    <t xml:space="preserve">LA BAJADA                                                   </t>
  </si>
  <si>
    <t xml:space="preserve">LA HIGUERA                                                  </t>
  </si>
  <si>
    <t xml:space="preserve">LA MERCED                                                   </t>
  </si>
  <si>
    <t xml:space="preserve">LAS LAJAS                                                   </t>
  </si>
  <si>
    <t xml:space="preserve">PALO LABRADO                                                </t>
  </si>
  <si>
    <t xml:space="preserve">VILLA DE BALCOZNA                                           </t>
  </si>
  <si>
    <t xml:space="preserve">MONTE POTRERO                                               </t>
  </si>
  <si>
    <t xml:space="preserve">APOYACO                                                     </t>
  </si>
  <si>
    <t xml:space="preserve">ROSARIO DE COLANA                                           </t>
  </si>
  <si>
    <t xml:space="preserve">EL PAJONAL                                                  </t>
  </si>
  <si>
    <t xml:space="preserve">JOYANGO                                                     </t>
  </si>
  <si>
    <t xml:space="preserve">MUTQUIN                                                     </t>
  </si>
  <si>
    <t xml:space="preserve">VILLA DE POMAN                                              </t>
  </si>
  <si>
    <t xml:space="preserve">RINCON                                                      </t>
  </si>
  <si>
    <t xml:space="preserve">SAUJIL                                                      </t>
  </si>
  <si>
    <t xml:space="preserve">SIJAN                                                       </t>
  </si>
  <si>
    <t xml:space="preserve">ESTACION POMAN                                              </t>
  </si>
  <si>
    <t xml:space="preserve">LAMPACITO                                                   </t>
  </si>
  <si>
    <t xml:space="preserve">ANDALHUALA                                                  </t>
  </si>
  <si>
    <t xml:space="preserve">CASPICHANGO                                                 </t>
  </si>
  <si>
    <t xml:space="preserve">CHAÑAR PUNCO                                                </t>
  </si>
  <si>
    <t xml:space="preserve">EL CAJON                                                    </t>
  </si>
  <si>
    <t xml:space="preserve">EL DESMONTE                                                 </t>
  </si>
  <si>
    <t xml:space="preserve">EL PUESTO                                                   </t>
  </si>
  <si>
    <t xml:space="preserve">FAMATANCA                                                   </t>
  </si>
  <si>
    <t xml:space="preserve">FUERTE QUEMADO                                              </t>
  </si>
  <si>
    <t xml:space="preserve">LA HOYADA                                                   </t>
  </si>
  <si>
    <t xml:space="preserve">EL CERRITO                                                  </t>
  </si>
  <si>
    <t xml:space="preserve">LA LOMA                                                     </t>
  </si>
  <si>
    <t xml:space="preserve">PUNTA DE BALASTO                                            </t>
  </si>
  <si>
    <t xml:space="preserve">YAPES                                                       </t>
  </si>
  <si>
    <t xml:space="preserve">LAS MOJARRAS                                                </t>
  </si>
  <si>
    <t xml:space="preserve">LORO HUASI                                                  </t>
  </si>
  <si>
    <t xml:space="preserve">MEDANITOS                                                   </t>
  </si>
  <si>
    <t xml:space="preserve">PALO SECO                                                   </t>
  </si>
  <si>
    <t xml:space="preserve">SAN JOSE BANDA                                              </t>
  </si>
  <si>
    <t xml:space="preserve">SAN JOSE NORTE                                              </t>
  </si>
  <si>
    <t xml:space="preserve">SAN JOSE VILLA                                              </t>
  </si>
  <si>
    <t xml:space="preserve">ALIJILAN                                                    </t>
  </si>
  <si>
    <t xml:space="preserve">BAÑADO DE OVANTA                                            </t>
  </si>
  <si>
    <t xml:space="preserve">LAS CAÑAS                                                   </t>
  </si>
  <si>
    <t xml:space="preserve">LOS ALTOS                                                   </t>
  </si>
  <si>
    <t xml:space="preserve">MANANTIALES                                                 </t>
  </si>
  <si>
    <t xml:space="preserve">ANILLACO                                                    </t>
  </si>
  <si>
    <t xml:space="preserve">ANTINACO                                                    </t>
  </si>
  <si>
    <t xml:space="preserve">BANDA DE LUCERO                                             </t>
  </si>
  <si>
    <t xml:space="preserve">CERRO NEGRO                                                 </t>
  </si>
  <si>
    <t xml:space="preserve">COPACABANA                                                  </t>
  </si>
  <si>
    <t xml:space="preserve">CORDOBITA                                                   </t>
  </si>
  <si>
    <t xml:space="preserve">COSTA DE REYES                                              </t>
  </si>
  <si>
    <t xml:space="preserve">EL CACHIYUYO                                                </t>
  </si>
  <si>
    <t xml:space="preserve">EL PUEBLITO                                                 </t>
  </si>
  <si>
    <t xml:space="preserve">EL SALADO                                                   </t>
  </si>
  <si>
    <t xml:space="preserve">FIAMBALA                                                    </t>
  </si>
  <si>
    <t xml:space="preserve">LA ISLA                                                     </t>
  </si>
  <si>
    <t xml:space="preserve">LOS BALVERDIS                                               </t>
  </si>
  <si>
    <t xml:space="preserve">PUNTA DEL AGUA                                              </t>
  </si>
  <si>
    <t xml:space="preserve">TATON                                                       </t>
  </si>
  <si>
    <t xml:space="preserve">LA RAMADITA                                                 </t>
  </si>
  <si>
    <t xml:space="preserve">PAMPA BLANCA                                                </t>
  </si>
  <si>
    <t xml:space="preserve">EL PORTEZUELO                                               </t>
  </si>
  <si>
    <t xml:space="preserve">LAS TEJAS                                                   </t>
  </si>
  <si>
    <t xml:space="preserve">SANTA CRUZ                                                  </t>
  </si>
  <si>
    <t xml:space="preserve">POLCOS                                                      </t>
  </si>
  <si>
    <t xml:space="preserve">POZO DEL MISTOL                                             </t>
  </si>
  <si>
    <t xml:space="preserve">SUMALAO                                                     </t>
  </si>
  <si>
    <t xml:space="preserve">LA CUMBRECITA                                               </t>
  </si>
  <si>
    <t xml:space="preserve">SEGUNDA USINA                                               </t>
  </si>
  <si>
    <t xml:space="preserve">VILLA QUILLINZO                                             </t>
  </si>
  <si>
    <t xml:space="preserve">AMBOY                                                       </t>
  </si>
  <si>
    <t xml:space="preserve">ARROYO SAN ANTONIO                                          </t>
  </si>
  <si>
    <t xml:space="preserve">CAÑADA DEL SAUCE                                            </t>
  </si>
  <si>
    <t xml:space="preserve">CAÑADA DEL TALA                                             </t>
  </si>
  <si>
    <t xml:space="preserve">CIUDAD PARQUE DE LOS REARTES                                </t>
  </si>
  <si>
    <t xml:space="preserve">EL VERGEL                                                   </t>
  </si>
  <si>
    <t xml:space="preserve">UNIDAD TURISTICA DEL EMBALSE D                              </t>
  </si>
  <si>
    <t xml:space="preserve">CALERA CALAMUCHITA                                          </t>
  </si>
  <si>
    <t xml:space="preserve">LA CRUZ                                                     </t>
  </si>
  <si>
    <t xml:space="preserve">LOS CONDORES                                                </t>
  </si>
  <si>
    <t xml:space="preserve">VILLA LOS MOLINOS                                           </t>
  </si>
  <si>
    <t xml:space="preserve">LOS REARTES                                                 </t>
  </si>
  <si>
    <t xml:space="preserve">PARQUE CALMAYO                                              </t>
  </si>
  <si>
    <t xml:space="preserve">RIO DE LOS SAUCES                                           </t>
  </si>
  <si>
    <t xml:space="preserve">SANTA MONICA                                                </t>
  </si>
  <si>
    <t xml:space="preserve">SANTA ROSA DE CALAMUCHITA                                   </t>
  </si>
  <si>
    <t xml:space="preserve">LA GARGANTA                                                 </t>
  </si>
  <si>
    <t xml:space="preserve">VILLA ALPINA                                                </t>
  </si>
  <si>
    <t xml:space="preserve">VILLA AMANCAY                                               </t>
  </si>
  <si>
    <t xml:space="preserve">VILLA BERNA                                                 </t>
  </si>
  <si>
    <t xml:space="preserve">VILLA DEL DIQUE                                             </t>
  </si>
  <si>
    <t xml:space="preserve">VILLA GENERAL BELGRANO                                      </t>
  </si>
  <si>
    <t xml:space="preserve">EL CORCOVADO                                                </t>
  </si>
  <si>
    <t xml:space="preserve">YACANTO DE CALAMUCHITA                                      </t>
  </si>
  <si>
    <t xml:space="preserve">VILLA LA RIVERA                                             </t>
  </si>
  <si>
    <t xml:space="preserve">VILLA SAN MIGUEL                                            </t>
  </si>
  <si>
    <t xml:space="preserve">EL TORREON                                                  </t>
  </si>
  <si>
    <t xml:space="preserve">LAS CALERAS                                                 </t>
  </si>
  <si>
    <t xml:space="preserve">LOTEO SAN JAVIER                                            </t>
  </si>
  <si>
    <t xml:space="preserve">SANTA ROSA DEL RIO                                          </t>
  </si>
  <si>
    <t xml:space="preserve">SOLAR DE LOS MOLINOS                                        </t>
  </si>
  <si>
    <t xml:space="preserve">VALLE DORADO                                                </t>
  </si>
  <si>
    <t xml:space="preserve">VILLA COSTA AZUL                                            </t>
  </si>
  <si>
    <t xml:space="preserve">VILLA DEL PARQUE                                            </t>
  </si>
  <si>
    <t xml:space="preserve">VILLA DEL VERTEDERO                                         </t>
  </si>
  <si>
    <t xml:space="preserve">VILLA INCOR                                                 </t>
  </si>
  <si>
    <t xml:space="preserve">VILLA LA ISOLINA                                            </t>
  </si>
  <si>
    <t xml:space="preserve">VILLA LA MERCED                                             </t>
  </si>
  <si>
    <t xml:space="preserve">VILLA RUMIPAL                                               </t>
  </si>
  <si>
    <t xml:space="preserve">CORDOBA                                                     </t>
  </si>
  <si>
    <t xml:space="preserve">JARDIN ARENALES                                             </t>
  </si>
  <si>
    <t xml:space="preserve">GUIÑAZU                                                     </t>
  </si>
  <si>
    <t xml:space="preserve">LA FLORESTA                                                 </t>
  </si>
  <si>
    <t xml:space="preserve">GUIÑAZU NORTE                                               </t>
  </si>
  <si>
    <t xml:space="preserve">AGUA DE ORO                                                 </t>
  </si>
  <si>
    <t xml:space="preserve">ASCOCHINGA                                                  </t>
  </si>
  <si>
    <t xml:space="preserve">CASA BAMBA                                                  </t>
  </si>
  <si>
    <t xml:space="preserve">COLONIA CAROYA                                              </t>
  </si>
  <si>
    <t xml:space="preserve">COLONIA TIROLESA                                            </t>
  </si>
  <si>
    <t xml:space="preserve">COLONIA VICENTE AGUERO                                      </t>
  </si>
  <si>
    <t xml:space="preserve">BARRIO RUMY                                                 </t>
  </si>
  <si>
    <t xml:space="preserve">EL DIQUECITO                                                </t>
  </si>
  <si>
    <t xml:space="preserve">EL MANZANO                                                  </t>
  </si>
  <si>
    <t xml:space="preserve">CANTERAS EL SAUCE                                           </t>
  </si>
  <si>
    <t xml:space="preserve">ESTACION GENERAL PAZ                                        </t>
  </si>
  <si>
    <t xml:space="preserve">JESUS MARIA                                                 </t>
  </si>
  <si>
    <t xml:space="preserve">LA CALERA                                                   </t>
  </si>
  <si>
    <t xml:space="preserve">LAS VERTIENTES DE LA GRANJA                                 </t>
  </si>
  <si>
    <t xml:space="preserve">LOS MOLLES                                                  </t>
  </si>
  <si>
    <t xml:space="preserve">ESTACION KILOMETRO 711                                      </t>
  </si>
  <si>
    <t xml:space="preserve">MENDIOLAZA                                                  </t>
  </si>
  <si>
    <t xml:space="preserve">MI GRANJA                                                   </t>
  </si>
  <si>
    <t xml:space="preserve">RIO CEBALLOS                                                </t>
  </si>
  <si>
    <t xml:space="preserve">BARRIO MINETTI                                              </t>
  </si>
  <si>
    <t xml:space="preserve">CERRO DEL SOL                                               </t>
  </si>
  <si>
    <t xml:space="preserve">TINOCO                                                      </t>
  </si>
  <si>
    <t xml:space="preserve">CABANA                                                      </t>
  </si>
  <si>
    <t xml:space="preserve">VILLA ALLENDE                                               </t>
  </si>
  <si>
    <t xml:space="preserve">VILLA CERRO AZUL                                            </t>
  </si>
  <si>
    <t xml:space="preserve">PARQUE NORTE                                                </t>
  </si>
  <si>
    <t xml:space="preserve">VILLA LOS LLANOS                                            </t>
  </si>
  <si>
    <t xml:space="preserve">DUMESNIL                                                    </t>
  </si>
  <si>
    <t xml:space="preserve">LA GRANJA                                                   </t>
  </si>
  <si>
    <t xml:space="preserve">LOMAS DE SAN JOSE                                           </t>
  </si>
  <si>
    <t xml:space="preserve">LOMAS DE ZUPAY                                              </t>
  </si>
  <si>
    <t xml:space="preserve">MALABRIGO                                                   </t>
  </si>
  <si>
    <t xml:space="preserve">QUEBRADA HONDA                                              </t>
  </si>
  <si>
    <t xml:space="preserve">SALDAN                                                      </t>
  </si>
  <si>
    <t xml:space="preserve">SALSIPUEDES                                                 </t>
  </si>
  <si>
    <t xml:space="preserve">SIERRA PARQUE                                               </t>
  </si>
  <si>
    <t xml:space="preserve">UNQUILLO                                                    </t>
  </si>
  <si>
    <t xml:space="preserve">VALLE DEL SOL                                               </t>
  </si>
  <si>
    <t xml:space="preserve">VILLA AMUCHASTEGUI                                          </t>
  </si>
  <si>
    <t xml:space="preserve">VILLA ANI MI                                                </t>
  </si>
  <si>
    <t xml:space="preserve">VILLA COSTA CANAL 15                                        </t>
  </si>
  <si>
    <t xml:space="preserve">VILLA DIAZ                                                  </t>
  </si>
  <si>
    <t xml:space="preserve">VILLA EL FACHINAL                                           </t>
  </si>
  <si>
    <t xml:space="preserve">VILLA LAS SELVAS                                            </t>
  </si>
  <si>
    <t xml:space="preserve">VILLA LOS ALTOS                                             </t>
  </si>
  <si>
    <t xml:space="preserve">VILLA ÑU PORA                                               </t>
  </si>
  <si>
    <t xml:space="preserve">VILLA PEREZ TABOADA                                         </t>
  </si>
  <si>
    <t xml:space="preserve">VILLA TORTOSA                                               </t>
  </si>
  <si>
    <t xml:space="preserve">CANTERAS QUILPO                                             </t>
  </si>
  <si>
    <t xml:space="preserve">EL RINCON                                                   </t>
  </si>
  <si>
    <t xml:space="preserve">ESTACION NORTE                                              </t>
  </si>
  <si>
    <t xml:space="preserve">EL BRETE                                                    </t>
  </si>
  <si>
    <t xml:space="preserve">MEDIA NARANJA                                               </t>
  </si>
  <si>
    <t xml:space="preserve">PALO PARADO                                                 </t>
  </si>
  <si>
    <t xml:space="preserve">PASO VIEJO                                                  </t>
  </si>
  <si>
    <t xml:space="preserve">SAN MARCOS SIERRA                                           </t>
  </si>
  <si>
    <t xml:space="preserve">SERREZUELA                                                  </t>
  </si>
  <si>
    <t xml:space="preserve">TUCLAME                                                     </t>
  </si>
  <si>
    <t xml:space="preserve">VILLA DE SOTO                                               </t>
  </si>
  <si>
    <t xml:space="preserve">LA BANDA                                                    </t>
  </si>
  <si>
    <t xml:space="preserve">LECUEDER                                                    </t>
  </si>
  <si>
    <t xml:space="preserve">DEL CAMPILLO                                                </t>
  </si>
  <si>
    <t xml:space="preserve">HIPOLITO BOUCHARD                                           </t>
  </si>
  <si>
    <t xml:space="preserve">HUINCA RENANCO                                              </t>
  </si>
  <si>
    <t xml:space="preserve">ITALO                                                       </t>
  </si>
  <si>
    <t xml:space="preserve">MATTALDI                                                    </t>
  </si>
  <si>
    <t xml:space="preserve">ONAGOITY                                                    </t>
  </si>
  <si>
    <t xml:space="preserve">PINCEN                                                      </t>
  </si>
  <si>
    <t xml:space="preserve">ESTACION JOVITA                                             </t>
  </si>
  <si>
    <t xml:space="preserve">ESTACION CAÑADA VERDE                                       </t>
  </si>
  <si>
    <t xml:space="preserve">VILLA VALERIA                                               </t>
  </si>
  <si>
    <t xml:space="preserve">SANTA MAGDALENA                                             </t>
  </si>
  <si>
    <t xml:space="preserve">VILLA HUIDOBRO                                              </t>
  </si>
  <si>
    <t xml:space="preserve">SANABRIA                                                    </t>
  </si>
  <si>
    <t xml:space="preserve">ARROYO ALGODON                                              </t>
  </si>
  <si>
    <t xml:space="preserve">ARROYO CABRAL                                               </t>
  </si>
  <si>
    <t xml:space="preserve">AUSONIA                                                     </t>
  </si>
  <si>
    <t xml:space="preserve">COLONIA LA PALESTINA                                        </t>
  </si>
  <si>
    <t xml:space="preserve">CHAZON                                                      </t>
  </si>
  <si>
    <t xml:space="preserve">ETRURIA                                                     </t>
  </si>
  <si>
    <t xml:space="preserve">LA LAGUNA                                                   </t>
  </si>
  <si>
    <t xml:space="preserve">LA PLAYOSA                                                  </t>
  </si>
  <si>
    <t xml:space="preserve">LUCA                                                        </t>
  </si>
  <si>
    <t xml:space="preserve">COLONIA SILVIO PELLICO                                      </t>
  </si>
  <si>
    <t xml:space="preserve">TICINO                                                      </t>
  </si>
  <si>
    <t xml:space="preserve">TIO PUJIO                                                   </t>
  </si>
  <si>
    <t xml:space="preserve">VILLA OESTE                                                 </t>
  </si>
  <si>
    <t xml:space="preserve">CAÑADA DE RIO PINTO                                         </t>
  </si>
  <si>
    <t xml:space="preserve">CHUÑA                                                       </t>
  </si>
  <si>
    <t xml:space="preserve">DEAN FUNES                                                  </t>
  </si>
  <si>
    <t xml:space="preserve">ESQUINA DEL ALAMBRE                                         </t>
  </si>
  <si>
    <t xml:space="preserve">ESTACION KILOMETRO 827                                      </t>
  </si>
  <si>
    <t xml:space="preserve">OLIVARES DE SAN NICOLAS                                     </t>
  </si>
  <si>
    <t xml:space="preserve">QUILINO                                                     </t>
  </si>
  <si>
    <t xml:space="preserve">SAN PEDRO DE TOYOS                                          </t>
  </si>
  <si>
    <t xml:space="preserve">ESTACION KILOMETRO 807                                      </t>
  </si>
  <si>
    <t xml:space="preserve">VILLA QUILINO                                               </t>
  </si>
  <si>
    <t xml:space="preserve">LOS POZOS                                                   </t>
  </si>
  <si>
    <t xml:space="preserve">VILLA GUTIERREZ                                             </t>
  </si>
  <si>
    <t xml:space="preserve">ALEJANDRO ROCA                                              </t>
  </si>
  <si>
    <t xml:space="preserve">ASSUNTA                                                     </t>
  </si>
  <si>
    <t xml:space="preserve">BENGOLEA                                                    </t>
  </si>
  <si>
    <t xml:space="preserve">CARNERILLO                                                  </t>
  </si>
  <si>
    <t xml:space="preserve">CHARRAS                                                     </t>
  </si>
  <si>
    <t xml:space="preserve">EL RASTREADOR                                               </t>
  </si>
  <si>
    <t xml:space="preserve">GENERAL CABRERA                                             </t>
  </si>
  <si>
    <t xml:space="preserve">GENERAL DEHEZA                                              </t>
  </si>
  <si>
    <t xml:space="preserve">HUANCHILLAS                                                 </t>
  </si>
  <si>
    <t xml:space="preserve">LA CARLOTA                                                  </t>
  </si>
  <si>
    <t xml:space="preserve">LOS CISNES                                                  </t>
  </si>
  <si>
    <t xml:space="preserve">OLAETA                                                      </t>
  </si>
  <si>
    <t xml:space="preserve">SANTA EUFEMIA                                               </t>
  </si>
  <si>
    <t xml:space="preserve">UCACHA                                                      </t>
  </si>
  <si>
    <t xml:space="preserve">VILLA REDUCCION                                             </t>
  </si>
  <si>
    <t xml:space="preserve">ESTACION ALEJANDRO                                          </t>
  </si>
  <si>
    <t xml:space="preserve">NOETINGER                                                   </t>
  </si>
  <si>
    <t xml:space="preserve">ALEJO LEDESMA                                               </t>
  </si>
  <si>
    <t xml:space="preserve">ARIAS                                                       </t>
  </si>
  <si>
    <t xml:space="preserve">CAMILO ALDAO                                                </t>
  </si>
  <si>
    <t xml:space="preserve">CAPITAN GENERAL BERNARDO O'HIG                              </t>
  </si>
  <si>
    <t xml:space="preserve">CAVANAGH                                                    </t>
  </si>
  <si>
    <t xml:space="preserve">COLONIA VEINTICINCO                                         </t>
  </si>
  <si>
    <t xml:space="preserve">COLONIA BARGE                                               </t>
  </si>
  <si>
    <t xml:space="preserve">CORRAL DE BUSTOS                                            </t>
  </si>
  <si>
    <t xml:space="preserve">GENERAL BALDISSERA                                          </t>
  </si>
  <si>
    <t xml:space="preserve">GUATIMOZIN                                                  </t>
  </si>
  <si>
    <t xml:space="preserve">INRIVILLE                                                   </t>
  </si>
  <si>
    <t xml:space="preserve">ISLA VERDE                                                  </t>
  </si>
  <si>
    <t xml:space="preserve">LEONES                                                      </t>
  </si>
  <si>
    <t xml:space="preserve">LOS SURGENTES                                               </t>
  </si>
  <si>
    <t xml:space="preserve">MONTE BUEY                                                  </t>
  </si>
  <si>
    <t xml:space="preserve">SAIRA                                                       </t>
  </si>
  <si>
    <t xml:space="preserve">VILLA COLONIA ITALIANA                                      </t>
  </si>
  <si>
    <t xml:space="preserve">CIENAGA DEL CORO                                            </t>
  </si>
  <si>
    <t xml:space="preserve">EL CHACHO                                                   </t>
  </si>
  <si>
    <t xml:space="preserve">ESTANCIA DE GUADALUPE                                       </t>
  </si>
  <si>
    <t xml:space="preserve">LA PLAYA                                                    </t>
  </si>
  <si>
    <t xml:space="preserve">SAN CARLOS MINAS                                            </t>
  </si>
  <si>
    <t xml:space="preserve">TOSNO                                                       </t>
  </si>
  <si>
    <t xml:space="preserve">CHANCANI                                                    </t>
  </si>
  <si>
    <t xml:space="preserve">SALSACATE                                                   </t>
  </si>
  <si>
    <t xml:space="preserve">SAN GERONIMO                                                </t>
  </si>
  <si>
    <t xml:space="preserve">TALA CAÑADA                                                 </t>
  </si>
  <si>
    <t xml:space="preserve">TANINGA                                                     </t>
  </si>
  <si>
    <t xml:space="preserve">VILLA DE POCHO                                              </t>
  </si>
  <si>
    <t xml:space="preserve">GENERAL LEVALLE                                             </t>
  </si>
  <si>
    <t xml:space="preserve">LA CESIRA                                                   </t>
  </si>
  <si>
    <t xml:space="preserve">LABOULAYE                                                   </t>
  </si>
  <si>
    <t xml:space="preserve">LEGUIZAMON                                                  </t>
  </si>
  <si>
    <t xml:space="preserve">MELO                                                        </t>
  </si>
  <si>
    <t xml:space="preserve">RIO BAMBA                                                   </t>
  </si>
  <si>
    <t xml:space="preserve">ROSALES                                                     </t>
  </si>
  <si>
    <t xml:space="preserve">SAN JOAQUIN                                                 </t>
  </si>
  <si>
    <t xml:space="preserve">SERRANO                                                     </t>
  </si>
  <si>
    <t xml:space="preserve">VILLA ROSSI                                                 </t>
  </si>
  <si>
    <t xml:space="preserve">CABALANGO                                                   </t>
  </si>
  <si>
    <t xml:space="preserve">BARRIO SANTA ISABEL                                         </t>
  </si>
  <si>
    <t xml:space="preserve">BIALET MASSE                                                </t>
  </si>
  <si>
    <t xml:space="preserve">AGUILA BLANCA                                               </t>
  </si>
  <si>
    <t xml:space="preserve">CASA GRANDE                                                 </t>
  </si>
  <si>
    <t xml:space="preserve">COSQUIN                                                     </t>
  </si>
  <si>
    <t xml:space="preserve">CRUZ CHICA                                                  </t>
  </si>
  <si>
    <t xml:space="preserve">CUESTA BLANCA                                               </t>
  </si>
  <si>
    <t xml:space="preserve">CHARBONIER                                                  </t>
  </si>
  <si>
    <t xml:space="preserve">ESTANCIA VIEJA                                              </t>
  </si>
  <si>
    <t xml:space="preserve">HUERTA GRANDE                                               </t>
  </si>
  <si>
    <t xml:space="preserve">LA FALDA                                                    </t>
  </si>
  <si>
    <t xml:space="preserve">VILLA LAGO AZUL                                             </t>
  </si>
  <si>
    <t xml:space="preserve">LOS COCOS                                                   </t>
  </si>
  <si>
    <t xml:space="preserve">MALLIN                                                      </t>
  </si>
  <si>
    <t xml:space="preserve">MAYU SUMAJ                                                  </t>
  </si>
  <si>
    <t xml:space="preserve">QUEBRADA DE LUNA                                            </t>
  </si>
  <si>
    <t xml:space="preserve">SAN ANTONIO DE ARREDONDO                                    </t>
  </si>
  <si>
    <t xml:space="preserve">ESTACION SANTA MARIA DE PUNILL                              </t>
  </si>
  <si>
    <t xml:space="preserve">TALA HUASI                                                  </t>
  </si>
  <si>
    <t xml:space="preserve">TANTI                                                       </t>
  </si>
  <si>
    <t xml:space="preserve">VALLE HERMOSO                                               </t>
  </si>
  <si>
    <t xml:space="preserve">BARRIO COLINA                                               </t>
  </si>
  <si>
    <t xml:space="preserve">VILLA FLOR SERRANA                                          </t>
  </si>
  <si>
    <t xml:space="preserve">VILLA GIARDINO                                              </t>
  </si>
  <si>
    <t xml:space="preserve">VILLA ICHO CRUZ                                             </t>
  </si>
  <si>
    <t xml:space="preserve">VILLA LAS JARILLAS                                          </t>
  </si>
  <si>
    <t xml:space="preserve">VILLA PARQUE SIQUIMAN                                       </t>
  </si>
  <si>
    <t xml:space="preserve">VILLA SAN JOSE                                              </t>
  </si>
  <si>
    <t xml:space="preserve">VILLA SANTA CRUZ DEL LAGO                                   </t>
  </si>
  <si>
    <t xml:space="preserve">CAPILLA DEL MONTE                                           </t>
  </si>
  <si>
    <t xml:space="preserve">CONVENTO SANTO DOMINGO                                      </t>
  </si>
  <si>
    <t xml:space="preserve">CRUZ GRANDE                                                 </t>
  </si>
  <si>
    <t xml:space="preserve">EL CONDADO                                                  </t>
  </si>
  <si>
    <t xml:space="preserve">LA MANDINGA                                                 </t>
  </si>
  <si>
    <t xml:space="preserve">LA TOMA                                                     </t>
  </si>
  <si>
    <t xml:space="preserve">MOLINARI                                                    </t>
  </si>
  <si>
    <t xml:space="preserve">VILLA BUSTOS                                                </t>
  </si>
  <si>
    <t xml:space="preserve">VILLA CAEIRO                                                </t>
  </si>
  <si>
    <t xml:space="preserve">VILLA CARLOS PAZ                                            </t>
  </si>
  <si>
    <t xml:space="preserve">VILLA CUMBRE AZUL                                           </t>
  </si>
  <si>
    <t xml:space="preserve">VILLA DEL LAGO                                              </t>
  </si>
  <si>
    <t xml:space="preserve">VILLA GARCIA                                                </t>
  </si>
  <si>
    <t xml:space="preserve">VILLA MIRADOR LAGO SAN ROQUE                                </t>
  </si>
  <si>
    <t xml:space="preserve">VILLA PAN DE AZUCAR                                         </t>
  </si>
  <si>
    <t xml:space="preserve">VILLA SAMARITANA                                            </t>
  </si>
  <si>
    <t xml:space="preserve">VILLA SANTA ISABEL                                          </t>
  </si>
  <si>
    <t xml:space="preserve">VILLA YACOANA                                               </t>
  </si>
  <si>
    <t xml:space="preserve">ACHIRAS                                                     </t>
  </si>
  <si>
    <t xml:space="preserve">ADELIA MARIA                                                </t>
  </si>
  <si>
    <t xml:space="preserve">ALCIRA                                                      </t>
  </si>
  <si>
    <t xml:space="preserve">ALPA CORRAL                                                 </t>
  </si>
  <si>
    <t xml:space="preserve">VILLA LAS QUINTAS                                           </t>
  </si>
  <si>
    <t xml:space="preserve">BERROTARAN                                                  </t>
  </si>
  <si>
    <t xml:space="preserve">BULNES                                                      </t>
  </si>
  <si>
    <t xml:space="preserve">CORONEL BAIGORRIA                                           </t>
  </si>
  <si>
    <t xml:space="preserve">CORONEL MOLDES                                              </t>
  </si>
  <si>
    <t xml:space="preserve">CHAJAN                                                      </t>
  </si>
  <si>
    <t xml:space="preserve">CHUCUL                                                      </t>
  </si>
  <si>
    <t xml:space="preserve">ELENA                                                       </t>
  </si>
  <si>
    <t xml:space="preserve">LA CAROLINA                                                 </t>
  </si>
  <si>
    <t xml:space="preserve">LA CAUTIVA                                                  </t>
  </si>
  <si>
    <t xml:space="preserve">LA GILDA                                                    </t>
  </si>
  <si>
    <t xml:space="preserve">LAS ACEQUIAS                                                </t>
  </si>
  <si>
    <t xml:space="preserve">LAS ALBAHACAS                                               </t>
  </si>
  <si>
    <t xml:space="preserve">LAS HIGUERAS                                                </t>
  </si>
  <si>
    <t xml:space="preserve">LAS PEÑAS                                                   </t>
  </si>
  <si>
    <t xml:space="preserve">LAS VERTIENTES                                              </t>
  </si>
  <si>
    <t xml:space="preserve">MALENA                                                      </t>
  </si>
  <si>
    <t xml:space="preserve">MONTE DE LOS GAUCHOS                                        </t>
  </si>
  <si>
    <t xml:space="preserve">SAMPACHO                                                    </t>
  </si>
  <si>
    <t xml:space="preserve">SAN BASILIO                                                 </t>
  </si>
  <si>
    <t xml:space="preserve">ESTACION HOLMBERG                                           </t>
  </si>
  <si>
    <t xml:space="preserve">SUCO                                                        </t>
  </si>
  <si>
    <t xml:space="preserve">TOSQUITAS                                                   </t>
  </si>
  <si>
    <t xml:space="preserve">ESTACION VICUÑA MACKENNA                                    </t>
  </si>
  <si>
    <t xml:space="preserve">VILLA EL CHACAY                                             </t>
  </si>
  <si>
    <t xml:space="preserve">WASHINGTON                                                  </t>
  </si>
  <si>
    <t xml:space="preserve">ESTACION GIGENA                                             </t>
  </si>
  <si>
    <t xml:space="preserve">LA QUINTA                                                   </t>
  </si>
  <si>
    <t xml:space="preserve">LAS GRAMILLAS                                               </t>
  </si>
  <si>
    <t xml:space="preserve">ATAHONA                                                     </t>
  </si>
  <si>
    <t xml:space="preserve">CAÑADA DE MACHADO                                           </t>
  </si>
  <si>
    <t xml:space="preserve">CAPILLA DE LOS REMEDIOS                                     </t>
  </si>
  <si>
    <t xml:space="preserve">LA BUENA PARADA                                             </t>
  </si>
  <si>
    <t xml:space="preserve">CHALACEA                                                    </t>
  </si>
  <si>
    <t xml:space="preserve">DIEGO DE ROJAS                                              </t>
  </si>
  <si>
    <t xml:space="preserve">ESTACION EL ALCALDE                                         </t>
  </si>
  <si>
    <t xml:space="preserve">EL CRISPIN                                                  </t>
  </si>
  <si>
    <t xml:space="preserve">LA PARA                                                     </t>
  </si>
  <si>
    <t xml:space="preserve">LA POSTA                                                    </t>
  </si>
  <si>
    <t xml:space="preserve">LAS SALADAS                                                 </t>
  </si>
  <si>
    <t xml:space="preserve">MAQUINISTA GALLINI                                          </t>
  </si>
  <si>
    <t xml:space="preserve">MONTE CRISTO                                                </t>
  </si>
  <si>
    <t xml:space="preserve">MONTE DEL ROSARIO                                           </t>
  </si>
  <si>
    <t xml:space="preserve">OBISPO TREJO                                                </t>
  </si>
  <si>
    <t xml:space="preserve">ESTACION KILOMETRO 658                                      </t>
  </si>
  <si>
    <t xml:space="preserve">PIQUILLIN                                                   </t>
  </si>
  <si>
    <t xml:space="preserve">PLAZA DE MERCEDES                                           </t>
  </si>
  <si>
    <t xml:space="preserve">ESTACION RIO PRIMERO NORTE                                  </t>
  </si>
  <si>
    <t xml:space="preserve">SAGRADA FAMILIA                                             </t>
  </si>
  <si>
    <t xml:space="preserve">SANTA ROSA    [... DE RIO PRIM                              </t>
  </si>
  <si>
    <t xml:space="preserve">VILLA FONTANA                                               </t>
  </si>
  <si>
    <t xml:space="preserve">PUEBLO COMECHINGONES                                        </t>
  </si>
  <si>
    <t xml:space="preserve">TALA NORTE                                                  </t>
  </si>
  <si>
    <t xml:space="preserve">VIVAS, PEDRO E                                              </t>
  </si>
  <si>
    <t xml:space="preserve">ESTACION CANDELARIA NORTE                                   </t>
  </si>
  <si>
    <t xml:space="preserve">CERRO COLORADO                                              </t>
  </si>
  <si>
    <t xml:space="preserve">CHAÑAR VIEJO                                                </t>
  </si>
  <si>
    <t xml:space="preserve">GUTEMBERG                                                   </t>
  </si>
  <si>
    <t xml:space="preserve">PUESTO DE CASTRO                                            </t>
  </si>
  <si>
    <t xml:space="preserve">RAYO CORTADO                                                </t>
  </si>
  <si>
    <t xml:space="preserve">SEBASTIAN ELCANO                                            </t>
  </si>
  <si>
    <t xml:space="preserve">VILLA DE MARIA   [... ... DEL                               </t>
  </si>
  <si>
    <t xml:space="preserve">EUFRASIO LOZA                                               </t>
  </si>
  <si>
    <t xml:space="preserve">CALCHIN                                                     </t>
  </si>
  <si>
    <t xml:space="preserve">CALCHIN OESTE                                               </t>
  </si>
  <si>
    <t xml:space="preserve">CAPILLA DEL CARMEN                                          </t>
  </si>
  <si>
    <t xml:space="preserve">CARRILOBO                                                   </t>
  </si>
  <si>
    <t xml:space="preserve">COLAZO                                                      </t>
  </si>
  <si>
    <t xml:space="preserve">COSTASACATE                                                 </t>
  </si>
  <si>
    <t xml:space="preserve">IMPIRA                                                      </t>
  </si>
  <si>
    <t xml:space="preserve">LAGUNA LARGA                                                </t>
  </si>
  <si>
    <t xml:space="preserve">LAS JUNTURAS                                                </t>
  </si>
  <si>
    <t xml:space="preserve">LOS CHAÑARITOS                                              </t>
  </si>
  <si>
    <t xml:space="preserve">LUQUE                                                       </t>
  </si>
  <si>
    <t xml:space="preserve">MANFREDI                                                    </t>
  </si>
  <si>
    <t xml:space="preserve">MATORRALES                                                  </t>
  </si>
  <si>
    <t xml:space="preserve">ONCATIVO                                                    </t>
  </si>
  <si>
    <t xml:space="preserve">POZO DEL MOLLE                                              </t>
  </si>
  <si>
    <t xml:space="preserve">SANTIAGO TEMPLE                                             </t>
  </si>
  <si>
    <t xml:space="preserve">VILLA DEL ROSARIO                                           </t>
  </si>
  <si>
    <t xml:space="preserve">SAN HUBERTO                                                 </t>
  </si>
  <si>
    <t xml:space="preserve">AMBUL                                                       </t>
  </si>
  <si>
    <t xml:space="preserve">LOS PATOS                                                   </t>
  </si>
  <si>
    <t xml:space="preserve">EL HUAYCO                                                   </t>
  </si>
  <si>
    <t xml:space="preserve">LA CORTADERA                                                </t>
  </si>
  <si>
    <t xml:space="preserve">LAS CALLES                                                  </t>
  </si>
  <si>
    <t xml:space="preserve">LAS RABONAS                                                 </t>
  </si>
  <si>
    <t xml:space="preserve">LOS CALLEJONES                                              </t>
  </si>
  <si>
    <t xml:space="preserve">MINA CLAVERO                                                </t>
  </si>
  <si>
    <t xml:space="preserve">MUSSI                                                       </t>
  </si>
  <si>
    <t xml:space="preserve">NONO                                                        </t>
  </si>
  <si>
    <t xml:space="preserve">PANAHOLMA                                                   </t>
  </si>
  <si>
    <t xml:space="preserve">BARRIO MARTIN MIGUEL DE GUEMES                              </t>
  </si>
  <si>
    <t xml:space="preserve">SAUCE ARRIBA                                                </t>
  </si>
  <si>
    <t xml:space="preserve">TASNA                                                       </t>
  </si>
  <si>
    <t xml:space="preserve">VILLA CURA BROCHERO                                         </t>
  </si>
  <si>
    <t xml:space="preserve">DIQUE MEDINA ALLENDE                                        </t>
  </si>
  <si>
    <t xml:space="preserve">CONLARA                                                     </t>
  </si>
  <si>
    <t xml:space="preserve">CORRALITO                                                   </t>
  </si>
  <si>
    <t xml:space="preserve">CRUZ CAÑA                                                   </t>
  </si>
  <si>
    <t xml:space="preserve">EL VALLE                                                    </t>
  </si>
  <si>
    <t xml:space="preserve">LA POBLACION                                                </t>
  </si>
  <si>
    <t xml:space="preserve">LA RAMADA                                                   </t>
  </si>
  <si>
    <t xml:space="preserve">LAS CHACRAS                                                 </t>
  </si>
  <si>
    <t xml:space="preserve">ALTO RESBALOSO                                              </t>
  </si>
  <si>
    <t xml:space="preserve">LOMA BOLA                                                   </t>
  </si>
  <si>
    <t xml:space="preserve">LOS CERRILLOS                                               </t>
  </si>
  <si>
    <t xml:space="preserve">LOS HORNILLOS                                               </t>
  </si>
  <si>
    <t xml:space="preserve">LUYABA                                                      </t>
  </si>
  <si>
    <t xml:space="preserve">QUEBRACHO LADEADO                                           </t>
  </si>
  <si>
    <t xml:space="preserve">LA TRAVESIA                                                 </t>
  </si>
  <si>
    <t xml:space="preserve">BARRIO COLON                                                </t>
  </si>
  <si>
    <t xml:space="preserve">VILLA DOS ARROYOS                                           </t>
  </si>
  <si>
    <t xml:space="preserve">LOS ROMEROS                                                 </t>
  </si>
  <si>
    <t xml:space="preserve">LAS AFUERAS                                                 </t>
  </si>
  <si>
    <t xml:space="preserve">LAS CHACRAS, BARRIO                                         </t>
  </si>
  <si>
    <t xml:space="preserve">LAS TAPIAS                                                  </t>
  </si>
  <si>
    <t xml:space="preserve">QUEBRADA DE LOS POZOS                                       </t>
  </si>
  <si>
    <t xml:space="preserve">VILLA DE LAS ROSAS                                          </t>
  </si>
  <si>
    <t xml:space="preserve">YACANTO                                                     </t>
  </si>
  <si>
    <t xml:space="preserve">ALICIA                                                      </t>
  </si>
  <si>
    <t xml:space="preserve">ALTOS DE CHIPION                                            </t>
  </si>
  <si>
    <t xml:space="preserve">ARROYITO                                                    </t>
  </si>
  <si>
    <t xml:space="preserve">BALNEARIA                                                   </t>
  </si>
  <si>
    <t xml:space="preserve">BRINCKMANN                                                  </t>
  </si>
  <si>
    <t xml:space="preserve">COLONIA 9 DE JULIO                                          </t>
  </si>
  <si>
    <t xml:space="preserve">COLONIA LA TORDILLA                                         </t>
  </si>
  <si>
    <t xml:space="preserve">COLONIA MARINA                                              </t>
  </si>
  <si>
    <t xml:space="preserve">COLONIA PROSPERIDAD                                         </t>
  </si>
  <si>
    <t xml:space="preserve">COLONIA SAN BARTOLOME                                       </t>
  </si>
  <si>
    <t xml:space="preserve">COLONIA SAN PEDRO                                           </t>
  </si>
  <si>
    <t xml:space="preserve">COLONIA VIGNAUD                                             </t>
  </si>
  <si>
    <t xml:space="preserve">COLONIA VALTERIANA                                          </t>
  </si>
  <si>
    <t xml:space="preserve">DEVOTO                                                      </t>
  </si>
  <si>
    <t xml:space="preserve">EL ARAÑADO                                                  </t>
  </si>
  <si>
    <t xml:space="preserve">EL FORTIN                                                   </t>
  </si>
  <si>
    <t xml:space="preserve">EL FUERTECITO                                               </t>
  </si>
  <si>
    <t xml:space="preserve">EL TIO                                                      </t>
  </si>
  <si>
    <t xml:space="preserve">ESTACION LUXARDO                                            </t>
  </si>
  <si>
    <t xml:space="preserve">FREYRE                                                      </t>
  </si>
  <si>
    <t xml:space="preserve">LA FRANCIA                                                  </t>
  </si>
  <si>
    <t xml:space="preserve">ESTACION PRESIDENTE FIGUEROA A                              </t>
  </si>
  <si>
    <t xml:space="preserve">LAS VARAS                                                   </t>
  </si>
  <si>
    <t xml:space="preserve">LAS VARILLAS                                                </t>
  </si>
  <si>
    <t xml:space="preserve">MARULL                                                      </t>
  </si>
  <si>
    <t xml:space="preserve">MORTEROS                                                    </t>
  </si>
  <si>
    <t xml:space="preserve">PLAZA LUXARDO                                               </t>
  </si>
  <si>
    <t xml:space="preserve">PLAZA SAN FRANCISCO                                         </t>
  </si>
  <si>
    <t xml:space="preserve">PORTEÑA                                                     </t>
  </si>
  <si>
    <t xml:space="preserve">QUEBRACHO HERRADO                                           </t>
  </si>
  <si>
    <t xml:space="preserve">SACANTA                                                     </t>
  </si>
  <si>
    <t xml:space="preserve">SATURNINO MARIA LASPIUR                                     </t>
  </si>
  <si>
    <t xml:space="preserve">SEEBER                                                      </t>
  </si>
  <si>
    <t xml:space="preserve">TORO PUJIO                                                  </t>
  </si>
  <si>
    <t xml:space="preserve">TRANSITO                                                    </t>
  </si>
  <si>
    <t xml:space="preserve">TRINCHERA                                                   </t>
  </si>
  <si>
    <t xml:space="preserve">VILLA CONCEPCION DEL TIO                                    </t>
  </si>
  <si>
    <t xml:space="preserve">VILLA DEL TRANSITO                                          </t>
  </si>
  <si>
    <t xml:space="preserve">VILLA SAN ESTEBAN                                           </t>
  </si>
  <si>
    <t xml:space="preserve">LA PAQUITA                                                  </t>
  </si>
  <si>
    <t xml:space="preserve">VILLA VAUDAGNA                                              </t>
  </si>
  <si>
    <t xml:space="preserve">LA CARBONADA                                                </t>
  </si>
  <si>
    <t xml:space="preserve">LAS QUINTAS                                                 </t>
  </si>
  <si>
    <t xml:space="preserve">ALTA GRACIA                                                 </t>
  </si>
  <si>
    <t xml:space="preserve">BARRIO GILBERT                                              </t>
  </si>
  <si>
    <t xml:space="preserve">BOUWER                                                      </t>
  </si>
  <si>
    <t xml:space="preserve">DESPEÑADEROS                                                </t>
  </si>
  <si>
    <t xml:space="preserve">DIQUE CHICO                                                 </t>
  </si>
  <si>
    <t xml:space="preserve">FALDA DEL CARMEN                                            </t>
  </si>
  <si>
    <t xml:space="preserve">LA PERLA                                                    </t>
  </si>
  <si>
    <t xml:space="preserve">LOS CEDROS                                                  </t>
  </si>
  <si>
    <t xml:space="preserve">LOZADA                                                      </t>
  </si>
  <si>
    <t xml:space="preserve">BARRIO I                                                    </t>
  </si>
  <si>
    <t xml:space="preserve">MONTE RALO                                                  </t>
  </si>
  <si>
    <t xml:space="preserve">POTRERO DE GARAY                                            </t>
  </si>
  <si>
    <t xml:space="preserve">RAFAEL GARCIA                                               </t>
  </si>
  <si>
    <t xml:space="preserve">SAN CLEMENTE                                                </t>
  </si>
  <si>
    <t xml:space="preserve">JOSE DE LA QUINTANA                                         </t>
  </si>
  <si>
    <t xml:space="preserve">VILLA SAN NICOLAS                                           </t>
  </si>
  <si>
    <t xml:space="preserve">TOLEDO                                                      </t>
  </si>
  <si>
    <t xml:space="preserve">VALLE ALEGRE                                                </t>
  </si>
  <si>
    <t xml:space="preserve">VALLE DE ANIZACATE                                          </t>
  </si>
  <si>
    <t xml:space="preserve">VILLA CIUDAD DE AMERICA                                     </t>
  </si>
  <si>
    <t xml:space="preserve">VILLA DEL PRADO                                             </t>
  </si>
  <si>
    <t xml:space="preserve">LA PAISANITA                                                </t>
  </si>
  <si>
    <t xml:space="preserve">LOS CERRILOS                                                </t>
  </si>
  <si>
    <t xml:space="preserve">YOCSINA                                                     </t>
  </si>
  <si>
    <t xml:space="preserve">CASEROS CENTRO                                              </t>
  </si>
  <si>
    <t xml:space="preserve">FALDA DEL CAÑETE                                            </t>
  </si>
  <si>
    <t xml:space="preserve">SOCAVONES                                                   </t>
  </si>
  <si>
    <t xml:space="preserve">VILLA MONTENEGRO                                            </t>
  </si>
  <si>
    <t xml:space="preserve">BARRIO MONTEVIDEO                                           </t>
  </si>
  <si>
    <t xml:space="preserve">DOCTOR LUCAS A. DE OLMOS   [ES                              </t>
  </si>
  <si>
    <t xml:space="preserve">LA BOLSA                                                    </t>
  </si>
  <si>
    <t xml:space="preserve">LA RANCHERITA                                               </t>
  </si>
  <si>
    <t xml:space="preserve">LA SERRANITA                                                </t>
  </si>
  <si>
    <t xml:space="preserve">LOS AROMOS                                                  </t>
  </si>
  <si>
    <t xml:space="preserve">LOS MORTERITOS                                              </t>
  </si>
  <si>
    <t xml:space="preserve">MALAGUEÑO                                                   </t>
  </si>
  <si>
    <t xml:space="preserve">MI VALLE                                                    </t>
  </si>
  <si>
    <t xml:space="preserve">RIVERA DE ANIZACATE                                         </t>
  </si>
  <si>
    <t xml:space="preserve">VILLA PARQUE SAN MARTIN                                     </t>
  </si>
  <si>
    <t xml:space="preserve">VILLA PARQUE SANTA ANA                                      </t>
  </si>
  <si>
    <t xml:space="preserve">VILLA SATITA                                                </t>
  </si>
  <si>
    <t xml:space="preserve">CAMINIAGA                                                   </t>
  </si>
  <si>
    <t xml:space="preserve">POZO NUEVO                                                  </t>
  </si>
  <si>
    <t xml:space="preserve">SAN FRANCISCO DEL CHAÑAR                                    </t>
  </si>
  <si>
    <t xml:space="preserve">ALMAFUERTE                                                  </t>
  </si>
  <si>
    <t xml:space="preserve">COLONIA ALMADA                                              </t>
  </si>
  <si>
    <t xml:space="preserve">DALMACIO VELEZ SARSFIELD                                    </t>
  </si>
  <si>
    <t xml:space="preserve">GENERAL FOTHERINGHAM                                        </t>
  </si>
  <si>
    <t xml:space="preserve">HERNANDO                                                    </t>
  </si>
  <si>
    <t xml:space="preserve">JAMES CRAIK                                                 </t>
  </si>
  <si>
    <t xml:space="preserve">LAS ISLETILLAS                                              </t>
  </si>
  <si>
    <t xml:space="preserve">LAS PERDICES                                                </t>
  </si>
  <si>
    <t xml:space="preserve">LOS ZORROS                                                  </t>
  </si>
  <si>
    <t xml:space="preserve">OLIVA                                                       </t>
  </si>
  <si>
    <t xml:space="preserve">PAMPAYASTA NORTE                                            </t>
  </si>
  <si>
    <t xml:space="preserve">PAMPAYASTA SUR                                              </t>
  </si>
  <si>
    <t xml:space="preserve">RIO TERCERO                                                 </t>
  </si>
  <si>
    <t xml:space="preserve">TANCACHA                                                    </t>
  </si>
  <si>
    <t xml:space="preserve">VILLA ASCASUBI                                              </t>
  </si>
  <si>
    <t xml:space="preserve">SINSACATE                                                   </t>
  </si>
  <si>
    <t xml:space="preserve">CAÑADA DE LUQUE                                             </t>
  </si>
  <si>
    <t xml:space="preserve">CAPILLA DE SITON                                            </t>
  </si>
  <si>
    <t xml:space="preserve">LA PAMPA                                                    </t>
  </si>
  <si>
    <t xml:space="preserve">LOS MISTOLES                                                </t>
  </si>
  <si>
    <t xml:space="preserve">SIMBOLAR                                                    </t>
  </si>
  <si>
    <t xml:space="preserve">VILLA GENERAL MITRE                                         </t>
  </si>
  <si>
    <t xml:space="preserve">VILLA DEL TOTORAL                                           </t>
  </si>
  <si>
    <t xml:space="preserve">LAS ARRIAS                                                  </t>
  </si>
  <si>
    <t xml:space="preserve">MANSILLA, LUCIO V                                           </t>
  </si>
  <si>
    <t xml:space="preserve">SAN JOSE DE LA DORMIDA                                      </t>
  </si>
  <si>
    <t xml:space="preserve">SAN JOSE DE LAS SALINAS                                     </t>
  </si>
  <si>
    <t xml:space="preserve">SAN PEDRO NORTE                                             </t>
  </si>
  <si>
    <t xml:space="preserve">VILLA TULUMBA                                               </t>
  </si>
  <si>
    <t xml:space="preserve">ALDEA SANTA MARIA                                           </t>
  </si>
  <si>
    <t xml:space="preserve">ALTO ALEGRE                                                 </t>
  </si>
  <si>
    <t xml:space="preserve">BALLESTEROS                                                 </t>
  </si>
  <si>
    <t xml:space="preserve">BALLESTEROS SUR                                             </t>
  </si>
  <si>
    <t xml:space="preserve">BELL VILLE                                                  </t>
  </si>
  <si>
    <t xml:space="preserve">BENJAMIN GOULD                                              </t>
  </si>
  <si>
    <t xml:space="preserve">CANALS                                                      </t>
  </si>
  <si>
    <t xml:space="preserve">COLONIA BISMARCK                                            </t>
  </si>
  <si>
    <t xml:space="preserve">COLONIA BREMEN                                              </t>
  </si>
  <si>
    <t xml:space="preserve">CHILIBROSTE                                                 </t>
  </si>
  <si>
    <t xml:space="preserve">IDIAZABAL                                                   </t>
  </si>
  <si>
    <t xml:space="preserve">JUSTINIANO POSSE                                            </t>
  </si>
  <si>
    <t xml:space="preserve">LABORDE                                                     </t>
  </si>
  <si>
    <t xml:space="preserve">MONTE LEÑA                                                  </t>
  </si>
  <si>
    <t xml:space="preserve">MONTE MAIZ                                                  </t>
  </si>
  <si>
    <t xml:space="preserve">MORRISON                                                    </t>
  </si>
  <si>
    <t xml:space="preserve">ESTACION ORDOÑEZ                                            </t>
  </si>
  <si>
    <t xml:space="preserve">PASCANAS                                                    </t>
  </si>
  <si>
    <t xml:space="preserve">PUEBLO ITALIANO                                             </t>
  </si>
  <si>
    <t xml:space="preserve">CARCANO, RAMON J                                            </t>
  </si>
  <si>
    <t xml:space="preserve">SAN ANTONIO DE LITIN                                        </t>
  </si>
  <si>
    <t xml:space="preserve">SAN MARCOS                                                  </t>
  </si>
  <si>
    <t xml:space="preserve">SAN SEVERO                                                  </t>
  </si>
  <si>
    <t xml:space="preserve">VIAMONTE                                                    </t>
  </si>
  <si>
    <t xml:space="preserve">VILLA LOS PATOS                                             </t>
  </si>
  <si>
    <t xml:space="preserve">WENCESLAO ESCALANTE                                         </t>
  </si>
  <si>
    <t xml:space="preserve">CINTRA                                                      </t>
  </si>
  <si>
    <t xml:space="preserve">VICTORIANO RODRIGUEZ                                        </t>
  </si>
  <si>
    <t xml:space="preserve">YAHAPE                                                      </t>
  </si>
  <si>
    <t xml:space="preserve">CORRIENTES                                                  </t>
  </si>
  <si>
    <t xml:space="preserve">LAGUNA BRAVA                                                </t>
  </si>
  <si>
    <t xml:space="preserve">RIACHUELO                                                   </t>
  </si>
  <si>
    <t xml:space="preserve">BARRIO ESPERANZA                                            </t>
  </si>
  <si>
    <t xml:space="preserve">CAÑADA QUIROZ                                               </t>
  </si>
  <si>
    <t xml:space="preserve">LAGUNA PAIVA                                                </t>
  </si>
  <si>
    <t xml:space="preserve">TABAY                                                       </t>
  </si>
  <si>
    <t xml:space="preserve">TATACUA                                                     </t>
  </si>
  <si>
    <t xml:space="preserve">CAZADORES CORRENTINOS                                       </t>
  </si>
  <si>
    <t xml:space="preserve">PERUGORRIA                                                  </t>
  </si>
  <si>
    <t xml:space="preserve">EL SOMBRERO                                                 </t>
  </si>
  <si>
    <t xml:space="preserve">ALVEAR                                                      </t>
  </si>
  <si>
    <t xml:space="preserve">ESTACION TORRENT                                            </t>
  </si>
  <si>
    <t xml:space="preserve">ITA IBATE                                                   </t>
  </si>
  <si>
    <t xml:space="preserve">LOMAS DE VALLEJOS                                           </t>
  </si>
  <si>
    <t xml:space="preserve">NUESTRA SEÑORA DEL ROSARIO DE                               </t>
  </si>
  <si>
    <t xml:space="preserve">PALMAR GRANDE                                               </t>
  </si>
  <si>
    <t xml:space="preserve">COLONIA CAROLINA                                            </t>
  </si>
  <si>
    <t xml:space="preserve">RAMADA PASO                                                 </t>
  </si>
  <si>
    <t xml:space="preserve">COLONIA LIEBIG'S                                            </t>
  </si>
  <si>
    <t xml:space="preserve">VILLA OLIVARI                                               </t>
  </si>
  <si>
    <t xml:space="preserve">CRUZ DE LOS MILAGROS                                        </t>
  </si>
  <si>
    <t xml:space="preserve">MARTINEZ, GOBERNADOR JUAN E                                 </t>
  </si>
  <si>
    <t xml:space="preserve">VILLA CORDOBA                                               </t>
  </si>
  <si>
    <t xml:space="preserve">PUERTO VIEJO                                                </t>
  </si>
  <si>
    <t xml:space="preserve">FELIPE YOFRE                                                </t>
  </si>
  <si>
    <t xml:space="preserve">ESTACION JUSTINO SOLARI                                     </t>
  </si>
  <si>
    <t xml:space="preserve">LOZA, MARIANO I                                             </t>
  </si>
  <si>
    <t xml:space="preserve">COLONIA LIBERTAD                                            </t>
  </si>
  <si>
    <t xml:space="preserve">PARADA ACUÑA                                                </t>
  </si>
  <si>
    <t xml:space="preserve">ESTACION LIBERTAD                                           </t>
  </si>
  <si>
    <t xml:space="preserve">JUAN PUJOL                                                  </t>
  </si>
  <si>
    <t xml:space="preserve">MOCORETA                                                    </t>
  </si>
  <si>
    <t xml:space="preserve">BONPLAND                                                    </t>
  </si>
  <si>
    <t xml:space="preserve">PARADA PUCHETA                                              </t>
  </si>
  <si>
    <t xml:space="preserve">TAPEBICUA                                                   </t>
  </si>
  <si>
    <t xml:space="preserve">INGENIO PRIMER CORRENTINO                                   </t>
  </si>
  <si>
    <t xml:space="preserve">PASO DE LA PATRIA                                           </t>
  </si>
  <si>
    <t xml:space="preserve">SANTA ANA                                                   </t>
  </si>
  <si>
    <t xml:space="preserve">COLONIA CARLOS PELLEGRINI                                   </t>
  </si>
  <si>
    <t xml:space="preserve">GUAVIRAVI                                                   </t>
  </si>
  <si>
    <t xml:space="preserve">YAPEYU                                                      </t>
  </si>
  <si>
    <t xml:space="preserve">COLONIA PANDO                                               </t>
  </si>
  <si>
    <t xml:space="preserve">CHAVARRIA                                                   </t>
  </si>
  <si>
    <t xml:space="preserve">ESTACION PUEBLO 9 DE JULIO                                  </t>
  </si>
  <si>
    <t xml:space="preserve">FERNANDEZ, PEDRO R                                          </t>
  </si>
  <si>
    <t xml:space="preserve">MANTILLA, MANUEL F.   [ESTACIO                              </t>
  </si>
  <si>
    <t xml:space="preserve">GOMEZ, JOSE R                                               </t>
  </si>
  <si>
    <t xml:space="preserve">GARRUCHOS                                                   </t>
  </si>
  <si>
    <t xml:space="preserve">GOBERNADOR AGRIMENSOR VALENTIN                              </t>
  </si>
  <si>
    <t xml:space="preserve">ESTABLECIMIENTO LAS MARIAS                                  </t>
  </si>
  <si>
    <t xml:space="preserve">GARABI                                                      </t>
  </si>
  <si>
    <t xml:space="preserve">CONCEPCION DEL BERMEJO                                      </t>
  </si>
  <si>
    <t xml:space="preserve">LOS FRENTONES                                               </t>
  </si>
  <si>
    <t xml:space="preserve">PAMPA DEL INFIERNO                                          </t>
  </si>
  <si>
    <t xml:space="preserve">RIO MUERTO                                                  </t>
  </si>
  <si>
    <t xml:space="preserve">TACO POZO                                                   </t>
  </si>
  <si>
    <t xml:space="preserve">PUERTO BERMEJO NUEVO                                        </t>
  </si>
  <si>
    <t xml:space="preserve">GENERAL VEDIA                                               </t>
  </si>
  <si>
    <t xml:space="preserve">ISLA DEL CERRITO                                            </t>
  </si>
  <si>
    <t xml:space="preserve">LA LEONESA                                                  </t>
  </si>
  <si>
    <t xml:space="preserve">LAS PALMAS                                                  </t>
  </si>
  <si>
    <t xml:space="preserve">PUERTO BERMEJO VIEJO                                        </t>
  </si>
  <si>
    <t xml:space="preserve">PUERTO EVA PERON                                            </t>
  </si>
  <si>
    <t xml:space="preserve">PUERTO VELAZ                                                </t>
  </si>
  <si>
    <t xml:space="preserve">CHARATA                                                     </t>
  </si>
  <si>
    <t xml:space="preserve">COLONIA RIVADAVIA                                           </t>
  </si>
  <si>
    <t xml:space="preserve">SAENZ PEÑA, PRESIDENCIA ROQUE                               </t>
  </si>
  <si>
    <t xml:space="preserve">GANCEDO                                                     </t>
  </si>
  <si>
    <t xml:space="preserve">GENERAL CAPDEVILA                                           </t>
  </si>
  <si>
    <t xml:space="preserve">GENERAL PINEDO                                              </t>
  </si>
  <si>
    <t xml:space="preserve">MESON DE FIERRO                                             </t>
  </si>
  <si>
    <t xml:space="preserve">PAMPA LANDRIEL                                              </t>
  </si>
  <si>
    <t xml:space="preserve">HERMOSO CAMPO                                               </t>
  </si>
  <si>
    <t xml:space="preserve">ITIN                                                        </t>
  </si>
  <si>
    <t xml:space="preserve">CHOROTIS                                                    </t>
  </si>
  <si>
    <t xml:space="preserve">SANTA SYLVINA                                               </t>
  </si>
  <si>
    <t xml:space="preserve">VENADOS GRANDES                                             </t>
  </si>
  <si>
    <t xml:space="preserve">CORZUELA                                                    </t>
  </si>
  <si>
    <t xml:space="preserve">LA ESCONDIDA                                                </t>
  </si>
  <si>
    <t xml:space="preserve">LA VERDE                                                    </t>
  </si>
  <si>
    <t xml:space="preserve">LAPACHITO                                                   </t>
  </si>
  <si>
    <t xml:space="preserve">MAKALLE                                                     </t>
  </si>
  <si>
    <t xml:space="preserve">EL ESPINILLO                                                </t>
  </si>
  <si>
    <t xml:space="preserve">EL SAUZAL                                                   </t>
  </si>
  <si>
    <t xml:space="preserve">EL SAUZALITO                                                </t>
  </si>
  <si>
    <t xml:space="preserve">FORTIN LAVALLE                                              </t>
  </si>
  <si>
    <t xml:space="preserve">FUERTE ESPERANZA                                            </t>
  </si>
  <si>
    <t xml:space="preserve">JUAN JOSE CASTELLI                                          </t>
  </si>
  <si>
    <t xml:space="preserve">MISION NUEVA POMPEYA                                        </t>
  </si>
  <si>
    <t xml:space="preserve">PUERTO LAVALLE                                              </t>
  </si>
  <si>
    <t xml:space="preserve">VILLA RIO BERMEJITO                                         </t>
  </si>
  <si>
    <t xml:space="preserve">EL PINTADO                                                  </t>
  </si>
  <si>
    <t xml:space="preserve">ZAPARINQUI                                                  </t>
  </si>
  <si>
    <t xml:space="preserve">WICHI                                                       </t>
  </si>
  <si>
    <t xml:space="preserve">AVIA TERAI                                                  </t>
  </si>
  <si>
    <t xml:space="preserve">CAMPO LARGO                                                 </t>
  </si>
  <si>
    <t xml:space="preserve">FORTIN LAS CHUÑAS                                           </t>
  </si>
  <si>
    <t xml:space="preserve">NAPENAY                                                     </t>
  </si>
  <si>
    <t xml:space="preserve">COLONIA POPULAR                                             </t>
  </si>
  <si>
    <t xml:space="preserve">ESTACION GENERAL OBLIGADO                                   </t>
  </si>
  <si>
    <t xml:space="preserve">LAGUNA BLANCA                                               </t>
  </si>
  <si>
    <t xml:space="preserve">PUERTO TIROL                                                </t>
  </si>
  <si>
    <t xml:space="preserve">CIERVO PETISO                                               </t>
  </si>
  <si>
    <t xml:space="preserve">EL ZAPALLAR                                                 </t>
  </si>
  <si>
    <t xml:space="preserve">LA EDUVIGIS                                                 </t>
  </si>
  <si>
    <t xml:space="preserve">LAGUNA LIMPIA                                               </t>
  </si>
  <si>
    <t xml:space="preserve">PAMPA ALMIRON                                               </t>
  </si>
  <si>
    <t xml:space="preserve">PAMPA DEL INDIO                                             </t>
  </si>
  <si>
    <t xml:space="preserve">PRESIDENCIA ROCA                                            </t>
  </si>
  <si>
    <t xml:space="preserve">SELVAS DEL RIO DE ORO                                       </t>
  </si>
  <si>
    <t xml:space="preserve">TRES ISLETAS                                                </t>
  </si>
  <si>
    <t xml:space="preserve">CORONEL DU GRATY                                            </t>
  </si>
  <si>
    <t xml:space="preserve">ENRIQUE URIEN                                               </t>
  </si>
  <si>
    <t xml:space="preserve">PUEBLO CLODOMIRO DIAZ                                       </t>
  </si>
  <si>
    <t xml:space="preserve">VILLA ANGELA                                                </t>
  </si>
  <si>
    <t xml:space="preserve">LAS BREÑAS                                                  </t>
  </si>
  <si>
    <t xml:space="preserve">LA CLOTILDE                                                 </t>
  </si>
  <si>
    <t xml:space="preserve">LA TIGRA                                                    </t>
  </si>
  <si>
    <t xml:space="preserve">PRESIDENCIA DE LA PLAZA                                     </t>
  </si>
  <si>
    <t xml:space="preserve">BARRIO DE LOS PESCADORES                                    </t>
  </si>
  <si>
    <t xml:space="preserve">COLONIA BENITEZ                                             </t>
  </si>
  <si>
    <t xml:space="preserve">MARGARITA BELEN                                             </t>
  </si>
  <si>
    <t xml:space="preserve">VILLA RURAL EL PALMAR                                       </t>
  </si>
  <si>
    <t xml:space="preserve">BARRANQUERAS                                                </t>
  </si>
  <si>
    <t xml:space="preserve">BASAIL                                                      </t>
  </si>
  <si>
    <t xml:space="preserve">COLONIA BARANDA                                             </t>
  </si>
  <si>
    <t xml:space="preserve">FONTANA                                                     </t>
  </si>
  <si>
    <t xml:space="preserve">PUERTO VILELAS                                              </t>
  </si>
  <si>
    <t xml:space="preserve">RESISTENCIA                                                 </t>
  </si>
  <si>
    <t xml:space="preserve">SAMUHU                                                      </t>
  </si>
  <si>
    <t xml:space="preserve">VILLA BERTHET                                               </t>
  </si>
  <si>
    <t xml:space="preserve">CAPITAN SOLARI                                              </t>
  </si>
  <si>
    <t xml:space="preserve">COLONIA ELISA                                               </t>
  </si>
  <si>
    <t xml:space="preserve">COLONIAS UNIDAS                                             </t>
  </si>
  <si>
    <t xml:space="preserve">INGENIERO BARBET                                            </t>
  </si>
  <si>
    <t xml:space="preserve">LAS GARCITAS                                                </t>
  </si>
  <si>
    <t xml:space="preserve">COTE LAI                                                    </t>
  </si>
  <si>
    <t xml:space="preserve">CHARADAI                                                    </t>
  </si>
  <si>
    <t xml:space="preserve">HAUMONIA                                                    </t>
  </si>
  <si>
    <t xml:space="preserve">HORQUILLA                                                   </t>
  </si>
  <si>
    <t xml:space="preserve">LA SABANA                                                   </t>
  </si>
  <si>
    <t xml:space="preserve">COLONIA ABORIGEN                                            </t>
  </si>
  <si>
    <t xml:space="preserve">MACHAGAI                                                    </t>
  </si>
  <si>
    <t xml:space="preserve">NAPALPI                                                     </t>
  </si>
  <si>
    <t xml:space="preserve">PUERTO MADRYN                                               </t>
  </si>
  <si>
    <t xml:space="preserve">PUERTO PIRAMIDE                                             </t>
  </si>
  <si>
    <t xml:space="preserve">QUINTA EL MIRADOR                                           </t>
  </si>
  <si>
    <t xml:space="preserve">BUENOS AIRES CHICO                                          </t>
  </si>
  <si>
    <t xml:space="preserve">CUSHAMEN CENTRO                                             </t>
  </si>
  <si>
    <t xml:space="preserve">CHOLILA                                                     </t>
  </si>
  <si>
    <t xml:space="preserve">EL HOYO                                                     </t>
  </si>
  <si>
    <t xml:space="preserve">EL MAITEN                                                   </t>
  </si>
  <si>
    <t xml:space="preserve">EL MAYOCO                                                   </t>
  </si>
  <si>
    <t xml:space="preserve">EPUYEN                                                      </t>
  </si>
  <si>
    <t xml:space="preserve">GUALJAINA                                                   </t>
  </si>
  <si>
    <t xml:space="preserve">LAGO EPUYEN                                                 </t>
  </si>
  <si>
    <t xml:space="preserve">LAGO PUELO                                                  </t>
  </si>
  <si>
    <t xml:space="preserve">LELEQUE                                                     </t>
  </si>
  <si>
    <t xml:space="preserve">ASTRA                                                       </t>
  </si>
  <si>
    <t xml:space="preserve">BAHIA BUSTAMANTE                                            </t>
  </si>
  <si>
    <t xml:space="preserve">DIADEMA ARGENTINA                                           </t>
  </si>
  <si>
    <t xml:space="preserve">RADA TILLY                                                  </t>
  </si>
  <si>
    <t xml:space="preserve">BARRIO MILITAR - AEROPUERTO MI                              </t>
  </si>
  <si>
    <t xml:space="preserve">CALETA CORDOVA                                              </t>
  </si>
  <si>
    <t xml:space="preserve">CALETA OLIVARES                                             </t>
  </si>
  <si>
    <t xml:space="preserve">CAMPAMENTO SHELL   [EX ...]                                 </t>
  </si>
  <si>
    <t xml:space="preserve">CASTELLI   [BARRIO...]                                      </t>
  </si>
  <si>
    <t xml:space="preserve">CIUDADELA  [BARRIO...]                                      </t>
  </si>
  <si>
    <t xml:space="preserve">COMODORO RIVADAVIA                                          </t>
  </si>
  <si>
    <t xml:space="preserve">DON BOSCO   [BARRIO ...]                                    </t>
  </si>
  <si>
    <t xml:space="preserve">GASODUCTO   [BARRIO ...]                                    </t>
  </si>
  <si>
    <t xml:space="preserve">GENERAL MOSCONI    [BARRIO ...                              </t>
  </si>
  <si>
    <t xml:space="preserve">GUEMES   [BARRIO ...]                                       </t>
  </si>
  <si>
    <t xml:space="preserve">KILOMETRO 9   [BARRIO ...]                                  </t>
  </si>
  <si>
    <t xml:space="preserve">KILOMETRO 11   [BARRIO ...]                                 </t>
  </si>
  <si>
    <t xml:space="preserve">LAPRIDA   [BARRIO ...]                                      </t>
  </si>
  <si>
    <t xml:space="preserve">MANANTIAL ROSALES   [BARRIO ..                              </t>
  </si>
  <si>
    <t xml:space="preserve">PRESIDENTE ORTIZ   [BARRIO ...                              </t>
  </si>
  <si>
    <t xml:space="preserve">PROSPERO PALAZZO   [BARRIO ...                              </t>
  </si>
  <si>
    <t xml:space="preserve">RESTINGA ALI                                                </t>
  </si>
  <si>
    <t xml:space="preserve">SAAVEDRA   [BARRIO ...]                                     </t>
  </si>
  <si>
    <t xml:space="preserve">SARMIENTO   [BARRIO ...]                                    </t>
  </si>
  <si>
    <t xml:space="preserve">25 DE MAYO   [BARRIO ...]                                   </t>
  </si>
  <si>
    <t xml:space="preserve">VILLA S                                                     </t>
  </si>
  <si>
    <t xml:space="preserve">CAMARONES                                                   </t>
  </si>
  <si>
    <t xml:space="preserve">CORCOVADO                                                   </t>
  </si>
  <si>
    <t xml:space="preserve">ESQUEL                                                      </t>
  </si>
  <si>
    <t xml:space="preserve">LAGO ROSARIO                                                </t>
  </si>
  <si>
    <t xml:space="preserve">LOS CIPRESES                                                </t>
  </si>
  <si>
    <t xml:space="preserve">ALDEA ESCOLAR                                               </t>
  </si>
  <si>
    <t xml:space="preserve">TREVELIN                                                    </t>
  </si>
  <si>
    <t xml:space="preserve">LOS RAPIDOS                                                 </t>
  </si>
  <si>
    <t xml:space="preserve">DIQUE FLORENTINO AMEGHINO                                   </t>
  </si>
  <si>
    <t xml:space="preserve">DOLAVON                                                     </t>
  </si>
  <si>
    <t xml:space="preserve">BLANCUNTRE                                                  </t>
  </si>
  <si>
    <t xml:space="preserve">EL ESCORIAL                                                 </t>
  </si>
  <si>
    <t xml:space="preserve">LAGUNITA SALADA                                             </t>
  </si>
  <si>
    <t xml:space="preserve">YALA LAUBAT                                                 </t>
  </si>
  <si>
    <t xml:space="preserve">ALDEA EPULEF                                                </t>
  </si>
  <si>
    <t xml:space="preserve">CARRENLEUFU                                                 </t>
  </si>
  <si>
    <t xml:space="preserve">COLAN CONHUE                                                </t>
  </si>
  <si>
    <t xml:space="preserve">PASO DEL SAPO                                               </t>
  </si>
  <si>
    <t xml:space="preserve">TECKA                                                       </t>
  </si>
  <si>
    <t xml:space="preserve">EL MIRASOL                                                  </t>
  </si>
  <si>
    <t xml:space="preserve">LAS PLUMAS                                                  </t>
  </si>
  <si>
    <t xml:space="preserve">CERRO CONDOR                                                </t>
  </si>
  <si>
    <t xml:space="preserve">LOS ALTARES                                                 </t>
  </si>
  <si>
    <t xml:space="preserve">PLAYA MAGAGNA                                               </t>
  </si>
  <si>
    <t xml:space="preserve">PLAYA UNION                                                 </t>
  </si>
  <si>
    <t xml:space="preserve">TRELEW                                                      </t>
  </si>
  <si>
    <t xml:space="preserve">PUERTO RAWSON                                               </t>
  </si>
  <si>
    <t xml:space="preserve">ALDEA APELEG                                                </t>
  </si>
  <si>
    <t xml:space="preserve">ALDEA BELEIRO                                               </t>
  </si>
  <si>
    <t xml:space="preserve">ALTO RIO SENGUER                                            </t>
  </si>
  <si>
    <t xml:space="preserve">DOCTOR RICARDO ROJAS                                        </t>
  </si>
  <si>
    <t xml:space="preserve">FACUNDO                                                     </t>
  </si>
  <si>
    <t xml:space="preserve">LAGO BLANCO                                                 </t>
  </si>
  <si>
    <t xml:space="preserve">RIO MAYO                                                    </t>
  </si>
  <si>
    <t xml:space="preserve">BUEN PASTO                                                  </t>
  </si>
  <si>
    <t xml:space="preserve">FRONTERA DE RIO PICO                                        </t>
  </si>
  <si>
    <t xml:space="preserve">GOBERNADOR COSTA                                            </t>
  </si>
  <si>
    <t xml:space="preserve">JOSE DE SAN MARTIN                                          </t>
  </si>
  <si>
    <t xml:space="preserve">RIO PICO                                                    </t>
  </si>
  <si>
    <t xml:space="preserve">GAN GAN                                                     </t>
  </si>
  <si>
    <t xml:space="preserve">ARROYO BARU                                                 </t>
  </si>
  <si>
    <t xml:space="preserve">COLONIA HAMBIS                                              </t>
  </si>
  <si>
    <t xml:space="preserve">COLONIA HOCKER                                              </t>
  </si>
  <si>
    <t xml:space="preserve">LA CLARITA                                                  </t>
  </si>
  <si>
    <t xml:space="preserve">PUEBLO LIEBIG'S                                             </t>
  </si>
  <si>
    <t xml:space="preserve">PUEBLO CAZES                                                </t>
  </si>
  <si>
    <t xml:space="preserve">EL BRILLANTE                                                </t>
  </si>
  <si>
    <t xml:space="preserve">UBAJAY                                                      </t>
  </si>
  <si>
    <t xml:space="preserve">PUEBLO HOCKER                                               </t>
  </si>
  <si>
    <t xml:space="preserve">EL COLORADO                                                 </t>
  </si>
  <si>
    <t xml:space="preserve">VILLA LEICACH                                               </t>
  </si>
  <si>
    <t xml:space="preserve">COLONIA AYUI                                                </t>
  </si>
  <si>
    <t xml:space="preserve">CALABACILLA                                                 </t>
  </si>
  <si>
    <t xml:space="preserve">CLODOMIRO LEDESMA                                           </t>
  </si>
  <si>
    <t xml:space="preserve">BARRIO BENITO LEGEREN                                       </t>
  </si>
  <si>
    <t xml:space="preserve">LA CRIOLLA                                                  </t>
  </si>
  <si>
    <t xml:space="preserve">LOS CHARRUAS                                                </t>
  </si>
  <si>
    <t xml:space="preserve">NUEVA ESCOCIA                                               </t>
  </si>
  <si>
    <t xml:space="preserve">OSVALDO MAGNASCO                                            </t>
  </si>
  <si>
    <t xml:space="preserve">PEDERNAL                                                    </t>
  </si>
  <si>
    <t xml:space="preserve">PUERTO YERUA                                                </t>
  </si>
  <si>
    <t xml:space="preserve">VILLA ZORRAQUIN                                             </t>
  </si>
  <si>
    <t xml:space="preserve">ESTACION YERUA                                              </t>
  </si>
  <si>
    <t xml:space="preserve">BARRIO EL MARTILLO                                          </t>
  </si>
  <si>
    <t xml:space="preserve">BARRIO LAS TEJAS                                            </t>
  </si>
  <si>
    <t xml:space="preserve">BARRIO YUQUERI CHICO                                        </t>
  </si>
  <si>
    <t xml:space="preserve">VILLA ADELA                                                 </t>
  </si>
  <si>
    <t xml:space="preserve">LAS CUEVAS                                                  </t>
  </si>
  <si>
    <t xml:space="preserve">ALDEA BRASILERA                                             </t>
  </si>
  <si>
    <t xml:space="preserve">ALDEA PROTESTANTE                                           </t>
  </si>
  <si>
    <t xml:space="preserve">ALDEA SALTO                                                 </t>
  </si>
  <si>
    <t xml:space="preserve">ALDEA SAN FRANCISCO                                         </t>
  </si>
  <si>
    <t xml:space="preserve">ALDEA SPATZENKUTTER                                         </t>
  </si>
  <si>
    <t xml:space="preserve">ALDEA VALLE MARIA                                           </t>
  </si>
  <si>
    <t xml:space="preserve">CAMPS                                                       </t>
  </si>
  <si>
    <t xml:space="preserve">COLONIA ENSAYO                                              </t>
  </si>
  <si>
    <t xml:space="preserve">ESTACION PUIGGARI                                           </t>
  </si>
  <si>
    <t xml:space="preserve">GENERAL RAMIREZ                                             </t>
  </si>
  <si>
    <t xml:space="preserve">ESTACION GENERAL RACEDO                                     </t>
  </si>
  <si>
    <t xml:space="preserve">VILLA LIBERTADOR SAN MARTIN                                 </t>
  </si>
  <si>
    <t xml:space="preserve">PUERTO LAS CUEVAS                                           </t>
  </si>
  <si>
    <t xml:space="preserve">PUEBLO EL CARMEN                                            </t>
  </si>
  <si>
    <t xml:space="preserve">STROBEL                                                     </t>
  </si>
  <si>
    <t xml:space="preserve">VILLA GENERAL RAMIREZ                                       </t>
  </si>
  <si>
    <t xml:space="preserve">CHAJARI                                                     </t>
  </si>
  <si>
    <t xml:space="preserve">ESTACION LOS CONQUISTADORES                                 </t>
  </si>
  <si>
    <t xml:space="preserve">SAN JAIME DE LA FRONTERA                                    </t>
  </si>
  <si>
    <t xml:space="preserve">COLONIA FREITAS                                             </t>
  </si>
  <si>
    <t xml:space="preserve">CONSCRIPTO BERNARDI                                         </t>
  </si>
  <si>
    <t xml:space="preserve">VILLA FEDERAL                                               </t>
  </si>
  <si>
    <t xml:space="preserve">NUEVA VIZCAYA                                               </t>
  </si>
  <si>
    <t xml:space="preserve">PUEBLO LUIS FERREYRA                                        </t>
  </si>
  <si>
    <t xml:space="preserve">SAUCE DE LUNA                                               </t>
  </si>
  <si>
    <t xml:space="preserve">LAS MULITAS                                                 </t>
  </si>
  <si>
    <t xml:space="preserve">SAN JOSE FELICIANO                                          </t>
  </si>
  <si>
    <t xml:space="preserve">SAN VICTOR                                                  </t>
  </si>
  <si>
    <t xml:space="preserve">ALDEA ASUNCION                                              </t>
  </si>
  <si>
    <t xml:space="preserve">GENERAL GALARZA                                             </t>
  </si>
  <si>
    <t xml:space="preserve">ESTACION LAZO                                               </t>
  </si>
  <si>
    <t xml:space="preserve">PUERTO RUIZ                                                 </t>
  </si>
  <si>
    <t xml:space="preserve">ALDEA SAN ANTONIO                                           </t>
  </si>
  <si>
    <t xml:space="preserve">CUCHILLA REDONDA                                            </t>
  </si>
  <si>
    <t xml:space="preserve">ENRIQUE CARBO                                               </t>
  </si>
  <si>
    <t xml:space="preserve">PARERA   [FAUSTINO M. ...]                                  </t>
  </si>
  <si>
    <t xml:space="preserve">GENERAL ALMADA                                              </t>
  </si>
  <si>
    <t xml:space="preserve">GILBERT                                                     </t>
  </si>
  <si>
    <t xml:space="preserve">PUEBLO GENERAL BELGRANO                                     </t>
  </si>
  <si>
    <t xml:space="preserve">IRAZUSTA                                                    </t>
  </si>
  <si>
    <t xml:space="preserve">VILLA LARROQUE                                              </t>
  </si>
  <si>
    <t xml:space="preserve">URDINARRAIN                                                 </t>
  </si>
  <si>
    <t xml:space="preserve">VILLA ELEONORA                                              </t>
  </si>
  <si>
    <t xml:space="preserve">CEIBAS                                                      </t>
  </si>
  <si>
    <t xml:space="preserve">IBICUY                                                      </t>
  </si>
  <si>
    <t xml:space="preserve">VILLA PARANACITO                                            </t>
  </si>
  <si>
    <t xml:space="preserve">PUEBLO BOVRIL                                               </t>
  </si>
  <si>
    <t xml:space="preserve">COLONIA AVIGDOR                                             </t>
  </si>
  <si>
    <t xml:space="preserve">PIEDRAS BLANCAS                                             </t>
  </si>
  <si>
    <t xml:space="preserve">ESTACION ALCARAZ                                            </t>
  </si>
  <si>
    <t xml:space="preserve">VILLA SAN GUSTAVO                                           </t>
  </si>
  <si>
    <t xml:space="preserve">SIR LEONARD                                                 </t>
  </si>
  <si>
    <t xml:space="preserve">PUEBLO ARRUA                                                </t>
  </si>
  <si>
    <t xml:space="preserve">ARANGUREN                                                   </t>
  </si>
  <si>
    <t xml:space="preserve">DON CRISTOBAL                                               </t>
  </si>
  <si>
    <t xml:space="preserve">FEBRE                                                       </t>
  </si>
  <si>
    <t xml:space="preserve">HERNANDEZ                                                   </t>
  </si>
  <si>
    <t xml:space="preserve">LUCAS GONZALEZ                                              </t>
  </si>
  <si>
    <t xml:space="preserve">BETBEDER                                                    </t>
  </si>
  <si>
    <t xml:space="preserve">XX DE SETIEMBRE                                             </t>
  </si>
  <si>
    <t xml:space="preserve">VILLA MATILDE                                               </t>
  </si>
  <si>
    <t xml:space="preserve">SAN BENITO                                                  </t>
  </si>
  <si>
    <t xml:space="preserve">SAUCE MONTRULL                                              </t>
  </si>
  <si>
    <t xml:space="preserve">ALDEA MARIA LUISA                                           </t>
  </si>
  <si>
    <t xml:space="preserve">ALDEA SAN RAFAEL                                            </t>
  </si>
  <si>
    <t xml:space="preserve">CERRITO                                                     </t>
  </si>
  <si>
    <t xml:space="preserve">COLONIA AVELLANEDA                                          </t>
  </si>
  <si>
    <t xml:space="preserve">VILLA CRESPO                                                </t>
  </si>
  <si>
    <t xml:space="preserve">HASENKAMP                                                   </t>
  </si>
  <si>
    <t xml:space="preserve">VILLA HERNANDARIAS                                          </t>
  </si>
  <si>
    <t xml:space="preserve">LA PICADA                                                   </t>
  </si>
  <si>
    <t xml:space="preserve">ETCHEVEHERE, GOBERNADOR LUIS F                              </t>
  </si>
  <si>
    <t xml:space="preserve">ORO VERDE                                                   </t>
  </si>
  <si>
    <t xml:space="preserve">ESTACION LAS GARZAS                                         </t>
  </si>
  <si>
    <t xml:space="preserve">PUEBLO BRUGO                                                </t>
  </si>
  <si>
    <t xml:space="preserve">PUEBLO GENERAL SAN MARTIN                                   </t>
  </si>
  <si>
    <t xml:space="preserve">ESTACION EL PALENQUE                                        </t>
  </si>
  <si>
    <t xml:space="preserve">ESTACION EL PINGO                                           </t>
  </si>
  <si>
    <t xml:space="preserve">SAUCE PINTO                                                 </t>
  </si>
  <si>
    <t xml:space="preserve">SEGUI                                                       </t>
  </si>
  <si>
    <t xml:space="preserve">SOSA                                                        </t>
  </si>
  <si>
    <t xml:space="preserve">TABOSSI                                                     </t>
  </si>
  <si>
    <t xml:space="preserve">TEZANOS PINTO                                               </t>
  </si>
  <si>
    <t xml:space="preserve">VIALE                                                       </t>
  </si>
  <si>
    <t xml:space="preserve">KILOMETRO 28                                                </t>
  </si>
  <si>
    <t xml:space="preserve">VILLA MARIA GRANDE                                          </t>
  </si>
  <si>
    <t xml:space="preserve">VILLA URQUIZA                                               </t>
  </si>
  <si>
    <t xml:space="preserve">LAS DELICIAS                                                </t>
  </si>
  <si>
    <t xml:space="preserve">PUEBLO BELLOCQ                                              </t>
  </si>
  <si>
    <t xml:space="preserve">PUEBLO MORENO                                               </t>
  </si>
  <si>
    <t xml:space="preserve">PUEBLO SAN ROMULO                                           </t>
  </si>
  <si>
    <t xml:space="preserve">PUERTO CURTIEMBRE                                           </t>
  </si>
  <si>
    <t xml:space="preserve">SAN JULIAN                                                  </t>
  </si>
  <si>
    <t xml:space="preserve">GENERAL CAMPOS                                              </t>
  </si>
  <si>
    <t xml:space="preserve">DURAZNO                                                     </t>
  </si>
  <si>
    <t xml:space="preserve">GOBERNADOR ECHAGUE                                          </t>
  </si>
  <si>
    <t xml:space="preserve">GOBERNADOR MANSILLA                                         </t>
  </si>
  <si>
    <t xml:space="preserve">GOBERNADOR SOLA                                             </t>
  </si>
  <si>
    <t xml:space="preserve">GUARDAMONTE                                                 </t>
  </si>
  <si>
    <t xml:space="preserve">ESTACION ARROYO CLE                                         </t>
  </si>
  <si>
    <t xml:space="preserve">MACIA                                                       </t>
  </si>
  <si>
    <t xml:space="preserve">ROSARIO DEL TALA                                            </t>
  </si>
  <si>
    <t xml:space="preserve">MORAN, JUAN V                                               </t>
  </si>
  <si>
    <t xml:space="preserve">ALDEA SANTA ANITA                                           </t>
  </si>
  <si>
    <t xml:space="preserve">COLONIA ELIA                                                </t>
  </si>
  <si>
    <t xml:space="preserve">CONCEPCION DEL URUGUAY                                      </t>
  </si>
  <si>
    <t xml:space="preserve">HERRERA                                                     </t>
  </si>
  <si>
    <t xml:space="preserve">LAS MOSCAS                                                  </t>
  </si>
  <si>
    <t xml:space="preserve">LIBAROS                                                     </t>
  </si>
  <si>
    <t xml:space="preserve">PRONUNCIAMIENTO                                             </t>
  </si>
  <si>
    <t xml:space="preserve">ROCAMORA                                                    </t>
  </si>
  <si>
    <t xml:space="preserve">VILLA MANTERO                                               </t>
  </si>
  <si>
    <t xml:space="preserve">VILLA SAN JUSTO                                             </t>
  </si>
  <si>
    <t xml:space="preserve">ESTACION GOBERNADOR URQUIZA                                 </t>
  </si>
  <si>
    <t xml:space="preserve">VILLA SAN MARCIAL                                           </t>
  </si>
  <si>
    <t xml:space="preserve">ANTELO                                                      </t>
  </si>
  <si>
    <t xml:space="preserve">MOLINO DOLL                                                 </t>
  </si>
  <si>
    <t xml:space="preserve">INGENIERO MIGUEL SAJAROFF                                   </t>
  </si>
  <si>
    <t xml:space="preserve">JUBILEO                                                     </t>
  </si>
  <si>
    <t xml:space="preserve">ESTACION RAICES                                             </t>
  </si>
  <si>
    <t xml:space="preserve">VILLA CLARA                                                 </t>
  </si>
  <si>
    <t xml:space="preserve">VILLA DOMINGUEZ                                             </t>
  </si>
  <si>
    <t xml:space="preserve">LA CAPILLA                                                  </t>
  </si>
  <si>
    <t xml:space="preserve">LAGUNA YEMA                                                 </t>
  </si>
  <si>
    <t xml:space="preserve">DOCTOR EZEQUIEL RAMOS MEJIA                                 </t>
  </si>
  <si>
    <t xml:space="preserve">DOCTOR LUIS DE GASPERI                                      </t>
  </si>
  <si>
    <t xml:space="preserve">LOS CHIRIGUANOS                                             </t>
  </si>
  <si>
    <t xml:space="preserve">POZO DE MAZA                                                </t>
  </si>
  <si>
    <t xml:space="preserve">MARIANO BOEDO                                               </t>
  </si>
  <si>
    <t xml:space="preserve">MOJON DE FIERRO                                             </t>
  </si>
  <si>
    <t xml:space="preserve">COLONIA PASTORIL                                            </t>
  </si>
  <si>
    <t xml:space="preserve">GRAN GUARDIA                                                </t>
  </si>
  <si>
    <t xml:space="preserve">SAN HILARIO                                                 </t>
  </si>
  <si>
    <t xml:space="preserve">VILLA DEL CARMEN                                            </t>
  </si>
  <si>
    <t xml:space="preserve">TATANE                                                      </t>
  </si>
  <si>
    <t xml:space="preserve">MANSILLA, GENERAL LUCIO V                                   </t>
  </si>
  <si>
    <t xml:space="preserve">HERRADURA                                                   </t>
  </si>
  <si>
    <t xml:space="preserve">MISION LAISHI                                               </t>
  </si>
  <si>
    <t xml:space="preserve">VILLA ESCOLAR                                               </t>
  </si>
  <si>
    <t xml:space="preserve">KILOMETRO 60                                                </t>
  </si>
  <si>
    <t xml:space="preserve">SAN FRANCISCO DE LAISHI                                     </t>
  </si>
  <si>
    <t xml:space="preserve">JUAREZ, INGENIERO GUILLERMO N                               </t>
  </si>
  <si>
    <t xml:space="preserve">BARTOLOME DE LAS CASAS                                      </t>
  </si>
  <si>
    <t xml:space="preserve">EL RECREO                                                   </t>
  </si>
  <si>
    <t xml:space="preserve">COMANDANTE FONTANA                                          </t>
  </si>
  <si>
    <t xml:space="preserve">ESTANISLAO DEL CAMPO                                        </t>
  </si>
  <si>
    <t xml:space="preserve">FORTIN LUGONES                                              </t>
  </si>
  <si>
    <t xml:space="preserve">IBARRETA                                                    </t>
  </si>
  <si>
    <t xml:space="preserve">LAS LOMITAS                                                 </t>
  </si>
  <si>
    <t xml:space="preserve">POZO DEL TIGRE                                              </t>
  </si>
  <si>
    <t xml:space="preserve">SAN MARTIN II                                               </t>
  </si>
  <si>
    <t xml:space="preserve">SUBTENIENTE PERIN                                           </t>
  </si>
  <si>
    <t xml:space="preserve">VILLA GENERAL GUEMES                                        </t>
  </si>
  <si>
    <t xml:space="preserve">VILLA GENERAL MANUEL BELGRANO                               </t>
  </si>
  <si>
    <t xml:space="preserve">FORTIN SARGENTO 1RO. LEYES                                  </t>
  </si>
  <si>
    <t xml:space="preserve">MISION TACAAGLE                                             </t>
  </si>
  <si>
    <t xml:space="preserve">TRES LAGUNAS                                                </t>
  </si>
  <si>
    <t xml:space="preserve">RIACHO NEGRO                                                </t>
  </si>
  <si>
    <t xml:space="preserve">CLORINDA                                                    </t>
  </si>
  <si>
    <t xml:space="preserve">LAGUNA NAICK-NECK                                           </t>
  </si>
  <si>
    <t xml:space="preserve">PUERTO PILCOMAYO                                            </t>
  </si>
  <si>
    <t xml:space="preserve">RIACHO HE-HE                                                </t>
  </si>
  <si>
    <t xml:space="preserve">SIETE PALMAS                                                </t>
  </si>
  <si>
    <t xml:space="preserve">GARCETE CUE                                                 </t>
  </si>
  <si>
    <t xml:space="preserve">TENIENTE GENERAL JUAN CARLOS S                              </t>
  </si>
  <si>
    <t xml:space="preserve">COLONIA CAMPO VILLAFAÑE                                     </t>
  </si>
  <si>
    <t xml:space="preserve">PALO SANTO                                                  </t>
  </si>
  <si>
    <t xml:space="preserve">VILLA KILOMETRO 213                                         </t>
  </si>
  <si>
    <t xml:space="preserve">GENERAL MOSCONI                                             </t>
  </si>
  <si>
    <t xml:space="preserve">EL CHORRO                                                   </t>
  </si>
  <si>
    <t xml:space="preserve">ABDON CASTRO TOLAY                                          </t>
  </si>
  <si>
    <t xml:space="preserve">ABRA PAMPA                                                  </t>
  </si>
  <si>
    <t xml:space="preserve">CASABINDO                                                   </t>
  </si>
  <si>
    <t xml:space="preserve">PUESTO DEL MARQUEZ                                          </t>
  </si>
  <si>
    <t xml:space="preserve">TUSAQUILLA                                                  </t>
  </si>
  <si>
    <t xml:space="preserve">ABRALAITE                                                   </t>
  </si>
  <si>
    <t xml:space="preserve">LEON                                                        </t>
  </si>
  <si>
    <t xml:space="preserve">APEADERO CHAÑI                                              </t>
  </si>
  <si>
    <t xml:space="preserve">OCLOYAS                                                     </t>
  </si>
  <si>
    <t xml:space="preserve">SAN SALVADOR DE JUJUY                                       </t>
  </si>
  <si>
    <t xml:space="preserve">SAN PABLO DE REYES                                          </t>
  </si>
  <si>
    <t xml:space="preserve">BARRIO ALTO COMEDERO                                        </t>
  </si>
  <si>
    <t xml:space="preserve">LOS NOGALES                                                 </t>
  </si>
  <si>
    <t xml:space="preserve">LOZANO                                                      </t>
  </si>
  <si>
    <t xml:space="preserve">VILLA JARDIN DE REYES                                       </t>
  </si>
  <si>
    <t xml:space="preserve">YALA                                                        </t>
  </si>
  <si>
    <t xml:space="preserve">AGUAS CALIENTES                                             </t>
  </si>
  <si>
    <t xml:space="preserve">BARRIO FINCA ROVALETTI                                      </t>
  </si>
  <si>
    <t xml:space="preserve">ESTACION MAQUINISTA VERON                                   </t>
  </si>
  <si>
    <t xml:space="preserve">BARRIO LA CARABANA                                          </t>
  </si>
  <si>
    <t xml:space="preserve">BARRIO COLL                                                 </t>
  </si>
  <si>
    <t xml:space="preserve">BARRIO MINA PUESTO VIEJO                                    </t>
  </si>
  <si>
    <t xml:space="preserve">SAN JUANCITO                                                </t>
  </si>
  <si>
    <t xml:space="preserve">BARRIO LA POSTA                                             </t>
  </si>
  <si>
    <t xml:space="preserve">BARRIO LA UNION                                             </t>
  </si>
  <si>
    <t xml:space="preserve">BARRIO TABACALEROS                                          </t>
  </si>
  <si>
    <t xml:space="preserve">CIUDAD PERICO                                               </t>
  </si>
  <si>
    <t xml:space="preserve">LOS LAPACHOS                                                </t>
  </si>
  <si>
    <t xml:space="preserve">MONTERRICO                                                  </t>
  </si>
  <si>
    <t xml:space="preserve">PERICO                                                      </t>
  </si>
  <si>
    <t xml:space="preserve">COCTACA                                                     </t>
  </si>
  <si>
    <t xml:space="preserve">MOLINO EL AGUILAR                                           </t>
  </si>
  <si>
    <t xml:space="preserve">TRES CRUCES                                                 </t>
  </si>
  <si>
    <t xml:space="preserve">ESTACION SENADOR PEREZ                                      </t>
  </si>
  <si>
    <t xml:space="preserve">ESTACION ITURBE                                             </t>
  </si>
  <si>
    <t xml:space="preserve">MINA EL AGUILAR                                             </t>
  </si>
  <si>
    <t xml:space="preserve">UQUIA                                                       </t>
  </si>
  <si>
    <t xml:space="preserve">VETA EL AGUILAR                                             </t>
  </si>
  <si>
    <t xml:space="preserve">LOTE BERMEJITO                                              </t>
  </si>
  <si>
    <t xml:space="preserve">CAIMANCITO                                                  </t>
  </si>
  <si>
    <t xml:space="preserve">CALILEGUA                                                   </t>
  </si>
  <si>
    <t xml:space="preserve">CHALICAN                                                    </t>
  </si>
  <si>
    <t xml:space="preserve">FRAILE PINTADO                                              </t>
  </si>
  <si>
    <t xml:space="preserve">LOTE LIBERTAD                                               </t>
  </si>
  <si>
    <t xml:space="preserve">INGENIO LEDESMA                                             </t>
  </si>
  <si>
    <t xml:space="preserve">LOTE MAIZ NEGRO                                             </t>
  </si>
  <si>
    <t xml:space="preserve">LOTE PAULINA                                                </t>
  </si>
  <si>
    <t xml:space="preserve">YUTO                                                        </t>
  </si>
  <si>
    <t xml:space="preserve">LIBERTADOR GENERAL SAN MARTIN                               </t>
  </si>
  <si>
    <t xml:space="preserve">CENTRO FORESTAL                                             </t>
  </si>
  <si>
    <t xml:space="preserve">MINA 9 DE OCTUBRE                                           </t>
  </si>
  <si>
    <t xml:space="preserve">GENERAL MANUEL N. SAVIO   [EST                              </t>
  </si>
  <si>
    <t xml:space="preserve">ALTOS HORNOS ZAPLA                                          </t>
  </si>
  <si>
    <t xml:space="preserve">RIO BLANCO                                                  </t>
  </si>
  <si>
    <t xml:space="preserve">MINA PAN DE AZUCAR                                          </t>
  </si>
  <si>
    <t xml:space="preserve">MINA PIRQUITAS                                              </t>
  </si>
  <si>
    <t xml:space="preserve">RIO CINCEL                                                  </t>
  </si>
  <si>
    <t xml:space="preserve">PERICO DE SAN ANTONIO                                       </t>
  </si>
  <si>
    <t xml:space="preserve">LOTE ARRAYANAL                                              </t>
  </si>
  <si>
    <t xml:space="preserve">ARROYO COLORADO                                             </t>
  </si>
  <si>
    <t xml:space="preserve">LOTE BARRO NEGRO                                            </t>
  </si>
  <si>
    <t xml:space="preserve">LOTE DON EMILIO                                             </t>
  </si>
  <si>
    <t xml:space="preserve">EL ACHERAL                                                  </t>
  </si>
  <si>
    <t xml:space="preserve">LOTE EL PUESTO                                              </t>
  </si>
  <si>
    <t xml:space="preserve">EL QUEMADO                                                  </t>
  </si>
  <si>
    <t xml:space="preserve">LA ESPERANZA                                                </t>
  </si>
  <si>
    <t xml:space="preserve">LOTE LA MANGA                                               </t>
  </si>
  <si>
    <t xml:space="preserve">LA MENDIETA                                                 </t>
  </si>
  <si>
    <t xml:space="preserve">LOTE MIRAFLORES                                             </t>
  </si>
  <si>
    <t xml:space="preserve">LOTE PALMERAS                                               </t>
  </si>
  <si>
    <t xml:space="preserve">LOTE PALOS BLANCOS                                          </t>
  </si>
  <si>
    <t xml:space="preserve">LOTE PARAPETI                                               </t>
  </si>
  <si>
    <t xml:space="preserve">LOTE PIEDRITAS                                              </t>
  </si>
  <si>
    <t xml:space="preserve">RODEITO                                                     </t>
  </si>
  <si>
    <t xml:space="preserve">LOTE SAN ANTONIO                                            </t>
  </si>
  <si>
    <t xml:space="preserve">SAN PEDRO DE JUJUY                                          </t>
  </si>
  <si>
    <t xml:space="preserve">LOTE SAUZAL                                                 </t>
  </si>
  <si>
    <t xml:space="preserve">CAMPAMENTO EL ALTO                                          </t>
  </si>
  <si>
    <t xml:space="preserve">SANTA BARBARA-EL FUERTE                                     </t>
  </si>
  <si>
    <t xml:space="preserve">EL PIQUETE                                                  </t>
  </si>
  <si>
    <t xml:space="preserve">EL TALAR                                                    </t>
  </si>
  <si>
    <t xml:space="preserve">PALMA SOLA                                                  </t>
  </si>
  <si>
    <t xml:space="preserve">VILLA DEL PUENTE LAVAYEN                                    </t>
  </si>
  <si>
    <t xml:space="preserve">SANTA CLARA                                                 </t>
  </si>
  <si>
    <t xml:space="preserve">VINALITO                                                    </t>
  </si>
  <si>
    <t xml:space="preserve">CASIRA                                                      </t>
  </si>
  <si>
    <t xml:space="preserve">CIENEGA                                                     </t>
  </si>
  <si>
    <t xml:space="preserve">CIENEGUILLAS                                                </t>
  </si>
  <si>
    <t xml:space="preserve">CUSI CUSI                                                   </t>
  </si>
  <si>
    <t xml:space="preserve">ORATORIO                                                    </t>
  </si>
  <si>
    <t xml:space="preserve">PAICONE                                                     </t>
  </si>
  <si>
    <t xml:space="preserve">YOSCABA                                                     </t>
  </si>
  <si>
    <t xml:space="preserve">MINA PROVIDENCIA                                            </t>
  </si>
  <si>
    <t xml:space="preserve">CATUA                                                       </t>
  </si>
  <si>
    <t xml:space="preserve">CORANZULI                                                   </t>
  </si>
  <si>
    <t xml:space="preserve">EL TORO                                                     </t>
  </si>
  <si>
    <t xml:space="preserve">HUANCAR                                                     </t>
  </si>
  <si>
    <t xml:space="preserve">PASTOS CHICOS                                               </t>
  </si>
  <si>
    <t xml:space="preserve">SEY                                                         </t>
  </si>
  <si>
    <t xml:space="preserve">SAN JUAN DE QUILLAQUES                                      </t>
  </si>
  <si>
    <t xml:space="preserve">HUACALERA                                                   </t>
  </si>
  <si>
    <t xml:space="preserve">JUELLA                                                      </t>
  </si>
  <si>
    <t xml:space="preserve">MAIMARA                                                     </t>
  </si>
  <si>
    <t xml:space="preserve">BARCENA                                                     </t>
  </si>
  <si>
    <t xml:space="preserve">EL MORENO                                                   </t>
  </si>
  <si>
    <t xml:space="preserve">PURMAMARCA                                                  </t>
  </si>
  <si>
    <t xml:space="preserve">VOLCAN                                                      </t>
  </si>
  <si>
    <t xml:space="preserve">CASPALA                                                     </t>
  </si>
  <si>
    <t xml:space="preserve">PAMPICHUELA                                                 </t>
  </si>
  <si>
    <t xml:space="preserve">VALLE COLORADO                                              </t>
  </si>
  <si>
    <t xml:space="preserve">BARRIOS                                                     </t>
  </si>
  <si>
    <t xml:space="preserve">CANGREJILLOS                                                </t>
  </si>
  <si>
    <t xml:space="preserve">EL CONDOR                                                   </t>
  </si>
  <si>
    <t xml:space="preserve">LA INTERMEDIA                                               </t>
  </si>
  <si>
    <t xml:space="preserve">LA QUIACA                                                   </t>
  </si>
  <si>
    <t xml:space="preserve">PUMAHUASI                                                   </t>
  </si>
  <si>
    <t xml:space="preserve">DOBLAS                                                      </t>
  </si>
  <si>
    <t xml:space="preserve">MACACHIN                                                    </t>
  </si>
  <si>
    <t xml:space="preserve">MIGUEL RIGLOS                                               </t>
  </si>
  <si>
    <t xml:space="preserve">ROLON                                                       </t>
  </si>
  <si>
    <t xml:space="preserve">ANCHORENA, TOMAS M                                          </t>
  </si>
  <si>
    <t xml:space="preserve">ANZOATEGUI                                                  </t>
  </si>
  <si>
    <t xml:space="preserve">LA ADELA                                                    </t>
  </si>
  <si>
    <t xml:space="preserve">ANGUIL                                                      </t>
  </si>
  <si>
    <t xml:space="preserve">LA GLORIA                                                   </t>
  </si>
  <si>
    <t xml:space="preserve">LONQUIMAY                                                   </t>
  </si>
  <si>
    <t xml:space="preserve">URIBURU                                                     </t>
  </si>
  <si>
    <t xml:space="preserve">SANTA ISABEL                                                </t>
  </si>
  <si>
    <t xml:space="preserve">BERNARDO LARROUDE                                           </t>
  </si>
  <si>
    <t xml:space="preserve">CEBALLOS                                                    </t>
  </si>
  <si>
    <t xml:space="preserve">CORONEL HILARIO LAGOS                                       </t>
  </si>
  <si>
    <t xml:space="preserve">INTENDENTE ALVEAR                                           </t>
  </si>
  <si>
    <t xml:space="preserve">SARAH                                                       </t>
  </si>
  <si>
    <t xml:space="preserve">VERTIZ                                                      </t>
  </si>
  <si>
    <t xml:space="preserve">ESTACION AGUAS BUENAS                                       </t>
  </si>
  <si>
    <t xml:space="preserve">ALGARROBO DEL AGUILA                                        </t>
  </si>
  <si>
    <t xml:space="preserve">LA HUMADA                                                   </t>
  </si>
  <si>
    <t xml:space="preserve">EDUARDO CASTEX                                              </t>
  </si>
  <si>
    <t xml:space="preserve">MAURICIO MAYER                                              </t>
  </si>
  <si>
    <t xml:space="preserve">MONTE NIEVAS                                                </t>
  </si>
  <si>
    <t xml:space="preserve">RUCANELO                                                    </t>
  </si>
  <si>
    <t xml:space="preserve">WINIFREDA                                                   </t>
  </si>
  <si>
    <t xml:space="preserve">GOBERNADOR DUVAL                                            </t>
  </si>
  <si>
    <t xml:space="preserve">PUELCHES                                                    </t>
  </si>
  <si>
    <t xml:space="preserve">ALPACHIRI                                                   </t>
  </si>
  <si>
    <t xml:space="preserve">GENERAL MANUEL J                                            </t>
  </si>
  <si>
    <t xml:space="preserve">PERU                                                        </t>
  </si>
  <si>
    <t xml:space="preserve">ABRAMO                                                      </t>
  </si>
  <si>
    <t xml:space="preserve">BERNASCONI                                                  </t>
  </si>
  <si>
    <t xml:space="preserve">ESTACION VILLA ALBA                                         </t>
  </si>
  <si>
    <t xml:space="preserve">JACINTO ARAUZ                                               </t>
  </si>
  <si>
    <t xml:space="preserve">CUCHILLO CO                                                 </t>
  </si>
  <si>
    <t xml:space="preserve">LA REFORMA                                                  </t>
  </si>
  <si>
    <t xml:space="preserve">CARRO QUEMADO                                               </t>
  </si>
  <si>
    <t xml:space="preserve">LUAN TORO                                                   </t>
  </si>
  <si>
    <t xml:space="preserve">TELEN                                                       </t>
  </si>
  <si>
    <t xml:space="preserve">VICTORICA                                                   </t>
  </si>
  <si>
    <t xml:space="preserve">AGUSTONI                                                    </t>
  </si>
  <si>
    <t xml:space="preserve">DORILA                                                      </t>
  </si>
  <si>
    <t xml:space="preserve">GENERAL PICO                                                </t>
  </si>
  <si>
    <t xml:space="preserve">SPELUZZI                                                    </t>
  </si>
  <si>
    <t xml:space="preserve">TREBOLARES                                                  </t>
  </si>
  <si>
    <t xml:space="preserve">COLONIA BARON                                               </t>
  </si>
  <si>
    <t xml:space="preserve">MIGUEL CANE                                                 </t>
  </si>
  <si>
    <t xml:space="preserve">RELMO                                                       </t>
  </si>
  <si>
    <t xml:space="preserve">VILLA MIRASOL                                               </t>
  </si>
  <si>
    <t xml:space="preserve">CALEUFU                                                     </t>
  </si>
  <si>
    <t xml:space="preserve">INGENIERO FOSTER                                            </t>
  </si>
  <si>
    <t xml:space="preserve">LA MARUJA                                                   </t>
  </si>
  <si>
    <t xml:space="preserve">PARERA                                                      </t>
  </si>
  <si>
    <t xml:space="preserve">PICHI HUINCA                                                </t>
  </si>
  <si>
    <t xml:space="preserve">QUETREQUEN                                                  </t>
  </si>
  <si>
    <t xml:space="preserve">ADOLFO VAN PRAET                                            </t>
  </si>
  <si>
    <t xml:space="preserve">ALTA ITALIA                                                 </t>
  </si>
  <si>
    <t xml:space="preserve">DAMIAN MAISONAVE                                            </t>
  </si>
  <si>
    <t xml:space="preserve">EMBAJADOR MARTINI                                           </t>
  </si>
  <si>
    <t xml:space="preserve">FALUCHO                                                     </t>
  </si>
  <si>
    <t xml:space="preserve">INGENIERO LUIGGI                                            </t>
  </si>
  <si>
    <t xml:space="preserve">OJEDA                                                       </t>
  </si>
  <si>
    <t xml:space="preserve">ESTACION SIMSON                                             </t>
  </si>
  <si>
    <t xml:space="preserve">NAICO                                                       </t>
  </si>
  <si>
    <t xml:space="preserve">ARATA                                                       </t>
  </si>
  <si>
    <t xml:space="preserve">METILEO                                                     </t>
  </si>
  <si>
    <t xml:space="preserve">ATALIVA ROCA                                                </t>
  </si>
  <si>
    <t xml:space="preserve">CHACHARRAMENDI                                              </t>
  </si>
  <si>
    <t xml:space="preserve">GENERAL ACHA                                                </t>
  </si>
  <si>
    <t xml:space="preserve">QUEHUE                                                      </t>
  </si>
  <si>
    <t xml:space="preserve">UNANUE                                                      </t>
  </si>
  <si>
    <t xml:space="preserve">UDPINANGO                                                   </t>
  </si>
  <si>
    <t xml:space="preserve">AIMOGASTA                                                   </t>
  </si>
  <si>
    <t xml:space="preserve">BAÑADO DE LOS PANTANOS                                      </t>
  </si>
  <si>
    <t xml:space="preserve">ESTACION MAZAN                                              </t>
  </si>
  <si>
    <t xml:space="preserve">TERMAS DE SANTA TERESITA                                    </t>
  </si>
  <si>
    <t xml:space="preserve">VILLA MAZAN                                                 </t>
  </si>
  <si>
    <t xml:space="preserve">MACHIGASTA                                                  </t>
  </si>
  <si>
    <t xml:space="preserve">LA RIOJA                                                    </t>
  </si>
  <si>
    <t xml:space="preserve">VILLA DE LA QUEBRADA                                        </t>
  </si>
  <si>
    <t xml:space="preserve">AMINGA                                                      </t>
  </si>
  <si>
    <t xml:space="preserve">ANJULLON                                                    </t>
  </si>
  <si>
    <t xml:space="preserve">CHUQUIS                                                     </t>
  </si>
  <si>
    <t xml:space="preserve">LOS MOLINOS                                                 </t>
  </si>
  <si>
    <t xml:space="preserve">PINCHAS                                                     </t>
  </si>
  <si>
    <t xml:space="preserve">SANTA VERA CRUZ                                             </t>
  </si>
  <si>
    <t xml:space="preserve">POLCO                                                       </t>
  </si>
  <si>
    <t xml:space="preserve">ESTACION GOBERNADOR GORDILLO                                </t>
  </si>
  <si>
    <t xml:space="preserve">COLONIA CATINZACO                                           </t>
  </si>
  <si>
    <t xml:space="preserve">COLONIA VICHIGASTA                                          </t>
  </si>
  <si>
    <t xml:space="preserve">COLONIA MALLIGASTA                                          </t>
  </si>
  <si>
    <t xml:space="preserve">ANGUINAN                                                    </t>
  </si>
  <si>
    <t xml:space="preserve">GUANCHIN                                                    </t>
  </si>
  <si>
    <t xml:space="preserve">MALLIGASTA                                                  </t>
  </si>
  <si>
    <t xml:space="preserve">MIRANDA                                                     </t>
  </si>
  <si>
    <t xml:space="preserve">NONOGASTA                                                   </t>
  </si>
  <si>
    <t xml:space="preserve">SANTA FLORENTINA                                            </t>
  </si>
  <si>
    <t xml:space="preserve">SAÑOGASTA                                                   </t>
  </si>
  <si>
    <t xml:space="preserve">TILIMUQUI                                                   </t>
  </si>
  <si>
    <t xml:space="preserve">VICHIGASTA                                                  </t>
  </si>
  <si>
    <t xml:space="preserve">COLONIA ANGUINAN                                            </t>
  </si>
  <si>
    <t xml:space="preserve">COLONIA 5                                                   </t>
  </si>
  <si>
    <t xml:space="preserve">COLONIA 4                                                   </t>
  </si>
  <si>
    <t xml:space="preserve">COLONIA 3                                                   </t>
  </si>
  <si>
    <t xml:space="preserve">LOS SARMIENTOS                                              </t>
  </si>
  <si>
    <t xml:space="preserve">AICUÑA                                                      </t>
  </si>
  <si>
    <t xml:space="preserve">BANDA FLORIDA                                               </t>
  </si>
  <si>
    <t xml:space="preserve">GUANDACOL                                                   </t>
  </si>
  <si>
    <t xml:space="preserve">LOS PALACIOS                                                </t>
  </si>
  <si>
    <t xml:space="preserve">PAGANCILLO                                                  </t>
  </si>
  <si>
    <t xml:space="preserve">VILLA UNION                                                 </t>
  </si>
  <si>
    <t xml:space="preserve">ALTO CARRIZAL                                               </t>
  </si>
  <si>
    <t xml:space="preserve">ANGULOS                                                     </t>
  </si>
  <si>
    <t xml:space="preserve">BAJO CARRIZAL                                               </t>
  </si>
  <si>
    <t xml:space="preserve">CAMPANAS                                                    </t>
  </si>
  <si>
    <t xml:space="preserve">CHAÑARMUYO                                                  </t>
  </si>
  <si>
    <t xml:space="preserve">LA CUADRA                                                   </t>
  </si>
  <si>
    <t xml:space="preserve">PITUIL                                                      </t>
  </si>
  <si>
    <t xml:space="preserve">PLAZA VIEJA                                                 </t>
  </si>
  <si>
    <t xml:space="preserve">PLAZA NUEVA                                                 </t>
  </si>
  <si>
    <t xml:space="preserve">PUNTA DE LOS LLANOS                                         </t>
  </si>
  <si>
    <t xml:space="preserve">TAMA                                                        </t>
  </si>
  <si>
    <t xml:space="preserve">CHAÑAR                                                      </t>
  </si>
  <si>
    <t xml:space="preserve">LOMA BLANCA                                                 </t>
  </si>
  <si>
    <t xml:space="preserve">OLTA                                                        </t>
  </si>
  <si>
    <t xml:space="preserve">MALANZAN                                                    </t>
  </si>
  <si>
    <t xml:space="preserve">NACATE                                                      </t>
  </si>
  <si>
    <t xml:space="preserve">PORTEZUELO                                                  </t>
  </si>
  <si>
    <t xml:space="preserve">VILLA CASTELLI                                              </t>
  </si>
  <si>
    <t xml:space="preserve">COLONIA ORTIZ DE OCAMPO                                     </t>
  </si>
  <si>
    <t xml:space="preserve">AMBIL                                                       </t>
  </si>
  <si>
    <t xml:space="preserve">MILAGRO                                                     </t>
  </si>
  <si>
    <t xml:space="preserve">OLPAS                                                       </t>
  </si>
  <si>
    <t xml:space="preserve">SANTA RITA DE CATUNA                                        </t>
  </si>
  <si>
    <t xml:space="preserve">ULAPES                                                      </t>
  </si>
  <si>
    <t xml:space="preserve">AMANA                                                       </t>
  </si>
  <si>
    <t xml:space="preserve">PATQUIA                                                     </t>
  </si>
  <si>
    <t xml:space="preserve">CHEPES                                                      </t>
  </si>
  <si>
    <t xml:space="preserve">DESIDERIO TELLO                                             </t>
  </si>
  <si>
    <t xml:space="preserve">MASCASIN                                                    </t>
  </si>
  <si>
    <t xml:space="preserve">ALPASINCHE                                                  </t>
  </si>
  <si>
    <t xml:space="preserve">AMUSCHINA                                                   </t>
  </si>
  <si>
    <t xml:space="preserve">ANDOLUCAS                                                   </t>
  </si>
  <si>
    <t xml:space="preserve">SURIYACO                                                    </t>
  </si>
  <si>
    <t xml:space="preserve">TUYUBIL                                                     </t>
  </si>
  <si>
    <t xml:space="preserve">CHAUPIHUASI                                                 </t>
  </si>
  <si>
    <t xml:space="preserve">CUIPAN                                                      </t>
  </si>
  <si>
    <t xml:space="preserve">LAS TALAS                                                   </t>
  </si>
  <si>
    <t xml:space="preserve">LOS ROBLES                                                  </t>
  </si>
  <si>
    <t xml:space="preserve">SALICAS                                                     </t>
  </si>
  <si>
    <t xml:space="preserve">SAN BLAS                                                    </t>
  </si>
  <si>
    <t xml:space="preserve">SHAQUI                                                      </t>
  </si>
  <si>
    <t xml:space="preserve">VILLA SANAGASTA                                             </t>
  </si>
  <si>
    <t xml:space="preserve">ALTO JAGUE                                                  </t>
  </si>
  <si>
    <t xml:space="preserve">VILLA SAN JOSE DE VINCHINA                                  </t>
  </si>
  <si>
    <t xml:space="preserve">BAJO JAGUE                                                  </t>
  </si>
  <si>
    <t xml:space="preserve">MENDOZA                                                     </t>
  </si>
  <si>
    <t xml:space="preserve">BOWEN                                                       </t>
  </si>
  <si>
    <t xml:space="preserve">VILLA CARMENSA                                              </t>
  </si>
  <si>
    <t xml:space="preserve">GOBERNADOR BENEGAS                                          </t>
  </si>
  <si>
    <t xml:space="preserve">LAS TORTUGAS                                                </t>
  </si>
  <si>
    <t xml:space="preserve">PRESIDENTE SARMIENTO                                        </t>
  </si>
  <si>
    <t xml:space="preserve">SAN FRANCISCO DEL MONTE                                     </t>
  </si>
  <si>
    <t xml:space="preserve">BUENA NUEVA                                                 </t>
  </si>
  <si>
    <t xml:space="preserve">CAPILLA DEL ROSARIO                                         </t>
  </si>
  <si>
    <t xml:space="preserve">ESTACION AMIGORENA                                          </t>
  </si>
  <si>
    <t xml:space="preserve">DORREGO                                                     </t>
  </si>
  <si>
    <t xml:space="preserve">EL SAUCE                                                    </t>
  </si>
  <si>
    <t xml:space="preserve">JESUS NAZARENO                                              </t>
  </si>
  <si>
    <t xml:space="preserve">KILOMETRO 11                                                </t>
  </si>
  <si>
    <t xml:space="preserve">LA PRIMAVERA                                                </t>
  </si>
  <si>
    <t xml:space="preserve">NUEVA CIUDAD                                                </t>
  </si>
  <si>
    <t xml:space="preserve">PEDRO MOLINA                                                </t>
  </si>
  <si>
    <t xml:space="preserve">BARRIO EL LIBERTADOR                                        </t>
  </si>
  <si>
    <t xml:space="preserve">RODEO DE LA CRUZ                                            </t>
  </si>
  <si>
    <t xml:space="preserve">VILLA LOS CORRALITOS                                        </t>
  </si>
  <si>
    <t xml:space="preserve">BARRIO KRAFT                                                </t>
  </si>
  <si>
    <t xml:space="preserve">BARRIO LOS OLIVOS                                           </t>
  </si>
  <si>
    <t xml:space="preserve">BARRIO MALVINAS ARGENTINAS                                  </t>
  </si>
  <si>
    <t xml:space="preserve">BARRIO 9  DE ENERO                                          </t>
  </si>
  <si>
    <t xml:space="preserve">BARRIOS SAN VICENTE I , II  Y                               </t>
  </si>
  <si>
    <t xml:space="preserve">COLONIA SEGOVIA                                             </t>
  </si>
  <si>
    <t xml:space="preserve">LOTEO EL SAUCE                                              </t>
  </si>
  <si>
    <t xml:space="preserve">LOTEO GRILLI                                                </t>
  </si>
  <si>
    <t xml:space="preserve">PUENTE DE HIERRO                                            </t>
  </si>
  <si>
    <t xml:space="preserve">INGENIERO GIAGNONI                                          </t>
  </si>
  <si>
    <t xml:space="preserve">VILLA DE JUNIN                                              </t>
  </si>
  <si>
    <t xml:space="preserve">ESTACION LIBERTADOR GENERAL SA                              </t>
  </si>
  <si>
    <t xml:space="preserve">LOS BARRIALES                                               </t>
  </si>
  <si>
    <t xml:space="preserve">MEDRANO                                                     </t>
  </si>
  <si>
    <t xml:space="preserve">PHILLIPS                                                    </t>
  </si>
  <si>
    <t xml:space="preserve">RODRIGUEZ PEÑA                                              </t>
  </si>
  <si>
    <t xml:space="preserve">LA COLONIA                                                  </t>
  </si>
  <si>
    <t xml:space="preserve">VILLA ANTIGUA                                               </t>
  </si>
  <si>
    <t xml:space="preserve">VILLA DE LA PAZ                                             </t>
  </si>
  <si>
    <t xml:space="preserve">EL ALGARROBAL                                               </t>
  </si>
  <si>
    <t xml:space="preserve">BLANCO ENCALADA                                             </t>
  </si>
  <si>
    <t xml:space="preserve">CAPDEVILLA                                                  </t>
  </si>
  <si>
    <t xml:space="preserve">CIENEGUITA                                                  </t>
  </si>
  <si>
    <t xml:space="preserve">EL BORBOLLON                                                </t>
  </si>
  <si>
    <t xml:space="preserve">EL CHALLAO                                                  </t>
  </si>
  <si>
    <t xml:space="preserve">EL PLUMERILLO                                               </t>
  </si>
  <si>
    <t xml:space="preserve">EL RESGUARDO                                                </t>
  </si>
  <si>
    <t xml:space="preserve">ESTACION CABINA TAMARINDOS                                  </t>
  </si>
  <si>
    <t xml:space="preserve">LOS PENITENTES                                              </t>
  </si>
  <si>
    <t xml:space="preserve">PANQUEHUA                                                   </t>
  </si>
  <si>
    <t xml:space="preserve">PUENTE DEL INCA                                             </t>
  </si>
  <si>
    <t xml:space="preserve">PUNTA DE VACAS                                              </t>
  </si>
  <si>
    <t xml:space="preserve">BARRIO LA FUNDICION                                         </t>
  </si>
  <si>
    <t xml:space="preserve">BARRIO LAS BOVEDAS                                          </t>
  </si>
  <si>
    <t xml:space="preserve">USPALLATA                                                   </t>
  </si>
  <si>
    <t xml:space="preserve">COSTA DE ARAUJO                                             </t>
  </si>
  <si>
    <t xml:space="preserve">INGENIERO GUSTAVO ANDRE                                     </t>
  </si>
  <si>
    <t xml:space="preserve">JOCOLI VIEJO                                                </t>
  </si>
  <si>
    <t xml:space="preserve">3 DE MAYO                                                   </t>
  </si>
  <si>
    <t xml:space="preserve">VILLA DE TULUMAYA                                           </t>
  </si>
  <si>
    <t xml:space="preserve">AGRELO                                                      </t>
  </si>
  <si>
    <t xml:space="preserve">BARRIO BLANCO ENCALADA                                      </t>
  </si>
  <si>
    <t xml:space="preserve">CACHEUTA                                                    </t>
  </si>
  <si>
    <t xml:space="preserve">CARRODILLA                                                  </t>
  </si>
  <si>
    <t xml:space="preserve">CHACRAS DE CORIA                                            </t>
  </si>
  <si>
    <t xml:space="preserve">EL CARRIZAL                                                 </t>
  </si>
  <si>
    <t xml:space="preserve">MAYOR DRUMMOND                                              </t>
  </si>
  <si>
    <t xml:space="preserve">BARRIO ANDINA I Y II                                        </t>
  </si>
  <si>
    <t xml:space="preserve">EL CARMELO                                                  </t>
  </si>
  <si>
    <t xml:space="preserve">UGARTECHE                                                   </t>
  </si>
  <si>
    <t xml:space="preserve">VISTALBA                                                    </t>
  </si>
  <si>
    <t xml:space="preserve">BARRIO QUINTANA                                             </t>
  </si>
  <si>
    <t xml:space="preserve">BARRIO VIRGEN DE LOURDES                                    </t>
  </si>
  <si>
    <t xml:space="preserve">EL SALTO                                                    </t>
  </si>
  <si>
    <t xml:space="preserve">ESTACION PASO DE LOS ANDES                                  </t>
  </si>
  <si>
    <t xml:space="preserve">LAS CARDITAS                                                </t>
  </si>
  <si>
    <t xml:space="preserve">LAS VEGAS                                                   </t>
  </si>
  <si>
    <t xml:space="preserve">LOS MANANTIALES                                             </t>
  </si>
  <si>
    <t xml:space="preserve">LOS PERALES                                                 </t>
  </si>
  <si>
    <t xml:space="preserve">LOS ZORZALES                                                </t>
  </si>
  <si>
    <t xml:space="preserve">PERDRIEL                                                    </t>
  </si>
  <si>
    <t xml:space="preserve">POTRERILLOS                                                 </t>
  </si>
  <si>
    <t xml:space="preserve">RINCON DE LOS VALLES                                        </t>
  </si>
  <si>
    <t xml:space="preserve">COQUIMBITO                                                  </t>
  </si>
  <si>
    <t xml:space="preserve">BARRIO ANTONETTI                                            </t>
  </si>
  <si>
    <t xml:space="preserve">BARRIO GUEMES                                               </t>
  </si>
  <si>
    <t xml:space="preserve">GENERAL GUTIERREZ                                           </t>
  </si>
  <si>
    <t xml:space="preserve">LUZURIAGA                                                   </t>
  </si>
  <si>
    <t xml:space="preserve">RODEO DEL MEDIO                                             </t>
  </si>
  <si>
    <t xml:space="preserve">RUSSELL                                                     </t>
  </si>
  <si>
    <t xml:space="preserve">BARRIO MARIA AUXILIADORA                                    </t>
  </si>
  <si>
    <t xml:space="preserve">BARRIO SAN AGUSTIN                                          </t>
  </si>
  <si>
    <t xml:space="preserve">CRUZ DE PIEDRA                                              </t>
  </si>
  <si>
    <t xml:space="preserve">FRAY LUIS BELTRAN                                           </t>
  </si>
  <si>
    <t xml:space="preserve">VILLA 25 DE MAYO                                            </t>
  </si>
  <si>
    <t xml:space="preserve">AGUA ESCONDIDA                                              </t>
  </si>
  <si>
    <t xml:space="preserve">LAS LEÑAS                                                   </t>
  </si>
  <si>
    <t xml:space="preserve">BARRIO GRASSI                                               </t>
  </si>
  <si>
    <t xml:space="preserve">BARRIO LOS INTENDENTES                                      </t>
  </si>
  <si>
    <t xml:space="preserve">VILLA DE MALARGUE                                           </t>
  </si>
  <si>
    <t xml:space="preserve">BARRIO LENCINAS                                             </t>
  </si>
  <si>
    <t xml:space="preserve">BARRIO RIVADAVIA                                            </t>
  </si>
  <si>
    <t xml:space="preserve">BARRIO GARGANTINI                                           </t>
  </si>
  <si>
    <t xml:space="preserve">EL MIRADOR                                                  </t>
  </si>
  <si>
    <t xml:space="preserve">LA CENTRAL                                                  </t>
  </si>
  <si>
    <t xml:space="preserve">LA FLORIDA                                                  </t>
  </si>
  <si>
    <t xml:space="preserve">BARRIO CATENA                                               </t>
  </si>
  <si>
    <t xml:space="preserve">LOS ARBOLES                                                 </t>
  </si>
  <si>
    <t xml:space="preserve">LOS CAMPAMENTOS                                             </t>
  </si>
  <si>
    <t xml:space="preserve">MUNDO NUEVO                                                 </t>
  </si>
  <si>
    <t xml:space="preserve">BARRIO ALMAFUERTE                                           </t>
  </si>
  <si>
    <t xml:space="preserve">BARRIO AZURDUY                                              </t>
  </si>
  <si>
    <t xml:space="preserve">BARRIO PETIT FOUR                                           </t>
  </si>
  <si>
    <t xml:space="preserve">BARRIO TITARELLI                                            </t>
  </si>
  <si>
    <t xml:space="preserve">LA LIBERTAD                                                 </t>
  </si>
  <si>
    <t xml:space="preserve">REDUCCION DE ABAJO                                          </t>
  </si>
  <si>
    <t xml:space="preserve">SANTA MARIA DE ORO                                          </t>
  </si>
  <si>
    <t xml:space="preserve">EUGENIO BUSTOS                                              </t>
  </si>
  <si>
    <t xml:space="preserve">BARRIO CHACON                                               </t>
  </si>
  <si>
    <t xml:space="preserve">PAREDITAS                                                   </t>
  </si>
  <si>
    <t xml:space="preserve">LA CONSULTA                                                 </t>
  </si>
  <si>
    <t xml:space="preserve">ALTO VERDE                                                  </t>
  </si>
  <si>
    <t xml:space="preserve">BARRIO CHIVILCOY                                            </t>
  </si>
  <si>
    <t xml:space="preserve">BARRIO LOPEZ                                                </t>
  </si>
  <si>
    <t xml:space="preserve">MONTECASEROS                                                </t>
  </si>
  <si>
    <t xml:space="preserve">ESTACION MOLUCHES                                           </t>
  </si>
  <si>
    <t xml:space="preserve">PALMIRA                                                     </t>
  </si>
  <si>
    <t xml:space="preserve">TRES PORTEÑAS                                               </t>
  </si>
  <si>
    <t xml:space="preserve">NUEVA CALIFORNIA                                            </t>
  </si>
  <si>
    <t xml:space="preserve">CAÑADA SECA                                                 </t>
  </si>
  <si>
    <t xml:space="preserve">CUADRO BENEGAS                                              </t>
  </si>
  <si>
    <t xml:space="preserve">CUADRO NACIONAL                                             </t>
  </si>
  <si>
    <t xml:space="preserve">EL NEVADO                                                   </t>
  </si>
  <si>
    <t xml:space="preserve">EL NIHUIL                                                   </t>
  </si>
  <si>
    <t xml:space="preserve">GOUDGE                                                      </t>
  </si>
  <si>
    <t xml:space="preserve">JAIME PRATS                                                 </t>
  </si>
  <si>
    <t xml:space="preserve">VILLA LAS MALVINAS                                          </t>
  </si>
  <si>
    <t xml:space="preserve">ESTACION CAPITAN MONTOYA                                    </t>
  </si>
  <si>
    <t xml:space="preserve">MONTE COMAN                                                 </t>
  </si>
  <si>
    <t xml:space="preserve">RAMA CAIDA                                                  </t>
  </si>
  <si>
    <t xml:space="preserve">REAL DEL PADRE                                              </t>
  </si>
  <si>
    <t xml:space="preserve">RODOLFO ISELIN                                              </t>
  </si>
  <si>
    <t xml:space="preserve">SALTO DE LAS ROSAS                                          </t>
  </si>
  <si>
    <t xml:space="preserve">BARRIO ARIZU                                                </t>
  </si>
  <si>
    <t xml:space="preserve">LA LLAVE                                                    </t>
  </si>
  <si>
    <t xml:space="preserve">LAS PAREDES                                                 </t>
  </si>
  <si>
    <t xml:space="preserve">VILLA ATUEL                                                 </t>
  </si>
  <si>
    <t xml:space="preserve">VILLA ATUEL NORTE                                           </t>
  </si>
  <si>
    <t xml:space="preserve">BARRIO MOLINA CABRERA                                       </t>
  </si>
  <si>
    <t xml:space="preserve">LA DORMIDA                                                  </t>
  </si>
  <si>
    <t xml:space="preserve">ESTACION JOSE NESTOR LENCINAS                               </t>
  </si>
  <si>
    <t xml:space="preserve">LAS CATITAS                                                 </t>
  </si>
  <si>
    <t xml:space="preserve">CAMPO LOS ANDES                                             </t>
  </si>
  <si>
    <t xml:space="preserve">COLONIA LAS ROSAS                                           </t>
  </si>
  <si>
    <t xml:space="preserve">LOS SAUCES                                                  </t>
  </si>
  <si>
    <t xml:space="preserve">VISTA FLORES                                                </t>
  </si>
  <si>
    <t xml:space="preserve">BARRIO JUEXPO                                               </t>
  </si>
  <si>
    <t xml:space="preserve">BARRIO LAS PIRCAS                                           </t>
  </si>
  <si>
    <t xml:space="preserve">BARRIO MUNICIPALES                                          </t>
  </si>
  <si>
    <t xml:space="preserve">CORDON DEL PLATA                                            </t>
  </si>
  <si>
    <t xml:space="preserve">BARRIO MITRE                                                </t>
  </si>
  <si>
    <t xml:space="preserve">VILLA BASTIAS                                               </t>
  </si>
  <si>
    <t xml:space="preserve">AZARA                                                       </t>
  </si>
  <si>
    <t xml:space="preserve">ESTACION APOSTOLES                                          </t>
  </si>
  <si>
    <t xml:space="preserve">PINDAPOY                                                    </t>
  </si>
  <si>
    <t xml:space="preserve">RINCON DE AZARA                                             </t>
  </si>
  <si>
    <t xml:space="preserve">TRES CAPONES                                                </t>
  </si>
  <si>
    <t xml:space="preserve">ARISTOBULO DEL VALLE                                        </t>
  </si>
  <si>
    <t xml:space="preserve">CAMPO GRANDE                                                </t>
  </si>
  <si>
    <t xml:space="preserve">DOS DE MAYO NUCLEO I                                        </t>
  </si>
  <si>
    <t xml:space="preserve">DOS DE MAYO NUCLEO II                                       </t>
  </si>
  <si>
    <t xml:space="preserve">DOS DE MAYO NUCLEO III                                      </t>
  </si>
  <si>
    <t xml:space="preserve">PUEBLO ILLIA                                                </t>
  </si>
  <si>
    <t xml:space="preserve">SALTO ENCANTADO                                             </t>
  </si>
  <si>
    <t xml:space="preserve">CERRO CORA                                                  </t>
  </si>
  <si>
    <t xml:space="preserve">PROFUNDIDAD                                                 </t>
  </si>
  <si>
    <t xml:space="preserve">BARRIO CENTRO CORRENTINO                                    </t>
  </si>
  <si>
    <t xml:space="preserve">COLONIA LAOSIANA                                            </t>
  </si>
  <si>
    <t xml:space="preserve">GARUPA                                                      </t>
  </si>
  <si>
    <t xml:space="preserve">MIGUEL LANUS                                                </t>
  </si>
  <si>
    <t xml:space="preserve">DON SANTIAGO   [BARRIO ...]                                 </t>
  </si>
  <si>
    <t xml:space="preserve">FATIMA   [BARRIO ...]                                       </t>
  </si>
  <si>
    <t xml:space="preserve">ÑU PORA    [BARRIO ...]                                     </t>
  </si>
  <si>
    <t xml:space="preserve">POSADAS                                                     </t>
  </si>
  <si>
    <t xml:space="preserve">CONCEPCION DE LA SIERRA                                     </t>
  </si>
  <si>
    <t xml:space="preserve">LA CORITA                                                   </t>
  </si>
  <si>
    <t xml:space="preserve">FABRICA IMPRIMA                                             </t>
  </si>
  <si>
    <t xml:space="preserve">MARIA MAGDALENA                                             </t>
  </si>
  <si>
    <t xml:space="preserve">9 DE JULIO KILOMETRO 20                                     </t>
  </si>
  <si>
    <t xml:space="preserve">PUERTO MADO                                                 </t>
  </si>
  <si>
    <t xml:space="preserve">PUERTO PINARES                                              </t>
  </si>
  <si>
    <t xml:space="preserve">SANTIAGO DE LINIERS                                         </t>
  </si>
  <si>
    <t xml:space="preserve">COLONIA VICTORIA                                            </t>
  </si>
  <si>
    <t xml:space="preserve">VILLA ROULET                                                </t>
  </si>
  <si>
    <t xml:space="preserve">INTEGRACION                                                 </t>
  </si>
  <si>
    <t xml:space="preserve">PIÑALITO                                                    </t>
  </si>
  <si>
    <t xml:space="preserve">BERNARDO DE IRIGOYEN                                        </t>
  </si>
  <si>
    <t xml:space="preserve">DOS HERMANAS                                                </t>
  </si>
  <si>
    <t xml:space="preserve">EL SOBERBIO                                                 </t>
  </si>
  <si>
    <t xml:space="preserve">PUERTO ESPERANZA                                            </t>
  </si>
  <si>
    <t xml:space="preserve">PUERTO IGUAZU                                               </t>
  </si>
  <si>
    <t xml:space="preserve">WANDA                                                       </t>
  </si>
  <si>
    <t xml:space="preserve">ARROYO DEL MEDIO                                            </t>
  </si>
  <si>
    <t xml:space="preserve">CAA YARI                                                    </t>
  </si>
  <si>
    <t xml:space="preserve">CERRO AZUL                                                  </t>
  </si>
  <si>
    <t xml:space="preserve">DOS ARROYOS                                                 </t>
  </si>
  <si>
    <t xml:space="preserve">PICADA GOBERNADOR LOPEZ                                     </t>
  </si>
  <si>
    <t xml:space="preserve">ANDRADE, OLEGARIO V                                         </t>
  </si>
  <si>
    <t xml:space="preserve">CAPIOVI                                                     </t>
  </si>
  <si>
    <t xml:space="preserve">EL ALCAZAR                                                  </t>
  </si>
  <si>
    <t xml:space="preserve">GARUHAPE                                                    </t>
  </si>
  <si>
    <t xml:space="preserve">MBOPICUA                                                    </t>
  </si>
  <si>
    <t xml:space="preserve">PUERTO LEONI                                                </t>
  </si>
  <si>
    <t xml:space="preserve">PUERTO RICO                                                 </t>
  </si>
  <si>
    <t xml:space="preserve">RUIZ DE MONTOYA                                             </t>
  </si>
  <si>
    <t xml:space="preserve">SAN GOTARDO                                                 </t>
  </si>
  <si>
    <t xml:space="preserve">VILLA AKERMAN                                               </t>
  </si>
  <si>
    <t xml:space="preserve">CARAGUATAY                                                  </t>
  </si>
  <si>
    <t xml:space="preserve">LAHARRAGUE                                                  </t>
  </si>
  <si>
    <t xml:space="preserve">PIRAY KILOMETRO 18                                          </t>
  </si>
  <si>
    <t xml:space="preserve">PUERTO PIRAY                                                </t>
  </si>
  <si>
    <t xml:space="preserve">TARUMA                                                      </t>
  </si>
  <si>
    <t xml:space="preserve">VILLA PARODI                                                </t>
  </si>
  <si>
    <t xml:space="preserve">CAMPO RAMON                                                 </t>
  </si>
  <si>
    <t xml:space="preserve">CAMPO VIERA                                                 </t>
  </si>
  <si>
    <t xml:space="preserve">LOS HELECHOS                                                </t>
  </si>
  <si>
    <t xml:space="preserve">PANAMBI                                                     </t>
  </si>
  <si>
    <t xml:space="preserve">PANAMBI KILOMETRO 8                                         </t>
  </si>
  <si>
    <t xml:space="preserve">VILLA BONITA                                                </t>
  </si>
  <si>
    <t xml:space="preserve">CORPUS                                                      </t>
  </si>
  <si>
    <t xml:space="preserve">GENERAL URQUIZA                                             </t>
  </si>
  <si>
    <t xml:space="preserve">GOBERNADOR ROCA                                             </t>
  </si>
  <si>
    <t xml:space="preserve">HELVECIA                                                    </t>
  </si>
  <si>
    <t xml:space="preserve">JARDIN AMERICA                                              </t>
  </si>
  <si>
    <t xml:space="preserve">PUERTO OASIS                                                </t>
  </si>
  <si>
    <t xml:space="preserve">ROCA CHICA                                                  </t>
  </si>
  <si>
    <t xml:space="preserve">SANTO PIPO                                                  </t>
  </si>
  <si>
    <t xml:space="preserve">ITACARUARE                                                  </t>
  </si>
  <si>
    <t xml:space="preserve">MOJON GRANDE                                                </t>
  </si>
  <si>
    <t xml:space="preserve">COLONIA PRIMAVERA                                           </t>
  </si>
  <si>
    <t xml:space="preserve">PARAISO                                                     </t>
  </si>
  <si>
    <t xml:space="preserve">TOBUNA                                                      </t>
  </si>
  <si>
    <t xml:space="preserve">ALBA POSSE                                                  </t>
  </si>
  <si>
    <t xml:space="preserve">COLONIA AURORA                                              </t>
  </si>
  <si>
    <t xml:space="preserve">SANTA RITA                                                  </t>
  </si>
  <si>
    <t xml:space="preserve">SAN FRANCISCO DE ASIS                                       </t>
  </si>
  <si>
    <t xml:space="preserve">SAN PATRICIO DEL CHAÑAR                                     </t>
  </si>
  <si>
    <t xml:space="preserve">LAS COLORADAS                                               </t>
  </si>
  <si>
    <t xml:space="preserve">TRICAO MALAL                                                </t>
  </si>
  <si>
    <t xml:space="preserve">PIEDRA DEL AGUILA                                           </t>
  </si>
  <si>
    <t xml:space="preserve">VILLA PICHI PICUN LEUFU                                     </t>
  </si>
  <si>
    <t xml:space="preserve">VILLA RINCON CHICO                                          </t>
  </si>
  <si>
    <t xml:space="preserve">11 DE OCTUBRE                                               </t>
  </si>
  <si>
    <t xml:space="preserve">BARRIO RUCA HUE                                             </t>
  </si>
  <si>
    <t xml:space="preserve">CENTENARIO                                                  </t>
  </si>
  <si>
    <t xml:space="preserve">CUTRAL CO                                                   </t>
  </si>
  <si>
    <t xml:space="preserve">EL CHOCON                                                   </t>
  </si>
  <si>
    <t xml:space="preserve">MARI MENUCO                                                 </t>
  </si>
  <si>
    <t xml:space="preserve">NEUQUEN                                                     </t>
  </si>
  <si>
    <t xml:space="preserve">CAMPAMENTO GAS DEL ESTADO                                   </t>
  </si>
  <si>
    <t xml:space="preserve">BALNEARIO LA HERRADURA                                      </t>
  </si>
  <si>
    <t xml:space="preserve">SAUZAL BONITO                                               </t>
  </si>
  <si>
    <t xml:space="preserve">SENILLOSA                                                   </t>
  </si>
  <si>
    <t xml:space="preserve">VILLA EL CHOCON                                             </t>
  </si>
  <si>
    <t xml:space="preserve">VISTA ALEGRE NORTE                                          </t>
  </si>
  <si>
    <t xml:space="preserve">VILLA COSTA DE REYES                                        </t>
  </si>
  <si>
    <t xml:space="preserve">BARRIO DOS DE ABRIL                                         </t>
  </si>
  <si>
    <t xml:space="preserve">BARRIO EL TRIANGULO                                         </t>
  </si>
  <si>
    <t xml:space="preserve">BARRIO LA ESPERANZA                                         </t>
  </si>
  <si>
    <t xml:space="preserve">CAMPAMENTO Y                                                </t>
  </si>
  <si>
    <t xml:space="preserve">PLAZA HUINCUL                                               </t>
  </si>
  <si>
    <t xml:space="preserve">PLOTTIER                                                    </t>
  </si>
  <si>
    <t xml:space="preserve">VILLA OBRERA                                                </t>
  </si>
  <si>
    <t xml:space="preserve">VISTA ALEGRE SUR                                            </t>
  </si>
  <si>
    <t xml:space="preserve">JUNIN DE LOS ANDES                                          </t>
  </si>
  <si>
    <t xml:space="preserve">LAGO LOLOG                                                  </t>
  </si>
  <si>
    <t xml:space="preserve">SAN MARTIN DE LOS ANDES                                     </t>
  </si>
  <si>
    <t xml:space="preserve">VILLA RUCA HUE                                              </t>
  </si>
  <si>
    <t xml:space="preserve">VILLA VEGA MAIPU                                            </t>
  </si>
  <si>
    <t xml:space="preserve">VILLA PARQUE LA CASCADA                                     </t>
  </si>
  <si>
    <t xml:space="preserve">VILLA VEGA SAN MARTIN                                       </t>
  </si>
  <si>
    <t xml:space="preserve">VILLA LA ANGOSTURA                                          </t>
  </si>
  <si>
    <t xml:space="preserve">VILLA TRAFUL                                                </t>
  </si>
  <si>
    <t xml:space="preserve">ANDACOLLO                                                   </t>
  </si>
  <si>
    <t xml:space="preserve">HUINGANCO                                                   </t>
  </si>
  <si>
    <t xml:space="preserve">LAS OVEJAS                                                  </t>
  </si>
  <si>
    <t xml:space="preserve">LOS MICHES                                                  </t>
  </si>
  <si>
    <t xml:space="preserve">VARVARCO                                                    </t>
  </si>
  <si>
    <t xml:space="preserve">BARRANCAS                                                   </t>
  </si>
  <si>
    <t xml:space="preserve">BUTA RANQUIL                                                </t>
  </si>
  <si>
    <t xml:space="preserve">RINCON DE LOS SAUCES                                        </t>
  </si>
  <si>
    <t xml:space="preserve">PASO AGUERRE                                                </t>
  </si>
  <si>
    <t xml:space="preserve">BAJADA DEL AGRIO                                            </t>
  </si>
  <si>
    <t xml:space="preserve">LA BUITRERA                                                 </t>
  </si>
  <si>
    <t xml:space="preserve">QUILI MALAL                                                 </t>
  </si>
  <si>
    <t xml:space="preserve">LOS CATUTOS                                                 </t>
  </si>
  <si>
    <t xml:space="preserve">COVUNCO                                                     </t>
  </si>
  <si>
    <t xml:space="preserve">CASTRO, RAMON                                               </t>
  </si>
  <si>
    <t xml:space="preserve">CAVIAHUE                                                    </t>
  </si>
  <si>
    <t xml:space="preserve">COPAHUE                                                     </t>
  </si>
  <si>
    <t xml:space="preserve">EL CHOLAR                                                   </t>
  </si>
  <si>
    <t xml:space="preserve">EL HUECU                                                    </t>
  </si>
  <si>
    <t xml:space="preserve">TAQUIMILAN                                                  </t>
  </si>
  <si>
    <t xml:space="preserve">BAHIA CREEK                                                 </t>
  </si>
  <si>
    <t xml:space="preserve">BALNEARIO EL CONDOR                                         </t>
  </si>
  <si>
    <t xml:space="preserve">EL JUNCAL                                                   </t>
  </si>
  <si>
    <t xml:space="preserve">GUARDIA MITRE                                               </t>
  </si>
  <si>
    <t xml:space="preserve">LA LOBERIA                                                  </t>
  </si>
  <si>
    <t xml:space="preserve">CALETA DE LOS LOROS                                         </t>
  </si>
  <si>
    <t xml:space="preserve">VIEDMA                                                      </t>
  </si>
  <si>
    <t xml:space="preserve">POZO SALADO                                                 </t>
  </si>
  <si>
    <t xml:space="preserve">CORONEL BELISLE                                             </t>
  </si>
  <si>
    <t xml:space="preserve">CHELFORO                                                    </t>
  </si>
  <si>
    <t xml:space="preserve">CHIMPAY                                                     </t>
  </si>
  <si>
    <t xml:space="preserve">CHOELE CHOEL                                                </t>
  </si>
  <si>
    <t xml:space="preserve">DARWIN                                                      </t>
  </si>
  <si>
    <t xml:space="preserve">LAMARQUE                                                    </t>
  </si>
  <si>
    <t xml:space="preserve">LUIS BELTRAN                                                </t>
  </si>
  <si>
    <t xml:space="preserve">POMONA                                                      </t>
  </si>
  <si>
    <t xml:space="preserve">BARRIO EL PILAR                                             </t>
  </si>
  <si>
    <t xml:space="preserve">COLONIA SUIZA                                               </t>
  </si>
  <si>
    <t xml:space="preserve">EL FOYEL                                                    </t>
  </si>
  <si>
    <t xml:space="preserve">RIO VILLEGAS                                                </t>
  </si>
  <si>
    <t xml:space="preserve">SAN CARLOS DE BARILOCHE                                     </t>
  </si>
  <si>
    <t xml:space="preserve">SELVA NEGRA                                                 </t>
  </si>
  <si>
    <t xml:space="preserve">VILLA AMERICANA                                             </t>
  </si>
  <si>
    <t xml:space="preserve">VILLA LLAO LLAO                                             </t>
  </si>
  <si>
    <t xml:space="preserve">VILLA LOS COIHUES                                           </t>
  </si>
  <si>
    <t xml:space="preserve">VILLA ANTUMALAL                                             </t>
  </si>
  <si>
    <t xml:space="preserve">VILLA CAMPANARIO                                            </t>
  </si>
  <si>
    <t xml:space="preserve">VILLA CATEDRAL                                              </t>
  </si>
  <si>
    <t xml:space="preserve">VILLA DON BOSCO                                             </t>
  </si>
  <si>
    <t xml:space="preserve">AGUADA GUZMAN                                               </t>
  </si>
  <si>
    <t xml:space="preserve">CERRO POLICIA                                               </t>
  </si>
  <si>
    <t xml:space="preserve">PASO LAS PERLAS                                             </t>
  </si>
  <si>
    <t xml:space="preserve">MENCUE                                                      </t>
  </si>
  <si>
    <t xml:space="preserve">NAUPA HUEN                                                  </t>
  </si>
  <si>
    <t xml:space="preserve">BARRIO COSTA OESTE                                          </t>
  </si>
  <si>
    <t xml:space="preserve">ALLEN                                                       </t>
  </si>
  <si>
    <t xml:space="preserve">BARDA DEL MEDIO                                             </t>
  </si>
  <si>
    <t xml:space="preserve">BARRIO CANALE                                               </t>
  </si>
  <si>
    <t xml:space="preserve">BARRIO CHACRA MONTE                                         </t>
  </si>
  <si>
    <t xml:space="preserve">BALNEARIO APICAR                                            </t>
  </si>
  <si>
    <t xml:space="preserve">BARRIO LAS ANGUSTIAS                                        </t>
  </si>
  <si>
    <t xml:space="preserve">BARRIO MOSCONI                                              </t>
  </si>
  <si>
    <t xml:space="preserve">BARRIO PUENTE 83                                            </t>
  </si>
  <si>
    <t xml:space="preserve">BARRIO SANTA RITA                                           </t>
  </si>
  <si>
    <t xml:space="preserve">CATRIEL                                                     </t>
  </si>
  <si>
    <t xml:space="preserve">CERVANTES                                                   </t>
  </si>
  <si>
    <t xml:space="preserve">CINCO SALTOS                                                </t>
  </si>
  <si>
    <t xml:space="preserve">CIPOLLETTI                                                  </t>
  </si>
  <si>
    <t xml:space="preserve">CONTRALMIRANTE CORDERO                                      </t>
  </si>
  <si>
    <t xml:space="preserve">CHICHINALES                                                 </t>
  </si>
  <si>
    <t xml:space="preserve">FERRI                                                       </t>
  </si>
  <si>
    <t xml:space="preserve">GENERAL ENRIQUE GODOY                                       </t>
  </si>
  <si>
    <t xml:space="preserve">GENERAL FERNANDEZ ORO                                       </t>
  </si>
  <si>
    <t xml:space="preserve">CORONEL JUAN JOSE GOMEZ                                     </t>
  </si>
  <si>
    <t xml:space="preserve">INGENIERO LUIS A HUERGO                                     </t>
  </si>
  <si>
    <t xml:space="preserve">INGENIERO OTTO KRAUSE                                       </t>
  </si>
  <si>
    <t xml:space="preserve">MAINQUE                                                     </t>
  </si>
  <si>
    <t xml:space="preserve">PASO CORDOBA                                                </t>
  </si>
  <si>
    <t xml:space="preserve">PENINSULA RUCA CO                                           </t>
  </si>
  <si>
    <t xml:space="preserve">SARGENTO VIDAL                                              </t>
  </si>
  <si>
    <t xml:space="preserve">VILLA ALBERDI                                               </t>
  </si>
  <si>
    <t xml:space="preserve">VILLA MANZANO                                               </t>
  </si>
  <si>
    <t xml:space="preserve">BARRIO BARNABA Y OESTE                                      </t>
  </si>
  <si>
    <t xml:space="preserve">VILLA SAN ISIDRO                                            </t>
  </si>
  <si>
    <t xml:space="preserve">BARRIO EL SAUCE                                             </t>
  </si>
  <si>
    <t xml:space="preserve">BARRIO LA RIBERA                                            </t>
  </si>
  <si>
    <t xml:space="preserve">BARRIO NUEVO                                                </t>
  </si>
  <si>
    <t xml:space="preserve">BARRIO PRETTO                                               </t>
  </si>
  <si>
    <t xml:space="preserve">PADRE ALEJANDRO STEFENELLI                                  </t>
  </si>
  <si>
    <t xml:space="preserve">PUENTE CERO                                                 </t>
  </si>
  <si>
    <t xml:space="preserve">VILLA ANTARTIDA                                             </t>
  </si>
  <si>
    <t xml:space="preserve">COMICO                                                      </t>
  </si>
  <si>
    <t xml:space="preserve">CONA NIYEU                                                  </t>
  </si>
  <si>
    <t xml:space="preserve">MINISTRO RAMOS MEXIA                                        </t>
  </si>
  <si>
    <t xml:space="preserve">PRAHUANIYEU                                                 </t>
  </si>
  <si>
    <t xml:space="preserve">SIERRA COLORADA                                             </t>
  </si>
  <si>
    <t xml:space="preserve">TRENETA                                                     </t>
  </si>
  <si>
    <t xml:space="preserve">YAMINUE                                                     </t>
  </si>
  <si>
    <t xml:space="preserve">COLONIA JULIA Y ECHARREN                                    </t>
  </si>
  <si>
    <t xml:space="preserve">CORONEL EUGENIO DEL BUSTO                                   </t>
  </si>
  <si>
    <t xml:space="preserve">BUENA PARADA                                                </t>
  </si>
  <si>
    <t xml:space="preserve">RIO COLORADO                                                </t>
  </si>
  <si>
    <t xml:space="preserve">COMALLO                                                     </t>
  </si>
  <si>
    <t xml:space="preserve">DINA HUAPI                                                  </t>
  </si>
  <si>
    <t xml:space="preserve">ÑIRIHUAU                                                    </t>
  </si>
  <si>
    <t xml:space="preserve">BALNEARIO EL SALADO                                         </t>
  </si>
  <si>
    <t xml:space="preserve">CAMPAMENTO HIPASAM                                          </t>
  </si>
  <si>
    <t xml:space="preserve">BALNEARIO LAS GRUTAS                                        </t>
  </si>
  <si>
    <t xml:space="preserve">MINA GONZALITO                                              </t>
  </si>
  <si>
    <t xml:space="preserve">PUERTO SAN ANTONIO ESTE                                     </t>
  </si>
  <si>
    <t xml:space="preserve">PUNTA COLORADA                                              </t>
  </si>
  <si>
    <t xml:space="preserve">SAN ANTONIO OESTE                                           </t>
  </si>
  <si>
    <t xml:space="preserve">SIERRA GRANDE    [... VIEJO]                                </t>
  </si>
  <si>
    <t xml:space="preserve">AGUADA CECILIO                                              </t>
  </si>
  <si>
    <t xml:space="preserve">ARROYO DE LA VENTANA                                        </t>
  </si>
  <si>
    <t xml:space="preserve">ARROYO LOS BERROS                                           </t>
  </si>
  <si>
    <t xml:space="preserve">NAHUEL NIYEU                                                </t>
  </si>
  <si>
    <t xml:space="preserve">SIERRA PAILEMAN                                             </t>
  </si>
  <si>
    <t xml:space="preserve">AGUADA DE GUERRA                                            </t>
  </si>
  <si>
    <t xml:space="preserve">CLEMENTE ONELLI                                             </t>
  </si>
  <si>
    <t xml:space="preserve">COLAN CONUE                                                 </t>
  </si>
  <si>
    <t xml:space="preserve">EL CAIN                                                     </t>
  </si>
  <si>
    <t xml:space="preserve">INGENIERO JACOBACCI                                         </t>
  </si>
  <si>
    <t xml:space="preserve">LOS MENUCOS                                                 </t>
  </si>
  <si>
    <t xml:space="preserve">MAQUINCHAO                                                  </t>
  </si>
  <si>
    <t xml:space="preserve">MINA SANTA TERESITA                                         </t>
  </si>
  <si>
    <t xml:space="preserve">PILQUINIYEU                                                 </t>
  </si>
  <si>
    <t xml:space="preserve">LAS BAYAS                                                   </t>
  </si>
  <si>
    <t xml:space="preserve">MAMUEL CHOIQUE                                              </t>
  </si>
  <si>
    <t xml:space="preserve">OJOS DE AGUA                                                </t>
  </si>
  <si>
    <t xml:space="preserve">ESTACION CERRO MESA                                         </t>
  </si>
  <si>
    <t xml:space="preserve">APOLINARIO SARAVIA                                          </t>
  </si>
  <si>
    <t xml:space="preserve">CEIBALITO                                                   </t>
  </si>
  <si>
    <t xml:space="preserve">CENTRO 25 DE JUNIO                                          </t>
  </si>
  <si>
    <t xml:space="preserve">CORONEL MOLLINEDO                                           </t>
  </si>
  <si>
    <t xml:space="preserve">CORONEL OLLEROS                                             </t>
  </si>
  <si>
    <t xml:space="preserve">EL QUEBRACHAL                                               </t>
  </si>
  <si>
    <t xml:space="preserve">ESTACION CHORROARIN                                         </t>
  </si>
  <si>
    <t xml:space="preserve">GAONA                                                       </t>
  </si>
  <si>
    <t xml:space="preserve">GENERAL PIZARRO                                             </t>
  </si>
  <si>
    <t xml:space="preserve">GONZALEZ, JOAQUIN V                                         </t>
  </si>
  <si>
    <t xml:space="preserve">LAS LAJITAS                                                 </t>
  </si>
  <si>
    <t xml:space="preserve">LUIS BURELA                                                 </t>
  </si>
  <si>
    <t xml:space="preserve">MACAPILLO                                                   </t>
  </si>
  <si>
    <t xml:space="preserve">NUESTRA SEÑORA DE TALAVERA                                  </t>
  </si>
  <si>
    <t xml:space="preserve">PIQUETE CABADO                                              </t>
  </si>
  <si>
    <t xml:space="preserve">RIO DEL VALLE                                               </t>
  </si>
  <si>
    <t xml:space="preserve">TOLLOCHE                                                    </t>
  </si>
  <si>
    <t xml:space="preserve">EL BARRIAL                                                  </t>
  </si>
  <si>
    <t xml:space="preserve">PAYOGASTA                                                   </t>
  </si>
  <si>
    <t xml:space="preserve">SAN JOSE DE CACHI                                           </t>
  </si>
  <si>
    <t xml:space="preserve">SAN JOSE DE COLTE                                           </t>
  </si>
  <si>
    <t xml:space="preserve">VILLA MERCEDES                                              </t>
  </si>
  <si>
    <t xml:space="preserve">TOLOMBON                                                    </t>
  </si>
  <si>
    <t xml:space="preserve">MI REFUGIO                                                  </t>
  </si>
  <si>
    <t xml:space="preserve">LA CIENAGA                                                  </t>
  </si>
  <si>
    <t xml:space="preserve">ATOCHA                                                      </t>
  </si>
  <si>
    <t xml:space="preserve">EL PRADO                                                    </t>
  </si>
  <si>
    <t xml:space="preserve">LAS COSTAS                                                  </t>
  </si>
  <si>
    <t xml:space="preserve">SALTA                                                       </t>
  </si>
  <si>
    <t xml:space="preserve">SAN LUIS                                                    </t>
  </si>
  <si>
    <t xml:space="preserve">VILLA ESMERALDA                                             </t>
  </si>
  <si>
    <t xml:space="preserve">VILLA LOS ALAMOS                                            </t>
  </si>
  <si>
    <t xml:space="preserve">VILLA LOS TARCOS                                            </t>
  </si>
  <si>
    <t xml:space="preserve">EL CARRIL                                                   </t>
  </si>
  <si>
    <t xml:space="preserve">CAMPO SANTO                                                 </t>
  </si>
  <si>
    <t xml:space="preserve">COBOS                                                       </t>
  </si>
  <si>
    <t xml:space="preserve">EL BORDO                                                    </t>
  </si>
  <si>
    <t xml:space="preserve">RECAREDO                                                    </t>
  </si>
  <si>
    <t xml:space="preserve">AGUARAY                                                     </t>
  </si>
  <si>
    <t xml:space="preserve">CAMPAMENTO VESPUCIO                                         </t>
  </si>
  <si>
    <t xml:space="preserve">CAMPICHUELO   [ESTACION ...]                                </t>
  </si>
  <si>
    <t xml:space="preserve">CAMPO DURAN                                                 </t>
  </si>
  <si>
    <t xml:space="preserve">CAPIAZUTI                                                   </t>
  </si>
  <si>
    <t xml:space="preserve">CARBONCITO                                                  </t>
  </si>
  <si>
    <t xml:space="preserve">CORONEL CORNEJO                                             </t>
  </si>
  <si>
    <t xml:space="preserve">DRAGONES                                                    </t>
  </si>
  <si>
    <t xml:space="preserve">EMBARCACION                                                 </t>
  </si>
  <si>
    <t xml:space="preserve">GENERAL BALLIVIAN                                           </t>
  </si>
  <si>
    <t xml:space="preserve">ESTACION VESPUCIO                                           </t>
  </si>
  <si>
    <t xml:space="preserve">HICKMAN                                                     </t>
  </si>
  <si>
    <t xml:space="preserve">MISION CHAQUEÑA                                             </t>
  </si>
  <si>
    <t xml:space="preserve">MISION SALIM                                                </t>
  </si>
  <si>
    <t xml:space="preserve">PIQUIRENDA                                                  </t>
  </si>
  <si>
    <t xml:space="preserve">ESTACION POCITOS                                            </t>
  </si>
  <si>
    <t xml:space="preserve">SENDA HACHADA                                               </t>
  </si>
  <si>
    <t xml:space="preserve">TARTAGAL                                                    </t>
  </si>
  <si>
    <t xml:space="preserve">TOBANTIRENDA                                                </t>
  </si>
  <si>
    <t xml:space="preserve">YACUY                                                       </t>
  </si>
  <si>
    <t xml:space="preserve">PADRE LOZANO                                                </t>
  </si>
  <si>
    <t xml:space="preserve">PROFESOR SALVADOR MAZZA                                     </t>
  </si>
  <si>
    <t xml:space="preserve">ALEMANIA                                                    </t>
  </si>
  <si>
    <t xml:space="preserve">PUEBLO VIEJO                                                </t>
  </si>
  <si>
    <t xml:space="preserve">ISLA DE CAÑAS                                               </t>
  </si>
  <si>
    <t xml:space="preserve">VAQUEROS                                                    </t>
  </si>
  <si>
    <t xml:space="preserve">EL JARDIN                                                   </t>
  </si>
  <si>
    <t xml:space="preserve">EL TALA                                                     </t>
  </si>
  <si>
    <t xml:space="preserve">ESTACION RUIZ DE LOS LLANOS                                 </t>
  </si>
  <si>
    <t xml:space="preserve">COBRES                                                      </t>
  </si>
  <si>
    <t xml:space="preserve">AMPASCACHI                                                  </t>
  </si>
  <si>
    <t xml:space="preserve">CABRA CORRAL                                                </t>
  </si>
  <si>
    <t xml:space="preserve">SAN ANTONIO DE LOS COBRES                                   </t>
  </si>
  <si>
    <t xml:space="preserve">TOLAR GRANDE                                                </t>
  </si>
  <si>
    <t xml:space="preserve">PRESA EL TUNAL                                              </t>
  </si>
  <si>
    <t xml:space="preserve">EL GALPON                                                   </t>
  </si>
  <si>
    <t xml:space="preserve">EL TUNAL                                                    </t>
  </si>
  <si>
    <t xml:space="preserve">LUMBRERAS                                                   </t>
  </si>
  <si>
    <t xml:space="preserve">METAN VIEJO                                                 </t>
  </si>
  <si>
    <t xml:space="preserve">RIO PIEDRAS                                                 </t>
  </si>
  <si>
    <t xml:space="preserve">SAN JOSE DE ORQUERA                                         </t>
  </si>
  <si>
    <t xml:space="preserve">ESTACION FOGUISTA JORGE F                                   </t>
  </si>
  <si>
    <t xml:space="preserve">SECLANTAS                                                   </t>
  </si>
  <si>
    <t xml:space="preserve">AGUAS BLANCAS                                               </t>
  </si>
  <si>
    <t xml:space="preserve">COLONIA SANTA ROSA                                          </t>
  </si>
  <si>
    <t xml:space="preserve">PUEBLO EL TABACAL                                           </t>
  </si>
  <si>
    <t xml:space="preserve">ESTACION TABACAL                                            </t>
  </si>
  <si>
    <t xml:space="preserve">MANUEL ELORDI                                               </t>
  </si>
  <si>
    <t xml:space="preserve">MARTINEZ DEL TINEO                                          </t>
  </si>
  <si>
    <t xml:space="preserve">MISION SAN FRANCISCO                                        </t>
  </si>
  <si>
    <t xml:space="preserve">SAN RAMON DE LA NUEVA ORAN                                  </t>
  </si>
  <si>
    <t xml:space="preserve">URUNDEL                                                     </t>
  </si>
  <si>
    <t xml:space="preserve">YUCHAN                                                      </t>
  </si>
  <si>
    <t xml:space="preserve">PICHANAL                                                    </t>
  </si>
  <si>
    <t xml:space="preserve">VILLA RALLE                                                 </t>
  </si>
  <si>
    <t xml:space="preserve">CAPITAN JUAN PAGE                                           </t>
  </si>
  <si>
    <t xml:space="preserve">CORONEL JUAN SOLA                                           </t>
  </si>
  <si>
    <t xml:space="preserve">LA UNION                                                    </t>
  </si>
  <si>
    <t xml:space="preserve">LOS BLANCOS                                                 </t>
  </si>
  <si>
    <t xml:space="preserve">PLUMA DE PATO                                               </t>
  </si>
  <si>
    <t xml:space="preserve">SANTA VICTORIA ESTE                                         </t>
  </si>
  <si>
    <t xml:space="preserve">COMUNIDAD WICHI                                             </t>
  </si>
  <si>
    <t xml:space="preserve">ESTACION MORILLO                                            </t>
  </si>
  <si>
    <t xml:space="preserve">SAN FELIPE                                                  </t>
  </si>
  <si>
    <t xml:space="preserve">ANTILLA                                                     </t>
  </si>
  <si>
    <t xml:space="preserve">BALBOA                                                      </t>
  </si>
  <si>
    <t xml:space="preserve">COPO QUILE                                                  </t>
  </si>
  <si>
    <t xml:space="preserve">EL NARANJO                                                  </t>
  </si>
  <si>
    <t xml:space="preserve">APEADERO COCHABAMBA                                         </t>
  </si>
  <si>
    <t xml:space="preserve">CAMPO QUIJANO                                               </t>
  </si>
  <si>
    <t xml:space="preserve">LA SILLETA                                                  </t>
  </si>
  <si>
    <t xml:space="preserve">ANGASTACO                                                   </t>
  </si>
  <si>
    <t xml:space="preserve">ANIMANA                                                     </t>
  </si>
  <si>
    <t xml:space="preserve">ACOYTE                                                      </t>
  </si>
  <si>
    <t xml:space="preserve">NAZARENO                                                    </t>
  </si>
  <si>
    <t xml:space="preserve">SANTA VICTORIA    [... OESTE]                               </t>
  </si>
  <si>
    <t xml:space="preserve">CAMPO AFUERA                                                </t>
  </si>
  <si>
    <t xml:space="preserve">LA CAÑADA                                                   </t>
  </si>
  <si>
    <t xml:space="preserve">VILLA AMPACAMA                                              </t>
  </si>
  <si>
    <t xml:space="preserve">ESTACION LAS LOMITAS                                        </t>
  </si>
  <si>
    <t xml:space="preserve">LA LAJA                                                     </t>
  </si>
  <si>
    <t xml:space="preserve">LOTE HERRERA                                                </t>
  </si>
  <si>
    <t xml:space="preserve">VILLA ALBARDON                                              </t>
  </si>
  <si>
    <t xml:space="preserve">VILLA ALCIRA                                                </t>
  </si>
  <si>
    <t xml:space="preserve">VILLA CHILE                                                 </t>
  </si>
  <si>
    <t xml:space="preserve">VILLA GENERAL SAN MARTIN                                    </t>
  </si>
  <si>
    <t xml:space="preserve">TALACASTO                                                   </t>
  </si>
  <si>
    <t xml:space="preserve">ESTACION ANGACO NORTE                                       </t>
  </si>
  <si>
    <t xml:space="preserve">ESTACION DOMINGO ORO                                        </t>
  </si>
  <si>
    <t xml:space="preserve">VILLA DEL SALVADOR                                          </t>
  </si>
  <si>
    <t xml:space="preserve">VILLA SEFAIR                                                </t>
  </si>
  <si>
    <t xml:space="preserve">BARREAL                                                     </t>
  </si>
  <si>
    <t xml:space="preserve">VILLA CALINGASTA                                            </t>
  </si>
  <si>
    <t xml:space="preserve">TAMBERIAS                                                   </t>
  </si>
  <si>
    <t xml:space="preserve">VILLA PITUIL                                                </t>
  </si>
  <si>
    <t xml:space="preserve">SAN JUAN                                                    </t>
  </si>
  <si>
    <t xml:space="preserve">MARAYES                                                     </t>
  </si>
  <si>
    <t xml:space="preserve">PIE DE PALO                                                 </t>
  </si>
  <si>
    <t xml:space="preserve">VALLECITO                                                   </t>
  </si>
  <si>
    <t xml:space="preserve">LOS MEDANOS                                                 </t>
  </si>
  <si>
    <t xml:space="preserve">VILLA COLON                                                 </t>
  </si>
  <si>
    <t xml:space="preserve">EL MOGOTE                                                   </t>
  </si>
  <si>
    <t xml:space="preserve">ANGUALASTO                                                  </t>
  </si>
  <si>
    <t xml:space="preserve">COLOLA                                                      </t>
  </si>
  <si>
    <t xml:space="preserve">TUDCUM                                                      </t>
  </si>
  <si>
    <t xml:space="preserve">RODEO                                                       </t>
  </si>
  <si>
    <t xml:space="preserve">EL MEDANO                                                   </t>
  </si>
  <si>
    <t xml:space="preserve">GRAN CHINA                                                  </t>
  </si>
  <si>
    <t xml:space="preserve">HUACO                                                       </t>
  </si>
  <si>
    <t xml:space="preserve">MOGNA                                                       </t>
  </si>
  <si>
    <t xml:space="preserve">NIQUIVIL                                                    </t>
  </si>
  <si>
    <t xml:space="preserve">PAMPA VIEJA                                                 </t>
  </si>
  <si>
    <t xml:space="preserve">SAN JOSE DE JACHAL                                          </t>
  </si>
  <si>
    <t xml:space="preserve">ALTO DE SIERRA                                              </t>
  </si>
  <si>
    <t xml:space="preserve">COLONIA FIORITO                                             </t>
  </si>
  <si>
    <t xml:space="preserve">QUINTO CUARTEL                                              </t>
  </si>
  <si>
    <t xml:space="preserve">BARRIO RUTA 40                                              </t>
  </si>
  <si>
    <t xml:space="preserve">CARPINTERIA                                                 </t>
  </si>
  <si>
    <t xml:space="preserve">ESTACION POCITO                                             </t>
  </si>
  <si>
    <t xml:space="preserve">VILLA ABERASTAIN                                            </t>
  </si>
  <si>
    <t xml:space="preserve">LOTE HOGAR 12                                               </t>
  </si>
  <si>
    <t xml:space="preserve">LA RINCONADA                                                </t>
  </si>
  <si>
    <t xml:space="preserve">VILLA BARBOSA                                               </t>
  </si>
  <si>
    <t xml:space="preserve">VILLA CONSTITUCION                                          </t>
  </si>
  <si>
    <t xml:space="preserve">VILLA FERRE                                                 </t>
  </si>
  <si>
    <t xml:space="preserve">VILLA HUARPES                                               </t>
  </si>
  <si>
    <t xml:space="preserve">VILLA LAS MARGARITAS                                        </t>
  </si>
  <si>
    <t xml:space="preserve">VILLA LAS MERCEDES                                          </t>
  </si>
  <si>
    <t xml:space="preserve">VILLA NACUSI                                                </t>
  </si>
  <si>
    <t xml:space="preserve">VILLA NESTOR DIAZ                                           </t>
  </si>
  <si>
    <t xml:space="preserve">VILLA SAN VICENTE                                           </t>
  </si>
  <si>
    <t xml:space="preserve">EL MEDANITO                                                 </t>
  </si>
  <si>
    <t xml:space="preserve">MEDANO DE ORO                                               </t>
  </si>
  <si>
    <t xml:space="preserve">VILLA BOLAÑOS                                               </t>
  </si>
  <si>
    <t xml:space="preserve">VILLA KRAUSE                                                </t>
  </si>
  <si>
    <t xml:space="preserve">DOS ACEQUIAS                                                </t>
  </si>
  <si>
    <t xml:space="preserve">ESTACION LOS ANGACOS                                        </t>
  </si>
  <si>
    <t xml:space="preserve">ESTACION PUNTILLA BLANCA                                    </t>
  </si>
  <si>
    <t xml:space="preserve">ESTACION ANGACO SUD                                         </t>
  </si>
  <si>
    <t xml:space="preserve">VILLA SAN MARTIN                                            </t>
  </si>
  <si>
    <t xml:space="preserve">VILLA DOMINGUITO                                            </t>
  </si>
  <si>
    <t xml:space="preserve">COLONIA GUTIERREZ                                           </t>
  </si>
  <si>
    <t xml:space="preserve">ESTACION PEDRO ECHAGUE                                      </t>
  </si>
  <si>
    <t xml:space="preserve">CAÑADA HONDA                                                </t>
  </si>
  <si>
    <t xml:space="preserve">CIENAGUITA                                                  </t>
  </si>
  <si>
    <t xml:space="preserve">COLONIA FISCAL                                              </t>
  </si>
  <si>
    <t xml:space="preserve">DIVISADERO                                                  </t>
  </si>
  <si>
    <t xml:space="preserve">GUANACACHE                                                  </t>
  </si>
  <si>
    <t xml:space="preserve">LAS LAGUNAS                                                 </t>
  </si>
  <si>
    <t xml:space="preserve">LOS BERROS                                                  </t>
  </si>
  <si>
    <t xml:space="preserve">PUNTA DEL MEDANO                                            </t>
  </si>
  <si>
    <t xml:space="preserve">VILLA MEDIA AGUA                                            </t>
  </si>
  <si>
    <t xml:space="preserve">CENTRO ULLUM                                                </t>
  </si>
  <si>
    <t xml:space="preserve">VILLA IBAÑEZ                                                </t>
  </si>
  <si>
    <t xml:space="preserve">ASTICA                                                      </t>
  </si>
  <si>
    <t xml:space="preserve">BALDES DEL ROSARIO                                          </t>
  </si>
  <si>
    <t xml:space="preserve">CHUCUMA                                                     </t>
  </si>
  <si>
    <t xml:space="preserve">LOS BALDECITOS                                              </t>
  </si>
  <si>
    <t xml:space="preserve">USNO                                                        </t>
  </si>
  <si>
    <t xml:space="preserve">VILLA SAN AGUSTIN                                           </t>
  </si>
  <si>
    <t xml:space="preserve">EL ENCON                                                    </t>
  </si>
  <si>
    <t xml:space="preserve">TUPELI                                                      </t>
  </si>
  <si>
    <t xml:space="preserve">ESTACION CASUARINAS                                         </t>
  </si>
  <si>
    <t xml:space="preserve">VILLA EL TANGO                                              </t>
  </si>
  <si>
    <t xml:space="preserve">ESTACION CUYO                                               </t>
  </si>
  <si>
    <t xml:space="preserve">LA CHIMBERA                                                 </t>
  </si>
  <si>
    <t xml:space="preserve">VILLA BORJAS                                                </t>
  </si>
  <si>
    <t xml:space="preserve">VILLA BASILIO NIEVAS                                        </t>
  </si>
  <si>
    <t xml:space="preserve">QUINES                                                      </t>
  </si>
  <si>
    <t xml:space="preserve">SAN FRANCISCO DEL MONTE DE ORO                              </t>
  </si>
  <si>
    <t xml:space="preserve">EL GIGANTE                                                  </t>
  </si>
  <si>
    <t xml:space="preserve">VILLA GENERAL ROCA                                          </t>
  </si>
  <si>
    <t xml:space="preserve">NOGOLI                                                      </t>
  </si>
  <si>
    <t xml:space="preserve">CONCARAN                                                    </t>
  </si>
  <si>
    <t xml:space="preserve">CORTADERAS                                                  </t>
  </si>
  <si>
    <t xml:space="preserve">NASCHEL                                                     </t>
  </si>
  <si>
    <t xml:space="preserve">PAPAGAYOS                                                   </t>
  </si>
  <si>
    <t xml:space="preserve">RENCA                                                       </t>
  </si>
  <si>
    <t xml:space="preserve">TILISARAO                                                   </t>
  </si>
  <si>
    <t xml:space="preserve">VILLA LARCA                                                 </t>
  </si>
  <si>
    <t xml:space="preserve">VILLA ELENA                                                 </t>
  </si>
  <si>
    <t xml:space="preserve">CAROLINA                                                    </t>
  </si>
  <si>
    <t xml:space="preserve">EL TRAPICHE                                                 </t>
  </si>
  <si>
    <t xml:space="preserve">FRAGA                                                       </t>
  </si>
  <si>
    <t xml:space="preserve">PASO DE LAS CARRETAS                                        </t>
  </si>
  <si>
    <t xml:space="preserve">RIOCITO                                                     </t>
  </si>
  <si>
    <t xml:space="preserve">JUAN JORBA                                                  </t>
  </si>
  <si>
    <t xml:space="preserve">JUAN LLERENA                                                </t>
  </si>
  <si>
    <t xml:space="preserve">JUSTO DARACT                                                </t>
  </si>
  <si>
    <t xml:space="preserve">LA PUNILLA                                                  </t>
  </si>
  <si>
    <t xml:space="preserve">LAVAISSE                                                    </t>
  </si>
  <si>
    <t xml:space="preserve">SAN JOSE DEL MORRO                                          </t>
  </si>
  <si>
    <t xml:space="preserve">V* BRIGADA AEREA                                            </t>
  </si>
  <si>
    <t xml:space="preserve">VILLA SALLES                                                </t>
  </si>
  <si>
    <t xml:space="preserve">VILLA REYNOLDS                                              </t>
  </si>
  <si>
    <t xml:space="preserve">ANCHORENA                                                   </t>
  </si>
  <si>
    <t xml:space="preserve">ARIZONA                                                     </t>
  </si>
  <si>
    <t xml:space="preserve">BAGUAL                                                      </t>
  </si>
  <si>
    <t xml:space="preserve">BATAVIA                                                     </t>
  </si>
  <si>
    <t xml:space="preserve">BUENA ESPERANZA                                             </t>
  </si>
  <si>
    <t xml:space="preserve">DIXONVILLE                                                  </t>
  </si>
  <si>
    <t xml:space="preserve">FORTUNA                                                     </t>
  </si>
  <si>
    <t xml:space="preserve">MARTIN DE LOYOLA                                            </t>
  </si>
  <si>
    <t xml:space="preserve">NAHUEL MAPA                                                 </t>
  </si>
  <si>
    <t xml:space="preserve">NAVIA                                                       </t>
  </si>
  <si>
    <t xml:space="preserve">NUEVA GALIA                                                 </t>
  </si>
  <si>
    <t xml:space="preserve">FORTIN EL PATRIA                                            </t>
  </si>
  <si>
    <t xml:space="preserve">CERRO DE ORO                                                </t>
  </si>
  <si>
    <t xml:space="preserve">LAFINUR                                                     </t>
  </si>
  <si>
    <t xml:space="preserve">BARRANCA COLORADA                                           </t>
  </si>
  <si>
    <t xml:space="preserve">ESTACION ADOLFO RODRIGUEZ SAA                               </t>
  </si>
  <si>
    <t xml:space="preserve">TALITA                                                      </t>
  </si>
  <si>
    <t xml:space="preserve">EL RINCON   [... DEL ESTE]                                  </t>
  </si>
  <si>
    <t xml:space="preserve">PIEDRA BLANCA                                               </t>
  </si>
  <si>
    <t xml:space="preserve">SANTA ROSA DEL CONLARA                                      </t>
  </si>
  <si>
    <t xml:space="preserve">ALTO PELADO                                                 </t>
  </si>
  <si>
    <t xml:space="preserve">ALTO PENCOSO                                                </t>
  </si>
  <si>
    <t xml:space="preserve">BALDE                                                       </t>
  </si>
  <si>
    <t xml:space="preserve">BEAZLEY                                                     </t>
  </si>
  <si>
    <t xml:space="preserve">CAZADOR                                                     </t>
  </si>
  <si>
    <t xml:space="preserve">CHOSMES                                                     </t>
  </si>
  <si>
    <t xml:space="preserve">EL VOLCAN                                                   </t>
  </si>
  <si>
    <t xml:space="preserve">JARILLA                                                     </t>
  </si>
  <si>
    <t xml:space="preserve">MOSMOTA                                                     </t>
  </si>
  <si>
    <t xml:space="preserve">POTRERO DE LOS FUNES                                        </t>
  </si>
  <si>
    <t xml:space="preserve">SALINAS DEL BEBEDERO                                        </t>
  </si>
  <si>
    <t xml:space="preserve">TRAVESIA                                                    </t>
  </si>
  <si>
    <t xml:space="preserve">ZANJITAS                                                    </t>
  </si>
  <si>
    <t xml:space="preserve">EL CHORRILLO                                                </t>
  </si>
  <si>
    <t xml:space="preserve">JUANA KOSLAY                                                </t>
  </si>
  <si>
    <t xml:space="preserve">LAS AGUADAS                                                 </t>
  </si>
  <si>
    <t xml:space="preserve">PASO GRANDE                                                 </t>
  </si>
  <si>
    <t xml:space="preserve">VILLA DE PRAGA                                              </t>
  </si>
  <si>
    <t xml:space="preserve">LA PUNTA                                                    </t>
  </si>
  <si>
    <t xml:space="preserve">COMANDANTE LUIS PIEDRABUENA                                 </t>
  </si>
  <si>
    <t xml:space="preserve">PUERTO SANTA CRUZ                                           </t>
  </si>
  <si>
    <t xml:space="preserve">CALETA OLIVIA                                               </t>
  </si>
  <si>
    <t xml:space="preserve">CAÑADON SECO                                                </t>
  </si>
  <si>
    <t xml:space="preserve">FITZ ROY                                                    </t>
  </si>
  <si>
    <t xml:space="preserve">JARAMILLO                                                   </t>
  </si>
  <si>
    <t xml:space="preserve">KOLUEL KAIKE                                                </t>
  </si>
  <si>
    <t xml:space="preserve">ESTACION COLONIA LAS HERAS                                  </t>
  </si>
  <si>
    <t xml:space="preserve">PICO TRUNCADO                                               </t>
  </si>
  <si>
    <t xml:space="preserve">PUERTO DESEADO                                              </t>
  </si>
  <si>
    <t xml:space="preserve">TELLIER                                                     </t>
  </si>
  <si>
    <t xml:space="preserve">MINA 3                                                      </t>
  </si>
  <si>
    <t xml:space="preserve">EL TURBIO                                                   </t>
  </si>
  <si>
    <t xml:space="preserve">CAMPAMENTO DOROTEA                                          </t>
  </si>
  <si>
    <t xml:space="preserve">RIO GALLEGOS                                                </t>
  </si>
  <si>
    <t xml:space="preserve">ROSPENTEK                                                   </t>
  </si>
  <si>
    <t xml:space="preserve">28 DE NOVIEMBRE                                             </t>
  </si>
  <si>
    <t xml:space="preserve">YACIMIENTOS RIO TURBIO                                      </t>
  </si>
  <si>
    <t xml:space="preserve">ESTACION GOBERNADOR MAYER                                   </t>
  </si>
  <si>
    <t xml:space="preserve">JULIA DUFOUR                                                </t>
  </si>
  <si>
    <t xml:space="preserve">EL CALAFATE                                                 </t>
  </si>
  <si>
    <t xml:space="preserve">EL CHALTEN                                                  </t>
  </si>
  <si>
    <t xml:space="preserve">TRES LAGOS                                                  </t>
  </si>
  <si>
    <t xml:space="preserve">LOS ANTIGUOS                                                </t>
  </si>
  <si>
    <t xml:space="preserve">PERITO MORENO                                               </t>
  </si>
  <si>
    <t xml:space="preserve">PUERTO SAN JULIAN                                           </t>
  </si>
  <si>
    <t xml:space="preserve">BAJO CARACOLES                                              </t>
  </si>
  <si>
    <t xml:space="preserve">CAÑADON LEON                                                </t>
  </si>
  <si>
    <t xml:space="preserve">GOBERNADOR GREGORES                                         </t>
  </si>
  <si>
    <t xml:space="preserve">LAGO POSADAS                                                </t>
  </si>
  <si>
    <t xml:space="preserve">ARMSTRONG                                                   </t>
  </si>
  <si>
    <t xml:space="preserve">BOUQUET                                                     </t>
  </si>
  <si>
    <t xml:space="preserve">LAS PAREJAS                                                 </t>
  </si>
  <si>
    <t xml:space="preserve">LAS ROSAS                                                   </t>
  </si>
  <si>
    <t xml:space="preserve">MONTES DE OCA                                               </t>
  </si>
  <si>
    <t xml:space="preserve">TORTUGAS                                                    </t>
  </si>
  <si>
    <t xml:space="preserve">BALNEARIO AREQUITO                                          </t>
  </si>
  <si>
    <t xml:space="preserve">AREQUITO                                                    </t>
  </si>
  <si>
    <t xml:space="preserve">ARTEAGA                                                     </t>
  </si>
  <si>
    <t xml:space="preserve">BERAVEBU                                                    </t>
  </si>
  <si>
    <t xml:space="preserve">BIGAND                                                      </t>
  </si>
  <si>
    <t xml:space="preserve">CASILDA                                                     </t>
  </si>
  <si>
    <t xml:space="preserve">CHABAS                                                      </t>
  </si>
  <si>
    <t xml:space="preserve">CHAÑAR LADEADO                                              </t>
  </si>
  <si>
    <t xml:space="preserve">GUDEKEN                                                     </t>
  </si>
  <si>
    <t xml:space="preserve">LOS QUIRQUINCHOS                                            </t>
  </si>
  <si>
    <t xml:space="preserve">SAN JOSE DE LA ESQUINA                                      </t>
  </si>
  <si>
    <t xml:space="preserve">SANFORD                                                     </t>
  </si>
  <si>
    <t xml:space="preserve">VILLADA                                                     </t>
  </si>
  <si>
    <t xml:space="preserve">COLONIA ALDAO                                               </t>
  </si>
  <si>
    <t xml:space="preserve">ANGELICA                                                    </t>
  </si>
  <si>
    <t xml:space="preserve">ATALIVA                                                     </t>
  </si>
  <si>
    <t xml:space="preserve">AURELIA                                                     </t>
  </si>
  <si>
    <t xml:space="preserve">BAUER Y SIGEL                                               </t>
  </si>
  <si>
    <t xml:space="preserve">BELLA ITALIA                                                </t>
  </si>
  <si>
    <t xml:space="preserve">COLONIA BICHA                                               </t>
  </si>
  <si>
    <t xml:space="preserve">COLONIA CELLO                                               </t>
  </si>
  <si>
    <t xml:space="preserve">COLONIA MARGARITA                                           </t>
  </si>
  <si>
    <t xml:space="preserve">COLONIA RAQUEL                                              </t>
  </si>
  <si>
    <t xml:space="preserve">CORONEL FRAGA                                               </t>
  </si>
  <si>
    <t xml:space="preserve">EGUSQUIZA                                                   </t>
  </si>
  <si>
    <t xml:space="preserve">ESMERALDA                                                   </t>
  </si>
  <si>
    <t xml:space="preserve">ESTACION CLUCELLAS                                          </t>
  </si>
  <si>
    <t xml:space="preserve">EUSEBIA Y CAROLINA                                          </t>
  </si>
  <si>
    <t xml:space="preserve">EUSTOLIA                                                    </t>
  </si>
  <si>
    <t xml:space="preserve">BARRIO ACAPULCO                                             </t>
  </si>
  <si>
    <t xml:space="preserve">GARIBALDI                                                   </t>
  </si>
  <si>
    <t xml:space="preserve">HUMBERTO PRIMO                                              </t>
  </si>
  <si>
    <t xml:space="preserve">JOSEFINA                                                    </t>
  </si>
  <si>
    <t xml:space="preserve">LEHMANN                                                     </t>
  </si>
  <si>
    <t xml:space="preserve">MARIA JUANA                                                 </t>
  </si>
  <si>
    <t xml:space="preserve">NUEVA LEHMANN                                               </t>
  </si>
  <si>
    <t xml:space="preserve">PLAZA CLUCELLAS                                             </t>
  </si>
  <si>
    <t xml:space="preserve">PRESIDENTE ROCA                                             </t>
  </si>
  <si>
    <t xml:space="preserve">PUEBLO MARINI                                               </t>
  </si>
  <si>
    <t xml:space="preserve">RAFAELA                                                     </t>
  </si>
  <si>
    <t xml:space="preserve">RAMONA                                                      </t>
  </si>
  <si>
    <t xml:space="preserve">SAGUIER                                                     </t>
  </si>
  <si>
    <t xml:space="preserve">SANTA CLARA DE SAGUIER                                      </t>
  </si>
  <si>
    <t xml:space="preserve">SUNCHALES                                                   </t>
  </si>
  <si>
    <t xml:space="preserve">SUSANA                                                      </t>
  </si>
  <si>
    <t xml:space="preserve">COLONIA FRIAS                                               </t>
  </si>
  <si>
    <t xml:space="preserve">VILA                                                        </t>
  </si>
  <si>
    <t xml:space="preserve">VILLA JOSEFINA                                              </t>
  </si>
  <si>
    <t xml:space="preserve">VIRGINIA                                                    </t>
  </si>
  <si>
    <t xml:space="preserve">ZENON PEREYRA                                               </t>
  </si>
  <si>
    <t xml:space="preserve">BARRIO VERACRUZ                                             </t>
  </si>
  <si>
    <t xml:space="preserve">ESTACION CASABLANCA                                         </t>
  </si>
  <si>
    <t xml:space="preserve">FRONTERA                                                    </t>
  </si>
  <si>
    <t xml:space="preserve">TACURAL                                                     </t>
  </si>
  <si>
    <t xml:space="preserve">ALCORTA                                                     </t>
  </si>
  <si>
    <t xml:space="preserve">BOMBAL                                                      </t>
  </si>
  <si>
    <t xml:space="preserve">CAÑADA RICA                                                 </t>
  </si>
  <si>
    <t xml:space="preserve">CEPEDA                                                      </t>
  </si>
  <si>
    <t xml:space="preserve">EMPALME VILLA CONSTITUCION                                  </t>
  </si>
  <si>
    <t xml:space="preserve">GENERAL GELLY                                               </t>
  </si>
  <si>
    <t xml:space="preserve">GODOY                                                       </t>
  </si>
  <si>
    <t xml:space="preserve">MOLINA, JUAN B                                              </t>
  </si>
  <si>
    <t xml:space="preserve">JUNCAL                                                      </t>
  </si>
  <si>
    <t xml:space="preserve">LA VANGUARDIA                                               </t>
  </si>
  <si>
    <t xml:space="preserve">PAVON ARRIBA                                                </t>
  </si>
  <si>
    <t xml:space="preserve">PEYRANO                                                     </t>
  </si>
  <si>
    <t xml:space="preserve">RUEDA                                                       </t>
  </si>
  <si>
    <t xml:space="preserve">STEPHENSON                                                  </t>
  </si>
  <si>
    <t xml:space="preserve">THEOBALD                                                    </t>
  </si>
  <si>
    <t xml:space="preserve">PUEBLO COLAZO                                               </t>
  </si>
  <si>
    <t xml:space="preserve">CAYASTA                                                     </t>
  </si>
  <si>
    <t xml:space="preserve">LOS ZAPALLOS                                                </t>
  </si>
  <si>
    <t xml:space="preserve">SALADERO MARIANO CABAL                                      </t>
  </si>
  <si>
    <t xml:space="preserve">SANTA ROSA    [... ... DE CALC                              </t>
  </si>
  <si>
    <t xml:space="preserve">AARON CASTELLANOS                                           </t>
  </si>
  <si>
    <t xml:space="preserve">AMENABAR                                                    </t>
  </si>
  <si>
    <t xml:space="preserve">CAFFERATA                                                   </t>
  </si>
  <si>
    <t xml:space="preserve">CAÑADA DEL UCLE                                             </t>
  </si>
  <si>
    <t xml:space="preserve">CARMEN                                                      </t>
  </si>
  <si>
    <t xml:space="preserve">CARRERAS                                                    </t>
  </si>
  <si>
    <t xml:space="preserve">CHAPUY                                                      </t>
  </si>
  <si>
    <t xml:space="preserve">CHOVET                                                      </t>
  </si>
  <si>
    <t xml:space="preserve">CHRISTOPHERSEN                                              </t>
  </si>
  <si>
    <t xml:space="preserve">DIEGO DE ALVEAR                                             </t>
  </si>
  <si>
    <t xml:space="preserve">ELORTONDO                                                   </t>
  </si>
  <si>
    <t xml:space="preserve">FIRMAT                                                      </t>
  </si>
  <si>
    <t xml:space="preserve">HUGHES                                                      </t>
  </si>
  <si>
    <t xml:space="preserve">LA CHISPA                                                   </t>
  </si>
  <si>
    <t xml:space="preserve">LABORDEBOY                                                  </t>
  </si>
  <si>
    <t xml:space="preserve">LAZZARINO                                                   </t>
  </si>
  <si>
    <t xml:space="preserve">MAGGIOLO                                                    </t>
  </si>
  <si>
    <t xml:space="preserve">MARIA TERESA                                                </t>
  </si>
  <si>
    <t xml:space="preserve">ESTACION SAN URBANO                                         </t>
  </si>
  <si>
    <t xml:space="preserve">MIGUEL TORRES                                               </t>
  </si>
  <si>
    <t xml:space="preserve">MURPHY                                                      </t>
  </si>
  <si>
    <t xml:space="preserve">RUFINO                                                      </t>
  </si>
  <si>
    <t xml:space="preserve">SAN EDUARDO                                                 </t>
  </si>
  <si>
    <t xml:space="preserve">SAN FRANCISCO DE SANTA FE                                   </t>
  </si>
  <si>
    <t xml:space="preserve">SAN GREGORIO                                                </t>
  </si>
  <si>
    <t xml:space="preserve">SANCTI SPIRITU                                              </t>
  </si>
  <si>
    <t xml:space="preserve">TEODELINA                                                   </t>
  </si>
  <si>
    <t xml:space="preserve">VENADO TUERTO                                               </t>
  </si>
  <si>
    <t xml:space="preserve">VILLA CAÑAS                                                 </t>
  </si>
  <si>
    <t xml:space="preserve">WHEELWRIGHT                                                 </t>
  </si>
  <si>
    <t xml:space="preserve">MELINCUE                                                    </t>
  </si>
  <si>
    <t xml:space="preserve">LA ISLETA                                                   </t>
  </si>
  <si>
    <t xml:space="preserve">ARROYO CEIBAL                                               </t>
  </si>
  <si>
    <t xml:space="preserve">BERNA                                                       </t>
  </si>
  <si>
    <t xml:space="preserve">EL ARAZA                                                    </t>
  </si>
  <si>
    <t xml:space="preserve">FLORENCIA                                                   </t>
  </si>
  <si>
    <t xml:space="preserve">GUADALUPE NORTE                                             </t>
  </si>
  <si>
    <t xml:space="preserve">INGENIERO CHANOURDIE                                        </t>
  </si>
  <si>
    <t xml:space="preserve">LANTERI                                                     </t>
  </si>
  <si>
    <t xml:space="preserve">LAS GARZAS                                                  </t>
  </si>
  <si>
    <t xml:space="preserve">LOS LAURELES                                                </t>
  </si>
  <si>
    <t xml:space="preserve">COLONIA ELLA                                                </t>
  </si>
  <si>
    <t xml:space="preserve">PUERTO RECONQUISTA                                          </t>
  </si>
  <si>
    <t xml:space="preserve">RECONQUISTA                                                 </t>
  </si>
  <si>
    <t xml:space="preserve">SAN ANTONIO DE OBLIGADO                                     </t>
  </si>
  <si>
    <t xml:space="preserve">ESTACION KILOMETRO 421                                      </t>
  </si>
  <si>
    <t xml:space="preserve">VILLA ANA                                                   </t>
  </si>
  <si>
    <t xml:space="preserve">VILLA GUILLERMINA                                           </t>
  </si>
  <si>
    <t xml:space="preserve">VILLA OCAMPO                                                </t>
  </si>
  <si>
    <t xml:space="preserve">ESTACION EWALD                                              </t>
  </si>
  <si>
    <t xml:space="preserve">TACUARENDI                                                  </t>
  </si>
  <si>
    <t xml:space="preserve">BARRIO CICARELLI                                            </t>
  </si>
  <si>
    <t xml:space="preserve">COLONIA MEDICI                                              </t>
  </si>
  <si>
    <t xml:space="preserve">BUSTINZA                                                    </t>
  </si>
  <si>
    <t xml:space="preserve">CAÑADA DE GOMEZ                                             </t>
  </si>
  <si>
    <t xml:space="preserve">CARRIZALES                                                  </t>
  </si>
  <si>
    <t xml:space="preserve">CLASSON                                                     </t>
  </si>
  <si>
    <t xml:space="preserve">CORREA                                                      </t>
  </si>
  <si>
    <t xml:space="preserve">LOPEZ, LUCIO V                                              </t>
  </si>
  <si>
    <t xml:space="preserve">OLIVEROS                                                    </t>
  </si>
  <si>
    <t xml:space="preserve">PUEBLO ANDINO                                               </t>
  </si>
  <si>
    <t xml:space="preserve">FROILAN PALACIOS                                            </t>
  </si>
  <si>
    <t xml:space="preserve">SERODINO                                                    </t>
  </si>
  <si>
    <t xml:space="preserve">VILLA ELOISA                                                </t>
  </si>
  <si>
    <t xml:space="preserve">LARGUIA                                                     </t>
  </si>
  <si>
    <t xml:space="preserve">ESTACION CLARKE   [ESTACION ..                              </t>
  </si>
  <si>
    <t xml:space="preserve">SALTO GRANDE                                                </t>
  </si>
  <si>
    <t xml:space="preserve">TOTORAS                                                     </t>
  </si>
  <si>
    <t xml:space="preserve">ARROYO LEYES                                                </t>
  </si>
  <si>
    <t xml:space="preserve">RINCON NORTE                                                </t>
  </si>
  <si>
    <t xml:space="preserve">RINCON POTRERO                                              </t>
  </si>
  <si>
    <t xml:space="preserve">ANGEL GALLARDO                                              </t>
  </si>
  <si>
    <t xml:space="preserve">ARROYO AGUIAR                                               </t>
  </si>
  <si>
    <t xml:space="preserve">CABAL                                                       </t>
  </si>
  <si>
    <t xml:space="preserve">CANDIOTI                                                    </t>
  </si>
  <si>
    <t xml:space="preserve">EMILIA                                                      </t>
  </si>
  <si>
    <t xml:space="preserve">LLAMBI CAMPBELL                                             </t>
  </si>
  <si>
    <t xml:space="preserve">MONTE VERA                                                  </t>
  </si>
  <si>
    <t xml:space="preserve">MANUEL GALVEZ                                               </t>
  </si>
  <si>
    <t xml:space="preserve">LOTEO ITUZAINGO                                             </t>
  </si>
  <si>
    <t xml:space="preserve">CAMPO ANDINO                                                </t>
  </si>
  <si>
    <t xml:space="preserve">COLASTINE NORTE                                             </t>
  </si>
  <si>
    <t xml:space="preserve">SAUCE VIEJO                                                 </t>
  </si>
  <si>
    <t xml:space="preserve">VILLA ADELINA   [... ESTE]                                  </t>
  </si>
  <si>
    <t xml:space="preserve">ESTACION CONSTITUYENTES                                     </t>
  </si>
  <si>
    <t xml:space="preserve">ASCOCHINGAS                                                 </t>
  </si>
  <si>
    <t xml:space="preserve">COLASTINE SUR                                               </t>
  </si>
  <si>
    <t xml:space="preserve">NELSON                                                      </t>
  </si>
  <si>
    <t xml:space="preserve">PUEBLO PUSSIO                                               </t>
  </si>
  <si>
    <t xml:space="preserve">SAN JOSE DEL RINCON                                         </t>
  </si>
  <si>
    <t xml:space="preserve">SANTA FE                                                    </t>
  </si>
  <si>
    <t xml:space="preserve">VILLA LAURA                                                 </t>
  </si>
  <si>
    <t xml:space="preserve">BARRIO ALBORADA                                             </t>
  </si>
  <si>
    <t xml:space="preserve">PLAZA MATILDE                                               </t>
  </si>
  <si>
    <t xml:space="preserve">CAVOUR                                                      </t>
  </si>
  <si>
    <t xml:space="preserve">CULULU                                                      </t>
  </si>
  <si>
    <t xml:space="preserve">ELISA                                                       </t>
  </si>
  <si>
    <t xml:space="preserve">ESPERANZA                                                   </t>
  </si>
  <si>
    <t xml:space="preserve">EMPALME SAN CARLOS                                          </t>
  </si>
  <si>
    <t xml:space="preserve">FELICIA                                                     </t>
  </si>
  <si>
    <t xml:space="preserve">FRANCK                                                      </t>
  </si>
  <si>
    <t xml:space="preserve">GRUTLY                                                      </t>
  </si>
  <si>
    <t xml:space="preserve">HIPATIA                                                     </t>
  </si>
  <si>
    <t xml:space="preserve">HUMBOLDT                                                    </t>
  </si>
  <si>
    <t xml:space="preserve">ARAUZ, JACINTO L                                            </t>
  </si>
  <si>
    <t xml:space="preserve">LA PELADA                                                   </t>
  </si>
  <si>
    <t xml:space="preserve">LAS TUNAS                                                   </t>
  </si>
  <si>
    <t xml:space="preserve">MARIA LUISA                                                 </t>
  </si>
  <si>
    <t xml:space="preserve">MATILDE                                                     </t>
  </si>
  <si>
    <t xml:space="preserve">NUEVO TORINO                                                </t>
  </si>
  <si>
    <t xml:space="preserve">PROGRESO                                                    </t>
  </si>
  <si>
    <t xml:space="preserve">PROVIDENCIA                                                 </t>
  </si>
  <si>
    <t xml:space="preserve">SA PEREYRA                                                  </t>
  </si>
  <si>
    <t xml:space="preserve">SAN CARLOS CENTRO                                           </t>
  </si>
  <si>
    <t xml:space="preserve">SAN CARLOS NORTE                                            </t>
  </si>
  <si>
    <t xml:space="preserve">SAN CARLOS SUR                                              </t>
  </si>
  <si>
    <t xml:space="preserve">SAN JERONIMO DEL SAUCE                                      </t>
  </si>
  <si>
    <t xml:space="preserve">SAN JERONIMO NORTE                                          </t>
  </si>
  <si>
    <t xml:space="preserve">SAN MARIANO                                                 </t>
  </si>
  <si>
    <t xml:space="preserve">SANTA CLARA DE BUENA VISTA                                  </t>
  </si>
  <si>
    <t xml:space="preserve">SANTO DOMINGO Y SARITA                                      </t>
  </si>
  <si>
    <t xml:space="preserve">ESTEBAN RAMS                                                </t>
  </si>
  <si>
    <t xml:space="preserve">GATO COLORADO                                               </t>
  </si>
  <si>
    <t xml:space="preserve">ESTACION EL NOCHERO                                         </t>
  </si>
  <si>
    <t xml:space="preserve">LOGROÑO                                                     </t>
  </si>
  <si>
    <t xml:space="preserve">MONTEFIORE                                                  </t>
  </si>
  <si>
    <t xml:space="preserve">POZO BORRADO                                                </t>
  </si>
  <si>
    <t xml:space="preserve">SANTA MARGARITA                                             </t>
  </si>
  <si>
    <t xml:space="preserve">TOSTADO                                                     </t>
  </si>
  <si>
    <t xml:space="preserve">GREGORIA PEREZ DE DENIS                                     </t>
  </si>
  <si>
    <t xml:space="preserve">LOS SALADILLOS                                              </t>
  </si>
  <si>
    <t xml:space="preserve">PORTALIS                                                    </t>
  </si>
  <si>
    <t xml:space="preserve">TACURU                                                      </t>
  </si>
  <si>
    <t xml:space="preserve">VILLA MINETTI                                               </t>
  </si>
  <si>
    <t xml:space="preserve">ARBILLA                                                     </t>
  </si>
  <si>
    <t xml:space="preserve">PUERTO ARROYO SECO                                          </t>
  </si>
  <si>
    <t xml:space="preserve">ACEBAL                                                      </t>
  </si>
  <si>
    <t xml:space="preserve">ALBARELLOS                                                  </t>
  </si>
  <si>
    <t xml:space="preserve">ALVAREZ                                                     </t>
  </si>
  <si>
    <t xml:space="preserve">ARMINDA                                                     </t>
  </si>
  <si>
    <t xml:space="preserve">ARROYO SECO                                                 </t>
  </si>
  <si>
    <t xml:space="preserve">CARMEN DEL SAUCE                                            </t>
  </si>
  <si>
    <t xml:space="preserve">CORONEL BOGADO                                              </t>
  </si>
  <si>
    <t xml:space="preserve">CORONEL RODOLFO S                                           </t>
  </si>
  <si>
    <t xml:space="preserve">CUATRO ESQUINAS                                             </t>
  </si>
  <si>
    <t xml:space="preserve">FIGHIERA                                                    </t>
  </si>
  <si>
    <t xml:space="preserve">FUNES                                                       </t>
  </si>
  <si>
    <t xml:space="preserve">GENERAL LAGOS                                               </t>
  </si>
  <si>
    <t xml:space="preserve">GRANADERO BAIGORRIA                                         </t>
  </si>
  <si>
    <t xml:space="preserve">IBARLUCEA                                                   </t>
  </si>
  <si>
    <t xml:space="preserve">PEREZ                                                       </t>
  </si>
  <si>
    <t xml:space="preserve">ESTACION ERASTO                                             </t>
  </si>
  <si>
    <t xml:space="preserve">PUEBLO ESTHER                                               </t>
  </si>
  <si>
    <t xml:space="preserve">ESTACION BENARD                                             </t>
  </si>
  <si>
    <t xml:space="preserve">PUEBLO BRITO                                                </t>
  </si>
  <si>
    <t xml:space="preserve">SOLDINI                                                     </t>
  </si>
  <si>
    <t xml:space="preserve">VILLA AMELIA                                                </t>
  </si>
  <si>
    <t xml:space="preserve">VILLA GOBERNADOR GALVEZ                                     </t>
  </si>
  <si>
    <t xml:space="preserve">ZAVALLA                                                     </t>
  </si>
  <si>
    <t xml:space="preserve">BARRIO VILLA DEL PLATA                                      </t>
  </si>
  <si>
    <t xml:space="preserve">KILOMETRO 101                                               </t>
  </si>
  <si>
    <t xml:space="preserve">MONTE FLORES                                                </t>
  </si>
  <si>
    <t xml:space="preserve">PAGANINI                                                    </t>
  </si>
  <si>
    <t xml:space="preserve">PIÑERO                                                      </t>
  </si>
  <si>
    <t xml:space="preserve">POSTA DE SAN MARTIN                                         </t>
  </si>
  <si>
    <t xml:space="preserve">PUEBLO MUÑOZ                                                </t>
  </si>
  <si>
    <t xml:space="preserve">PUEBLO URANGA                                               </t>
  </si>
  <si>
    <t xml:space="preserve">COLONIA ANA                                                 </t>
  </si>
  <si>
    <t xml:space="preserve">AMBROSETTI                                                  </t>
  </si>
  <si>
    <t xml:space="preserve">ARRUFO                                                      </t>
  </si>
  <si>
    <t xml:space="preserve">CAPIVARA                                                    </t>
  </si>
  <si>
    <t xml:space="preserve">CERES                                                       </t>
  </si>
  <si>
    <t xml:space="preserve">COLONIA ROSA                                                </t>
  </si>
  <si>
    <t xml:space="preserve">CONSTANZA                                                   </t>
  </si>
  <si>
    <t xml:space="preserve">CURUPAYTI                                                   </t>
  </si>
  <si>
    <t xml:space="preserve">HERSILIA                                                    </t>
  </si>
  <si>
    <t xml:space="preserve">HUANQUEROS                                                  </t>
  </si>
  <si>
    <t xml:space="preserve">LA CABRAL                                                   </t>
  </si>
  <si>
    <t xml:space="preserve">LA RUBIA                                                    </t>
  </si>
  <si>
    <t xml:space="preserve">LAS PALMERAS                                                </t>
  </si>
  <si>
    <t xml:space="preserve">MOISES VILLE                                                </t>
  </si>
  <si>
    <t xml:space="preserve">MONIGOTES                                                   </t>
  </si>
  <si>
    <t xml:space="preserve">ÑANDUCITA                                                   </t>
  </si>
  <si>
    <t xml:space="preserve">PALACIOS                                                    </t>
  </si>
  <si>
    <t xml:space="preserve">SAN GUILLERMO                                               </t>
  </si>
  <si>
    <t xml:space="preserve">SANTURCE                                                    </t>
  </si>
  <si>
    <t xml:space="preserve">SOLEDAD                                                     </t>
  </si>
  <si>
    <t xml:space="preserve">SUARDI                                                      </t>
  </si>
  <si>
    <t xml:space="preserve">VILLA SARALEGUI                                             </t>
  </si>
  <si>
    <t xml:space="preserve">VILLA TRINIDAD                                              </t>
  </si>
  <si>
    <t xml:space="preserve">PUEBLO LA VERDE                                             </t>
  </si>
  <si>
    <t xml:space="preserve">ALEJANDRA                                                   </t>
  </si>
  <si>
    <t xml:space="preserve">CACIQUE ARIACAIQUIN                                         </t>
  </si>
  <si>
    <t xml:space="preserve">COLONIA DURAN                                               </t>
  </si>
  <si>
    <t xml:space="preserve">LA BRAVA                                                    </t>
  </si>
  <si>
    <t xml:space="preserve">ROMANG                                                      </t>
  </si>
  <si>
    <t xml:space="preserve">BALNEARIO MONJE                                             </t>
  </si>
  <si>
    <t xml:space="preserve">PUERTO ARAGON                                               </t>
  </si>
  <si>
    <t xml:space="preserve">AROCENA                                                     </t>
  </si>
  <si>
    <t xml:space="preserve">CASALEGNO                                                   </t>
  </si>
  <si>
    <t xml:space="preserve">CENTENO                                                     </t>
  </si>
  <si>
    <t xml:space="preserve">CORONDA                                                     </t>
  </si>
  <si>
    <t xml:space="preserve">DIAZ                                                        </t>
  </si>
  <si>
    <t xml:space="preserve">DESVIO ARIJON                                               </t>
  </si>
  <si>
    <t xml:space="preserve">GABOTO                                                      </t>
  </si>
  <si>
    <t xml:space="preserve">GALVEZ                                                      </t>
  </si>
  <si>
    <t xml:space="preserve">GESSLER                                                     </t>
  </si>
  <si>
    <t xml:space="preserve">IRIGOYEN                                                    </t>
  </si>
  <si>
    <t xml:space="preserve">LARRECHEA                                                   </t>
  </si>
  <si>
    <t xml:space="preserve">LOMA ALTA                                                   </t>
  </si>
  <si>
    <t xml:space="preserve">ESTACION SAN MARTIN DE TOURS                                </t>
  </si>
  <si>
    <t xml:space="preserve">MACIEL                                                      </t>
  </si>
  <si>
    <t xml:space="preserve">MONJE                                                       </t>
  </si>
  <si>
    <t xml:space="preserve">SAN EUGENIO                                                 </t>
  </si>
  <si>
    <t xml:space="preserve">SAN FABIAN                                                  </t>
  </si>
  <si>
    <t xml:space="preserve">SAN GENARO                                                  </t>
  </si>
  <si>
    <t xml:space="preserve">SAN GENARO NORTE                                            </t>
  </si>
  <si>
    <t xml:space="preserve">LOPEZ                                                       </t>
  </si>
  <si>
    <t xml:space="preserve">ANGELONI                                                    </t>
  </si>
  <si>
    <t xml:space="preserve">CAYASTACITO                                                 </t>
  </si>
  <si>
    <t xml:space="preserve">COLONIA DOLORES                                             </t>
  </si>
  <si>
    <t xml:space="preserve">ESTHER                                                      </t>
  </si>
  <si>
    <t xml:space="preserve">GOBERNADOR CRESPO                                           </t>
  </si>
  <si>
    <t xml:space="preserve">ESTACION CAÑADITA                                           </t>
  </si>
  <si>
    <t xml:space="preserve">LA PENCA Y CARAGUATA                                        </t>
  </si>
  <si>
    <t xml:space="preserve">MARCELINO ESCALADA                                          </t>
  </si>
  <si>
    <t xml:space="preserve">NARE                                                        </t>
  </si>
  <si>
    <t xml:space="preserve">PEDRO GOMEZ CELLO                                           </t>
  </si>
  <si>
    <t xml:space="preserve">RAMAYON                                                     </t>
  </si>
  <si>
    <t xml:space="preserve">SAN MARTIN NORTE                                            </t>
  </si>
  <si>
    <t xml:space="preserve">ESTACION ABIPONES                                           </t>
  </si>
  <si>
    <t xml:space="preserve">ESTACION GUARANIES                                          </t>
  </si>
  <si>
    <t xml:space="preserve">VIDELA                                                      </t>
  </si>
  <si>
    <t xml:space="preserve">SILVA                                                       </t>
  </si>
  <si>
    <t xml:space="preserve">VERA Y PINTADO                                              </t>
  </si>
  <si>
    <t xml:space="preserve">ALDAO                                                       </t>
  </si>
  <si>
    <t xml:space="preserve">CAPITAN BERMUDEZ                                            </t>
  </si>
  <si>
    <t xml:space="preserve">CARCARAÑA                                                   </t>
  </si>
  <si>
    <t xml:space="preserve">CORONEL ARNOLD                                              </t>
  </si>
  <si>
    <t xml:space="preserve">FUENTES                                                     </t>
  </si>
  <si>
    <t xml:space="preserve">LA SALADA   [ESTACION ...]                                  </t>
  </si>
  <si>
    <t xml:space="preserve">PUERTO GENERAL SAN MARTIN                                   </t>
  </si>
  <si>
    <t xml:space="preserve">CLODOMIRA                                                   </t>
  </si>
  <si>
    <t xml:space="preserve">RICARDONE                                                   </t>
  </si>
  <si>
    <t xml:space="preserve">BERNSTADT                                                   </t>
  </si>
  <si>
    <t xml:space="preserve">SAN JERONIMO SUD                                            </t>
  </si>
  <si>
    <t xml:space="preserve">VILLA MUGUETA                                               </t>
  </si>
  <si>
    <t xml:space="preserve">LUIS PALACIOS                                               </t>
  </si>
  <si>
    <t xml:space="preserve">PUJATO                                                      </t>
  </si>
  <si>
    <t xml:space="preserve">ROLDAN                                                      </t>
  </si>
  <si>
    <t xml:space="preserve">TIMBUES                                                     </t>
  </si>
  <si>
    <t xml:space="preserve">CAÑADA ROSQUIN                                              </t>
  </si>
  <si>
    <t xml:space="preserve">CARLOS PELLEGRINI                                           </t>
  </si>
  <si>
    <t xml:space="preserve">CASAS                                                       </t>
  </si>
  <si>
    <t xml:space="preserve">COLONIA BELGRANO                                            </t>
  </si>
  <si>
    <t xml:space="preserve">CRISPI                                                      </t>
  </si>
  <si>
    <t xml:space="preserve">EL TREBOL                                                   </t>
  </si>
  <si>
    <t xml:space="preserve">LANDETA                                                     </t>
  </si>
  <si>
    <t xml:space="preserve">LAS BANDURRIAS                                              </t>
  </si>
  <si>
    <t xml:space="preserve">LAS PETACAS                                                 </t>
  </si>
  <si>
    <t xml:space="preserve">LOS CARDOS                                                  </t>
  </si>
  <si>
    <t xml:space="preserve">MARIA SUSANA                                                </t>
  </si>
  <si>
    <t xml:space="preserve">PIAMONTE                                                    </t>
  </si>
  <si>
    <t xml:space="preserve">SAN JORGE                                                   </t>
  </si>
  <si>
    <t xml:space="preserve">SAN MARTIN DE LAS ESCOBAS                                   </t>
  </si>
  <si>
    <t xml:space="preserve">SASTRE                                                      </t>
  </si>
  <si>
    <t xml:space="preserve">TRAILL                                                      </t>
  </si>
  <si>
    <t xml:space="preserve">ESTACION GRANADERO B                                        </t>
  </si>
  <si>
    <t xml:space="preserve">SCHIFFNER                                                   </t>
  </si>
  <si>
    <t xml:space="preserve">WILDERMUTH                                                  </t>
  </si>
  <si>
    <t xml:space="preserve">COLMENA                                                     </t>
  </si>
  <si>
    <t xml:space="preserve">CALCHAQUI                                                   </t>
  </si>
  <si>
    <t xml:space="preserve">CAÑADA OMBU                                                 </t>
  </si>
  <si>
    <t xml:space="preserve">FORTIN OLMOS                                                </t>
  </si>
  <si>
    <t xml:space="preserve">GARABATO                                                    </t>
  </si>
  <si>
    <t xml:space="preserve">GOLONDRINA                                                  </t>
  </si>
  <si>
    <t xml:space="preserve">INTIYACO                                                    </t>
  </si>
  <si>
    <t xml:space="preserve">LA GALLARETA                                                </t>
  </si>
  <si>
    <t xml:space="preserve">LOS AMORES                                                  </t>
  </si>
  <si>
    <t xml:space="preserve">MARGARITA                                                   </t>
  </si>
  <si>
    <t xml:space="preserve">ESTACION EL TAJAMAR                                         </t>
  </si>
  <si>
    <t xml:space="preserve">TOBA                                                        </t>
  </si>
  <si>
    <t xml:space="preserve">ESTACION GOBERNADOR VERA                                    </t>
  </si>
  <si>
    <t xml:space="preserve">KILOMETRO 115                                               </t>
  </si>
  <si>
    <t xml:space="preserve">PARAJE  29                                                  </t>
  </si>
  <si>
    <t xml:space="preserve">PUEBLO SANTA LUCIA                                          </t>
  </si>
  <si>
    <t xml:space="preserve">JOBSON                                                      </t>
  </si>
  <si>
    <t xml:space="preserve">LUIS D'ABREU                                                </t>
  </si>
  <si>
    <t xml:space="preserve">ARGENTINA                                                   </t>
  </si>
  <si>
    <t xml:space="preserve">CASARES                                                     </t>
  </si>
  <si>
    <t xml:space="preserve">MALBRAN                                                     </t>
  </si>
  <si>
    <t xml:space="preserve">ESTACION PINTO                                              </t>
  </si>
  <si>
    <t xml:space="preserve">CAMPO GALLO                                                 </t>
  </si>
  <si>
    <t xml:space="preserve">RICO, CORONEL MANUEL L                                      </t>
  </si>
  <si>
    <t xml:space="preserve">DONADEU                                                     </t>
  </si>
  <si>
    <t xml:space="preserve">SACHAYOJ                                                    </t>
  </si>
  <si>
    <t xml:space="preserve">ESTACION ATAMISQUI                                          </t>
  </si>
  <si>
    <t xml:space="preserve">MEDELLIN                                                    </t>
  </si>
  <si>
    <t xml:space="preserve">VILLA ATAMISQUI                                             </t>
  </si>
  <si>
    <t xml:space="preserve">COLONIA DORA                                                </t>
  </si>
  <si>
    <t xml:space="preserve">ESTEBAN RAMOS                                               </t>
  </si>
  <si>
    <t xml:space="preserve">LUGONES                                                     </t>
  </si>
  <si>
    <t xml:space="preserve">REAL SAYANA                                                 </t>
  </si>
  <si>
    <t xml:space="preserve">VILLA MAILIN                                                </t>
  </si>
  <si>
    <t xml:space="preserve">ABRA GRANDE                                                 </t>
  </si>
  <si>
    <t xml:space="preserve">ANTAJE                                                      </t>
  </si>
  <si>
    <t xml:space="preserve">ARDILES                                                     </t>
  </si>
  <si>
    <t xml:space="preserve">CAÑADA ESCOBAR                                              </t>
  </si>
  <si>
    <t xml:space="preserve">CHAUPI POZO                                                 </t>
  </si>
  <si>
    <t xml:space="preserve">HUYAMAMPA                                                   </t>
  </si>
  <si>
    <t xml:space="preserve">LA DARSENA                                                  </t>
  </si>
  <si>
    <t xml:space="preserve">LOS QUIROGA                                                 </t>
  </si>
  <si>
    <t xml:space="preserve">LOS SORIA                                                   </t>
  </si>
  <si>
    <t xml:space="preserve">SAN RAMON                                                   </t>
  </si>
  <si>
    <t xml:space="preserve">TRAMO 16                                                    </t>
  </si>
  <si>
    <t xml:space="preserve">TRAMO 20                                                    </t>
  </si>
  <si>
    <t xml:space="preserve">BANDERA                                                     </t>
  </si>
  <si>
    <t xml:space="preserve">CUATRO BOCAS                                                </t>
  </si>
  <si>
    <t xml:space="preserve">FORTIN INCA                                                 </t>
  </si>
  <si>
    <t xml:space="preserve">GUARDIA ESCOLTA                                             </t>
  </si>
  <si>
    <t xml:space="preserve">EL DEAN                                                     </t>
  </si>
  <si>
    <t xml:space="preserve">EL MOJON                                                    </t>
  </si>
  <si>
    <t xml:space="preserve">EL ZANJON                                                   </t>
  </si>
  <si>
    <t xml:space="preserve">LOS CARDOZOS                                                </t>
  </si>
  <si>
    <t xml:space="preserve">MACO                                                        </t>
  </si>
  <si>
    <t xml:space="preserve">MAQUITO                                                     </t>
  </si>
  <si>
    <t xml:space="preserve">MORALES                                                     </t>
  </si>
  <si>
    <t xml:space="preserve">PUESTO DE SAN ANTONIO                                       </t>
  </si>
  <si>
    <t xml:space="preserve">LOS FLORES                                                  </t>
  </si>
  <si>
    <t xml:space="preserve">LA VUELTA DE LA BARRANCA                                    </t>
  </si>
  <si>
    <t xml:space="preserve">YANDA                                                       </t>
  </si>
  <si>
    <t xml:space="preserve">SANTIAGO DEL ESTERO                                         </t>
  </si>
  <si>
    <t xml:space="preserve">ANCAJAN                                                     </t>
  </si>
  <si>
    <t xml:space="preserve">ESTACION LA PUNTA                                           </t>
  </si>
  <si>
    <t xml:space="preserve">FRIAS                                                       </t>
  </si>
  <si>
    <t xml:space="preserve">LAS PALMITAS                                                </t>
  </si>
  <si>
    <t xml:space="preserve">SAN PEDRO    [... DE CHOYA]                                 </t>
  </si>
  <si>
    <t xml:space="preserve">VILLA LA PUNTA                                              </t>
  </si>
  <si>
    <t xml:space="preserve">VILLA RIVADAVIA                                             </t>
  </si>
  <si>
    <t xml:space="preserve">EL CABURE                                                   </t>
  </si>
  <si>
    <t xml:space="preserve">LA FIRMEZA                                                  </t>
  </si>
  <si>
    <t xml:space="preserve">LOS PIRPINTOS                                               </t>
  </si>
  <si>
    <t xml:space="preserve">LOS TIGRES                                                  </t>
  </si>
  <si>
    <t xml:space="preserve">MONTE QUEMADO                                               </t>
  </si>
  <si>
    <t xml:space="preserve">NUEVA ESPERANZA                                             </t>
  </si>
  <si>
    <t xml:space="preserve">PAMPA DE LOS GUANACOS                                       </t>
  </si>
  <si>
    <t xml:space="preserve">SAN JOSE DEL BOQUERON                                       </t>
  </si>
  <si>
    <t xml:space="preserve">URUTAU                                                      </t>
  </si>
  <si>
    <t xml:space="preserve">VILLA MATOQUE                                               </t>
  </si>
  <si>
    <t xml:space="preserve">BANDERA BAJADA                                              </t>
  </si>
  <si>
    <t xml:space="preserve">CASPI CORRAL                                                </t>
  </si>
  <si>
    <t xml:space="preserve">COLONIA SAN JUAN                                            </t>
  </si>
  <si>
    <t xml:space="preserve">EL CRUCERO                                                  </t>
  </si>
  <si>
    <t xml:space="preserve">LA INVERNADA                                                </t>
  </si>
  <si>
    <t xml:space="preserve">MINERVA                                                     </t>
  </si>
  <si>
    <t xml:space="preserve">VACA HUAÑUNA                                                </t>
  </si>
  <si>
    <t xml:space="preserve">VILLA FIGUEROA                                              </t>
  </si>
  <si>
    <t xml:space="preserve">AVERIAS                                                     </t>
  </si>
  <si>
    <t xml:space="preserve">AÑATUYA                                                     </t>
  </si>
  <si>
    <t xml:space="preserve">ESTACION TACAÑITAS                                          </t>
  </si>
  <si>
    <t xml:space="preserve">LA NENA                                                     </t>
  </si>
  <si>
    <t xml:space="preserve">LOS JURIES                                                  </t>
  </si>
  <si>
    <t xml:space="preserve">TOMAS YOUNG                                                 </t>
  </si>
  <si>
    <t xml:space="preserve">EL CUADRADO                                                 </t>
  </si>
  <si>
    <t xml:space="preserve">SAN PEDRO   [... ...DE GUASAYA                              </t>
  </si>
  <si>
    <t xml:space="preserve">VILLA DE GUASAYAN                                           </t>
  </si>
  <si>
    <t xml:space="preserve">DOÑA LUISA                                                  </t>
  </si>
  <si>
    <t xml:space="preserve">GUAMPACHA                                                   </t>
  </si>
  <si>
    <t xml:space="preserve">EL BOBADAL                                                  </t>
  </si>
  <si>
    <t xml:space="preserve">EL CHARCO                                                   </t>
  </si>
  <si>
    <t xml:space="preserve">GRAMILLA                                                    </t>
  </si>
  <si>
    <t xml:space="preserve">ISCA YACU                                                   </t>
  </si>
  <si>
    <t xml:space="preserve">COLONIA COREANA ISCA YACU                                   </t>
  </si>
  <si>
    <t xml:space="preserve">POZO HONDO                                                  </t>
  </si>
  <si>
    <t xml:space="preserve">EL ARENAL                                                   </t>
  </si>
  <si>
    <t xml:space="preserve">MATARA                                                      </t>
  </si>
  <si>
    <t xml:space="preserve">SUNCHO CORRAL                                               </t>
  </si>
  <si>
    <t xml:space="preserve">VILELAS                                                     </t>
  </si>
  <si>
    <t xml:space="preserve">POZO DEL TOBA                                               </t>
  </si>
  <si>
    <t xml:space="preserve">ESTACION LORETO                                             </t>
  </si>
  <si>
    <t xml:space="preserve">AEROLITO                                                    </t>
  </si>
  <si>
    <t xml:space="preserve">ALHUAMPA                                                    </t>
  </si>
  <si>
    <t xml:space="preserve">GIRARDET                                                    </t>
  </si>
  <si>
    <t xml:space="preserve">HASSE                                                       </t>
  </si>
  <si>
    <t xml:space="preserve">HERNAN MEJIA MIRAVAL                                        </t>
  </si>
  <si>
    <t xml:space="preserve">LAS TINAJAS                                                 </t>
  </si>
  <si>
    <t xml:space="preserve">LILO VIEJO                                                  </t>
  </si>
  <si>
    <t xml:space="preserve">PATAY                                                       </t>
  </si>
  <si>
    <t xml:space="preserve">ESTACION OTUMPA                                             </t>
  </si>
  <si>
    <t xml:space="preserve">QUIMILI                                                     </t>
  </si>
  <si>
    <t xml:space="preserve">ROVERSI                                                     </t>
  </si>
  <si>
    <t xml:space="preserve">TINTINA                                                     </t>
  </si>
  <si>
    <t xml:space="preserve">EL BRAVO                                                    </t>
  </si>
  <si>
    <t xml:space="preserve">PUEBLO PABLO TORELO                                         </t>
  </si>
  <si>
    <t xml:space="preserve">WEISBURD                                                    </t>
  </si>
  <si>
    <t xml:space="preserve">OTUMPA                                                      </t>
  </si>
  <si>
    <t xml:space="preserve">EL 49                                                       </t>
  </si>
  <si>
    <t xml:space="preserve">SOL DE JULIO                                                </t>
  </si>
  <si>
    <t xml:space="preserve">VILLA OJO DE AGUA                                           </t>
  </si>
  <si>
    <t xml:space="preserve">POZO BETBEDER                                               </t>
  </si>
  <si>
    <t xml:space="preserve">RAPELLI                                                     </t>
  </si>
  <si>
    <t xml:space="preserve">QUEBRACHO COTO                                              </t>
  </si>
  <si>
    <t xml:space="preserve">RAMIREZ DE VELAZCO                                          </t>
  </si>
  <si>
    <t xml:space="preserve">SUMAMPA                                                     </t>
  </si>
  <si>
    <t xml:space="preserve">SUMAMPA VIEJO                                               </t>
  </si>
  <si>
    <t xml:space="preserve">VILLA QUEBRACHOS                                            </t>
  </si>
  <si>
    <t xml:space="preserve">ARAGONES                                                    </t>
  </si>
  <si>
    <t xml:space="preserve">COLONIA TINCO                                               </t>
  </si>
  <si>
    <t xml:space="preserve">CHAUCHILLAS                                                 </t>
  </si>
  <si>
    <t xml:space="preserve">CHAÑAR POZO DE ABAJO                                        </t>
  </si>
  <si>
    <t xml:space="preserve">CHAÑAR POZO DE ARRIBA                                       </t>
  </si>
  <si>
    <t xml:space="preserve">LA DONOSA                                                   </t>
  </si>
  <si>
    <t xml:space="preserve">LOS MIRANDA                                                 </t>
  </si>
  <si>
    <t xml:space="preserve">LOS NUÑEZ                                                   </t>
  </si>
  <si>
    <t xml:space="preserve">MANSUPA                                                     </t>
  </si>
  <si>
    <t xml:space="preserve">POZUELOS                                                    </t>
  </si>
  <si>
    <t xml:space="preserve">RODRIGO VALDEZ                                              </t>
  </si>
  <si>
    <t xml:space="preserve">SAUZAL                                                      </t>
  </si>
  <si>
    <t xml:space="preserve">LAS TERMAS  [... DE RIO HONDO]                              </t>
  </si>
  <si>
    <t xml:space="preserve">VILLA GIMENEZ                                               </t>
  </si>
  <si>
    <t xml:space="preserve">VILLA RIO HONDO                                             </t>
  </si>
  <si>
    <t xml:space="preserve">VINARA                                                      </t>
  </si>
  <si>
    <t xml:space="preserve">LA NUEVA DONOSA                                             </t>
  </si>
  <si>
    <t xml:space="preserve">VILLA TURISTICA DEL EMBALSE                                 </t>
  </si>
  <si>
    <t xml:space="preserve">COLONIA ALPINA                                              </t>
  </si>
  <si>
    <t xml:space="preserve">PALO NEGRO                                                  </t>
  </si>
  <si>
    <t xml:space="preserve">SELVA                                                       </t>
  </si>
  <si>
    <t xml:space="preserve">BELTRAN                                                     </t>
  </si>
  <si>
    <t xml:space="preserve">COLONIA EL SIMBOLAR                                         </t>
  </si>
  <si>
    <t xml:space="preserve">FERNANDEZ                                                   </t>
  </si>
  <si>
    <t xml:space="preserve">ESTACION CHAGUAR PUNCO                                      </t>
  </si>
  <si>
    <t xml:space="preserve">VILMER                                                      </t>
  </si>
  <si>
    <t xml:space="preserve">INGENIERO FORRES                                            </t>
  </si>
  <si>
    <t xml:space="preserve">VILLA ROBLES                                                </t>
  </si>
  <si>
    <t xml:space="preserve">CHILCA JULIANA                                              </t>
  </si>
  <si>
    <t xml:space="preserve">LOS TELARES                                                 </t>
  </si>
  <si>
    <t xml:space="preserve">VILLA SALAVINA                                              </t>
  </si>
  <si>
    <t xml:space="preserve">SABAGASTA                                                   </t>
  </si>
  <si>
    <t xml:space="preserve">BREA POZO                                                   </t>
  </si>
  <si>
    <t xml:space="preserve">ESTACION ROBLES                                             </t>
  </si>
  <si>
    <t xml:space="preserve">ESTACION TABOADA                                            </t>
  </si>
  <si>
    <t xml:space="preserve">GARZA                                                       </t>
  </si>
  <si>
    <t xml:space="preserve">ARRAGA                                                      </t>
  </si>
  <si>
    <t xml:space="preserve">NUEVA FRANCIA                                               </t>
  </si>
  <si>
    <t xml:space="preserve">SIMBOL                                                      </t>
  </si>
  <si>
    <t xml:space="preserve">SUMAMAO                                                     </t>
  </si>
  <si>
    <t xml:space="preserve">VILLA SILIPICA                                              </t>
  </si>
  <si>
    <t xml:space="preserve">MANOGASTA                                                   </t>
  </si>
  <si>
    <t xml:space="preserve">EL CHAÑAR                                                   </t>
  </si>
  <si>
    <t xml:space="preserve">GOBERNADOR GARMENDIA                                        </t>
  </si>
  <si>
    <t xml:space="preserve">ARAOZ, BENJAMÝN   [VILLA ...]                               </t>
  </si>
  <si>
    <t xml:space="preserve">7 DE ABRIL                                                  </t>
  </si>
  <si>
    <t xml:space="preserve">VILLA BENJAMIN ARAOZ                                        </t>
  </si>
  <si>
    <t xml:space="preserve">VILLA DE BURRUYACU                                          </t>
  </si>
  <si>
    <t xml:space="preserve">GOBERNADOR PIEDRABUENA                                      </t>
  </si>
  <si>
    <t xml:space="preserve">SAN MIGUEL DE TUCUMAN                                       </t>
  </si>
  <si>
    <t xml:space="preserve">ARCADIA                                                     </t>
  </si>
  <si>
    <t xml:space="preserve">VILLA DE MEDINA                                             </t>
  </si>
  <si>
    <t xml:space="preserve">INGENIO LA TRINIDAD                                         </t>
  </si>
  <si>
    <t xml:space="preserve">VILLA LA TRINIDAD                                           </t>
  </si>
  <si>
    <t xml:space="preserve">COLONIA LOTE 11                                             </t>
  </si>
  <si>
    <t xml:space="preserve">BARRIO PROGRESO                                             </t>
  </si>
  <si>
    <t xml:space="preserve">ALDERETES                                                   </t>
  </si>
  <si>
    <t xml:space="preserve">BANDA DEL RIO SALI                                          </t>
  </si>
  <si>
    <t xml:space="preserve">BARRIO AEROPUERTO                                           </t>
  </si>
  <si>
    <t xml:space="preserve">COLOMBRES                                                   </t>
  </si>
  <si>
    <t xml:space="preserve">EL BRACHO                                                   </t>
  </si>
  <si>
    <t xml:space="preserve">ESTACION DELFIN GALLO                                       </t>
  </si>
  <si>
    <t xml:space="preserve">ESTACION PEDRO G                                            </t>
  </si>
  <si>
    <t xml:space="preserve">LAS CEJAS                                                   </t>
  </si>
  <si>
    <t xml:space="preserve">INGENIO LOS RALOS   [EX...]                                 </t>
  </si>
  <si>
    <t xml:space="preserve">PACARA                                                      </t>
  </si>
  <si>
    <t xml:space="preserve">INGENIO SAN JUAN Y VILLA NUEVA                              </t>
  </si>
  <si>
    <t xml:space="preserve">EL CORTE                                                    </t>
  </si>
  <si>
    <t xml:space="preserve">FINCA LOPEZ                                                 </t>
  </si>
  <si>
    <t xml:space="preserve">INGENIO CRUZ ALTA   [EX ...]                                </t>
  </si>
  <si>
    <t xml:space="preserve">INGENIO ESPERANZA  [EX ...]                                 </t>
  </si>
  <si>
    <t xml:space="preserve">INGENIO LA FLORIDA                                          </t>
  </si>
  <si>
    <t xml:space="preserve">INGENIO LUJAN                                               </t>
  </si>
  <si>
    <t xml:space="preserve">LASTENIA                                                    </t>
  </si>
  <si>
    <t xml:space="preserve">LOS GUTIERREZ                                               </t>
  </si>
  <si>
    <t xml:space="preserve">RANCHILLOS                                                  </t>
  </si>
  <si>
    <t xml:space="preserve">VILLA RECASTE                                               </t>
  </si>
  <si>
    <t xml:space="preserve">VILLA TERCERA                                               </t>
  </si>
  <si>
    <t xml:space="preserve">BARRIO CASA ROSADA                                          </t>
  </si>
  <si>
    <t xml:space="preserve">INGENIO FRONTERITA    [INGENIO                              </t>
  </si>
  <si>
    <t xml:space="preserve">INGENIO NUEVA BAVIERA   [EX ..                              </t>
  </si>
  <si>
    <t xml:space="preserve">LAMADRID                                                    </t>
  </si>
  <si>
    <t xml:space="preserve">TACO RALO                                                   </t>
  </si>
  <si>
    <t xml:space="preserve">VILLA BELGRANO                                              </t>
  </si>
  <si>
    <t xml:space="preserve">SAN JOSE DE LA COCHA                                        </t>
  </si>
  <si>
    <t xml:space="preserve">ESTACION ARAOZ                                              </t>
  </si>
  <si>
    <t xml:space="preserve">MANUEL GARCIA FERNANDEZ                                     </t>
  </si>
  <si>
    <t xml:space="preserve">PALA PALA                                                   </t>
  </si>
  <si>
    <t xml:space="preserve">SANTA ROSA DE LEALES                                        </t>
  </si>
  <si>
    <t xml:space="preserve">INGENIO LEALES                                              </t>
  </si>
  <si>
    <t xml:space="preserve">VILLA DE LEALES                                             </t>
  </si>
  <si>
    <t xml:space="preserve">VILLA FIAD                                                  </t>
  </si>
  <si>
    <t xml:space="preserve">EL MANANTIAL                                                </t>
  </si>
  <si>
    <t xml:space="preserve">INGENIO SAN PABLO                                           </t>
  </si>
  <si>
    <t xml:space="preserve">LA REDUCCION                                                </t>
  </si>
  <si>
    <t xml:space="preserve">ACHERAL                                                     </t>
  </si>
  <si>
    <t xml:space="preserve">CAPITAN CACERES                                             </t>
  </si>
  <si>
    <t xml:space="preserve">ESTACION LEON ROUGES                                        </t>
  </si>
  <si>
    <t xml:space="preserve">SARGENTO MOYA                                               </t>
  </si>
  <si>
    <t xml:space="preserve">SOLDADO MALDONADO                                           </t>
  </si>
  <si>
    <t xml:space="preserve">TENIENTE BERDINA                                            </t>
  </si>
  <si>
    <t xml:space="preserve">VILLA QUINTEROS                                             </t>
  </si>
  <si>
    <t xml:space="preserve">INGENIO SANTA ROSA                                          </t>
  </si>
  <si>
    <t xml:space="preserve">PUEBLO INDEPENDENCIA                                        </t>
  </si>
  <si>
    <t xml:space="preserve">AGUILARES                                                   </t>
  </si>
  <si>
    <t xml:space="preserve">VILLA HILERET                                               </t>
  </si>
  <si>
    <t xml:space="preserve">INGENIO SANTA BARBARA                                       </t>
  </si>
  <si>
    <t xml:space="preserve">VILLA NUEVA DE MONTERRICO                                   </t>
  </si>
  <si>
    <t xml:space="preserve">MONTEAGUDO                                                  </t>
  </si>
  <si>
    <t xml:space="preserve">NUEVA TRINIDAD                                              </t>
  </si>
  <si>
    <t xml:space="preserve">VILLA CHICLIGASTA                                           </t>
  </si>
  <si>
    <t xml:space="preserve">AMAICHA DEL VALLE                                           </t>
  </si>
  <si>
    <t xml:space="preserve">COLALAO DEL VALLE                                           </t>
  </si>
  <si>
    <t xml:space="preserve">EL MOLLAR                                                   </t>
  </si>
  <si>
    <t xml:space="preserve">BARRIO DIAGONAL NORTE                                       </t>
  </si>
  <si>
    <t xml:space="preserve">BARRIO LOMAS DE TAFI                                        </t>
  </si>
  <si>
    <t xml:space="preserve">BARRIO LOS POCITOS                                          </t>
  </si>
  <si>
    <t xml:space="preserve">BARRIO LUZ Y FUERZA                                         </t>
  </si>
  <si>
    <t xml:space="preserve">VILLA MARIANO MORENO                                        </t>
  </si>
  <si>
    <t xml:space="preserve">VILLA LAS FLORES                                            </t>
  </si>
  <si>
    <t xml:space="preserve">EL COLMENAR                                                 </t>
  </si>
  <si>
    <t xml:space="preserve">VILLA NUEVA ITALIA                                          </t>
  </si>
  <si>
    <t xml:space="preserve">CHOROMORO                                                   </t>
  </si>
  <si>
    <t xml:space="preserve">SAN PEDRO DE COLALAO                                        </t>
  </si>
  <si>
    <t xml:space="preserve">VILLA TRANCAS                                               </t>
  </si>
  <si>
    <t xml:space="preserve">VILLA GLORIA                                                </t>
  </si>
  <si>
    <t xml:space="preserve">VILLA RITA                                                  </t>
  </si>
  <si>
    <t xml:space="preserve">INGENIO SAN JOSE   [EX ...]                                 </t>
  </si>
  <si>
    <t xml:space="preserve">VILLA CARMELA                                               </t>
  </si>
  <si>
    <t xml:space="preserve">TOLHUIN                                                     </t>
  </si>
  <si>
    <t xml:space="preserve">MISION SALESIANA SANTO DOMINGO                              </t>
  </si>
  <si>
    <t xml:space="preserve">LAGUNA ESCONDIDA                                            </t>
  </si>
  <si>
    <t>Ciudad Autonoma de Buenos Aires</t>
  </si>
  <si>
    <t>25 DE MAYO</t>
  </si>
  <si>
    <t>9 DE JULIO</t>
  </si>
  <si>
    <t>ADOLFO ALSINA</t>
  </si>
  <si>
    <t>ADOLFO GONZALES CHAVES</t>
  </si>
  <si>
    <t>ALBERTI</t>
  </si>
  <si>
    <t>ALMIRANTE BROWN</t>
  </si>
  <si>
    <t>AVELLANEDA</t>
  </si>
  <si>
    <t>AYACUCHO</t>
  </si>
  <si>
    <t>AZUL</t>
  </si>
  <si>
    <t>BAHIA BLANCA</t>
  </si>
  <si>
    <t>BALCARCE</t>
  </si>
  <si>
    <t>BARADERO</t>
  </si>
  <si>
    <t>BARTOLOME MITRE</t>
  </si>
  <si>
    <t>BENITO JUAREZ</t>
  </si>
  <si>
    <t>BERAZATEGUI</t>
  </si>
  <si>
    <t>BERISSO</t>
  </si>
  <si>
    <t>BOLIVAR</t>
  </si>
  <si>
    <t>BRAGADO</t>
  </si>
  <si>
    <t>CORONEL BRANDSEN</t>
  </si>
  <si>
    <t>CAMPANA</t>
  </si>
  <si>
    <t>CAPITAN SARMIENTO</t>
  </si>
  <si>
    <t>CARLOS CASARES</t>
  </si>
  <si>
    <t>CARLOS TEJEDOR</t>
  </si>
  <si>
    <t>CARMEN DE ARECO</t>
  </si>
  <si>
    <t>CASTELLI</t>
  </si>
  <si>
    <t>CAÑUELAS</t>
  </si>
  <si>
    <t>CHACABUCO</t>
  </si>
  <si>
    <t>CHASCOMUS</t>
  </si>
  <si>
    <t>CHIVILCOY</t>
  </si>
  <si>
    <t>COLON</t>
  </si>
  <si>
    <t>CORONEL ROSALES</t>
  </si>
  <si>
    <t>CORONEL DORREGO</t>
  </si>
  <si>
    <t>CORONEL PRINGLES</t>
  </si>
  <si>
    <t>CORONEL SUAREZ</t>
  </si>
  <si>
    <t>DAIREAUX</t>
  </si>
  <si>
    <t>DOLORES</t>
  </si>
  <si>
    <t>ENSENADA</t>
  </si>
  <si>
    <t>ESCOBAR</t>
  </si>
  <si>
    <t>ESTEBAN ECHEVERRIA</t>
  </si>
  <si>
    <t>EXALTACION DE LA CRUZ</t>
  </si>
  <si>
    <t>EZEIZA</t>
  </si>
  <si>
    <t>FLORENCIO VARELA</t>
  </si>
  <si>
    <t>FLORENTINO AMEGHINO</t>
  </si>
  <si>
    <t>GENERAL ALVARADO</t>
  </si>
  <si>
    <t>GENERAL ALVEAR</t>
  </si>
  <si>
    <t>GENERAL ARENALES</t>
  </si>
  <si>
    <t>GENERAL MANUEL BELGRANO</t>
  </si>
  <si>
    <t>GENERAL GUIDO</t>
  </si>
  <si>
    <t>GENERAL MADARIAGA</t>
  </si>
  <si>
    <t>GENERAL LA MADRID</t>
  </si>
  <si>
    <t>GENERAL LAS HERAS</t>
  </si>
  <si>
    <t>GENERAL LAVALLE</t>
  </si>
  <si>
    <t>GENERAL PAZ</t>
  </si>
  <si>
    <t>GENERAL PINTO</t>
  </si>
  <si>
    <t>GENERAL PUEYRREDON</t>
  </si>
  <si>
    <t>GENERAL RODRIGUEZ</t>
  </si>
  <si>
    <t>GENERAL SAN MARTIN</t>
  </si>
  <si>
    <t>GENERAL SARMIENTO</t>
  </si>
  <si>
    <t>GENERAL VIAMONTE</t>
  </si>
  <si>
    <t>GENERAL VILLEGAS</t>
  </si>
  <si>
    <t>GUAMINI</t>
  </si>
  <si>
    <t>HIPOLITO YRIGOYEN</t>
  </si>
  <si>
    <t>HURLINGHAM</t>
  </si>
  <si>
    <t>ITUZAINGO</t>
  </si>
  <si>
    <t>JOSE C. PAZ</t>
  </si>
  <si>
    <t>JUNIN</t>
  </si>
  <si>
    <t>DE LA COSTA</t>
  </si>
  <si>
    <t>LA MATANZA</t>
  </si>
  <si>
    <t>LA PLATA</t>
  </si>
  <si>
    <t>LANUS</t>
  </si>
  <si>
    <t>LAPRIDA</t>
  </si>
  <si>
    <t>LAS FLORES</t>
  </si>
  <si>
    <t>LEANDRO N. ALEM</t>
  </si>
  <si>
    <t>LINCOLN</t>
  </si>
  <si>
    <t>LOBERIA</t>
  </si>
  <si>
    <t>LOBOS</t>
  </si>
  <si>
    <t>LOMAS DE ZAMORA</t>
  </si>
  <si>
    <t>LUJAN</t>
  </si>
  <si>
    <t>MAGDALENA</t>
  </si>
  <si>
    <t>MAIPU</t>
  </si>
  <si>
    <t>MALVINAS ARGENTINAS</t>
  </si>
  <si>
    <t>MAR CHIQUITA</t>
  </si>
  <si>
    <t>MARCOS PAZ</t>
  </si>
  <si>
    <t>MERCEDES</t>
  </si>
  <si>
    <t>MERLO</t>
  </si>
  <si>
    <t>MONTE</t>
  </si>
  <si>
    <t>MONTE HERMOSO</t>
  </si>
  <si>
    <t>MORENO</t>
  </si>
  <si>
    <t>MORON</t>
  </si>
  <si>
    <t>NAVARRO</t>
  </si>
  <si>
    <t>NECOCHEA</t>
  </si>
  <si>
    <t>OLAVARRIA</t>
  </si>
  <si>
    <t>PATAGONES</t>
  </si>
  <si>
    <t>PEHUAJO</t>
  </si>
  <si>
    <t>PELLEGRINI</t>
  </si>
  <si>
    <t>PERGAMINO</t>
  </si>
  <si>
    <t>PILA</t>
  </si>
  <si>
    <t>PILAR</t>
  </si>
  <si>
    <t>PINAMAR</t>
  </si>
  <si>
    <t>PRESIDENTE PERON</t>
  </si>
  <si>
    <t>PUAN</t>
  </si>
  <si>
    <t>PUNTA INDIO</t>
  </si>
  <si>
    <t>QUILMES</t>
  </si>
  <si>
    <t>RAMALLO</t>
  </si>
  <si>
    <t>RAUCH</t>
  </si>
  <si>
    <t>RIVADAVIA</t>
  </si>
  <si>
    <t>ROJAS</t>
  </si>
  <si>
    <t>ROQUE PEREZ</t>
  </si>
  <si>
    <t>SAAVEDRA</t>
  </si>
  <si>
    <t>SALADILLO</t>
  </si>
  <si>
    <t>SALLIQUELO</t>
  </si>
  <si>
    <t>SALTO</t>
  </si>
  <si>
    <t>SAN ANDRES DE GILES</t>
  </si>
  <si>
    <t>SAN ANTONIO DE ARECO</t>
  </si>
  <si>
    <t>SAN CAYETANO</t>
  </si>
  <si>
    <t>SAN FERNANDO</t>
  </si>
  <si>
    <t>SAN ISIDRO</t>
  </si>
  <si>
    <t>SAN MIGUEL</t>
  </si>
  <si>
    <t>SAN NICOLAS</t>
  </si>
  <si>
    <t>SAN PEDRO</t>
  </si>
  <si>
    <t>SAN VICENTE</t>
  </si>
  <si>
    <t>SUIPACHA</t>
  </si>
  <si>
    <t>TANDIL</t>
  </si>
  <si>
    <t>TAPALQUE</t>
  </si>
  <si>
    <t>TIGRE</t>
  </si>
  <si>
    <t>TORDILLO</t>
  </si>
  <si>
    <t>TORNQUIST</t>
  </si>
  <si>
    <t>TRENQUE LAUQUEN</t>
  </si>
  <si>
    <t>TRES ARROYOS</t>
  </si>
  <si>
    <t>TRES DE FEBRERO</t>
  </si>
  <si>
    <t>TRES LOMAS</t>
  </si>
  <si>
    <t>VICENTE LOPEZ</t>
  </si>
  <si>
    <t>VILLA GESELL</t>
  </si>
  <si>
    <t>VILLARINO</t>
  </si>
  <si>
    <t>ZARATE</t>
  </si>
  <si>
    <t>ARRECIFES</t>
  </si>
  <si>
    <t>LEZAMA</t>
  </si>
  <si>
    <t>ACONQUIJA</t>
  </si>
  <si>
    <t>ANCASTI</t>
  </si>
  <si>
    <t>ANDALGALA</t>
  </si>
  <si>
    <t>ANTOFAGASTA DE LA SIERRA</t>
  </si>
  <si>
    <t>BELEN</t>
  </si>
  <si>
    <t>CAPAYAN</t>
  </si>
  <si>
    <t>CORRAL QUEMADO</t>
  </si>
  <si>
    <t>EL ALTO</t>
  </si>
  <si>
    <t>EL RODEO</t>
  </si>
  <si>
    <t>FIAMBALA</t>
  </si>
  <si>
    <t>FRAY MAMERTO ESQUIU</t>
  </si>
  <si>
    <t>HUALFIN</t>
  </si>
  <si>
    <t>HUILLAPIMA</t>
  </si>
  <si>
    <t>ICAÑO</t>
  </si>
  <si>
    <t>LA PUERTA</t>
  </si>
  <si>
    <t>PUERTA DE CORRAL QUEMADO</t>
  </si>
  <si>
    <t>PUERTA DE SAN JOSE</t>
  </si>
  <si>
    <t>LAS JUNTAS</t>
  </si>
  <si>
    <t>LONDRES</t>
  </si>
  <si>
    <t>LOS VARELAS</t>
  </si>
  <si>
    <t>PACLIN</t>
  </si>
  <si>
    <t>POMAN</t>
  </si>
  <si>
    <t>POZO DE PIEDRA</t>
  </si>
  <si>
    <t>RECREO</t>
  </si>
  <si>
    <t>San Fernando del Valle de Catarmarca</t>
  </si>
  <si>
    <t>SAN JOSE</t>
  </si>
  <si>
    <t>SANTA MARIA</t>
  </si>
  <si>
    <t>SANTA ROSA</t>
  </si>
  <si>
    <t>SAUJIL</t>
  </si>
  <si>
    <t>TAPSO</t>
  </si>
  <si>
    <t>TINOGASTA</t>
  </si>
  <si>
    <t>VALLE VIEJO</t>
  </si>
  <si>
    <t>VILLA VIL</t>
  </si>
  <si>
    <t>Los Altos</t>
  </si>
  <si>
    <t>MUTQUIN</t>
  </si>
  <si>
    <t>Chumbicha</t>
  </si>
  <si>
    <t>ACHIRAS</t>
  </si>
  <si>
    <t>ADELIA MARIA</t>
  </si>
  <si>
    <t>AGUA DE ORO</t>
  </si>
  <si>
    <t>ALCIRA GIGENA</t>
  </si>
  <si>
    <t>ALDEA SANTA MARIA</t>
  </si>
  <si>
    <t>ALEJANDRO ROCA</t>
  </si>
  <si>
    <t>ALEJO LEDESMA</t>
  </si>
  <si>
    <t>ALICIA</t>
  </si>
  <si>
    <t>ALMAFUERTE</t>
  </si>
  <si>
    <t>ALPA CORRAL</t>
  </si>
  <si>
    <t>ALTA GRACIA</t>
  </si>
  <si>
    <t>ALTO ALEGRE</t>
  </si>
  <si>
    <t>ALTO DE LOS QUEBRACHOS</t>
  </si>
  <si>
    <t>ALTOS DE CHIPION</t>
  </si>
  <si>
    <t>AMBOY</t>
  </si>
  <si>
    <t>AMBUL</t>
  </si>
  <si>
    <t>ANA ZUMARAN</t>
  </si>
  <si>
    <t>ANISACATE</t>
  </si>
  <si>
    <t>ARIAS</t>
  </si>
  <si>
    <t>ARROYITO</t>
  </si>
  <si>
    <t>ARROYO ALGODON</t>
  </si>
  <si>
    <t>ARROYO CABRAL</t>
  </si>
  <si>
    <t>ARROYO DE LOS PATOS</t>
  </si>
  <si>
    <t>ASSUNTA</t>
  </si>
  <si>
    <t>ATAHONA</t>
  </si>
  <si>
    <t>AUSONIA</t>
  </si>
  <si>
    <t>BALLESTEROS</t>
  </si>
  <si>
    <t>BALLESTEROS SUD</t>
  </si>
  <si>
    <t>BALNEARIA</t>
  </si>
  <si>
    <t>BAÑADO DE SOTO</t>
  </si>
  <si>
    <t>BELL VILLE</t>
  </si>
  <si>
    <t>BENGOLEA</t>
  </si>
  <si>
    <t>BENJAMIN GOULD</t>
  </si>
  <si>
    <t>BERROTARAN</t>
  </si>
  <si>
    <t>BIALET MASSE</t>
  </si>
  <si>
    <t>BOWER</t>
  </si>
  <si>
    <t>BRICKMANN</t>
  </si>
  <si>
    <t>BUCHARDO</t>
  </si>
  <si>
    <t>BULNES</t>
  </si>
  <si>
    <t>CABALANGO</t>
  </si>
  <si>
    <t>CALCHIN</t>
  </si>
  <si>
    <t>CALCHIN OESTE</t>
  </si>
  <si>
    <t>CALMAYO</t>
  </si>
  <si>
    <t>CAMILO ALDAO</t>
  </si>
  <si>
    <t>CAMINIAGA</t>
  </si>
  <si>
    <t>CANALS</t>
  </si>
  <si>
    <t>CANDELARIA SUD</t>
  </si>
  <si>
    <t>CAPILLA DE LOS REMEDIOS</t>
  </si>
  <si>
    <t>CAPILLA DE SITON</t>
  </si>
  <si>
    <t>CAPILLA DEL CARMEN</t>
  </si>
  <si>
    <t>CAPILLA DEL MONTE</t>
  </si>
  <si>
    <t>CAPITAN GENERAL BERNARDO O'HIGGINS</t>
  </si>
  <si>
    <t>CARNERILLO</t>
  </si>
  <si>
    <t>CARRILOBO</t>
  </si>
  <si>
    <t>CASA GRANDE</t>
  </si>
  <si>
    <t>CAVANAGH</t>
  </si>
  <si>
    <t>CAÑADA DE LUQUE</t>
  </si>
  <si>
    <t>CAÑADA DE MACHADO</t>
  </si>
  <si>
    <t>CAÑADA DE RIO PINTO</t>
  </si>
  <si>
    <t>CAÑADA DEL SAUCE</t>
  </si>
  <si>
    <t>CERRO COLORADO</t>
  </si>
  <si>
    <t>CHAJAN</t>
  </si>
  <si>
    <t>CHALACEA</t>
  </si>
  <si>
    <t>CHANCANI</t>
  </si>
  <si>
    <t>CHARBONIER</t>
  </si>
  <si>
    <t>CHARRAS</t>
  </si>
  <si>
    <t>CHAZON</t>
  </si>
  <si>
    <t>CHAÑAR VIEJO</t>
  </si>
  <si>
    <t>CHILIBROSTE</t>
  </si>
  <si>
    <t>CHUCUL</t>
  </si>
  <si>
    <t>CHURQUI CAÑADA</t>
  </si>
  <si>
    <t>CHUÑA</t>
  </si>
  <si>
    <t>CHUÑA HUASI</t>
  </si>
  <si>
    <t>CIENAGA DEL CORO</t>
  </si>
  <si>
    <t>CINTRA</t>
  </si>
  <si>
    <t>COLAZO</t>
  </si>
  <si>
    <t>COLONIA ALMADA</t>
  </si>
  <si>
    <t>COLONIA ANITA</t>
  </si>
  <si>
    <t>COLONIA BARGE</t>
  </si>
  <si>
    <t>COLONIA BISMARCK</t>
  </si>
  <si>
    <t>COLONIA BREMEN</t>
  </si>
  <si>
    <t>COLONIA CAROYA</t>
  </si>
  <si>
    <t>COLONIA ITALIANA</t>
  </si>
  <si>
    <t>COLONIA ITURRASPE</t>
  </si>
  <si>
    <t>COLONIA LAS CUATRO ESQUINAS</t>
  </si>
  <si>
    <t>COLONIA LAS PICHANAS</t>
  </si>
  <si>
    <t>COLONIA MARINA</t>
  </si>
  <si>
    <t>COLONIA PROSPERIDAD</t>
  </si>
  <si>
    <t>COLONIA SAN BARTOLOME</t>
  </si>
  <si>
    <t>COLONIA SAN PEDRO</t>
  </si>
  <si>
    <t>COLONIA TIROLESA</t>
  </si>
  <si>
    <t>COLONIA WALTELINA</t>
  </si>
  <si>
    <t>COLONIA VICENTE AGsERO</t>
  </si>
  <si>
    <t>COLONIA VIDELA</t>
  </si>
  <si>
    <t>COLONIA VIGNAUD</t>
  </si>
  <si>
    <t>COMECHINGONES</t>
  </si>
  <si>
    <t>CONLARA</t>
  </si>
  <si>
    <t>COPACABANA</t>
  </si>
  <si>
    <t>CORONEL BAIGORRIA</t>
  </si>
  <si>
    <t>CORONEL MOLDES</t>
  </si>
  <si>
    <t>CORRAL DE BUSTOS</t>
  </si>
  <si>
    <t>CORRALITO</t>
  </si>
  <si>
    <t>COSQUIN</t>
  </si>
  <si>
    <t>COSTASACATE</t>
  </si>
  <si>
    <t>CRUZ ALTA</t>
  </si>
  <si>
    <t>CRUZ DE CAÑA</t>
  </si>
  <si>
    <t>CRUZ DEL EJE</t>
  </si>
  <si>
    <t>CUESTA BLANCA</t>
  </si>
  <si>
    <t>DALMACIO VELEZ SARSFIELD</t>
  </si>
  <si>
    <t>DEAN FUNES</t>
  </si>
  <si>
    <t>DEL CAMPILLO</t>
  </si>
  <si>
    <t>DESPEÑADEROS</t>
  </si>
  <si>
    <t>DEVOTO</t>
  </si>
  <si>
    <t>DIEGO DE ROJAS</t>
  </si>
  <si>
    <t>DIQUE CHICO</t>
  </si>
  <si>
    <t>EL ARAÑADO</t>
  </si>
  <si>
    <t>EL BRETE</t>
  </si>
  <si>
    <t>EL CHACHO</t>
  </si>
  <si>
    <t>EL CRISPIN</t>
  </si>
  <si>
    <t>EL FORTIN</t>
  </si>
  <si>
    <t>EL MANZANO</t>
  </si>
  <si>
    <t>EL RASTREADOR</t>
  </si>
  <si>
    <t>EL TIO</t>
  </si>
  <si>
    <t>ELENA</t>
  </si>
  <si>
    <t>EMBALSE</t>
  </si>
  <si>
    <t>ESQUINA</t>
  </si>
  <si>
    <t>ESTACION GENERAL PAZ</t>
  </si>
  <si>
    <t>ESTACION JUAREZ CELMAN</t>
  </si>
  <si>
    <t>ESTANCIA DE GUADALUPE</t>
  </si>
  <si>
    <t>ESTANCIA VIEJA</t>
  </si>
  <si>
    <t>ETRURIA</t>
  </si>
  <si>
    <t>EUFRASIO LOZA</t>
  </si>
  <si>
    <t>FALDA DEL CARMEN</t>
  </si>
  <si>
    <t>FREYRE</t>
  </si>
  <si>
    <t>GENERAL BALDISSERA</t>
  </si>
  <si>
    <t>GENERAL CABRERA</t>
  </si>
  <si>
    <t>GENERAL DEHEZA</t>
  </si>
  <si>
    <t>GENERAL FOTHERINGHAM</t>
  </si>
  <si>
    <t>GENERAL LEVALLE</t>
  </si>
  <si>
    <t>GENERAL ROCA</t>
  </si>
  <si>
    <t>GUANACO MUERTO</t>
  </si>
  <si>
    <t>GUASAPAMPA</t>
  </si>
  <si>
    <t>GUATIMOZIN</t>
  </si>
  <si>
    <t>GUTEMBERG</t>
  </si>
  <si>
    <t>HERNANDO</t>
  </si>
  <si>
    <t>HUANCHILLAS</t>
  </si>
  <si>
    <t>HUERTA GRANDE</t>
  </si>
  <si>
    <t>HUINCA RENANCO</t>
  </si>
  <si>
    <t>IDIAZABAL</t>
  </si>
  <si>
    <t>IMPIRA</t>
  </si>
  <si>
    <t>INRIVILLE</t>
  </si>
  <si>
    <t>ISLA VERDE</t>
  </si>
  <si>
    <t>ITALO</t>
  </si>
  <si>
    <t>JAMES CRAIK</t>
  </si>
  <si>
    <t>JESUS MARIA</t>
  </si>
  <si>
    <t>JOVITA</t>
  </si>
  <si>
    <t>JUSTINIANO POSSE</t>
  </si>
  <si>
    <t>KILOMETRO 658</t>
  </si>
  <si>
    <t>LA BATEA</t>
  </si>
  <si>
    <t>LA CALERA</t>
  </si>
  <si>
    <t>LA CARLOTA</t>
  </si>
  <si>
    <t>LA CAROLINA "EL POTOSI"</t>
  </si>
  <si>
    <t>LA CAUTIVA</t>
  </si>
  <si>
    <t>LA CESIRA</t>
  </si>
  <si>
    <t>LA CRUZ</t>
  </si>
  <si>
    <t>LA CUMBRE</t>
  </si>
  <si>
    <t>LA CUMBRECITA</t>
  </si>
  <si>
    <t>LA FALDA</t>
  </si>
  <si>
    <t>LA FRANCIA</t>
  </si>
  <si>
    <t>LA GRANJA</t>
  </si>
  <si>
    <t>LA HIGUERA</t>
  </si>
  <si>
    <t>LA LAGUNA</t>
  </si>
  <si>
    <t>LA PAISANITA</t>
  </si>
  <si>
    <t>LA PALESTINA</t>
  </si>
  <si>
    <t>LA PAQUITA</t>
  </si>
  <si>
    <t>LA PARA</t>
  </si>
  <si>
    <t>LA PAZ</t>
  </si>
  <si>
    <t>LA PLAYA</t>
  </si>
  <si>
    <t>LA PLAYOSA</t>
  </si>
  <si>
    <t>LA POBLACION</t>
  </si>
  <si>
    <t>LA POSTA</t>
  </si>
  <si>
    <t>LA QUINTA</t>
  </si>
  <si>
    <t>LA RANCHERITA</t>
  </si>
  <si>
    <t>LA RINCONADA</t>
  </si>
  <si>
    <t>LA SERRANITA</t>
  </si>
  <si>
    <t>LA TORDILLA</t>
  </si>
  <si>
    <t>LABORDE</t>
  </si>
  <si>
    <t>LABOULAYE</t>
  </si>
  <si>
    <t>LAGUNA LARGA</t>
  </si>
  <si>
    <t>LAS ACEQUIAS</t>
  </si>
  <si>
    <t>LAS ALBAHACAS</t>
  </si>
  <si>
    <t>LAS ARRIAS</t>
  </si>
  <si>
    <t>LAS BAJADAS</t>
  </si>
  <si>
    <t>LAS CALLES</t>
  </si>
  <si>
    <t>LAS CAÑADAS</t>
  </si>
  <si>
    <t>LAS GRAMILLAS</t>
  </si>
  <si>
    <t>LAS HIGUERAS</t>
  </si>
  <si>
    <t>LAS ISLETILLAS</t>
  </si>
  <si>
    <t>LAS JUNTURAS</t>
  </si>
  <si>
    <t>LAS PALMAS</t>
  </si>
  <si>
    <t>LAS PERDICES</t>
  </si>
  <si>
    <t>LAS PEÑAS</t>
  </si>
  <si>
    <t>LAS PEÑAS SUD</t>
  </si>
  <si>
    <t>LAS PLAYAS</t>
  </si>
  <si>
    <t>LAS RABONAS</t>
  </si>
  <si>
    <t>LAS SALADAS</t>
  </si>
  <si>
    <t>LAS TAPIAS</t>
  </si>
  <si>
    <t>LAS VARAS</t>
  </si>
  <si>
    <t>LAS VARILLAS</t>
  </si>
  <si>
    <t>LAS VERTIENTES</t>
  </si>
  <si>
    <t>LEGUIZAMON</t>
  </si>
  <si>
    <t>LEONES</t>
  </si>
  <si>
    <t>LOS CEDROS</t>
  </si>
  <si>
    <t>LOS CERRILLOS</t>
  </si>
  <si>
    <t>LOS CHAÑARITOS (RIO SEGUNDO)</t>
  </si>
  <si>
    <t>LOS CHAÑARITOS (CRUZ DEL EJE)</t>
  </si>
  <si>
    <t>LOS CISNES</t>
  </si>
  <si>
    <t>LOS COCOS</t>
  </si>
  <si>
    <t>LOS CONDORES</t>
  </si>
  <si>
    <t>LOS HORNILLOS</t>
  </si>
  <si>
    <t>LOS HOYOS</t>
  </si>
  <si>
    <t>LOS MISTOLES</t>
  </si>
  <si>
    <t>LOS MOLINOS</t>
  </si>
  <si>
    <t>LOS POZOS</t>
  </si>
  <si>
    <t>LOS REARTES</t>
  </si>
  <si>
    <t>LOS SURGENTES</t>
  </si>
  <si>
    <t>LOS TALARES</t>
  </si>
  <si>
    <t>LOS ZORROS</t>
  </si>
  <si>
    <t>LOZADA</t>
  </si>
  <si>
    <t>LUCA</t>
  </si>
  <si>
    <t>LUCIO V. MANSILLA</t>
  </si>
  <si>
    <t>LUQUE</t>
  </si>
  <si>
    <t>LUTTI</t>
  </si>
  <si>
    <t>LUYABA</t>
  </si>
  <si>
    <t>MALAGUEÑO</t>
  </si>
  <si>
    <t>MALENA</t>
  </si>
  <si>
    <t>MANFREDI</t>
  </si>
  <si>
    <t>MAQUINISTA GALLINI</t>
  </si>
  <si>
    <t>MARCOS JUAREZ</t>
  </si>
  <si>
    <t>MARULL</t>
  </si>
  <si>
    <t>MATORRALES</t>
  </si>
  <si>
    <t>MATTALDI</t>
  </si>
  <si>
    <t>MAYU SUMAJ</t>
  </si>
  <si>
    <t>MEDIA NARANJA</t>
  </si>
  <si>
    <t>MELO</t>
  </si>
  <si>
    <t>MENDIOLAZA</t>
  </si>
  <si>
    <t>MI GRANJA</t>
  </si>
  <si>
    <t>MINA CLAVERO</t>
  </si>
  <si>
    <t>MIRAMAR</t>
  </si>
  <si>
    <t>MONTE BUEY</t>
  </si>
  <si>
    <t>MONTE CRISTO</t>
  </si>
  <si>
    <t>MONTE DE LOS GAUCHOS</t>
  </si>
  <si>
    <t>MONTE LEÑA</t>
  </si>
  <si>
    <t>MONTE MAIZ</t>
  </si>
  <si>
    <t>MONTE RALO</t>
  </si>
  <si>
    <t>MORRISON</t>
  </si>
  <si>
    <t>MORTEROS</t>
  </si>
  <si>
    <t>NICOLAS BRUZZONE</t>
  </si>
  <si>
    <t>NOETINGER</t>
  </si>
  <si>
    <t>NONO</t>
  </si>
  <si>
    <t>OBISPO TREJO</t>
  </si>
  <si>
    <t>OLAETA</t>
  </si>
  <si>
    <t>OLIVA</t>
  </si>
  <si>
    <t>OLIVARES DE SAN NICOLAS</t>
  </si>
  <si>
    <t>ONAGOYTI</t>
  </si>
  <si>
    <t>ONCATIVO</t>
  </si>
  <si>
    <t>ORDOÑEZ</t>
  </si>
  <si>
    <t>PACHECO DE MELO</t>
  </si>
  <si>
    <t>PAMPAYASTA NORTE</t>
  </si>
  <si>
    <t>PAMPAYASTA SUD</t>
  </si>
  <si>
    <t>PANAHOLMA</t>
  </si>
  <si>
    <t>PASCANAS</t>
  </si>
  <si>
    <t>PASCO</t>
  </si>
  <si>
    <t>PASO DEL DURAZNO</t>
  </si>
  <si>
    <t>PASO VIEJO</t>
  </si>
  <si>
    <t>PINCEN</t>
  </si>
  <si>
    <t>PIQUILLIN</t>
  </si>
  <si>
    <t>PLAZA DE MERCEDES</t>
  </si>
  <si>
    <t>PLAZA LUXARDO</t>
  </si>
  <si>
    <t>PORTEÑA</t>
  </si>
  <si>
    <t>POTRERO DE GARAY</t>
  </si>
  <si>
    <t>POZO DEL MOLLE</t>
  </si>
  <si>
    <t>POZO NUEVO</t>
  </si>
  <si>
    <t>PUEBLO ITALIANO</t>
  </si>
  <si>
    <t>PUESTO DE CASTRO</t>
  </si>
  <si>
    <t>PUNTA DEL AGUA</t>
  </si>
  <si>
    <t>QUEBRACHO HERRADO</t>
  </si>
  <si>
    <t>QUILINO</t>
  </si>
  <si>
    <t>RAFAEL GARCIA</t>
  </si>
  <si>
    <t>RANQUELES</t>
  </si>
  <si>
    <t>RAYO CORTADO</t>
  </si>
  <si>
    <t>REDUCCION</t>
  </si>
  <si>
    <t>RINCON</t>
  </si>
  <si>
    <t>RIO CEBALLOS</t>
  </si>
  <si>
    <t>RIO CUARTO</t>
  </si>
  <si>
    <t>RIO DE LOS SAUCES</t>
  </si>
  <si>
    <t>RIO PRIMERO</t>
  </si>
  <si>
    <t>RIO SEGUNDO</t>
  </si>
  <si>
    <t>RIO TERCERO</t>
  </si>
  <si>
    <t>RIOBAMBA</t>
  </si>
  <si>
    <t>ROSALES</t>
  </si>
  <si>
    <t>ROSARIO DEL SALADILLO</t>
  </si>
  <si>
    <t>SACANTA</t>
  </si>
  <si>
    <t>SAGRADA FAMILIA</t>
  </si>
  <si>
    <t>SAIRA</t>
  </si>
  <si>
    <t>SALDAN</t>
  </si>
  <si>
    <t>SALSACATE</t>
  </si>
  <si>
    <t>SALSIPUEDES</t>
  </si>
  <si>
    <t>SAMPACHO</t>
  </si>
  <si>
    <t>SAN AGUSTIN</t>
  </si>
  <si>
    <t>SAN ANTONIO DE ARREDONDO</t>
  </si>
  <si>
    <t>SAN ANTONIO DE LITIN</t>
  </si>
  <si>
    <t>SAN BASILIO</t>
  </si>
  <si>
    <t>SAN CARLOS MINAS</t>
  </si>
  <si>
    <t>SAN CLEMENTE</t>
  </si>
  <si>
    <t>SAN ESTEBAN</t>
  </si>
  <si>
    <t>SAN FRANCISCO</t>
  </si>
  <si>
    <t>SAN FRANCISCO DEL CHAÑAR</t>
  </si>
  <si>
    <t>SAN GERONIMO</t>
  </si>
  <si>
    <t>SAN IGNACIO</t>
  </si>
  <si>
    <t>SAN JAVIER Y YACANTO</t>
  </si>
  <si>
    <t>SAN JOAQUIN</t>
  </si>
  <si>
    <t>SAN JOSE DE LA DORMIDA</t>
  </si>
  <si>
    <t>SAN JOSE DE LAS SALINAS</t>
  </si>
  <si>
    <t>SAN LORENZO</t>
  </si>
  <si>
    <t>SAN MARCOS SIERRAS</t>
  </si>
  <si>
    <t>SAN MARCOS SUD</t>
  </si>
  <si>
    <t>SAN PEDRO NORTE</t>
  </si>
  <si>
    <t>SAN ROQUE</t>
  </si>
  <si>
    <t>SANTA CATALINA</t>
  </si>
  <si>
    <t>SANTA ELENA</t>
  </si>
  <si>
    <t>SANTA EUFEMIA</t>
  </si>
  <si>
    <t>SANTA ROSA DE CALAMUCHITA</t>
  </si>
  <si>
    <t>SANTA ROSA DE RIO PRIMERO</t>
  </si>
  <si>
    <t>SANTIAGO TEMPLE</t>
  </si>
  <si>
    <t>SARMIENTO</t>
  </si>
  <si>
    <t>LASPIUR</t>
  </si>
  <si>
    <t>SAUCE ARRIBA</t>
  </si>
  <si>
    <t>SEBASTIAN ELCANO</t>
  </si>
  <si>
    <t>SEEBER</t>
  </si>
  <si>
    <t>SEGUNDA USINA</t>
  </si>
  <si>
    <t>SERRANO</t>
  </si>
  <si>
    <t>SERREZUELA</t>
  </si>
  <si>
    <t>SILVIO PELLICO</t>
  </si>
  <si>
    <t>SIMBOLAR</t>
  </si>
  <si>
    <t>SINSACATE</t>
  </si>
  <si>
    <t>SUCO</t>
  </si>
  <si>
    <t>TALA CAÑADA</t>
  </si>
  <si>
    <t>TALA HUASI</t>
  </si>
  <si>
    <t>TALAINI</t>
  </si>
  <si>
    <t>TANCACHA</t>
  </si>
  <si>
    <t>TANTI</t>
  </si>
  <si>
    <t>TICINO</t>
  </si>
  <si>
    <t>TINOCO</t>
  </si>
  <si>
    <t>TIO PUJIO</t>
  </si>
  <si>
    <t>TOLEDO</t>
  </si>
  <si>
    <t>TORO PUJIO</t>
  </si>
  <si>
    <t>TOSNO</t>
  </si>
  <si>
    <t>TOSQUITA</t>
  </si>
  <si>
    <t>TRANSITO</t>
  </si>
  <si>
    <t>TUCLAME</t>
  </si>
  <si>
    <t>UCACHA</t>
  </si>
  <si>
    <t>UNQUILLO</t>
  </si>
  <si>
    <t>VALLE DE ANISACATE</t>
  </si>
  <si>
    <t>VALLE HERMOSO</t>
  </si>
  <si>
    <t>VIAMONTE</t>
  </si>
  <si>
    <t>VICUÑA MACKENNA</t>
  </si>
  <si>
    <t>VILLA ALLENDE</t>
  </si>
  <si>
    <t>VILLA AMANCAY</t>
  </si>
  <si>
    <t>VILLA ASCASUBI</t>
  </si>
  <si>
    <t>VILLA CANDELARIA NORTE</t>
  </si>
  <si>
    <t>VILLA CARLOS PAZ</t>
  </si>
  <si>
    <t>VILLA CERRO AZUL</t>
  </si>
  <si>
    <t>VILLA CIUDAD DE AMERICA</t>
  </si>
  <si>
    <t>VILLA CIUDAD PARQUE LOS REARTES</t>
  </si>
  <si>
    <t>VILLA CONCEPCION DEL TIO</t>
  </si>
  <si>
    <t>VILLA CURA BROCHERO</t>
  </si>
  <si>
    <t>VILLA DE LAS ROSAS</t>
  </si>
  <si>
    <t>VILLA DE MARIA</t>
  </si>
  <si>
    <t>VILLA DE POCHO</t>
  </si>
  <si>
    <t>VILLA DE SOTO</t>
  </si>
  <si>
    <t>VILLA DEL DIQUE</t>
  </si>
  <si>
    <t>VILLA DEL PRADO</t>
  </si>
  <si>
    <t>VILLA DEL ROSARIO</t>
  </si>
  <si>
    <t>VILLA DEL TOTORAL</t>
  </si>
  <si>
    <t>VILLA DOLORES</t>
  </si>
  <si>
    <t>VILLA EL CHACAY</t>
  </si>
  <si>
    <t>VILLA ELISA</t>
  </si>
  <si>
    <t>VILLA FONTANA</t>
  </si>
  <si>
    <t>VILLA GENERAL BELGRANO</t>
  </si>
  <si>
    <t>VILLA GIARDINO</t>
  </si>
  <si>
    <t>VILLA GUTIERREZ</t>
  </si>
  <si>
    <t>VILLA HUIDOBRO</t>
  </si>
  <si>
    <t>VILLA LA BOLSA</t>
  </si>
  <si>
    <t>VILLA LOS AROMOS</t>
  </si>
  <si>
    <t>VILLA LOS PATOS</t>
  </si>
  <si>
    <t>VILLA MARIA</t>
  </si>
  <si>
    <t>VILLA NUEVA</t>
  </si>
  <si>
    <t>VILLA PARQUE SANTA ANA</t>
  </si>
  <si>
    <t>VILLA PARQUE SIQUIMAN</t>
  </si>
  <si>
    <t>VILLA QUILLINZO</t>
  </si>
  <si>
    <t>VILLA ROSSI</t>
  </si>
  <si>
    <t>VILLA RUMIPAL</t>
  </si>
  <si>
    <t>VILLA SAN ESTEBAN</t>
  </si>
  <si>
    <t>VILLA SAN ISIDRO</t>
  </si>
  <si>
    <t>VILLA SANTA CRUZ DEL LAGO</t>
  </si>
  <si>
    <t>VILLA SARMIENTO</t>
  </si>
  <si>
    <t>VILLA TULUMBA</t>
  </si>
  <si>
    <t>VILLA VALERIA</t>
  </si>
  <si>
    <t>VILLA YACANTO</t>
  </si>
  <si>
    <t>WASHINGTON</t>
  </si>
  <si>
    <t>WENCESLAO ESCALANTE</t>
  </si>
  <si>
    <t>YCHO CRUZ</t>
  </si>
  <si>
    <t>LAS CALERAS</t>
  </si>
  <si>
    <t>4 CAMINOS</t>
  </si>
  <si>
    <t>CAMPO BATISTAN</t>
  </si>
  <si>
    <t>CAMPO PEROTTI</t>
  </si>
  <si>
    <t>CAMPO ROSSI</t>
  </si>
  <si>
    <t>CERRO HERMOSO</t>
  </si>
  <si>
    <t>VILLA FLOR SERRANA</t>
  </si>
  <si>
    <t>COSTA ALEGRE</t>
  </si>
  <si>
    <t>CRISPI</t>
  </si>
  <si>
    <t>EL FUERTECITO</t>
  </si>
  <si>
    <t>LAGUINILLA</t>
  </si>
  <si>
    <t>LOMAS DEL TROZO</t>
  </si>
  <si>
    <t>LOS HORMIGUEROS</t>
  </si>
  <si>
    <t>PARAJE LOS ESPINILLOS</t>
  </si>
  <si>
    <t>RIO HONDO</t>
  </si>
  <si>
    <t>SANTA RITA</t>
  </si>
  <si>
    <t>SOCONCHO</t>
  </si>
  <si>
    <t>VILLA SARMIENTO (S.Alberto)</t>
  </si>
  <si>
    <t>Pago de los Deseos</t>
  </si>
  <si>
    <t>Tres de Abril</t>
  </si>
  <si>
    <t>BELLA VISTA</t>
  </si>
  <si>
    <t>BERON DE ASTRADA</t>
  </si>
  <si>
    <t>BONPLAND</t>
  </si>
  <si>
    <t>CAZADORES CORRENTINOS</t>
  </si>
  <si>
    <t>CHAVARRIA</t>
  </si>
  <si>
    <t>CARLOS PELLEGRINI</t>
  </si>
  <si>
    <t>COLONIA CAROLINA</t>
  </si>
  <si>
    <t>CRUZ DE LOS MILAGROS</t>
  </si>
  <si>
    <t>COLONIA LIBERTAD</t>
  </si>
  <si>
    <t>COLONIA LIEBIG'S</t>
  </si>
  <si>
    <t>COLONIA PANDO</t>
  </si>
  <si>
    <t>CONCEPCION</t>
  </si>
  <si>
    <t>CURUZU CUATIA</t>
  </si>
  <si>
    <t>EL SOMBRERO</t>
  </si>
  <si>
    <t>EMPEDRADO</t>
  </si>
  <si>
    <t>ESTACION LIBERTAD</t>
  </si>
  <si>
    <t>ESTACION TORRENT</t>
  </si>
  <si>
    <t>FELIPE YOFRE</t>
  </si>
  <si>
    <t>GARABI</t>
  </si>
  <si>
    <t>GARRUCHOS</t>
  </si>
  <si>
    <t>GOBERNADOR VIRASORO</t>
  </si>
  <si>
    <t>GOBERNADOR MARTINEZ</t>
  </si>
  <si>
    <t>GOYA</t>
  </si>
  <si>
    <t>GUAVIRAVI</t>
  </si>
  <si>
    <t>HERLITZKA</t>
  </si>
  <si>
    <t>INGENIO PRIMER CORRENTINO</t>
  </si>
  <si>
    <t>ISLA APIPE</t>
  </si>
  <si>
    <t>ISLA APIPE CHICO</t>
  </si>
  <si>
    <t>APIPE GRANDE</t>
  </si>
  <si>
    <t>ISLA DURAN</t>
  </si>
  <si>
    <t>ISLA PERDIDA</t>
  </si>
  <si>
    <t>ISLA SARMIENTO</t>
  </si>
  <si>
    <t>ITA IBATE</t>
  </si>
  <si>
    <t>ITATI</t>
  </si>
  <si>
    <t>JOSE RAFAEL GOMEZ</t>
  </si>
  <si>
    <t>JUAN PUJOL</t>
  </si>
  <si>
    <t>LAGUNA BRAVA</t>
  </si>
  <si>
    <t>LAVALLE</t>
  </si>
  <si>
    <t>LOMAS DE VALLEJOS</t>
  </si>
  <si>
    <t>LORETO</t>
  </si>
  <si>
    <t>MARIANO I. LOZA</t>
  </si>
  <si>
    <t>MBURUCUYA</t>
  </si>
  <si>
    <t>MOCORETA</t>
  </si>
  <si>
    <t>MONTE CASEROS</t>
  </si>
  <si>
    <t>CAA CATI</t>
  </si>
  <si>
    <t>PALMAR GRANDE</t>
  </si>
  <si>
    <t>PARADA ACUÑA</t>
  </si>
  <si>
    <t>PARADA PUCHETA</t>
  </si>
  <si>
    <t>PASO DE LA PATRIA</t>
  </si>
  <si>
    <t>PASO DE LOS LIBRES</t>
  </si>
  <si>
    <t>PEDRO R. FERNANDEZ</t>
  </si>
  <si>
    <t>PERUGORRIA</t>
  </si>
  <si>
    <t>PUEBLO LIBERTADOR</t>
  </si>
  <si>
    <t>RAMADA PASO</t>
  </si>
  <si>
    <t>RIACHUELO</t>
  </si>
  <si>
    <t>SALADAS</t>
  </si>
  <si>
    <t>SAN ANTONIO</t>
  </si>
  <si>
    <t>SAN CARLOS</t>
  </si>
  <si>
    <t>SAN COSME</t>
  </si>
  <si>
    <t>SAN LUIS DEL PALMAR</t>
  </si>
  <si>
    <t>SANTA ANA</t>
  </si>
  <si>
    <t>SANTA LUCIA</t>
  </si>
  <si>
    <t>SANTO TOME</t>
  </si>
  <si>
    <t>SAUCE</t>
  </si>
  <si>
    <t>TABAY</t>
  </si>
  <si>
    <t>TAPEBICUA</t>
  </si>
  <si>
    <t>TATACUA</t>
  </si>
  <si>
    <t>VILLA CORDOBA</t>
  </si>
  <si>
    <t>VILLA OLIVARI</t>
  </si>
  <si>
    <t>YAHAPE</t>
  </si>
  <si>
    <t>YAPEYU</t>
  </si>
  <si>
    <t>YATAYTI CALLE</t>
  </si>
  <si>
    <t>AVIA TERAI</t>
  </si>
  <si>
    <t>BARRANQUERAS</t>
  </si>
  <si>
    <t>BASAIL</t>
  </si>
  <si>
    <t>CAMPO LARGO</t>
  </si>
  <si>
    <t>GENERAL CAPDEVILA</t>
  </si>
  <si>
    <t>CAPITAN SOLARI</t>
  </si>
  <si>
    <t>CHARADAI</t>
  </si>
  <si>
    <t>CHARATA</t>
  </si>
  <si>
    <t>CHOROTIS</t>
  </si>
  <si>
    <t>CIERVO PETISO</t>
  </si>
  <si>
    <t>COLONIA BENITEZ</t>
  </si>
  <si>
    <t>COLONIA ELISA</t>
  </si>
  <si>
    <t>COLONIA POPULAR</t>
  </si>
  <si>
    <t>COLONIAS UNIDAS</t>
  </si>
  <si>
    <t>CONCEPCION DEL BERMEJO</t>
  </si>
  <si>
    <t>CORONEL DU GRATY</t>
  </si>
  <si>
    <t>CORZUELA</t>
  </si>
  <si>
    <t>COTE LAI</t>
  </si>
  <si>
    <t>ENRIQUE URIEN</t>
  </si>
  <si>
    <t>FONTANA</t>
  </si>
  <si>
    <t>FUERTE ESPERANZA</t>
  </si>
  <si>
    <t>GANCEDO</t>
  </si>
  <si>
    <t>GENERAL PINEDO</t>
  </si>
  <si>
    <t>GENERAL VEDIA</t>
  </si>
  <si>
    <t>HERMOSO CAMPO</t>
  </si>
  <si>
    <t>ISLA DEL CERRITO</t>
  </si>
  <si>
    <t>JUAN JOSE CASTELLI</t>
  </si>
  <si>
    <t>LA CLOTILDE</t>
  </si>
  <si>
    <t>LA EDUVIGIS</t>
  </si>
  <si>
    <t>LA ESCONDIDA</t>
  </si>
  <si>
    <t>LA LEONESA</t>
  </si>
  <si>
    <t>LA TIGRA</t>
  </si>
  <si>
    <t>LA VERDE</t>
  </si>
  <si>
    <t>LAGUNA BLANCA</t>
  </si>
  <si>
    <t>LAGUNA LIMPIA</t>
  </si>
  <si>
    <t>LAPACHITO</t>
  </si>
  <si>
    <t>LAS BREÑAS</t>
  </si>
  <si>
    <t>LAS GARCITAS</t>
  </si>
  <si>
    <t>LOS FRENTONES</t>
  </si>
  <si>
    <t>MACHAGAI</t>
  </si>
  <si>
    <t>MAKALLE</t>
  </si>
  <si>
    <t>MARGARITA BELEN</t>
  </si>
  <si>
    <t>MIRAFLORES</t>
  </si>
  <si>
    <t>NAPENAY</t>
  </si>
  <si>
    <t>MISION NUEVA POMPEYA</t>
  </si>
  <si>
    <t>PAMPA ALMIRON</t>
  </si>
  <si>
    <t>PAMPA DEL INDIO</t>
  </si>
  <si>
    <t>PAMPA DEL INFIERNO</t>
  </si>
  <si>
    <t>PRESIDENCIA DE LA PLAZA</t>
  </si>
  <si>
    <t>PRESIDENCIA ROCA</t>
  </si>
  <si>
    <t>PRESIDENCIA ROQUE SAENZ PEÑA</t>
  </si>
  <si>
    <t>PUERTO BERMEJO</t>
  </si>
  <si>
    <t>PUERTO EVA PERON</t>
  </si>
  <si>
    <t>PUERTO TIROL</t>
  </si>
  <si>
    <t>PUERTO VILELAS</t>
  </si>
  <si>
    <t>QUITILIPI</t>
  </si>
  <si>
    <t>RESISTENCIA</t>
  </si>
  <si>
    <t>SAMUHU</t>
  </si>
  <si>
    <t>SAN BERNARDO</t>
  </si>
  <si>
    <t>SANTA SYLVINA</t>
  </si>
  <si>
    <t>EL SAUZALITO</t>
  </si>
  <si>
    <t>TACO POZO</t>
  </si>
  <si>
    <t>TRES ISLETAS</t>
  </si>
  <si>
    <t>VILLA ANGELA</t>
  </si>
  <si>
    <t>VILLA BERTHET</t>
  </si>
  <si>
    <t>VILLA RIO BERMEJITO</t>
  </si>
  <si>
    <t>28 DE JULIO</t>
  </si>
  <si>
    <t>ALDEA APELEG</t>
  </si>
  <si>
    <t>ALDEA BELEIRO</t>
  </si>
  <si>
    <t>ALDEA ESCOLAR</t>
  </si>
  <si>
    <t>BLANCUNTRE</t>
  </si>
  <si>
    <t>BUEN PASTO</t>
  </si>
  <si>
    <t>BUENOS AIRES CHICO</t>
  </si>
  <si>
    <t>CAMARONES</t>
  </si>
  <si>
    <t>CARRENLEUFU</t>
  </si>
  <si>
    <t>CERRO CONDOR</t>
  </si>
  <si>
    <t>CHACAY OESTE</t>
  </si>
  <si>
    <t>CHOLILA</t>
  </si>
  <si>
    <t>COLAN CONHUE</t>
  </si>
  <si>
    <t>COMODORO RIVADAVIA</t>
  </si>
  <si>
    <t>CORCOVADO</t>
  </si>
  <si>
    <t>CUSHAMEN</t>
  </si>
  <si>
    <t>DOLAVON</t>
  </si>
  <si>
    <t>DOCTOR RICARDO ROJAS</t>
  </si>
  <si>
    <t>EL ESCORIAL</t>
  </si>
  <si>
    <t>EL HOYO</t>
  </si>
  <si>
    <t>EL MAITEN</t>
  </si>
  <si>
    <t>EL MIRASOL</t>
  </si>
  <si>
    <t>EPUYEN</t>
  </si>
  <si>
    <t>ESQUEL</t>
  </si>
  <si>
    <t>FACUNDO</t>
  </si>
  <si>
    <t>GAIMAN</t>
  </si>
  <si>
    <t>GAN GAN</t>
  </si>
  <si>
    <t>GASTRE</t>
  </si>
  <si>
    <t>GOBERNADOR COSTA</t>
  </si>
  <si>
    <t>GUALJAINA</t>
  </si>
  <si>
    <t>JOSE DE SAN MARTIN</t>
  </si>
  <si>
    <t>LAGO BLANCO</t>
  </si>
  <si>
    <t>LAGO PUELO</t>
  </si>
  <si>
    <t>LAGO ROSARIO</t>
  </si>
  <si>
    <t>LAGUNITA SALADA</t>
  </si>
  <si>
    <t>LAS PLUMAS</t>
  </si>
  <si>
    <t>LOS ALTARES</t>
  </si>
  <si>
    <t>LOS CIPRECES</t>
  </si>
  <si>
    <t>PASO DE INDIOS</t>
  </si>
  <si>
    <t>PASO DEL SAPO</t>
  </si>
  <si>
    <t>PUERTO MADRYN</t>
  </si>
  <si>
    <t>PUERTO PIRAMIDE</t>
  </si>
  <si>
    <t>RADA TILLY</t>
  </si>
  <si>
    <t>RAWSON</t>
  </si>
  <si>
    <t>RIO MAYO</t>
  </si>
  <si>
    <t>RIO PICO</t>
  </si>
  <si>
    <t>ALTO RIO SENGUERR</t>
  </si>
  <si>
    <t>TECKA</t>
  </si>
  <si>
    <t>TELSEN</t>
  </si>
  <si>
    <t>TRELEW</t>
  </si>
  <si>
    <t>TREVELIN</t>
  </si>
  <si>
    <t>YALA LAUBAT</t>
  </si>
  <si>
    <t>ALDEA EPULEF</t>
  </si>
  <si>
    <t>CERRO CENTINELA</t>
  </si>
  <si>
    <t>Doctor Atilio Viglione</t>
  </si>
  <si>
    <t>ALCARAZ</t>
  </si>
  <si>
    <t>ALDEA SAN ANTONIO</t>
  </si>
  <si>
    <t>VALLE MARIA</t>
  </si>
  <si>
    <t>ARANGUREN</t>
  </si>
  <si>
    <t>BASAVILBASO</t>
  </si>
  <si>
    <t>BOVRIL</t>
  </si>
  <si>
    <t>CASEROS</t>
  </si>
  <si>
    <t>CERRITO</t>
  </si>
  <si>
    <t>CHAJARI</t>
  </si>
  <si>
    <t>COLONIA AYUI</t>
  </si>
  <si>
    <t>CONCEPCION DEL URUGUAY</t>
  </si>
  <si>
    <t>CONCORDIA</t>
  </si>
  <si>
    <t>CONSCRIPTO BERNARDI</t>
  </si>
  <si>
    <t>CRESPO</t>
  </si>
  <si>
    <t>DIAMANTE</t>
  </si>
  <si>
    <t>ESTANCIA GRANDE</t>
  </si>
  <si>
    <t>FEDERACION</t>
  </si>
  <si>
    <t>FEDERAL</t>
  </si>
  <si>
    <t>GENERAL CAMPOS</t>
  </si>
  <si>
    <t>GENERAL GALARZA</t>
  </si>
  <si>
    <t>GENERAL RAMIREZ</t>
  </si>
  <si>
    <t>GUALEGUAY</t>
  </si>
  <si>
    <t>GUALEGUAYCHU</t>
  </si>
  <si>
    <t>HASENKAMP</t>
  </si>
  <si>
    <t>HERNANDARIAS</t>
  </si>
  <si>
    <t>HERNANDEZ</t>
  </si>
  <si>
    <t>HERRERA</t>
  </si>
  <si>
    <t>IBICUY</t>
  </si>
  <si>
    <t>LA CRIOLLA</t>
  </si>
  <si>
    <t>LARROQUE</t>
  </si>
  <si>
    <t>LOS CHARRUAS</t>
  </si>
  <si>
    <t>LUCAS GONZALEZ</t>
  </si>
  <si>
    <t>MACIA</t>
  </si>
  <si>
    <t>MANSILLA</t>
  </si>
  <si>
    <t>MARIA GRANDE</t>
  </si>
  <si>
    <t>NOGOYA</t>
  </si>
  <si>
    <t>ORO VERDE</t>
  </si>
  <si>
    <t>PARANA</t>
  </si>
  <si>
    <t>PIEDRAS BLANCAS</t>
  </si>
  <si>
    <t>PUERTO YERUA</t>
  </si>
  <si>
    <t>ROSARIO DEL TALA</t>
  </si>
  <si>
    <t>SAN BENITO</t>
  </si>
  <si>
    <t>SAN JAIME DE LA FRONTERA</t>
  </si>
  <si>
    <t>SAN JOSE DE FELICIANO</t>
  </si>
  <si>
    <t>SAN JUSTO</t>
  </si>
  <si>
    <t>SAN SALVADOR</t>
  </si>
  <si>
    <t>SAUCE DE LUNA</t>
  </si>
  <si>
    <t>SEGUI</t>
  </si>
  <si>
    <t>TABOSSI</t>
  </si>
  <si>
    <t>UBAJAY</t>
  </si>
  <si>
    <t>URDINARRAIN</t>
  </si>
  <si>
    <t>VIALE</t>
  </si>
  <si>
    <t>VICTORIA</t>
  </si>
  <si>
    <t>VILLA CLARA</t>
  </si>
  <si>
    <t>VILLA DOMINGUEZ</t>
  </si>
  <si>
    <t>VILLA LIB. GENERAL SAN MARTIN</t>
  </si>
  <si>
    <t>VILLA MANTERO</t>
  </si>
  <si>
    <t>VILLA PARANACITO</t>
  </si>
  <si>
    <t>VILLA URQUIZA</t>
  </si>
  <si>
    <t>VILLAGUAY</t>
  </si>
  <si>
    <t>PRIMERO DE MAYO</t>
  </si>
  <si>
    <t>XX DE SEPTIEMBRE</t>
  </si>
  <si>
    <t>ALCARAZ SUR</t>
  </si>
  <si>
    <t>ALARCON</t>
  </si>
  <si>
    <t>ALCARAZ NORTE</t>
  </si>
  <si>
    <t>ALDEA ASUNCION</t>
  </si>
  <si>
    <t>ALDEA BRASILERA</t>
  </si>
  <si>
    <t>ALDEA EINGENFELD</t>
  </si>
  <si>
    <t>COLONIA OFICIAL N° 5</t>
  </si>
  <si>
    <t>ALDEA GRAPSCHENTAL</t>
  </si>
  <si>
    <t>ALDEA MARIA LUISA</t>
  </si>
  <si>
    <t>ALDEA PROTESTANTE</t>
  </si>
  <si>
    <t>ALDEA SALTO</t>
  </si>
  <si>
    <t>ALDEA SAN JUAN</t>
  </si>
  <si>
    <t>ALDEA SAN MIGUEL</t>
  </si>
  <si>
    <t>ALDEA SAN RAFAEL</t>
  </si>
  <si>
    <t>ALDEA SANTA ROSA</t>
  </si>
  <si>
    <t>ALDEA SPATZENKUTTER</t>
  </si>
  <si>
    <t>ALTAMIRANO SUR</t>
  </si>
  <si>
    <t>PRIMER DISTRITO</t>
  </si>
  <si>
    <t>WALTER MOSS</t>
  </si>
  <si>
    <t>ANTELO</t>
  </si>
  <si>
    <t>ANTONIO TOMAS</t>
  </si>
  <si>
    <t>ARROYO BARU</t>
  </si>
  <si>
    <t>ARROYO CLE</t>
  </si>
  <si>
    <t>ARROYO CORRALITO</t>
  </si>
  <si>
    <t>ARROYO BURGOS</t>
  </si>
  <si>
    <t>ARROYO DEL MEDIO</t>
  </si>
  <si>
    <t>ARROYO MATURRANGO</t>
  </si>
  <si>
    <t>ARROYO PALO SECO</t>
  </si>
  <si>
    <t>BANDERAS</t>
  </si>
  <si>
    <t>BETBEDER</t>
  </si>
  <si>
    <t>EL GRAMIYAL</t>
  </si>
  <si>
    <t>HINOJAL</t>
  </si>
  <si>
    <t>COLONIA LA ARGENTINA</t>
  </si>
  <si>
    <t>LAURENCENA</t>
  </si>
  <si>
    <t>CEIBAS</t>
  </si>
  <si>
    <t>LOS CEIBOS</t>
  </si>
  <si>
    <t>CLODOMIRO LEDESMA</t>
  </si>
  <si>
    <t>COLONIA ALEMANA</t>
  </si>
  <si>
    <t>COLONIA AVELLANEDA</t>
  </si>
  <si>
    <t>COLONIA AVIGDOR</t>
  </si>
  <si>
    <t>COLONIA BAYLINA</t>
  </si>
  <si>
    <t>PASO DUARTE</t>
  </si>
  <si>
    <t>COLONIA CARRASCO</t>
  </si>
  <si>
    <t>COLONIA CELINA</t>
  </si>
  <si>
    <t>COLONIA CERRITO</t>
  </si>
  <si>
    <t>COLONIA CRESPO</t>
  </si>
  <si>
    <t>COLONIA ELIA</t>
  </si>
  <si>
    <t>COLONIA ENSAYO</t>
  </si>
  <si>
    <t>COLONIA GENERAL ROCA</t>
  </si>
  <si>
    <t>COLONIA LA GLORIA</t>
  </si>
  <si>
    <t>COLONIA MEROU</t>
  </si>
  <si>
    <t>COLONIA OFICIAL N° 13</t>
  </si>
  <si>
    <t>COLONIA OFICIAL N° 3 Y 14</t>
  </si>
  <si>
    <t>COLONIA REFINO</t>
  </si>
  <si>
    <t>COLONIA TUMA</t>
  </si>
  <si>
    <t>COLONIA VIRARO</t>
  </si>
  <si>
    <t>COSTA GRANDE</t>
  </si>
  <si>
    <t>COSTA SAN ANTONIO</t>
  </si>
  <si>
    <t>COSTA URUGUAY NORTE</t>
  </si>
  <si>
    <t>COSTA URUGUAY SUR</t>
  </si>
  <si>
    <t>CRUCESITAS TERCERA</t>
  </si>
  <si>
    <t>CRUCESITAS SEPTIMA</t>
  </si>
  <si>
    <t>CRUCESITAS OCTAVA</t>
  </si>
  <si>
    <t>CUCHILLA REDONDA</t>
  </si>
  <si>
    <t>CURTIEMBRE</t>
  </si>
  <si>
    <t>CHILCAS</t>
  </si>
  <si>
    <t>DISTRITO CUARTO</t>
  </si>
  <si>
    <t>DEPTO. 6 COSTA DE NOGOYA</t>
  </si>
  <si>
    <t>CHAÑAR</t>
  </si>
  <si>
    <t>DISTRITO CHIQUEROS</t>
  </si>
  <si>
    <t>DISTRITO DIEGO LOPEZ</t>
  </si>
  <si>
    <t>DISTRITO PAJONAL</t>
  </si>
  <si>
    <t>DISTRITO TALITAS</t>
  </si>
  <si>
    <t>DISTRITO SAUCE</t>
  </si>
  <si>
    <t>DISTRITO TALA</t>
  </si>
  <si>
    <t>DON CRISTOBAL 1°</t>
  </si>
  <si>
    <t>DON CRISTOBAL 2°</t>
  </si>
  <si>
    <t>DURAZNO</t>
  </si>
  <si>
    <t>EL CIMARRON</t>
  </si>
  <si>
    <t>EL PALENQUE</t>
  </si>
  <si>
    <t>EL PINGO</t>
  </si>
  <si>
    <t>EL QUEBRACHO</t>
  </si>
  <si>
    <t>EL REDOMON</t>
  </si>
  <si>
    <t>EL SOLAR</t>
  </si>
  <si>
    <t>ENRIQUE CARBO</t>
  </si>
  <si>
    <t>ESPINILLO NORTE</t>
  </si>
  <si>
    <t>ESTACION ESCRIÑA</t>
  </si>
  <si>
    <t>ESTACION LAZO</t>
  </si>
  <si>
    <t>ESTACION LIBAROS</t>
  </si>
  <si>
    <t>EL CARMEN</t>
  </si>
  <si>
    <t>ESTACION RAICES</t>
  </si>
  <si>
    <t>ESTACION SOLA</t>
  </si>
  <si>
    <t>ESTACION YERUA</t>
  </si>
  <si>
    <t>ESTACION YUQUERI</t>
  </si>
  <si>
    <t>ESTAQUITAS</t>
  </si>
  <si>
    <t>ESTACION CAMPS</t>
  </si>
  <si>
    <t>FAUSTINO M. PARERA</t>
  </si>
  <si>
    <t>FEBRE</t>
  </si>
  <si>
    <t>GENERAL ALMADA</t>
  </si>
  <si>
    <t>COLONIA ALVEAR</t>
  </si>
  <si>
    <t>GILBERT</t>
  </si>
  <si>
    <t>GOBERNADOR ECHAGUE</t>
  </si>
  <si>
    <t>GOBERNADOR MACIA</t>
  </si>
  <si>
    <t>GOBERNADOR MANSILLA</t>
  </si>
  <si>
    <t>GONZALEZ CALDERON</t>
  </si>
  <si>
    <t>GUALEGUAYCITO</t>
  </si>
  <si>
    <t>GUARDAMONTE</t>
  </si>
  <si>
    <t>HAMBIS</t>
  </si>
  <si>
    <t>HOCKER</t>
  </si>
  <si>
    <t>INGENIERO SAJAROFF</t>
  </si>
  <si>
    <t>IRAZUSTA</t>
  </si>
  <si>
    <t>ISLETAS</t>
  </si>
  <si>
    <t>JUBILEO</t>
  </si>
  <si>
    <t>JUSTO JOSE URQUIZA</t>
  </si>
  <si>
    <t>LA CLARITA</t>
  </si>
  <si>
    <t>LA ESMERALDA</t>
  </si>
  <si>
    <t>LA FLORIDA</t>
  </si>
  <si>
    <t>LA FRATERNIDAD Y STA JUANA</t>
  </si>
  <si>
    <t>LA HIERRA</t>
  </si>
  <si>
    <t>LA OLLITA</t>
  </si>
  <si>
    <t>LA PICADA</t>
  </si>
  <si>
    <t>LA PROVIDENCIA</t>
  </si>
  <si>
    <t>LA VERBENA</t>
  </si>
  <si>
    <t>LAGUNA BENITEZ P/A</t>
  </si>
  <si>
    <t>LAGUNA DEL PESCADO</t>
  </si>
  <si>
    <t>LAS CUEVAS</t>
  </si>
  <si>
    <t>PUEBLO BELLOCQ</t>
  </si>
  <si>
    <t>LAS GUACHAS</t>
  </si>
  <si>
    <t>LAS MERCEDES</t>
  </si>
  <si>
    <t>LAS MOSCAS</t>
  </si>
  <si>
    <t>LAS MULITAS</t>
  </si>
  <si>
    <t>LAS TOSCAS</t>
  </si>
  <si>
    <t>LOMA LIMPIA</t>
  </si>
  <si>
    <t>LOS CONQUISTADORES</t>
  </si>
  <si>
    <t>LUCAS NORTE</t>
  </si>
  <si>
    <t>LUCAS SUD 1°</t>
  </si>
  <si>
    <t>LUCAS SUD 2°</t>
  </si>
  <si>
    <t>MARIA GRANDE 2°</t>
  </si>
  <si>
    <t>MEDANOS</t>
  </si>
  <si>
    <t>MOJONES NORTE</t>
  </si>
  <si>
    <t>MOJONES SUR</t>
  </si>
  <si>
    <t>MOLINO DOLL</t>
  </si>
  <si>
    <t>MONTE REDONDO</t>
  </si>
  <si>
    <t>MONTOYA</t>
  </si>
  <si>
    <t>MULAS GRANDES</t>
  </si>
  <si>
    <t>NUEVA ESCOCIA</t>
  </si>
  <si>
    <t>NUEVA VIZCAYA</t>
  </si>
  <si>
    <t>ÑANCAY</t>
  </si>
  <si>
    <t>OMBU</t>
  </si>
  <si>
    <t>PASO DE LA ARENA</t>
  </si>
  <si>
    <t>PASO DE LA LAGUNA</t>
  </si>
  <si>
    <t>PASO DE LAS PIEDRAS</t>
  </si>
  <si>
    <t>PASTOR BRITOS</t>
  </si>
  <si>
    <t>PUEBLO GENERAL BELGRANO</t>
  </si>
  <si>
    <t>PEDERNAL</t>
  </si>
  <si>
    <t>PERDICES</t>
  </si>
  <si>
    <t>PICADA BERON</t>
  </si>
  <si>
    <t>PARAJE GUAYAQUIL</t>
  </si>
  <si>
    <t>PARAJE LAS TUNAS</t>
  </si>
  <si>
    <t>PRONUNCIAMIENTO</t>
  </si>
  <si>
    <t>PUERTO ALGARROBO</t>
  </si>
  <si>
    <t>PUEBLO BRUGO</t>
  </si>
  <si>
    <t>PUEBLO CAZES</t>
  </si>
  <si>
    <t>PUEBLO LIEBIG</t>
  </si>
  <si>
    <t>PUNTA DEL MONTE</t>
  </si>
  <si>
    <t>QUEBRACHO</t>
  </si>
  <si>
    <t>QUINTO DISTRITO</t>
  </si>
  <si>
    <t>RAICES OESTE</t>
  </si>
  <si>
    <t>RINCON DEL CINTO</t>
  </si>
  <si>
    <t>RINCON DEL DOLL</t>
  </si>
  <si>
    <t>RINCON DEL GATO</t>
  </si>
  <si>
    <t>RINCON DE NOGOYA</t>
  </si>
  <si>
    <t>ROCAMORA</t>
  </si>
  <si>
    <t>SAN CIPRIANO</t>
  </si>
  <si>
    <t>SAN ERNESTO</t>
  </si>
  <si>
    <t>SAN GUSTAVO</t>
  </si>
  <si>
    <t>SAN MARCIAL</t>
  </si>
  <si>
    <t>SAN RAMIREZ</t>
  </si>
  <si>
    <t>SAN RAMON</t>
  </si>
  <si>
    <t>SAN VICTOR</t>
  </si>
  <si>
    <t>SANTA ANITA</t>
  </si>
  <si>
    <t>SANTA LUISA</t>
  </si>
  <si>
    <t>SAUCE MONTRULL</t>
  </si>
  <si>
    <t>SAUCE PINTO</t>
  </si>
  <si>
    <t>SAUCE SUR</t>
  </si>
  <si>
    <t>SIR LEONARD</t>
  </si>
  <si>
    <t>SOSA</t>
  </si>
  <si>
    <t>TEZANOS PINTOS</t>
  </si>
  <si>
    <t>VILLA GOBERNADOR ETCHEVEHERE</t>
  </si>
  <si>
    <t>VILLA SAN JUSTO</t>
  </si>
  <si>
    <t>YACARE</t>
  </si>
  <si>
    <t>YESO OESTE</t>
  </si>
  <si>
    <t>COLONIA HERNANDARIAS</t>
  </si>
  <si>
    <t>EL CORONILLO</t>
  </si>
  <si>
    <t>ESTACAS</t>
  </si>
  <si>
    <t>ISLAS LECHIGUANAS</t>
  </si>
  <si>
    <t>LA MATILDE</t>
  </si>
  <si>
    <t>PARAJE LA FORTUNA</t>
  </si>
  <si>
    <t>PARJE CHAJARI</t>
  </si>
  <si>
    <t>PUERTO CURTIEMBRE</t>
  </si>
  <si>
    <t>PUERTO VIBORA</t>
  </si>
  <si>
    <t>SAN ANSELMO</t>
  </si>
  <si>
    <t>SANTA ELOISA</t>
  </si>
  <si>
    <t>SEG. DISTRITO</t>
  </si>
  <si>
    <t>BUENA VISTA</t>
  </si>
  <si>
    <t>CLORINDA</t>
  </si>
  <si>
    <t>MARIANO BOEDO</t>
  </si>
  <si>
    <t>COLONIA PASTORIL</t>
  </si>
  <si>
    <t>COMANDANTE FONTANA</t>
  </si>
  <si>
    <t>EL COLORADO</t>
  </si>
  <si>
    <t>EL ESPINILLO</t>
  </si>
  <si>
    <t>ESTANISLAO DEL CAMPO</t>
  </si>
  <si>
    <t>Ciudad de Formosa</t>
  </si>
  <si>
    <t>FORTIN CABO PRIMERO LUGONES</t>
  </si>
  <si>
    <t>GENERAL MOSCONI</t>
  </si>
  <si>
    <t>GENERAL LUCIO V. MANSILLA</t>
  </si>
  <si>
    <t>GRAN GUARDIA</t>
  </si>
  <si>
    <t>HERRADURA</t>
  </si>
  <si>
    <t>IBARRETA</t>
  </si>
  <si>
    <t>INGENIERO JUAREZ</t>
  </si>
  <si>
    <t>LAGUNA NAICK-NECK</t>
  </si>
  <si>
    <t>LAGUNA YEMA</t>
  </si>
  <si>
    <t>LAS LOMITAS</t>
  </si>
  <si>
    <t>LOS CHIRIGUANOS</t>
  </si>
  <si>
    <t>MAYOR VICENTE E. VILLAFAÑE</t>
  </si>
  <si>
    <t>MISION TACAAGLE</t>
  </si>
  <si>
    <t>MOJON DE FIERRO</t>
  </si>
  <si>
    <t>PALO SANTO</t>
  </si>
  <si>
    <t>PIRANE</t>
  </si>
  <si>
    <t>POZO DE MAZA</t>
  </si>
  <si>
    <t>POZO DE TIGRE</t>
  </si>
  <si>
    <t>PUERTO PILCOMAYO</t>
  </si>
  <si>
    <t>RIACHO HE-HE</t>
  </si>
  <si>
    <t>MISION SAN FRANCISCO DE LAISHI</t>
  </si>
  <si>
    <t>SAN HILARIO</t>
  </si>
  <si>
    <t>SAN MARTIN DOS</t>
  </si>
  <si>
    <t>SIETE PALMAS</t>
  </si>
  <si>
    <t>SUBTENIENTE PERIN</t>
  </si>
  <si>
    <t>TRES LAGUNAS</t>
  </si>
  <si>
    <t>VILLA ESCOLAR</t>
  </si>
  <si>
    <t>VILLA GRAL. GsEMES</t>
  </si>
  <si>
    <t>VILLA DOS TRECE</t>
  </si>
  <si>
    <t>ABDON CASTRO TOLAY</t>
  </si>
  <si>
    <t>ABRA PAMPA</t>
  </si>
  <si>
    <t>ABRALAITE</t>
  </si>
  <si>
    <t>AGUAS CALIENTES</t>
  </si>
  <si>
    <t>ARRAYANAL</t>
  </si>
  <si>
    <t>BARRIOS</t>
  </si>
  <si>
    <t>CAIMANCITO</t>
  </si>
  <si>
    <t>CALILEGUA</t>
  </si>
  <si>
    <t>CANGREJILLOS</t>
  </si>
  <si>
    <t>CASPALA</t>
  </si>
  <si>
    <t>CATUA</t>
  </si>
  <si>
    <t>CIENEGUILLAS</t>
  </si>
  <si>
    <t>CORANZULI</t>
  </si>
  <si>
    <t>CUSI CUSI</t>
  </si>
  <si>
    <t>EL AGUILAR</t>
  </si>
  <si>
    <t>EL CONDOR</t>
  </si>
  <si>
    <t>EL FUERTE</t>
  </si>
  <si>
    <t>EL PIQUETE</t>
  </si>
  <si>
    <t>EL TALAR</t>
  </si>
  <si>
    <t>FRAILE PINTADO</t>
  </si>
  <si>
    <t>HUACALERA</t>
  </si>
  <si>
    <t>HUMAHUACA</t>
  </si>
  <si>
    <t>LA ESPERANZA</t>
  </si>
  <si>
    <t>LA MENDIETA</t>
  </si>
  <si>
    <t>LA QUIACA</t>
  </si>
  <si>
    <t>LIBERTADOR GENERAL SAN MARTIN</t>
  </si>
  <si>
    <t>MAIMARA</t>
  </si>
  <si>
    <t>MINA PIRQUITAS</t>
  </si>
  <si>
    <t>MONTERRICO</t>
  </si>
  <si>
    <t>PALMA SOLA</t>
  </si>
  <si>
    <t>PALPALA</t>
  </si>
  <si>
    <t>PAMPA BLANCA</t>
  </si>
  <si>
    <t>PAMPICHUELA</t>
  </si>
  <si>
    <t>PERICO</t>
  </si>
  <si>
    <t>PUESTO DEL MARQUES</t>
  </si>
  <si>
    <t>PUESTO VIEJO</t>
  </si>
  <si>
    <t>PUMAHUASI</t>
  </si>
  <si>
    <t>PURMAMARCA</t>
  </si>
  <si>
    <t>RINCONADA</t>
  </si>
  <si>
    <t>RODEITO</t>
  </si>
  <si>
    <t>ROSARIO DE RIO GRANDE</t>
  </si>
  <si>
    <t>SAN PEDRO DE JUJUY</t>
  </si>
  <si>
    <t>SAN SALVADOR DE JUJUY</t>
  </si>
  <si>
    <t>SANTA CLARA</t>
  </si>
  <si>
    <t>SUSQUES</t>
  </si>
  <si>
    <t>TILCARA</t>
  </si>
  <si>
    <t>TRES CRUCES</t>
  </si>
  <si>
    <t>TUMBAYA</t>
  </si>
  <si>
    <t>VALLE GRANDE</t>
  </si>
  <si>
    <t>VINALITO</t>
  </si>
  <si>
    <t>VOLCAN</t>
  </si>
  <si>
    <t>YALA</t>
  </si>
  <si>
    <t>YAVI</t>
  </si>
  <si>
    <t>YUTO</t>
  </si>
  <si>
    <t>ABRAMO</t>
  </si>
  <si>
    <t>ADOLFO VAN PRAET</t>
  </si>
  <si>
    <t>AGUSTONI</t>
  </si>
  <si>
    <t>ALGARROBO DEL AGUILA</t>
  </si>
  <si>
    <t>ALPACHIRI</t>
  </si>
  <si>
    <t>ALTA ITALIA</t>
  </si>
  <si>
    <t>ANGUIL</t>
  </si>
  <si>
    <t>ARATA</t>
  </si>
  <si>
    <t>ATALIVA ROCA</t>
  </si>
  <si>
    <t>BERNARDO LARROUDE</t>
  </si>
  <si>
    <t>BERNASCONI</t>
  </si>
  <si>
    <t>CALEUFU</t>
  </si>
  <si>
    <t>CARRO QUEMADO</t>
  </si>
  <si>
    <t>CATRILO</t>
  </si>
  <si>
    <t>CEBALLOS</t>
  </si>
  <si>
    <t>CHACHARRAMENDI</t>
  </si>
  <si>
    <t>COLONIA SANTA MARIA</t>
  </si>
  <si>
    <t>COLONIA BARON</t>
  </si>
  <si>
    <t>CONHELO</t>
  </si>
  <si>
    <t>CORONEL HILARIO LAGOS</t>
  </si>
  <si>
    <t>CUCHILLO-CO</t>
  </si>
  <si>
    <t>DOBLAS</t>
  </si>
  <si>
    <t>DORILA</t>
  </si>
  <si>
    <t>EDUARDO CASTEX</t>
  </si>
  <si>
    <t>EMBAJADOR MARTINI</t>
  </si>
  <si>
    <t>FALUCHO</t>
  </si>
  <si>
    <t>GENERAL ACHA</t>
  </si>
  <si>
    <t>GENERAL PICO</t>
  </si>
  <si>
    <t>GOBERNADOR DUVAL</t>
  </si>
  <si>
    <t>GUATRACHE</t>
  </si>
  <si>
    <t>INGENIERO LUIGGI</t>
  </si>
  <si>
    <t>INTENDENTE ALVEAR</t>
  </si>
  <si>
    <t>JACINTO ARAUZ</t>
  </si>
  <si>
    <t>LA ADELA</t>
  </si>
  <si>
    <t>LA HUMADA</t>
  </si>
  <si>
    <t>LA MARUJA</t>
  </si>
  <si>
    <t>LA REFORMA</t>
  </si>
  <si>
    <t>LIMAY MAHUIDA</t>
  </si>
  <si>
    <t>LONQUIMAY</t>
  </si>
  <si>
    <t>LOVENTUE</t>
  </si>
  <si>
    <t>LUAN TORO</t>
  </si>
  <si>
    <t>MACACHIN</t>
  </si>
  <si>
    <t>MAISSONAVE</t>
  </si>
  <si>
    <t>MAURICIO MAYER</t>
  </si>
  <si>
    <t>METILEO</t>
  </si>
  <si>
    <t>MIGUEL CANE</t>
  </si>
  <si>
    <t>MIGUEL RIGLOS</t>
  </si>
  <si>
    <t>MONTE NIEVAS</t>
  </si>
  <si>
    <t>PARERA</t>
  </si>
  <si>
    <t>PERU</t>
  </si>
  <si>
    <t>PICHI HUINCA</t>
  </si>
  <si>
    <t>PUELCHES</t>
  </si>
  <si>
    <t>PUELEN</t>
  </si>
  <si>
    <t>QUEHUE</t>
  </si>
  <si>
    <t>QUEMU QUEMU</t>
  </si>
  <si>
    <t>QUETREQUEN</t>
  </si>
  <si>
    <t>RANCUL</t>
  </si>
  <si>
    <t>REALICO</t>
  </si>
  <si>
    <t>RELMO</t>
  </si>
  <si>
    <t>ROLON</t>
  </si>
  <si>
    <t>RUCANELO</t>
  </si>
  <si>
    <t>SANTA ISABEL</t>
  </si>
  <si>
    <t>SANTA TERESA</t>
  </si>
  <si>
    <t>SARAH</t>
  </si>
  <si>
    <t>SPELUZZI</t>
  </si>
  <si>
    <t>TELEN</t>
  </si>
  <si>
    <t>TOAY</t>
  </si>
  <si>
    <t>TOMAS MANUEL DE ANCHORENA</t>
  </si>
  <si>
    <t>TRENEL</t>
  </si>
  <si>
    <t>UNANUE</t>
  </si>
  <si>
    <t>URIBURU</t>
  </si>
  <si>
    <t>VERTIZ</t>
  </si>
  <si>
    <t>VICTORICA</t>
  </si>
  <si>
    <t>VILLA MIRASOL</t>
  </si>
  <si>
    <t>WINIFREDA</t>
  </si>
  <si>
    <t>SANTA ROSA DE TOAY</t>
  </si>
  <si>
    <t>ARAUCO</t>
  </si>
  <si>
    <t>CASTRO BARROS</t>
  </si>
  <si>
    <t>CHAMICAL</t>
  </si>
  <si>
    <t>CHILECITO</t>
  </si>
  <si>
    <t>CORONEL FELIPE VARELA</t>
  </si>
  <si>
    <t>FAMATINA</t>
  </si>
  <si>
    <t>GENERAL ANGEL V. PEÑALOZA</t>
  </si>
  <si>
    <t>GENERAL BELGRANO</t>
  </si>
  <si>
    <t>GENERAL JUAN F. QUIROGA</t>
  </si>
  <si>
    <t>GENERAL LAMADRID</t>
  </si>
  <si>
    <t>GENERAL OCAMPO</t>
  </si>
  <si>
    <t>INDEPENDENCIA</t>
  </si>
  <si>
    <t>ROSARIO VERA PEÑALOZA</t>
  </si>
  <si>
    <t>SAN BLAS DE LOS SAUCES</t>
  </si>
  <si>
    <t>SANAGASTA</t>
  </si>
  <si>
    <t>VINCHINA</t>
  </si>
  <si>
    <t>AIMOGASTA</t>
  </si>
  <si>
    <t>AMINGA</t>
  </si>
  <si>
    <t>CHEPES</t>
  </si>
  <si>
    <t>MALANZAN</t>
  </si>
  <si>
    <t>MILAGRO</t>
  </si>
  <si>
    <t>OLTA</t>
  </si>
  <si>
    <t>PATQUIA</t>
  </si>
  <si>
    <t>SALICAS</t>
  </si>
  <si>
    <t>TAMA</t>
  </si>
  <si>
    <t>ULAPES</t>
  </si>
  <si>
    <t>VILLA CASTELLI</t>
  </si>
  <si>
    <t>VILLA UNION</t>
  </si>
  <si>
    <t>Ciudad de Mendoza</t>
  </si>
  <si>
    <t>GODOY CRUZ</t>
  </si>
  <si>
    <t>GUAYMALLEN</t>
  </si>
  <si>
    <t>LAS HERAS</t>
  </si>
  <si>
    <t>LUJAN DE CUYO</t>
  </si>
  <si>
    <t>MALARGUE</t>
  </si>
  <si>
    <t>SAN MARTIN</t>
  </si>
  <si>
    <t>SAN RAFAEL</t>
  </si>
  <si>
    <t>TUNUYAN</t>
  </si>
  <si>
    <t>TUPUNGATO</t>
  </si>
  <si>
    <t>2 DE MAYO</t>
  </si>
  <si>
    <t>ALBA POSSE</t>
  </si>
  <si>
    <t>APOSTOLES</t>
  </si>
  <si>
    <t>ARISTOBULO DEL VALLE</t>
  </si>
  <si>
    <t>AZARA</t>
  </si>
  <si>
    <t>BERNARDO DE IRIGOYEN</t>
  </si>
  <si>
    <t>CAA-YARI</t>
  </si>
  <si>
    <t>CAMPO GRANDE</t>
  </si>
  <si>
    <t>CAMPO RAMON</t>
  </si>
  <si>
    <t>CAMPO VIERA</t>
  </si>
  <si>
    <t>CANDELARIA</t>
  </si>
  <si>
    <t>CAPIOVI</t>
  </si>
  <si>
    <t>CARAGUATAY</t>
  </si>
  <si>
    <t>CERRO AZUL</t>
  </si>
  <si>
    <t>CERRO CORA</t>
  </si>
  <si>
    <t>COLONIA ALBERDI</t>
  </si>
  <si>
    <t>COLONIA AURORA</t>
  </si>
  <si>
    <t>COLONIA DELICIA</t>
  </si>
  <si>
    <t>COLONIA POLANA</t>
  </si>
  <si>
    <t>COLONIA VICTORIA</t>
  </si>
  <si>
    <t>COLONIA WANDA</t>
  </si>
  <si>
    <t>COMANDANTE ANDRES GUACURARI</t>
  </si>
  <si>
    <t>CONCEPCION DE LA SIERRA</t>
  </si>
  <si>
    <t>CORPUS</t>
  </si>
  <si>
    <t>DOS ARROYOS</t>
  </si>
  <si>
    <t>EL ALCAZAR</t>
  </si>
  <si>
    <t>EL SOBERBIO</t>
  </si>
  <si>
    <t>EL DORADO</t>
  </si>
  <si>
    <t>FACHINAL</t>
  </si>
  <si>
    <t>GARUHAPE</t>
  </si>
  <si>
    <t>GARUPA</t>
  </si>
  <si>
    <t>GENERAL URQUIZA</t>
  </si>
  <si>
    <t>GOBERNADOR LOPEZ</t>
  </si>
  <si>
    <t>GOBERNADOR ROCA</t>
  </si>
  <si>
    <t>GUARANI</t>
  </si>
  <si>
    <t>ITACARUARE</t>
  </si>
  <si>
    <t>JARDIN AMERICA</t>
  </si>
  <si>
    <t>PUERTO LIBERTAD</t>
  </si>
  <si>
    <t>LOS HELECHOS</t>
  </si>
  <si>
    <t>MARTIRES</t>
  </si>
  <si>
    <t>MOJON GRANDE</t>
  </si>
  <si>
    <t>MONTECARLO</t>
  </si>
  <si>
    <t>OBERA</t>
  </si>
  <si>
    <t>OLEGARIO V. ANDRADE</t>
  </si>
  <si>
    <t>PANAMBI</t>
  </si>
  <si>
    <t>POSADAS</t>
  </si>
  <si>
    <t>PROFUNDIDAD</t>
  </si>
  <si>
    <t>PUERTO ESPERANZA</t>
  </si>
  <si>
    <t>PUERTO IGUAZU</t>
  </si>
  <si>
    <t>PUERTO LEONI</t>
  </si>
  <si>
    <t>PUERTO PIRAY</t>
  </si>
  <si>
    <t>PUERTO RICO</t>
  </si>
  <si>
    <t>RUIZ DE MONTOYA</t>
  </si>
  <si>
    <t>SAN JAVIER</t>
  </si>
  <si>
    <t>SANTIAGO DE LINIERS</t>
  </si>
  <si>
    <t>SANTO PIPO</t>
  </si>
  <si>
    <t>TRES CAPONES</t>
  </si>
  <si>
    <t>AGUADA DEL LEON</t>
  </si>
  <si>
    <t>ALUMINE</t>
  </si>
  <si>
    <t>ANDACOLLO</t>
  </si>
  <si>
    <t>AÑELO</t>
  </si>
  <si>
    <t>BAJADA DEL AGRIO</t>
  </si>
  <si>
    <t>BARRANCAS</t>
  </si>
  <si>
    <t>BUTA RANQUIL</t>
  </si>
  <si>
    <t>CAVIAHUE-COPAHUE</t>
  </si>
  <si>
    <t>CENTENARIO</t>
  </si>
  <si>
    <t>CHORRIACA</t>
  </si>
  <si>
    <t>CHOS MALAL</t>
  </si>
  <si>
    <t>CUTRAL-CO</t>
  </si>
  <si>
    <t>EL CHOLAR</t>
  </si>
  <si>
    <t>EL HUECU</t>
  </si>
  <si>
    <t>EL SAUCE</t>
  </si>
  <si>
    <t>GUANACOS</t>
  </si>
  <si>
    <t>HUINGANCO</t>
  </si>
  <si>
    <t>JUNIN DE LOS ANDES</t>
  </si>
  <si>
    <t>LA ANGOSTURA - LAGO AL</t>
  </si>
  <si>
    <t>LAS COLORADAS</t>
  </si>
  <si>
    <t>LAS LAJAS</t>
  </si>
  <si>
    <t>LAS OVEJAS</t>
  </si>
  <si>
    <t>LONCOPUE</t>
  </si>
  <si>
    <t>LOS MICHES</t>
  </si>
  <si>
    <t>MARIANO MORENO</t>
  </si>
  <si>
    <t>Ciudad de Neuquen</t>
  </si>
  <si>
    <t>OCTAVIO PICO</t>
  </si>
  <si>
    <t>PASO AGUERRE</t>
  </si>
  <si>
    <t>PICUN LEUFU</t>
  </si>
  <si>
    <t>PIEDRA DEL AGUILA</t>
  </si>
  <si>
    <t>PLAZA HUINCUL</t>
  </si>
  <si>
    <t>PLOTTIER</t>
  </si>
  <si>
    <t>QUILI MALAL</t>
  </si>
  <si>
    <t>RINCON DE LOS SAUCES</t>
  </si>
  <si>
    <t>SAN MARTIN DE LOS ANDES</t>
  </si>
  <si>
    <t>SAN PATRICIO DEL CHAÑAR</t>
  </si>
  <si>
    <t>SANTO TOMAS</t>
  </si>
  <si>
    <t>SAUZAL BONITO</t>
  </si>
  <si>
    <t>SENILLOSA</t>
  </si>
  <si>
    <t>TAQUIMILAN</t>
  </si>
  <si>
    <t>TRICAO MALAL</t>
  </si>
  <si>
    <t>VARVARCO / INVERNADA VIEJA</t>
  </si>
  <si>
    <t>VILLA CURI LEUVU</t>
  </si>
  <si>
    <t>VILLA DEL PUENTE PICUN LEUFU</t>
  </si>
  <si>
    <t>VILLA EL CHOCON</t>
  </si>
  <si>
    <t>VILLA LA ANGOSTURA</t>
  </si>
  <si>
    <t>MANZANO AMARGO</t>
  </si>
  <si>
    <t>VILLA TRAFUL</t>
  </si>
  <si>
    <t>VISTA ALEGRE</t>
  </si>
  <si>
    <t>ZAPALA</t>
  </si>
  <si>
    <t>AGUADA SAN ROQUE</t>
  </si>
  <si>
    <t>VILLA DEL NAHUEVE</t>
  </si>
  <si>
    <t>AGUADA CHACAYO</t>
  </si>
  <si>
    <t>BARDA NEGRA</t>
  </si>
  <si>
    <t>COVUNCO ABAJO</t>
  </si>
  <si>
    <t>COYUCO</t>
  </si>
  <si>
    <t>RAMON CASTRO</t>
  </si>
  <si>
    <t>PILO LIL</t>
  </si>
  <si>
    <t>INVERVADA</t>
  </si>
  <si>
    <t>LOS ALAZANES</t>
  </si>
  <si>
    <t>LOS CATUTOS</t>
  </si>
  <si>
    <t>LOS CHIHUIDOS</t>
  </si>
  <si>
    <t>VILLA PEHUENIA</t>
  </si>
  <si>
    <t>ALLEN</t>
  </si>
  <si>
    <t>CATRIEL</t>
  </si>
  <si>
    <t>CERVANTES</t>
  </si>
  <si>
    <t>CHICHINALES</t>
  </si>
  <si>
    <t>CHIMPAY</t>
  </si>
  <si>
    <t>CHOELE CHOEL</t>
  </si>
  <si>
    <t>CINCO SALTOS</t>
  </si>
  <si>
    <t>CIPOLLETTI</t>
  </si>
  <si>
    <t>COMALLO</t>
  </si>
  <si>
    <t>CONTRALMIRANTE CORDERO</t>
  </si>
  <si>
    <t>CORONEL BELISLE</t>
  </si>
  <si>
    <t>DARWIN</t>
  </si>
  <si>
    <t>EL BOLSON</t>
  </si>
  <si>
    <t>GENERAL CONESA</t>
  </si>
  <si>
    <t>GENERAL GODOY</t>
  </si>
  <si>
    <t>GENERAL FERNANDEZ ORO</t>
  </si>
  <si>
    <t>GUARDIA MITRE</t>
  </si>
  <si>
    <t>INGENIERO JACOBACCI</t>
  </si>
  <si>
    <t>INGENIERO HUERGO</t>
  </si>
  <si>
    <t>LAMARQUE</t>
  </si>
  <si>
    <t>LOS MENUCOS</t>
  </si>
  <si>
    <t>LUIS BELTRAN</t>
  </si>
  <si>
    <t>MAINQUE</t>
  </si>
  <si>
    <t>MAQUINCHAO</t>
  </si>
  <si>
    <t>MINISTRO RAMOS MEXIA</t>
  </si>
  <si>
    <t>PILCANIYEU</t>
  </si>
  <si>
    <t>POMONA</t>
  </si>
  <si>
    <t>RIO COLORADO</t>
  </si>
  <si>
    <t>SAN ANTONIO OESTE</t>
  </si>
  <si>
    <t>SAN CARLOS DE BARILOCHE</t>
  </si>
  <si>
    <t>SIERRA COLORADA</t>
  </si>
  <si>
    <t>SIERRA GRANDE</t>
  </si>
  <si>
    <t>VALCHETA</t>
  </si>
  <si>
    <t>VIEDMA</t>
  </si>
  <si>
    <t>VILLA REGINA</t>
  </si>
  <si>
    <t>ÑORQUINCO</t>
  </si>
  <si>
    <t>EL CUY</t>
  </si>
  <si>
    <t>AGUADA CECILIO</t>
  </si>
  <si>
    <t>AGUADA DE GUERRA</t>
  </si>
  <si>
    <t>AGUADA GUZMAN</t>
  </si>
  <si>
    <t>ARROYO DE LA VENTANA</t>
  </si>
  <si>
    <t>ARROYO LOS BERROS</t>
  </si>
  <si>
    <t>CERRO POLICIA</t>
  </si>
  <si>
    <t>CLEMENTE ONELLI</t>
  </si>
  <si>
    <t>COMICO</t>
  </si>
  <si>
    <t>CONA NIYEU</t>
  </si>
  <si>
    <t>CUBANEA</t>
  </si>
  <si>
    <t>CHELFORO</t>
  </si>
  <si>
    <t>CHIPAUQUIL</t>
  </si>
  <si>
    <t>DINA HUAPI</t>
  </si>
  <si>
    <t>EL CAIN</t>
  </si>
  <si>
    <t>EL MANSO</t>
  </si>
  <si>
    <t>LAS PERLAS</t>
  </si>
  <si>
    <t>MANUEL CHOIQUE</t>
  </si>
  <si>
    <t>MENCU?</t>
  </si>
  <si>
    <t>NAHUEL NIYUE</t>
  </si>
  <si>
    <t>NAUPA HUEN</t>
  </si>
  <si>
    <t>OJOS DE AGUA</t>
  </si>
  <si>
    <t>PASO FLORES</t>
  </si>
  <si>
    <t>PEÑAS BLANCAS</t>
  </si>
  <si>
    <t>PICHI MAHUIDA</t>
  </si>
  <si>
    <t>PILQUINIYEU</t>
  </si>
  <si>
    <t>PILQUINIYEU DEL LIMAY</t>
  </si>
  <si>
    <t>PRAHUANIYEU</t>
  </si>
  <si>
    <t>RINCON TRENETA</t>
  </si>
  <si>
    <t>RIO CHICO</t>
  </si>
  <si>
    <t>SIERRA PAILEMAN</t>
  </si>
  <si>
    <t>VALLE AZUL</t>
  </si>
  <si>
    <t>VILLA LLANQUIN</t>
  </si>
  <si>
    <t>YAMINUE</t>
  </si>
  <si>
    <t>Villa Mascardi</t>
  </si>
  <si>
    <t>AGUARAY</t>
  </si>
  <si>
    <t>ANGASTACO</t>
  </si>
  <si>
    <t>ANIMANA</t>
  </si>
  <si>
    <t>APOLINARIO SARAVIA</t>
  </si>
  <si>
    <t>CACHI</t>
  </si>
  <si>
    <t>CAFAYATE</t>
  </si>
  <si>
    <t>CAMPO QUIJANO</t>
  </si>
  <si>
    <t>CAMPO SANTO</t>
  </si>
  <si>
    <t>CERRILLOS</t>
  </si>
  <si>
    <t>CHICOANA</t>
  </si>
  <si>
    <t>COLONIA SANTA ROSA</t>
  </si>
  <si>
    <t>EL BORDO</t>
  </si>
  <si>
    <t>EL CARRIL</t>
  </si>
  <si>
    <t>EL GALPON</t>
  </si>
  <si>
    <t>EL JARDIN</t>
  </si>
  <si>
    <t>EL POTRERO</t>
  </si>
  <si>
    <t>EL QUEBRACHAL</t>
  </si>
  <si>
    <t>EL TALA</t>
  </si>
  <si>
    <t>EMBARCACION</t>
  </si>
  <si>
    <t>GENERAL BALLIVIAN</t>
  </si>
  <si>
    <t>GENERAL GUEMES</t>
  </si>
  <si>
    <t>GENERAL PIZARRO</t>
  </si>
  <si>
    <t>GUACHIPAS</t>
  </si>
  <si>
    <t>IRUYA</t>
  </si>
  <si>
    <t>ISLA DE CAÑAS</t>
  </si>
  <si>
    <t>JOAQUIN V. GONZALEZ</t>
  </si>
  <si>
    <t>LA CALDERA</t>
  </si>
  <si>
    <t>LA CANDELARIA</t>
  </si>
  <si>
    <t>LA MERCED</t>
  </si>
  <si>
    <t>LA POMA</t>
  </si>
  <si>
    <t>LA VIÑA</t>
  </si>
  <si>
    <t>LAS LAJITAS</t>
  </si>
  <si>
    <t>LOS TOLDOS</t>
  </si>
  <si>
    <t>METAN</t>
  </si>
  <si>
    <t>MOLINOS</t>
  </si>
  <si>
    <t>NAZARENO</t>
  </si>
  <si>
    <t>PAYOGASTA</t>
  </si>
  <si>
    <t>PICHANAL</t>
  </si>
  <si>
    <t>PROFESOR SALVADOR MAZZA</t>
  </si>
  <si>
    <t>RIO PIEDRAS</t>
  </si>
  <si>
    <t>RIVADAVIA BANDA NORTE</t>
  </si>
  <si>
    <t>RIVADAVIA BANDA SUR</t>
  </si>
  <si>
    <t>ROSARIO DE LA FRONTERA</t>
  </si>
  <si>
    <t>ROSARIO DE LERMA</t>
  </si>
  <si>
    <t>Ciudad de Salta</t>
  </si>
  <si>
    <t>SAN ANTONIO DE LOS COBRES</t>
  </si>
  <si>
    <t>VILLA SAN LORENZO</t>
  </si>
  <si>
    <t>SAN RAMON DE LA NUEVA ORAN</t>
  </si>
  <si>
    <t>SANTA VICTORIA ESTE</t>
  </si>
  <si>
    <t>SANTA VICTORIA OESTE</t>
  </si>
  <si>
    <t>SECLANTAS</t>
  </si>
  <si>
    <t>TARTAGAL</t>
  </si>
  <si>
    <t>TOLAR GRANDE</t>
  </si>
  <si>
    <t>URUNDEL</t>
  </si>
  <si>
    <t>VAQUEROS</t>
  </si>
  <si>
    <t>Aguas Blancas</t>
  </si>
  <si>
    <t>ALBARDON</t>
  </si>
  <si>
    <t>ANGACO</t>
  </si>
  <si>
    <t>CALINGASTA</t>
  </si>
  <si>
    <t>Ciudad de San Juan</t>
  </si>
  <si>
    <t>CAUCETE</t>
  </si>
  <si>
    <t>CHIMBAS</t>
  </si>
  <si>
    <t>IGLESIA</t>
  </si>
  <si>
    <t>JACHAL</t>
  </si>
  <si>
    <t>POCITO</t>
  </si>
  <si>
    <t>ULLUM</t>
  </si>
  <si>
    <t>VALLE FERTIL</t>
  </si>
  <si>
    <t>ZONDA</t>
  </si>
  <si>
    <t>LA MAJADITA</t>
  </si>
  <si>
    <t>ALTO PELADO</t>
  </si>
  <si>
    <t>ALTO PENCOSO</t>
  </si>
  <si>
    <t>ANCHORENA</t>
  </si>
  <si>
    <t>ARIZONA</t>
  </si>
  <si>
    <t>BAGUAL</t>
  </si>
  <si>
    <t>BALDE</t>
  </si>
  <si>
    <t>BATAVIA</t>
  </si>
  <si>
    <t>BEAZLEY</t>
  </si>
  <si>
    <t>BUENA ESPERANZA</t>
  </si>
  <si>
    <t>CAROLINA</t>
  </si>
  <si>
    <t>CARPINTERIA</t>
  </si>
  <si>
    <t>CONCARAN</t>
  </si>
  <si>
    <t>CORTADERAS</t>
  </si>
  <si>
    <t>EL MORRO</t>
  </si>
  <si>
    <t>EL TRAPICHE</t>
  </si>
  <si>
    <t>EL VOLCAN</t>
  </si>
  <si>
    <t>FORTIN EL PATRIA</t>
  </si>
  <si>
    <t>FORTUNA</t>
  </si>
  <si>
    <t>FRAGA</t>
  </si>
  <si>
    <t>JUAN JORBA</t>
  </si>
  <si>
    <t>JUAN LLERENA</t>
  </si>
  <si>
    <t>JUANA KOSLAY</t>
  </si>
  <si>
    <t>JUSTO DARACT</t>
  </si>
  <si>
    <t>LA PUNILLA</t>
  </si>
  <si>
    <t>LA TOMA</t>
  </si>
  <si>
    <t>LAFINUR</t>
  </si>
  <si>
    <t>LAS AGUADAS</t>
  </si>
  <si>
    <t>LAS CHACRAS</t>
  </si>
  <si>
    <t>LAS LAGUNAS</t>
  </si>
  <si>
    <t>LAVAISSE</t>
  </si>
  <si>
    <t>LOS MOLLES</t>
  </si>
  <si>
    <t>NASCHEL</t>
  </si>
  <si>
    <t>NAVIA</t>
  </si>
  <si>
    <t>NOGOLI</t>
  </si>
  <si>
    <t>NUEVA GALIA</t>
  </si>
  <si>
    <t>PAPAGAYOS</t>
  </si>
  <si>
    <t>PASO GRANDE</t>
  </si>
  <si>
    <t>POTRERO DE LOS FUNES</t>
  </si>
  <si>
    <t>QUINES</t>
  </si>
  <si>
    <t>RENCA</t>
  </si>
  <si>
    <t>SAN FRANCISCO DEL MONTE DE ORO</t>
  </si>
  <si>
    <t>SAN JERONIMO</t>
  </si>
  <si>
    <t>SAN PABLO</t>
  </si>
  <si>
    <t>SANTA ROSA DE CONLARA</t>
  </si>
  <si>
    <t>EL TALITA</t>
  </si>
  <si>
    <t>TILISARAO</t>
  </si>
  <si>
    <t>UNION</t>
  </si>
  <si>
    <t>VILLA DE LA QUEBRADA</t>
  </si>
  <si>
    <t>VILLA DE PRAGA</t>
  </si>
  <si>
    <t>VILLA DEL CARMEN</t>
  </si>
  <si>
    <t>VILLA GENERAL ROCA</t>
  </si>
  <si>
    <t>VILLA LARCA</t>
  </si>
  <si>
    <t>VILLA MERCEDES</t>
  </si>
  <si>
    <t>ZANJITAS</t>
  </si>
  <si>
    <t>La Punta</t>
  </si>
  <si>
    <t>Desagüadero</t>
  </si>
  <si>
    <t>Estancia Grande</t>
  </si>
  <si>
    <t>28 DE NOVIEMBRE</t>
  </si>
  <si>
    <t>BAJO CARACOLES</t>
  </si>
  <si>
    <t>CALETA OLIVIA</t>
  </si>
  <si>
    <t>CAÑADON SECO</t>
  </si>
  <si>
    <t>COMANDANTE LUIS PIEDRABUENA</t>
  </si>
  <si>
    <t>EL CALAFATE</t>
  </si>
  <si>
    <t>EL CHALTEN</t>
  </si>
  <si>
    <t>EL TURBIO</t>
  </si>
  <si>
    <t>FITZ ROY</t>
  </si>
  <si>
    <t>GOBERNADOR GREGORES</t>
  </si>
  <si>
    <t>JARAMILLO</t>
  </si>
  <si>
    <t>JULIA DUFOUR</t>
  </si>
  <si>
    <t>KOLUEL KAIKE</t>
  </si>
  <si>
    <t>LOS ANTIGUOS</t>
  </si>
  <si>
    <t>MINA 3</t>
  </si>
  <si>
    <t>PERITO MORENO</t>
  </si>
  <si>
    <t>PICO TRUNCADO</t>
  </si>
  <si>
    <t>PUERTO DESEADO</t>
  </si>
  <si>
    <t>PUERTO SAN JULIAN</t>
  </si>
  <si>
    <t>PUERTO SANTA CRUZ</t>
  </si>
  <si>
    <t>RIO GALLEGOS</t>
  </si>
  <si>
    <t>ROSPENTEK</t>
  </si>
  <si>
    <t>TELLIER</t>
  </si>
  <si>
    <t>TRES LAGOS</t>
  </si>
  <si>
    <t>RIO TURBIO</t>
  </si>
  <si>
    <t>AARON CASTELLANOS</t>
  </si>
  <si>
    <t>ACEBAL</t>
  </si>
  <si>
    <t>AGUARA GRANDE</t>
  </si>
  <si>
    <t>ALBARELLOS</t>
  </si>
  <si>
    <t>ALCORTA</t>
  </si>
  <si>
    <t>ALDAO</t>
  </si>
  <si>
    <t>ALEJANDRA</t>
  </si>
  <si>
    <t>ALVAREZ</t>
  </si>
  <si>
    <t>ESTACION ALVEAR</t>
  </si>
  <si>
    <t>AMBROSETTI</t>
  </si>
  <si>
    <t>AMENABAR</t>
  </si>
  <si>
    <t>ANGELICA</t>
  </si>
  <si>
    <t>ANGELONI</t>
  </si>
  <si>
    <t>AREQUITO</t>
  </si>
  <si>
    <t>ARMINDA</t>
  </si>
  <si>
    <t>ARMSTRONG</t>
  </si>
  <si>
    <t>AROCENA</t>
  </si>
  <si>
    <t>ARROYO AGUIAR</t>
  </si>
  <si>
    <t>ARROYO CEIBAL</t>
  </si>
  <si>
    <t>ARROYO LEYES</t>
  </si>
  <si>
    <t>ARROYO SECO</t>
  </si>
  <si>
    <t>ARRUFO</t>
  </si>
  <si>
    <t>ARTEAGA</t>
  </si>
  <si>
    <t>ATALIVA</t>
  </si>
  <si>
    <t>AURELIA</t>
  </si>
  <si>
    <t>BAUER Y SIGEL</t>
  </si>
  <si>
    <t>BELLA ITALIA</t>
  </si>
  <si>
    <t>BERAVEBU</t>
  </si>
  <si>
    <t>BERNA</t>
  </si>
  <si>
    <t>BIGAND (CASEROS)</t>
  </si>
  <si>
    <t>BOMBAL</t>
  </si>
  <si>
    <t>BOUQUET</t>
  </si>
  <si>
    <t>BUSTINZA</t>
  </si>
  <si>
    <t>CABAL</t>
  </si>
  <si>
    <t>CACIQUE ARIACAIQUIN</t>
  </si>
  <si>
    <t>CAFERATA</t>
  </si>
  <si>
    <t>CALCHAQUI</t>
  </si>
  <si>
    <t>CAMPO PIAGGIO</t>
  </si>
  <si>
    <t>CANDIOTI</t>
  </si>
  <si>
    <t>CAPITAN BERMUDEZ</t>
  </si>
  <si>
    <t>CAPIVARA</t>
  </si>
  <si>
    <t>CARCARAÑA</t>
  </si>
  <si>
    <t>CARMEN</t>
  </si>
  <si>
    <t>CARMEN DEL SAUCE</t>
  </si>
  <si>
    <t>CARRERAS</t>
  </si>
  <si>
    <t>CARRIZALES</t>
  </si>
  <si>
    <t>CASALEGNO</t>
  </si>
  <si>
    <t>CASAS</t>
  </si>
  <si>
    <t>CASILDA</t>
  </si>
  <si>
    <t>CASTELAR</t>
  </si>
  <si>
    <t>CASTELLANOS</t>
  </si>
  <si>
    <t>COLONIA CAVOUR</t>
  </si>
  <si>
    <t>CAYASTA</t>
  </si>
  <si>
    <t>CAYASTACITO</t>
  </si>
  <si>
    <t>CAÑADA DE GOMEZ</t>
  </si>
  <si>
    <t>CAÑADA DEL UCLE</t>
  </si>
  <si>
    <t>CAÑADA OMBU</t>
  </si>
  <si>
    <t>CAÑADA RICA</t>
  </si>
  <si>
    <t>CAÑADA ROSQUIN</t>
  </si>
  <si>
    <t>CENTENO</t>
  </si>
  <si>
    <t>CEPEDA</t>
  </si>
  <si>
    <t>CERES</t>
  </si>
  <si>
    <t>CHABAS</t>
  </si>
  <si>
    <t>CHAPUY</t>
  </si>
  <si>
    <t>CHAÑAR LADEADO</t>
  </si>
  <si>
    <t>CHOVET</t>
  </si>
  <si>
    <t>CHRISTOPHERSEN</t>
  </si>
  <si>
    <t>CLASSON</t>
  </si>
  <si>
    <t>COLONIA ALDAO</t>
  </si>
  <si>
    <t>COLONIA ANA</t>
  </si>
  <si>
    <t>COLONIA BELGRANO</t>
  </si>
  <si>
    <t>BICHA</t>
  </si>
  <si>
    <t>COLONIA BIGAND</t>
  </si>
  <si>
    <t>COLONIA BOSSI</t>
  </si>
  <si>
    <t>COLONIA CELLO</t>
  </si>
  <si>
    <t>COLONIA CLARA</t>
  </si>
  <si>
    <t>COLONIA DOLORES</t>
  </si>
  <si>
    <t>COLONIA DURAN</t>
  </si>
  <si>
    <t>COLONIA MARGARITA</t>
  </si>
  <si>
    <t>COLONIA MASCIAS</t>
  </si>
  <si>
    <t>COLONIA RAQUEL</t>
  </si>
  <si>
    <t>COLONIA ROSA</t>
  </si>
  <si>
    <t>CONSTANZA</t>
  </si>
  <si>
    <t>CORONDA</t>
  </si>
  <si>
    <t>CORONEL ARNOLD</t>
  </si>
  <si>
    <t>CORONEL BOGADO</t>
  </si>
  <si>
    <t>CORONEL DOMINGUEZ</t>
  </si>
  <si>
    <t>CORONEL FRAGA</t>
  </si>
  <si>
    <t>CORREA</t>
  </si>
  <si>
    <t>CULULU</t>
  </si>
  <si>
    <t>CURUPAITY</t>
  </si>
  <si>
    <t>DESVIO ARIJON</t>
  </si>
  <si>
    <t>DIAZ</t>
  </si>
  <si>
    <t>DIEGO DE ALVEAR</t>
  </si>
  <si>
    <t>COLONIA DOS ROSAS Y LA LEGUA</t>
  </si>
  <si>
    <t>EGUSQUIZA</t>
  </si>
  <si>
    <t>EL ARAZA</t>
  </si>
  <si>
    <t>EL RABON</t>
  </si>
  <si>
    <t>EL SOMBRERITO</t>
  </si>
  <si>
    <t>EL TREBOL</t>
  </si>
  <si>
    <t>ELISA</t>
  </si>
  <si>
    <t>ELORTONDO</t>
  </si>
  <si>
    <t>EMILIA</t>
  </si>
  <si>
    <t>EMPALME SAN CARLOS</t>
  </si>
  <si>
    <t>EMPALME VILLA CONSTITUCION</t>
  </si>
  <si>
    <t>ESMERALDA</t>
  </si>
  <si>
    <t>ESPERANZA</t>
  </si>
  <si>
    <t>ESTACION CLUCELLAS</t>
  </si>
  <si>
    <t>ESTEBAN RAMS</t>
  </si>
  <si>
    <t>ESTHER</t>
  </si>
  <si>
    <t>EUSEBIA Y CAROLINA</t>
  </si>
  <si>
    <t>EUSTOLIA</t>
  </si>
  <si>
    <t>FELICIA</t>
  </si>
  <si>
    <t>FIDELA</t>
  </si>
  <si>
    <t>FIGHIERA</t>
  </si>
  <si>
    <t>FIRMAT</t>
  </si>
  <si>
    <t>FLORENCIA</t>
  </si>
  <si>
    <t>FORTIN OLMOS</t>
  </si>
  <si>
    <t>FRANCK</t>
  </si>
  <si>
    <t>FRAY LUIS BELTRAN</t>
  </si>
  <si>
    <t>FRONTERA</t>
  </si>
  <si>
    <t>FUENTES</t>
  </si>
  <si>
    <t>FUNES</t>
  </si>
  <si>
    <t>GABOTO</t>
  </si>
  <si>
    <t>GALISTEO</t>
  </si>
  <si>
    <t>GALVEZ</t>
  </si>
  <si>
    <t>GARABATO</t>
  </si>
  <si>
    <t>GARIBALDI</t>
  </si>
  <si>
    <t>GATO COLORADO</t>
  </si>
  <si>
    <t>GENERAL GELLY</t>
  </si>
  <si>
    <t>GENERAL LAGOS</t>
  </si>
  <si>
    <t>GESSLER</t>
  </si>
  <si>
    <t>GOBERNADOR CRESPO</t>
  </si>
  <si>
    <t>GODEKEN</t>
  </si>
  <si>
    <t>GODOY</t>
  </si>
  <si>
    <t>GOLONDRINA</t>
  </si>
  <si>
    <t>GRANADERO BAIGORRIA</t>
  </si>
  <si>
    <t>GRUTLY</t>
  </si>
  <si>
    <t>GUADALUPE NORTE</t>
  </si>
  <si>
    <t>HELVECIA</t>
  </si>
  <si>
    <t>HERSILIA</t>
  </si>
  <si>
    <t>HIPATIA</t>
  </si>
  <si>
    <t>HUANQUEROS</t>
  </si>
  <si>
    <t>HUGENTOBLER</t>
  </si>
  <si>
    <t>HUGHES</t>
  </si>
  <si>
    <t>HUMBERTO PRIMO</t>
  </si>
  <si>
    <t>HUMBOLDT</t>
  </si>
  <si>
    <t>IBARLUCEA</t>
  </si>
  <si>
    <t>INGENIERO CHANOURDIE</t>
  </si>
  <si>
    <t>INTIYACO</t>
  </si>
  <si>
    <t>PUEBLO IRIGOYEN</t>
  </si>
  <si>
    <t>JUAN BERNABE MOLINA</t>
  </si>
  <si>
    <t>JACINTO L. ARAUZ</t>
  </si>
  <si>
    <t>JOSEFINA</t>
  </si>
  <si>
    <t>JUAN DE GARAY</t>
  </si>
  <si>
    <t>JUNCAL</t>
  </si>
  <si>
    <t>LA BRAVA</t>
  </si>
  <si>
    <t>LA CABRAL</t>
  </si>
  <si>
    <t>LA CAMILA</t>
  </si>
  <si>
    <t>LA CHISPA</t>
  </si>
  <si>
    <t>LA GALLARETA</t>
  </si>
  <si>
    <t>LA LUCILA</t>
  </si>
  <si>
    <t>LA PELADA</t>
  </si>
  <si>
    <t>LA PENCA Y CARAGUATA</t>
  </si>
  <si>
    <t>LA RUBIA</t>
  </si>
  <si>
    <t>LA SARITA</t>
  </si>
  <si>
    <t>LA VANGUARDIA</t>
  </si>
  <si>
    <t>LABORDEBOY</t>
  </si>
  <si>
    <t>LAGUNA PAIVA</t>
  </si>
  <si>
    <t>LANDETA</t>
  </si>
  <si>
    <t>LANTERI</t>
  </si>
  <si>
    <t>LARRECHEA</t>
  </si>
  <si>
    <t>LAS AVISPAS</t>
  </si>
  <si>
    <t>LAS BANDURRIAS</t>
  </si>
  <si>
    <t>LAS GARZAS</t>
  </si>
  <si>
    <t>LAS PALMERAS</t>
  </si>
  <si>
    <t>LAS PAREJAS</t>
  </si>
  <si>
    <t>LAS PETACAS</t>
  </si>
  <si>
    <t>LAS ROSAS</t>
  </si>
  <si>
    <t>LAS TUNAS</t>
  </si>
  <si>
    <t>LAZZARINO</t>
  </si>
  <si>
    <t>LEHMANN</t>
  </si>
  <si>
    <t>LLAMBI CAMPBELL</t>
  </si>
  <si>
    <t>LOGROÑO</t>
  </si>
  <si>
    <t>LOMA ALTA</t>
  </si>
  <si>
    <t>LOPEZ</t>
  </si>
  <si>
    <t>LOS AMORES</t>
  </si>
  <si>
    <t>LOS CARDOS</t>
  </si>
  <si>
    <t>LOS LAURELES</t>
  </si>
  <si>
    <t>LOS QUIRQUINCHOS</t>
  </si>
  <si>
    <t>LOS SALADILLOS</t>
  </si>
  <si>
    <t>LUCIO V. LOPEZ</t>
  </si>
  <si>
    <t>LUIS PALACIOS</t>
  </si>
  <si>
    <t>MACIEL</t>
  </si>
  <si>
    <t>MAGGIOLO</t>
  </si>
  <si>
    <t>MALABRIGO</t>
  </si>
  <si>
    <t>MARCELINO ESCALADA</t>
  </si>
  <si>
    <t>MARGARITA</t>
  </si>
  <si>
    <t>MARIA JUANA</t>
  </si>
  <si>
    <t>MARIA LUISA</t>
  </si>
  <si>
    <t>MARIA SUSANA</t>
  </si>
  <si>
    <t>MARIA TERESA</t>
  </si>
  <si>
    <t>MATILDE</t>
  </si>
  <si>
    <t>MAUA</t>
  </si>
  <si>
    <t>MAXIMO PAZ</t>
  </si>
  <si>
    <t>MELINCUE</t>
  </si>
  <si>
    <t>MIGUEL TORRES</t>
  </si>
  <si>
    <t>MOISES VILLE</t>
  </si>
  <si>
    <t>MONIGOTES</t>
  </si>
  <si>
    <t>MONJE</t>
  </si>
  <si>
    <t>MONTE OSCURIDAD</t>
  </si>
  <si>
    <t>MONTE VERA</t>
  </si>
  <si>
    <t>MONTEFIORE</t>
  </si>
  <si>
    <t>MONTES DE OCA</t>
  </si>
  <si>
    <t>MURPHY</t>
  </si>
  <si>
    <t>NARE</t>
  </si>
  <si>
    <t>NELSON</t>
  </si>
  <si>
    <t>NUEVO TORINO</t>
  </si>
  <si>
    <t>OLIVEROS</t>
  </si>
  <si>
    <t>PALACIOS</t>
  </si>
  <si>
    <t>PAVON</t>
  </si>
  <si>
    <t>PAVON ARRIBA</t>
  </si>
  <si>
    <t>PEDRO GOMEZ CELLO</t>
  </si>
  <si>
    <t>PEREZ</t>
  </si>
  <si>
    <t>PEIRANO</t>
  </si>
  <si>
    <t>PIAMONTE</t>
  </si>
  <si>
    <t>PIÑERO</t>
  </si>
  <si>
    <t>PLAZA CLUCELLAS</t>
  </si>
  <si>
    <t>PORTUGALETE</t>
  </si>
  <si>
    <t>POZO BORRADO</t>
  </si>
  <si>
    <t>PRESIDENTE ROCA</t>
  </si>
  <si>
    <t>PROGRESO</t>
  </si>
  <si>
    <t>PROVIDENCIA</t>
  </si>
  <si>
    <t>PUEBLO ANDINO</t>
  </si>
  <si>
    <t>PUEBLO ESTHER</t>
  </si>
  <si>
    <t>PUEBLO MARINI</t>
  </si>
  <si>
    <t>PUEBLO MUÑOZ</t>
  </si>
  <si>
    <t>PUERTO GENERAL SAN MARTIN</t>
  </si>
  <si>
    <t>PUJATO</t>
  </si>
  <si>
    <t>PUJATO NORTE</t>
  </si>
  <si>
    <t>RAFAELA</t>
  </si>
  <si>
    <t>RAMAYON</t>
  </si>
  <si>
    <t>RAMONA</t>
  </si>
  <si>
    <t>RECONQUISTA</t>
  </si>
  <si>
    <t>RICARDONE</t>
  </si>
  <si>
    <t>ROLDAN</t>
  </si>
  <si>
    <t>ROMANG</t>
  </si>
  <si>
    <t>ROSARIO</t>
  </si>
  <si>
    <t>RUEDA</t>
  </si>
  <si>
    <t>RUFINO</t>
  </si>
  <si>
    <t>SA PEREYRA</t>
  </si>
  <si>
    <t>SAGUIER</t>
  </si>
  <si>
    <t>SALADERO CABAL</t>
  </si>
  <si>
    <t>SALTO GRANDE</t>
  </si>
  <si>
    <t>SAN ANTONIO DE OBLIGADO</t>
  </si>
  <si>
    <t>SAN BERNARDO (N.J.)</t>
  </si>
  <si>
    <t>SAN BERNARDO (SAN JUSTO)</t>
  </si>
  <si>
    <t>SAN CARLOS CENTRO</t>
  </si>
  <si>
    <t>SAN CARLOS NORTE</t>
  </si>
  <si>
    <t>SAN CARLOS SUD</t>
  </si>
  <si>
    <t>SAN CRISTOBAL</t>
  </si>
  <si>
    <t>SAN EDUARDO</t>
  </si>
  <si>
    <t>SAN EUGENIO</t>
  </si>
  <si>
    <t>SAN FABIAN</t>
  </si>
  <si>
    <t>SAN FRANCISCO DE SANTA FE</t>
  </si>
  <si>
    <t>SAN GENARO</t>
  </si>
  <si>
    <t>SAN GENARO NORTE</t>
  </si>
  <si>
    <t>SAN GREGORIO</t>
  </si>
  <si>
    <t>SAN GUILLERMO</t>
  </si>
  <si>
    <t>SAN JERONIMO DEL SAUCE</t>
  </si>
  <si>
    <t>SAN JERONIMO NORTE</t>
  </si>
  <si>
    <t>SAN JERONIMO SUD</t>
  </si>
  <si>
    <t>SAN JORGE</t>
  </si>
  <si>
    <t>SAN JOSE DE LA ESQUINA</t>
  </si>
  <si>
    <t>SAN JOSE DEL RINCON</t>
  </si>
  <si>
    <t>SAN MARIANO</t>
  </si>
  <si>
    <t>SAN MARTIN DE LAS ESCOBAS</t>
  </si>
  <si>
    <t>SAN MARTIN NORTE</t>
  </si>
  <si>
    <t>SANCTI SPIRITU</t>
  </si>
  <si>
    <t>SANFORD</t>
  </si>
  <si>
    <t>SANTA CLARA DE BUENA VISTA</t>
  </si>
  <si>
    <t>SANTA CLARA DE SAGUIER</t>
  </si>
  <si>
    <t>SANTA MARGARITA</t>
  </si>
  <si>
    <t>SANTA MARIA CENTRO</t>
  </si>
  <si>
    <t>SANTA MARIA NORTE</t>
  </si>
  <si>
    <t>SANTO DOMINGO</t>
  </si>
  <si>
    <t>SANTURCE</t>
  </si>
  <si>
    <t>SARGENTO CABRAL</t>
  </si>
  <si>
    <t>SASTRE</t>
  </si>
  <si>
    <t>SAUCE VIEJO</t>
  </si>
  <si>
    <t>SERODINO</t>
  </si>
  <si>
    <t>SILVA</t>
  </si>
  <si>
    <t>SOLDINI</t>
  </si>
  <si>
    <t>SOLEDAD</t>
  </si>
  <si>
    <t>SOUTOMAYOR</t>
  </si>
  <si>
    <t>SUARDI</t>
  </si>
  <si>
    <t>SUNCHALES</t>
  </si>
  <si>
    <t>SUSANA</t>
  </si>
  <si>
    <t>TACUARENDI</t>
  </si>
  <si>
    <t>TACURAL</t>
  </si>
  <si>
    <t>TACURALES</t>
  </si>
  <si>
    <t>TEODELINA</t>
  </si>
  <si>
    <t>THEOBALD</t>
  </si>
  <si>
    <t>TOBA</t>
  </si>
  <si>
    <t>TORTUGAS</t>
  </si>
  <si>
    <t>TOSTADO</t>
  </si>
  <si>
    <t>TOTORAS</t>
  </si>
  <si>
    <t>TRAILL</t>
  </si>
  <si>
    <t>PUEBLO URANGA</t>
  </si>
  <si>
    <t>VENADO TUERTO</t>
  </si>
  <si>
    <t>VERA</t>
  </si>
  <si>
    <t>VERA Y PINTADO</t>
  </si>
  <si>
    <t>VIDELA</t>
  </si>
  <si>
    <t>VILA</t>
  </si>
  <si>
    <t>VILLA AMELIA</t>
  </si>
  <si>
    <t>VILLA ANA</t>
  </si>
  <si>
    <t>VILLA CAÑAS</t>
  </si>
  <si>
    <t>VILLA CONSTITUCION</t>
  </si>
  <si>
    <t>VILLA ELOISA</t>
  </si>
  <si>
    <t>VILLA GOBERNADOR GALVEZ</t>
  </si>
  <si>
    <t>VILLA GUILLERMINA</t>
  </si>
  <si>
    <t>VILLA MINETTI</t>
  </si>
  <si>
    <t>VILLA MUGUETA</t>
  </si>
  <si>
    <t>VILLA OCAMPO</t>
  </si>
  <si>
    <t>VILLA SAN JOSE</t>
  </si>
  <si>
    <t>VILLA SARALEGUI</t>
  </si>
  <si>
    <t>VILLA TRINIDAD</t>
  </si>
  <si>
    <t>VILLADA</t>
  </si>
  <si>
    <t>VIRGINIA</t>
  </si>
  <si>
    <t>WHEELWRIGHT</t>
  </si>
  <si>
    <t>ZAVALLA</t>
  </si>
  <si>
    <t>ZENON PEREYRA</t>
  </si>
  <si>
    <t>ÑANDUCITA</t>
  </si>
  <si>
    <t>GREGORIA PEREZ DE DENI</t>
  </si>
  <si>
    <t>NICANOR MOLINAS</t>
  </si>
  <si>
    <t>TIMBUES</t>
  </si>
  <si>
    <t>CAMPO ANDINO</t>
  </si>
  <si>
    <t>COLONIA SAN JOSE</t>
  </si>
  <si>
    <t>LA CLARA</t>
  </si>
  <si>
    <t>SAN JORGE DE LA ESQUINA</t>
  </si>
  <si>
    <t>Colonia Teresa</t>
  </si>
  <si>
    <t>AMBOLAR</t>
  </si>
  <si>
    <t>ARRAGA</t>
  </si>
  <si>
    <t>AÑATUYA</t>
  </si>
  <si>
    <t>BANDERA</t>
  </si>
  <si>
    <t>BANDERA BAJADA</t>
  </si>
  <si>
    <t>BELTRAN</t>
  </si>
  <si>
    <t>BREA POZO</t>
  </si>
  <si>
    <t>CAMPO GALLO</t>
  </si>
  <si>
    <t>CANELAS</t>
  </si>
  <si>
    <t>CHAUCHILLAS</t>
  </si>
  <si>
    <t>CHILCA JULIANA</t>
  </si>
  <si>
    <t>CHOYA</t>
  </si>
  <si>
    <t>CINARA</t>
  </si>
  <si>
    <t>CLODOMIRA</t>
  </si>
  <si>
    <t>COLONIA ALPINA</t>
  </si>
  <si>
    <t>COLONIA DORA</t>
  </si>
  <si>
    <t>COLONIA SAN JUAN</t>
  </si>
  <si>
    <t>COLONIA EL SIMBOLAR</t>
  </si>
  <si>
    <t>COZUELOS</t>
  </si>
  <si>
    <t>DONADEU</t>
  </si>
  <si>
    <t>EL CABURE</t>
  </si>
  <si>
    <t>EL SANJON</t>
  </si>
  <si>
    <t>ESTACION ATAMISQUI</t>
  </si>
  <si>
    <t>EL BOBADAL</t>
  </si>
  <si>
    <t>EL CHARCO</t>
  </si>
  <si>
    <t>EL MOJON</t>
  </si>
  <si>
    <t>ESTACION ROBLES</t>
  </si>
  <si>
    <t>ESTACION TACAÑITAS</t>
  </si>
  <si>
    <t>FERNANDEZ</t>
  </si>
  <si>
    <t>FORTIN INCA</t>
  </si>
  <si>
    <t>FRIAS</t>
  </si>
  <si>
    <t>GARZA</t>
  </si>
  <si>
    <t>LUGONES</t>
  </si>
  <si>
    <t>REAL SAYANA</t>
  </si>
  <si>
    <t>GUARDIA ESCOLTA</t>
  </si>
  <si>
    <t>INGENIERO FORRES</t>
  </si>
  <si>
    <t>LA AURORA</t>
  </si>
  <si>
    <t>LA BANDA</t>
  </si>
  <si>
    <t>LA CAÑADA</t>
  </si>
  <si>
    <t>LA DARSENA</t>
  </si>
  <si>
    <t>LA INVERNADA</t>
  </si>
  <si>
    <t>LAS TINAJAS</t>
  </si>
  <si>
    <t>LOS JURIES</t>
  </si>
  <si>
    <t>LOS NUÑEZ</t>
  </si>
  <si>
    <t>LOS PIRPINTOS</t>
  </si>
  <si>
    <t>LOS QUIROGA</t>
  </si>
  <si>
    <t>LOS TELARES</t>
  </si>
  <si>
    <t>ARDILES</t>
  </si>
  <si>
    <t>MALBRAN</t>
  </si>
  <si>
    <t>MATARA</t>
  </si>
  <si>
    <t>MA¥O</t>
  </si>
  <si>
    <t>MEDELLIN</t>
  </si>
  <si>
    <t>MONTE QUEMADO</t>
  </si>
  <si>
    <t>NUEVA ESPERANZA</t>
  </si>
  <si>
    <t>NUEVA FRANCIA</t>
  </si>
  <si>
    <t>PALO NEGRO</t>
  </si>
  <si>
    <t>PAMPA DE LOS GUANACOS</t>
  </si>
  <si>
    <t>PINTO</t>
  </si>
  <si>
    <t>POZO BETBEDER</t>
  </si>
  <si>
    <t>POZO HONDO</t>
  </si>
  <si>
    <t>QUIMILI</t>
  </si>
  <si>
    <t>RAPELLI</t>
  </si>
  <si>
    <t>SACHAYOJ</t>
  </si>
  <si>
    <t>SAN JOSE DE BOQUERON</t>
  </si>
  <si>
    <t>SAN PEDRO DE GUASAYAN</t>
  </si>
  <si>
    <t>Ciudad de Santiago del Estero</t>
  </si>
  <si>
    <t>SANTOS LUGARES</t>
  </si>
  <si>
    <t>SELVA</t>
  </si>
  <si>
    <t>SOL DE JULIO</t>
  </si>
  <si>
    <t>SUMAMPA</t>
  </si>
  <si>
    <t>SUNCHO CORRAL</t>
  </si>
  <si>
    <t>TERMAS DE RIO HONDO</t>
  </si>
  <si>
    <t>TINTINA</t>
  </si>
  <si>
    <t>TOMAS YOUNG</t>
  </si>
  <si>
    <t>VILLA ATAMISQUI</t>
  </si>
  <si>
    <t>VILLA GENERAL MITRE</t>
  </si>
  <si>
    <t>VILLA LA PUNTA</t>
  </si>
  <si>
    <t>VILLA MAILIN</t>
  </si>
  <si>
    <t>VILLA OJO DE AGUA</t>
  </si>
  <si>
    <t>VILLA RIO HONDO</t>
  </si>
  <si>
    <t>VILLA SALAVINA</t>
  </si>
  <si>
    <t>VILLA SAN MARTIN</t>
  </si>
  <si>
    <t>VILLA SILIPICA</t>
  </si>
  <si>
    <t>VILMER</t>
  </si>
  <si>
    <t>GRAMILLA</t>
  </si>
  <si>
    <t>TABOADA</t>
  </si>
  <si>
    <t>VILELAS</t>
  </si>
  <si>
    <t>WEISBURD</t>
  </si>
  <si>
    <t>COMISION MUNICIPAL ARGENTINA</t>
  </si>
  <si>
    <t>COMISION MUNICIPAL CASARES</t>
  </si>
  <si>
    <t>COMISION MUNICIPAL ANTAJE</t>
  </si>
  <si>
    <t>COMISION MUNICIPAL CAÑADA ESCOBAR</t>
  </si>
  <si>
    <t>COMISION MUNICIPAL CHAUPI POZO</t>
  </si>
  <si>
    <t>COMISION MUNICIPAL CUATRO BOCAS</t>
  </si>
  <si>
    <t>VILLA ZANJON</t>
  </si>
  <si>
    <t>COMISION MUNICIPAL SAN JOSE DEL BOQUERON</t>
  </si>
  <si>
    <t>FIGUEROA</t>
  </si>
  <si>
    <t>AVERIAS</t>
  </si>
  <si>
    <t>COMISION MUNICIPAL TACAÑITAS</t>
  </si>
  <si>
    <t>COMISION MUNICIPAL VILLA GUASAYAN</t>
  </si>
  <si>
    <t>COMISION MUNICIPAL PATAY</t>
  </si>
  <si>
    <t>COMISION MUNICIPAL LAS DELICIAS</t>
  </si>
  <si>
    <t>COMISION MUNICIPAL RAMIREZ DE VELAZCO</t>
  </si>
  <si>
    <t>COMISION MUNICIPAL COLONIA TINCO</t>
  </si>
  <si>
    <t>COMISION MUNICIPAL POZUELOS</t>
  </si>
  <si>
    <t>COMISION MUNICIPAL VILLA MATOQUE</t>
  </si>
  <si>
    <t>COMISION MUNICIPAL EL CUADRADO</t>
  </si>
  <si>
    <t>COMISION MUNICIPAL DOÑA LUISA</t>
  </si>
  <si>
    <t>COMISION MUNICIPAL GUAMPACHA</t>
  </si>
  <si>
    <t>COMISION MUNICIPAL EL ARENAL</t>
  </si>
  <si>
    <t>COMISION MUNICIPAL POZO DEL TOBA</t>
  </si>
  <si>
    <t>COMISION MUNICIPAL OTUMPA</t>
  </si>
  <si>
    <t>COMISION MUNICIPAL QUEBRACHO COTO</t>
  </si>
  <si>
    <t>COMISION MUNICIPAL VILLA ROBLES</t>
  </si>
  <si>
    <t>COMISION MUNICIPAL SABAGASTA</t>
  </si>
  <si>
    <t>COMISION MUNICIPAL MANOGASTA</t>
  </si>
  <si>
    <t>VINARA</t>
  </si>
  <si>
    <t>Comisión Rural de Fomento de Libertad</t>
  </si>
  <si>
    <t>Comisión Rural de Fomento de El Dean</t>
  </si>
  <si>
    <t>Comisión Rural de Fomento de Campo Grande</t>
  </si>
  <si>
    <t>Comisión Rural de Fomento de Santa Catalina</t>
  </si>
  <si>
    <t>Comisión Rural de Fomento de La Noria</t>
  </si>
  <si>
    <t>Comisión Rural de Fomento de Tres Cruces</t>
  </si>
  <si>
    <t>Comisión Rural de Fomento de El Hoyon</t>
  </si>
  <si>
    <t>Comisión Rural de Fomento de Vaca Human</t>
  </si>
  <si>
    <t>Abra Grande</t>
  </si>
  <si>
    <t>Acos Pozo del Arbolito</t>
  </si>
  <si>
    <t>Ahí Veremos (C)</t>
  </si>
  <si>
    <t>Ahí Veremos (P)</t>
  </si>
  <si>
    <t>Amamá</t>
  </si>
  <si>
    <t>Amicha</t>
  </si>
  <si>
    <t>Caspi Corral</t>
  </si>
  <si>
    <t>El Aibe</t>
  </si>
  <si>
    <t>El Sauzal</t>
  </si>
  <si>
    <t>Granadero Gatica</t>
  </si>
  <si>
    <t>Huachana</t>
  </si>
  <si>
    <t>Juanillo</t>
  </si>
  <si>
    <t>Kilómetro 49</t>
  </si>
  <si>
    <t>La Nena - Simona</t>
  </si>
  <si>
    <t>La Paliza</t>
  </si>
  <si>
    <t>Lescano</t>
  </si>
  <si>
    <t>Los Ovejero</t>
  </si>
  <si>
    <t>Los Romanos - Santo Domin</t>
  </si>
  <si>
    <t>Melero</t>
  </si>
  <si>
    <t>Negra Muerta</t>
  </si>
  <si>
    <t>Punta Pozo</t>
  </si>
  <si>
    <t>Remes</t>
  </si>
  <si>
    <t>Roldán</t>
  </si>
  <si>
    <t>San Benito B. C.</t>
  </si>
  <si>
    <t>San Vicente</t>
  </si>
  <si>
    <t>Santa María</t>
  </si>
  <si>
    <t>Santo Domingo</t>
  </si>
  <si>
    <t>Sauce Solo</t>
  </si>
  <si>
    <t>Sol de Mayo</t>
  </si>
  <si>
    <t>Sotelo</t>
  </si>
  <si>
    <t>Sumamao</t>
  </si>
  <si>
    <t>Tío Pozo</t>
  </si>
  <si>
    <t>Vaca Huañuna</t>
  </si>
  <si>
    <t>Villa Brana</t>
  </si>
  <si>
    <t>Villa Hipólita</t>
  </si>
  <si>
    <t>Villa Mercedes</t>
  </si>
  <si>
    <t>Villa Nueva</t>
  </si>
  <si>
    <t>Yuchán</t>
  </si>
  <si>
    <t>7 DE ABRIL</t>
  </si>
  <si>
    <t>ACHERAL</t>
  </si>
  <si>
    <t>AGUA DULCE Y SOLEDAD</t>
  </si>
  <si>
    <t>AGUILARES</t>
  </si>
  <si>
    <t>ALDERETES</t>
  </si>
  <si>
    <t>ALPACHIRI Y EL MOLINO</t>
  </si>
  <si>
    <t>ALTO VERDE Y LOS GUCHEAS</t>
  </si>
  <si>
    <t>AMAICHA DEL VALLE</t>
  </si>
  <si>
    <t>AMBERES</t>
  </si>
  <si>
    <t>ANCA JULI</t>
  </si>
  <si>
    <t>ARCADIA</t>
  </si>
  <si>
    <t>VILLA BENJAMIN ARAOZ</t>
  </si>
  <si>
    <t>BANDA DEL RIO SALI</t>
  </si>
  <si>
    <t>BURRUYACU</t>
  </si>
  <si>
    <t>CAPITAN CACERES</t>
  </si>
  <si>
    <t>CEVIL REDONDO</t>
  </si>
  <si>
    <t>VILLA CHIGLIGASTA</t>
  </si>
  <si>
    <t>CHOROMORO</t>
  </si>
  <si>
    <t>CIUDACITA</t>
  </si>
  <si>
    <t>COLALAO DEL VALLE</t>
  </si>
  <si>
    <t>COLOMBRES</t>
  </si>
  <si>
    <t>YERBA BUENA</t>
  </si>
  <si>
    <t>DELFIN GALLO</t>
  </si>
  <si>
    <t>EL BRACHO</t>
  </si>
  <si>
    <t>EL BRACHO Y EL CEVILAR</t>
  </si>
  <si>
    <t>EL CADILLAL</t>
  </si>
  <si>
    <t>EL CERCADO</t>
  </si>
  <si>
    <t>EL CHAÑAR</t>
  </si>
  <si>
    <t>EL CORTE</t>
  </si>
  <si>
    <t>EL MANANTIAL</t>
  </si>
  <si>
    <t>EL MOLLAR</t>
  </si>
  <si>
    <t>EL NARANJITO</t>
  </si>
  <si>
    <t>EL NARANJO Y EL SUNCHAL</t>
  </si>
  <si>
    <t>EL POLEAR</t>
  </si>
  <si>
    <t>EL PUESTITO</t>
  </si>
  <si>
    <t>EL SACRIFICIO</t>
  </si>
  <si>
    <t>EL TIMBO</t>
  </si>
  <si>
    <t>ESCABA</t>
  </si>
  <si>
    <t>ESQUINA Y MANCOPA</t>
  </si>
  <si>
    <t>ESTACION ARAOZ Y TACANAS</t>
  </si>
  <si>
    <t>FAMAILLA</t>
  </si>
  <si>
    <t>GOBERNADOR GARMENDIA</t>
  </si>
  <si>
    <t>GASTONA Y BELICHA</t>
  </si>
  <si>
    <t>GRANEROS</t>
  </si>
  <si>
    <t>HUASA PAMPA</t>
  </si>
  <si>
    <t>JUAN BAUTISTA ALBERDI</t>
  </si>
  <si>
    <t>LA COCHA</t>
  </si>
  <si>
    <t>LA FLORIDA Y LUISIANA</t>
  </si>
  <si>
    <t>LAMADRID</t>
  </si>
  <si>
    <t>LAS CEJAS</t>
  </si>
  <si>
    <t>LAS TALAS</t>
  </si>
  <si>
    <t>LAS TALITAS</t>
  </si>
  <si>
    <t>VILLA DE LEALES</t>
  </si>
  <si>
    <t>LOS BULACIO Y LOS VILLAGRA</t>
  </si>
  <si>
    <t>LOS GOMEZ</t>
  </si>
  <si>
    <t>LOS GUTIERREZ</t>
  </si>
  <si>
    <t>LOS NOGALES</t>
  </si>
  <si>
    <t>LOS PEREYRAS</t>
  </si>
  <si>
    <t>LOS PEREZ</t>
  </si>
  <si>
    <t>LOS PUESTOS</t>
  </si>
  <si>
    <t>LOS RALOS</t>
  </si>
  <si>
    <t>LOS SARMIENTOS Y LA TIPA</t>
  </si>
  <si>
    <t>LOS SOSAS</t>
  </si>
  <si>
    <t>LULES</t>
  </si>
  <si>
    <t>MANUEL GARCIA FERNANDEZ</t>
  </si>
  <si>
    <t>MANUELA PEDRAZA</t>
  </si>
  <si>
    <t>MONTE BELLO</t>
  </si>
  <si>
    <t>MONTEAGUDO</t>
  </si>
  <si>
    <t>MONTEROS</t>
  </si>
  <si>
    <t>PADRE MONTI</t>
  </si>
  <si>
    <t>PAMPA MAYO</t>
  </si>
  <si>
    <t>GOBERNADOR PIEDRABUENA</t>
  </si>
  <si>
    <t>QUILMES Y LOS SUELDOS</t>
  </si>
  <si>
    <t>RIO CHICO Y NUEVA TRINIDAD</t>
  </si>
  <si>
    <t>RACO</t>
  </si>
  <si>
    <t>LA RAMADA Y LA CRUZ</t>
  </si>
  <si>
    <t>RANCHILLOS</t>
  </si>
  <si>
    <t>RANCHILLOS Y SAN MIGUEL</t>
  </si>
  <si>
    <t>RIO SECO</t>
  </si>
  <si>
    <t>RUMI PUNCO</t>
  </si>
  <si>
    <t>SAN ANDRES</t>
  </si>
  <si>
    <t>SAN FELIPE Y SANTA BARBARA</t>
  </si>
  <si>
    <t>SAN JOSE DE LA COCHA</t>
  </si>
  <si>
    <t>San Miguel de Tucuman</t>
  </si>
  <si>
    <t>SAN PABLO Y VILLA NOGUES</t>
  </si>
  <si>
    <t>SAN PEDRO DE COLALAO</t>
  </si>
  <si>
    <t>SAN PEDRO Y SAN ANTONIO</t>
  </si>
  <si>
    <t>SANTA CRUZ Y LA TUNA</t>
  </si>
  <si>
    <t>SARGENTO MOYA</t>
  </si>
  <si>
    <t>SIMOCA</t>
  </si>
  <si>
    <t>SOLDADO MALDONADO</t>
  </si>
  <si>
    <t>SANTA ROSA Y LOS ROJO</t>
  </si>
  <si>
    <t>SANTA ROSA DE LEALES</t>
  </si>
  <si>
    <t>TACO RALO</t>
  </si>
  <si>
    <t>TAFI DEL VALLE</t>
  </si>
  <si>
    <t>TAFI VIEJO</t>
  </si>
  <si>
    <t>TAPIA</t>
  </si>
  <si>
    <t>TENIENTE BERDINA</t>
  </si>
  <si>
    <t>TRANCAS</t>
  </si>
  <si>
    <t>MEDINAS</t>
  </si>
  <si>
    <t>VILLA BELGRANO</t>
  </si>
  <si>
    <t>VILLA QUINTEROS</t>
  </si>
  <si>
    <t>YANIMA</t>
  </si>
  <si>
    <t>LOS LUNAS</t>
  </si>
  <si>
    <t>YONOPONGO</t>
  </si>
  <si>
    <t>LEON ROUGES</t>
  </si>
  <si>
    <t>LA TRINIDAD</t>
  </si>
  <si>
    <t>RIO GRANDE</t>
  </si>
  <si>
    <t>TOLHUIN</t>
  </si>
  <si>
    <t>USHUAIA</t>
  </si>
  <si>
    <t>Provincia + municipio</t>
  </si>
  <si>
    <t>RIO.NEGRO</t>
  </si>
  <si>
    <t>CAPITAL.FEDERAL</t>
  </si>
  <si>
    <t>BUENOS.AIRES</t>
  </si>
  <si>
    <t>ENTRE.RIOS</t>
  </si>
  <si>
    <t>LA.RIOJA</t>
  </si>
  <si>
    <t>SAN.JUAN</t>
  </si>
  <si>
    <t>SAN.LUIS</t>
  </si>
  <si>
    <t>SANTA.FE</t>
  </si>
  <si>
    <t>SANTIAGO.DEL.ESTERO</t>
  </si>
  <si>
    <t>LA.PAMPA</t>
  </si>
  <si>
    <t>SANTA.CRUZ</t>
  </si>
  <si>
    <t>TIERRA.DEL.FUEGO</t>
  </si>
  <si>
    <t>Volver al menu</t>
  </si>
  <si>
    <t>Régimen de Credito Fiscal</t>
  </si>
  <si>
    <t>SEDES</t>
  </si>
  <si>
    <t>Si</t>
  </si>
  <si>
    <t>No</t>
  </si>
  <si>
    <t>Gerencias por provincia</t>
  </si>
  <si>
    <t>Gerencias por provincia y municipio</t>
  </si>
  <si>
    <t>Columna1</t>
  </si>
  <si>
    <t>Muni_Desc</t>
  </si>
  <si>
    <t>AT_desc</t>
  </si>
  <si>
    <t>Columna2</t>
  </si>
  <si>
    <t>CAPITAL_FEDERAL</t>
  </si>
  <si>
    <t>BUENOS_AIRES</t>
  </si>
  <si>
    <t>CATAMARCA_</t>
  </si>
  <si>
    <t>CORDOBA_</t>
  </si>
  <si>
    <t>CORRIENTES_</t>
  </si>
  <si>
    <t>CHACO_</t>
  </si>
  <si>
    <t>CHUBUT_</t>
  </si>
  <si>
    <t>ENTRE_RIOS</t>
  </si>
  <si>
    <t>FORMOSA_</t>
  </si>
  <si>
    <t>JUJUY_</t>
  </si>
  <si>
    <t>LA_PAMPA</t>
  </si>
  <si>
    <t>Prov. + Muni</t>
  </si>
  <si>
    <t>Prov. + Dpto</t>
  </si>
  <si>
    <t>LA_RIOJA</t>
  </si>
  <si>
    <t>MENDOZA_</t>
  </si>
  <si>
    <t>MISIONES_</t>
  </si>
  <si>
    <t>NEUQUEN_</t>
  </si>
  <si>
    <t>RIO_NEGRO</t>
  </si>
  <si>
    <t>SALTA_</t>
  </si>
  <si>
    <t>SAN_JUAN</t>
  </si>
  <si>
    <t>SAN_LUIS</t>
  </si>
  <si>
    <t>SANTA_CRUZ</t>
  </si>
  <si>
    <t>SANTA_FE</t>
  </si>
  <si>
    <t>SANTIAGO_DEL_ESTERO</t>
  </si>
  <si>
    <t>TUCUMAN_</t>
  </si>
  <si>
    <t>TIERRA_DEL_FUEGO</t>
  </si>
  <si>
    <t>Tipo de Propuesta *</t>
  </si>
  <si>
    <t>CUIT *</t>
  </si>
  <si>
    <t>Razón social *</t>
  </si>
  <si>
    <t>Codigo de actividad *</t>
  </si>
  <si>
    <t>Apellidos*</t>
  </si>
  <si>
    <t>Nombres*</t>
  </si>
  <si>
    <t>CUIL*</t>
  </si>
  <si>
    <t>Correo electronico*</t>
  </si>
  <si>
    <t>Telefono*</t>
  </si>
  <si>
    <t>Femenino</t>
  </si>
  <si>
    <t>Masculino</t>
  </si>
  <si>
    <t>Domicilio *</t>
  </si>
  <si>
    <t>Provincia *</t>
  </si>
  <si>
    <t>Municipio *</t>
  </si>
  <si>
    <t>Telefono *</t>
  </si>
  <si>
    <t>Departamento *</t>
  </si>
  <si>
    <t>Localidad *</t>
  </si>
  <si>
    <t>CUIL *</t>
  </si>
  <si>
    <t>Apellidos *</t>
  </si>
  <si>
    <t>Teléfono *</t>
  </si>
  <si>
    <t>Área o sector al que pertenece *</t>
  </si>
  <si>
    <t>Puesto que ocupa en la empresa *</t>
  </si>
  <si>
    <t>Nombres *</t>
  </si>
  <si>
    <t>Correo Electrónico *</t>
  </si>
  <si>
    <t>Razón Social / Nombre y Apellido*</t>
  </si>
  <si>
    <t>Correo Electrónico*</t>
  </si>
  <si>
    <t>Sitio Web *</t>
  </si>
  <si>
    <t>Secretaria de Empleo</t>
  </si>
  <si>
    <t>Total de personas a capacitar</t>
  </si>
  <si>
    <t xml:space="preserve">Ocupados o asociados de organismos patrocinados </t>
  </si>
  <si>
    <t>Desocupados</t>
  </si>
  <si>
    <t>Total</t>
  </si>
  <si>
    <t>Formación de desocupados</t>
  </si>
  <si>
    <t>Indique a que grupo pertenecen los desocupados a capacitar:</t>
  </si>
  <si>
    <t>18 a 24 años</t>
  </si>
  <si>
    <t xml:space="preserve">25 a 44 años </t>
  </si>
  <si>
    <t xml:space="preserve">Mayores de 45 años </t>
  </si>
  <si>
    <t>TOTAL</t>
  </si>
  <si>
    <t xml:space="preserve">En general </t>
  </si>
  <si>
    <t xml:space="preserve">Con Discapacidad </t>
  </si>
  <si>
    <t>Incluidos en el Seguro de Capacitación y Empleo (SCyE)</t>
  </si>
  <si>
    <t xml:space="preserve">Producción / Operaciones </t>
  </si>
  <si>
    <t xml:space="preserve">Comercial y ventas </t>
  </si>
  <si>
    <t xml:space="preserve">Administración y finanzas </t>
  </si>
  <si>
    <t xml:space="preserve">Recursos Humanos </t>
  </si>
  <si>
    <t>Otros</t>
  </si>
  <si>
    <t>Personas a capacitar</t>
  </si>
  <si>
    <t>Dotación de personal</t>
  </si>
  <si>
    <t>Certificación Contable para la presentación de propuestas</t>
  </si>
  <si>
    <t>En mi carácter de Contador Público Independiente, a solicitud del interesado y para su presentación ante el MINISTERIO DE PRODUCCION Y TRABAJO – SECRETARIA DE EMPLEO – Programa Crédito Fiscal, emito la presente conforme con lo dispuesto por las normas incluidas en la Sección VI de la Resolución Técnica N° 37 de la Federación Argentina de Consejos Profesionales de Ciencias Económicas. Dichas Normas exigen que cumpla los requerimientos de ética, así como que planifique mi tarea.
La certificación se aplica a ciertas situaciones de hecho y comprobaciones especiales, a través de la constatación con registros contables y otra documentación de respaldo. Este trabajo profesional no constituye una auditoria ni una revisión y, por lo tanto, las manifestaciones del Contador Público no representan la emisión de un juicio técnico respecto de la información objeto de la certificación.</t>
  </si>
  <si>
    <t>1.  Alcance de la certificación</t>
  </si>
  <si>
    <t xml:space="preserve">2. Detalle de lo que se certifica </t>
  </si>
  <si>
    <t>a</t>
  </si>
  <si>
    <t>Inicio Mes/Año</t>
  </si>
  <si>
    <t>Fin Mes/Año</t>
  </si>
  <si>
    <t>Mes</t>
  </si>
  <si>
    <t>Agosto</t>
  </si>
  <si>
    <t>Septiembre</t>
  </si>
  <si>
    <t>Octubre</t>
  </si>
  <si>
    <t>Noviembre</t>
  </si>
  <si>
    <t>Diciembre</t>
  </si>
  <si>
    <t>3. Alcance especifico de la tarea profesional realizada</t>
  </si>
  <si>
    <t>Mi tarea profesional se limitó a cotejar lo detallado en el párrafo anterior con la siguiente documentación:</t>
  </si>
  <si>
    <t>c. Constancia de inscripción ante la Administracion Federal de Ingresos Publicos (AFIP).</t>
  </si>
  <si>
    <t>4. Manifestación del contador</t>
  </si>
  <si>
    <t>Tamaño empresa</t>
  </si>
  <si>
    <t>Micro</t>
  </si>
  <si>
    <t>Pequeña</t>
  </si>
  <si>
    <t>Mediana tramo 1</t>
  </si>
  <si>
    <t>Grande</t>
  </si>
  <si>
    <t>Mediana tramo 2</t>
  </si>
  <si>
    <t xml:space="preserve">a </t>
  </si>
  <si>
    <t>(Pesos XXXX)</t>
  </si>
  <si>
    <t>y el</t>
  </si>
  <si>
    <t>(Pesos XXXX                                                                                               )</t>
  </si>
  <si>
    <t>calculado sobre ese total es de</t>
  </si>
  <si>
    <t xml:space="preserve">  </t>
  </si>
  <si>
    <t xml:space="preserve">Código de Actividad Principal, según F-883: </t>
  </si>
  <si>
    <t>asciende a la cantidad de</t>
  </si>
  <si>
    <t>(XXXXXXXXXXXXXXX )</t>
  </si>
  <si>
    <t>Certificación contable</t>
  </si>
  <si>
    <t>Descripción de la Propuesta</t>
  </si>
  <si>
    <t>Fundamentación de la Propuesta</t>
  </si>
  <si>
    <t>Breve resumen descriptivo de la propuesta*</t>
  </si>
  <si>
    <t>Diagnóstico (Indique el problema o la necesidad que dan origen a la presente propuesta)*</t>
  </si>
  <si>
    <t>Objetivos de la propuesta*</t>
  </si>
  <si>
    <t>Desarrollo y acompañamiento en la propuesta</t>
  </si>
  <si>
    <t>En este apartado deberá indicar, en el caso de solicitar gastos de desarrollo y acompañamiento, los datos de la institución que los realizara.</t>
  </si>
  <si>
    <t>Indique el tipo de institución*</t>
  </si>
  <si>
    <t>Breve resumen descriptivo de la institución*</t>
  </si>
  <si>
    <t>Breve Reseña de la Empresa/Cooperativa de Trabajo</t>
  </si>
  <si>
    <t>Tipo de institucion DYA</t>
  </si>
  <si>
    <t>Institucion Fortalecida</t>
  </si>
  <si>
    <t>Institucion Certificada</t>
  </si>
  <si>
    <t xml:space="preserve">Productos y/o servicios ofrecidos*
</t>
  </si>
  <si>
    <t>Creditos Fiscales en otros organismos</t>
  </si>
  <si>
    <t>Indique si obtuvo crédito fiscal en otro programa administrador del cupo fiscal previsto en la ley 22.317, en el año calendario de la presente convocatoria.</t>
  </si>
  <si>
    <t>Taller Protegido de Producción *</t>
  </si>
  <si>
    <t>Organismo</t>
  </si>
  <si>
    <t>Monto otorgado</t>
  </si>
  <si>
    <t>Porcentaje de calculo</t>
  </si>
  <si>
    <t>Institución capacitadora</t>
  </si>
  <si>
    <t>Tipo de institucion capacitadora</t>
  </si>
  <si>
    <t xml:space="preserve">Persona Humana </t>
  </si>
  <si>
    <t>Universidad</t>
  </si>
  <si>
    <t>Escuela</t>
  </si>
  <si>
    <t>Otras Instituciones</t>
  </si>
  <si>
    <t>Tipo de Institucion</t>
  </si>
  <si>
    <t xml:space="preserve">Sitio Web </t>
  </si>
  <si>
    <t>Correo electronico</t>
  </si>
  <si>
    <t xml:space="preserve">Trayectoria Formativa del Docente* </t>
  </si>
  <si>
    <t>Municipio*</t>
  </si>
  <si>
    <t>C.P.</t>
  </si>
  <si>
    <t>Telefono</t>
  </si>
  <si>
    <t>Ingrese las instituciones de capacitacion o los capacitadores por tipo.</t>
  </si>
  <si>
    <t>Persona Humana</t>
  </si>
  <si>
    <t>Razón Social</t>
  </si>
  <si>
    <t>Nombre</t>
  </si>
  <si>
    <t>Volver al menu "Institucion Capacitadora"</t>
  </si>
  <si>
    <t>Centro de Formacion Profesional habilitado</t>
  </si>
  <si>
    <t>Centro de Formacion Profesional Fortalecido</t>
  </si>
  <si>
    <t>Centro de Formacion Profesional Certificado</t>
  </si>
  <si>
    <t>Tipo de Institucion Otras</t>
  </si>
  <si>
    <t>Indique si el organismo otorga títulos oficiales</t>
  </si>
  <si>
    <t>Propuesta de formación</t>
  </si>
  <si>
    <t>Formacion Profesional</t>
  </si>
  <si>
    <t>Entrenamiento para el trabajo</t>
  </si>
  <si>
    <t>Certificación de competencias laborales</t>
  </si>
  <si>
    <t>Volver al menu "Propuesta de formación"</t>
  </si>
  <si>
    <t>Formación profesional</t>
  </si>
  <si>
    <t>Curso</t>
  </si>
  <si>
    <t>Tipo de formación</t>
  </si>
  <si>
    <t>Modalidad</t>
  </si>
  <si>
    <t>Monto solicitado</t>
  </si>
  <si>
    <t>Detalle</t>
  </si>
  <si>
    <t>Detalle de cursos solicitados</t>
  </si>
  <si>
    <t>Modalidad*</t>
  </si>
  <si>
    <t>Tipo de formación *</t>
  </si>
  <si>
    <t>Nombre del curso *</t>
  </si>
  <si>
    <t>Fecha aprox. de inicio*</t>
  </si>
  <si>
    <t>Fecha aprox. de finalización*</t>
  </si>
  <si>
    <t>Cantidad de réplicas*</t>
  </si>
  <si>
    <t>Cantidad de horas del curso*</t>
  </si>
  <si>
    <t>Cantidad de meses *</t>
  </si>
  <si>
    <t>Modalidades</t>
  </si>
  <si>
    <t>Virtual</t>
  </si>
  <si>
    <t>Presencial</t>
  </si>
  <si>
    <t>Mixta</t>
  </si>
  <si>
    <t>Curso vinculado a la Certificación de Calidad</t>
  </si>
  <si>
    <t>Curso vinculado a IFP</t>
  </si>
  <si>
    <t>Tipo de Formación</t>
  </si>
  <si>
    <t>Abierta</t>
  </si>
  <si>
    <t>Cerrada</t>
  </si>
  <si>
    <t>FP_Cerrada</t>
  </si>
  <si>
    <t>FP_Abierta</t>
  </si>
  <si>
    <t>Duración</t>
  </si>
  <si>
    <t>Código Tipología</t>
  </si>
  <si>
    <t>Descripción Tipología</t>
  </si>
  <si>
    <t>Código Subtipología</t>
  </si>
  <si>
    <t>Descripción subtipología</t>
  </si>
  <si>
    <t xml:space="preserve">Construcción                                                                                        </t>
  </si>
  <si>
    <t xml:space="preserve">Albañilería                                                                                         </t>
  </si>
  <si>
    <t xml:space="preserve">Armado y encofrado de hormigón armado                                                               </t>
  </si>
  <si>
    <t xml:space="preserve">Montador de tabiques y cielorrasos de placa de roca de yeso                                         </t>
  </si>
  <si>
    <t xml:space="preserve">Colocador de revestimientos cerámicos                                                               </t>
  </si>
  <si>
    <t xml:space="preserve">Instalaciones domiciliarias de gas                                                                  </t>
  </si>
  <si>
    <t xml:space="preserve">Instalaciones sanitarias domiciliarias                                                              </t>
  </si>
  <si>
    <t xml:space="preserve">Instalaciones domiciliarias de electricidad                                                         </t>
  </si>
  <si>
    <t xml:space="preserve">Soldador por arco                                                                                   </t>
  </si>
  <si>
    <t>Techista</t>
  </si>
  <si>
    <t xml:space="preserve">Otros                                                                                             </t>
  </si>
  <si>
    <t xml:space="preserve">Pintura de obra                                                                                     </t>
  </si>
  <si>
    <t xml:space="preserve">Instalaciones eléctricas de planta                                                                  </t>
  </si>
  <si>
    <t xml:space="preserve">Capintería de obra                                                                                  </t>
  </si>
  <si>
    <t xml:space="preserve">Terminaciones de carpintería                                                                        </t>
  </si>
  <si>
    <t xml:space="preserve">Andamista, soportista                                                                               </t>
  </si>
  <si>
    <t xml:space="preserve">Aisladores                                                                                          </t>
  </si>
  <si>
    <t xml:space="preserve">Armado de hierro                                                                                    </t>
  </si>
  <si>
    <t xml:space="preserve">Calderero                                                                                           </t>
  </si>
  <si>
    <t xml:space="preserve">Cañista                                                                                             </t>
  </si>
  <si>
    <t xml:space="preserve">Colocador de revestimientos plásticos                                                               </t>
  </si>
  <si>
    <t xml:space="preserve">Colocador de vidrios                                                                                </t>
  </si>
  <si>
    <t xml:space="preserve">Cerrajero                                                                                           </t>
  </si>
  <si>
    <t xml:space="preserve">Herrero de obra                                                                                     </t>
  </si>
  <si>
    <t xml:space="preserve">Instrumentistas                                                                                     </t>
  </si>
  <si>
    <t xml:space="preserve">Lectura e interpretación de planos                                                                  </t>
  </si>
  <si>
    <t xml:space="preserve">Montador                                                                                            </t>
  </si>
  <si>
    <t xml:space="preserve">Montador electromecánico                                                                            </t>
  </si>
  <si>
    <t xml:space="preserve">Montaje industrial                                                                                  </t>
  </si>
  <si>
    <t xml:space="preserve">Operación de maquinaria vial                                                                        </t>
  </si>
  <si>
    <t xml:space="preserve">Soldadura de argón                                                                                  </t>
  </si>
  <si>
    <t xml:space="preserve">Soldadura de cañerías                                                                               </t>
  </si>
  <si>
    <t xml:space="preserve">Zinguero                                                                                            </t>
  </si>
  <si>
    <t xml:space="preserve">Producción ladrillos de suelo cemento                                                               </t>
  </si>
  <si>
    <t xml:space="preserve">Mantenimiento de edificios                                                                          </t>
  </si>
  <si>
    <t xml:space="preserve">Soldadura por arco sumergido                                                                        </t>
  </si>
  <si>
    <t xml:space="preserve">Montador mecánico                                                                                   </t>
  </si>
  <si>
    <t xml:space="preserve">Soldadura de estructuras                                                                            </t>
  </si>
  <si>
    <t>Cañista piping</t>
  </si>
  <si>
    <t>Soldadura bajo proceso MIG MAG</t>
  </si>
  <si>
    <t>Operador de amoladoras</t>
  </si>
  <si>
    <t>Soldadura bajo proceso TIG</t>
  </si>
  <si>
    <t xml:space="preserve">Montaje de equipos </t>
  </si>
  <si>
    <t>Formación socios cooperativistas</t>
  </si>
  <si>
    <t>Sistema Emmedue</t>
  </si>
  <si>
    <t>Construcciones húmedas</t>
  </si>
  <si>
    <t>Energías renovables</t>
  </si>
  <si>
    <t>Inglés nivel I</t>
  </si>
  <si>
    <t>Mecánico instalador y reparador de acondicionador de aire</t>
  </si>
  <si>
    <t>Operador de procesador texto</t>
  </si>
  <si>
    <t>Operador de sistema operativo entorno gráfico</t>
  </si>
  <si>
    <t>Operador planilla de cálculos</t>
  </si>
  <si>
    <t>Portugués nivel I</t>
  </si>
  <si>
    <t>Durlock</t>
  </si>
  <si>
    <t>Formación teórica para oficiales</t>
  </si>
  <si>
    <t>Introducción a la industria de la construcción módulo A</t>
  </si>
  <si>
    <t>Introducción a la industria de la construcción módulo B</t>
  </si>
  <si>
    <t>Buenas prácticas ambientales</t>
  </si>
  <si>
    <t>Carpintería metálica</t>
  </si>
  <si>
    <t>Colocación de revestimiento en base húmeda</t>
  </si>
  <si>
    <t>Computación</t>
  </si>
  <si>
    <t>Dibujo de planos y documentos de obra</t>
  </si>
  <si>
    <t>Gasista de 3ra. categoría</t>
  </si>
  <si>
    <t>Sobrestante y administrativo de obra</t>
  </si>
  <si>
    <t>Soldadura</t>
  </si>
  <si>
    <t>Sensibilización en salud y seguridad para trabajadores</t>
  </si>
  <si>
    <t>Higiene y seguridad en unidad móvil (charlas)</t>
  </si>
  <si>
    <t>Higiene y seguridad en unidad móvil (curso)</t>
  </si>
  <si>
    <t>Aplicación de energías renovables (e-learning)</t>
  </si>
  <si>
    <t>Gestión en salud y seguridad para establecimientos educativos</t>
  </si>
  <si>
    <t>Gestión en salud y seguridad para delegados de obra y colaboradores gremiales</t>
  </si>
  <si>
    <t>Soldadura variada</t>
  </si>
  <si>
    <t>Formación ambiental para el uso racional de la energía</t>
  </si>
  <si>
    <t>Instalación de líneas de telefonía</t>
  </si>
  <si>
    <t>Auxiliar de operador de fibra óptica</t>
  </si>
  <si>
    <t>Auxiliar en instalaciones eléctricas</t>
  </si>
  <si>
    <t>Gasista de 2da. categoría</t>
  </si>
  <si>
    <t xml:space="preserve">Metalurgia y metalmecánica                                                                          </t>
  </si>
  <si>
    <t xml:space="preserve">Ajuste y montaje                                                                                    </t>
  </si>
  <si>
    <t xml:space="preserve">Ajustador matricero                                                                                 </t>
  </si>
  <si>
    <t xml:space="preserve">Armador matricero                                                                                   </t>
  </si>
  <si>
    <t xml:space="preserve">Alesador                                                                                            </t>
  </si>
  <si>
    <t xml:space="preserve">Auxiliar electrónico de mantenimiento industrial                                                    </t>
  </si>
  <si>
    <t xml:space="preserve">Operador de CNC, CAD y CAM                                                                          </t>
  </si>
  <si>
    <t xml:space="preserve">Condiciones y medio ambiente de trabajo                                                             </t>
  </si>
  <si>
    <t xml:space="preserve">Diseño de programas asistidos                                                                       </t>
  </si>
  <si>
    <t xml:space="preserve">Elaboración y desarrollo de proyectos                                                               </t>
  </si>
  <si>
    <t xml:space="preserve">Electricidad doméstica                                                                              </t>
  </si>
  <si>
    <t xml:space="preserve">Soldadura de electrodos revestidos                                                                  </t>
  </si>
  <si>
    <t xml:space="preserve">Electrónica básica                                                                                  </t>
  </si>
  <si>
    <t xml:space="preserve">Estrategia de ventas                                                                                </t>
  </si>
  <si>
    <t xml:space="preserve">Extrusión aluminio                                                                                  </t>
  </si>
  <si>
    <t xml:space="preserve">Fusión y colado                                                                                     </t>
  </si>
  <si>
    <t xml:space="preserve">Fresador                                                                                            </t>
  </si>
  <si>
    <t xml:space="preserve">Herrería y soldadura                                                                                </t>
  </si>
  <si>
    <t xml:space="preserve">Horno fusión en fundición                                                                           </t>
  </si>
  <si>
    <t xml:space="preserve">Inglés técnico                                                                                      </t>
  </si>
  <si>
    <t xml:space="preserve">Operario ingresante industria metalmecánica                                                         </t>
  </si>
  <si>
    <t xml:space="preserve">Investigación y desarrollo                                                                          </t>
  </si>
  <si>
    <t xml:space="preserve">Inyección plástico                                                                                  </t>
  </si>
  <si>
    <t xml:space="preserve">Inyección de aluminio y plástico                                                                    </t>
  </si>
  <si>
    <t xml:space="preserve">ISO 9000                                                                                            </t>
  </si>
  <si>
    <t xml:space="preserve">Mantenimiento mecánico                                                                              </t>
  </si>
  <si>
    <t xml:space="preserve">Operario maquinaria inyectora de plástico                                                           </t>
  </si>
  <si>
    <t xml:space="preserve">Mecánica de maquinaria agrícola                                                                     </t>
  </si>
  <si>
    <t xml:space="preserve">Mecánica motores a combustión                                                                       </t>
  </si>
  <si>
    <t xml:space="preserve">Mecanizado con CNC                                                                                  </t>
  </si>
  <si>
    <t xml:space="preserve">Mecanizado                                                                                          </t>
  </si>
  <si>
    <t xml:space="preserve">Metalografía                                                                                        </t>
  </si>
  <si>
    <t xml:space="preserve">Moldeo y noyería                                                                                    </t>
  </si>
  <si>
    <t xml:space="preserve">Neumática                                                                                           </t>
  </si>
  <si>
    <t xml:space="preserve">Operador máquinas y herramientas                                                                    </t>
  </si>
  <si>
    <t xml:space="preserve">Operador PC administrativo                                                                          </t>
  </si>
  <si>
    <t xml:space="preserve">Operario metalmecánico básico                                                                       </t>
  </si>
  <si>
    <t xml:space="preserve">Operario metalmecánico inicial                                                                      </t>
  </si>
  <si>
    <t xml:space="preserve">Portugués técnico                                                                                   </t>
  </si>
  <si>
    <t xml:space="preserve">Procesos lógicos computarizados                                                                     </t>
  </si>
  <si>
    <t xml:space="preserve">Programación asistida                                                                               </t>
  </si>
  <si>
    <t xml:space="preserve">Resistencia de materiales                                                                           </t>
  </si>
  <si>
    <t xml:space="preserve">Recursos humanos                                                                                    </t>
  </si>
  <si>
    <t xml:space="preserve">Secretariado                                                                                        </t>
  </si>
  <si>
    <t xml:space="preserve">Sistemas de costos                                                                                  </t>
  </si>
  <si>
    <t xml:space="preserve">Soldadura MAG-MIG y TIG                                                                             </t>
  </si>
  <si>
    <t xml:space="preserve">Soldadura de tuberías y redes                                                                       </t>
  </si>
  <si>
    <t xml:space="preserve">Tornería computarizada (CNC)                                                                        </t>
  </si>
  <si>
    <t xml:space="preserve">Tratamiento térmico                                                                                 </t>
  </si>
  <si>
    <t xml:space="preserve">Trazado y plegado                                                                                   </t>
  </si>
  <si>
    <t xml:space="preserve">Trazador calderero                                                                                  </t>
  </si>
  <si>
    <t xml:space="preserve">Alineación de ejes                                                                                  </t>
  </si>
  <si>
    <t xml:space="preserve">Armado de estructuras                                                                               </t>
  </si>
  <si>
    <t xml:space="preserve">Automatización electro-neumática                                                                    </t>
  </si>
  <si>
    <t xml:space="preserve">Automatización industrial                                                                           </t>
  </si>
  <si>
    <t xml:space="preserve">Automatización neumática e hidráulica                                                               </t>
  </si>
  <si>
    <t xml:space="preserve">Calderería naval                                                                                    </t>
  </si>
  <si>
    <t xml:space="preserve">Calderero piping                                                                                    </t>
  </si>
  <si>
    <t xml:space="preserve">Calibración y ajuste de instrumentos                                                                </t>
  </si>
  <si>
    <t xml:space="preserve">Circuitos electrónicos digitales combinacionales                                                    </t>
  </si>
  <si>
    <t xml:space="preserve">Circuitos electrónicos digitales secuenciales                                                       </t>
  </si>
  <si>
    <t xml:space="preserve">CNC                                                                                                 </t>
  </si>
  <si>
    <t xml:space="preserve">Control de procesos industriales                                                                    </t>
  </si>
  <si>
    <t xml:space="preserve">Controladores lógicos programables                                                                  </t>
  </si>
  <si>
    <t xml:space="preserve">Electricidad del automotor                                                                          </t>
  </si>
  <si>
    <t xml:space="preserve">Electricidad industrial                                                                             </t>
  </si>
  <si>
    <t xml:space="preserve">Electricidad naval                                                                                  </t>
  </si>
  <si>
    <t xml:space="preserve">Electricidad para mecánicos                                                                         </t>
  </si>
  <si>
    <t xml:space="preserve">Electricidad y mantenimiento industrial                                                             </t>
  </si>
  <si>
    <t xml:space="preserve">Electricidad con orientación a la automatización industrial                                         </t>
  </si>
  <si>
    <t xml:space="preserve">Electromagnetismo aplicado a los frenos electromagnéticos                                           </t>
  </si>
  <si>
    <t xml:space="preserve">Electroneumática e hidráulica                                                                       </t>
  </si>
  <si>
    <t xml:space="preserve">Electrónica en microcontroladores                                                                   </t>
  </si>
  <si>
    <t xml:space="preserve">Electrónica industrial                                                                              </t>
  </si>
  <si>
    <t xml:space="preserve">Electrotecnia básica                                                                                </t>
  </si>
  <si>
    <t xml:space="preserve">Electrotecnia de la corriente alterna                                                               </t>
  </si>
  <si>
    <t xml:space="preserve">Electrotecnia de la corriente continua                                                              </t>
  </si>
  <si>
    <t xml:space="preserve">Elementos de maniobra y protecciones eléctricas                                                     </t>
  </si>
  <si>
    <t xml:space="preserve">Elementos de máquinas                                                                               </t>
  </si>
  <si>
    <t xml:space="preserve">Gestión integral de mantenimiento MP2                                                               </t>
  </si>
  <si>
    <t xml:space="preserve">Grandes máquinas eléctricas                                                                         </t>
  </si>
  <si>
    <t xml:space="preserve">Instalaciones eléctricas civiles                                                                    </t>
  </si>
  <si>
    <t xml:space="preserve">Instalaciones eléctricas industriales                                                               </t>
  </si>
  <si>
    <t xml:space="preserve">Instalaciones neumáticas e hidráulicas                                                              </t>
  </si>
  <si>
    <t xml:space="preserve">Instrumentista con orientación a los sistemas de control                                            </t>
  </si>
  <si>
    <t xml:space="preserve">Instrumentista eléctrico                                                                            </t>
  </si>
  <si>
    <t xml:space="preserve">Limador y rectificador                                                                              </t>
  </si>
  <si>
    <t xml:space="preserve">Locomotoras y motores Diesel                                                                        </t>
  </si>
  <si>
    <t xml:space="preserve">Lubricación                                                                                         </t>
  </si>
  <si>
    <t xml:space="preserve">Mantenimiento de motores de corriente continua y alterna                                            </t>
  </si>
  <si>
    <t xml:space="preserve">Mantenimiento de soldadura                                                                          </t>
  </si>
  <si>
    <t xml:space="preserve">Mantenimiento eléctrico de grúas P&amp;H                                                                </t>
  </si>
  <si>
    <t xml:space="preserve">Maquinarias y herramientas                                                                          </t>
  </si>
  <si>
    <t xml:space="preserve">Máquinas inyectoras de plástico                                                                     </t>
  </si>
  <si>
    <t xml:space="preserve">Mécanica industrial                                                                                 </t>
  </si>
  <si>
    <t xml:space="preserve">Mecánico del automotor                                                                              </t>
  </si>
  <si>
    <t xml:space="preserve">Mecanizado con orientación en tornería                                                              </t>
  </si>
  <si>
    <t xml:space="preserve">Mecanizado de arranque de viruta                                                                    </t>
  </si>
  <si>
    <t xml:space="preserve">Mediciones mecánicas                                                                                </t>
  </si>
  <si>
    <t xml:space="preserve">Monofásicos y trifásicos asincrónicos                                                               </t>
  </si>
  <si>
    <t xml:space="preserve">Montaje mecánico                                                                                    </t>
  </si>
  <si>
    <t xml:space="preserve">Montaje y alineación de ejes                                                                        </t>
  </si>
  <si>
    <t xml:space="preserve">Montaje, características y mantenimiento de reductores                                              </t>
  </si>
  <si>
    <t xml:space="preserve">Montaje, desmontaje y caracterísitcas de los rodamientos                                            </t>
  </si>
  <si>
    <t xml:space="preserve">Normalización, lectura e interpretación de planos mecánicos                                         </t>
  </si>
  <si>
    <t xml:space="preserve">Operador de grúas                                                                                   </t>
  </si>
  <si>
    <t xml:space="preserve">Oxicorte                                                                                            </t>
  </si>
  <si>
    <t xml:space="preserve">Plástico reforzado                                                                                  </t>
  </si>
  <si>
    <t xml:space="preserve">PLC                                                                                                 </t>
  </si>
  <si>
    <t xml:space="preserve">Reductores y transmisiones mecánicas                                                                </t>
  </si>
  <si>
    <t xml:space="preserve">Rodamientos y sus características                                                                   </t>
  </si>
  <si>
    <t xml:space="preserve">Sensado, automatismo y control de aplicación PLC                                                    </t>
  </si>
  <si>
    <t xml:space="preserve">Sensores PLC aplicados                                                                              </t>
  </si>
  <si>
    <t xml:space="preserve">Soldadura                                                                                           </t>
  </si>
  <si>
    <t xml:space="preserve">Soldadura básica en estructuras                                                                     </t>
  </si>
  <si>
    <t xml:space="preserve">Soldadura de acero al carbono                                                                       </t>
  </si>
  <si>
    <t xml:space="preserve">Soldadura de acero inoxidable                                                                       </t>
  </si>
  <si>
    <t xml:space="preserve">Soldadura de caños                                                                                  </t>
  </si>
  <si>
    <t xml:space="preserve">Soldadura de estructura de cañerías                                                                 </t>
  </si>
  <si>
    <t xml:space="preserve">Soldadura de estructura de carrocería                                                               </t>
  </si>
  <si>
    <t xml:space="preserve">Soldadura eléctrica y autógena                                                                      </t>
  </si>
  <si>
    <t xml:space="preserve">Soldadura oxiacetilénica                                                                            </t>
  </si>
  <si>
    <t xml:space="preserve">Tecnología de los materiales                                                                        </t>
  </si>
  <si>
    <t xml:space="preserve">Tecnologías aplicadas de las mediciones eléctricas                                                  </t>
  </si>
  <si>
    <t xml:space="preserve">Tornería convencional o standard                                                                    </t>
  </si>
  <si>
    <t xml:space="preserve">Tornería y ajuste                                                                                   </t>
  </si>
  <si>
    <t xml:space="preserve">Trazado de cañería                                                                                  </t>
  </si>
  <si>
    <t xml:space="preserve">Operario con conocimiento de torno, fresa y soldadura                                               </t>
  </si>
  <si>
    <t xml:space="preserve">Operario metalmecánico nivel especializado                                                          </t>
  </si>
  <si>
    <t>Ofimática</t>
  </si>
  <si>
    <t>Auxiliar técnico en mantenimiento mecánico</t>
  </si>
  <si>
    <t>Auxiliar técnico en mantenimiento eléctrico</t>
  </si>
  <si>
    <t>Autocad</t>
  </si>
  <si>
    <t xml:space="preserve">Electroneumática                                                                  </t>
  </si>
  <si>
    <t>Matricería</t>
  </si>
  <si>
    <t xml:space="preserve">Mecánica de motores                                                                                 </t>
  </si>
  <si>
    <t>Operador metalúrgico inicial</t>
  </si>
  <si>
    <t>Operarios en elementos de transporte vertical básico</t>
  </si>
  <si>
    <t>Operarios en controles y sistemas electromecánicos en transporte vertical</t>
  </si>
  <si>
    <t>Operarios en electrónica e hidráulica aplicada en transporte vertical</t>
  </si>
  <si>
    <t>Informática aplicada</t>
  </si>
  <si>
    <t>Orientación y nivelación operario múltiple</t>
  </si>
  <si>
    <t>Orientación y nivelación en Informática</t>
  </si>
  <si>
    <t>Marketing de productos industriales</t>
  </si>
  <si>
    <t>Gestión de equipos de trabajo manufacturero</t>
  </si>
  <si>
    <t>Tablero de comandos</t>
  </si>
  <si>
    <t>Dibujo técnico asistido por PC nivel I</t>
  </si>
  <si>
    <t>Dibujo técnico asistido por PC nivel II</t>
  </si>
  <si>
    <t>Electricidad básica</t>
  </si>
  <si>
    <t>Informática básica</t>
  </si>
  <si>
    <t>Auxiliar en soldadura</t>
  </si>
  <si>
    <t>Programador de torno CNC</t>
  </si>
  <si>
    <t>Operador preparador de construcciones metálicas</t>
  </si>
  <si>
    <t>Producción de construcciones metálicas</t>
  </si>
  <si>
    <t>Soldadura avanzada</t>
  </si>
  <si>
    <t>Auxiliar técnico en mantenimiento eléctrico nivel II</t>
  </si>
  <si>
    <t>Auxiliar técnico en mantenimiento mecánico nivel II</t>
  </si>
  <si>
    <t>Auxiliar en soldadura nivel II</t>
  </si>
  <si>
    <t>Informática administrativa contable - nivel I</t>
  </si>
  <si>
    <t>Informática administrativa contable - nivel II</t>
  </si>
  <si>
    <t>Informática administrativa contable - nivel III</t>
  </si>
  <si>
    <t>Tornería y fresado</t>
  </si>
  <si>
    <t>Auxiliar de mantenimiento de equipos de transporte vertical</t>
  </si>
  <si>
    <t>Auxiliar en montaje de equipos de transporte vertical</t>
  </si>
  <si>
    <t>Mantenimiento metalmecánico</t>
  </si>
  <si>
    <t>Operario múltiple</t>
  </si>
  <si>
    <t>Operador de elevadores</t>
  </si>
  <si>
    <t>Auxiliar en soldadura Tray 2</t>
  </si>
  <si>
    <t>Auxiliar mantenimiento eléctrico Tray 2</t>
  </si>
  <si>
    <t>CNC inicial</t>
  </si>
  <si>
    <t>CNC calificado</t>
  </si>
  <si>
    <t>Matriceria calificada</t>
  </si>
  <si>
    <t>Operador informático nivel 2</t>
  </si>
  <si>
    <t>Operador máquinas herramientas nivel 2</t>
  </si>
  <si>
    <t>Seguridad e higiene</t>
  </si>
  <si>
    <t>Tornería calificada</t>
  </si>
  <si>
    <t>TV digital terrestre</t>
  </si>
  <si>
    <t>Desarrollo de software</t>
  </si>
  <si>
    <t>Carpintería básica</t>
  </si>
  <si>
    <t>Operador Informático Tray 1</t>
  </si>
  <si>
    <t>Electrónica I</t>
  </si>
  <si>
    <t>Electrónica II</t>
  </si>
  <si>
    <t>Soldador nivel inicial</t>
  </si>
  <si>
    <t>Soldador nivel calificado</t>
  </si>
  <si>
    <t>Tornero nivel inicial</t>
  </si>
  <si>
    <t>Tornero nivel calificado</t>
  </si>
  <si>
    <t>Tornero nivel superior</t>
  </si>
  <si>
    <t>Operador de fresadora con CNC</t>
  </si>
  <si>
    <t>Mecánica nivel calificado</t>
  </si>
  <si>
    <t>Electricidad nivel calificado</t>
  </si>
  <si>
    <t>Automatización electroneumática nivel II</t>
  </si>
  <si>
    <t>Fresador nivel calificado</t>
  </si>
  <si>
    <t>Diseño gráfico industrial</t>
  </si>
  <si>
    <t xml:space="preserve">Dispositivos informáticos </t>
  </si>
  <si>
    <t>Alineación de ejes y rodamientos</t>
  </si>
  <si>
    <t>Energía eléctrica y eficiencia energética</t>
  </si>
  <si>
    <t>Riesgo eléctrico, protecciones y normas de aplicación</t>
  </si>
  <si>
    <t>Instrumentación Industrial</t>
  </si>
  <si>
    <t>Introducción al control automático</t>
  </si>
  <si>
    <t>PLC avanzado</t>
  </si>
  <si>
    <t>Simulación informática de sistemas eléctricos</t>
  </si>
  <si>
    <t>Máquinas eléctricas estáticas y dinámicas</t>
  </si>
  <si>
    <t>Luminotecnia</t>
  </si>
  <si>
    <t>Inyección electrónica</t>
  </si>
  <si>
    <t>Metrología</t>
  </si>
  <si>
    <t xml:space="preserve">Operador fundidor de horno nivel inicial                            </t>
  </si>
  <si>
    <t>Operador fundidor de horno nivel calificado</t>
  </si>
  <si>
    <t>Operador moldeador nivel Inicial</t>
  </si>
  <si>
    <t xml:space="preserve">Operador moldeador nivel calificado </t>
  </si>
  <si>
    <t>Metalurgia y metalmecánica</t>
  </si>
  <si>
    <t>Instalación y reparación de redes informáticas trayecto 1</t>
  </si>
  <si>
    <t>Análisis y reparación de fallas de decodificadores de TVDT</t>
  </si>
  <si>
    <t>Desarrollo de software de TVDT</t>
  </si>
  <si>
    <t>Instalación de antenas y decodificadores de TVDT</t>
  </si>
  <si>
    <t>Montaje y mantenimiento de decodificadores de TVDT</t>
  </si>
  <si>
    <t>Operación y mantenimiento de equipos en transmisión y recepción de TVDT</t>
  </si>
  <si>
    <t>Asistente de producción más limpia y gestión ambiental</t>
  </si>
  <si>
    <t xml:space="preserve">Industria naval                                                                                     </t>
  </si>
  <si>
    <t xml:space="preserve">Cobrería                                                                                            </t>
  </si>
  <si>
    <t>Calderero naval</t>
  </si>
  <si>
    <t>Soldador naval</t>
  </si>
  <si>
    <t>Oficial electricista naval</t>
  </si>
  <si>
    <t xml:space="preserve">Carpintería                                                                                         </t>
  </si>
  <si>
    <t xml:space="preserve">Mecánico automotor y grúas                                                                          </t>
  </si>
  <si>
    <t xml:space="preserve">Reparación naval                                                                                    </t>
  </si>
  <si>
    <t xml:space="preserve">Carenado                                                                                            </t>
  </si>
  <si>
    <t xml:space="preserve">Maniobrista                                                                                         </t>
  </si>
  <si>
    <t xml:space="preserve">Mantenimiento eléctrico                                                                             </t>
  </si>
  <si>
    <t xml:space="preserve">Construcción y reparación de embarcaciones livianas                                                 </t>
  </si>
  <si>
    <t xml:space="preserve">Automatización de procesos                                                                          </t>
  </si>
  <si>
    <t xml:space="preserve">Operador de CAD                                                                                     </t>
  </si>
  <si>
    <t xml:space="preserve">Tecnología en mecanizado                                                                            </t>
  </si>
  <si>
    <t>Mecánico montador naval</t>
  </si>
  <si>
    <t>Mantenimientos sistemas de refrigeración</t>
  </si>
  <si>
    <t>Interpretación de planos</t>
  </si>
  <si>
    <t>Soldadura de piezas y/o conjuntos de acero</t>
  </si>
  <si>
    <t>Apoyo a la búsqueda de empleo</t>
  </si>
  <si>
    <t>Soldadura de pinzas nivel I</t>
  </si>
  <si>
    <t>Soldadura semiautomática</t>
  </si>
  <si>
    <t>Electricidad naval nivel I</t>
  </si>
  <si>
    <t>Electricidad naval nivel II</t>
  </si>
  <si>
    <t>Operador de instalaciones frigoríficas</t>
  </si>
  <si>
    <t>Carpintería naval nivel II</t>
  </si>
  <si>
    <t>Herrería naval nivel I</t>
  </si>
  <si>
    <t>Herrería naval nivel II</t>
  </si>
  <si>
    <t>Tornería naval nivel I</t>
  </si>
  <si>
    <t>Tornería naval nivel II</t>
  </si>
  <si>
    <t>Inglés técnico nivel I</t>
  </si>
  <si>
    <t>Introducción a la logística portuaria</t>
  </si>
  <si>
    <t>Portugués técnico nivel I</t>
  </si>
  <si>
    <t xml:space="preserve">Maquinaría agrícola                                                                                 </t>
  </si>
  <si>
    <t>Operador soldador</t>
  </si>
  <si>
    <t xml:space="preserve">Tornería                                                                                            </t>
  </si>
  <si>
    <t xml:space="preserve">Gestión de calidad                                                                                  </t>
  </si>
  <si>
    <t>CAD CAM</t>
  </si>
  <si>
    <t xml:space="preserve">Higiene y seguridad en el trabajo                                                                   </t>
  </si>
  <si>
    <t xml:space="preserve">Interpretación de planos                                                                            </t>
  </si>
  <si>
    <t xml:space="preserve">Operador CNC                                                                                        </t>
  </si>
  <si>
    <t xml:space="preserve">Plegador guillotinero sobre maquinaria agrícola                                                     </t>
  </si>
  <si>
    <t>Operador de maquinaria agrícola</t>
  </si>
  <si>
    <t>Mantenimiento de maquinaria agrícola</t>
  </si>
  <si>
    <t>Maquinarias agrícolas</t>
  </si>
  <si>
    <t>Diseñador y operador de máquinas neumáticas y electroneumáticas</t>
  </si>
  <si>
    <t>Matricero en inyección de plástico</t>
  </si>
  <si>
    <t>Soldador MIG MAG</t>
  </si>
  <si>
    <t>Carpintería para maquinaria agrícola</t>
  </si>
  <si>
    <t xml:space="preserve">Refrigeración                                                                                       </t>
  </si>
  <si>
    <t xml:space="preserve">Reparación refrigeradores domésticos                                                                </t>
  </si>
  <si>
    <t xml:space="preserve">Reparación refrigeradores comerciales                                                               </t>
  </si>
  <si>
    <t xml:space="preserve">Reparación aire acondicionado                                                                       </t>
  </si>
  <si>
    <t xml:space="preserve">Sistemas eléctricos de acondicionadores centrales                                                   </t>
  </si>
  <si>
    <t xml:space="preserve">Automotriz                                                                                          </t>
  </si>
  <si>
    <t>Operario de área de carrocería (carrocería)</t>
  </si>
  <si>
    <t xml:space="preserve">Operario pintura                                                                                    </t>
  </si>
  <si>
    <t>Operario de tareas generales (montaje)</t>
  </si>
  <si>
    <t xml:space="preserve">Calidad                                                                                             </t>
  </si>
  <si>
    <t>Operador de tareas especiales (montaje)</t>
  </si>
  <si>
    <t>Operador en tareas de inspección, control y codificación  (montaje)</t>
  </si>
  <si>
    <t>Operador de operaciones esp. de reparaciones de superficie pintada de carrocerías (pintura)</t>
  </si>
  <si>
    <t>Operario de operaciones de calidad (pintura)</t>
  </si>
  <si>
    <t>Operario de operaciones de inspección y control (pintura)</t>
  </si>
  <si>
    <t>Operario de operaciones especiales de decor y otras (pintura)</t>
  </si>
  <si>
    <t>Operario de operaciones especiales de preparación y pintado de carrocerías (pintura)</t>
  </si>
  <si>
    <t>Operario de operaciones especiales de protección anticorrosiva (pintura)</t>
  </si>
  <si>
    <t>Operario de operaciones generales de decor y manejo de transf. de carrocerías</t>
  </si>
  <si>
    <t>Operario de operaciones generales de preparación y pintado de carrocerías (pintura)</t>
  </si>
  <si>
    <t>Operario de operaciones generales de protección anticorrosivas (pintura)</t>
  </si>
  <si>
    <t>Mecánico senior</t>
  </si>
  <si>
    <t>Gestión de ventas</t>
  </si>
  <si>
    <t>Electrónica junior</t>
  </si>
  <si>
    <t>Electrónica senior</t>
  </si>
  <si>
    <t>Mecánico junior</t>
  </si>
  <si>
    <t xml:space="preserve">Mecánica del automotor                                                                              </t>
  </si>
  <si>
    <t>Auxiliar mecánico</t>
  </si>
  <si>
    <t>Electricista del automotor</t>
  </si>
  <si>
    <t>Mecánico de sistemas de tren delantero y suspensión</t>
  </si>
  <si>
    <t xml:space="preserve">Mecánico de sistemas de aire acondicionado                                                          </t>
  </si>
  <si>
    <t>Mecánico de sistemas de frenos convencionales</t>
  </si>
  <si>
    <t xml:space="preserve">Mecánico de sistemas electrónicos de seguridad                                                      </t>
  </si>
  <si>
    <t xml:space="preserve">Mecánico de sistemas electrónicos de inyección de nafta                                             </t>
  </si>
  <si>
    <t xml:space="preserve">Mecánico de sistemas electrónicos de inyección diesel                                               </t>
  </si>
  <si>
    <t>Instalador de equipos de GNC</t>
  </si>
  <si>
    <t xml:space="preserve">Mecánico instalador de equipos de GNC - sistema convencional                                        </t>
  </si>
  <si>
    <t xml:space="preserve">Mecánico instalador de equipos de GNC - inyección electrónica                                       </t>
  </si>
  <si>
    <t>Chapista del automovil</t>
  </si>
  <si>
    <t>Pintor de carrocería</t>
  </si>
  <si>
    <t xml:space="preserve">Mecánico de sistemas electrónicos de frenos                                                         </t>
  </si>
  <si>
    <t>Mecánico de motores nafteros</t>
  </si>
  <si>
    <t>Mecánico de motores diesel</t>
  </si>
  <si>
    <t>Mecánico de sistemas electrónicos de climatización</t>
  </si>
  <si>
    <t>Mecánico de sistemas convencionales de transmisión</t>
  </si>
  <si>
    <t>Mecánico de sistemas electrónicos de dirección y suspensión</t>
  </si>
  <si>
    <t>Mecánico de sistemas convencionales de alimentación y encendido</t>
  </si>
  <si>
    <t>Mecánico de sistemas hidráulicos de transmisiones automáticas</t>
  </si>
  <si>
    <t>Mecánico de sistemas electrónicos de transmisión automática</t>
  </si>
  <si>
    <t>Gomero balanceador</t>
  </si>
  <si>
    <t>Armador de carrocería</t>
  </si>
  <si>
    <t>Jefes de servicio</t>
  </si>
  <si>
    <t>Auxiliar de sistemas electrónicos</t>
  </si>
  <si>
    <t>Instalador de alarmas y sistemas de audio</t>
  </si>
  <si>
    <t>Mecánico de sistemas de airbag</t>
  </si>
  <si>
    <t>Mecánico ajustador y armador de bielas y pistones</t>
  </si>
  <si>
    <t>Mecánico de ajuste y control final de mecanizado</t>
  </si>
  <si>
    <t>Mecánico matricero inicial</t>
  </si>
  <si>
    <t>Chapa y pintura</t>
  </si>
  <si>
    <t>Mecánica y electricidad del automovil</t>
  </si>
  <si>
    <t>Embellecimiento y pintura de automovil</t>
  </si>
  <si>
    <t>Fortalecimiento a la empleabilidad</t>
  </si>
  <si>
    <t>Vendedor de pinturas</t>
  </si>
  <si>
    <t>Administración de concesionarios</t>
  </si>
  <si>
    <t>Mecánico de sistemas delanteros, suspensión y frenos</t>
  </si>
  <si>
    <t>Mecánico de motos</t>
  </si>
  <si>
    <t>5 S</t>
  </si>
  <si>
    <t>Electromecánica del automovil</t>
  </si>
  <si>
    <t>Tornería convencional</t>
  </si>
  <si>
    <t>Diagnóstico de fallas en motovehículos</t>
  </si>
  <si>
    <t>Electricidad básica de motovehículos</t>
  </si>
  <si>
    <t>Electrónica básica de motovehículos</t>
  </si>
  <si>
    <t>Mecánica avanzada de motovehículos</t>
  </si>
  <si>
    <t>Mecánica básica de motovehículos</t>
  </si>
  <si>
    <t>Introducción a los mandos neumáticos</t>
  </si>
  <si>
    <t xml:space="preserve">Mandos neumáticos y mantenimiento </t>
  </si>
  <si>
    <t>Reparación y sustitución en carrocerías nivel 1</t>
  </si>
  <si>
    <t>Reparación y sustitución en carrocerías nivel 2</t>
  </si>
  <si>
    <t>Reparación avanzada de carrocerías nivel 1</t>
  </si>
  <si>
    <t>Reparación avanzada de carrocerías nivel 2</t>
  </si>
  <si>
    <t xml:space="preserve">Técnicas modernas de pintura de reparación </t>
  </si>
  <si>
    <t xml:space="preserve">Pintado de piezas plásticas </t>
  </si>
  <si>
    <t>Nivelación y preparación de superficies de aluminio y acero</t>
  </si>
  <si>
    <t>Difuminado de pinturas de acabado</t>
  </si>
  <si>
    <t>Transporte de carga</t>
  </si>
  <si>
    <t>Estaciones de servicio</t>
  </si>
  <si>
    <t xml:space="preserve">Playero para carga de GNC                                                                           </t>
  </si>
  <si>
    <t>Empleado administrativo</t>
  </si>
  <si>
    <t>Empleado de minimercado</t>
  </si>
  <si>
    <t>Gerente de estación de servicio</t>
  </si>
  <si>
    <t>Vendedor de playa</t>
  </si>
  <si>
    <t xml:space="preserve">Operador del centro de lubricación </t>
  </si>
  <si>
    <t>Cuero</t>
  </si>
  <si>
    <t xml:space="preserve">Calzado                                                                                             </t>
  </si>
  <si>
    <t xml:space="preserve">Aparado y cortado                                                                                   </t>
  </si>
  <si>
    <t xml:space="preserve">Desarrollo de nuevos productos                                                                      </t>
  </si>
  <si>
    <t xml:space="preserve">Asociatividad, liderazgo y ergonomía                                                                </t>
  </si>
  <si>
    <t xml:space="preserve">Tecnología del cuero                                                                                </t>
  </si>
  <si>
    <t xml:space="preserve">Gestión empresaria                                                                                  </t>
  </si>
  <si>
    <t xml:space="preserve">Corte y modelaje                                                                                    </t>
  </si>
  <si>
    <t>Marroquinería</t>
  </si>
  <si>
    <t>Serigrafía</t>
  </si>
  <si>
    <t>Modelaje de calzado</t>
  </si>
  <si>
    <t>Aprendiz cortador</t>
  </si>
  <si>
    <t>Aprendiz aparador</t>
  </si>
  <si>
    <t>Aprendiz armador</t>
  </si>
  <si>
    <t>Aprendiz de armado, centrado y empaque</t>
  </si>
  <si>
    <t>Corte textil y de cueros</t>
  </si>
  <si>
    <t>Armador a mano</t>
  </si>
  <si>
    <t>Suelero</t>
  </si>
  <si>
    <t>Aparador</t>
  </si>
  <si>
    <t>Cortador</t>
  </si>
  <si>
    <t>Centrador a máquina</t>
  </si>
  <si>
    <t>Corte textil y de cuero nivel II</t>
  </si>
  <si>
    <t>Aparador nivel II</t>
  </si>
  <si>
    <t>Armador a mano nivel II</t>
  </si>
  <si>
    <t>Modelaje de calzado nivel II</t>
  </si>
  <si>
    <t>Aprendiz aparador nivel II</t>
  </si>
  <si>
    <t>Diseño y producción</t>
  </si>
  <si>
    <t>Marroquinero/a  y confeccionista en cueros</t>
  </si>
  <si>
    <t xml:space="preserve">Textil                                                                                              </t>
  </si>
  <si>
    <t xml:space="preserve">Telar                                                                                               </t>
  </si>
  <si>
    <t xml:space="preserve">Hilandería </t>
  </si>
  <si>
    <t>Tejeduría</t>
  </si>
  <si>
    <t>Tintorería Industrial </t>
  </si>
  <si>
    <t>Fibras naturales</t>
  </si>
  <si>
    <t>Fibras sintéticas</t>
  </si>
  <si>
    <t>Remallado</t>
  </si>
  <si>
    <t>Revisado</t>
  </si>
  <si>
    <t>Moldería</t>
  </si>
  <si>
    <t>Operario/a en tejido manual de prendas nivel I</t>
  </si>
  <si>
    <t>Operario/a en tejido manual de prendas nivel II</t>
  </si>
  <si>
    <t>Operador/a en recta, overlock y collareta nivel I</t>
  </si>
  <si>
    <t>Operador/a en recta, overlock y collareta nivel II</t>
  </si>
  <si>
    <t>Corte y moldería</t>
  </si>
  <si>
    <t>Guarda atada</t>
  </si>
  <si>
    <t>Tela pampa</t>
  </si>
  <si>
    <t>Moldería básica industrial femenina y masculina en tejido de punto</t>
  </si>
  <si>
    <t>Moldería básica industrial femenina y masculina en tejido plano</t>
  </si>
  <si>
    <t>Gestión de emprendimientos productivos en el área del diseño de indumentaria y textil</t>
  </si>
  <si>
    <t>Operario/a en tejido industrial, semiindustrial y manual</t>
  </si>
  <si>
    <t>Programador/a de máquinas rectilíneas</t>
  </si>
  <si>
    <t>Iniciación a la tintorería</t>
  </si>
  <si>
    <t>Iniciación en el estampado de telas y prendas</t>
  </si>
  <si>
    <t>Fundamentos sobre el procesamiento de confección de prendas</t>
  </si>
  <si>
    <t>Operario confección de indumentaria en tejido de punto</t>
  </si>
  <si>
    <t>Operario para lavadero industrial para confeccionistas</t>
  </si>
  <si>
    <t>Operador de máquinas rectilíneas</t>
  </si>
  <si>
    <t>Operario de estampería</t>
  </si>
  <si>
    <t>Conocimientos básicos de tejido plano y de punto</t>
  </si>
  <si>
    <t>Restaurador de textiles</t>
  </si>
  <si>
    <t xml:space="preserve">Indumentaria                                                                                        </t>
  </si>
  <si>
    <t xml:space="preserve">Diseño de indumentaria asistido por computadora                                                     </t>
  </si>
  <si>
    <t xml:space="preserve">Moldería industrial especialidad Indumentaria femenina                                              </t>
  </si>
  <si>
    <t xml:space="preserve">Moldería industrial especialidad Indumentaria masculina                                             </t>
  </si>
  <si>
    <t xml:space="preserve">Moldería industrial especialidad Indumentaria niños                                                 </t>
  </si>
  <si>
    <t xml:space="preserve">Operaria máquinas de tejer manual                                                                   </t>
  </si>
  <si>
    <t xml:space="preserve">Operaria máquinas de tejer electrónicas                                                             </t>
  </si>
  <si>
    <t xml:space="preserve">Revisado, terminación y zurcido de prendas                                                          </t>
  </si>
  <si>
    <t>Operador/a en recta, overlock y collareta</t>
  </si>
  <si>
    <t>Remallador/a</t>
  </si>
  <si>
    <t xml:space="preserve">Programación y diseño en máquinas electrónicas                                                      </t>
  </si>
  <si>
    <t xml:space="preserve">Moldería                                                                                            </t>
  </si>
  <si>
    <t xml:space="preserve">Costura industrial                                                                                  </t>
  </si>
  <si>
    <t xml:space="preserve">Confeccionista de ropa de dama                                                                      </t>
  </si>
  <si>
    <t xml:space="preserve">Interpretación de modelos                                                                           </t>
  </si>
  <si>
    <t xml:space="preserve">Programación de base y modelos                                                                      </t>
  </si>
  <si>
    <t xml:space="preserve">Operador básico de PC                                                                               </t>
  </si>
  <si>
    <t>Moldería en lencería y corsetería</t>
  </si>
  <si>
    <t>Métodos y tiempos</t>
  </si>
  <si>
    <t>Organización del taller</t>
  </si>
  <si>
    <t>Operador/a en collareta y plana</t>
  </si>
  <si>
    <t>Operador/a en recta y overlock</t>
  </si>
  <si>
    <t>Tizador/a y cortador/a industrial</t>
  </si>
  <si>
    <t>Operario/a especializado/a en ojaladora, botonera y atracadora</t>
  </si>
  <si>
    <t>Operario/a especializado/a en tejido de plano</t>
  </si>
  <si>
    <t>Operador/a especializado/a en tejido de punto</t>
  </si>
  <si>
    <t>Mecánico/a de máquinas industriales</t>
  </si>
  <si>
    <t>Orientación laboral para el sector de la indumentaria</t>
  </si>
  <si>
    <t>Talleres empresariales de formación profesional</t>
  </si>
  <si>
    <t>Operador/a máquina industrial - overlock 5 hilos</t>
  </si>
  <si>
    <t>Operador/a  máquina industrial - atraque</t>
  </si>
  <si>
    <t>Operador/a máquina industrial - recta</t>
  </si>
  <si>
    <t>Operador/a máquina industrial - cañón</t>
  </si>
  <si>
    <t>Operador/a máquina industrial - plana</t>
  </si>
  <si>
    <t>Asociatividad empresaria</t>
  </si>
  <si>
    <t>Bordado</t>
  </si>
  <si>
    <t>Costos industria confección</t>
  </si>
  <si>
    <t>Estampado</t>
  </si>
  <si>
    <t>Formación compensatoria modular para indumentaria</t>
  </si>
  <si>
    <t>Laser para diseño</t>
  </si>
  <si>
    <t>Recursos humanos</t>
  </si>
  <si>
    <t>Responsabilidad social empresaria y empleo formal</t>
  </si>
  <si>
    <t>Sublimado</t>
  </si>
  <si>
    <t>Tizada automatizada sistema audaces</t>
  </si>
  <si>
    <t>Armado de prendas en máquina recta, overlock y una especial</t>
  </si>
  <si>
    <t>Moldería en tejido de punto - ropa deportiva</t>
  </si>
  <si>
    <t>Ropa de damas nivel II</t>
  </si>
  <si>
    <t>Lencería</t>
  </si>
  <si>
    <t>Corsetería</t>
  </si>
  <si>
    <t>Teñido artesanal</t>
  </si>
  <si>
    <t>Confeccionista emprendedor textil nivel 1</t>
  </si>
  <si>
    <t>Confeccionista emprendedor textil nivel 2</t>
  </si>
  <si>
    <t>Oficial marroquinero y confeccionista</t>
  </si>
  <si>
    <t>Confeccionista textil de indumentaria y accesorios</t>
  </si>
  <si>
    <t>Técnicas de exhibición de indumentaria</t>
  </si>
  <si>
    <t xml:space="preserve">Industria alimenticia general                                                                       </t>
  </si>
  <si>
    <t xml:space="preserve">Buenas prácticas de manufactura y manipulación de alimentos                                         </t>
  </si>
  <si>
    <t xml:space="preserve">Mantenimiento pred. y preven. (eléctrico, calderas, envolvedoras y sistemas de frío)                </t>
  </si>
  <si>
    <t xml:space="preserve">Operación de máquinas empaquetadoras                                                                </t>
  </si>
  <si>
    <t xml:space="preserve">Mejora continua y herramientas de calidad                                                           </t>
  </si>
  <si>
    <t xml:space="preserve">Normas y procedimientos para la exportación de manufacturación                                      </t>
  </si>
  <si>
    <t xml:space="preserve">Elaboración artesanal de quesos                                                                     </t>
  </si>
  <si>
    <t xml:space="preserve">Elaboración de alimentos a base de soja                                                             </t>
  </si>
  <si>
    <t>Elaboración de fideos y otros alimentos</t>
  </si>
  <si>
    <t>Mantenimiento eléctrico</t>
  </si>
  <si>
    <t>Mantenimiento industrial</t>
  </si>
  <si>
    <t>Mantenimiento mecánico</t>
  </si>
  <si>
    <t>Alfabetización Informática</t>
  </si>
  <si>
    <t xml:space="preserve">Manipulación de alimentos y buenas prácticas de manufactura nivel II </t>
  </si>
  <si>
    <t>Quesería industrial</t>
  </si>
  <si>
    <t>Elaboración de lácteos</t>
  </si>
  <si>
    <t>Pasteleros, confiteros y pizzeros</t>
  </si>
  <si>
    <t>Ayudante pastelero/a</t>
  </si>
  <si>
    <t xml:space="preserve">Panadero                                                                                            </t>
  </si>
  <si>
    <t xml:space="preserve">Confitero                                                                                           </t>
  </si>
  <si>
    <t xml:space="preserve">Filetero                                                                                            </t>
  </si>
  <si>
    <t xml:space="preserve">Maestro pizzero y rotisero                                                                          </t>
  </si>
  <si>
    <t>Repostería artesanal</t>
  </si>
  <si>
    <t>Oficial pastelero/a</t>
  </si>
  <si>
    <t xml:space="preserve">Dependiente de salón                                                                                </t>
  </si>
  <si>
    <t xml:space="preserve">Vendedor de productos de confitería                                                                 </t>
  </si>
  <si>
    <t>Ayudante pizzero</t>
  </si>
  <si>
    <t>Elaboraciones básicas de alimentos</t>
  </si>
  <si>
    <t>Ayudante facturero</t>
  </si>
  <si>
    <t>Cocinero profesional</t>
  </si>
  <si>
    <t>Oficial facturero/a</t>
  </si>
  <si>
    <t>Comís de cocina</t>
  </si>
  <si>
    <t>Maestro pastelero/a</t>
  </si>
  <si>
    <t>Iniciación a la pastelería nivel I</t>
  </si>
  <si>
    <t>Iniciación a la pastelería nivel II</t>
  </si>
  <si>
    <t>Iniciación en facturas y panes</t>
  </si>
  <si>
    <t>Elaboración básica de empanadas y tartas</t>
  </si>
  <si>
    <t>Elaboración de pizzas nivel 1</t>
  </si>
  <si>
    <t>Gestión de emprendimientos</t>
  </si>
  <si>
    <t>Elaboración de pastas y salsas</t>
  </si>
  <si>
    <t>Organización de eventos y catering</t>
  </si>
  <si>
    <t>Técnicas de ventas de pizzerías y casas de empanadas</t>
  </si>
  <si>
    <t>Iniciación a la heladería</t>
  </si>
  <si>
    <t>Cocina bajas calorías</t>
  </si>
  <si>
    <t xml:space="preserve">Plásticos                                                                                           </t>
  </si>
  <si>
    <t xml:space="preserve">Procesos productivos                                                                                </t>
  </si>
  <si>
    <t xml:space="preserve">Operador con equipos y maquinarias                                                                  </t>
  </si>
  <si>
    <t xml:space="preserve">Materiales e insumos                                                                                </t>
  </si>
  <si>
    <t xml:space="preserve">Inyección                                                                                           </t>
  </si>
  <si>
    <t xml:space="preserve">Extrusión                                                                                           </t>
  </si>
  <si>
    <t xml:space="preserve">Calidad en los procesos de la industria plástica                                                    </t>
  </si>
  <si>
    <t xml:space="preserve">Matricería                                                                                          </t>
  </si>
  <si>
    <t>Plasticos reforzados</t>
  </si>
  <si>
    <t>Aprendiz administrativo</t>
  </si>
  <si>
    <t>Reciclado de plásticos</t>
  </si>
  <si>
    <t>Identificación y ensayos de materiales plásticos nivel I</t>
  </si>
  <si>
    <t>Materiales y equipos</t>
  </si>
  <si>
    <t>Impresión de los materiales plásticos nivel 1</t>
  </si>
  <si>
    <t>Impresión de los materiales plásticos nivel 2</t>
  </si>
  <si>
    <t>Seguridad e higiene laboral y cuidado ambiental</t>
  </si>
  <si>
    <t>Electricidad domiciliaria</t>
  </si>
  <si>
    <t>Electricidad industrial</t>
  </si>
  <si>
    <t>Mantenimiento de máquinas y equipos</t>
  </si>
  <si>
    <t>Informática aplicada a la industria del plástico</t>
  </si>
  <si>
    <t>Termoformado</t>
  </si>
  <si>
    <t xml:space="preserve">Forestal                                                                                            </t>
  </si>
  <si>
    <t xml:space="preserve">Motosierrista                                                                                       </t>
  </si>
  <si>
    <t xml:space="preserve">Forestador                                                                                          </t>
  </si>
  <si>
    <t xml:space="preserve">Aplicador de agroquímicos                                                                           </t>
  </si>
  <si>
    <t>Combatiente de incendios forestales</t>
  </si>
  <si>
    <t>Viveros y plantaciones forestales</t>
  </si>
  <si>
    <t xml:space="preserve">Podador                                                                                             </t>
  </si>
  <si>
    <t xml:space="preserve">Raleador                                                                                            </t>
  </si>
  <si>
    <t xml:space="preserve">Tractorista                                                                                         </t>
  </si>
  <si>
    <t xml:space="preserve">Jardinería y paisajismo                                                                             </t>
  </si>
  <si>
    <t>Afilado de herramientas de corte</t>
  </si>
  <si>
    <t>Básico de primeros auxilios</t>
  </si>
  <si>
    <t>Organización y gestión</t>
  </si>
  <si>
    <t>Uso de motosierra, poda y prevención de incendios</t>
  </si>
  <si>
    <t>Cosecha, procesamiento y almacenamiento de semillas</t>
  </si>
  <si>
    <t>Aserrado s/ especie de madera</t>
  </si>
  <si>
    <t>Afilado, soldado y laminado de hojas de sierra</t>
  </si>
  <si>
    <t>Oficiales y medio oficiales de carpintería</t>
  </si>
  <si>
    <t>Diseño de muebles</t>
  </si>
  <si>
    <t>Terminación de muebles</t>
  </si>
  <si>
    <t>Mantenimiento y reparación de máquinas</t>
  </si>
  <si>
    <t>Higiene y seguridad industrial</t>
  </si>
  <si>
    <t>Forestación y preservación de la especie nativa</t>
  </si>
  <si>
    <t>Preparador de agroquímicos</t>
  </si>
  <si>
    <t>Afilado sierra cinta y circular</t>
  </si>
  <si>
    <t>Oficial de mantenimiento</t>
  </si>
  <si>
    <t>Operador de cámara de secado</t>
  </si>
  <si>
    <t>Operador de máquina principal</t>
  </si>
  <si>
    <t>Operador de moldurera 4 caras</t>
  </si>
  <si>
    <t>Operador de moldurera 7 caras</t>
  </si>
  <si>
    <t>Operador de motosierra en bosques implantados</t>
  </si>
  <si>
    <t>Operador cadena productiva forestal</t>
  </si>
  <si>
    <t>Georreferenciación</t>
  </si>
  <si>
    <t>Operador de moldurera</t>
  </si>
  <si>
    <t>Plantador</t>
  </si>
  <si>
    <t>Apeo dirigido y mantenimiento de motosierra</t>
  </si>
  <si>
    <t xml:space="preserve">Introducción al manejo de especies forestales maderables </t>
  </si>
  <si>
    <t>Encargado de riego en cultivos forestales</t>
  </si>
  <si>
    <t>Electricidad para máquinas forestales</t>
  </si>
  <si>
    <t>Hidráulica para máquinas forestales</t>
  </si>
  <si>
    <t>Operador- encargado de mantenimiento de cosechadora forestal</t>
  </si>
  <si>
    <t>Operador- encargado de mantenimiento de vehículo forestal de acarreo</t>
  </si>
  <si>
    <t>Operador de sistemas agroforestales y silvopastoriles</t>
  </si>
  <si>
    <t>Operador de sistema de información geográfica (S.I.G.)</t>
  </si>
  <si>
    <t xml:space="preserve">Madera / aserradero                                                                                 </t>
  </si>
  <si>
    <t>Afilador</t>
  </si>
  <si>
    <t>Operador de máquina principal de aserradero</t>
  </si>
  <si>
    <t xml:space="preserve">Operario de moldurera                                                                               </t>
  </si>
  <si>
    <t>Operador de cámara de secado de la madera</t>
  </si>
  <si>
    <t>Construcción y armado de muebles</t>
  </si>
  <si>
    <t>Aserraje en sierra sin fin</t>
  </si>
  <si>
    <t xml:space="preserve">Muebles / carpintería                                                                               </t>
  </si>
  <si>
    <t xml:space="preserve">Carpintería básica                                                                                  </t>
  </si>
  <si>
    <t xml:space="preserve">Carpintero de muebles/banco                                                                         </t>
  </si>
  <si>
    <t xml:space="preserve">Carpintero de muebles/máquina                                                                       </t>
  </si>
  <si>
    <t xml:space="preserve">Restaurador de muebles                                                                              </t>
  </si>
  <si>
    <t xml:space="preserve">Carpintero de obra                                                                                  </t>
  </si>
  <si>
    <t xml:space="preserve">Carpintero de aberturas                                                                             </t>
  </si>
  <si>
    <t xml:space="preserve">Carpintero de revestimientos                                                                        </t>
  </si>
  <si>
    <t xml:space="preserve">Ebanista                                                                                            </t>
  </si>
  <si>
    <t xml:space="preserve">Tapicero                                                                                            </t>
  </si>
  <si>
    <t xml:space="preserve">Marquetería                                                                                         </t>
  </si>
  <si>
    <t xml:space="preserve">Tornero                                                                                             </t>
  </si>
  <si>
    <t xml:space="preserve">Lustrador y aplicador de laca                                                                       </t>
  </si>
  <si>
    <t xml:space="preserve">Construcción de muebles por placa                                                                   </t>
  </si>
  <si>
    <t>Fabricación utilitarios en madera</t>
  </si>
  <si>
    <t>Carpintero de obra nivel II</t>
  </si>
  <si>
    <t>Carpintería nivel II</t>
  </si>
  <si>
    <t>Tapicero nivel II</t>
  </si>
  <si>
    <t>Lustrado y laqueado nivel II</t>
  </si>
  <si>
    <t>Manejo de máquinas</t>
  </si>
  <si>
    <t>Armado y colocación de obra y mueble</t>
  </si>
  <si>
    <t>Armado de muebles de oficina</t>
  </si>
  <si>
    <t>Armado de muebles de cocina</t>
  </si>
  <si>
    <t>Operario de teminación y acabado de superficies</t>
  </si>
  <si>
    <t>Manualidades y juegos didácticos en madera</t>
  </si>
  <si>
    <t>Diseño de muebles con autocad</t>
  </si>
  <si>
    <t>Dibujo e interpretación de planos de muebles</t>
  </si>
  <si>
    <t>Talla en madera nivel III</t>
  </si>
  <si>
    <t>Talla organización en cadena</t>
  </si>
  <si>
    <t>Talla en madera nivel I</t>
  </si>
  <si>
    <t>Talla en madera nivel II</t>
  </si>
  <si>
    <t>Modelado 3D paramétrico</t>
  </si>
  <si>
    <t>Impresión en 3D de prototipos industriales</t>
  </si>
  <si>
    <t>Modelación en Rhinoceros</t>
  </si>
  <si>
    <t>Experimentación con materiales de modelación 3D</t>
  </si>
  <si>
    <t xml:space="preserve">Cerámicos                                                                                           </t>
  </si>
  <si>
    <t xml:space="preserve">Colocador de pisos y revestimientos cerámicos                                                       </t>
  </si>
  <si>
    <t xml:space="preserve">Colocador de tejas cerámicas                                                                        </t>
  </si>
  <si>
    <t xml:space="preserve">Foguista                                                                                            </t>
  </si>
  <si>
    <t xml:space="preserve">Fileteador                                                                                          </t>
  </si>
  <si>
    <t xml:space="preserve">Molinero y pastero                                                                                  </t>
  </si>
  <si>
    <t xml:space="preserve">Neumática e hidráulica                                                                              </t>
  </si>
  <si>
    <t xml:space="preserve">Automatización - PLC                                                                                </t>
  </si>
  <si>
    <t xml:space="preserve">Armador de losa de ladrillo cerámico                                                                </t>
  </si>
  <si>
    <t>Operador de instrumentos robotizados</t>
  </si>
  <si>
    <t>Operador de instrumentos de electroneumática</t>
  </si>
  <si>
    <t>Operador con instrumentos de PLC</t>
  </si>
  <si>
    <t>Alfabetización informática</t>
  </si>
  <si>
    <t>Pastero y molinero</t>
  </si>
  <si>
    <t>Esmaltador y decorador de pisos y revestimientos</t>
  </si>
  <si>
    <t>Operador de prensas</t>
  </si>
  <si>
    <t>Control de calidad</t>
  </si>
  <si>
    <t>Electromecánica de mantenimiento</t>
  </si>
  <si>
    <t>Mecánica de mantenimiento</t>
  </si>
  <si>
    <t>Conductor de autoelevadores</t>
  </si>
  <si>
    <t>Construcción de muro de ladrillo cerámico</t>
  </si>
  <si>
    <t>Informática I</t>
  </si>
  <si>
    <t xml:space="preserve">Otras actividades agropecuarias                                                                     </t>
  </si>
  <si>
    <t xml:space="preserve">Alambrador                                                                                          </t>
  </si>
  <si>
    <t xml:space="preserve">Reparador de molinos y aguadas                                                                       </t>
  </si>
  <si>
    <t xml:space="preserve">Canalero                                                                                            </t>
  </si>
  <si>
    <t xml:space="preserve">Cestero                                                                                             </t>
  </si>
  <si>
    <t xml:space="preserve">Soguero                                                                                             </t>
  </si>
  <si>
    <t xml:space="preserve">Operador de enfardadora                                                                             </t>
  </si>
  <si>
    <t xml:space="preserve">Operador de silo-galpón automatizado de puerto                                                      </t>
  </si>
  <si>
    <t xml:space="preserve">Clasificador de cereales                                                                            </t>
  </si>
  <si>
    <t xml:space="preserve">Clasificador de oleaginosas                                                                         </t>
  </si>
  <si>
    <t xml:space="preserve">Tambero ordeñador mecánico                                                                          </t>
  </si>
  <si>
    <t>Manejo de pastizal natural</t>
  </si>
  <si>
    <t>Operario en ganadería bovina</t>
  </si>
  <si>
    <t>Engorde bajo riego</t>
  </si>
  <si>
    <t>Operario en ganadería caprina</t>
  </si>
  <si>
    <t>Operario de herrado de caballo</t>
  </si>
  <si>
    <t>Frutícola, hortícola y olivícola</t>
  </si>
  <si>
    <t>Cosechador frutihortícola</t>
  </si>
  <si>
    <t xml:space="preserve">Injertador                                                                                          </t>
  </si>
  <si>
    <t>Podador frutícola</t>
  </si>
  <si>
    <t>Raleador frutícola</t>
  </si>
  <si>
    <t xml:space="preserve">Operador de maquinaría agrícola                                                                     </t>
  </si>
  <si>
    <t xml:space="preserve">Empacador                                                                                           </t>
  </si>
  <si>
    <t xml:space="preserve">Obrero de viña                                                                                      </t>
  </si>
  <si>
    <t xml:space="preserve">Capataz de finca                                                                                    </t>
  </si>
  <si>
    <t xml:space="preserve">Práctico en huerta                                                                                  </t>
  </si>
  <si>
    <t xml:space="preserve">Práctico en riego por aspersión                                                                     </t>
  </si>
  <si>
    <t xml:space="preserve">Práctico en riego por gravedad                                                                      </t>
  </si>
  <si>
    <t xml:space="preserve">Productor de plantines varios                                                                       </t>
  </si>
  <si>
    <t xml:space="preserve">Productor de biofertilizante                                                                        </t>
  </si>
  <si>
    <t xml:space="preserve">Cultivo de hongos comestibles                                                                       </t>
  </si>
  <si>
    <t xml:space="preserve">Productor de plantas de interior                                                                    </t>
  </si>
  <si>
    <t xml:space="preserve">Jardinero                                                                                           </t>
  </si>
  <si>
    <t>Encargado de vivero</t>
  </si>
  <si>
    <t xml:space="preserve">Operario de vivero/invernadero                                                                      </t>
  </si>
  <si>
    <t xml:space="preserve">Gestión de emprendimientos                                                                          </t>
  </si>
  <si>
    <t xml:space="preserve">Calidad/ buenas prácticas                                                                            </t>
  </si>
  <si>
    <t>Encargado de riego</t>
  </si>
  <si>
    <t>Encargado de cosecha</t>
  </si>
  <si>
    <t>Encargado de galpón de empaque</t>
  </si>
  <si>
    <t>Enristrador de ajo</t>
  </si>
  <si>
    <t>Embalador hortícola</t>
  </si>
  <si>
    <t>Embalador frutícola</t>
  </si>
  <si>
    <t>Encargado de secado</t>
  </si>
  <si>
    <t>Elaboración de productos deshidratados</t>
  </si>
  <si>
    <t>Operador de secado</t>
  </si>
  <si>
    <t>Elaboración de productos artesanales innovadores</t>
  </si>
  <si>
    <t>Plaguero</t>
  </si>
  <si>
    <t>Encargado de control de calidad</t>
  </si>
  <si>
    <t>Operario en manejo de aromáticas</t>
  </si>
  <si>
    <t>Operario en manejo de parques</t>
  </si>
  <si>
    <t>Comercialización y marketing de productos</t>
  </si>
  <si>
    <t>Estrategia para la asociación</t>
  </si>
  <si>
    <t>Elaboración de planes de negocios</t>
  </si>
  <si>
    <t>Injertador de frutales</t>
  </si>
  <si>
    <t>Manejo de agroquímicos</t>
  </si>
  <si>
    <t>Catador de aceite de oliva</t>
  </si>
  <si>
    <t>Administración rural</t>
  </si>
  <si>
    <t>Instalación de sistema de riego</t>
  </si>
  <si>
    <t>Riego por goteo - básico</t>
  </si>
  <si>
    <t>Riego por goteo - técnico</t>
  </si>
  <si>
    <t>Técnico en herboristería</t>
  </si>
  <si>
    <t>Tractorista nivel II</t>
  </si>
  <si>
    <t>Actualización competencias en citrus</t>
  </si>
  <si>
    <t>Conducción autoelevadores</t>
  </si>
  <si>
    <t>Embalador citrícola</t>
  </si>
  <si>
    <t>Contingencias climáticas</t>
  </si>
  <si>
    <t>Instalador de malla antigranizo</t>
  </si>
  <si>
    <t>Introducción a la producción orgánica frutícola</t>
  </si>
  <si>
    <t>Introducción a la producción orgánica hortícola</t>
  </si>
  <si>
    <t>Operario de planta de elaboración de aceitunas</t>
  </si>
  <si>
    <t>Huerta familiar</t>
  </si>
  <si>
    <t>Comercialización de productos artesanales</t>
  </si>
  <si>
    <t>Gestión de empresa frutihortícola</t>
  </si>
  <si>
    <t xml:space="preserve">Vitivinícola                                                                                        </t>
  </si>
  <si>
    <t>Operario de bodega</t>
  </si>
  <si>
    <t xml:space="preserve">Enólogo                                                                                             </t>
  </si>
  <si>
    <t xml:space="preserve">Encargado de viña                                                                                   </t>
  </si>
  <si>
    <t xml:space="preserve">Laboratorista                                                                                       </t>
  </si>
  <si>
    <t>Tractorista</t>
  </si>
  <si>
    <t>Injertador vitícola</t>
  </si>
  <si>
    <t>Operario de manejo de agroquímicos</t>
  </si>
  <si>
    <t>Asociativismo</t>
  </si>
  <si>
    <t>Planes de negocios</t>
  </si>
  <si>
    <t>Operario de guarda de vino</t>
  </si>
  <si>
    <t>Operario de fraccionamiento</t>
  </si>
  <si>
    <t>Podador vitícola</t>
  </si>
  <si>
    <t>Identificador de defectos por análisis sensorial</t>
  </si>
  <si>
    <t>Elaboración de vinos artesanales</t>
  </si>
  <si>
    <t>Elaboración de destilados vínicos</t>
  </si>
  <si>
    <t>Obrero para el armado de parrales y espalderos</t>
  </si>
  <si>
    <t>Sommelier</t>
  </si>
  <si>
    <t>Encargado de riego nivel 2</t>
  </si>
  <si>
    <t>Operario de elaboración y guarda de vino</t>
  </si>
  <si>
    <t>Operario galpón empaque uva de mesa</t>
  </si>
  <si>
    <t>Auxiliar de laboratorio</t>
  </si>
  <si>
    <t>Operario de autoelevador</t>
  </si>
  <si>
    <t xml:space="preserve">Industria azucarera                                                                                 </t>
  </si>
  <si>
    <t xml:space="preserve">Electricista industrial                                                                             </t>
  </si>
  <si>
    <t xml:space="preserve">Operario en técnicas de biotecnología                                                               </t>
  </si>
  <si>
    <t xml:space="preserve">Operario en tecnología azucarera                                                                    </t>
  </si>
  <si>
    <t xml:space="preserve">Instrumentación industrial                                                                          </t>
  </si>
  <si>
    <t xml:space="preserve">Operario de maquinaria agrícola                                                                     </t>
  </si>
  <si>
    <t xml:space="preserve">Manejo agronómico de caña de azúcar                                                                 </t>
  </si>
  <si>
    <t>Mantenimiento mecánico de fábrica</t>
  </si>
  <si>
    <t>Cobrería y calderería</t>
  </si>
  <si>
    <t xml:space="preserve">Biocombustible en caña de azúcar </t>
  </si>
  <si>
    <t>Informática</t>
  </si>
  <si>
    <t>Producción de caña</t>
  </si>
  <si>
    <t>Uso seguro de agroquímicos</t>
  </si>
  <si>
    <t>Buenas prácticas de manufactura</t>
  </si>
  <si>
    <t>Producción de alcohol</t>
  </si>
  <si>
    <t>Cosecha mecanizada</t>
  </si>
  <si>
    <t>Cogeneración de energía</t>
  </si>
  <si>
    <t xml:space="preserve">Pecuario                                                                                            </t>
  </si>
  <si>
    <t xml:space="preserve">Apicultor                                                                                           </t>
  </si>
  <si>
    <t xml:space="preserve">Ayudante de apicultor                                                                               </t>
  </si>
  <si>
    <t xml:space="preserve">Operario apicultor                                                                                  </t>
  </si>
  <si>
    <t xml:space="preserve">Inseminador artificial                                                                              </t>
  </si>
  <si>
    <t xml:space="preserve">Avicultor                                                                                           </t>
  </si>
  <si>
    <t xml:space="preserve">Cunicultor                                                                                          </t>
  </si>
  <si>
    <t xml:space="preserve">Criador artificial de abejas reinas                                                                 </t>
  </si>
  <si>
    <t>Ayudante de veterinario</t>
  </si>
  <si>
    <t>Actividades de la administración pública</t>
  </si>
  <si>
    <t xml:space="preserve">Auxiliar jurídico en procedimiento laboral                                                          </t>
  </si>
  <si>
    <t xml:space="preserve">Auxiliar jurídico en niñez, adolescencia y familia                                                  </t>
  </si>
  <si>
    <t xml:space="preserve">Auxiliar jurídico en procedimiento penal                                                            </t>
  </si>
  <si>
    <t>Auxiliar jurídico en procedimiento penal y contravencional</t>
  </si>
  <si>
    <t xml:space="preserve">Auxiliar jurídico en la justicia electoral                                                          </t>
  </si>
  <si>
    <t xml:space="preserve">Auxiliar jurídico en seguridad social                                                               </t>
  </si>
  <si>
    <t>Encargado, personal obrero y maestranza</t>
  </si>
  <si>
    <t>Formación profesional en derechos humanos</t>
  </si>
  <si>
    <t>Gestión integral de residuos</t>
  </si>
  <si>
    <t>Atención al público</t>
  </si>
  <si>
    <t>Gestión de crisis en empresas y organizaciones gubernametales</t>
  </si>
  <si>
    <t>Evacuación en caso de emergencia</t>
  </si>
  <si>
    <t>Marquetería</t>
  </si>
  <si>
    <t>Restauración de marcos</t>
  </si>
  <si>
    <t>Oratoria forense</t>
  </si>
  <si>
    <t>Asistente judicial</t>
  </si>
  <si>
    <t xml:space="preserve">Opticos                                                                                             </t>
  </si>
  <si>
    <t xml:space="preserve">Optica y lentes de contacto                                                                         </t>
  </si>
  <si>
    <t xml:space="preserve">Turismo y gastronomía                                                                               </t>
  </si>
  <si>
    <t xml:space="preserve">Gestión turística                                                                                   </t>
  </si>
  <si>
    <t xml:space="preserve">Tecnología de la información y comunicación                                                         </t>
  </si>
  <si>
    <t xml:space="preserve">Gestión del producto turístico                                                                      </t>
  </si>
  <si>
    <t>Recepcionista (NR)</t>
  </si>
  <si>
    <t>Elaboración de cartelería turística</t>
  </si>
  <si>
    <t>Jefe de recepción</t>
  </si>
  <si>
    <t xml:space="preserve">Señales turísticas artesanales                                                                      </t>
  </si>
  <si>
    <t xml:space="preserve">Manipulación de alimentos                                                                           </t>
  </si>
  <si>
    <t xml:space="preserve">Cocina regional                                                                                     </t>
  </si>
  <si>
    <t xml:space="preserve">Atención al cliente                                                                                 </t>
  </si>
  <si>
    <t xml:space="preserve">Cocinero de frutos de mar                                                                           </t>
  </si>
  <si>
    <t xml:space="preserve">Cocinero de comedor escolar                                                                         </t>
  </si>
  <si>
    <t xml:space="preserve">Práctico en buffet frío                                                                             </t>
  </si>
  <si>
    <t>Cocinero de restaurant</t>
  </si>
  <si>
    <t xml:space="preserve">Barman                                                                                              </t>
  </si>
  <si>
    <t>Mucama</t>
  </si>
  <si>
    <t xml:space="preserve">Protocolo y ceremonial                                                                              </t>
  </si>
  <si>
    <t>Mozo/camarera</t>
  </si>
  <si>
    <t xml:space="preserve">Ayudante de cocina                                                                                  </t>
  </si>
  <si>
    <t>Cocinero</t>
  </si>
  <si>
    <t>Organización de eventos</t>
  </si>
  <si>
    <t>Atención al turista</t>
  </si>
  <si>
    <t>Hilandera de chaguar para productos regionales</t>
  </si>
  <si>
    <t>Hilandera de lana para productos regionales</t>
  </si>
  <si>
    <t>Tintorera para productos regionales</t>
  </si>
  <si>
    <t>Tejedora de productos regionales</t>
  </si>
  <si>
    <t>Diseñadora de artesanías regionales</t>
  </si>
  <si>
    <t>Costurera productos regionales ii nivel</t>
  </si>
  <si>
    <t>Artesana de productos regionales</t>
  </si>
  <si>
    <t>Administradora  de la cadena productiva textil regional</t>
  </si>
  <si>
    <t>Agente de crédito artesanato regional</t>
  </si>
  <si>
    <t>Vendedor artesanías regionales</t>
  </si>
  <si>
    <t>Informante turístico</t>
  </si>
  <si>
    <t>Ayudante de cocina nivel II</t>
  </si>
  <si>
    <t>Inglés nivel II</t>
  </si>
  <si>
    <t>Mozo nivel II</t>
  </si>
  <si>
    <t>Mucama nivel II</t>
  </si>
  <si>
    <t>Recepcionista nivel II</t>
  </si>
  <si>
    <t>Cocktelería</t>
  </si>
  <si>
    <t>Comís</t>
  </si>
  <si>
    <t>Elaboración de pastas</t>
  </si>
  <si>
    <t>Cocina superior</t>
  </si>
  <si>
    <t>Cocina para fiestas</t>
  </si>
  <si>
    <t>Elaboración de pastas nivel I</t>
  </si>
  <si>
    <t>Auxiliar de sommelier</t>
  </si>
  <si>
    <t>Gestor enoturístico</t>
  </si>
  <si>
    <t>Informador enoturístico</t>
  </si>
  <si>
    <t>Socorrista en ambientes rurales, naturales y agrestes</t>
  </si>
  <si>
    <t>Líder de grupos en ambientes naturales</t>
  </si>
  <si>
    <t>Gestión de riesgos de trabajo</t>
  </si>
  <si>
    <t>Rescatista en ambientes rurales, naturales y agrestes</t>
  </si>
  <si>
    <t>Introducción a las travesías en ambientes naturales</t>
  </si>
  <si>
    <t xml:space="preserve">Administración y comercio                                                                           </t>
  </si>
  <si>
    <t xml:space="preserve">Liquidación de impuestos                                                                            </t>
  </si>
  <si>
    <t xml:space="preserve">Liquidación de sueldos y jornales                                                                   </t>
  </si>
  <si>
    <t xml:space="preserve">Administración contable                                                                             </t>
  </si>
  <si>
    <t xml:space="preserve">Asistente administrativo de pymes                                                                   </t>
  </si>
  <si>
    <t xml:space="preserve">Administración de microempresas                                                                     </t>
  </si>
  <si>
    <t xml:space="preserve">Marketing                                                                                           </t>
  </si>
  <si>
    <t xml:space="preserve">Ventas                                                                                              </t>
  </si>
  <si>
    <t xml:space="preserve">Administración de RRHH                                                                              </t>
  </si>
  <si>
    <t>Manejo de utilitarios de PC</t>
  </si>
  <si>
    <t>Inglés</t>
  </si>
  <si>
    <t>Portugués</t>
  </si>
  <si>
    <t>Mercadotecnia y técnicas de venta</t>
  </si>
  <si>
    <t>Asistente martillero, corredor público y gestor inmobiliario</t>
  </si>
  <si>
    <t>Gestor del automotor</t>
  </si>
  <si>
    <t>Atención al cliente</t>
  </si>
  <si>
    <t>Exhibición de productos en vidriera</t>
  </si>
  <si>
    <t>Buenas prácticas de manufactura y manipulación de alimentos</t>
  </si>
  <si>
    <t>Administración y Comercio</t>
  </si>
  <si>
    <t>Gestión de calidad</t>
  </si>
  <si>
    <t>Lideres de venta</t>
  </si>
  <si>
    <t>Recepcionista</t>
  </si>
  <si>
    <t>Despachante de aduana nivel I</t>
  </si>
  <si>
    <t>Despachante de aduana nivel II</t>
  </si>
  <si>
    <t>Despachante de aduana nivel III</t>
  </si>
  <si>
    <t xml:space="preserve">Software                                                                                            </t>
  </si>
  <si>
    <t>Informática aplicada a administración y gestión</t>
  </si>
  <si>
    <t xml:space="preserve">Desarrollo de aplicaciones multimediales                                                            </t>
  </si>
  <si>
    <t xml:space="preserve">Diseño de páginasWEB -HTML (hiper text mark -up language)                                           </t>
  </si>
  <si>
    <t xml:space="preserve">Diseño gráfico en sistema informático                                                               </t>
  </si>
  <si>
    <t xml:space="preserve">Instalación de redes                                                                                </t>
  </si>
  <si>
    <t xml:space="preserve">Programador .NET                                                                                    </t>
  </si>
  <si>
    <t xml:space="preserve">Programador en aplicaciones WEB                                                                     </t>
  </si>
  <si>
    <t xml:space="preserve">Programador en aplicaciones C++                                                                     </t>
  </si>
  <si>
    <t xml:space="preserve">Programador en plataforma Java 2 (J2SE)                                                             </t>
  </si>
  <si>
    <t xml:space="preserve">Programador en Visual Basic                                                                         </t>
  </si>
  <si>
    <t xml:space="preserve">Programador en Visual Fox Pro                                                                       </t>
  </si>
  <si>
    <t xml:space="preserve">Programador Delphi                                                                                  </t>
  </si>
  <si>
    <t xml:space="preserve">Programador en SQL                                                                                  </t>
  </si>
  <si>
    <t xml:space="preserve">Programador web con ASP y base de datos                                                             </t>
  </si>
  <si>
    <t xml:space="preserve">Programador en C++                                                                                  </t>
  </si>
  <si>
    <t>Programador Oracle Java intermedio</t>
  </si>
  <si>
    <t xml:space="preserve">Desarrollador de componente Web para la plataforma Java 2 (J2SE)                                    </t>
  </si>
  <si>
    <t xml:space="preserve">Desarrollador de componente de negocio para la plataforma Java 2 (J2SE)                             </t>
  </si>
  <si>
    <t xml:space="preserve">Desarrollador de aplicaciones para dispositivos móviles en Java                                     </t>
  </si>
  <si>
    <t>Base de datos relacionales intermedio</t>
  </si>
  <si>
    <t xml:space="preserve">Desarrollador en aplicaciones SQL                                                                   </t>
  </si>
  <si>
    <t xml:space="preserve">Desarrollador en PRO C                                                                              </t>
  </si>
  <si>
    <t xml:space="preserve">Administrador de bases de datos relacionales ORACLE/SQL                                             </t>
  </si>
  <si>
    <t xml:space="preserve">Administrador de seguridad                                                                          </t>
  </si>
  <si>
    <t xml:space="preserve">Administrador de redes                                                                              </t>
  </si>
  <si>
    <t xml:space="preserve">Help Desk                                                                                           </t>
  </si>
  <si>
    <t xml:space="preserve">Analista o consultor funcional                                                                      </t>
  </si>
  <si>
    <t xml:space="preserve">Analista de calidad                                                                                 </t>
  </si>
  <si>
    <t xml:space="preserve">Analista de procesos                                                                                </t>
  </si>
  <si>
    <t xml:space="preserve">Analista testing                                                                                    </t>
  </si>
  <si>
    <t xml:space="preserve">Lider de proyecto (Gestión de programas informáticos)                                               </t>
  </si>
  <si>
    <t xml:space="preserve">Diseño de páginas WEB - Dreamweaver MX básico                                                       </t>
  </si>
  <si>
    <t xml:space="preserve">Diseño de páginas WEB - Macromedia Flash MX                                                         </t>
  </si>
  <si>
    <t xml:space="preserve">Arquitecto / diseñador de soluciones                                                                </t>
  </si>
  <si>
    <t xml:space="preserve">Operador de testing                                                                                 </t>
  </si>
  <si>
    <t>Autocad Inicial 2 D</t>
  </si>
  <si>
    <t xml:space="preserve">Programación orientada a objetos (PO.O.) y UML </t>
  </si>
  <si>
    <t>Nivelación en informática</t>
  </si>
  <si>
    <t>Programación orientada a Web y Base de datos libre</t>
  </si>
  <si>
    <t>Power Builder, Ruby on Rails y Testing de Software</t>
  </si>
  <si>
    <t>Administrador SQL</t>
  </si>
  <si>
    <t>Operador/ administrador de sistemas operativos</t>
  </si>
  <si>
    <t>Especialista de soporte integral de PC I</t>
  </si>
  <si>
    <t xml:space="preserve"> Especialista de soporte integral de PC II</t>
  </si>
  <si>
    <t xml:space="preserve">Java Netweaver </t>
  </si>
  <si>
    <t>Finanzas y logística SAP</t>
  </si>
  <si>
    <t>Aix Solaris</t>
  </si>
  <si>
    <t xml:space="preserve">Manejo de materiales SAP </t>
  </si>
  <si>
    <t>Operador de PC</t>
  </si>
  <si>
    <t>Analista funcional logístico</t>
  </si>
  <si>
    <t>Base de datos relacionales nivel I</t>
  </si>
  <si>
    <t>IT essentials nivel I</t>
  </si>
  <si>
    <t>IT essentials nivel II</t>
  </si>
  <si>
    <t>Linux</t>
  </si>
  <si>
    <t>Programador Oracle Java nivel I</t>
  </si>
  <si>
    <t>Programador Java nivel I</t>
  </si>
  <si>
    <t>Programador Java intermedio</t>
  </si>
  <si>
    <t>Solaris nivel I</t>
  </si>
  <si>
    <t>Entorno Office - Formación avanzada</t>
  </si>
  <si>
    <t xml:space="preserve">Informática aplicada en software </t>
  </si>
  <si>
    <t>Informática aplicada en hardware</t>
  </si>
  <si>
    <t>RRHH</t>
  </si>
  <si>
    <t>Ventas y distribución</t>
  </si>
  <si>
    <t>CCNA Security</t>
  </si>
  <si>
    <t>Programador.NET Senior</t>
  </si>
  <si>
    <t>Programador Oracle avanzado</t>
  </si>
  <si>
    <t>Solaris nivel II</t>
  </si>
  <si>
    <t>Base de datos relacionales avanzado</t>
  </si>
  <si>
    <t>Programador Java avanzado</t>
  </si>
  <si>
    <t>Reparación de PC</t>
  </si>
  <si>
    <t>Informática aplicada al software nivel II</t>
  </si>
  <si>
    <t>Administrador de redes para VOIP</t>
  </si>
  <si>
    <t>Lenguaje PHP y MySQL</t>
  </si>
  <si>
    <t>Programador ABAP</t>
  </si>
  <si>
    <t>Gestión de proyectos de software</t>
  </si>
  <si>
    <t>Implementador software ERP</t>
  </si>
  <si>
    <t>Java EE &amp; Frameworks Java Open Source</t>
  </si>
  <si>
    <t>Red Hat Linux</t>
  </si>
  <si>
    <t>Operador de ventas por internet (e-commerce)</t>
  </si>
  <si>
    <t>Programación PHP</t>
  </si>
  <si>
    <t>Symfony Framework</t>
  </si>
  <si>
    <t>Administración Storage</t>
  </si>
  <si>
    <t>Administrador AIX</t>
  </si>
  <si>
    <t>Aplicaciones móviles</t>
  </si>
  <si>
    <t>Aplicaciones Java EE5</t>
  </si>
  <si>
    <t>Consultor SOA</t>
  </si>
  <si>
    <t>EMC - Documentum</t>
  </si>
  <si>
    <t>Desarrollador Web orientado a videojuegos</t>
  </si>
  <si>
    <t>GeneXus</t>
  </si>
  <si>
    <t>Desarrollador actualización Web</t>
  </si>
  <si>
    <t>Aplicaciones Oracle ADF</t>
  </si>
  <si>
    <t>Programación Phyton</t>
  </si>
  <si>
    <t>Procesamiento de alto volumen de datos</t>
  </si>
  <si>
    <t>Aplicaciones en Windows Server 2008</t>
  </si>
  <si>
    <t>Analista funcional sistema SAP</t>
  </si>
  <si>
    <t>Marketing digital</t>
  </si>
  <si>
    <t>Animación 3D</t>
  </si>
  <si>
    <t>Automatización y control industrial</t>
  </si>
  <si>
    <t>Diseño de objetos</t>
  </si>
  <si>
    <t>Diseño de páginas WEB - Wordpress</t>
  </si>
  <si>
    <t>Windows Server</t>
  </si>
  <si>
    <t>Training PLD</t>
  </si>
  <si>
    <t>Soporte y mantenimiento SAP Finanzas</t>
  </si>
  <si>
    <t>Soporte y mantenimiento SAP Manejo de materiales</t>
  </si>
  <si>
    <t>Soporte y mantenimiento SAP Ventas y distribución</t>
  </si>
  <si>
    <t>Facilitador tecnológico</t>
  </si>
  <si>
    <t xml:space="preserve">Desarrollo de aplicaciones para Windows 8                                                    </t>
  </si>
  <si>
    <t>Diseño de interfaz de usuario</t>
  </si>
  <si>
    <t>Ejecutivo de cuenta</t>
  </si>
  <si>
    <t>Introducción a la ingeniería de software</t>
  </si>
  <si>
    <t>Introducción a Sharepoint</t>
  </si>
  <si>
    <t>Software para robótica</t>
  </si>
  <si>
    <t>Programador Módulo I (111 mil)</t>
  </si>
  <si>
    <t>Programador Módulo II (111 mil)</t>
  </si>
  <si>
    <t>Nivelación (111 mil)</t>
  </si>
  <si>
    <t xml:space="preserve">Pesca                                                                                               </t>
  </si>
  <si>
    <t xml:space="preserve">Manipulación de alimentos de origen marino                                                          </t>
  </si>
  <si>
    <t xml:space="preserve">Minas y canteras                                                                                    </t>
  </si>
  <si>
    <t xml:space="preserve">Operario de maquinarias de transporte y carga de materiales                                         </t>
  </si>
  <si>
    <t xml:space="preserve">Operario de maquinaria de perforación y voladura                                                    </t>
  </si>
  <si>
    <t>Mantenimiento maquinaria pesada</t>
  </si>
  <si>
    <t>Manipulación de explosivos</t>
  </si>
  <si>
    <t>Manejo de autoelevador</t>
  </si>
  <si>
    <t xml:space="preserve">Montaje de estructuras metálicas                                                                    </t>
  </si>
  <si>
    <t xml:space="preserve">Montaje y mantenimiento de instalaciones eléctricas                                                 </t>
  </si>
  <si>
    <t xml:space="preserve">Operario auxiliar de explotación minera                                                             </t>
  </si>
  <si>
    <t xml:space="preserve">Manejo de instrumental eléctrico                                                                    </t>
  </si>
  <si>
    <t>Operario de camiones</t>
  </si>
  <si>
    <t xml:space="preserve">Manejo de calderas                                                                                  </t>
  </si>
  <si>
    <t xml:space="preserve">Encargado de abastecimineto de insumos                                                              </t>
  </si>
  <si>
    <t>Encargado de carga de materias primas</t>
  </si>
  <si>
    <t xml:space="preserve">Encargado de trituración y molienda                                                                 </t>
  </si>
  <si>
    <t xml:space="preserve">Encargado de empaque y distribución                                                                 </t>
  </si>
  <si>
    <t xml:space="preserve">Conducción de RRHH                                                                                  </t>
  </si>
  <si>
    <t xml:space="preserve">Catering de centros mineros                                                                         </t>
  </si>
  <si>
    <t xml:space="preserve">Petroleo y gas                                                                                      </t>
  </si>
  <si>
    <t>Electricista de atención a pozos</t>
  </si>
  <si>
    <t xml:space="preserve">Competencias transversales                                                                          </t>
  </si>
  <si>
    <t xml:space="preserve">Asistente interprete lengua de señas                                                                </t>
  </si>
  <si>
    <t xml:space="preserve">Idiomas                                                                                             </t>
  </si>
  <si>
    <t xml:space="preserve">Alfabetización informática </t>
  </si>
  <si>
    <t>Calidad</t>
  </si>
  <si>
    <t>Instructores de género local</t>
  </si>
  <si>
    <t>Instructores técnicos en género</t>
  </si>
  <si>
    <t>Nuevas trayectorias laborales para mujeres</t>
  </si>
  <si>
    <t>Gestión de microemprendimientos</t>
  </si>
  <si>
    <t>Fortalecimiento de competencias matemáticas</t>
  </si>
  <si>
    <t>Mandos medios</t>
  </si>
  <si>
    <t>Apoyo de la terminalidad educativa</t>
  </si>
  <si>
    <t xml:space="preserve">Asociativismo y redes comunitarias                                                                  </t>
  </si>
  <si>
    <t xml:space="preserve">Producciones artesanales varias                                                                     </t>
  </si>
  <si>
    <t xml:space="preserve">Mantenimiento general                                                                               </t>
  </si>
  <si>
    <t xml:space="preserve">Instalación y reparación de alarmas                                                                 </t>
  </si>
  <si>
    <t xml:space="preserve">Reparación de equipos eléctricos domésticos                                                         </t>
  </si>
  <si>
    <t xml:space="preserve">Bobinado de máquinas eléctricas                                                                     </t>
  </si>
  <si>
    <t>Mecánico en elementos ortopédicos</t>
  </si>
  <si>
    <t xml:space="preserve">Servicios personales                                                                                </t>
  </si>
  <si>
    <t xml:space="preserve">Asistente de ancianos                                                                               </t>
  </si>
  <si>
    <t xml:space="preserve">Asistente infantil                                                                                  </t>
  </si>
  <si>
    <t xml:space="preserve">Auxiliar de familia                                                                                 </t>
  </si>
  <si>
    <t xml:space="preserve">Auxiliar de limpieza establecimiento educativo                                                      </t>
  </si>
  <si>
    <t xml:space="preserve">Cosmetología                                                                                        </t>
  </si>
  <si>
    <t xml:space="preserve">Manicuría                                                                                           </t>
  </si>
  <si>
    <t xml:space="preserve">Fotografía                                                                                          </t>
  </si>
  <si>
    <t xml:space="preserve">Masoterapia                                                                                         </t>
  </si>
  <si>
    <t xml:space="preserve">Peluquería                                                                                          </t>
  </si>
  <si>
    <t>Asistente en salud reproductiva y violencia familiar</t>
  </si>
  <si>
    <t>Auxiliar en primeros auxilios</t>
  </si>
  <si>
    <t xml:space="preserve">Servicios portuarios                                                                                </t>
  </si>
  <si>
    <t xml:space="preserve">Carga/estiba y empaque internacional                                                                </t>
  </si>
  <si>
    <t xml:space="preserve">Operador de equipos                                                                                 </t>
  </si>
  <si>
    <t xml:space="preserve">Guincheros                                                                                          </t>
  </si>
  <si>
    <t xml:space="preserve">Otros                                                                                        </t>
  </si>
  <si>
    <t>Apuntadores y encargados portuarios</t>
  </si>
  <si>
    <t>Operador de grúas móviles</t>
  </si>
  <si>
    <t>Protección de buques e instalaciones portuarias</t>
  </si>
  <si>
    <t>Capataces y coordinadores portuarios</t>
  </si>
  <si>
    <t xml:space="preserve">Servicios de contacto (call center)                                                                 </t>
  </si>
  <si>
    <t xml:space="preserve">Inglés para call center                                                                             </t>
  </si>
  <si>
    <t xml:space="preserve">Inglés para operador de call center                                                                 </t>
  </si>
  <si>
    <t>Representante de atención al cliente</t>
  </si>
  <si>
    <t xml:space="preserve">Otros                                                                                      </t>
  </si>
  <si>
    <t xml:space="preserve">Industria frigorífica                                                                               </t>
  </si>
  <si>
    <t xml:space="preserve">Auxiliar en faena y desposte                                                                        </t>
  </si>
  <si>
    <t xml:space="preserve">Auxiliar en elaboración de embutidos y chacinados                                                   </t>
  </si>
  <si>
    <t xml:space="preserve">Seguridad alimentaria en la industria frigorífica                                                   </t>
  </si>
  <si>
    <t>Sierrista de cuarteo</t>
  </si>
  <si>
    <t>Despostador</t>
  </si>
  <si>
    <t>Charqueador</t>
  </si>
  <si>
    <t>Empacador</t>
  </si>
  <si>
    <t>Despansador</t>
  </si>
  <si>
    <t>Camarero de cajas</t>
  </si>
  <si>
    <t>Cuereador</t>
  </si>
  <si>
    <t>Operario de limpieza y sanitización</t>
  </si>
  <si>
    <t>Ayudante de veterinaria</t>
  </si>
  <si>
    <t>Camarero de carne con huesos</t>
  </si>
  <si>
    <t>Operario de mondonguería</t>
  </si>
  <si>
    <t>Administración de producción</t>
  </si>
  <si>
    <t>Operario de zona sucia (matanza)</t>
  </si>
  <si>
    <t>Corralero</t>
  </si>
  <si>
    <t>Operario de menudencias rojas</t>
  </si>
  <si>
    <t>Cuarteador</t>
  </si>
  <si>
    <t>Desollador</t>
  </si>
  <si>
    <t>Tareas generales de faena</t>
  </si>
  <si>
    <t>Despostador y charqueador</t>
  </si>
  <si>
    <t>Supervisor</t>
  </si>
  <si>
    <t>Auxiliar eléctrico en higiene y seguridad</t>
  </si>
  <si>
    <t xml:space="preserve">Gráficos                                                                                            </t>
  </si>
  <si>
    <t xml:space="preserve">Introducción a la computación gráfica                                                               </t>
  </si>
  <si>
    <t xml:space="preserve">Formador en costos y presupuestos                                                                   </t>
  </si>
  <si>
    <t xml:space="preserve">Formador en offset plano                                                                            </t>
  </si>
  <si>
    <t xml:space="preserve">Formador en impresión                                                                               </t>
  </si>
  <si>
    <t>Maquinista impresor offset a pliego</t>
  </si>
  <si>
    <t>Maquinista impresor flexográfico</t>
  </si>
  <si>
    <t>Maquinista impresor de huecograbado</t>
  </si>
  <si>
    <t>Cortador/a de guillotina lineal con programa</t>
  </si>
  <si>
    <t>Vendedor/a gráfico</t>
  </si>
  <si>
    <t>Montador/a de clisés</t>
  </si>
  <si>
    <t>Preparador gráfico digital</t>
  </si>
  <si>
    <t>Maquinista de encuadernación editorial rústica</t>
  </si>
  <si>
    <t>Maquinista de encuadernación editorial acaballada</t>
  </si>
  <si>
    <t>Maquinista impresor de prensa combinada</t>
  </si>
  <si>
    <t>Elaborador/a de clisés de fotopolímeros</t>
  </si>
  <si>
    <t>Maquinista de plegado</t>
  </si>
  <si>
    <t>Gestor de calidad offset a pliegos</t>
  </si>
  <si>
    <t>Preimpresión sistema convencional</t>
  </si>
  <si>
    <t>Maquinista de impresión offset a bobinas</t>
  </si>
  <si>
    <t>Maquinista troquelador</t>
  </si>
  <si>
    <t>Costos y presupuestos</t>
  </si>
  <si>
    <t>Auxiliar de maquinista</t>
  </si>
  <si>
    <t>Control de materiales e impresos</t>
  </si>
  <si>
    <t>Programas básicos de diseño</t>
  </si>
  <si>
    <t>Instalador electrico para imprentas</t>
  </si>
  <si>
    <t>Mantenimiento de motores gráficos</t>
  </si>
  <si>
    <t>Preparador de forma impresora para offset</t>
  </si>
  <si>
    <t>Preparador gráfico digital nivel II</t>
  </si>
  <si>
    <t>Encuadernador</t>
  </si>
  <si>
    <t>Ilustrador y diseñador de animación</t>
  </si>
  <si>
    <t>Preimpresión electrónica</t>
  </si>
  <si>
    <t>Auxiliar impresor flexográfico</t>
  </si>
  <si>
    <t>Auxiliar impresor offset</t>
  </si>
  <si>
    <t>Auxiliar preparador digital</t>
  </si>
  <si>
    <t>Control de calidad impresión flexográfica</t>
  </si>
  <si>
    <t>Control de calidad impresión offset</t>
  </si>
  <si>
    <t xml:space="preserve">Servicios de vigilancia y seguridad civil                                                           </t>
  </si>
  <si>
    <t xml:space="preserve">Formación profesional de vigiladores                                                                </t>
  </si>
  <si>
    <t xml:space="preserve">Custodia privada                                                                                    </t>
  </si>
  <si>
    <t>Control de admisión y permanencia nivel inicial</t>
  </si>
  <si>
    <t xml:space="preserve">Vidrios                                                                                             </t>
  </si>
  <si>
    <t xml:space="preserve">Ayudante de afilador                                                                                </t>
  </si>
  <si>
    <t xml:space="preserve">Afilador                                                                                            </t>
  </si>
  <si>
    <t xml:space="preserve">Hornero                                                                                             </t>
  </si>
  <si>
    <t xml:space="preserve">Gestión organizacional                                                                              </t>
  </si>
  <si>
    <t xml:space="preserve">Industria tabacalera                                                                            </t>
  </si>
  <si>
    <t>Capataz de finca tabacalera</t>
  </si>
  <si>
    <t>Productor para establecimientos tabacaleros medianos o pequeños</t>
  </si>
  <si>
    <t>Productor especialista en manejo sustentable de finca tabacalera</t>
  </si>
  <si>
    <t>Carpintero artesanal para finca tabacalera</t>
  </si>
  <si>
    <t>Herrero para finca tabacalera</t>
  </si>
  <si>
    <t>Cosechero</t>
  </si>
  <si>
    <t>Estufero</t>
  </si>
  <si>
    <t>Mantenimiento de maquinaria</t>
  </si>
  <si>
    <t>Proveeduría en plantación</t>
  </si>
  <si>
    <t>Electricidad en plantación</t>
  </si>
  <si>
    <t>Confección de indumentaria para plantación</t>
  </si>
  <si>
    <t>Auxiliar gasista para plantación</t>
  </si>
  <si>
    <t>Reparador de estufa de tabaco</t>
  </si>
  <si>
    <t>Electricista Instalador</t>
  </si>
  <si>
    <t>Operario electricista para redes de distribución</t>
  </si>
  <si>
    <t>Electricista MT/BT "C"</t>
  </si>
  <si>
    <t>Electricista instalador de planta</t>
  </si>
  <si>
    <t>Reparador de PC</t>
  </si>
  <si>
    <t>Marítimo</t>
  </si>
  <si>
    <t>Primeros auxilios</t>
  </si>
  <si>
    <t>Lucha contra incendios</t>
  </si>
  <si>
    <t>Técnicas de supervivencia personal</t>
  </si>
  <si>
    <t>Seguridad personal y responsabilidades sociales</t>
  </si>
  <si>
    <t>Mantenimiento de edificios</t>
  </si>
  <si>
    <t>Electricidad básica domiciliaria</t>
  </si>
  <si>
    <t>Plomería básica domiciliaria</t>
  </si>
  <si>
    <t>Cerrajería</t>
  </si>
  <si>
    <t>Encargado integral de edificios</t>
  </si>
  <si>
    <t>Electricista instalador</t>
  </si>
  <si>
    <t>Cerrajería computada</t>
  </si>
  <si>
    <t>Instalador de aire acondicionado</t>
  </si>
  <si>
    <t>Mantenimiento y reparación de estufas</t>
  </si>
  <si>
    <t>Reparación de aire acondicionado</t>
  </si>
  <si>
    <t>Parquistas y viveristas</t>
  </si>
  <si>
    <t>Jardinero</t>
  </si>
  <si>
    <t>Operario de mantenimiento de jardines</t>
  </si>
  <si>
    <t>Prácticas de vivero</t>
  </si>
  <si>
    <t>Mantenimiento de estanques y cascadas</t>
  </si>
  <si>
    <t>Podador de plantas ornamentales</t>
  </si>
  <si>
    <t>Plagas y enfermedades en vivero</t>
  </si>
  <si>
    <t>Instalador de invernaderos</t>
  </si>
  <si>
    <t>Preparador de sustrato</t>
  </si>
  <si>
    <t>Administrador de viveros</t>
  </si>
  <si>
    <t>Nociones de gestión de empresas</t>
  </si>
  <si>
    <t>Encargado de invernadero</t>
  </si>
  <si>
    <t>Propagador de plantas</t>
  </si>
  <si>
    <t>Producción de árboles y arbustos</t>
  </si>
  <si>
    <t>Injertador de plantas ornamentales</t>
  </si>
  <si>
    <t>Propagador de bulbosas</t>
  </si>
  <si>
    <t>Operario de manejo de aromáticas</t>
  </si>
  <si>
    <t>Operario especializado en flor de corte</t>
  </si>
  <si>
    <t>Producción de árboles y arbustos ornamentales</t>
  </si>
  <si>
    <t>Mantenimiento de arbolado público</t>
  </si>
  <si>
    <t>Taxis, remises y coches de alquiler</t>
  </si>
  <si>
    <t>Conductor de taxis y remises</t>
  </si>
  <si>
    <t>Panaderos</t>
  </si>
  <si>
    <t>Panadero</t>
  </si>
  <si>
    <t>Dependiente/a</t>
  </si>
  <si>
    <t>Galletitero</t>
  </si>
  <si>
    <t>Ayudante confitero</t>
  </si>
  <si>
    <t>Gestión comercial y seguridad</t>
  </si>
  <si>
    <t>Servicios de salud</t>
  </si>
  <si>
    <t>Auxiliar de radiología</t>
  </si>
  <si>
    <t>Auxiliar de enfermería</t>
  </si>
  <si>
    <t>Auxiliar de kinesiología</t>
  </si>
  <si>
    <t>Auxiliar en electromedicina</t>
  </si>
  <si>
    <t>Secretariado en salud</t>
  </si>
  <si>
    <t>Camillero</t>
  </si>
  <si>
    <t>Ayudante de cocina para instituciones de salud</t>
  </si>
  <si>
    <t>Auxiliar geriátrico institucional</t>
  </si>
  <si>
    <t>Asistente de farmacia</t>
  </si>
  <si>
    <t>Yerbatero</t>
  </si>
  <si>
    <t>Cosechador</t>
  </si>
  <si>
    <t>Embalador</t>
  </si>
  <si>
    <t>Prevención de riesgo y mejoramiento de productividad</t>
  </si>
  <si>
    <t>Agua potable y saneamiento</t>
  </si>
  <si>
    <t>Instalaciones eléctricas de edificios</t>
  </si>
  <si>
    <t>Operación de plantas de tratamiento de agua</t>
  </si>
  <si>
    <t>Hidráulica de redes</t>
  </si>
  <si>
    <t>Ejecución de redes y conexiones de agua</t>
  </si>
  <si>
    <t>Ejecución de redes y conexiones de cloaca</t>
  </si>
  <si>
    <t>Instalaciones sanitarias domiciliarias</t>
  </si>
  <si>
    <t>Informática avanzada</t>
  </si>
  <si>
    <t>Diseño asistido por computadora</t>
  </si>
  <si>
    <t>Diseño gráfico asistido por computadora</t>
  </si>
  <si>
    <t>Soldadura de termofusión y electrofusión</t>
  </si>
  <si>
    <t>Instalación y mantenimiento de cañerías de cloacas</t>
  </si>
  <si>
    <t>Operación y mantenimiento de planta potabilizadora</t>
  </si>
  <si>
    <t>Operación y mantenimiento de planta depuradora</t>
  </si>
  <si>
    <t>Liderazgo para capataces</t>
  </si>
  <si>
    <t>Operación y mantenimiento de máquinas electrmecánicas</t>
  </si>
  <si>
    <t>Atención al usuario</t>
  </si>
  <si>
    <t>Morosidad y gestión de cobranzas</t>
  </si>
  <si>
    <t>Instalación y mantenimiento de cañerías de agua</t>
  </si>
  <si>
    <t xml:space="preserve">Diseño de redes - modelación matemática </t>
  </si>
  <si>
    <t>AutoCad</t>
  </si>
  <si>
    <t>Excel nivel avanzado</t>
  </si>
  <si>
    <t xml:space="preserve">Instalaciones domiciliarias de agua y cloaca </t>
  </si>
  <si>
    <t>Características e instalación de micromedidores de agua</t>
  </si>
  <si>
    <t>Detección y control de fugas en redes de agua</t>
  </si>
  <si>
    <t>Instalación de medidores de agua</t>
  </si>
  <si>
    <t>Nuevas tecnologías de instalación de redes</t>
  </si>
  <si>
    <t>Evaluación integral de proyectos de agua potable</t>
  </si>
  <si>
    <t>Hidráulica para supervisores</t>
  </si>
  <si>
    <t>Gestión ambiental - ISO 14000</t>
  </si>
  <si>
    <t>Informática niveles I y II</t>
  </si>
  <si>
    <t>Introducción al marketing</t>
  </si>
  <si>
    <t>Liderazgo transformador y creativo</t>
  </si>
  <si>
    <t>Organización RRHH en empresa saneamiento</t>
  </si>
  <si>
    <t>Redes de distribucion de gas natural</t>
  </si>
  <si>
    <t>Auxiliar gasista</t>
  </si>
  <si>
    <t>Gasista tercera categoría</t>
  </si>
  <si>
    <t>Gasista segunda categoría</t>
  </si>
  <si>
    <t>Teletrabajo</t>
  </si>
  <si>
    <t>Comercialización on line</t>
  </si>
  <si>
    <t>Operador de redes sociales para teletrabajadores/as</t>
  </si>
  <si>
    <t>Secretariado para teletrabajadores/as</t>
  </si>
  <si>
    <t>Teletrabajo nivel inicial</t>
  </si>
  <si>
    <t>Entidades deportivas y civiles</t>
  </si>
  <si>
    <t>Operador de mantenimiento de campos deportivos</t>
  </si>
  <si>
    <t>Operador de mantenimiento de campos de golf</t>
  </si>
  <si>
    <t>Operador de caballerizas</t>
  </si>
  <si>
    <t>Auxiliar de mantenimiento</t>
  </si>
  <si>
    <t>Líderes para prevención de riesgos de trabajo</t>
  </si>
  <si>
    <t>Mantenimiento y reparación de maquinarias de corte de césped</t>
  </si>
  <si>
    <t xml:space="preserve">Sistemas de riego </t>
  </si>
  <si>
    <t>Mantenimiento y reparación de instalaciones sanitarias</t>
  </si>
  <si>
    <t>Mantenimiento y reparación de instalaciones eléctricas</t>
  </si>
  <si>
    <t xml:space="preserve">Liquidación de sueldos </t>
  </si>
  <si>
    <t xml:space="preserve">Asistente administrativo contable </t>
  </si>
  <si>
    <t>Control de acceso</t>
  </si>
  <si>
    <t>Árbitro para deporte amateur</t>
  </si>
  <si>
    <t>Industrias culturales</t>
  </si>
  <si>
    <t>Artes gráficas</t>
  </si>
  <si>
    <t>Proyecto radial</t>
  </si>
  <si>
    <t>Producción audiovisual</t>
  </si>
  <si>
    <t>Artes escénicas</t>
  </si>
  <si>
    <t>Video realización</t>
  </si>
  <si>
    <t>Fotografía inicial</t>
  </si>
  <si>
    <t>Reparación instrumentos musicales</t>
  </si>
  <si>
    <t>Nuevos modos y métodos de composición musical</t>
  </si>
  <si>
    <t xml:space="preserve">Gestión y venta en librerías </t>
  </si>
  <si>
    <t xml:space="preserve">Gestión de librerías </t>
  </si>
  <si>
    <t>Conocimientos de cultura general</t>
  </si>
  <si>
    <t>Clasificación de libros</t>
  </si>
  <si>
    <t>Industria del libro</t>
  </si>
  <si>
    <t>Informática aplicada al sonido</t>
  </si>
  <si>
    <t>Informática aplicada al sonido y al video</t>
  </si>
  <si>
    <t>Operador en sonido</t>
  </si>
  <si>
    <t>Teoría y práctica del canto</t>
  </si>
  <si>
    <t>Canto y acompañamiento musical</t>
  </si>
  <si>
    <t>Coordinador técnico de juegoteca</t>
  </si>
  <si>
    <t>Canto, coreografía y actuación</t>
  </si>
  <si>
    <t>Juegoteca con orientación musical</t>
  </si>
  <si>
    <t>Nuevas tecnologías en radiodifusión</t>
  </si>
  <si>
    <t>Electricidad aplicada al cine</t>
  </si>
  <si>
    <t>Iluminación y cámara</t>
  </si>
  <si>
    <t>Realización de vestuario nivel I</t>
  </si>
  <si>
    <t>Maquillaje nivel I</t>
  </si>
  <si>
    <t>Inglés técnico en cine</t>
  </si>
  <si>
    <t>Sonido en cine nivel I</t>
  </si>
  <si>
    <t>Microfonista</t>
  </si>
  <si>
    <t>Introducción al periodismo gráfico</t>
  </si>
  <si>
    <t>Prensa y comunicación institucional</t>
  </si>
  <si>
    <t>Investigación, edición y redacción periodística</t>
  </si>
  <si>
    <t>Fotoperiodismo</t>
  </si>
  <si>
    <t>Diseño para medios gráficos</t>
  </si>
  <si>
    <t>Asistencia de dirección en cine</t>
  </si>
  <si>
    <t>Editor de TV</t>
  </si>
  <si>
    <t>Fotografía para TV</t>
  </si>
  <si>
    <t>Guión</t>
  </si>
  <si>
    <t>Luthería en instrumentos antiguos</t>
  </si>
  <si>
    <t>Luthería en instrumentos folklóricos</t>
  </si>
  <si>
    <t>Manejo de cámara digital de video</t>
  </si>
  <si>
    <t>Operador de sonido para TV</t>
  </si>
  <si>
    <t>Operador de  cámara de TV</t>
  </si>
  <si>
    <t>Postproductor de TV</t>
  </si>
  <si>
    <t>Postproducción de efectos</t>
  </si>
  <si>
    <t>Producción en cine</t>
  </si>
  <si>
    <t>Productor de TV</t>
  </si>
  <si>
    <t>Realización en video digital</t>
  </si>
  <si>
    <t>Seguridad e higiene en el trabajo</t>
  </si>
  <si>
    <t>Operación de sonido en vivo y grabación en estudio</t>
  </si>
  <si>
    <t>Formación escenotécnica</t>
  </si>
  <si>
    <t>Realización escenográfica y utilería</t>
  </si>
  <si>
    <t>Montaje de estructuras de aluminio para escenografías</t>
  </si>
  <si>
    <t>Retoque fotográfico</t>
  </si>
  <si>
    <t>Iluminación en vivo</t>
  </si>
  <si>
    <t>Introducción a la comunicación comunitaria</t>
  </si>
  <si>
    <t>Realizador de TV</t>
  </si>
  <si>
    <t>Director de TV</t>
  </si>
  <si>
    <t>Operador de audio y video en TV</t>
  </si>
  <si>
    <t>Operador en señales de TV digital</t>
  </si>
  <si>
    <t>Periodismo digital</t>
  </si>
  <si>
    <t>Realización de documental</t>
  </si>
  <si>
    <t>Realización audiovisual en vivo y on line</t>
  </si>
  <si>
    <t>Producción informativa</t>
  </si>
  <si>
    <t>Artística y creatividad en radio</t>
  </si>
  <si>
    <t>Productor y operador de radio on line</t>
  </si>
  <si>
    <t>Vendedor de espacios publicitarios</t>
  </si>
  <si>
    <t>Edición digital de video</t>
  </si>
  <si>
    <t>Fotografía digital</t>
  </si>
  <si>
    <t>Periodismo de datos</t>
  </si>
  <si>
    <t>Ilustración</t>
  </si>
  <si>
    <t>Bancario</t>
  </si>
  <si>
    <t>Cajeros</t>
  </si>
  <si>
    <t>Apícola</t>
  </si>
  <si>
    <t>Construcción de herramientas</t>
  </si>
  <si>
    <t>Cosecha</t>
  </si>
  <si>
    <t>Iniciación apícola</t>
  </si>
  <si>
    <t>Producción de núcleos</t>
  </si>
  <si>
    <t>Sanidad apícola</t>
  </si>
  <si>
    <t>Manejo y multiplicación del apiario</t>
  </si>
  <si>
    <t>Hidromiel, cerveza y vinagre de miel</t>
  </si>
  <si>
    <t xml:space="preserve">Producción de miel y de otros productos </t>
  </si>
  <si>
    <t>Auxiliar de mantenimiento y reparación de equipos apícolas</t>
  </si>
  <si>
    <t>Cría de reinas</t>
  </si>
  <si>
    <t>Servicios de polinización</t>
  </si>
  <si>
    <t>Planificación, gestión y control en apicultura</t>
  </si>
  <si>
    <t>Operario de instalaciones apícolas</t>
  </si>
  <si>
    <t>Arrocero</t>
  </si>
  <si>
    <t>Aguador</t>
  </si>
  <si>
    <t>Maestranza</t>
  </si>
  <si>
    <t>Limpieza de establecimientos industriales</t>
  </si>
  <si>
    <t>Limpieza de grandes superficies y alto transito de personas y vehiculos</t>
  </si>
  <si>
    <t>Limpieza de oficinas, establecimientos comerciales y bancos</t>
  </si>
  <si>
    <t>Limpieza en ámbitos de salud</t>
  </si>
  <si>
    <t>Utilización de maquinaria y elementos para limpieza y productos</t>
  </si>
  <si>
    <t>Higiene y seguridad</t>
  </si>
  <si>
    <t>Sensibilización</t>
  </si>
  <si>
    <t>Gestión en salud y seguridad</t>
  </si>
  <si>
    <t>Alfabetizacion informatica</t>
  </si>
  <si>
    <t>Idiomas</t>
  </si>
  <si>
    <t>Asistente intérprete de lengua de señas</t>
  </si>
  <si>
    <t>Inglés nivelación</t>
  </si>
  <si>
    <t>Inglés inicial</t>
  </si>
  <si>
    <t>Inglés básico I</t>
  </si>
  <si>
    <t>Inglés básico II</t>
  </si>
  <si>
    <t>Inglés básico III</t>
  </si>
  <si>
    <t>Inglés intermedio I</t>
  </si>
  <si>
    <t>Inglés intermedio II</t>
  </si>
  <si>
    <t>Inglés intermedio III</t>
  </si>
  <si>
    <t>Inglés avanzado</t>
  </si>
  <si>
    <t>Telecomunicaciones</t>
  </si>
  <si>
    <t xml:space="preserve">Fibra óptica </t>
  </si>
  <si>
    <t xml:space="preserve">Redes Wi-Fi </t>
  </si>
  <si>
    <t xml:space="preserve">Telefonía básica y banda ancha (ADSL) </t>
  </si>
  <si>
    <t xml:space="preserve">Diseño pagina Web </t>
  </si>
  <si>
    <t>Sistema de gestión de contenidos web</t>
  </si>
  <si>
    <t>Servicios de cuidados, acompañamiento y atención de personas</t>
  </si>
  <si>
    <t>Atención y cuidado de niños y niñas</t>
  </si>
  <si>
    <t>Atención y cuidado de personas mayores</t>
  </si>
  <si>
    <t>Atención y cuidado de personas enfermas</t>
  </si>
  <si>
    <t>Atención y cuidado de personas con capacidades diferentes</t>
  </si>
  <si>
    <t>Servicios de recreación</t>
  </si>
  <si>
    <t>Cuidado y atención de personas</t>
  </si>
  <si>
    <t>Servicios en casas particulares</t>
  </si>
  <si>
    <t>Servicios de limpieza en casas particulares</t>
  </si>
  <si>
    <t>Mantenimiento básico de equipos e instalaciones</t>
  </si>
  <si>
    <t>Jardinería, mantenimiento de espacios verdes y piletas</t>
  </si>
  <si>
    <t>Arreglo y acondicionamiento de prendas de vestir</t>
  </si>
  <si>
    <t>Servicios de cocina en casas particulares</t>
  </si>
  <si>
    <t>Gestión domiciliaria</t>
  </si>
  <si>
    <t>Servicio integral en casas particulares</t>
  </si>
  <si>
    <t>Industria química</t>
  </si>
  <si>
    <t>Fabricación de perfumes</t>
  </si>
  <si>
    <t>Actividades del transporte aerocomercial</t>
  </si>
  <si>
    <t>Señalero de aeropuerto</t>
  </si>
  <si>
    <t xml:space="preserve">Operador de equipos de aeropuertos </t>
  </si>
  <si>
    <t xml:space="preserve">Supervisor de rampa de aeropuertos </t>
  </si>
  <si>
    <t xml:space="preserve">Transporte de mercancías peligrosas por vía aérea </t>
  </si>
  <si>
    <t>Seguridad en actos de interferencia ilícita</t>
  </si>
  <si>
    <t>Inglés técnico para aviación y  turismo nivel I</t>
  </si>
  <si>
    <t>Inglés técnico para aviación y turismo nivel II</t>
  </si>
  <si>
    <t>Portugués técnico para aviación y turismo nivel I</t>
  </si>
  <si>
    <t>Portugués técnico para aviación y turismo nivel II</t>
  </si>
  <si>
    <t xml:space="preserve">Marketing y técnicas de ventas de productos aeronáuticos nivel I </t>
  </si>
  <si>
    <t>Marketing y técnicas de ventas de productos aeronáuticos nivel II</t>
  </si>
  <si>
    <t xml:space="preserve">Informática aplicada a la aviación y el turismo </t>
  </si>
  <si>
    <t>Administración y contabilidad aeronáutica nivel I</t>
  </si>
  <si>
    <t>Administración y contabilidad aeronáutica nivel II</t>
  </si>
  <si>
    <t xml:space="preserve">Auxiliar en contabilidad aeronáutica </t>
  </si>
  <si>
    <t>Tipologias</t>
  </si>
  <si>
    <t>Domicilio donde se dictara</t>
  </si>
  <si>
    <t>Institucion de capacitacion</t>
  </si>
  <si>
    <t>Razon social / nombre y apellido *</t>
  </si>
  <si>
    <t>Tipo de institución:</t>
  </si>
  <si>
    <t>Otras_Instituciones</t>
  </si>
  <si>
    <t>Persona_Humana</t>
  </si>
  <si>
    <t>Participantes</t>
  </si>
  <si>
    <t>Una réplica</t>
  </si>
  <si>
    <t>Todas las réplicas</t>
  </si>
  <si>
    <t>Ocupados</t>
  </si>
  <si>
    <t>Organismos patrocinados</t>
  </si>
  <si>
    <t>Dotacion de personal</t>
  </si>
  <si>
    <t>Insumos, ropa de trabajo y elementos de protección personal (EPP)</t>
  </si>
  <si>
    <t>Insumos</t>
  </si>
  <si>
    <t>Equipamiento</t>
  </si>
  <si>
    <t>Fundamentacion de la actividad</t>
  </si>
  <si>
    <t>Objetivos de aprendizaje (Conocimientos y/o habilidades que espera que alcance el participante)*</t>
  </si>
  <si>
    <t>Contribución esperada a la organización*</t>
  </si>
  <si>
    <t>Contenidos del curso *</t>
  </si>
  <si>
    <t>Presupuesto del curso</t>
  </si>
  <si>
    <t>Tipo de costo</t>
  </si>
  <si>
    <t>Horas / Participantes</t>
  </si>
  <si>
    <t>Costo Unitario</t>
  </si>
  <si>
    <t>Costo Total</t>
  </si>
  <si>
    <t>Financiado por CF</t>
  </si>
  <si>
    <t>Financiado por la empresa</t>
  </si>
  <si>
    <t>Honorarios Instructores</t>
  </si>
  <si>
    <t>Ropa de Trabajo</t>
  </si>
  <si>
    <t>EPP</t>
  </si>
  <si>
    <t>Costo de contratación de cursos</t>
  </si>
  <si>
    <t>Curso N°1</t>
  </si>
  <si>
    <t>Localidad*</t>
  </si>
  <si>
    <t>Cursos</t>
  </si>
  <si>
    <t>Vinculo</t>
  </si>
  <si>
    <t>Tamaño</t>
  </si>
  <si>
    <t>Razon social</t>
  </si>
  <si>
    <t>Organismo patrocinado N°1</t>
  </si>
  <si>
    <t>Código de Actividad</t>
  </si>
  <si>
    <t>Distribución de las personas a capacitar</t>
  </si>
  <si>
    <t>Indique a que sectores pertenecen las personas a capacitar</t>
  </si>
  <si>
    <t>Personas a Capacitar *</t>
  </si>
  <si>
    <t>Régimen de Crédito Fiscal</t>
  </si>
  <si>
    <t>Menu inicial</t>
  </si>
  <si>
    <t>Volver</t>
  </si>
  <si>
    <t>Breve descripción del organismo *</t>
  </si>
  <si>
    <t>Indique en que parte de la cadena de valor forma parte *</t>
  </si>
  <si>
    <t>Organismo patrocinado N°2</t>
  </si>
  <si>
    <t>Cargar o editar</t>
  </si>
  <si>
    <t>Organismo patrocinado N°3</t>
  </si>
  <si>
    <t>Organismo patrocinado N°4</t>
  </si>
  <si>
    <t>Organismo patrocinado N°5</t>
  </si>
  <si>
    <t>Organismo patrocinado N°6</t>
  </si>
  <si>
    <t>Organismo patrocinado N°7</t>
  </si>
  <si>
    <t>Organismo patrocinado N°8</t>
  </si>
  <si>
    <t>Organismo patrocinado N°9</t>
  </si>
  <si>
    <t>Organismo patrocinado N°10</t>
  </si>
  <si>
    <t>Organismo patrocinado N°11</t>
  </si>
  <si>
    <t>Organismo patrocinado N°12</t>
  </si>
  <si>
    <t>Organismo patrocinado N°13</t>
  </si>
  <si>
    <t>Organismo patrocinado N°14</t>
  </si>
  <si>
    <t>Organismo patrocinado N°15</t>
  </si>
  <si>
    <t>Organismo patrocinado N°16</t>
  </si>
  <si>
    <t>Organismo patrocinado N°17</t>
  </si>
  <si>
    <t>Organismo patrocinado N°18</t>
  </si>
  <si>
    <t>Organismo patrocinado N°19</t>
  </si>
  <si>
    <t>Organismo patrocinado N°20</t>
  </si>
  <si>
    <t>Organismo patrocinado N°21</t>
  </si>
  <si>
    <t>Organismo patrocinado N°22</t>
  </si>
  <si>
    <t>Organismo patrocinado N°23</t>
  </si>
  <si>
    <t>Organismo patrocinado N°24</t>
  </si>
  <si>
    <t>Organismo patrocinado N°25</t>
  </si>
  <si>
    <t>Organismo patrocinado N°26</t>
  </si>
  <si>
    <t>Organismo patrocinado N°27</t>
  </si>
  <si>
    <t>Organismo patrocinado N°28</t>
  </si>
  <si>
    <t>Organismo patrocinado N°29</t>
  </si>
  <si>
    <t>Organismo patrocinado N°30</t>
  </si>
  <si>
    <t>Cantidad de ocupados a capacitar</t>
  </si>
  <si>
    <t>Tipologia *</t>
  </si>
  <si>
    <t>SubTipologías *</t>
  </si>
  <si>
    <t>Ocupados del sujeto beneficiario a capacitar</t>
  </si>
  <si>
    <t>Detalle de los entrenamientos solicitados</t>
  </si>
  <si>
    <t>Nombre del entrenamiento *</t>
  </si>
  <si>
    <t>Sector de la empresa donde se realiza el entrenamiento*</t>
  </si>
  <si>
    <t>Porcentaje de horas teóricas *</t>
  </si>
  <si>
    <t>Compromiso de inserción de desocupados</t>
  </si>
  <si>
    <t>¿Se compromete a incorporar algún participante desocupado una vez concluido el curso/entrenamiento?</t>
  </si>
  <si>
    <t>Asignación a desocupados</t>
  </si>
  <si>
    <t>A cargo de la Secretaría de Gobierno de Trabajo y Empleo</t>
  </si>
  <si>
    <t>Básico</t>
  </si>
  <si>
    <t>Plus</t>
  </si>
  <si>
    <t>Total a abonar por la empresa</t>
  </si>
  <si>
    <t>A cargo del sujeto beneficiario</t>
  </si>
  <si>
    <t>Ayuda económica a reintegrar por incorporación de desocupados</t>
  </si>
  <si>
    <t>Cantidad de trabajadores a incorporar</t>
  </si>
  <si>
    <t>Monto ayuda económica correspondiente según tamaño</t>
  </si>
  <si>
    <t>Monto total ayuda economica</t>
  </si>
  <si>
    <t>Monto de ayuda económica a reintegrar solicitado</t>
  </si>
  <si>
    <t>"Insumos 
(Elementos consumidos en la capacitación brindada)</t>
  </si>
  <si>
    <t>Ropa de trabajo
(Overol, mameluco o similares)</t>
  </si>
  <si>
    <t>Elementos de protección personal (EPP)
(Cascos, guantes, mangas, protección ocular y calzado de seguridad)</t>
  </si>
  <si>
    <t>Contenidos teóricos del curso *</t>
  </si>
  <si>
    <t>Contenidos prácticos del curso *</t>
  </si>
  <si>
    <t>Perfil de la/s persona/s a entrenar*</t>
  </si>
  <si>
    <t>Tutores</t>
  </si>
  <si>
    <t>CUIT / CUIL</t>
  </si>
  <si>
    <t>Apellidos</t>
  </si>
  <si>
    <t>Nombres</t>
  </si>
  <si>
    <t>Correo electrónico</t>
  </si>
  <si>
    <t>Puesto</t>
  </si>
  <si>
    <t>Tareas</t>
  </si>
  <si>
    <t>Presupuesto</t>
  </si>
  <si>
    <t>Certificación de competencias</t>
  </si>
  <si>
    <t>Nombre de la actividad *</t>
  </si>
  <si>
    <t>Organismo sectorial de certificación *</t>
  </si>
  <si>
    <t>Norma a certificar *</t>
  </si>
  <si>
    <t>Sede donde se evalúa *</t>
  </si>
  <si>
    <t>Participantes ocupados</t>
  </si>
  <si>
    <t>Del sujeto beneficiario</t>
  </si>
  <si>
    <t>De la/s patrocinada/s</t>
  </si>
  <si>
    <t>Producción / Operaciones</t>
  </si>
  <si>
    <t>Comercial y ventas</t>
  </si>
  <si>
    <t>Administración y finanzas</t>
  </si>
  <si>
    <t>Recursos Humanos</t>
  </si>
  <si>
    <t>Honorarios evaluador</t>
  </si>
  <si>
    <t>Cantidad de tutores *</t>
  </si>
  <si>
    <t>Nombre del entrenamiento</t>
  </si>
  <si>
    <t>Cantidad total de meses</t>
  </si>
  <si>
    <t>Volver al resúmen de entrenamientos</t>
  </si>
  <si>
    <t>Cargar o editar entrenamiento Nº1</t>
  </si>
  <si>
    <t>Entrenamiento Nº2</t>
  </si>
  <si>
    <t>Cargar o editar entrenamiento Nº2</t>
  </si>
  <si>
    <t>Entrenamiento Nº3</t>
  </si>
  <si>
    <t>Entrenamiento Nº4</t>
  </si>
  <si>
    <t>Descripción de la propuesta</t>
  </si>
  <si>
    <t>Breve reseña de la empresa / cooperativa</t>
  </si>
  <si>
    <t>Instituciones que reciben equipamiento</t>
  </si>
  <si>
    <t>Fortalecimiento de la infraestructura</t>
  </si>
  <si>
    <t>Certificación de calidad</t>
  </si>
  <si>
    <t>Presupuesto total</t>
  </si>
  <si>
    <t>Tipo de certificación de calidad*</t>
  </si>
  <si>
    <t>Tipo de norma a certificar*</t>
  </si>
  <si>
    <t>CUIT*</t>
  </si>
  <si>
    <t>Sede</t>
  </si>
  <si>
    <t>Código postal*</t>
  </si>
  <si>
    <t>Datos del consultor</t>
  </si>
  <si>
    <t>Descripción de la experiencia del consultor en la materia*</t>
  </si>
  <si>
    <t>Auditoria Organismo Certificador</t>
  </si>
  <si>
    <t>Certificación de calidad Nº1</t>
  </si>
  <si>
    <t>Certificación de calidad de IFP</t>
  </si>
  <si>
    <t>Revalida certificación de IFP</t>
  </si>
  <si>
    <t>Revalida certificación de calidad</t>
  </si>
  <si>
    <t>Certificación de producto</t>
  </si>
  <si>
    <t>Organismo a certificar</t>
  </si>
  <si>
    <t>Datos del organismo certificador</t>
  </si>
  <si>
    <t>Razón Social *</t>
  </si>
  <si>
    <t>Nombre del organismo*</t>
  </si>
  <si>
    <t>Consultoría</t>
  </si>
  <si>
    <t>Etapa I</t>
  </si>
  <si>
    <t>Monto tope a financiar</t>
  </si>
  <si>
    <t>Financiado por Crédito Fiscal</t>
  </si>
  <si>
    <t>Financiado por el sujeto beneficiario</t>
  </si>
  <si>
    <t>Otorgamiento del certificado</t>
  </si>
  <si>
    <t>Totales</t>
  </si>
  <si>
    <t>Presupuesto certificación de calidad de IFP o de Gestión</t>
  </si>
  <si>
    <t>$250.000</t>
  </si>
  <si>
    <t>$200.000</t>
  </si>
  <si>
    <t>Presupuesto certificación de calidad de producto</t>
  </si>
  <si>
    <t>Prueba de Laboratorio</t>
  </si>
  <si>
    <t>Actividades a desarrollar</t>
  </si>
  <si>
    <t>Costo total de la prueba</t>
  </si>
  <si>
    <t>Auditoria “Organismo Certificador”</t>
  </si>
  <si>
    <t>Total de la Actividad</t>
  </si>
  <si>
    <t>Razón social*</t>
  </si>
  <si>
    <t>Tipo de certificación</t>
  </si>
  <si>
    <t>Norma a certificar</t>
  </si>
  <si>
    <t>Sujeto beneficiario</t>
  </si>
  <si>
    <t>Intitución</t>
  </si>
  <si>
    <t>Link</t>
  </si>
  <si>
    <t>Tipo de institución *</t>
  </si>
  <si>
    <t>Tipos de institución fortalecimiento</t>
  </si>
  <si>
    <t>Centro de Formacion Profesional</t>
  </si>
  <si>
    <t>Institucion Superior de Formacion Tecnica</t>
  </si>
  <si>
    <t>Institucion de Formacion Fortalecida o Certificada</t>
  </si>
  <si>
    <t>Area de capacitación de parque industrial</t>
  </si>
  <si>
    <t>Institutos tecnológicos de gestión estatal</t>
  </si>
  <si>
    <t>Fortalecimiento de la infraestructura de Instituciones de Formación Profesional (IFP)</t>
  </si>
  <si>
    <t xml:space="preserve">Sede </t>
  </si>
  <si>
    <t xml:space="preserve">Antecedentes Institucionales* </t>
  </si>
  <si>
    <t>Antecedentes y fundamentación</t>
  </si>
  <si>
    <t xml:space="preserve">(Describir historia, infraestructura, localización y alcance geográfico, misión de la institución, trayectoria/experiencia en formación profesional y en proyectos articulados con MTEySS, cursos y matricula dictados el año anterior y el actual. Si es red describir: organización de la Unidad Técnica de Gestión, Instituciones Integrantes y organización interna) </t>
  </si>
  <si>
    <t>Fundamentación*</t>
  </si>
  <si>
    <t>Descripción de las necesidades, estrategias y alcances y objetivos generales del proyecto)</t>
  </si>
  <si>
    <t>Detalle de las inversiones</t>
  </si>
  <si>
    <t>Detalle de las inversiones a realizar</t>
  </si>
  <si>
    <t>Tipo de inversión</t>
  </si>
  <si>
    <t>Cantidad</t>
  </si>
  <si>
    <t>Costo unitario</t>
  </si>
  <si>
    <t>Financiado por Credito Fiscal</t>
  </si>
  <si>
    <t>Financiado por la Empresa</t>
  </si>
  <si>
    <t>Tipos de inversión fortalecimiento</t>
  </si>
  <si>
    <t>Adecuación edilicia</t>
  </si>
  <si>
    <t>Adquisición de equipamiento</t>
  </si>
  <si>
    <t>Tipo de institución</t>
  </si>
  <si>
    <t>Cargar o editar Fortalecimiento Nº1</t>
  </si>
  <si>
    <t>Cargar o editar Fortalecimiento Nº2</t>
  </si>
  <si>
    <t>Cargar o editar Fortalecimiento Nº3</t>
  </si>
  <si>
    <t>Cargar o editar Fortalecimiento Nº4</t>
  </si>
  <si>
    <t>Cargar o editar Fortalecimiento Nº5</t>
  </si>
  <si>
    <t>Cargar o editar Fortalecimiento Nº6</t>
  </si>
  <si>
    <t>Cargar o editar Fortalecimiento Nº7</t>
  </si>
  <si>
    <t>Cargar o editar Fortalecimiento Nº8</t>
  </si>
  <si>
    <t>Cargar o editar Fortalecimiento Nº9</t>
  </si>
  <si>
    <t>Cargar o editar Fortalecimiento Nº10</t>
  </si>
  <si>
    <t>Fortalecimiento Nº1</t>
  </si>
  <si>
    <t>Fortalecimiento Nº2</t>
  </si>
  <si>
    <t>Fortalecimiento Nº3</t>
  </si>
  <si>
    <t>Fortalecimiento Nº4</t>
  </si>
  <si>
    <t>Fortalecimiento Nº5</t>
  </si>
  <si>
    <t>Fortalecimiento Nº6</t>
  </si>
  <si>
    <t>Fortalecimiento Nº7</t>
  </si>
  <si>
    <t>Fortalecimiento Nº8</t>
  </si>
  <si>
    <t>Fortalecimiento Nº9</t>
  </si>
  <si>
    <t>Fortalecimiento Nº10</t>
  </si>
  <si>
    <t>Certificación competencias laborales</t>
  </si>
  <si>
    <t>Certificación de calidad de las IFP</t>
  </si>
  <si>
    <t>Certificación de calidad (de Gestión o de Producto)</t>
  </si>
  <si>
    <t>Porcentaje</t>
  </si>
  <si>
    <t>Honorarios Tutores</t>
  </si>
  <si>
    <t>Ropa de trabajo</t>
  </si>
  <si>
    <t>Ayuda económica no remunerativa</t>
  </si>
  <si>
    <t>Fortalecimiento y/o certificación de calidad</t>
  </si>
  <si>
    <t>Certificación Contador Público</t>
  </si>
  <si>
    <t>Honorarios Escribano</t>
  </si>
  <si>
    <t>Subtotal previo a gastos de desarrollo y acompañamiento</t>
  </si>
  <si>
    <t>Subtotal del Crédito solicitado previo a la aplicación del porcentaje por incorporación de trabajadores desocupados</t>
  </si>
  <si>
    <t>Porcentaje por incorporación de desocupados</t>
  </si>
  <si>
    <t>Subtotal del Crédito solicitado previo a la aplicación del porcentaje por incorporación de personas con discapacidad y/o incluidas en el Seguro de Capacitacion y Empleo (SCyE)</t>
  </si>
  <si>
    <t>Porcentaje por incorporación de desocupados con discapacidad o incluidos en el SCyE</t>
  </si>
  <si>
    <t xml:space="preserve">Fortalecimiento de la infraestructura </t>
  </si>
  <si>
    <t>Gastos de desarrollo y acompañamiento (10% para IFP con calidad certificada o Fortalecidas)</t>
  </si>
  <si>
    <t>Total de Crédito Fiscal Solicitado</t>
  </si>
  <si>
    <t>Curso N°2</t>
  </si>
  <si>
    <t>Curso N°3</t>
  </si>
  <si>
    <t>Curso N°4</t>
  </si>
  <si>
    <t>Curso N°5</t>
  </si>
  <si>
    <t>Curso N°6</t>
  </si>
  <si>
    <t>Curso N°7</t>
  </si>
  <si>
    <t>Curso N°8</t>
  </si>
  <si>
    <t>Curso N°9</t>
  </si>
  <si>
    <t>Curso N°10</t>
  </si>
  <si>
    <t>Curso N°11</t>
  </si>
  <si>
    <t>Curso N°12</t>
  </si>
  <si>
    <t>Curso N°13</t>
  </si>
  <si>
    <t>Curso N°14</t>
  </si>
  <si>
    <t>Curso N°15</t>
  </si>
  <si>
    <t>Curso N°16</t>
  </si>
  <si>
    <t>Curso N°17</t>
  </si>
  <si>
    <t>Curso N°18</t>
  </si>
  <si>
    <t>Curso N°19</t>
  </si>
  <si>
    <t>Curso N°20</t>
  </si>
  <si>
    <t>Curso N°21</t>
  </si>
  <si>
    <t>Curso N°22</t>
  </si>
  <si>
    <t>Curso N°23</t>
  </si>
  <si>
    <t>Curso N°24</t>
  </si>
  <si>
    <t>Curso N°25</t>
  </si>
  <si>
    <t>Curso N°26</t>
  </si>
  <si>
    <t>Curso N°27</t>
  </si>
  <si>
    <t>Curso N°28</t>
  </si>
  <si>
    <t>Curso N°29</t>
  </si>
  <si>
    <t>Curso N°30</t>
  </si>
  <si>
    <t>Curso N°31</t>
  </si>
  <si>
    <t>Curso N°32</t>
  </si>
  <si>
    <t>Curso N°33</t>
  </si>
  <si>
    <t>Curso N°34</t>
  </si>
  <si>
    <t>Curso N°35</t>
  </si>
  <si>
    <t>Curso N°36</t>
  </si>
  <si>
    <t>Curso N°37</t>
  </si>
  <si>
    <t>Curso N°38</t>
  </si>
  <si>
    <t>Curso N°39</t>
  </si>
  <si>
    <t>Curso N°40</t>
  </si>
  <si>
    <t>Certificación de calidad Nº2</t>
  </si>
  <si>
    <t>Certificación de calidad Nº3</t>
  </si>
  <si>
    <t>Certificación de calidad Nº4</t>
  </si>
  <si>
    <t>Certificación de calidad Nº5</t>
  </si>
  <si>
    <t>Etapa II</t>
  </si>
  <si>
    <t>Domicilio electrónico</t>
  </si>
  <si>
    <t>Domicilio electrónico*</t>
  </si>
  <si>
    <t>Cargar o editar curso N°2</t>
  </si>
  <si>
    <t>Cargar o editar curso N°1</t>
  </si>
  <si>
    <t>Construccion_</t>
  </si>
  <si>
    <t>Metalurgia_y_metalmecanica</t>
  </si>
  <si>
    <t>Industria_naval</t>
  </si>
  <si>
    <t>Maquinaria_agricola</t>
  </si>
  <si>
    <t>Refrigeracion</t>
  </si>
  <si>
    <t>Automotriz</t>
  </si>
  <si>
    <t>Mecanica_del_automotor</t>
  </si>
  <si>
    <t>Transporte_de_carga</t>
  </si>
  <si>
    <t>Estaciones_de_servicio</t>
  </si>
  <si>
    <t>Calzado</t>
  </si>
  <si>
    <t>Marroquineria</t>
  </si>
  <si>
    <t>Textil</t>
  </si>
  <si>
    <t>Indumentaria</t>
  </si>
  <si>
    <t>Industria_alimenticia_general</t>
  </si>
  <si>
    <t>Pasteleros__confiteros_y_pizzeros</t>
  </si>
  <si>
    <t>Plasticos</t>
  </si>
  <si>
    <t>Forestal</t>
  </si>
  <si>
    <t>Madera___aserradero</t>
  </si>
  <si>
    <t>Muebles___carpintería</t>
  </si>
  <si>
    <t>Ceramicos</t>
  </si>
  <si>
    <t>Otras_actividades_agropecuarias</t>
  </si>
  <si>
    <t>Fruticola__horticola_y_olivicola</t>
  </si>
  <si>
    <t>Vitivinicola</t>
  </si>
  <si>
    <t>Industria_azucarera</t>
  </si>
  <si>
    <t>Pecuario</t>
  </si>
  <si>
    <t>Actividades_de_la_administracion_publica</t>
  </si>
  <si>
    <t>Opticos</t>
  </si>
  <si>
    <t>Turismo_y_gastronomia</t>
  </si>
  <si>
    <t>Administracion_y_comercio</t>
  </si>
  <si>
    <t>Software</t>
  </si>
  <si>
    <t>Pesca</t>
  </si>
  <si>
    <t>Minas_y_canteras</t>
  </si>
  <si>
    <t>Petroleo_y_gas</t>
  </si>
  <si>
    <t>Competencias_transversales</t>
  </si>
  <si>
    <t>Asociativismo_y_redes_comunitarias</t>
  </si>
  <si>
    <t>Producciones_artesanales_varias</t>
  </si>
  <si>
    <t>Mantenimiento_general</t>
  </si>
  <si>
    <t>Servicios_personales</t>
  </si>
  <si>
    <t>Servicios_portuarios</t>
  </si>
  <si>
    <t>Servicios_de_contacto__call_center</t>
  </si>
  <si>
    <t>Industria_frigorifica</t>
  </si>
  <si>
    <t>Graficos</t>
  </si>
  <si>
    <t>Servicios_de_vigilancia_y_seguridad_civil</t>
  </si>
  <si>
    <t>Vidrios</t>
  </si>
  <si>
    <t>Industria_tabacalera</t>
  </si>
  <si>
    <t>Distribucion_de_energia_electrica</t>
  </si>
  <si>
    <t>Maritimo</t>
  </si>
  <si>
    <t>Mantenimiento_de_edificios</t>
  </si>
  <si>
    <t>Parquistas_y_viveristas</t>
  </si>
  <si>
    <t>Taxis__remises_y_coches_de_alquiler</t>
  </si>
  <si>
    <t>Servicios_de_salud</t>
  </si>
  <si>
    <t>Agua_potable_y_saneamiento</t>
  </si>
  <si>
    <t>Redes_de_distribucion_de_gas_natural</t>
  </si>
  <si>
    <t>Entidades_deportivas_y_civiles</t>
  </si>
  <si>
    <t>Industrias_culturales</t>
  </si>
  <si>
    <t>Higiene_y_seguridad</t>
  </si>
  <si>
    <t>Alfabetizacion_informatica</t>
  </si>
  <si>
    <t>Servicios_de_cuidados__acompañamiento_y_atención_de_personas</t>
  </si>
  <si>
    <t>Servicios_en_casas_particulares</t>
  </si>
  <si>
    <t>Industria_química</t>
  </si>
  <si>
    <t>Actividades_del_transporte_aerocomercial</t>
  </si>
  <si>
    <t>Cargar o editar curso N°21</t>
  </si>
  <si>
    <t>Cargar o editar curso N°22</t>
  </si>
  <si>
    <t>Cargar o editar curso N°3</t>
  </si>
  <si>
    <t>Cargar o editar curso N°23</t>
  </si>
  <si>
    <t>Cargar o editar curso N°4</t>
  </si>
  <si>
    <t>Cargar o editar curso N°24</t>
  </si>
  <si>
    <t>Cargar o editar curso N°5</t>
  </si>
  <si>
    <t>Cargar o editar curso N°25</t>
  </si>
  <si>
    <t>Cargar o editar curso N°6</t>
  </si>
  <si>
    <t>Cargar o editar curso N°26</t>
  </si>
  <si>
    <t>Cargar o editar curso N°7</t>
  </si>
  <si>
    <t>Cargar o editar curso N°27</t>
  </si>
  <si>
    <t>Cargar o editar curso N°8</t>
  </si>
  <si>
    <t>Cargar o editar curso N°28</t>
  </si>
  <si>
    <t>Cargar o editar curso N°9</t>
  </si>
  <si>
    <t>Cargar o editar curso N°29</t>
  </si>
  <si>
    <t>Cargar o editar curso N°10</t>
  </si>
  <si>
    <t>Cargar o editar curso N°30</t>
  </si>
  <si>
    <t>Cargar o editar curso N°11</t>
  </si>
  <si>
    <t>Cargar o editar curso N°31</t>
  </si>
  <si>
    <t>Cargar o editar curso N°12</t>
  </si>
  <si>
    <t>Cargar o editar curso N°32</t>
  </si>
  <si>
    <t>Cargar o editar curso N°13</t>
  </si>
  <si>
    <t>Cargar o editar curso N°33</t>
  </si>
  <si>
    <t>Cargar o editar curso N°34</t>
  </si>
  <si>
    <t>Cargar o editar curso N°35</t>
  </si>
  <si>
    <t>Cargar o editar curso N°36</t>
  </si>
  <si>
    <t>Cargar o editar curso N°37</t>
  </si>
  <si>
    <t>Cargar o editar curso N°38</t>
  </si>
  <si>
    <t>Cargar o editar curso N°39</t>
  </si>
  <si>
    <t>Cargar o editar curso N°40</t>
  </si>
  <si>
    <t>Cargar o editar curso N°14</t>
  </si>
  <si>
    <t>Cargar o editar curso N°15</t>
  </si>
  <si>
    <t>Cargar o editar curso N°16</t>
  </si>
  <si>
    <t>Cargar o editar curso N°17</t>
  </si>
  <si>
    <t>Cargar o editar curso N°18</t>
  </si>
  <si>
    <t>Cargar o editar curso N°19</t>
  </si>
  <si>
    <t>Cargar o editar curso N°20</t>
  </si>
  <si>
    <t>Entrenamiento N°1</t>
  </si>
  <si>
    <t>Entrenamiento N°5</t>
  </si>
  <si>
    <t>Entrenamiento N°6</t>
  </si>
  <si>
    <t>Entrenamiento N°7</t>
  </si>
  <si>
    <t>Entrenamiento N°8</t>
  </si>
  <si>
    <t>Entrenamiento N°9</t>
  </si>
  <si>
    <t>Entrenamiento N°10</t>
  </si>
  <si>
    <t>Entrenamiento N°11</t>
  </si>
  <si>
    <t>Entrenamiento N°12</t>
  </si>
  <si>
    <t>Entrenamiento N°13</t>
  </si>
  <si>
    <t>Entrenamiento N°14</t>
  </si>
  <si>
    <t>Entrenamiento N°15</t>
  </si>
  <si>
    <t>Entrenamiento N°16</t>
  </si>
  <si>
    <t>Entrenamiento N°17</t>
  </si>
  <si>
    <t>Entrenamiento N°18</t>
  </si>
  <si>
    <t>Entrenamiento N°19</t>
  </si>
  <si>
    <t>Entrenamiento N°20</t>
  </si>
  <si>
    <t>Cargar o editar entrenamiento Nº3</t>
  </si>
  <si>
    <t>Cargar o editar entrenamiento Nº4</t>
  </si>
  <si>
    <t>Cargar o editar entrenamiento Nº5</t>
  </si>
  <si>
    <t>Cargar o editar entrenamiento Nº6</t>
  </si>
  <si>
    <t>Cargar o editar entrenamiento Nº7</t>
  </si>
  <si>
    <t>Cargar o editar entrenamiento Nº8</t>
  </si>
  <si>
    <t>Cargar o editar entrenamiento Nº9</t>
  </si>
  <si>
    <t>Cargar o editar entrenamiento Nº10</t>
  </si>
  <si>
    <t>Cargar o editar entrenamiento Nº11</t>
  </si>
  <si>
    <t>Cargar o editar entrenamiento Nº12</t>
  </si>
  <si>
    <t>Cargar o editar entrenamiento Nº13</t>
  </si>
  <si>
    <t>Cargar o editar entrenamiento Nº14</t>
  </si>
  <si>
    <t>Cargar o editar entrenamiento Nº15</t>
  </si>
  <si>
    <t>Cargar o editar entrenamiento Nº16</t>
  </si>
  <si>
    <t>Cargar o editar entrenamiento Nº17</t>
  </si>
  <si>
    <t>Cargar o editar entrenamiento Nº18</t>
  </si>
  <si>
    <t>Cargar o editar entrenamiento Nº19</t>
  </si>
  <si>
    <t>Cargar o editar entrenamiento Nº20</t>
  </si>
  <si>
    <t>Volver a detalle de certificaciones</t>
  </si>
  <si>
    <t>Cargar o editar Certificación N°1</t>
  </si>
  <si>
    <t>Cargar o editar Certificación N°2</t>
  </si>
  <si>
    <t>Cargar o editar Certificación N°3</t>
  </si>
  <si>
    <t>Cargar o editar Certificación N°4</t>
  </si>
  <si>
    <t>Cargar o editar Certificación N°5</t>
  </si>
  <si>
    <t>Cargar o editar Certificación N°6</t>
  </si>
  <si>
    <t>Cargar o editar Certificación N°7</t>
  </si>
  <si>
    <t>Cargar o editar Certificación N°8</t>
  </si>
  <si>
    <t>Cargar o editar Certificación N°9</t>
  </si>
  <si>
    <t>Cargar o editar Certificación N°10</t>
  </si>
  <si>
    <t/>
  </si>
  <si>
    <t>Representante legal</t>
  </si>
  <si>
    <t>Talleres protegidos de producción o Talleres especiales para el empleo</t>
  </si>
  <si>
    <t>Institutos tecnológicos de gestión estatal.</t>
  </si>
  <si>
    <t>Institución de formación profesional fortalecida o certificada</t>
  </si>
  <si>
    <t>Institución que recibe equipamiento</t>
  </si>
  <si>
    <t>Curso donde se encuentra cargado el entrenamiento</t>
  </si>
  <si>
    <t>Siguiente formulario</t>
  </si>
  <si>
    <t>El presente archivo, debera enviarse via correo electronico a propuestascf@trabajo.gob.ar, luego de lo cual recibirá una confirmación de recepción junto con el número de propuesta. Asi mismo, dentro de los cinco días hábiles de recibida la respuesta al correo electrónico, debera presentarse el presente archivo y la documentación adicional en PDF, mediante el sistema de TAD (Tramites a distancia) o, excepcionalmente, en soporte papel en la Agencia Territorial correspondiente al domicilio del asiento administrativo. Ante la falta de algun dato, la presentación se considerará incompleta y no se dará curso a la solicitud.</t>
  </si>
  <si>
    <t>CUIL/CUIT *</t>
  </si>
  <si>
    <t>Apellido y Nombre *</t>
  </si>
  <si>
    <t xml:space="preserve">¿Es empleado o asociado del sujeto beneficiario? * </t>
  </si>
  <si>
    <t>Tarea que desarrolla *</t>
  </si>
  <si>
    <t>Correo electronico *</t>
  </si>
  <si>
    <t>Cargar o editar Cert. 1</t>
  </si>
  <si>
    <t>Cargar o editar Cert. 2</t>
  </si>
  <si>
    <t>Cargar o editar Cert. 3</t>
  </si>
  <si>
    <t>Cargar o editar Cert. 4</t>
  </si>
  <si>
    <t>Cargar o editar Cert. 5</t>
  </si>
  <si>
    <t xml:space="preserve">Los desocupados a certificar, ¿Son los mismos que participan en la actividad de formación profesional exclusivamente a desocupados y/o entrenamiento para el trabajo? * </t>
  </si>
  <si>
    <t>Las notificaciones o comunicaciones que se cursaren al mismo se consideraran validas y eficaces. Este debe ser un correo del sujeto beneficiario, ya que corresponde a una obligación del mismo, según lo establecido en la Resolución reglamentaria SE 713/19.</t>
  </si>
  <si>
    <t>Breve resumen descriptivo de cómo se vinculó con la institución*</t>
  </si>
  <si>
    <t>Puesto que ocupa en el sujeto beneficiario *</t>
  </si>
  <si>
    <t xml:space="preserve">1° DE MAYO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</si>
</sst>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 #,##0.00;&quot;$&quot;\ \-#,##0.00"/>
    <numFmt numFmtId="44" formatCode="_ &quot;$&quot;\ * #,##0.00_ ;_ &quot;$&quot;\ * \-#,##0.00_ ;_ &quot;$&quot;\ * &quot;-&quot;??_ ;_ @_ "/>
    <numFmt numFmtId="164" formatCode="[$$-2C0A]\ #,##0.00"/>
    <numFmt numFmtId="165" formatCode="&quot;$&quot;\ #,##0.00"/>
  </numFmts>
  <fonts count="45" x14ac:knownFonts="1">
    <font>
      <sz val="11"/>
      <color theme="1"/>
      <name val="Calibri"/>
      <family val="2"/>
      <scheme val="minor"/>
    </font>
    <font>
      <b/>
      <sz val="11"/>
      <color theme="1"/>
      <name val="Calibri"/>
      <family val="2"/>
      <scheme val="minor"/>
    </font>
    <font>
      <sz val="11"/>
      <color theme="0"/>
      <name val="Calibri"/>
      <family val="2"/>
      <scheme val="minor"/>
    </font>
    <font>
      <b/>
      <sz val="8"/>
      <color rgb="FF0070C0"/>
      <name val="Calibri"/>
      <family val="2"/>
      <scheme val="minor"/>
    </font>
    <font>
      <sz val="8"/>
      <color rgb="FF0070C0"/>
      <name val="Calibri"/>
      <family val="2"/>
      <scheme val="minor"/>
    </font>
    <font>
      <b/>
      <sz val="26"/>
      <color rgb="FF0070C0"/>
      <name val="Calibri"/>
      <family val="2"/>
      <scheme val="minor"/>
    </font>
    <font>
      <sz val="8"/>
      <color theme="1"/>
      <name val="Calibri"/>
      <family val="2"/>
      <scheme val="minor"/>
    </font>
    <font>
      <b/>
      <sz val="12"/>
      <color rgb="FF3A3A3A"/>
      <name val="Calibri"/>
      <family val="2"/>
      <scheme val="minor"/>
    </font>
    <font>
      <sz val="11"/>
      <color theme="1"/>
      <name val="Calibri"/>
      <family val="2"/>
      <scheme val="minor"/>
    </font>
    <font>
      <sz val="11"/>
      <name val="Calibri"/>
      <family val="2"/>
      <scheme val="minor"/>
    </font>
    <font>
      <sz val="11"/>
      <color rgb="FF3A3A3A"/>
      <name val="Calibri"/>
      <family val="2"/>
      <scheme val="minor"/>
    </font>
    <font>
      <b/>
      <sz val="11"/>
      <color rgb="FF3A3A3A"/>
      <name val="Calibri"/>
      <family val="2"/>
      <scheme val="minor"/>
    </font>
    <font>
      <u/>
      <sz val="11"/>
      <color theme="10"/>
      <name val="Calibri"/>
      <family val="2"/>
      <scheme val="minor"/>
    </font>
    <font>
      <b/>
      <sz val="8"/>
      <color theme="1"/>
      <name val="Calibri"/>
      <family val="2"/>
      <scheme val="minor"/>
    </font>
    <font>
      <b/>
      <sz val="10"/>
      <color rgb="FF3A3A3A"/>
      <name val="Calibri"/>
      <family val="2"/>
      <scheme val="minor"/>
    </font>
    <font>
      <sz val="10"/>
      <color theme="1"/>
      <name val="Calibri"/>
      <family val="2"/>
      <scheme val="minor"/>
    </font>
    <font>
      <b/>
      <sz val="10"/>
      <color theme="1"/>
      <name val="Calibri"/>
      <family val="2"/>
      <scheme val="minor"/>
    </font>
    <font>
      <b/>
      <sz val="14"/>
      <color rgb="FF0070C0"/>
      <name val="Calibri"/>
      <family val="2"/>
      <scheme val="minor"/>
    </font>
    <font>
      <sz val="10"/>
      <color rgb="FF000000"/>
      <name val="Courier New"/>
      <family val="3"/>
    </font>
    <font>
      <b/>
      <sz val="10"/>
      <color rgb="FF000000"/>
      <name val="Arial"/>
      <family val="2"/>
    </font>
    <font>
      <b/>
      <sz val="11"/>
      <color rgb="FF0070C0"/>
      <name val="Calibri"/>
      <family val="2"/>
      <scheme val="minor"/>
    </font>
    <font>
      <b/>
      <u/>
      <sz val="11"/>
      <color theme="1"/>
      <name val="Calibri"/>
      <family val="2"/>
      <scheme val="minor"/>
    </font>
    <font>
      <u/>
      <sz val="16"/>
      <name val="Calibri"/>
      <family val="2"/>
      <scheme val="minor"/>
    </font>
    <font>
      <b/>
      <sz val="28"/>
      <color rgb="FF0070C0"/>
      <name val="Calibri"/>
      <family val="2"/>
      <scheme val="minor"/>
    </font>
    <font>
      <b/>
      <u/>
      <sz val="14"/>
      <color theme="1"/>
      <name val="Calibri"/>
      <family val="2"/>
      <scheme val="minor"/>
    </font>
    <font>
      <b/>
      <sz val="12"/>
      <color rgb="FF002B4C"/>
      <name val="Calibri"/>
      <family val="2"/>
      <scheme val="minor"/>
    </font>
    <font>
      <b/>
      <sz val="9"/>
      <color rgb="FFFF0000"/>
      <name val="Calibri"/>
      <family val="2"/>
      <scheme val="minor"/>
    </font>
    <font>
      <b/>
      <sz val="11"/>
      <color rgb="FF002B4C"/>
      <name val="Calibri"/>
      <family val="2"/>
      <scheme val="minor"/>
    </font>
    <font>
      <sz val="11"/>
      <color rgb="FF002B4C"/>
      <name val="Calibri"/>
      <family val="2"/>
      <scheme val="minor"/>
    </font>
    <font>
      <b/>
      <u/>
      <sz val="11"/>
      <color rgb="FF002B4C"/>
      <name val="Calibri"/>
      <family val="2"/>
      <scheme val="minor"/>
    </font>
    <font>
      <b/>
      <sz val="9"/>
      <color theme="1"/>
      <name val="Calibri"/>
      <family val="2"/>
      <scheme val="minor"/>
    </font>
    <font>
      <u/>
      <sz val="11"/>
      <color rgb="FF002B4C"/>
      <name val="Calibri"/>
      <family val="2"/>
      <scheme val="minor"/>
    </font>
    <font>
      <b/>
      <sz val="11"/>
      <color rgb="FFFF0000"/>
      <name val="Calibri"/>
      <family val="2"/>
      <scheme val="minor"/>
    </font>
    <font>
      <b/>
      <sz val="12"/>
      <color rgb="FF004376"/>
      <name val="Calibri"/>
      <family val="2"/>
      <scheme val="minor"/>
    </font>
    <font>
      <b/>
      <sz val="11"/>
      <color rgb="FF004376"/>
      <name val="Calibri"/>
      <family val="2"/>
      <scheme val="minor"/>
    </font>
    <font>
      <b/>
      <sz val="11"/>
      <color rgb="FF001322"/>
      <name val="Calibri"/>
      <family val="2"/>
      <scheme val="minor"/>
    </font>
    <font>
      <b/>
      <sz val="11"/>
      <name val="Calibri"/>
      <family val="2"/>
      <scheme val="minor"/>
    </font>
    <font>
      <b/>
      <u/>
      <sz val="20"/>
      <color rgb="FF0070C0"/>
      <name val="Calibri"/>
      <family val="2"/>
      <scheme val="minor"/>
    </font>
    <font>
      <sz val="11"/>
      <color theme="0" tint="-4.9989318521683403E-2"/>
      <name val="Calibri"/>
      <family val="2"/>
      <scheme val="minor"/>
    </font>
    <font>
      <b/>
      <sz val="12"/>
      <color rgb="FF0070C0"/>
      <name val="Calibri"/>
      <family val="2"/>
      <scheme val="minor"/>
    </font>
    <font>
      <u/>
      <sz val="10"/>
      <color theme="10"/>
      <name val="Calibri"/>
      <family val="2"/>
      <scheme val="minor"/>
    </font>
    <font>
      <b/>
      <u/>
      <sz val="10"/>
      <color theme="10"/>
      <name val="Calibri"/>
      <family val="2"/>
      <scheme val="minor"/>
    </font>
    <font>
      <b/>
      <u/>
      <sz val="11"/>
      <color rgb="FF0070C0"/>
      <name val="Calibri"/>
      <family val="2"/>
      <scheme val="minor"/>
    </font>
    <font>
      <b/>
      <u/>
      <sz val="11"/>
      <color theme="10"/>
      <name val="Calibri"/>
      <family val="2"/>
      <scheme val="minor"/>
    </font>
    <font>
      <sz val="10"/>
      <name val="Calibri"/>
      <family val="2"/>
      <scheme val="minor"/>
    </font>
  </fonts>
  <fills count="19">
    <fill>
      <patternFill patternType="none"/>
    </fill>
    <fill>
      <patternFill patternType="gray125"/>
    </fill>
    <fill>
      <patternFill patternType="solid">
        <fgColor rgb="FF79C6FF"/>
        <bgColor indexed="64"/>
      </patternFill>
    </fill>
    <fill>
      <patternFill patternType="solid">
        <fgColor rgb="FF53B5FF"/>
        <bgColor indexed="64"/>
      </patternFill>
    </fill>
    <fill>
      <patternFill patternType="solid">
        <fgColor rgb="FFAFDDFF"/>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4" tint="0.39997558519241921"/>
        <bgColor indexed="64"/>
      </patternFill>
    </fill>
    <fill>
      <patternFill patternType="solid">
        <fgColor rgb="FF75C4FF"/>
        <bgColor indexed="64"/>
      </patternFill>
    </fill>
    <fill>
      <patternFill patternType="solid">
        <fgColor rgb="FFA3D8FF"/>
        <bgColor indexed="64"/>
      </patternFill>
    </fill>
    <fill>
      <patternFill patternType="solid">
        <fgColor rgb="FF47B0FF"/>
        <bgColor indexed="64"/>
      </patternFill>
    </fill>
    <fill>
      <patternFill patternType="solid">
        <fgColor rgb="FF7DC7FF"/>
        <bgColor indexed="64"/>
      </patternFill>
    </fill>
    <fill>
      <patternFill patternType="solid">
        <fgColor rgb="FFB7E0FF"/>
        <bgColor indexed="64"/>
      </patternFill>
    </fill>
    <fill>
      <patternFill patternType="solid">
        <fgColor rgb="FFB9E0FF"/>
        <bgColor indexed="64"/>
      </patternFill>
    </fill>
    <fill>
      <patternFill patternType="solid">
        <fgColor rgb="FFE5F3FF"/>
        <bgColor indexed="64"/>
      </patternFill>
    </fill>
    <fill>
      <patternFill patternType="solid">
        <fgColor rgb="FF81C9FF"/>
        <bgColor indexed="64"/>
      </patternFill>
    </fill>
    <fill>
      <patternFill patternType="solid">
        <fgColor rgb="FF000000"/>
        <bgColor indexed="64"/>
      </patternFill>
    </fill>
    <fill>
      <patternFill patternType="solid">
        <fgColor rgb="FFD5ECFF"/>
        <bgColor indexed="64"/>
      </patternFill>
    </fill>
  </fills>
  <borders count="40">
    <border>
      <left/>
      <right/>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top/>
      <bottom style="thin">
        <color rgb="FF0070C0"/>
      </bottom>
      <diagonal/>
    </border>
    <border>
      <left/>
      <right/>
      <top/>
      <bottom style="thin">
        <color rgb="FF0070C0"/>
      </bottom>
      <diagonal/>
    </border>
    <border>
      <left/>
      <right/>
      <top style="thin">
        <color rgb="FF0070C0"/>
      </top>
      <bottom style="thin">
        <color rgb="FF0070C0"/>
      </bottom>
      <diagonal/>
    </border>
    <border>
      <left style="thin">
        <color rgb="FF0070C0"/>
      </left>
      <right/>
      <top/>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0.749961851863155"/>
      </left>
      <right/>
      <top style="thin">
        <color theme="2" tint="-0.749961851863155"/>
      </top>
      <bottom style="thin">
        <color theme="2" tint="-0.749961851863155"/>
      </bottom>
      <diagonal/>
    </border>
    <border>
      <left/>
      <right/>
      <top style="thin">
        <color theme="2" tint="-0.749961851863155"/>
      </top>
      <bottom style="thin">
        <color theme="2" tint="-0.749961851863155"/>
      </bottom>
      <diagonal/>
    </border>
    <border>
      <left/>
      <right style="thin">
        <color theme="2" tint="-0.749961851863155"/>
      </right>
      <top style="thin">
        <color theme="2" tint="-0.749961851863155"/>
      </top>
      <bottom style="thin">
        <color theme="2" tint="-0.749961851863155"/>
      </bottom>
      <diagonal/>
    </border>
    <border>
      <left style="thin">
        <color theme="2" tint="-0.749961851863155"/>
      </left>
      <right/>
      <top style="thin">
        <color theme="2" tint="-0.749961851863155"/>
      </top>
      <bottom/>
      <diagonal/>
    </border>
    <border>
      <left/>
      <right/>
      <top style="thin">
        <color theme="2" tint="-0.749961851863155"/>
      </top>
      <bottom/>
      <diagonal/>
    </border>
    <border>
      <left/>
      <right style="thin">
        <color theme="2" tint="-0.749961851863155"/>
      </right>
      <top style="thin">
        <color theme="2" tint="-0.749961851863155"/>
      </top>
      <bottom/>
      <diagonal/>
    </border>
    <border>
      <left style="thin">
        <color theme="2" tint="-0.749961851863155"/>
      </left>
      <right/>
      <top/>
      <bottom/>
      <diagonal/>
    </border>
    <border>
      <left/>
      <right style="thin">
        <color theme="2" tint="-0.749961851863155"/>
      </right>
      <top/>
      <bottom/>
      <diagonal/>
    </border>
    <border>
      <left style="thin">
        <color theme="2" tint="-0.749961851863155"/>
      </left>
      <right/>
      <top/>
      <bottom style="thin">
        <color theme="2" tint="-0.749961851863155"/>
      </bottom>
      <diagonal/>
    </border>
    <border>
      <left/>
      <right/>
      <top/>
      <bottom style="thin">
        <color theme="2" tint="-0.749961851863155"/>
      </bottom>
      <diagonal/>
    </border>
    <border>
      <left/>
      <right style="thin">
        <color theme="2" tint="-0.749961851863155"/>
      </right>
      <top/>
      <bottom style="thin">
        <color theme="2" tint="-0.749961851863155"/>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2B4C"/>
      </left>
      <right style="thin">
        <color rgb="FF002B4C"/>
      </right>
      <top style="thin">
        <color rgb="FF002B4C"/>
      </top>
      <bottom style="thin">
        <color rgb="FF002B4C"/>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theme="2" tint="-0.749961851863155"/>
      </left>
      <right style="thin">
        <color theme="2" tint="-0.749961851863155"/>
      </right>
      <top style="thin">
        <color theme="2" tint="-0.749961851863155"/>
      </top>
      <bottom/>
      <diagonal/>
    </border>
    <border>
      <left style="thin">
        <color rgb="FF0070C0"/>
      </left>
      <right style="thin">
        <color rgb="FF0070C0"/>
      </right>
      <top/>
      <bottom/>
      <diagonal/>
    </border>
    <border>
      <left style="thin">
        <color theme="2" tint="-0.749961851863155"/>
      </left>
      <right style="thin">
        <color theme="2" tint="-0.749961851863155"/>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44" fontId="8" fillId="0" borderId="0" applyFont="0" applyFill="0" applyBorder="0" applyAlignment="0" applyProtection="0"/>
    <xf numFmtId="0" fontId="12" fillId="0" borderId="0" applyNumberFormat="0" applyFill="0" applyBorder="0" applyAlignment="0" applyProtection="0"/>
    <xf numFmtId="9" fontId="8" fillId="0" borderId="0" applyFont="0" applyFill="0" applyBorder="0" applyAlignment="0" applyProtection="0"/>
  </cellStyleXfs>
  <cellXfs count="492">
    <xf numFmtId="0" fontId="0" fillId="0" borderId="0" xfId="0"/>
    <xf numFmtId="0" fontId="0" fillId="0" borderId="0" xfId="0" applyAlignment="1">
      <alignment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1" xfId="0" applyFont="1" applyFill="1" applyBorder="1" applyAlignment="1">
      <alignment vertical="center" wrapText="1"/>
    </xf>
    <xf numFmtId="0" fontId="4" fillId="0" borderId="1" xfId="0" applyFont="1" applyBorder="1" applyAlignment="1">
      <alignment horizontal="center" vertical="center"/>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3" fillId="2" borderId="1" xfId="0" applyFont="1" applyFill="1" applyBorder="1" applyAlignment="1">
      <alignment horizontal="center"/>
    </xf>
    <xf numFmtId="0" fontId="4" fillId="0" borderId="1" xfId="0" applyFont="1" applyBorder="1"/>
    <xf numFmtId="0" fontId="3" fillId="2" borderId="1" xfId="0" applyFont="1" applyFill="1" applyBorder="1" applyAlignment="1">
      <alignment horizontal="center" wrapText="1"/>
    </xf>
    <xf numFmtId="0" fontId="3" fillId="2" borderId="1" xfId="0" applyFont="1" applyFill="1" applyBorder="1" applyAlignment="1">
      <alignment horizontal="center" vertical="center"/>
    </xf>
    <xf numFmtId="0" fontId="4" fillId="0" borderId="1" xfId="0" applyFont="1" applyBorder="1" applyAlignment="1">
      <alignment horizontal="left" vertical="center"/>
    </xf>
    <xf numFmtId="0" fontId="3" fillId="3" borderId="0" xfId="0" applyFont="1" applyFill="1" applyBorder="1" applyAlignment="1">
      <alignment horizontal="center"/>
    </xf>
    <xf numFmtId="0" fontId="3" fillId="2" borderId="0" xfId="0" applyFont="1" applyFill="1" applyBorder="1" applyAlignment="1">
      <alignment horizontal="center" vertical="center"/>
    </xf>
    <xf numFmtId="0" fontId="4" fillId="0" borderId="0" xfId="0" applyFont="1" applyBorder="1" applyAlignment="1">
      <alignment horizontal="left" vertical="center"/>
    </xf>
    <xf numFmtId="0" fontId="0" fillId="0" borderId="0" xfId="0" applyAlignment="1">
      <alignment horizontal="left"/>
    </xf>
    <xf numFmtId="0" fontId="3" fillId="2" borderId="1" xfId="0" applyFont="1" applyFill="1" applyBorder="1" applyAlignment="1">
      <alignment horizontal="left" vertical="center"/>
    </xf>
    <xf numFmtId="0" fontId="2" fillId="0" borderId="0" xfId="0" applyFont="1"/>
    <xf numFmtId="0" fontId="1" fillId="0" borderId="0" xfId="0" applyFont="1"/>
    <xf numFmtId="0" fontId="1" fillId="0" borderId="0" xfId="0" applyFont="1" applyAlignment="1">
      <alignment wrapText="1"/>
    </xf>
    <xf numFmtId="0" fontId="0" fillId="0" borderId="0" xfId="0" applyAlignment="1"/>
    <xf numFmtId="0" fontId="6" fillId="0" borderId="0" xfId="0" applyFont="1" applyAlignment="1">
      <alignment vertical="center" wrapText="1"/>
    </xf>
    <xf numFmtId="0" fontId="0" fillId="0" borderId="0" xfId="0" applyAlignment="1">
      <alignment horizontal="center"/>
    </xf>
    <xf numFmtId="0" fontId="3" fillId="0" borderId="5" xfId="0" applyFont="1" applyFill="1" applyBorder="1" applyAlignment="1"/>
    <xf numFmtId="0" fontId="0" fillId="0" borderId="0" xfId="0" applyFill="1"/>
    <xf numFmtId="0" fontId="0" fillId="0" borderId="0" xfId="0" applyProtection="1">
      <protection locked="0"/>
    </xf>
    <xf numFmtId="0" fontId="0" fillId="0" borderId="0" xfId="0" applyAlignment="1" applyProtection="1">
      <alignment wrapText="1"/>
      <protection locked="0"/>
    </xf>
    <xf numFmtId="14" fontId="0" fillId="0" borderId="0" xfId="0" applyNumberFormat="1" applyProtection="1">
      <protection locked="0"/>
    </xf>
    <xf numFmtId="0" fontId="0" fillId="0" borderId="9" xfId="0" applyBorder="1" applyAlignment="1" applyProtection="1">
      <alignment wrapText="1"/>
      <protection locked="0"/>
    </xf>
    <xf numFmtId="0" fontId="12" fillId="0" borderId="0" xfId="2"/>
    <xf numFmtId="0" fontId="0" fillId="0" borderId="10"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vertical="center" wrapText="1"/>
      <protection locked="0"/>
    </xf>
    <xf numFmtId="0" fontId="0" fillId="0" borderId="8" xfId="0" applyBorder="1" applyAlignment="1" applyProtection="1">
      <alignment horizontal="left" vertical="center" wrapText="1"/>
      <protection locked="0"/>
    </xf>
    <xf numFmtId="0" fontId="0" fillId="0" borderId="8" xfId="0" applyBorder="1" applyAlignment="1" applyProtection="1">
      <alignment horizontal="left" vertical="center" wrapText="1"/>
    </xf>
    <xf numFmtId="0" fontId="0" fillId="0" borderId="9" xfId="0" applyBorder="1" applyAlignment="1">
      <alignment vertical="center" wrapText="1"/>
    </xf>
    <xf numFmtId="0" fontId="10" fillId="0" borderId="0" xfId="0" applyFont="1"/>
    <xf numFmtId="0" fontId="0" fillId="0" borderId="0" xfId="0" applyAlignment="1">
      <alignment vertical="top" wrapText="1"/>
    </xf>
    <xf numFmtId="0" fontId="15" fillId="0" borderId="0" xfId="0" applyFont="1" applyAlignment="1">
      <alignment vertical="top" wrapText="1"/>
    </xf>
    <xf numFmtId="17" fontId="0" fillId="0" borderId="0" xfId="0" applyNumberFormat="1"/>
    <xf numFmtId="0" fontId="15" fillId="0" borderId="0" xfId="0" applyFont="1"/>
    <xf numFmtId="0" fontId="15" fillId="0" borderId="0" xfId="0" applyFont="1" applyAlignment="1">
      <alignment horizontal="center"/>
    </xf>
    <xf numFmtId="0" fontId="15" fillId="0" borderId="0" xfId="0" applyFont="1" applyAlignment="1"/>
    <xf numFmtId="0" fontId="15" fillId="0" borderId="0" xfId="0" applyFont="1" applyAlignment="1">
      <alignment horizontal="left"/>
    </xf>
    <xf numFmtId="0" fontId="15" fillId="0" borderId="0" xfId="0" applyFont="1" applyAlignment="1">
      <alignment vertical="center" wrapText="1"/>
    </xf>
    <xf numFmtId="0" fontId="15" fillId="0" borderId="0" xfId="0" applyFont="1" applyAlignment="1">
      <alignment horizontal="left" vertical="top" wrapText="1"/>
    </xf>
    <xf numFmtId="0" fontId="15" fillId="0" borderId="0" xfId="0" applyFont="1" applyAlignment="1">
      <alignment vertical="center"/>
    </xf>
    <xf numFmtId="0" fontId="4" fillId="0" borderId="1" xfId="0" applyFont="1" applyBorder="1" applyAlignment="1">
      <alignment horizontal="center"/>
    </xf>
    <xf numFmtId="0" fontId="1" fillId="0" borderId="0" xfId="0" applyFont="1" applyAlignment="1">
      <alignment vertical="center" wrapText="1"/>
    </xf>
    <xf numFmtId="0" fontId="19" fillId="0" borderId="0" xfId="0" applyFont="1"/>
    <xf numFmtId="0" fontId="7" fillId="0" borderId="0" xfId="0" applyFont="1" applyFill="1" applyAlignment="1">
      <alignment horizontal="left" vertical="center"/>
    </xf>
    <xf numFmtId="0" fontId="15" fillId="0" borderId="0" xfId="0" applyFont="1" applyBorder="1"/>
    <xf numFmtId="0" fontId="15" fillId="0" borderId="0" xfId="0" applyFont="1" applyBorder="1" applyAlignment="1">
      <alignment wrapText="1"/>
    </xf>
    <xf numFmtId="0" fontId="4" fillId="0" borderId="1" xfId="0" applyFont="1" applyBorder="1" applyAlignment="1">
      <alignment wrapText="1"/>
    </xf>
    <xf numFmtId="0" fontId="0" fillId="5" borderId="9" xfId="0" applyFill="1" applyBorder="1" applyAlignment="1">
      <alignment horizontal="center"/>
    </xf>
    <xf numFmtId="0" fontId="0" fillId="0" borderId="25" xfId="0" applyBorder="1"/>
    <xf numFmtId="0" fontId="0" fillId="0" borderId="0" xfId="0" applyBorder="1"/>
    <xf numFmtId="0" fontId="0" fillId="0" borderId="26" xfId="0" applyBorder="1"/>
    <xf numFmtId="0" fontId="0" fillId="0" borderId="27" xfId="0" applyBorder="1"/>
    <xf numFmtId="0" fontId="0" fillId="0" borderId="28" xfId="0" applyBorder="1"/>
    <xf numFmtId="0" fontId="0" fillId="0" borderId="29" xfId="0" applyBorder="1"/>
    <xf numFmtId="0" fontId="1" fillId="0" borderId="25" xfId="0" applyFont="1" applyBorder="1"/>
    <xf numFmtId="0" fontId="0" fillId="0" borderId="9" xfId="0" applyBorder="1" applyAlignment="1">
      <alignment horizontal="center" vertical="center"/>
    </xf>
    <xf numFmtId="0" fontId="0" fillId="0" borderId="0" xfId="0" applyAlignment="1">
      <alignment horizontal="left"/>
    </xf>
    <xf numFmtId="0" fontId="17" fillId="0" borderId="0" xfId="0" applyFont="1" applyAlignment="1">
      <alignment horizontal="left"/>
    </xf>
    <xf numFmtId="0" fontId="11" fillId="0" borderId="0" xfId="0"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2" borderId="10" xfId="0" applyFill="1" applyBorder="1" applyAlignment="1">
      <alignment horizontal="center" vertical="center" wrapText="1"/>
    </xf>
    <xf numFmtId="0" fontId="0" fillId="0" borderId="10" xfId="0" applyBorder="1" applyAlignment="1">
      <alignment horizontal="center" vertical="center"/>
    </xf>
    <xf numFmtId="0" fontId="0" fillId="7" borderId="10" xfId="0" applyFill="1" applyBorder="1" applyAlignment="1">
      <alignment horizontal="center" vertical="center"/>
    </xf>
    <xf numFmtId="0" fontId="21" fillId="0" borderId="0" xfId="0" applyFont="1"/>
    <xf numFmtId="0" fontId="2" fillId="0" borderId="0" xfId="0" applyFont="1" applyBorder="1"/>
    <xf numFmtId="0" fontId="0" fillId="0" borderId="10" xfId="0" applyBorder="1" applyProtection="1">
      <protection locked="0"/>
    </xf>
    <xf numFmtId="14" fontId="0" fillId="0" borderId="10" xfId="0" applyNumberFormat="1" applyBorder="1" applyProtection="1">
      <protection locked="0"/>
    </xf>
    <xf numFmtId="0" fontId="0" fillId="0" borderId="9" xfId="0" applyBorder="1" applyProtection="1">
      <protection locked="0"/>
    </xf>
    <xf numFmtId="0" fontId="0" fillId="0" borderId="10" xfId="0" applyBorder="1" applyAlignment="1" applyProtection="1">
      <alignment horizontal="center" vertical="center"/>
      <protection locked="0"/>
    </xf>
    <xf numFmtId="0" fontId="12" fillId="0" borderId="9" xfId="2" applyBorder="1" applyAlignment="1">
      <alignment horizontal="center" vertical="center" wrapText="1"/>
    </xf>
    <xf numFmtId="0" fontId="9" fillId="0" borderId="9" xfId="0" applyFont="1" applyBorder="1" applyAlignment="1" applyProtection="1">
      <alignment horizontal="center" vertical="center"/>
      <protection locked="0"/>
    </xf>
    <xf numFmtId="0" fontId="11" fillId="0" borderId="0" xfId="0" applyFont="1" applyFill="1" applyBorder="1" applyAlignment="1">
      <alignment horizontal="center"/>
    </xf>
    <xf numFmtId="0" fontId="26" fillId="0" borderId="0" xfId="0" applyFont="1" applyFill="1"/>
    <xf numFmtId="0" fontId="28" fillId="0" borderId="30" xfId="0" applyFont="1" applyBorder="1" applyAlignment="1">
      <alignment horizontal="center" vertical="center"/>
    </xf>
    <xf numFmtId="0" fontId="1" fillId="0" borderId="0" xfId="0" applyFont="1" applyAlignment="1">
      <alignment horizontal="left" vertical="center" wrapText="1"/>
    </xf>
    <xf numFmtId="0" fontId="0" fillId="0" borderId="0" xfId="0" applyAlignment="1">
      <alignment horizontal="center"/>
    </xf>
    <xf numFmtId="0" fontId="0" fillId="0" borderId="0" xfId="0" applyAlignment="1">
      <alignment horizontal="left"/>
    </xf>
    <xf numFmtId="0" fontId="31" fillId="0" borderId="30" xfId="2" applyFont="1" applyBorder="1" applyAlignment="1" applyProtection="1">
      <alignment horizontal="center" vertical="center" wrapText="1"/>
      <protection locked="0"/>
    </xf>
    <xf numFmtId="0" fontId="12" fillId="0" borderId="30" xfId="2" applyBorder="1" applyAlignment="1" applyProtection="1">
      <alignment horizontal="center" vertical="center" wrapText="1"/>
      <protection locked="0"/>
    </xf>
    <xf numFmtId="0" fontId="28" fillId="0" borderId="30" xfId="0" applyFont="1" applyBorder="1" applyAlignment="1">
      <alignment horizontal="center" vertical="center" wrapText="1"/>
    </xf>
    <xf numFmtId="0" fontId="28" fillId="4" borderId="30" xfId="0" applyFont="1" applyFill="1" applyBorder="1" applyAlignment="1">
      <alignment horizontal="center" vertical="center" wrapText="1"/>
    </xf>
    <xf numFmtId="0" fontId="28" fillId="0" borderId="0" xfId="0" applyFont="1" applyAlignment="1">
      <alignment horizontal="center" vertical="center" wrapText="1"/>
    </xf>
    <xf numFmtId="0" fontId="0" fillId="0" borderId="0" xfId="0" applyAlignment="1" applyProtection="1">
      <alignment vertical="center" wrapText="1"/>
      <protection locked="0"/>
    </xf>
    <xf numFmtId="0" fontId="0" fillId="0" borderId="9" xfId="0" applyBorder="1" applyAlignment="1" applyProtection="1">
      <alignment horizontal="center"/>
      <protection locked="0"/>
    </xf>
    <xf numFmtId="0" fontId="32" fillId="0" borderId="0" xfId="0" applyFont="1"/>
    <xf numFmtId="0" fontId="34" fillId="13" borderId="8" xfId="0" applyFont="1" applyFill="1" applyBorder="1" applyAlignment="1">
      <alignment horizontal="center"/>
    </xf>
    <xf numFmtId="0" fontId="36" fillId="0" borderId="0" xfId="0" applyFont="1"/>
    <xf numFmtId="0" fontId="36" fillId="0" borderId="0" xfId="0" applyFont="1" applyAlignment="1">
      <alignment wrapText="1"/>
    </xf>
    <xf numFmtId="0" fontId="21" fillId="0" borderId="0" xfId="0" applyFont="1" applyAlignment="1">
      <alignment horizontal="center" vertical="center"/>
    </xf>
    <xf numFmtId="0" fontId="0" fillId="0" borderId="10" xfId="0" applyFont="1" applyBorder="1" applyAlignment="1" applyProtection="1">
      <alignment horizontal="center" vertical="center" wrapText="1"/>
      <protection locked="0"/>
    </xf>
    <xf numFmtId="0" fontId="0" fillId="13" borderId="9" xfId="0" applyFill="1" applyBorder="1" applyAlignment="1">
      <alignment horizontal="center" vertical="center"/>
    </xf>
    <xf numFmtId="0" fontId="10" fillId="0" borderId="0" xfId="0" applyFont="1" applyFill="1" applyBorder="1"/>
    <xf numFmtId="0" fontId="0" fillId="0" borderId="0" xfId="0" applyFill="1" applyBorder="1"/>
    <xf numFmtId="0" fontId="0" fillId="0" borderId="0" xfId="0" applyBorder="1" applyAlignment="1">
      <alignment horizontal="center" vertical="center"/>
    </xf>
    <xf numFmtId="0" fontId="35" fillId="12" borderId="0" xfId="0" applyFont="1" applyFill="1" applyAlignment="1">
      <alignment horizontal="left"/>
    </xf>
    <xf numFmtId="0" fontId="1" fillId="0" borderId="0" xfId="0" applyFont="1" applyAlignment="1">
      <alignment horizontal="left" vertical="center"/>
    </xf>
    <xf numFmtId="0" fontId="0" fillId="0" borderId="0" xfId="0" applyAlignment="1">
      <alignment horizontal="left"/>
    </xf>
    <xf numFmtId="0" fontId="0" fillId="14" borderId="10" xfId="0" applyFill="1" applyBorder="1" applyAlignment="1">
      <alignment horizontal="center" vertical="center" wrapText="1"/>
    </xf>
    <xf numFmtId="0" fontId="0" fillId="15" borderId="10" xfId="0" applyFill="1" applyBorder="1" applyAlignment="1">
      <alignment horizontal="center" vertical="center"/>
    </xf>
    <xf numFmtId="0" fontId="0" fillId="15" borderId="10" xfId="0" applyFill="1" applyBorder="1" applyAlignment="1">
      <alignment horizontal="center" vertical="center" wrapText="1"/>
    </xf>
    <xf numFmtId="0" fontId="0" fillId="0" borderId="10" xfId="0" applyBorder="1" applyAlignment="1">
      <alignment horizontal="center"/>
    </xf>
    <xf numFmtId="0" fontId="1" fillId="0" borderId="0" xfId="0" applyFont="1" applyBorder="1"/>
    <xf numFmtId="0" fontId="0" fillId="0" borderId="0" xfId="0" applyBorder="1" applyProtection="1">
      <protection locked="0"/>
    </xf>
    <xf numFmtId="0" fontId="1" fillId="0" borderId="0" xfId="0" applyFont="1" applyFill="1" applyBorder="1" applyAlignment="1"/>
    <xf numFmtId="0" fontId="1" fillId="0" borderId="0" xfId="0" applyFont="1" applyBorder="1" applyAlignment="1">
      <alignment vertical="center"/>
    </xf>
    <xf numFmtId="0" fontId="0" fillId="0" borderId="10" xfId="0" applyFill="1" applyBorder="1" applyAlignment="1">
      <alignment horizontal="center" vertical="center" wrapText="1"/>
    </xf>
    <xf numFmtId="0" fontId="1" fillId="0" borderId="10" xfId="0" applyFont="1" applyBorder="1" applyAlignment="1">
      <alignment horizontal="center" vertical="center"/>
    </xf>
    <xf numFmtId="164" fontId="0" fillId="0" borderId="10" xfId="0" applyNumberFormat="1" applyBorder="1" applyAlignment="1">
      <alignment horizontal="center" vertical="center"/>
    </xf>
    <xf numFmtId="164" fontId="0" fillId="0" borderId="10" xfId="0" applyNumberFormat="1" applyBorder="1" applyAlignment="1" applyProtection="1">
      <alignment horizontal="center" vertical="center"/>
      <protection locked="0"/>
    </xf>
    <xf numFmtId="0" fontId="1" fillId="14" borderId="10" xfId="0" applyFont="1" applyFill="1" applyBorder="1" applyAlignment="1">
      <alignment horizontal="center" vertical="center" wrapText="1"/>
    </xf>
    <xf numFmtId="0" fontId="1" fillId="14" borderId="10" xfId="0" applyFont="1" applyFill="1" applyBorder="1" applyAlignment="1">
      <alignment horizontal="center" vertical="center"/>
    </xf>
    <xf numFmtId="0" fontId="0" fillId="0" borderId="10" xfId="0" applyBorder="1" applyAlignment="1">
      <alignment horizontal="center" wrapText="1"/>
    </xf>
    <xf numFmtId="0" fontId="1" fillId="0" borderId="0" xfId="0" applyFont="1" applyFill="1" applyBorder="1"/>
    <xf numFmtId="0" fontId="0" fillId="0" borderId="0" xfId="0" applyFill="1" applyBorder="1" applyProtection="1">
      <protection locked="0"/>
    </xf>
    <xf numFmtId="0" fontId="0" fillId="0" borderId="10" xfId="0" applyFill="1" applyBorder="1" applyAlignment="1">
      <alignment horizontal="center" vertical="center"/>
    </xf>
    <xf numFmtId="3" fontId="0" fillId="0" borderId="10" xfId="0" applyNumberFormat="1" applyBorder="1" applyAlignment="1" applyProtection="1">
      <alignment horizontal="center" vertical="center"/>
      <protection locked="0"/>
    </xf>
    <xf numFmtId="3" fontId="0" fillId="0" borderId="10" xfId="0" applyNumberFormat="1" applyBorder="1" applyAlignment="1">
      <alignment horizontal="center" vertical="center"/>
    </xf>
    <xf numFmtId="0" fontId="10" fillId="0" borderId="10" xfId="0" applyFont="1" applyBorder="1" applyAlignment="1" applyProtection="1">
      <alignment horizontal="center" vertical="center"/>
      <protection locked="0"/>
    </xf>
    <xf numFmtId="0" fontId="11" fillId="14" borderId="10" xfId="0" applyFont="1" applyFill="1" applyBorder="1" applyAlignment="1">
      <alignment horizontal="center"/>
    </xf>
    <xf numFmtId="0" fontId="11" fillId="14" borderId="10" xfId="0" applyFont="1" applyFill="1" applyBorder="1" applyAlignment="1">
      <alignment horizontal="center" vertical="center"/>
    </xf>
    <xf numFmtId="1" fontId="0" fillId="0" borderId="10" xfId="0" applyNumberFormat="1" applyBorder="1" applyProtection="1">
      <protection locked="0"/>
    </xf>
    <xf numFmtId="9" fontId="0" fillId="0" borderId="10" xfId="0" applyNumberFormat="1" applyBorder="1" applyProtection="1">
      <protection locked="0"/>
    </xf>
    <xf numFmtId="0" fontId="0" fillId="0" borderId="9" xfId="0" applyBorder="1" applyAlignment="1" applyProtection="1">
      <alignment horizontal="center" vertical="center"/>
      <protection locked="0"/>
    </xf>
    <xf numFmtId="164" fontId="1" fillId="0" borderId="10" xfId="0" applyNumberFormat="1" applyFont="1" applyBorder="1" applyAlignment="1" applyProtection="1">
      <alignment horizontal="center" vertical="center"/>
      <protection locked="0"/>
    </xf>
    <xf numFmtId="0" fontId="0" fillId="0" borderId="10" xfId="0" applyBorder="1" applyAlignment="1" applyProtection="1">
      <alignment horizontal="center"/>
      <protection locked="0"/>
    </xf>
    <xf numFmtId="0" fontId="0" fillId="0" borderId="0" xfId="0" applyBorder="1" applyAlignment="1" applyProtection="1">
      <alignment horizontal="left"/>
      <protection locked="0"/>
    </xf>
    <xf numFmtId="49" fontId="0" fillId="0" borderId="9" xfId="0" applyNumberFormat="1" applyBorder="1" applyAlignment="1">
      <alignment horizontal="center" vertical="center" wrapText="1"/>
    </xf>
    <xf numFmtId="1" fontId="0" fillId="0" borderId="10" xfId="0" applyNumberFormat="1" applyBorder="1" applyAlignment="1" applyProtection="1">
      <alignment horizontal="center" vertical="center"/>
    </xf>
    <xf numFmtId="164" fontId="0" fillId="0" borderId="10" xfId="0" applyNumberFormat="1" applyBorder="1" applyAlignment="1" applyProtection="1">
      <alignment horizontal="center" vertical="center"/>
    </xf>
    <xf numFmtId="164" fontId="0" fillId="7" borderId="10" xfId="0" applyNumberFormat="1" applyFill="1" applyBorder="1" applyAlignment="1">
      <alignment horizontal="center" vertical="center"/>
    </xf>
    <xf numFmtId="164" fontId="0" fillId="0" borderId="9" xfId="0" applyNumberFormat="1" applyBorder="1" applyAlignment="1">
      <alignment horizontal="center" vertical="center" wrapText="1"/>
    </xf>
    <xf numFmtId="0" fontId="0" fillId="7" borderId="10" xfId="0" applyFill="1" applyBorder="1"/>
    <xf numFmtId="164" fontId="0" fillId="0" borderId="10" xfId="0" applyNumberFormat="1" applyBorder="1" applyAlignment="1">
      <alignment horizontal="center" vertical="center" wrapText="1"/>
    </xf>
    <xf numFmtId="0" fontId="1" fillId="0" borderId="0" xfId="0" applyFont="1" applyAlignment="1">
      <alignment horizontal="left" vertical="center"/>
    </xf>
    <xf numFmtId="0" fontId="0" fillId="0" borderId="0" xfId="0" applyAlignment="1">
      <alignment horizontal="left"/>
    </xf>
    <xf numFmtId="0" fontId="0" fillId="0" borderId="10" xfId="0" applyBorder="1" applyAlignment="1" applyProtection="1">
      <alignment horizontal="center" vertical="center" wrapText="1"/>
      <protection locked="0"/>
    </xf>
    <xf numFmtId="0" fontId="0" fillId="0" borderId="0" xfId="0" applyAlignment="1">
      <alignment horizontal="center" vertical="center" wrapText="1"/>
    </xf>
    <xf numFmtId="0" fontId="1" fillId="13" borderId="10" xfId="0" applyFont="1" applyFill="1" applyBorder="1" applyAlignment="1">
      <alignment horizontal="center" vertical="center" wrapText="1"/>
    </xf>
    <xf numFmtId="0" fontId="1" fillId="13" borderId="34" xfId="0" applyFont="1" applyFill="1" applyBorder="1" applyAlignment="1">
      <alignment horizontal="center" vertical="center" wrapText="1"/>
    </xf>
    <xf numFmtId="164" fontId="1" fillId="0" borderId="10" xfId="0" applyNumberFormat="1" applyFont="1" applyBorder="1" applyAlignment="1">
      <alignment horizontal="center" vertical="center" wrapText="1"/>
    </xf>
    <xf numFmtId="0" fontId="0" fillId="13" borderId="10" xfId="0" applyFill="1" applyBorder="1" applyAlignment="1">
      <alignment horizontal="center" vertical="center" wrapText="1"/>
    </xf>
    <xf numFmtId="164" fontId="0" fillId="0" borderId="10" xfId="0" applyNumberFormat="1" applyBorder="1" applyAlignment="1" applyProtection="1">
      <alignment horizontal="center" vertical="center" wrapText="1"/>
      <protection locked="0"/>
    </xf>
    <xf numFmtId="0" fontId="0" fillId="13" borderId="9" xfId="0" applyFill="1" applyBorder="1" applyAlignment="1">
      <alignment horizontal="center"/>
    </xf>
    <xf numFmtId="14" fontId="0" fillId="0" borderId="10" xfId="0" applyNumberFormat="1" applyBorder="1" applyAlignment="1" applyProtection="1">
      <alignment vertical="center"/>
      <protection locked="0"/>
    </xf>
    <xf numFmtId="1" fontId="0" fillId="0" borderId="10" xfId="0" applyNumberFormat="1" applyBorder="1" applyAlignment="1" applyProtection="1">
      <alignment horizontal="center" vertical="center" wrapText="1"/>
      <protection locked="0"/>
    </xf>
    <xf numFmtId="0" fontId="35" fillId="12" borderId="0" xfId="0" applyFont="1" applyFill="1" applyAlignment="1">
      <alignment horizontal="left"/>
    </xf>
    <xf numFmtId="0" fontId="1" fillId="0" borderId="0" xfId="0" applyFont="1" applyAlignment="1">
      <alignment horizontal="left" vertical="center"/>
    </xf>
    <xf numFmtId="0" fontId="0" fillId="0" borderId="0" xfId="0" applyAlignment="1">
      <alignment horizontal="left"/>
    </xf>
    <xf numFmtId="0" fontId="1" fillId="14" borderId="10" xfId="0" applyFont="1" applyFill="1" applyBorder="1" applyAlignment="1">
      <alignment horizontal="center" vertical="center" wrapText="1"/>
    </xf>
    <xf numFmtId="0" fontId="1" fillId="14" borderId="10" xfId="0" applyFont="1" applyFill="1" applyBorder="1" applyAlignment="1">
      <alignment horizontal="center" vertical="center"/>
    </xf>
    <xf numFmtId="0" fontId="0" fillId="14" borderId="10" xfId="0" applyFill="1" applyBorder="1" applyAlignment="1">
      <alignment horizontal="center" vertical="center" wrapText="1"/>
    </xf>
    <xf numFmtId="0" fontId="0" fillId="0" borderId="10" xfId="0" applyBorder="1" applyAlignment="1" applyProtection="1">
      <alignment horizontal="center" vertical="center" wrapText="1"/>
      <protection locked="0"/>
    </xf>
    <xf numFmtId="0" fontId="0" fillId="0" borderId="10" xfId="0" applyBorder="1" applyAlignment="1" applyProtection="1">
      <alignment horizontal="center"/>
      <protection locked="0"/>
    </xf>
    <xf numFmtId="0" fontId="0" fillId="14" borderId="10" xfId="0" applyFill="1" applyBorder="1" applyAlignment="1">
      <alignment horizontal="center" vertical="center"/>
    </xf>
    <xf numFmtId="0" fontId="11" fillId="14" borderId="10" xfId="0" applyFont="1" applyFill="1" applyBorder="1" applyAlignment="1">
      <alignment horizontal="center" vertical="center" wrapText="1"/>
    </xf>
    <xf numFmtId="0" fontId="0" fillId="0" borderId="10" xfId="0" applyBorder="1" applyAlignment="1">
      <alignment horizontal="center" vertical="center" wrapText="1"/>
    </xf>
    <xf numFmtId="164" fontId="0" fillId="0" borderId="10" xfId="0" applyNumberFormat="1" applyBorder="1" applyAlignment="1">
      <alignment horizontal="center" vertical="center" wrapText="1"/>
    </xf>
    <xf numFmtId="0" fontId="0" fillId="15" borderId="10" xfId="0" applyFill="1" applyBorder="1" applyAlignment="1">
      <alignment horizontal="center" vertical="center" wrapText="1"/>
    </xf>
    <xf numFmtId="0" fontId="0" fillId="0" borderId="0" xfId="0" applyAlignment="1">
      <alignment horizontal="center" vertical="center" wrapText="1"/>
    </xf>
    <xf numFmtId="0" fontId="0" fillId="14" borderId="10" xfId="0" applyFill="1" applyBorder="1" applyAlignment="1">
      <alignment horizontal="center" vertical="center" wrapText="1"/>
    </xf>
    <xf numFmtId="0" fontId="0" fillId="14" borderId="10" xfId="0" applyFill="1" applyBorder="1" applyAlignment="1">
      <alignment horizontal="center" vertical="center"/>
    </xf>
    <xf numFmtId="0" fontId="0" fillId="0" borderId="10" xfId="0" applyBorder="1" applyAlignment="1" applyProtection="1">
      <alignment horizontal="center" vertical="center" wrapText="1"/>
      <protection locked="0"/>
    </xf>
    <xf numFmtId="0" fontId="0" fillId="0" borderId="10" xfId="0" applyBorder="1" applyAlignment="1" applyProtection="1">
      <alignment horizontal="center"/>
      <protection locked="0"/>
    </xf>
    <xf numFmtId="0" fontId="11" fillId="14" borderId="10" xfId="0" applyFont="1" applyFill="1" applyBorder="1" applyAlignment="1">
      <alignment horizontal="center" vertical="center" wrapText="1"/>
    </xf>
    <xf numFmtId="0" fontId="0" fillId="0" borderId="10" xfId="0" applyBorder="1" applyAlignment="1">
      <alignment horizontal="center" vertical="center" wrapText="1"/>
    </xf>
    <xf numFmtId="0" fontId="15" fillId="0" borderId="10" xfId="0" applyFont="1" applyBorder="1" applyAlignment="1" applyProtection="1">
      <alignment horizontal="center" vertical="center" wrapText="1"/>
      <protection locked="0"/>
    </xf>
    <xf numFmtId="0" fontId="15" fillId="0" borderId="10" xfId="0" applyFont="1" applyBorder="1" applyAlignment="1" applyProtection="1">
      <alignment horizontal="left" vertical="center" wrapText="1"/>
      <protection locked="0"/>
    </xf>
    <xf numFmtId="0" fontId="15" fillId="14"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3" fontId="10" fillId="0" borderId="10" xfId="0" applyNumberFormat="1" applyFont="1" applyBorder="1" applyAlignment="1" applyProtection="1">
      <alignment horizontal="center" vertical="center" wrapText="1"/>
      <protection locked="0"/>
    </xf>
    <xf numFmtId="0" fontId="11" fillId="0" borderId="10" xfId="0" applyFont="1" applyBorder="1" applyAlignment="1">
      <alignment horizontal="center" vertical="center" wrapText="1"/>
    </xf>
    <xf numFmtId="0" fontId="0" fillId="0" borderId="10" xfId="0" applyBorder="1" applyAlignment="1" applyProtection="1">
      <alignment horizontal="center" vertical="center" wrapText="1"/>
    </xf>
    <xf numFmtId="0" fontId="10" fillId="0" borderId="10" xfId="0" applyFont="1" applyFill="1" applyBorder="1" applyAlignment="1" applyProtection="1">
      <alignment horizontal="center" vertical="center"/>
      <protection locked="0"/>
    </xf>
    <xf numFmtId="0" fontId="0" fillId="0" borderId="10" xfId="0" applyFill="1" applyBorder="1" applyAlignment="1" applyProtection="1">
      <alignment horizontal="left" vertical="center" wrapText="1"/>
      <protection locked="0"/>
    </xf>
    <xf numFmtId="0" fontId="0" fillId="0" borderId="10" xfId="0" applyFill="1" applyBorder="1" applyAlignment="1" applyProtection="1">
      <alignment horizontal="center" vertical="center" wrapText="1"/>
      <protection locked="0"/>
    </xf>
    <xf numFmtId="1" fontId="0" fillId="0" borderId="10" xfId="0" applyNumberFormat="1" applyBorder="1" applyAlignment="1" applyProtection="1">
      <alignment horizontal="center"/>
      <protection locked="0"/>
    </xf>
    <xf numFmtId="1" fontId="10" fillId="0" borderId="10" xfId="0" applyNumberFormat="1" applyFont="1" applyBorder="1" applyAlignment="1" applyProtection="1">
      <alignment vertical="center" wrapText="1"/>
      <protection locked="0"/>
    </xf>
    <xf numFmtId="1" fontId="10" fillId="0" borderId="10" xfId="0" applyNumberFormat="1" applyFont="1" applyBorder="1" applyAlignment="1">
      <alignment horizontal="center" vertical="center" wrapText="1"/>
    </xf>
    <xf numFmtId="0" fontId="17" fillId="0" borderId="0" xfId="0" applyFont="1" applyAlignment="1">
      <alignment horizontal="left"/>
    </xf>
    <xf numFmtId="0" fontId="0" fillId="0" borderId="10" xfId="0" applyBorder="1" applyAlignment="1" applyProtection="1">
      <alignment horizontal="center"/>
      <protection locked="0"/>
    </xf>
    <xf numFmtId="0" fontId="11" fillId="14" borderId="10" xfId="0" applyFont="1" applyFill="1" applyBorder="1" applyAlignment="1">
      <alignment horizontal="center" vertical="center" wrapText="1"/>
    </xf>
    <xf numFmtId="0" fontId="0" fillId="14" borderId="10" xfId="0" applyFill="1" applyBorder="1" applyAlignment="1">
      <alignment horizontal="center" vertical="center" wrapText="1"/>
    </xf>
    <xf numFmtId="0" fontId="0" fillId="0" borderId="10" xfId="0" applyBorder="1" applyAlignment="1" applyProtection="1">
      <alignment horizontal="left" vertical="center" wrapText="1"/>
      <protection locked="0"/>
    </xf>
    <xf numFmtId="0" fontId="0" fillId="14" borderId="10" xfId="0" applyFill="1" applyBorder="1" applyAlignment="1">
      <alignment horizontal="center" vertical="center"/>
    </xf>
    <xf numFmtId="0" fontId="0" fillId="0" borderId="10" xfId="0" applyBorder="1" applyAlignment="1">
      <alignment horizontal="center" vertical="center" wrapText="1"/>
    </xf>
    <xf numFmtId="0" fontId="12" fillId="0" borderId="10" xfId="2" applyBorder="1" applyAlignment="1">
      <alignment horizontal="center" vertical="center" wrapText="1"/>
    </xf>
    <xf numFmtId="0" fontId="0" fillId="0" borderId="10" xfId="0" applyBorder="1"/>
    <xf numFmtId="0" fontId="0" fillId="0" borderId="35" xfId="0" applyBorder="1" applyAlignment="1">
      <alignment horizontal="center" vertical="center"/>
    </xf>
    <xf numFmtId="0" fontId="11" fillId="0" borderId="10" xfId="0" applyFont="1" applyFill="1" applyBorder="1" applyAlignment="1">
      <alignment horizontal="center"/>
    </xf>
    <xf numFmtId="0" fontId="11" fillId="14" borderId="34" xfId="0" applyFont="1" applyFill="1" applyBorder="1" applyAlignment="1">
      <alignment horizontal="center" vertical="center" wrapText="1"/>
    </xf>
    <xf numFmtId="0" fontId="0" fillId="0" borderId="35" xfId="0" applyBorder="1" applyAlignment="1">
      <alignment horizontal="center" vertical="center" wrapText="1"/>
    </xf>
    <xf numFmtId="0" fontId="10" fillId="0" borderId="9" xfId="0" applyFont="1" applyBorder="1" applyAlignment="1" applyProtection="1">
      <alignment horizontal="center" vertical="center"/>
      <protection locked="0"/>
    </xf>
    <xf numFmtId="0" fontId="11" fillId="14" borderId="9" xfId="0" applyFont="1" applyFill="1" applyBorder="1" applyAlignment="1">
      <alignment horizontal="center" vertical="center" wrapText="1"/>
    </xf>
    <xf numFmtId="0" fontId="11" fillId="14" borderId="9" xfId="0" applyFont="1" applyFill="1" applyBorder="1" applyAlignment="1">
      <alignment horizontal="center" vertical="center"/>
    </xf>
    <xf numFmtId="0" fontId="11" fillId="14" borderId="9" xfId="0" applyFont="1" applyFill="1" applyBorder="1" applyAlignment="1">
      <alignment horizontal="center"/>
    </xf>
    <xf numFmtId="0" fontId="4" fillId="0" borderId="36" xfId="0" applyFont="1" applyFill="1" applyBorder="1" applyAlignment="1">
      <alignment horizontal="left" vertical="center"/>
    </xf>
    <xf numFmtId="0" fontId="38" fillId="0" borderId="0" xfId="0" applyFont="1"/>
    <xf numFmtId="9" fontId="2" fillId="0" borderId="0" xfId="3" applyFont="1"/>
    <xf numFmtId="9" fontId="0" fillId="0" borderId="0" xfId="3" applyFont="1"/>
    <xf numFmtId="0" fontId="12" fillId="0" borderId="35" xfId="2" applyBorder="1" applyAlignment="1">
      <alignment horizontal="center" vertical="center" wrapText="1"/>
    </xf>
    <xf numFmtId="0" fontId="0" fillId="18" borderId="9" xfId="0" applyFill="1" applyBorder="1" applyAlignment="1">
      <alignment horizontal="center" vertical="center" wrapText="1"/>
    </xf>
    <xf numFmtId="3" fontId="10" fillId="0" borderId="10" xfId="0" applyNumberFormat="1" applyFont="1" applyBorder="1" applyAlignment="1" applyProtection="1">
      <alignment vertical="center" wrapText="1"/>
      <protection locked="0"/>
    </xf>
    <xf numFmtId="0" fontId="10" fillId="14" borderId="10" xfId="0" applyFont="1" applyFill="1" applyBorder="1" applyAlignment="1">
      <alignment horizontal="center" vertical="center" wrapText="1"/>
    </xf>
    <xf numFmtId="0" fontId="10" fillId="0" borderId="10" xfId="0" applyFont="1" applyFill="1" applyBorder="1" applyAlignment="1">
      <alignment horizontal="center" vertical="center"/>
    </xf>
    <xf numFmtId="0" fontId="15" fillId="14" borderId="9" xfId="0" applyFont="1" applyFill="1" applyBorder="1" applyAlignment="1">
      <alignment horizontal="center" vertical="center" wrapText="1"/>
    </xf>
    <xf numFmtId="0" fontId="15" fillId="14" borderId="35" xfId="0" applyFont="1" applyFill="1" applyBorder="1" applyAlignment="1">
      <alignment horizontal="center" vertical="center" wrapText="1"/>
    </xf>
    <xf numFmtId="0" fontId="15" fillId="14" borderId="37" xfId="0" applyFont="1" applyFill="1" applyBorder="1" applyAlignment="1">
      <alignment horizontal="center" vertical="center" wrapText="1"/>
    </xf>
    <xf numFmtId="0" fontId="15" fillId="16" borderId="9" xfId="0" applyFont="1" applyFill="1" applyBorder="1" applyAlignment="1">
      <alignment horizontal="center" vertical="center" wrapText="1"/>
    </xf>
    <xf numFmtId="0" fontId="15" fillId="0" borderId="9" xfId="0" applyFont="1" applyBorder="1" applyAlignment="1" applyProtection="1">
      <alignment horizontal="left" vertical="center" wrapText="1"/>
      <protection locked="0"/>
    </xf>
    <xf numFmtId="0" fontId="15" fillId="0" borderId="14" xfId="0" applyFont="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15" fillId="14" borderId="17" xfId="0" applyFont="1" applyFill="1" applyBorder="1" applyAlignment="1">
      <alignment horizontal="center" vertical="center" wrapText="1"/>
    </xf>
    <xf numFmtId="0" fontId="15" fillId="14" borderId="21" xfId="0" applyFont="1" applyFill="1" applyBorder="1" applyAlignment="1">
      <alignment horizontal="center" vertical="center" wrapText="1"/>
    </xf>
    <xf numFmtId="17" fontId="16" fillId="0" borderId="0" xfId="0" applyNumberFormat="1" applyFont="1" applyFill="1" applyBorder="1" applyAlignment="1">
      <alignment horizontal="center"/>
    </xf>
    <xf numFmtId="0" fontId="15" fillId="0" borderId="0" xfId="0" applyFont="1" applyBorder="1" applyAlignment="1">
      <alignment horizontal="center"/>
    </xf>
    <xf numFmtId="17" fontId="16" fillId="0" borderId="0" xfId="0" applyNumberFormat="1" applyFont="1" applyBorder="1" applyAlignment="1">
      <alignment horizontal="center"/>
    </xf>
    <xf numFmtId="17" fontId="16" fillId="0" borderId="0" xfId="0" applyNumberFormat="1" applyFont="1" applyFill="1" applyBorder="1" applyAlignment="1" applyProtection="1">
      <alignment horizontal="center"/>
      <protection locked="0"/>
    </xf>
    <xf numFmtId="17" fontId="16" fillId="0" borderId="0" xfId="0" applyNumberFormat="1" applyFont="1" applyFill="1" applyBorder="1" applyAlignment="1" applyProtection="1">
      <alignment horizontal="center" vertical="center"/>
    </xf>
    <xf numFmtId="17" fontId="16" fillId="0" borderId="0" xfId="0" applyNumberFormat="1" applyFont="1" applyFill="1" applyBorder="1" applyAlignment="1" applyProtection="1">
      <alignment horizontal="center"/>
    </xf>
    <xf numFmtId="0" fontId="40" fillId="0" borderId="0" xfId="2" applyFont="1" applyAlignment="1">
      <alignment horizontal="center"/>
    </xf>
    <xf numFmtId="0" fontId="16" fillId="0" borderId="0" xfId="0" applyFont="1"/>
    <xf numFmtId="0" fontId="15" fillId="0" borderId="0" xfId="0" applyFont="1" applyAlignment="1">
      <alignment horizontal="center" vertical="center"/>
    </xf>
    <xf numFmtId="0" fontId="40" fillId="0" borderId="0" xfId="2" applyFont="1" applyAlignment="1">
      <alignment horizontal="center" vertical="center"/>
    </xf>
    <xf numFmtId="0" fontId="20" fillId="0" borderId="0" xfId="0" applyFont="1"/>
    <xf numFmtId="0" fontId="42" fillId="0" borderId="0" xfId="2" applyFont="1"/>
    <xf numFmtId="0" fontId="43" fillId="0" borderId="0" xfId="2" applyFont="1"/>
    <xf numFmtId="0" fontId="41" fillId="0" borderId="0" xfId="2" applyFont="1"/>
    <xf numFmtId="0" fontId="9" fillId="0" borderId="10" xfId="0" applyFont="1" applyBorder="1" applyAlignment="1">
      <alignment vertical="center" wrapText="1"/>
    </xf>
    <xf numFmtId="0" fontId="9" fillId="17" borderId="10"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0" fillId="0" borderId="10" xfId="0" applyBorder="1" applyAlignment="1" applyProtection="1">
      <alignment horizontal="left" vertical="center" wrapText="1"/>
      <protection locked="0"/>
    </xf>
    <xf numFmtId="0" fontId="0" fillId="14" borderId="10" xfId="0" applyFill="1" applyBorder="1" applyAlignment="1">
      <alignment horizontal="center" vertical="center" wrapText="1"/>
    </xf>
    <xf numFmtId="0" fontId="12" fillId="0" borderId="10" xfId="2" applyBorder="1" applyAlignment="1">
      <alignment horizontal="center" vertical="center" wrapText="1"/>
    </xf>
    <xf numFmtId="17" fontId="15" fillId="0" borderId="9" xfId="0" applyNumberFormat="1" applyFont="1" applyFill="1" applyBorder="1" applyAlignment="1" applyProtection="1">
      <alignment horizontal="center" vertical="center"/>
    </xf>
    <xf numFmtId="0" fontId="15" fillId="0" borderId="10" xfId="0" applyFont="1" applyBorder="1" applyAlignment="1" applyProtection="1">
      <alignment horizontal="center"/>
    </xf>
    <xf numFmtId="0" fontId="16" fillId="14" borderId="9" xfId="0" applyFont="1" applyFill="1" applyBorder="1" applyAlignment="1">
      <alignment horizontal="center" vertical="center" wrapText="1"/>
    </xf>
    <xf numFmtId="0" fontId="16" fillId="14" borderId="37" xfId="0" applyFont="1" applyFill="1" applyBorder="1" applyAlignment="1">
      <alignment horizontal="center" vertical="center" wrapText="1"/>
    </xf>
    <xf numFmtId="0" fontId="0" fillId="0" borderId="10" xfId="0" applyBorder="1" applyAlignment="1" applyProtection="1">
      <alignment horizontal="left" vertical="center" wrapText="1"/>
    </xf>
    <xf numFmtId="7" fontId="9" fillId="17" borderId="10" xfId="0" applyNumberFormat="1" applyFont="1" applyFill="1" applyBorder="1" applyAlignment="1">
      <alignment vertical="center" wrapText="1"/>
    </xf>
    <xf numFmtId="7" fontId="9" fillId="17" borderId="10" xfId="0" applyNumberFormat="1" applyFont="1" applyFill="1" applyBorder="1" applyAlignment="1">
      <alignment horizontal="center" vertical="center" wrapText="1"/>
    </xf>
    <xf numFmtId="165" fontId="9" fillId="17" borderId="10" xfId="0" applyNumberFormat="1" applyFont="1" applyFill="1" applyBorder="1" applyAlignment="1">
      <alignment vertical="center" wrapText="1"/>
    </xf>
    <xf numFmtId="165" fontId="9" fillId="17" borderId="10" xfId="0" applyNumberFormat="1" applyFont="1" applyFill="1" applyBorder="1" applyAlignment="1">
      <alignment horizontal="center" vertical="center" wrapText="1"/>
    </xf>
    <xf numFmtId="165" fontId="36" fillId="0" borderId="10" xfId="0" applyNumberFormat="1" applyFont="1" applyBorder="1" applyAlignment="1">
      <alignment horizontal="center" vertical="center"/>
    </xf>
    <xf numFmtId="7" fontId="9" fillId="0" borderId="10" xfId="0" applyNumberFormat="1" applyFont="1" applyBorder="1" applyAlignment="1">
      <alignment horizontal="center" vertical="center" wrapText="1"/>
    </xf>
    <xf numFmtId="165" fontId="9" fillId="0" borderId="10" xfId="0" applyNumberFormat="1" applyFont="1" applyBorder="1" applyAlignment="1">
      <alignment horizontal="center" vertical="center" wrapText="1"/>
    </xf>
    <xf numFmtId="165" fontId="9" fillId="0" borderId="10" xfId="0" applyNumberFormat="1" applyFont="1" applyBorder="1" applyAlignment="1">
      <alignment horizontal="center" vertical="center"/>
    </xf>
    <xf numFmtId="165" fontId="9" fillId="0" borderId="10" xfId="0" applyNumberFormat="1" applyFont="1" applyBorder="1" applyAlignment="1" applyProtection="1">
      <alignment horizontal="center" vertical="center"/>
      <protection locked="0"/>
    </xf>
    <xf numFmtId="9" fontId="9" fillId="0" borderId="10" xfId="3" applyFont="1" applyBorder="1" applyAlignment="1" applyProtection="1">
      <alignment horizontal="center" vertical="center" wrapText="1"/>
      <protection locked="0"/>
    </xf>
    <xf numFmtId="165" fontId="0" fillId="0" borderId="10" xfId="0" applyNumberFormat="1" applyBorder="1" applyAlignment="1">
      <alignment horizontal="center" vertical="center" wrapText="1"/>
    </xf>
    <xf numFmtId="0" fontId="11" fillId="14" borderId="9" xfId="0" applyFont="1" applyFill="1" applyBorder="1" applyAlignment="1">
      <alignment horizontal="center" vertical="center" wrapText="1"/>
    </xf>
    <xf numFmtId="0" fontId="3" fillId="3" borderId="0" xfId="0" applyFont="1" applyFill="1" applyBorder="1" applyAlignment="1">
      <alignment horizontal="center"/>
    </xf>
    <xf numFmtId="0" fontId="0" fillId="0" borderId="10" xfId="0" applyBorder="1" applyAlignment="1">
      <alignment horizontal="center" vertical="center" wrapText="1"/>
    </xf>
    <xf numFmtId="1" fontId="15" fillId="6" borderId="0" xfId="0" applyNumberFormat="1" applyFont="1" applyFill="1" applyAlignment="1" applyProtection="1">
      <alignment horizontal="center"/>
    </xf>
    <xf numFmtId="0" fontId="10" fillId="15" borderId="8" xfId="0" applyFont="1" applyFill="1" applyBorder="1" applyAlignment="1">
      <alignment horizontal="center"/>
    </xf>
    <xf numFmtId="1" fontId="0" fillId="0" borderId="10" xfId="0" applyNumberFormat="1" applyBorder="1" applyAlignment="1">
      <alignment horizontal="center" vertical="center"/>
    </xf>
    <xf numFmtId="1" fontId="0" fillId="7" borderId="10" xfId="0" applyNumberFormat="1" applyFill="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0" fontId="24" fillId="0" borderId="0" xfId="0" applyFont="1" applyAlignment="1">
      <alignment horizontal="center" wrapText="1"/>
    </xf>
    <xf numFmtId="0" fontId="33" fillId="11" borderId="0" xfId="0" applyFont="1" applyFill="1" applyAlignment="1">
      <alignment horizontal="left" vertical="center"/>
    </xf>
    <xf numFmtId="0" fontId="12" fillId="0" borderId="0" xfId="2" applyAlignment="1">
      <alignment horizontal="center"/>
    </xf>
    <xf numFmtId="0" fontId="35" fillId="12" borderId="0" xfId="0" applyFont="1" applyFill="1" applyAlignment="1">
      <alignment horizontal="left"/>
    </xf>
    <xf numFmtId="0" fontId="0" fillId="0" borderId="14"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1" fillId="0" borderId="0" xfId="0" applyFont="1" applyAlignment="1">
      <alignment horizontal="left"/>
    </xf>
    <xf numFmtId="0" fontId="13" fillId="0" borderId="0" xfId="0" applyFont="1" applyAlignment="1">
      <alignment horizontal="left" vertical="center" wrapText="1"/>
    </xf>
    <xf numFmtId="0" fontId="36" fillId="0" borderId="0" xfId="0" applyFont="1" applyAlignment="1">
      <alignment horizontal="left"/>
    </xf>
    <xf numFmtId="0" fontId="0" fillId="0" borderId="15" xfId="0" applyBorder="1" applyAlignment="1" applyProtection="1">
      <alignment horizontal="left" vertical="center" wrapText="1"/>
      <protection locked="0"/>
    </xf>
    <xf numFmtId="0" fontId="17" fillId="0" borderId="0" xfId="0" applyFont="1" applyAlignment="1">
      <alignment horizontal="left"/>
    </xf>
    <xf numFmtId="0" fontId="32" fillId="0" borderId="0" xfId="0" applyFont="1" applyAlignment="1">
      <alignment horizontal="center"/>
    </xf>
    <xf numFmtId="0" fontId="0" fillId="0" borderId="14" xfId="0" applyBorder="1" applyAlignment="1" applyProtection="1">
      <alignment horizontal="center"/>
      <protection locked="0"/>
    </xf>
    <xf numFmtId="0" fontId="0" fillId="0" borderId="16" xfId="0" applyBorder="1" applyAlignment="1" applyProtection="1">
      <alignment horizontal="center"/>
      <protection locked="0"/>
    </xf>
    <xf numFmtId="0" fontId="36" fillId="0" borderId="0" xfId="0" applyFont="1" applyAlignment="1">
      <alignment horizontal="left" wrapText="1"/>
    </xf>
    <xf numFmtId="0" fontId="1" fillId="0" borderId="0" xfId="0" applyFont="1" applyAlignment="1">
      <alignment horizontal="left" vertical="center" wrapText="1"/>
    </xf>
    <xf numFmtId="0" fontId="0" fillId="0" borderId="10" xfId="0" applyBorder="1" applyAlignment="1" applyProtection="1">
      <alignment horizontal="left" vertical="center" wrapText="1"/>
      <protection locked="0"/>
    </xf>
    <xf numFmtId="0" fontId="5" fillId="0" borderId="0" xfId="0" applyFont="1" applyAlignment="1">
      <alignment horizontal="left"/>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5" xfId="0" applyBorder="1" applyAlignment="1" applyProtection="1">
      <alignment horizontal="center"/>
      <protection locked="0"/>
    </xf>
    <xf numFmtId="0" fontId="11" fillId="14" borderId="9" xfId="0" applyFont="1" applyFill="1" applyBorder="1" applyAlignment="1">
      <alignment horizontal="center" vertical="center" wrapText="1"/>
    </xf>
    <xf numFmtId="0" fontId="40" fillId="0" borderId="0" xfId="2" applyFont="1" applyAlignment="1">
      <alignment horizontal="center"/>
    </xf>
    <xf numFmtId="0" fontId="9" fillId="0" borderId="9" xfId="0" applyFont="1" applyBorder="1" applyAlignment="1">
      <alignment horizontal="center"/>
    </xf>
    <xf numFmtId="0" fontId="9" fillId="0" borderId="9" xfId="0" applyFont="1" applyBorder="1" applyAlignment="1">
      <alignment horizontal="center" vertical="center" wrapText="1"/>
    </xf>
    <xf numFmtId="0" fontId="11" fillId="18" borderId="9" xfId="0" applyFont="1" applyFill="1" applyBorder="1" applyAlignment="1">
      <alignment horizontal="left" vertical="center"/>
    </xf>
    <xf numFmtId="0" fontId="10" fillId="0" borderId="9" xfId="0" applyFont="1" applyBorder="1" applyAlignment="1">
      <alignment horizontal="center"/>
    </xf>
    <xf numFmtId="0" fontId="10" fillId="0" borderId="9" xfId="0" applyFont="1" applyBorder="1" applyAlignment="1">
      <alignment horizontal="center" vertical="center" wrapText="1"/>
    </xf>
    <xf numFmtId="0" fontId="10" fillId="0" borderId="9" xfId="0" applyFont="1" applyBorder="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9" fillId="0" borderId="9" xfId="0" applyFont="1" applyFill="1" applyBorder="1" applyAlignment="1">
      <alignment horizontal="center" vertical="center" wrapText="1"/>
    </xf>
    <xf numFmtId="0" fontId="11" fillId="13" borderId="9" xfId="0" applyFont="1" applyFill="1" applyBorder="1" applyAlignment="1">
      <alignment horizontal="center" vertical="center" wrapText="1"/>
    </xf>
    <xf numFmtId="0" fontId="11" fillId="13" borderId="9" xfId="0" applyFont="1" applyFill="1" applyBorder="1" applyAlignment="1">
      <alignment horizontal="center" vertical="center"/>
    </xf>
    <xf numFmtId="0" fontId="11" fillId="13" borderId="9" xfId="0" applyFont="1" applyFill="1" applyBorder="1" applyAlignment="1">
      <alignment horizontal="center"/>
    </xf>
    <xf numFmtId="0" fontId="14" fillId="0" borderId="0" xfId="0" applyFont="1" applyFill="1" applyAlignment="1">
      <alignment horizontal="left" vertical="center" wrapText="1"/>
    </xf>
    <xf numFmtId="0" fontId="0" fillId="0" borderId="9" xfId="0" applyBorder="1" applyAlignment="1" applyProtection="1">
      <alignment horizontal="center"/>
      <protection locked="0"/>
    </xf>
    <xf numFmtId="0" fontId="6" fillId="0" borderId="0" xfId="0" applyFont="1" applyAlignment="1">
      <alignment horizontal="center" vertical="center" wrapText="1"/>
    </xf>
    <xf numFmtId="0" fontId="0" fillId="0" borderId="9" xfId="0" applyBorder="1" applyAlignment="1">
      <alignment horizontal="center"/>
    </xf>
    <xf numFmtId="0" fontId="11" fillId="16" borderId="0" xfId="0" applyFont="1" applyFill="1" applyAlignment="1">
      <alignment horizontal="left" vertical="center" wrapText="1"/>
    </xf>
    <xf numFmtId="0" fontId="13" fillId="0" borderId="0" xfId="0" applyFont="1" applyAlignment="1">
      <alignment horizontal="center" vertical="center"/>
    </xf>
    <xf numFmtId="0" fontId="15" fillId="0" borderId="0" xfId="0" applyFont="1" applyBorder="1" applyAlignment="1" applyProtection="1">
      <alignment horizontal="center"/>
      <protection locked="0"/>
    </xf>
    <xf numFmtId="0" fontId="15" fillId="0" borderId="0" xfId="0" applyFont="1" applyAlignment="1">
      <alignment horizontal="center"/>
    </xf>
    <xf numFmtId="0" fontId="15" fillId="0" borderId="22" xfId="0" applyFont="1" applyBorder="1" applyAlignment="1" applyProtection="1">
      <alignment horizontal="left" wrapText="1"/>
      <protection locked="0"/>
    </xf>
    <xf numFmtId="0" fontId="15" fillId="0" borderId="23" xfId="0" applyFont="1" applyBorder="1" applyAlignment="1" applyProtection="1">
      <alignment horizontal="left" wrapText="1"/>
      <protection locked="0"/>
    </xf>
    <xf numFmtId="0" fontId="15" fillId="0" borderId="24" xfId="0" applyFont="1" applyBorder="1" applyAlignment="1" applyProtection="1">
      <alignment horizontal="left" wrapText="1"/>
      <protection locked="0"/>
    </xf>
    <xf numFmtId="0" fontId="15" fillId="0" borderId="11" xfId="0" applyFont="1" applyBorder="1" applyAlignment="1">
      <alignment horizontal="left"/>
    </xf>
    <xf numFmtId="0" fontId="15" fillId="0" borderId="12" xfId="0" applyFont="1" applyBorder="1" applyAlignment="1">
      <alignment horizontal="left"/>
    </xf>
    <xf numFmtId="0" fontId="15" fillId="0" borderId="13" xfId="0" applyFont="1" applyBorder="1" applyAlignment="1">
      <alignment horizontal="left"/>
    </xf>
    <xf numFmtId="0" fontId="15" fillId="0" borderId="0" xfId="0" applyFont="1" applyAlignment="1">
      <alignment horizontal="left"/>
    </xf>
    <xf numFmtId="0" fontId="0" fillId="0" borderId="0" xfId="0" applyAlignment="1">
      <alignment horizontal="left" wrapText="1"/>
    </xf>
    <xf numFmtId="0" fontId="15" fillId="0" borderId="0" xfId="0" applyFont="1" applyAlignment="1">
      <alignment horizontal="left" vertical="center"/>
    </xf>
    <xf numFmtId="44" fontId="15" fillId="0" borderId="0" xfId="1" applyFont="1" applyFill="1" applyBorder="1" applyAlignment="1" applyProtection="1">
      <alignment horizontal="center"/>
      <protection locked="0"/>
    </xf>
    <xf numFmtId="0" fontId="0" fillId="0" borderId="11" xfId="0" applyBorder="1" applyAlignment="1">
      <alignment horizontal="center"/>
    </xf>
    <xf numFmtId="0" fontId="0" fillId="0" borderId="13" xfId="0" applyBorder="1" applyAlignment="1">
      <alignment horizontal="center"/>
    </xf>
    <xf numFmtId="0" fontId="15" fillId="0" borderId="0" xfId="0" applyFont="1" applyFill="1" applyBorder="1" applyAlignment="1" applyProtection="1">
      <alignment horizontal="left"/>
      <protection locked="0"/>
    </xf>
    <xf numFmtId="0" fontId="0" fillId="0" borderId="14" xfId="0" applyBorder="1" applyAlignment="1" applyProtection="1">
      <alignment horizontal="left"/>
      <protection locked="0"/>
    </xf>
    <xf numFmtId="0" fontId="0" fillId="0" borderId="15" xfId="0" applyBorder="1" applyAlignment="1" applyProtection="1">
      <alignment horizontal="left"/>
      <protection locked="0"/>
    </xf>
    <xf numFmtId="0" fontId="0" fillId="0" borderId="16" xfId="0" applyBorder="1" applyAlignment="1" applyProtection="1">
      <alignment horizontal="left"/>
      <protection locked="0"/>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0" xfId="0" applyFont="1" applyAlignment="1">
      <alignment horizontal="left" wrapText="1"/>
    </xf>
    <xf numFmtId="0" fontId="40" fillId="0" borderId="0" xfId="2" applyFont="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41" fillId="0" borderId="0" xfId="2" applyFont="1" applyAlignment="1">
      <alignment horizontal="center"/>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1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1" xfId="0" applyBorder="1" applyAlignment="1" applyProtection="1">
      <alignment horizontal="left" wrapText="1"/>
      <protection locked="0"/>
    </xf>
    <xf numFmtId="0" fontId="0" fillId="0" borderId="12" xfId="0" applyBorder="1" applyAlignment="1" applyProtection="1">
      <alignment horizontal="left" wrapText="1"/>
      <protection locked="0"/>
    </xf>
    <xf numFmtId="0" fontId="0" fillId="0" borderId="13" xfId="0" applyBorder="1" applyAlignment="1" applyProtection="1">
      <alignment horizontal="left" wrapText="1"/>
      <protection locked="0"/>
    </xf>
    <xf numFmtId="9" fontId="0" fillId="0" borderId="8" xfId="0" applyNumberFormat="1" applyBorder="1" applyAlignment="1" applyProtection="1">
      <alignment horizontal="center" vertical="center" wrapText="1"/>
      <protection locked="0"/>
    </xf>
    <xf numFmtId="0" fontId="1" fillId="0" borderId="0" xfId="0" applyFont="1" applyAlignment="1">
      <alignment horizontal="left" vertical="center"/>
    </xf>
    <xf numFmtId="0" fontId="0" fillId="0" borderId="1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44" fontId="0" fillId="0" borderId="8" xfId="0" applyNumberForma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10" fillId="5" borderId="8" xfId="0" applyFont="1" applyFill="1" applyBorder="1" applyAlignment="1">
      <alignment horizontal="center"/>
    </xf>
    <xf numFmtId="0" fontId="40" fillId="0" borderId="0" xfId="2" applyFont="1" applyAlignment="1">
      <alignment horizontal="center" vertical="center"/>
    </xf>
    <xf numFmtId="0" fontId="42" fillId="0" borderId="0" xfId="2" applyFont="1" applyAlignment="1">
      <alignment horizontal="left" vertical="center"/>
    </xf>
    <xf numFmtId="0" fontId="43" fillId="0" borderId="0" xfId="2" applyFont="1" applyAlignment="1">
      <alignment horizontal="left" vertical="center"/>
    </xf>
    <xf numFmtId="0" fontId="41" fillId="0" borderId="0" xfId="2" quotePrefix="1" applyFont="1" applyAlignment="1">
      <alignment horizontal="center" vertical="center" wrapText="1"/>
    </xf>
    <xf numFmtId="0" fontId="41" fillId="0" borderId="0" xfId="2" applyFont="1" applyAlignment="1">
      <alignment horizontal="center" vertical="center" wrapText="1"/>
    </xf>
    <xf numFmtId="0" fontId="12" fillId="0" borderId="0" xfId="2" applyAlignment="1">
      <alignment horizontal="center" vertical="center"/>
    </xf>
    <xf numFmtId="0" fontId="39" fillId="0" borderId="0" xfId="0" applyFont="1" applyAlignment="1">
      <alignment horizontal="left"/>
    </xf>
    <xf numFmtId="0" fontId="0" fillId="16" borderId="10" xfId="0" applyFill="1" applyBorder="1" applyAlignment="1">
      <alignment horizontal="center" vertical="center" wrapText="1"/>
    </xf>
    <xf numFmtId="0" fontId="12" fillId="4" borderId="0" xfId="2" applyFill="1" applyAlignment="1">
      <alignment horizontal="center" vertical="center"/>
    </xf>
    <xf numFmtId="0" fontId="27" fillId="10" borderId="0" xfId="0" applyFont="1" applyFill="1" applyAlignment="1">
      <alignment horizontal="left"/>
    </xf>
    <xf numFmtId="0" fontId="25" fillId="9" borderId="0" xfId="0" applyFont="1" applyFill="1" applyAlignment="1">
      <alignment horizontal="left" vertical="center"/>
    </xf>
    <xf numFmtId="0" fontId="0" fillId="0" borderId="14"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29" fillId="0" borderId="0" xfId="0" applyFont="1" applyAlignment="1">
      <alignment horizontal="center" vertical="center"/>
    </xf>
    <xf numFmtId="0" fontId="1" fillId="0" borderId="21" xfId="0" applyFont="1" applyBorder="1" applyAlignment="1">
      <alignment horizontal="left" vertical="center" wrapText="1"/>
    </xf>
    <xf numFmtId="0" fontId="30" fillId="0" borderId="0" xfId="0" applyFont="1" applyAlignment="1">
      <alignment horizontal="left"/>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12" fillId="0" borderId="0" xfId="2" applyAlignment="1">
      <alignment horizontal="left"/>
    </xf>
    <xf numFmtId="0" fontId="22" fillId="8" borderId="0" xfId="2" applyFont="1" applyFill="1" applyAlignment="1">
      <alignment horizontal="center" vertical="center" wrapText="1"/>
    </xf>
    <xf numFmtId="0" fontId="11" fillId="14" borderId="10" xfId="0" applyFont="1" applyFill="1" applyBorder="1" applyAlignment="1">
      <alignment horizontal="center" vertical="center" wrapText="1"/>
    </xf>
    <xf numFmtId="0" fontId="0" fillId="14" borderId="10" xfId="0" applyFill="1" applyBorder="1" applyAlignment="1">
      <alignment horizontal="center"/>
    </xf>
    <xf numFmtId="0" fontId="10" fillId="0" borderId="10" xfId="0" applyFont="1" applyFill="1" applyBorder="1" applyAlignment="1">
      <alignment horizontal="center"/>
    </xf>
    <xf numFmtId="0" fontId="10" fillId="0" borderId="10"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14" borderId="10" xfId="0" applyFont="1" applyFill="1" applyBorder="1" applyAlignment="1">
      <alignment horizontal="center" vertical="center"/>
    </xf>
    <xf numFmtId="0" fontId="0" fillId="14" borderId="10" xfId="0" applyFill="1" applyBorder="1" applyAlignment="1">
      <alignment horizontal="center" vertical="center" wrapText="1"/>
    </xf>
    <xf numFmtId="0" fontId="0" fillId="0" borderId="10" xfId="0" applyBorder="1" applyAlignment="1" applyProtection="1">
      <alignment horizontal="center" vertical="center" wrapText="1"/>
      <protection locked="0"/>
    </xf>
    <xf numFmtId="0" fontId="0" fillId="0" borderId="10" xfId="0" applyBorder="1" applyAlignment="1" applyProtection="1">
      <alignment horizontal="center"/>
      <protection locked="0"/>
    </xf>
    <xf numFmtId="0" fontId="9" fillId="0"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0" fillId="0" borderId="10" xfId="0" applyFont="1" applyBorder="1" applyAlignment="1">
      <alignment horizontal="center"/>
    </xf>
    <xf numFmtId="0" fontId="10" fillId="0" borderId="10" xfId="0" applyFont="1" applyBorder="1" applyAlignment="1">
      <alignment horizontal="center" vertical="center" wrapText="1"/>
    </xf>
    <xf numFmtId="0" fontId="0" fillId="0" borderId="14" xfId="0" applyBorder="1" applyAlignment="1" applyProtection="1">
      <alignment horizontal="center" wrapText="1"/>
      <protection locked="0"/>
    </xf>
    <xf numFmtId="0" fontId="0" fillId="0" borderId="15" xfId="0" applyBorder="1"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12" xfId="0" applyBorder="1" applyAlignment="1" applyProtection="1">
      <alignment horizontal="center"/>
      <protection locked="0"/>
    </xf>
    <xf numFmtId="14" fontId="0" fillId="0" borderId="11" xfId="0" applyNumberFormat="1" applyBorder="1" applyAlignment="1" applyProtection="1">
      <alignment horizontal="center" vertical="center"/>
      <protection locked="0"/>
    </xf>
    <xf numFmtId="14" fontId="0" fillId="0" borderId="13" xfId="0" applyNumberFormat="1" applyBorder="1" applyAlignment="1" applyProtection="1">
      <alignment horizontal="center" vertical="center"/>
      <protection locked="0"/>
    </xf>
    <xf numFmtId="0" fontId="1" fillId="13" borderId="11" xfId="0" applyFont="1" applyFill="1" applyBorder="1" applyAlignment="1">
      <alignment horizontal="left"/>
    </xf>
    <xf numFmtId="0" fontId="1" fillId="13" borderId="12" xfId="0" applyFont="1" applyFill="1" applyBorder="1" applyAlignment="1">
      <alignment horizontal="left"/>
    </xf>
    <xf numFmtId="0" fontId="1" fillId="13" borderId="13" xfId="0" applyFont="1" applyFill="1" applyBorder="1" applyAlignment="1">
      <alignment horizontal="left"/>
    </xf>
    <xf numFmtId="0" fontId="1" fillId="0" borderId="25" xfId="0" applyFont="1" applyBorder="1" applyAlignment="1">
      <alignment horizontal="left" vertical="center" wrapText="1"/>
    </xf>
    <xf numFmtId="0" fontId="1" fillId="0" borderId="0" xfId="0" applyFont="1" applyBorder="1" applyAlignment="1">
      <alignment horizontal="left" vertical="center" wrapText="1"/>
    </xf>
    <xf numFmtId="2" fontId="0" fillId="0" borderId="11" xfId="0" applyNumberFormat="1" applyBorder="1" applyAlignment="1" applyProtection="1">
      <alignment horizontal="left" vertical="center" wrapText="1"/>
      <protection locked="0"/>
    </xf>
    <xf numFmtId="2" fontId="0" fillId="0" borderId="12" xfId="0" applyNumberFormat="1" applyBorder="1" applyAlignment="1" applyProtection="1">
      <alignment horizontal="left" vertical="center" wrapText="1"/>
      <protection locked="0"/>
    </xf>
    <xf numFmtId="2" fontId="0" fillId="0" borderId="13" xfId="0" applyNumberFormat="1" applyBorder="1" applyAlignment="1" applyProtection="1">
      <alignment horizontal="left" vertical="center" wrapText="1"/>
      <protection locked="0"/>
    </xf>
    <xf numFmtId="0" fontId="20" fillId="0" borderId="0" xfId="0" applyFont="1" applyAlignment="1">
      <alignment horizontal="center" vertical="center" wrapText="1"/>
    </xf>
    <xf numFmtId="0" fontId="1" fillId="12" borderId="11" xfId="0" applyFont="1" applyFill="1" applyBorder="1" applyAlignment="1">
      <alignment horizontal="left"/>
    </xf>
    <xf numFmtId="0" fontId="1" fillId="12" borderId="12" xfId="0" applyFont="1" applyFill="1" applyBorder="1" applyAlignment="1">
      <alignment horizontal="left"/>
    </xf>
    <xf numFmtId="0" fontId="1" fillId="12" borderId="13" xfId="0" applyFont="1" applyFill="1" applyBorder="1" applyAlignment="1">
      <alignment horizontal="left"/>
    </xf>
    <xf numFmtId="0" fontId="0" fillId="0" borderId="14" xfId="0"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14" xfId="0" applyBorder="1" applyAlignment="1" applyProtection="1">
      <alignment horizontal="left" vertical="center"/>
    </xf>
    <xf numFmtId="0" fontId="0" fillId="0" borderId="16" xfId="0" applyBorder="1" applyAlignment="1" applyProtection="1">
      <alignment horizontal="left" vertical="center"/>
    </xf>
    <xf numFmtId="0" fontId="1" fillId="0" borderId="21" xfId="0" applyFont="1" applyBorder="1" applyAlignment="1">
      <alignment horizontal="left"/>
    </xf>
    <xf numFmtId="0" fontId="12" fillId="0" borderId="0" xfId="2" applyAlignment="1">
      <alignment horizontal="center" vertical="center" wrapText="1"/>
    </xf>
    <xf numFmtId="0" fontId="6" fillId="0" borderId="0" xfId="0" applyFont="1" applyAlignment="1">
      <alignment horizontal="left" vertical="center" wrapText="1"/>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0" fontId="1" fillId="0" borderId="0" xfId="0" applyFont="1" applyBorder="1" applyAlignment="1">
      <alignment horizontal="left" vertical="center"/>
    </xf>
    <xf numFmtId="49" fontId="0" fillId="0" borderId="11" xfId="0" applyNumberFormat="1" applyBorder="1" applyAlignment="1" applyProtection="1">
      <alignment horizontal="center"/>
      <protection locked="0"/>
    </xf>
    <xf numFmtId="49" fontId="0" fillId="0" borderId="12" xfId="0" applyNumberFormat="1" applyBorder="1" applyAlignment="1" applyProtection="1">
      <alignment horizontal="center"/>
      <protection locked="0"/>
    </xf>
    <xf numFmtId="49" fontId="0" fillId="0" borderId="13" xfId="0" applyNumberFormat="1" applyBorder="1" applyAlignment="1" applyProtection="1">
      <alignment horizontal="center"/>
      <protection locked="0"/>
    </xf>
    <xf numFmtId="14" fontId="0" fillId="0" borderId="11" xfId="0" applyNumberFormat="1" applyBorder="1" applyAlignment="1" applyProtection="1">
      <alignment horizontal="center"/>
      <protection locked="0"/>
    </xf>
    <xf numFmtId="14" fontId="0" fillId="0" borderId="13" xfId="0" applyNumberFormat="1" applyBorder="1" applyAlignment="1" applyProtection="1">
      <alignment horizontal="center"/>
      <protection locked="0"/>
    </xf>
    <xf numFmtId="49" fontId="0" fillId="0" borderId="10" xfId="0" applyNumberFormat="1" applyBorder="1" applyAlignment="1" applyProtection="1">
      <alignment horizontal="left" vertical="center" wrapText="1"/>
      <protection locked="0"/>
    </xf>
    <xf numFmtId="0" fontId="1" fillId="0" borderId="26" xfId="0" applyFont="1" applyBorder="1" applyAlignment="1">
      <alignment horizontal="left" vertical="center"/>
    </xf>
    <xf numFmtId="0" fontId="12" fillId="14" borderId="0" xfId="2" applyFill="1" applyAlignment="1">
      <alignment horizontal="center" vertical="center" wrapText="1"/>
    </xf>
    <xf numFmtId="0" fontId="0" fillId="14" borderId="10" xfId="0" applyFill="1" applyBorder="1" applyAlignment="1">
      <alignment horizontal="center" vertical="center"/>
    </xf>
    <xf numFmtId="0" fontId="1" fillId="13" borderId="27" xfId="0" applyFont="1" applyFill="1" applyBorder="1" applyAlignment="1">
      <alignment horizontal="center" vertical="center"/>
    </xf>
    <xf numFmtId="0" fontId="1" fillId="13" borderId="28" xfId="0" applyFont="1" applyFill="1" applyBorder="1" applyAlignment="1">
      <alignment horizontal="center" vertical="center"/>
    </xf>
    <xf numFmtId="49" fontId="0" fillId="0" borderId="17" xfId="0" applyNumberFormat="1" applyBorder="1" applyAlignment="1" applyProtection="1">
      <alignment horizontal="left" vertical="center" wrapText="1"/>
      <protection locked="0"/>
    </xf>
    <xf numFmtId="49" fontId="0" fillId="0" borderId="18" xfId="0" applyNumberFormat="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locked="0"/>
    </xf>
    <xf numFmtId="49" fontId="0" fillId="0" borderId="20" xfId="0" applyNumberFormat="1" applyBorder="1" applyAlignment="1" applyProtection="1">
      <alignment horizontal="left" vertical="center" wrapText="1"/>
      <protection locked="0"/>
    </xf>
    <xf numFmtId="49" fontId="0" fillId="0" borderId="0" xfId="0" applyNumberFormat="1" applyBorder="1" applyAlignment="1" applyProtection="1">
      <alignment horizontal="left" vertical="center" wrapText="1"/>
      <protection locked="0"/>
    </xf>
    <xf numFmtId="49" fontId="0" fillId="0" borderId="21" xfId="0" applyNumberFormat="1" applyBorder="1" applyAlignment="1" applyProtection="1">
      <alignment horizontal="left" vertical="center" wrapText="1"/>
      <protection locked="0"/>
    </xf>
    <xf numFmtId="49" fontId="0" fillId="0" borderId="22" xfId="0" applyNumberFormat="1" applyBorder="1" applyAlignment="1" applyProtection="1">
      <alignment horizontal="left" vertical="center" wrapText="1"/>
      <protection locked="0"/>
    </xf>
    <xf numFmtId="49" fontId="0" fillId="0" borderId="23" xfId="0" applyNumberFormat="1" applyBorder="1" applyAlignment="1" applyProtection="1">
      <alignment horizontal="left" vertical="center" wrapText="1"/>
      <protection locked="0"/>
    </xf>
    <xf numFmtId="49" fontId="0" fillId="0" borderId="24" xfId="0" applyNumberFormat="1" applyBorder="1" applyAlignment="1" applyProtection="1">
      <alignment horizontal="left" vertical="center" wrapText="1"/>
      <protection locked="0"/>
    </xf>
    <xf numFmtId="0" fontId="0" fillId="0" borderId="10" xfId="0" applyFill="1" applyBorder="1" applyAlignment="1" applyProtection="1">
      <alignment horizontal="left" vertical="center" wrapText="1"/>
      <protection locked="0"/>
    </xf>
    <xf numFmtId="0" fontId="0" fillId="0" borderId="34"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1" fillId="0" borderId="10" xfId="0" applyFont="1" applyFill="1" applyBorder="1" applyAlignment="1" applyProtection="1">
      <alignment horizontal="left" vertical="center" wrapText="1"/>
      <protection locked="0"/>
    </xf>
    <xf numFmtId="0" fontId="1" fillId="0" borderId="0" xfId="0" applyFont="1" applyFill="1" applyBorder="1" applyAlignment="1">
      <alignment horizontal="left" vertical="center"/>
    </xf>
    <xf numFmtId="0" fontId="12" fillId="14" borderId="10" xfId="2" applyFill="1" applyBorder="1" applyAlignment="1">
      <alignment horizontal="center" vertical="center"/>
    </xf>
    <xf numFmtId="0" fontId="0" fillId="16" borderId="34" xfId="0" applyFill="1" applyBorder="1" applyAlignment="1">
      <alignment horizontal="center" vertical="center" wrapText="1"/>
    </xf>
    <xf numFmtId="0" fontId="0" fillId="13" borderId="10" xfId="0" applyFill="1" applyBorder="1" applyAlignment="1">
      <alignment horizontal="center" vertical="center" wrapText="1"/>
    </xf>
    <xf numFmtId="0" fontId="0" fillId="0" borderId="10" xfId="0" applyBorder="1" applyAlignment="1">
      <alignment horizontal="center" vertical="center" wrapText="1"/>
    </xf>
    <xf numFmtId="164" fontId="0" fillId="0" borderId="10" xfId="0" applyNumberFormat="1" applyBorder="1" applyAlignment="1">
      <alignment horizontal="center" vertical="center" wrapText="1"/>
    </xf>
    <xf numFmtId="0" fontId="12" fillId="0" borderId="10" xfId="2" applyBorder="1" applyAlignment="1">
      <alignment horizontal="center" vertical="center" wrapText="1"/>
    </xf>
    <xf numFmtId="164" fontId="0" fillId="0" borderId="11" xfId="0" applyNumberFormat="1" applyBorder="1" applyAlignment="1">
      <alignment horizontal="center" vertical="center" wrapText="1"/>
    </xf>
    <xf numFmtId="164" fontId="0" fillId="0" borderId="13" xfId="0" applyNumberFormat="1" applyBorder="1" applyAlignment="1">
      <alignment horizontal="center" vertical="center" wrapText="1"/>
    </xf>
    <xf numFmtId="0" fontId="0" fillId="0" borderId="31" xfId="0" applyBorder="1" applyAlignment="1" applyProtection="1">
      <alignment horizontal="left" vertical="center" wrapText="1"/>
      <protection locked="0"/>
    </xf>
    <xf numFmtId="0" fontId="0" fillId="0" borderId="32"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0" fillId="0" borderId="29" xfId="0" applyBorder="1" applyAlignment="1" applyProtection="1">
      <alignment horizontal="left" vertical="center" wrapText="1"/>
      <protection locked="0"/>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37" fillId="15" borderId="0" xfId="2" applyFont="1" applyFill="1" applyAlignment="1">
      <alignment horizontal="center" vertical="center" wrapText="1"/>
    </xf>
    <xf numFmtId="0" fontId="0" fillId="0" borderId="10" xfId="0" applyFont="1" applyBorder="1" applyAlignment="1">
      <alignment horizontal="center" vertical="center" wrapText="1"/>
    </xf>
    <xf numFmtId="0" fontId="0" fillId="13" borderId="10" xfId="0" applyFont="1" applyFill="1" applyBorder="1" applyAlignment="1">
      <alignment horizontal="center" vertical="center" wrapText="1"/>
    </xf>
    <xf numFmtId="0" fontId="1" fillId="0" borderId="0" xfId="0" applyFont="1" applyAlignment="1">
      <alignment horizontal="center" vertical="center"/>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left" wrapText="1"/>
      <protection locked="0"/>
    </xf>
    <xf numFmtId="0" fontId="0" fillId="15" borderId="10" xfId="0" applyFill="1" applyBorder="1" applyAlignment="1">
      <alignment horizontal="center" vertical="center" wrapText="1"/>
    </xf>
    <xf numFmtId="0" fontId="44" fillId="0" borderId="10"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0" fontId="3" fillId="3" borderId="7" xfId="0" applyFont="1" applyFill="1" applyBorder="1" applyAlignment="1">
      <alignment horizontal="center"/>
    </xf>
    <xf numFmtId="0" fontId="3" fillId="3" borderId="0"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3" borderId="1" xfId="0" applyFont="1" applyFill="1" applyBorder="1" applyAlignment="1">
      <alignment horizontal="center"/>
    </xf>
    <xf numFmtId="0" fontId="3" fillId="3" borderId="6" xfId="0" applyFont="1" applyFill="1" applyBorder="1" applyAlignment="1">
      <alignment horizontal="center"/>
    </xf>
  </cellXfs>
  <cellStyles count="4">
    <cellStyle name="Hipervínculo" xfId="2" builtinId="8"/>
    <cellStyle name="Moneda" xfId="1" builtinId="4"/>
    <cellStyle name="Normal" xfId="0" builtinId="0"/>
    <cellStyle name="Porcentaje" xfId="3" builtinId="5"/>
  </cellStyles>
  <dxfs count="3859">
    <dxf>
      <numFmt numFmtId="0" formatCode="General"/>
    </dxf>
    <dxf>
      <numFmt numFmtId="0" formatCode="General"/>
    </dxf>
    <dxf>
      <numFmt numFmtId="0" formatCode="General"/>
    </dxf>
    <dxf>
      <numFmt numFmtId="0" formatCode="General"/>
    </dxf>
    <dxf>
      <numFmt numFmtId="0" formatCode="Genera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border>
        <left style="thin">
          <color auto="1"/>
        </left>
        <right style="thin">
          <color auto="1"/>
        </right>
        <top style="thin">
          <color auto="1"/>
        </top>
        <bottom style="thin">
          <color auto="1"/>
        </bottom>
        <vertical/>
        <horizontal/>
      </border>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9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9E0FF"/>
        </patternFill>
      </fill>
    </dxf>
    <dxf>
      <border>
        <left style="thin">
          <color auto="1"/>
        </left>
        <right style="thin">
          <color auto="1"/>
        </right>
        <top style="thin">
          <color auto="1"/>
        </top>
        <bottom style="thin">
          <color auto="1"/>
        </bottom>
      </border>
    </dxf>
    <dxf>
      <fill>
        <patternFill>
          <bgColor rgb="FFFF9999"/>
        </patternFill>
      </fill>
    </dxf>
    <dxf>
      <fill>
        <patternFill>
          <bgColor rgb="FFB9E0FF"/>
        </patternFill>
      </fill>
    </dxf>
    <dxf>
      <fill>
        <patternFill>
          <bgColor rgb="FFB9E0FF"/>
        </patternFill>
      </fill>
    </dxf>
    <dxf>
      <fill>
        <patternFill>
          <bgColor rgb="FFB9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9E0FF"/>
        </patternFill>
      </fill>
    </dxf>
    <dxf>
      <fill>
        <patternFill>
          <bgColor rgb="FFB9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B7E0FF"/>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B7E0FF"/>
        </patternFill>
      </fill>
    </dxf>
    <dxf>
      <fill>
        <patternFill>
          <bgColor rgb="FFB7E0FF"/>
        </patternFill>
      </fill>
    </dxf>
    <dxf>
      <fill>
        <patternFill>
          <bgColor rgb="FFB7E0FF"/>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D1EBFF"/>
        </patternFill>
      </fill>
    </dxf>
    <dxf>
      <fill>
        <patternFill>
          <bgColor rgb="FFDDF0FF"/>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7C8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border>
        <left style="thin">
          <color auto="1"/>
        </left>
        <right style="thin">
          <color auto="1"/>
        </right>
        <top style="thin">
          <color auto="1"/>
        </top>
        <bottom style="thin">
          <color auto="1"/>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border>
        <left style="thin">
          <color theme="2" tint="-0.749961851863155"/>
        </left>
        <right style="thin">
          <color theme="2" tint="-0.749961851863155"/>
        </right>
        <top style="thin">
          <color theme="2" tint="-0.749961851863155"/>
        </top>
        <bottom style="thin">
          <color theme="2" tint="-0.749961851863155"/>
        </bottom>
        <vertical/>
        <horizontal/>
      </border>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border>
        <left style="thin">
          <color theme="2" tint="-0.749961851863155"/>
        </left>
        <right style="thin">
          <color theme="2" tint="-0.749961851863155"/>
        </right>
        <top style="thin">
          <color theme="2" tint="-0.749961851863155"/>
        </top>
        <bottom style="thin">
          <color theme="2" tint="-0.749961851863155"/>
        </bottom>
        <vertical/>
        <horizontal/>
      </border>
    </dxf>
  </dxfs>
  <tableStyles count="0" defaultTableStyle="TableStyleMedium2" defaultPivotStyle="PivotStyleLight16"/>
  <colors>
    <mruColors>
      <color rgb="FFE5F3FF"/>
      <color rgb="FFB9E0FF"/>
      <color rgb="FF81C9FF"/>
      <color rgb="FFFF9999"/>
      <color rgb="FFD5ECFF"/>
      <color rgb="FFB7E0FF"/>
      <color rgb="FF47B0FF"/>
      <color rgb="FFB7B0FF"/>
      <color rgb="FF7DC7FF"/>
      <color rgb="FF004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ables/table1.xml><?xml version="1.0" encoding="utf-8"?>
<table xmlns="http://schemas.openxmlformats.org/spreadsheetml/2006/main" id="2" name="Tabla3" displayName="Tabla3" ref="T3:W37" totalsRowShown="0">
  <autoFilter ref="T3:W37"/>
  <tableColumns count="4">
    <tableColumn id="1" name="Gecal"/>
    <tableColumn id="2" name="Provincia_MTSS"/>
    <tableColumn id="3" name="DESCRIPCION"/>
    <tableColumn id="4" name="Habilitada"/>
  </tableColumns>
  <tableStyleInfo name="TableStyleLight9" showFirstColumn="0" showLastColumn="0" showRowStripes="1" showColumnStripes="0"/>
</table>
</file>

<file path=xl/tables/table2.xml><?xml version="1.0" encoding="utf-8"?>
<table xmlns="http://schemas.openxmlformats.org/spreadsheetml/2006/main" id="3" name="Tabla4" displayName="Tabla4" ref="Z3:AE2546" totalsRowShown="0">
  <autoFilter ref="Z3:AE2546"/>
  <tableColumns count="6">
    <tableColumn id="3" name="Municipio"/>
    <tableColumn id="5" name="Muni_Desc" dataDxfId="4"/>
    <tableColumn id="1" name="Gecal"/>
    <tableColumn id="4" name="AT_desc" dataDxfId="3"/>
    <tableColumn id="2" name="Provincia"/>
    <tableColumn id="6" name="Columna1" dataDxfId="2"/>
  </tableColumns>
  <tableStyleInfo name="TableStyleLight9" showFirstColumn="0" showLastColumn="0" showRowStripes="1" showColumnStripes="0"/>
</table>
</file>

<file path=xl/tables/table3.xml><?xml version="1.0" encoding="utf-8"?>
<table xmlns="http://schemas.openxmlformats.org/spreadsheetml/2006/main" id="4" name="Tabla5" displayName="Tabla5" ref="AG3:AK519" totalsRowShown="0">
  <autoFilter ref="AG3:AK519"/>
  <tableColumns count="5">
    <tableColumn id="1" name="Provincia"/>
    <tableColumn id="4" name="Columna1" dataDxfId="1"/>
    <tableColumn id="5" name="Columna2" dataDxfId="0">
      <calculatedColumnFormula>Tabla5[[#This Row],[Provincia]]&amp;Tabla5[[#This Row],[Depto]]</calculatedColumnFormula>
    </tableColumn>
    <tableColumn id="2" name="Depto"/>
    <tableColumn id="3" name="Descripcion"/>
  </tableColumns>
  <tableStyleInfo name="TableStyleLight9" showFirstColumn="0" showLastColumn="0" showRowStripes="1" showColumnStripes="0"/>
</table>
</file>

<file path=xl/tables/table4.xml><?xml version="1.0" encoding="utf-8"?>
<table xmlns="http://schemas.openxmlformats.org/spreadsheetml/2006/main" id="7" name="Tabla6" displayName="Tabla6" ref="AN3:AQ4242" totalsRowShown="0">
  <autoFilter ref="AN3:AQ4242"/>
  <sortState ref="AN4:AQ4242">
    <sortCondition ref="AQ3:AQ4242"/>
  </sortState>
  <tableColumns count="4">
    <tableColumn id="1" name="Provincia"/>
    <tableColumn id="2" name="Depto"/>
    <tableColumn id="3" name="Localidad"/>
    <tableColumn id="4" name="Descripcio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8.bin"/><Relationship Id="rId1" Type="http://schemas.openxmlformats.org/officeDocument/2006/relationships/hyperlink" Target="javascript:closeMe(61,%2013,%20'Ap&#237;cola',%20'Operario%20de%20instalaciones%20ap&#237;colas',%20'')"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K31"/>
  <sheetViews>
    <sheetView showGridLines="0" tabSelected="1" zoomScale="90" zoomScaleNormal="90" workbookViewId="0">
      <selection activeCell="C31" sqref="C31"/>
    </sheetView>
  </sheetViews>
  <sheetFormatPr baseColWidth="10" defaultRowHeight="15" x14ac:dyDescent="0.25"/>
  <cols>
    <col min="2" max="2" width="4" customWidth="1"/>
    <col min="3" max="3" width="38.28515625" bestFit="1" customWidth="1"/>
    <col min="5" max="5" width="11.85546875" bestFit="1" customWidth="1"/>
  </cols>
  <sheetData>
    <row r="3" spans="2:11" ht="36" x14ac:dyDescent="0.25">
      <c r="B3" s="268" t="s">
        <v>7582</v>
      </c>
      <c r="C3" s="268"/>
      <c r="D3" s="268"/>
      <c r="G3" s="269" t="s">
        <v>9236</v>
      </c>
      <c r="H3" s="269"/>
      <c r="I3" s="269"/>
      <c r="J3" s="269"/>
      <c r="K3" s="269"/>
    </row>
    <row r="6" spans="2:11" ht="18.75" x14ac:dyDescent="0.3">
      <c r="B6" s="270" t="s">
        <v>9237</v>
      </c>
      <c r="C6" s="270"/>
      <c r="D6" s="270"/>
      <c r="E6" s="270"/>
      <c r="F6" s="270"/>
      <c r="G6" s="270"/>
      <c r="H6" s="270"/>
      <c r="I6" s="270"/>
      <c r="J6" s="270"/>
      <c r="K6" s="270"/>
    </row>
    <row r="9" spans="2:11" x14ac:dyDescent="0.25">
      <c r="B9" s="69">
        <v>1</v>
      </c>
      <c r="C9" s="31" t="s">
        <v>0</v>
      </c>
    </row>
    <row r="10" spans="2:11" x14ac:dyDescent="0.25">
      <c r="B10" s="69"/>
    </row>
    <row r="11" spans="2:11" x14ac:dyDescent="0.25">
      <c r="B11" s="69">
        <v>2</v>
      </c>
      <c r="C11" s="31" t="s">
        <v>7602</v>
      </c>
    </row>
    <row r="12" spans="2:11" x14ac:dyDescent="0.25">
      <c r="B12" s="69"/>
    </row>
    <row r="13" spans="2:11" x14ac:dyDescent="0.25">
      <c r="B13" s="69">
        <v>3</v>
      </c>
      <c r="C13" s="31" t="s">
        <v>7635</v>
      </c>
    </row>
    <row r="15" spans="2:11" x14ac:dyDescent="0.25">
      <c r="B15" s="87">
        <v>4</v>
      </c>
      <c r="C15" s="31" t="s">
        <v>9328</v>
      </c>
    </row>
    <row r="16" spans="2:11" x14ac:dyDescent="0.25">
      <c r="B16" s="87"/>
    </row>
    <row r="17" spans="2:3" x14ac:dyDescent="0.25">
      <c r="B17" s="87">
        <v>5</v>
      </c>
      <c r="C17" s="31" t="s">
        <v>9329</v>
      </c>
    </row>
    <row r="18" spans="2:3" x14ac:dyDescent="0.25">
      <c r="B18" s="87"/>
    </row>
    <row r="19" spans="2:3" x14ac:dyDescent="0.25">
      <c r="B19" s="87">
        <v>6</v>
      </c>
      <c r="C19" s="31" t="s">
        <v>7656</v>
      </c>
    </row>
    <row r="20" spans="2:3" x14ac:dyDescent="0.25">
      <c r="B20" s="87"/>
    </row>
    <row r="21" spans="2:3" x14ac:dyDescent="0.25">
      <c r="B21" s="87">
        <v>7</v>
      </c>
      <c r="C21" s="31" t="s">
        <v>9205</v>
      </c>
    </row>
    <row r="22" spans="2:3" x14ac:dyDescent="0.25">
      <c r="B22" s="87"/>
    </row>
    <row r="23" spans="2:3" x14ac:dyDescent="0.25">
      <c r="B23" s="87">
        <v>8</v>
      </c>
      <c r="C23" s="31" t="s">
        <v>7679</v>
      </c>
    </row>
    <row r="24" spans="2:3" x14ac:dyDescent="0.25">
      <c r="B24" s="87"/>
    </row>
    <row r="25" spans="2:3" x14ac:dyDescent="0.25">
      <c r="B25" s="87">
        <v>9</v>
      </c>
      <c r="C25" s="31" t="s">
        <v>9330</v>
      </c>
    </row>
    <row r="26" spans="2:3" x14ac:dyDescent="0.25">
      <c r="B26" s="87"/>
    </row>
    <row r="27" spans="2:3" x14ac:dyDescent="0.25">
      <c r="B27" s="87">
        <v>10</v>
      </c>
      <c r="C27" s="31" t="s">
        <v>9331</v>
      </c>
    </row>
    <row r="28" spans="2:3" x14ac:dyDescent="0.25">
      <c r="B28" s="87"/>
    </row>
    <row r="29" spans="2:3" x14ac:dyDescent="0.25">
      <c r="B29" s="87">
        <v>11</v>
      </c>
      <c r="C29" s="31" t="s">
        <v>9332</v>
      </c>
    </row>
    <row r="30" spans="2:3" x14ac:dyDescent="0.25">
      <c r="B30" s="87"/>
    </row>
    <row r="31" spans="2:3" x14ac:dyDescent="0.25">
      <c r="B31" s="87">
        <v>12</v>
      </c>
      <c r="C31" s="31" t="s">
        <v>9333</v>
      </c>
    </row>
  </sheetData>
  <sheetProtection algorithmName="SHA-512" hashValue="xX8rnzKLxppTEguq9muFZVcojufDhkMI2TfBNM2z5fJ3exuOTRaVl149bxA7DyEpJ42TMXN4owXV2AmCSmGc8Q==" saltValue="fr6AQmx/7vmUA+jyKF+CoA==" spinCount="100000" sheet="1" objects="1" scenarios="1"/>
  <mergeCells count="3">
    <mergeCell ref="B3:D3"/>
    <mergeCell ref="G3:K3"/>
    <mergeCell ref="B6:K6"/>
  </mergeCells>
  <hyperlinks>
    <hyperlink ref="C9" location="'Empresa Cooperativa'!B2" display="Empresa / Cooperativa responsable"/>
    <hyperlink ref="C11" location="'Dotacion de personal'!A1" display="Dotación de personal"/>
    <hyperlink ref="C13" location="'Certificacion Contable'!A1" display="Certificación contable"/>
    <hyperlink ref="C15" location="'Descripcion de la propuesta'!A1" display="Descripción de la propuesta"/>
    <hyperlink ref="C17" location="'Breve reseña'!A1" display="Breve reseña de la empresa / cooperativa"/>
    <hyperlink ref="C19" location="'Institucion capacitadora'!A1" display="Institución capacitadora"/>
    <hyperlink ref="C21" location="'Organismos patrocinados'!A1" display="Organismos patrocinados"/>
    <hyperlink ref="C23" location="'Propuesta de Formacion'!A1" display="Propuesta de formación"/>
    <hyperlink ref="C25" location="'Instiucion que recibe equipamie'!A1" display="Instituciones que reciben equipamiento"/>
    <hyperlink ref="C27" location="Fortalecimiento!A1" display="Fortalecimiento de la infraestructura"/>
    <hyperlink ref="C29" location="Calidad!A1" display="Certificación de calidad"/>
    <hyperlink ref="C31" location="'Presupuesto total'!A1" display="Presupuesto total"/>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2:U28"/>
  <sheetViews>
    <sheetView showGridLines="0" topLeftCell="A2" zoomScale="85" zoomScaleNormal="85" workbookViewId="0">
      <selection activeCell="M8" sqref="M8"/>
    </sheetView>
  </sheetViews>
  <sheetFormatPr baseColWidth="10" defaultRowHeight="15" x14ac:dyDescent="0.25"/>
  <cols>
    <col min="2" max="2" width="4.85546875" customWidth="1"/>
    <col min="3" max="3" width="4.85546875" hidden="1" customWidth="1"/>
    <col min="5" max="5" width="22.28515625" customWidth="1"/>
    <col min="6" max="6" width="17.7109375" customWidth="1"/>
    <col min="7" max="7" width="26.5703125" customWidth="1"/>
    <col min="10" max="10" width="26.140625" customWidth="1"/>
    <col min="12" max="12" width="16.5703125" customWidth="1"/>
    <col min="13" max="13" width="14.85546875" customWidth="1"/>
    <col min="20" max="21" width="11.42578125" hidden="1" customWidth="1"/>
  </cols>
  <sheetData>
    <row r="2" spans="2:21" x14ac:dyDescent="0.25">
      <c r="B2" s="370" t="s">
        <v>7673</v>
      </c>
      <c r="C2" s="370"/>
      <c r="D2" s="370"/>
      <c r="E2" s="370"/>
      <c r="F2" s="370"/>
    </row>
    <row r="4" spans="2:21" ht="15.75" x14ac:dyDescent="0.25">
      <c r="B4" s="371" t="s">
        <v>7660</v>
      </c>
      <c r="C4" s="371"/>
      <c r="D4" s="371"/>
      <c r="E4" s="371"/>
      <c r="F4" s="371"/>
      <c r="G4" s="371"/>
      <c r="H4" s="371"/>
      <c r="I4" s="371"/>
      <c r="J4" s="371"/>
      <c r="K4" s="371"/>
      <c r="L4" s="371"/>
      <c r="M4" s="371"/>
      <c r="N4" s="371"/>
      <c r="O4" s="371"/>
      <c r="P4" s="371"/>
      <c r="Q4" s="371"/>
      <c r="R4" s="371"/>
    </row>
    <row r="5" spans="2:21" ht="15.75" x14ac:dyDescent="0.25">
      <c r="D5" s="52"/>
      <c r="E5" s="52"/>
      <c r="F5" s="52"/>
      <c r="G5" s="52"/>
      <c r="H5" s="52"/>
      <c r="I5" s="52"/>
      <c r="J5" s="52"/>
      <c r="K5" s="52"/>
      <c r="L5" s="52"/>
      <c r="M5" s="52"/>
    </row>
    <row r="6" spans="2:21" x14ac:dyDescent="0.25">
      <c r="D6" s="51"/>
      <c r="N6" s="372" t="s">
        <v>9630</v>
      </c>
      <c r="O6" s="372"/>
      <c r="P6" s="372"/>
      <c r="Q6" s="372"/>
      <c r="R6" s="372"/>
      <c r="S6" s="372"/>
    </row>
    <row r="7" spans="2:21" ht="25.5" x14ac:dyDescent="0.25">
      <c r="D7" s="216" t="s">
        <v>1</v>
      </c>
      <c r="E7" s="216" t="s">
        <v>7671</v>
      </c>
      <c r="F7" s="216" t="s">
        <v>7663</v>
      </c>
      <c r="G7" s="216" t="s">
        <v>7664</v>
      </c>
      <c r="H7" s="216" t="s">
        <v>7566</v>
      </c>
      <c r="I7" s="216" t="s">
        <v>7567</v>
      </c>
      <c r="J7" s="216" t="s">
        <v>7666</v>
      </c>
      <c r="K7" s="216" t="s">
        <v>7667</v>
      </c>
      <c r="L7" s="216" t="s">
        <v>6</v>
      </c>
      <c r="M7" s="216" t="s">
        <v>7</v>
      </c>
      <c r="N7" s="218" t="s">
        <v>7559</v>
      </c>
      <c r="O7" s="218" t="s">
        <v>7560</v>
      </c>
      <c r="P7" s="218" t="s">
        <v>7561</v>
      </c>
      <c r="Q7" s="218" t="s">
        <v>1176</v>
      </c>
      <c r="R7" s="218" t="s">
        <v>7562</v>
      </c>
      <c r="S7" s="218" t="s">
        <v>7563</v>
      </c>
    </row>
    <row r="8" spans="2:21" x14ac:dyDescent="0.25">
      <c r="C8" s="19" t="s">
        <v>7660</v>
      </c>
      <c r="D8" s="220"/>
      <c r="E8" s="220"/>
      <c r="F8" s="220"/>
      <c r="G8" s="220"/>
      <c r="H8" s="220"/>
      <c r="I8" s="220"/>
      <c r="J8" s="220"/>
      <c r="K8" s="220"/>
      <c r="L8" s="220"/>
      <c r="M8" s="220"/>
      <c r="N8" s="194"/>
      <c r="O8" s="194"/>
      <c r="P8" s="194"/>
      <c r="Q8" s="194"/>
      <c r="R8" s="194"/>
      <c r="S8" s="194"/>
      <c r="T8" s="19" t="e">
        <f>VLOOKUP(I8,Tablas!$K$5:$L$28,2,FALSE)</f>
        <v>#N/A</v>
      </c>
      <c r="U8" s="19" t="e">
        <f>VLOOKUP(I8,Tablas!$K$5:$M$28,3,FALSE)</f>
        <v>#N/A</v>
      </c>
    </row>
    <row r="9" spans="2:21" x14ac:dyDescent="0.25">
      <c r="C9" s="19" t="s">
        <v>7660</v>
      </c>
      <c r="D9" s="220"/>
      <c r="E9" s="220"/>
      <c r="F9" s="220"/>
      <c r="G9" s="220"/>
      <c r="H9" s="220"/>
      <c r="I9" s="220"/>
      <c r="J9" s="220"/>
      <c r="K9" s="220"/>
      <c r="L9" s="220"/>
      <c r="M9" s="220"/>
      <c r="N9" s="194"/>
      <c r="O9" s="194"/>
      <c r="P9" s="194"/>
      <c r="Q9" s="194"/>
      <c r="R9" s="194"/>
      <c r="S9" s="194"/>
      <c r="T9" s="19" t="e">
        <f>VLOOKUP(I9,Tablas!$K$5:$L$28,2,FALSE)</f>
        <v>#N/A</v>
      </c>
      <c r="U9" s="19" t="e">
        <f>VLOOKUP(I9,Tablas!$K$5:$M$28,3,FALSE)</f>
        <v>#N/A</v>
      </c>
    </row>
    <row r="10" spans="2:21" x14ac:dyDescent="0.25">
      <c r="C10" s="19" t="s">
        <v>7660</v>
      </c>
      <c r="D10" s="220"/>
      <c r="E10" s="220"/>
      <c r="F10" s="220"/>
      <c r="G10" s="220"/>
      <c r="H10" s="220"/>
      <c r="I10" s="220"/>
      <c r="J10" s="220"/>
      <c r="K10" s="220"/>
      <c r="L10" s="220"/>
      <c r="M10" s="220"/>
      <c r="N10" s="194"/>
      <c r="O10" s="194"/>
      <c r="P10" s="194"/>
      <c r="Q10" s="194" t="s">
        <v>9629</v>
      </c>
      <c r="R10" s="194"/>
      <c r="S10" s="194"/>
      <c r="T10" s="19" t="e">
        <f>VLOOKUP(I10,Tablas!$K$5:$L$28,2,FALSE)</f>
        <v>#N/A</v>
      </c>
      <c r="U10" s="19" t="e">
        <f>VLOOKUP(I10,Tablas!$K$5:$M$28,3,FALSE)</f>
        <v>#N/A</v>
      </c>
    </row>
    <row r="11" spans="2:21" x14ac:dyDescent="0.25">
      <c r="C11" s="19" t="s">
        <v>7660</v>
      </c>
      <c r="D11" s="220"/>
      <c r="E11" s="220"/>
      <c r="F11" s="220"/>
      <c r="G11" s="220"/>
      <c r="H11" s="220"/>
      <c r="I11" s="220"/>
      <c r="J11" s="220"/>
      <c r="K11" s="220"/>
      <c r="L11" s="220"/>
      <c r="M11" s="220"/>
      <c r="N11" s="194"/>
      <c r="O11" s="194"/>
      <c r="P11" s="194"/>
      <c r="Q11" s="194"/>
      <c r="R11" s="194"/>
      <c r="S11" s="194"/>
      <c r="T11" s="19" t="e">
        <f>VLOOKUP(I11,Tablas!$K$5:$L$28,2,FALSE)</f>
        <v>#N/A</v>
      </c>
      <c r="U11" s="19" t="e">
        <f>VLOOKUP(I11,Tablas!$K$5:$M$28,3,FALSE)</f>
        <v>#N/A</v>
      </c>
    </row>
    <row r="12" spans="2:21" x14ac:dyDescent="0.25">
      <c r="C12" s="19" t="s">
        <v>7660</v>
      </c>
      <c r="D12" s="220"/>
      <c r="E12" s="220"/>
      <c r="F12" s="220"/>
      <c r="G12" s="220"/>
      <c r="H12" s="220"/>
      <c r="I12" s="220"/>
      <c r="J12" s="220"/>
      <c r="K12" s="220"/>
      <c r="L12" s="220"/>
      <c r="M12" s="220"/>
      <c r="N12" s="194"/>
      <c r="O12" s="194"/>
      <c r="P12" s="194"/>
      <c r="Q12" s="194"/>
      <c r="R12" s="194"/>
      <c r="S12" s="194"/>
      <c r="T12" s="19" t="e">
        <f>VLOOKUP(I12,Tablas!$K$5:$L$28,2,FALSE)</f>
        <v>#N/A</v>
      </c>
      <c r="U12" s="19" t="e">
        <f>VLOOKUP(I12,Tablas!$K$5:$M$28,3,FALSE)</f>
        <v>#N/A</v>
      </c>
    </row>
    <row r="13" spans="2:21" x14ac:dyDescent="0.25">
      <c r="C13" s="19" t="s">
        <v>7660</v>
      </c>
      <c r="D13" s="220"/>
      <c r="E13" s="220"/>
      <c r="F13" s="220"/>
      <c r="G13" s="220"/>
      <c r="H13" s="220"/>
      <c r="I13" s="220"/>
      <c r="J13" s="220"/>
      <c r="K13" s="220"/>
      <c r="L13" s="220"/>
      <c r="M13" s="220"/>
      <c r="N13" s="194"/>
      <c r="O13" s="194"/>
      <c r="P13" s="194"/>
      <c r="Q13" s="194"/>
      <c r="R13" s="194"/>
      <c r="S13" s="194"/>
      <c r="T13" s="19" t="e">
        <f>VLOOKUP(I13,Tablas!$K$5:$L$28,2,FALSE)</f>
        <v>#N/A</v>
      </c>
      <c r="U13" s="19" t="e">
        <f>VLOOKUP(I13,Tablas!$K$5:$M$28,3,FALSE)</f>
        <v>#N/A</v>
      </c>
    </row>
    <row r="14" spans="2:21" x14ac:dyDescent="0.25">
      <c r="C14" s="19" t="s">
        <v>7660</v>
      </c>
      <c r="D14" s="220"/>
      <c r="E14" s="220"/>
      <c r="F14" s="220"/>
      <c r="G14" s="220"/>
      <c r="H14" s="220"/>
      <c r="I14" s="220"/>
      <c r="J14" s="220"/>
      <c r="K14" s="220"/>
      <c r="L14" s="220"/>
      <c r="M14" s="220"/>
      <c r="N14" s="194"/>
      <c r="O14" s="194"/>
      <c r="P14" s="194"/>
      <c r="Q14" s="194"/>
      <c r="R14" s="194"/>
      <c r="S14" s="194"/>
      <c r="T14" s="19" t="e">
        <f>VLOOKUP(I14,Tablas!$K$5:$L$28,2,FALSE)</f>
        <v>#N/A</v>
      </c>
      <c r="U14" s="19" t="e">
        <f>VLOOKUP(I14,Tablas!$K$5:$M$28,3,FALSE)</f>
        <v>#N/A</v>
      </c>
    </row>
    <row r="15" spans="2:21" x14ac:dyDescent="0.25">
      <c r="C15" s="19" t="s">
        <v>7660</v>
      </c>
      <c r="D15" s="220"/>
      <c r="E15" s="220"/>
      <c r="F15" s="220"/>
      <c r="G15" s="220"/>
      <c r="H15" s="220"/>
      <c r="I15" s="220"/>
      <c r="J15" s="220"/>
      <c r="K15" s="220"/>
      <c r="L15" s="220"/>
      <c r="M15" s="220"/>
      <c r="N15" s="194"/>
      <c r="O15" s="194"/>
      <c r="P15" s="194"/>
      <c r="Q15" s="194"/>
      <c r="R15" s="194"/>
      <c r="S15" s="194"/>
      <c r="T15" s="19" t="e">
        <f>VLOOKUP(I15,Tablas!$K$5:$L$28,2,FALSE)</f>
        <v>#N/A</v>
      </c>
      <c r="U15" s="19" t="e">
        <f>VLOOKUP(I15,Tablas!$K$5:$M$28,3,FALSE)</f>
        <v>#N/A</v>
      </c>
    </row>
    <row r="16" spans="2:21" x14ac:dyDescent="0.25">
      <c r="C16" s="19" t="s">
        <v>7660</v>
      </c>
      <c r="D16" s="220"/>
      <c r="E16" s="220"/>
      <c r="F16" s="220"/>
      <c r="G16" s="220"/>
      <c r="H16" s="220"/>
      <c r="I16" s="220"/>
      <c r="J16" s="220"/>
      <c r="K16" s="220"/>
      <c r="L16" s="220"/>
      <c r="M16" s="220"/>
      <c r="N16" s="194"/>
      <c r="O16" s="194"/>
      <c r="P16" s="194"/>
      <c r="Q16" s="194"/>
      <c r="R16" s="194"/>
      <c r="S16" s="194"/>
      <c r="T16" s="19" t="e">
        <f>VLOOKUP(I16,Tablas!$K$5:$L$28,2,FALSE)</f>
        <v>#N/A</v>
      </c>
      <c r="U16" s="19" t="e">
        <f>VLOOKUP(I16,Tablas!$K$5:$M$28,3,FALSE)</f>
        <v>#N/A</v>
      </c>
    </row>
    <row r="17" spans="3:21" x14ac:dyDescent="0.25">
      <c r="C17" s="19" t="s">
        <v>7660</v>
      </c>
      <c r="D17" s="220"/>
      <c r="E17" s="220"/>
      <c r="F17" s="220"/>
      <c r="G17" s="220"/>
      <c r="H17" s="220"/>
      <c r="I17" s="220"/>
      <c r="J17" s="220"/>
      <c r="K17" s="220"/>
      <c r="L17" s="220"/>
      <c r="M17" s="220"/>
      <c r="N17" s="194"/>
      <c r="O17" s="194"/>
      <c r="P17" s="194"/>
      <c r="Q17" s="194"/>
      <c r="R17" s="194"/>
      <c r="S17" s="194"/>
      <c r="T17" s="19" t="e">
        <f>VLOOKUP(I17,Tablas!$K$5:$L$28,2,FALSE)</f>
        <v>#N/A</v>
      </c>
      <c r="U17" s="19" t="e">
        <f>VLOOKUP(I17,Tablas!$K$5:$M$28,3,FALSE)</f>
        <v>#N/A</v>
      </c>
    </row>
    <row r="18" spans="3:21" x14ac:dyDescent="0.25">
      <c r="C18" s="19" t="s">
        <v>7660</v>
      </c>
      <c r="D18" s="220"/>
      <c r="E18" s="220"/>
      <c r="F18" s="220"/>
      <c r="G18" s="220"/>
      <c r="H18" s="220"/>
      <c r="I18" s="220"/>
      <c r="J18" s="220"/>
      <c r="K18" s="220"/>
      <c r="L18" s="220"/>
      <c r="M18" s="220"/>
      <c r="N18" s="194"/>
      <c r="O18" s="194"/>
      <c r="P18" s="194"/>
      <c r="Q18" s="194"/>
      <c r="R18" s="194"/>
      <c r="S18" s="194"/>
      <c r="T18" s="19" t="e">
        <f>VLOOKUP(I18,Tablas!$K$5:$L$28,2,FALSE)</f>
        <v>#N/A</v>
      </c>
      <c r="U18" s="19" t="e">
        <f>VLOOKUP(I18,Tablas!$K$5:$M$28,3,FALSE)</f>
        <v>#N/A</v>
      </c>
    </row>
    <row r="19" spans="3:21" x14ac:dyDescent="0.25">
      <c r="C19" s="19" t="s">
        <v>7660</v>
      </c>
      <c r="D19" s="220"/>
      <c r="E19" s="220"/>
      <c r="F19" s="220"/>
      <c r="G19" s="220"/>
      <c r="H19" s="220"/>
      <c r="I19" s="220"/>
      <c r="J19" s="220"/>
      <c r="K19" s="220"/>
      <c r="L19" s="220"/>
      <c r="M19" s="220"/>
      <c r="N19" s="194"/>
      <c r="O19" s="194"/>
      <c r="P19" s="194"/>
      <c r="Q19" s="194"/>
      <c r="R19" s="194"/>
      <c r="S19" s="194"/>
      <c r="T19" s="19" t="e">
        <f>VLOOKUP(I19,Tablas!$K$5:$L$28,2,FALSE)</f>
        <v>#N/A</v>
      </c>
      <c r="U19" s="19" t="e">
        <f>VLOOKUP(I19,Tablas!$K$5:$M$28,3,FALSE)</f>
        <v>#N/A</v>
      </c>
    </row>
    <row r="20" spans="3:21" x14ac:dyDescent="0.25">
      <c r="C20" s="19" t="s">
        <v>7660</v>
      </c>
      <c r="D20" s="220"/>
      <c r="E20" s="220"/>
      <c r="F20" s="220"/>
      <c r="G20" s="220"/>
      <c r="H20" s="220"/>
      <c r="I20" s="220"/>
      <c r="J20" s="220"/>
      <c r="K20" s="220"/>
      <c r="L20" s="220"/>
      <c r="M20" s="220"/>
      <c r="N20" s="194"/>
      <c r="O20" s="194"/>
      <c r="P20" s="194"/>
      <c r="Q20" s="194"/>
      <c r="R20" s="194"/>
      <c r="S20" s="194"/>
      <c r="T20" s="19" t="e">
        <f>VLOOKUP(I20,Tablas!$K$5:$L$28,2,FALSE)</f>
        <v>#N/A</v>
      </c>
      <c r="U20" s="19" t="e">
        <f>VLOOKUP(I20,Tablas!$K$5:$M$28,3,FALSE)</f>
        <v>#N/A</v>
      </c>
    </row>
    <row r="21" spans="3:21" x14ac:dyDescent="0.25">
      <c r="C21" s="19" t="s">
        <v>7660</v>
      </c>
      <c r="D21" s="220"/>
      <c r="E21" s="220"/>
      <c r="F21" s="220"/>
      <c r="G21" s="220"/>
      <c r="H21" s="220"/>
      <c r="I21" s="220"/>
      <c r="J21" s="220"/>
      <c r="K21" s="220"/>
      <c r="L21" s="220"/>
      <c r="M21" s="220"/>
      <c r="N21" s="178"/>
      <c r="O21" s="194"/>
      <c r="P21" s="194"/>
      <c r="Q21" s="194"/>
      <c r="R21" s="194"/>
      <c r="S21" s="194"/>
      <c r="T21" s="19" t="e">
        <f>VLOOKUP(I21,Tablas!$K$5:$L$28,2,FALSE)</f>
        <v>#N/A</v>
      </c>
      <c r="U21" s="19" t="e">
        <f>VLOOKUP(I21,Tablas!$K$5:$M$28,3,FALSE)</f>
        <v>#N/A</v>
      </c>
    </row>
    <row r="22" spans="3:21" x14ac:dyDescent="0.25">
      <c r="C22" s="19" t="s">
        <v>7660</v>
      </c>
      <c r="D22" s="33"/>
      <c r="E22" s="33"/>
      <c r="F22" s="33"/>
      <c r="G22" s="33"/>
      <c r="H22" s="33"/>
      <c r="I22" s="220"/>
      <c r="J22" s="220"/>
      <c r="K22" s="220"/>
      <c r="L22" s="220"/>
      <c r="M22" s="220"/>
      <c r="N22" s="178"/>
      <c r="O22" s="194"/>
      <c r="P22" s="194"/>
      <c r="Q22" s="194"/>
      <c r="R22" s="194"/>
      <c r="S22" s="194"/>
      <c r="T22" s="19" t="e">
        <f>VLOOKUP(I22,Tablas!$K$5:$L$28,2,FALSE)</f>
        <v>#N/A</v>
      </c>
      <c r="U22" s="19" t="e">
        <f>VLOOKUP(I22,Tablas!$K$5:$M$28,3,FALSE)</f>
        <v>#N/A</v>
      </c>
    </row>
    <row r="23" spans="3:21" x14ac:dyDescent="0.25">
      <c r="C23" s="19" t="s">
        <v>7660</v>
      </c>
      <c r="D23" s="33"/>
      <c r="E23" s="33"/>
      <c r="F23" s="33"/>
      <c r="G23" s="33"/>
      <c r="H23" s="33"/>
      <c r="I23" s="220"/>
      <c r="J23" s="220"/>
      <c r="K23" s="220"/>
      <c r="L23" s="220"/>
      <c r="M23" s="220"/>
      <c r="N23" s="178"/>
      <c r="O23" s="194"/>
      <c r="P23" s="194"/>
      <c r="Q23" s="194"/>
      <c r="R23" s="194"/>
      <c r="S23" s="194"/>
      <c r="T23" s="19" t="e">
        <f>VLOOKUP(I23,Tablas!$K$5:$L$28,2,FALSE)</f>
        <v>#N/A</v>
      </c>
      <c r="U23" s="19" t="e">
        <f>VLOOKUP(I23,Tablas!$K$5:$M$28,3,FALSE)</f>
        <v>#N/A</v>
      </c>
    </row>
    <row r="24" spans="3:21" x14ac:dyDescent="0.25">
      <c r="C24" s="19" t="s">
        <v>7660</v>
      </c>
      <c r="D24" s="33"/>
      <c r="E24" s="33"/>
      <c r="F24" s="33"/>
      <c r="G24" s="33"/>
      <c r="H24" s="33"/>
      <c r="I24" s="220"/>
      <c r="J24" s="220"/>
      <c r="K24" s="220"/>
      <c r="L24" s="220"/>
      <c r="M24" s="220"/>
      <c r="N24" s="178"/>
      <c r="O24" s="194"/>
      <c r="P24" s="194"/>
      <c r="Q24" s="194"/>
      <c r="R24" s="194"/>
      <c r="S24" s="194"/>
      <c r="T24" s="19" t="e">
        <f>VLOOKUP(I24,Tablas!$K$5:$L$28,2,FALSE)</f>
        <v>#N/A</v>
      </c>
      <c r="U24" s="19" t="e">
        <f>VLOOKUP(I24,Tablas!$K$5:$M$28,3,FALSE)</f>
        <v>#N/A</v>
      </c>
    </row>
    <row r="25" spans="3:21" x14ac:dyDescent="0.25">
      <c r="C25" s="19" t="s">
        <v>7660</v>
      </c>
      <c r="D25" s="220"/>
      <c r="E25" s="220"/>
      <c r="F25" s="220"/>
      <c r="G25" s="220"/>
      <c r="H25" s="220"/>
      <c r="I25" s="220"/>
      <c r="J25" s="220"/>
      <c r="K25" s="220"/>
      <c r="L25" s="220"/>
      <c r="M25" s="220"/>
      <c r="N25" s="178"/>
      <c r="O25" s="194"/>
      <c r="P25" s="194"/>
      <c r="Q25" s="194"/>
      <c r="R25" s="194"/>
      <c r="S25" s="194"/>
      <c r="T25" s="19" t="e">
        <f>VLOOKUP(I25,Tablas!$K$5:$L$28,2,FALSE)</f>
        <v>#N/A</v>
      </c>
      <c r="U25" s="19" t="e">
        <f>VLOOKUP(I25,Tablas!$K$5:$M$28,3,FALSE)</f>
        <v>#N/A</v>
      </c>
    </row>
    <row r="26" spans="3:21" x14ac:dyDescent="0.25">
      <c r="C26" s="19" t="s">
        <v>7660</v>
      </c>
      <c r="D26" s="220"/>
      <c r="E26" s="220"/>
      <c r="F26" s="220"/>
      <c r="G26" s="220"/>
      <c r="H26" s="220"/>
      <c r="I26" s="220"/>
      <c r="J26" s="220"/>
      <c r="K26" s="220"/>
      <c r="L26" s="220"/>
      <c r="M26" s="220"/>
      <c r="N26" s="178"/>
      <c r="O26" s="194"/>
      <c r="P26" s="194"/>
      <c r="Q26" s="194"/>
      <c r="R26" s="194"/>
      <c r="S26" s="194"/>
      <c r="T26" s="19" t="e">
        <f>VLOOKUP(I26,Tablas!$K$5:$L$28,2,FALSE)</f>
        <v>#N/A</v>
      </c>
      <c r="U26" s="19" t="e">
        <f>VLOOKUP(I26,Tablas!$K$5:$M$28,3,FALSE)</f>
        <v>#N/A</v>
      </c>
    </row>
    <row r="27" spans="3:21" x14ac:dyDescent="0.25">
      <c r="C27" s="19" t="s">
        <v>7660</v>
      </c>
      <c r="D27" s="220"/>
      <c r="E27" s="220"/>
      <c r="F27" s="220"/>
      <c r="G27" s="220"/>
      <c r="H27" s="220"/>
      <c r="I27" s="220"/>
      <c r="J27" s="220"/>
      <c r="K27" s="220"/>
      <c r="L27" s="220"/>
      <c r="M27" s="220"/>
      <c r="N27" s="178"/>
      <c r="O27" s="194"/>
      <c r="P27" s="194"/>
      <c r="Q27" s="194"/>
      <c r="R27" s="194"/>
      <c r="S27" s="194"/>
      <c r="T27" s="19" t="e">
        <f>VLOOKUP(I27,Tablas!$K$5:$L$28,2,FALSE)</f>
        <v>#N/A</v>
      </c>
      <c r="U27" s="19" t="e">
        <f>VLOOKUP(I27,Tablas!$K$5:$M$28,3,FALSE)</f>
        <v>#N/A</v>
      </c>
    </row>
    <row r="28" spans="3:21" x14ac:dyDescent="0.25">
      <c r="D28" s="53"/>
      <c r="E28" s="53"/>
      <c r="F28" s="53"/>
      <c r="G28" s="53"/>
      <c r="H28" s="53"/>
      <c r="I28" s="54"/>
      <c r="J28" s="53"/>
      <c r="K28" s="53"/>
      <c r="L28" s="53"/>
      <c r="M28" s="53"/>
    </row>
  </sheetData>
  <sheetProtection algorithmName="SHA-512" hashValue="mfygzEaC+npTG3k+ttGX95oOk0J/+IRKgFLMy00ON1yk7Ke0dWHish60tQqrqKC8hEtH+hD6NVDMclQz9GoXVw==" saltValue="92MQcoJLhtQjXocNunL4EA==" spinCount="100000" sheet="1" objects="1" scenarios="1"/>
  <mergeCells count="4">
    <mergeCell ref="B2:F2"/>
    <mergeCell ref="N6:S6"/>
    <mergeCell ref="B4:M4"/>
    <mergeCell ref="N4:R4"/>
  </mergeCells>
  <conditionalFormatting sqref="E8">
    <cfRule type="expression" dxfId="3806" priority="2">
      <formula>AND(D8&gt;0,E8=0)</formula>
    </cfRule>
  </conditionalFormatting>
  <conditionalFormatting sqref="D8:D21 D25:D28">
    <cfRule type="duplicateValues" dxfId="3805" priority="779"/>
  </conditionalFormatting>
  <dataValidations count="45">
    <dataValidation type="textLength" allowBlank="1" showInputMessage="1" showErrorMessage="1" sqref="D8:D21 D25:D27">
      <formula1>11</formula1>
      <formula2>11</formula2>
    </dataValidation>
    <dataValidation type="textLength" allowBlank="1" showInputMessage="1" showErrorMessage="1" sqref="E25:E27 E8:E21">
      <formula1>5</formula1>
      <formula2>255</formula2>
    </dataValidation>
    <dataValidation type="textLength" allowBlank="1" showInputMessage="1" showErrorMessage="1" sqref="H25:H27 H21">
      <formula1>0</formula1>
      <formula2>1500</formula2>
    </dataValidation>
    <dataValidation type="textLength" allowBlank="1" showInputMessage="1" showErrorMessage="1" sqref="K8:K20 H8:H20 N21:N27">
      <formula1>0</formula1>
      <formula2>255</formula2>
    </dataValidation>
    <dataValidation type="list" showInputMessage="1" showErrorMessage="1" sqref="E29:E32">
      <formula1>$E$8:$E$27</formula1>
    </dataValidation>
    <dataValidation type="list" allowBlank="1" showInputMessage="1" showErrorMessage="1" sqref="L25">
      <formula1>INDIRECT($U$25)</formula1>
    </dataValidation>
    <dataValidation type="list" allowBlank="1" showInputMessage="1" showErrorMessage="1" sqref="L24">
      <formula1>INDIRECT($U$24)</formula1>
    </dataValidation>
    <dataValidation type="list" showInputMessage="1" showErrorMessage="1" sqref="J27">
      <formula1>INDIRECT($T$27)</formula1>
    </dataValidation>
    <dataValidation type="list" showInputMessage="1" showErrorMessage="1" sqref="J10">
      <formula1>INDIRECT($T$10)</formula1>
    </dataValidation>
    <dataValidation type="list" showInputMessage="1" showErrorMessage="1" sqref="J11">
      <formula1>INDIRECT($T$11)</formula1>
    </dataValidation>
    <dataValidation type="list" showInputMessage="1" showErrorMessage="1" sqref="J12">
      <formula1>INDIRECT($T$12)</formula1>
    </dataValidation>
    <dataValidation type="list" showInputMessage="1" showErrorMessage="1" sqref="J13">
      <formula1>INDIRECT($T$13)</formula1>
    </dataValidation>
    <dataValidation type="list" showInputMessage="1" showErrorMessage="1" sqref="J14">
      <formula1>INDIRECT($T$14)</formula1>
    </dataValidation>
    <dataValidation type="list" showInputMessage="1" showErrorMessage="1" sqref="J15">
      <formula1>INDIRECT($T$15)</formula1>
    </dataValidation>
    <dataValidation type="list" showInputMessage="1" showErrorMessage="1" sqref="J16">
      <formula1>INDIRECT($T$16)</formula1>
    </dataValidation>
    <dataValidation type="list" showInputMessage="1" showErrorMessage="1" sqref="J17">
      <formula1>INDIRECT($T$17)</formula1>
    </dataValidation>
    <dataValidation type="list" showInputMessage="1" showErrorMessage="1" sqref="J18">
      <formula1>INDIRECT($T$18)</formula1>
    </dataValidation>
    <dataValidation type="list" showInputMessage="1" showErrorMessage="1" sqref="J19">
      <formula1>INDIRECT($T$19)</formula1>
    </dataValidation>
    <dataValidation type="list" showInputMessage="1" showErrorMessage="1" sqref="J20">
      <formula1>INDIRECT($T$20)</formula1>
    </dataValidation>
    <dataValidation type="list" showInputMessage="1" showErrorMessage="1" sqref="J21">
      <formula1>INDIRECT($U$21)</formula1>
    </dataValidation>
    <dataValidation type="list" showInputMessage="1" showErrorMessage="1" sqref="J22">
      <formula1>INDIRECT($U$22)</formula1>
    </dataValidation>
    <dataValidation type="list" showInputMessage="1" showErrorMessage="1" sqref="J23">
      <formula1>INDIRECT($U$23)</formula1>
    </dataValidation>
    <dataValidation type="list" showInputMessage="1" showErrorMessage="1" sqref="J24">
      <formula1>INDIRECT($T$24)</formula1>
    </dataValidation>
    <dataValidation type="list" showInputMessage="1" showErrorMessage="1" sqref="J25">
      <formula1>INDIRECT($T$25)</formula1>
    </dataValidation>
    <dataValidation type="list" showInputMessage="1" showErrorMessage="1" sqref="J26">
      <formula1>INDIRECT($T$26)</formula1>
    </dataValidation>
    <dataValidation type="list" allowBlank="1" showInputMessage="1" showErrorMessage="1" sqref="L8">
      <formula1>INDIRECT($U$8)</formula1>
    </dataValidation>
    <dataValidation type="list" showInputMessage="1" showErrorMessage="1" sqref="L9">
      <formula1>INDIRECT($U$9)</formula1>
    </dataValidation>
    <dataValidation type="list" allowBlank="1" showInputMessage="1" showErrorMessage="1" sqref="L10">
      <formula1>INDIRECT($U$10)</formula1>
    </dataValidation>
    <dataValidation type="list" allowBlank="1" showInputMessage="1" showErrorMessage="1" sqref="L11">
      <formula1>INDIRECT($U$11)</formula1>
    </dataValidation>
    <dataValidation type="list" allowBlank="1" showInputMessage="1" showErrorMessage="1" sqref="L12">
      <formula1>INDIRECT($U$12)</formula1>
    </dataValidation>
    <dataValidation type="list" allowBlank="1" showInputMessage="1" showErrorMessage="1" sqref="L13">
      <formula1>INDIRECT($U$13)</formula1>
    </dataValidation>
    <dataValidation type="list" allowBlank="1" showInputMessage="1" showErrorMessage="1" sqref="L14">
      <formula1>INDIRECT($U$14)</formula1>
    </dataValidation>
    <dataValidation type="list" showInputMessage="1" showErrorMessage="1" sqref="L15">
      <formula1>INDIRECT($U$15)</formula1>
    </dataValidation>
    <dataValidation type="list" allowBlank="1" showInputMessage="1" showErrorMessage="1" sqref="L16">
      <formula1>INDIRECT($U$16)</formula1>
    </dataValidation>
    <dataValidation type="list" allowBlank="1" showInputMessage="1" showErrorMessage="1" sqref="L17">
      <formula1>INDIRECT($U$17)</formula1>
    </dataValidation>
    <dataValidation type="list" allowBlank="1" showInputMessage="1" showErrorMessage="1" sqref="L18">
      <formula1>INDIRECT($U$18)</formula1>
    </dataValidation>
    <dataValidation type="list" allowBlank="1" showInputMessage="1" showErrorMessage="1" sqref="L19">
      <formula1>INDIRECT($U$19)</formula1>
    </dataValidation>
    <dataValidation type="list" allowBlank="1" showInputMessage="1" showErrorMessage="1" sqref="L20">
      <formula1>INDIRECT($U$20)</formula1>
    </dataValidation>
    <dataValidation type="list" allowBlank="1" showInputMessage="1" showErrorMessage="1" sqref="L21">
      <formula1>INDIRECT($U$21)</formula1>
    </dataValidation>
    <dataValidation type="list" allowBlank="1" showInputMessage="1" showErrorMessage="1" sqref="L22">
      <formula1>INDIRECT($U$22)</formula1>
    </dataValidation>
    <dataValidation type="list" allowBlank="1" showInputMessage="1" showErrorMessage="1" sqref="L23">
      <formula1>INDIRECT($U$23)</formula1>
    </dataValidation>
    <dataValidation type="list" allowBlank="1" showInputMessage="1" showErrorMessage="1" sqref="L26">
      <formula1>INDIRECT($U$26)</formula1>
    </dataValidation>
    <dataValidation type="list" allowBlank="1" showInputMessage="1" showErrorMessage="1" sqref="L27">
      <formula1>INDIRECT($U$27)</formula1>
    </dataValidation>
    <dataValidation type="list" showInputMessage="1" showErrorMessage="1" sqref="J8">
      <formula1>INDIRECT($T$8)</formula1>
    </dataValidation>
    <dataValidation type="list" showInputMessage="1" showErrorMessage="1" sqref="J9">
      <formula1>INDIRECT($T$9)</formula1>
    </dataValidation>
  </dataValidations>
  <hyperlinks>
    <hyperlink ref="B2:F2" location="'Institucion capacitadora'!A1" display="Volver al menu &quot;Institucion Capacitadora&quo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Tablas!$K$5:$K$28</xm:f>
          </x14:formula1>
          <xm:sqref>I8:I27</xm:sqref>
        </x14:dataValidation>
        <x14:dataValidation type="list" showInputMessage="1" showErrorMessage="1">
          <x14:formula1>
            <xm:f>Tablas!$R$4:$R$2397</xm:f>
          </x14:formula1>
          <xm:sqref>K21:K27</xm:sqref>
        </x14:dataValidation>
        <x14:dataValidation type="list" showInputMessage="1" showErrorMessage="1">
          <x14:formula1>
            <xm:f>Tablas!$AQ$4:$AQ$4242</xm:f>
          </x14:formula1>
          <xm:sqref>M8:M27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2:W29"/>
  <sheetViews>
    <sheetView showGridLines="0" topLeftCell="A3" zoomScale="95" zoomScaleNormal="95" workbookViewId="0">
      <selection activeCell="O13" sqref="O13"/>
    </sheetView>
  </sheetViews>
  <sheetFormatPr baseColWidth="10" defaultRowHeight="15" x14ac:dyDescent="0.25"/>
  <cols>
    <col min="2" max="2" width="4.140625" customWidth="1"/>
    <col min="3" max="3" width="7.5703125" hidden="1" customWidth="1"/>
    <col min="10" max="10" width="12.28515625" customWidth="1"/>
    <col min="12" max="12" width="12.5703125" customWidth="1"/>
    <col min="14" max="14" width="13.140625" customWidth="1"/>
    <col min="15" max="15" width="17.42578125" customWidth="1"/>
    <col min="18" max="18" width="12" bestFit="1" customWidth="1"/>
    <col min="22" max="23" width="0" hidden="1" customWidth="1"/>
  </cols>
  <sheetData>
    <row r="2" spans="2:23" x14ac:dyDescent="0.25">
      <c r="B2" s="370" t="s">
        <v>7673</v>
      </c>
      <c r="C2" s="370"/>
      <c r="D2" s="370"/>
      <c r="E2" s="370"/>
      <c r="F2" s="370"/>
    </row>
    <row r="4" spans="2:23" ht="15.75" x14ac:dyDescent="0.25">
      <c r="B4" s="371" t="s">
        <v>7661</v>
      </c>
      <c r="C4" s="371"/>
      <c r="D4" s="371"/>
      <c r="E4" s="371"/>
      <c r="F4" s="371"/>
      <c r="G4" s="371"/>
      <c r="H4" s="371"/>
      <c r="I4" s="371"/>
      <c r="J4" s="371"/>
      <c r="K4" s="371"/>
      <c r="L4" s="371"/>
      <c r="M4" s="371"/>
      <c r="N4" s="371"/>
      <c r="O4" s="371"/>
      <c r="P4" s="371"/>
      <c r="Q4" s="371"/>
      <c r="R4" s="371"/>
    </row>
    <row r="7" spans="2:23" x14ac:dyDescent="0.25">
      <c r="D7" s="51"/>
      <c r="P7" s="372" t="s">
        <v>9630</v>
      </c>
      <c r="Q7" s="372"/>
      <c r="R7" s="372"/>
      <c r="S7" s="372"/>
      <c r="T7" s="372"/>
      <c r="U7" s="372"/>
    </row>
    <row r="8" spans="2:23" ht="38.25" x14ac:dyDescent="0.25">
      <c r="D8" s="247" t="s">
        <v>7556</v>
      </c>
      <c r="E8" s="247" t="s">
        <v>9349</v>
      </c>
      <c r="F8" s="247" t="s">
        <v>7581</v>
      </c>
      <c r="G8" s="247" t="s">
        <v>9642</v>
      </c>
      <c r="H8" s="247" t="s">
        <v>7566</v>
      </c>
      <c r="I8" s="247" t="s">
        <v>7567</v>
      </c>
      <c r="J8" s="247" t="s">
        <v>7666</v>
      </c>
      <c r="K8" s="247" t="s">
        <v>7667</v>
      </c>
      <c r="L8" s="247" t="s">
        <v>6</v>
      </c>
      <c r="M8" s="247" t="s">
        <v>7</v>
      </c>
      <c r="N8" s="247" t="s">
        <v>7662</v>
      </c>
      <c r="O8" s="247" t="s">
        <v>7678</v>
      </c>
      <c r="P8" s="248" t="s">
        <v>7559</v>
      </c>
      <c r="Q8" s="248" t="s">
        <v>7560</v>
      </c>
      <c r="R8" s="248" t="s">
        <v>7561</v>
      </c>
      <c r="S8" s="248" t="s">
        <v>1176</v>
      </c>
      <c r="T8" s="248" t="s">
        <v>7562</v>
      </c>
      <c r="U8" s="248" t="s">
        <v>7563</v>
      </c>
    </row>
    <row r="9" spans="2:23" x14ac:dyDescent="0.25">
      <c r="B9" s="19"/>
      <c r="C9" s="19" t="s">
        <v>9199</v>
      </c>
      <c r="D9" s="220"/>
      <c r="E9" s="220"/>
      <c r="F9" s="220"/>
      <c r="G9" s="220"/>
      <c r="H9" s="220"/>
      <c r="I9" s="220"/>
      <c r="J9" s="220"/>
      <c r="K9" s="220"/>
      <c r="L9" s="220"/>
      <c r="M9" s="220"/>
      <c r="N9" s="33"/>
      <c r="O9" s="33"/>
      <c r="P9" s="194"/>
      <c r="Q9" s="194"/>
      <c r="R9" s="194"/>
      <c r="S9" s="249" t="str">
        <f>MID(R9,3,8)</f>
        <v/>
      </c>
      <c r="T9" s="194"/>
      <c r="U9" s="194"/>
      <c r="V9" s="19" t="e">
        <f>VLOOKUP(I9,Tablas!$K$5:$L$28,2,FALSE)</f>
        <v>#N/A</v>
      </c>
      <c r="W9" s="19" t="e">
        <f>VLOOKUP(I9,Tablas!$K$5:$M$28,3,FALSE)</f>
        <v>#N/A</v>
      </c>
    </row>
    <row r="10" spans="2:23" x14ac:dyDescent="0.25">
      <c r="B10" s="19"/>
      <c r="C10" s="19" t="s">
        <v>9199</v>
      </c>
      <c r="D10" s="220"/>
      <c r="E10" s="220"/>
      <c r="F10" s="220"/>
      <c r="G10" s="220"/>
      <c r="H10" s="220"/>
      <c r="I10" s="220"/>
      <c r="J10" s="220"/>
      <c r="K10" s="220"/>
      <c r="L10" s="220"/>
      <c r="M10" s="220"/>
      <c r="N10" s="33"/>
      <c r="O10" s="33"/>
      <c r="P10" s="194"/>
      <c r="Q10" s="194"/>
      <c r="R10" s="194"/>
      <c r="S10" s="249" t="str">
        <f t="shared" ref="S10:S28" si="0">MID(R10,3,8)</f>
        <v/>
      </c>
      <c r="T10" s="194"/>
      <c r="U10" s="194"/>
      <c r="V10" s="19" t="e">
        <f>VLOOKUP(I10,Tablas!$K$5:$L$28,2,FALSE)</f>
        <v>#N/A</v>
      </c>
      <c r="W10" s="19" t="e">
        <f>VLOOKUP(I10,Tablas!$K$5:$M$28,3,FALSE)</f>
        <v>#N/A</v>
      </c>
    </row>
    <row r="11" spans="2:23" x14ac:dyDescent="0.25">
      <c r="B11" s="19"/>
      <c r="C11" s="19" t="s">
        <v>9199</v>
      </c>
      <c r="D11" s="220"/>
      <c r="E11" s="220"/>
      <c r="F11" s="220"/>
      <c r="G11" s="220"/>
      <c r="H11" s="220"/>
      <c r="I11" s="220"/>
      <c r="J11" s="220"/>
      <c r="K11" s="220"/>
      <c r="L11" s="220"/>
      <c r="M11" s="220"/>
      <c r="N11" s="33"/>
      <c r="O11" s="33"/>
      <c r="P11" s="194"/>
      <c r="Q11" s="194"/>
      <c r="R11" s="194"/>
      <c r="S11" s="249" t="str">
        <f t="shared" si="0"/>
        <v/>
      </c>
      <c r="T11" s="194"/>
      <c r="U11" s="194"/>
      <c r="V11" s="19" t="e">
        <f>VLOOKUP(I11,Tablas!$K$5:$L$28,2,FALSE)</f>
        <v>#N/A</v>
      </c>
      <c r="W11" s="19" t="e">
        <f>VLOOKUP(I11,Tablas!$K$5:$M$28,3,FALSE)</f>
        <v>#N/A</v>
      </c>
    </row>
    <row r="12" spans="2:23" x14ac:dyDescent="0.25">
      <c r="B12" s="19"/>
      <c r="C12" s="19" t="s">
        <v>9199</v>
      </c>
      <c r="D12" s="220"/>
      <c r="E12" s="220"/>
      <c r="F12" s="220"/>
      <c r="G12" s="220"/>
      <c r="H12" s="220"/>
      <c r="I12" s="220"/>
      <c r="J12" s="220"/>
      <c r="K12" s="220"/>
      <c r="L12" s="220"/>
      <c r="M12" s="220"/>
      <c r="N12" s="33"/>
      <c r="O12" s="33"/>
      <c r="P12" s="194"/>
      <c r="Q12" s="194"/>
      <c r="R12" s="194"/>
      <c r="S12" s="249" t="str">
        <f t="shared" si="0"/>
        <v/>
      </c>
      <c r="T12" s="194"/>
      <c r="U12" s="194"/>
      <c r="V12" s="19" t="e">
        <f>VLOOKUP(I12,Tablas!$K$5:$L$28,2,FALSE)</f>
        <v>#N/A</v>
      </c>
      <c r="W12" s="19" t="e">
        <f>VLOOKUP(I12,Tablas!$K$5:$M$28,3,FALSE)</f>
        <v>#N/A</v>
      </c>
    </row>
    <row r="13" spans="2:23" x14ac:dyDescent="0.25">
      <c r="B13" s="19"/>
      <c r="C13" s="19" t="s">
        <v>9199</v>
      </c>
      <c r="D13" s="220"/>
      <c r="E13" s="220"/>
      <c r="F13" s="220"/>
      <c r="G13" s="220"/>
      <c r="H13" s="220"/>
      <c r="I13" s="220"/>
      <c r="J13" s="220"/>
      <c r="K13" s="220"/>
      <c r="L13" s="220"/>
      <c r="M13" s="220"/>
      <c r="N13" s="33"/>
      <c r="O13" s="33"/>
      <c r="P13" s="194"/>
      <c r="Q13" s="194"/>
      <c r="R13" s="194"/>
      <c r="S13" s="249" t="str">
        <f t="shared" si="0"/>
        <v/>
      </c>
      <c r="T13" s="194"/>
      <c r="U13" s="194"/>
      <c r="V13" s="19" t="e">
        <f>VLOOKUP(I13,Tablas!$K$5:$L$28,2,FALSE)</f>
        <v>#N/A</v>
      </c>
      <c r="W13" s="19" t="e">
        <f>VLOOKUP(I13,Tablas!$K$5:$M$28,3,FALSE)</f>
        <v>#N/A</v>
      </c>
    </row>
    <row r="14" spans="2:23" x14ac:dyDescent="0.25">
      <c r="B14" s="19"/>
      <c r="C14" s="19" t="s">
        <v>9199</v>
      </c>
      <c r="D14" s="220"/>
      <c r="E14" s="220"/>
      <c r="F14" s="220"/>
      <c r="G14" s="220"/>
      <c r="H14" s="220"/>
      <c r="I14" s="220"/>
      <c r="J14" s="220"/>
      <c r="K14" s="220"/>
      <c r="L14" s="220"/>
      <c r="M14" s="220"/>
      <c r="N14" s="33"/>
      <c r="O14" s="33"/>
      <c r="P14" s="194"/>
      <c r="Q14" s="194"/>
      <c r="R14" s="194"/>
      <c r="S14" s="249" t="str">
        <f t="shared" si="0"/>
        <v/>
      </c>
      <c r="T14" s="194"/>
      <c r="U14" s="194"/>
      <c r="V14" s="19" t="e">
        <f>VLOOKUP(I14,Tablas!$K$5:$L$28,2,FALSE)</f>
        <v>#N/A</v>
      </c>
      <c r="W14" s="19" t="e">
        <f>VLOOKUP(I14,Tablas!$K$5:$M$28,3,FALSE)</f>
        <v>#N/A</v>
      </c>
    </row>
    <row r="15" spans="2:23" x14ac:dyDescent="0.25">
      <c r="B15" s="19"/>
      <c r="C15" s="19" t="s">
        <v>9199</v>
      </c>
      <c r="D15" s="220"/>
      <c r="E15" s="220"/>
      <c r="F15" s="220"/>
      <c r="G15" s="220"/>
      <c r="H15" s="220"/>
      <c r="I15" s="220"/>
      <c r="J15" s="220"/>
      <c r="K15" s="220"/>
      <c r="L15" s="220"/>
      <c r="M15" s="220"/>
      <c r="N15" s="33"/>
      <c r="O15" s="33"/>
      <c r="P15" s="194"/>
      <c r="Q15" s="194"/>
      <c r="R15" s="194"/>
      <c r="S15" s="249" t="str">
        <f t="shared" si="0"/>
        <v/>
      </c>
      <c r="T15" s="194"/>
      <c r="U15" s="194"/>
      <c r="V15" s="19" t="e">
        <f>VLOOKUP(I15,Tablas!$K$5:$L$28,2,FALSE)</f>
        <v>#N/A</v>
      </c>
      <c r="W15" s="19" t="e">
        <f>VLOOKUP(I15,Tablas!$K$5:$M$28,3,FALSE)</f>
        <v>#N/A</v>
      </c>
    </row>
    <row r="16" spans="2:23" x14ac:dyDescent="0.25">
      <c r="B16" s="19"/>
      <c r="C16" s="19" t="s">
        <v>9199</v>
      </c>
      <c r="D16" s="220"/>
      <c r="E16" s="220"/>
      <c r="F16" s="220"/>
      <c r="G16" s="220"/>
      <c r="H16" s="220"/>
      <c r="I16" s="220"/>
      <c r="J16" s="220"/>
      <c r="K16" s="220"/>
      <c r="L16" s="220"/>
      <c r="M16" s="220"/>
      <c r="N16" s="33"/>
      <c r="O16" s="33"/>
      <c r="P16" s="194"/>
      <c r="Q16" s="194"/>
      <c r="R16" s="194"/>
      <c r="S16" s="249" t="str">
        <f t="shared" si="0"/>
        <v/>
      </c>
      <c r="T16" s="194"/>
      <c r="U16" s="194"/>
      <c r="V16" s="19" t="e">
        <f>VLOOKUP(I16,Tablas!$K$5:$L$28,2,FALSE)</f>
        <v>#N/A</v>
      </c>
      <c r="W16" s="19" t="e">
        <f>VLOOKUP(I16,Tablas!$K$5:$M$28,3,FALSE)</f>
        <v>#N/A</v>
      </c>
    </row>
    <row r="17" spans="2:23" x14ac:dyDescent="0.25">
      <c r="B17" s="19"/>
      <c r="C17" s="19" t="s">
        <v>9199</v>
      </c>
      <c r="D17" s="220"/>
      <c r="E17" s="220"/>
      <c r="F17" s="220"/>
      <c r="G17" s="220"/>
      <c r="H17" s="220"/>
      <c r="I17" s="220"/>
      <c r="J17" s="220"/>
      <c r="K17" s="220"/>
      <c r="L17" s="220"/>
      <c r="M17" s="220"/>
      <c r="N17" s="33"/>
      <c r="O17" s="33"/>
      <c r="P17" s="194"/>
      <c r="Q17" s="194"/>
      <c r="R17" s="194"/>
      <c r="S17" s="249" t="str">
        <f t="shared" si="0"/>
        <v/>
      </c>
      <c r="T17" s="194"/>
      <c r="U17" s="194"/>
      <c r="V17" s="19" t="e">
        <f>VLOOKUP(I17,Tablas!$K$5:$L$28,2,FALSE)</f>
        <v>#N/A</v>
      </c>
      <c r="W17" s="19" t="e">
        <f>VLOOKUP(I17,Tablas!$K$5:$M$28,3,FALSE)</f>
        <v>#N/A</v>
      </c>
    </row>
    <row r="18" spans="2:23" x14ac:dyDescent="0.25">
      <c r="B18" s="19"/>
      <c r="C18" s="19" t="s">
        <v>9199</v>
      </c>
      <c r="D18" s="220"/>
      <c r="E18" s="220"/>
      <c r="F18" s="220"/>
      <c r="G18" s="220"/>
      <c r="H18" s="220"/>
      <c r="I18" s="220"/>
      <c r="J18" s="220"/>
      <c r="K18" s="220"/>
      <c r="L18" s="220"/>
      <c r="M18" s="220"/>
      <c r="N18" s="33"/>
      <c r="O18" s="33"/>
      <c r="P18" s="194"/>
      <c r="Q18" s="194"/>
      <c r="R18" s="194"/>
      <c r="S18" s="249" t="str">
        <f t="shared" si="0"/>
        <v/>
      </c>
      <c r="T18" s="194"/>
      <c r="U18" s="194"/>
      <c r="V18" s="19" t="e">
        <f>VLOOKUP(I18,Tablas!$K$5:$L$28,2,FALSE)</f>
        <v>#N/A</v>
      </c>
      <c r="W18" s="19" t="e">
        <f>VLOOKUP(I18,Tablas!$K$5:$M$28,3,FALSE)</f>
        <v>#N/A</v>
      </c>
    </row>
    <row r="19" spans="2:23" x14ac:dyDescent="0.25">
      <c r="B19" s="19"/>
      <c r="C19" s="19" t="s">
        <v>9199</v>
      </c>
      <c r="D19" s="220"/>
      <c r="E19" s="220"/>
      <c r="F19" s="220"/>
      <c r="G19" s="220"/>
      <c r="H19" s="220"/>
      <c r="I19" s="220"/>
      <c r="J19" s="220"/>
      <c r="K19" s="220"/>
      <c r="L19" s="220"/>
      <c r="M19" s="220"/>
      <c r="N19" s="33"/>
      <c r="O19" s="33"/>
      <c r="P19" s="194"/>
      <c r="Q19" s="194"/>
      <c r="R19" s="194"/>
      <c r="S19" s="249" t="str">
        <f t="shared" si="0"/>
        <v/>
      </c>
      <c r="T19" s="194"/>
      <c r="U19" s="194"/>
      <c r="V19" s="19" t="e">
        <f>VLOOKUP(I19,Tablas!$K$5:$L$28,2,FALSE)</f>
        <v>#N/A</v>
      </c>
      <c r="W19" s="19" t="e">
        <f>VLOOKUP(I19,Tablas!$K$5:$M$28,3,FALSE)</f>
        <v>#N/A</v>
      </c>
    </row>
    <row r="20" spans="2:23" x14ac:dyDescent="0.25">
      <c r="B20" s="19"/>
      <c r="C20" s="19" t="s">
        <v>9199</v>
      </c>
      <c r="D20" s="220"/>
      <c r="E20" s="220"/>
      <c r="F20" s="220"/>
      <c r="G20" s="220"/>
      <c r="H20" s="220"/>
      <c r="I20" s="220"/>
      <c r="J20" s="220"/>
      <c r="K20" s="220"/>
      <c r="L20" s="220"/>
      <c r="M20" s="220"/>
      <c r="N20" s="33"/>
      <c r="O20" s="33"/>
      <c r="P20" s="194"/>
      <c r="Q20" s="194"/>
      <c r="R20" s="194"/>
      <c r="S20" s="249" t="str">
        <f t="shared" si="0"/>
        <v/>
      </c>
      <c r="T20" s="194"/>
      <c r="U20" s="194"/>
      <c r="V20" s="19" t="e">
        <f>VLOOKUP(I20,Tablas!$K$5:$L$28,2,FALSE)</f>
        <v>#N/A</v>
      </c>
      <c r="W20" s="19" t="e">
        <f>VLOOKUP(I20,Tablas!$K$5:$M$28,3,FALSE)</f>
        <v>#N/A</v>
      </c>
    </row>
    <row r="21" spans="2:23" x14ac:dyDescent="0.25">
      <c r="B21" s="19"/>
      <c r="C21" s="19" t="s">
        <v>9199</v>
      </c>
      <c r="D21" s="220"/>
      <c r="E21" s="220"/>
      <c r="F21" s="220"/>
      <c r="G21" s="220"/>
      <c r="H21" s="220"/>
      <c r="I21" s="220"/>
      <c r="J21" s="220"/>
      <c r="K21" s="220"/>
      <c r="L21" s="220"/>
      <c r="M21" s="220"/>
      <c r="N21" s="33"/>
      <c r="O21" s="33"/>
      <c r="P21" s="194"/>
      <c r="Q21" s="194"/>
      <c r="R21" s="194"/>
      <c r="S21" s="249" t="str">
        <f t="shared" si="0"/>
        <v/>
      </c>
      <c r="T21" s="194"/>
      <c r="U21" s="194"/>
      <c r="V21" s="19" t="e">
        <f>VLOOKUP(I21,Tablas!$K$5:$L$28,2,FALSE)</f>
        <v>#N/A</v>
      </c>
      <c r="W21" s="19" t="e">
        <f>VLOOKUP(I21,Tablas!$K$5:$M$28,3,FALSE)</f>
        <v>#N/A</v>
      </c>
    </row>
    <row r="22" spans="2:23" x14ac:dyDescent="0.25">
      <c r="B22" s="19"/>
      <c r="C22" s="19" t="s">
        <v>9199</v>
      </c>
      <c r="D22" s="220"/>
      <c r="E22" s="220"/>
      <c r="F22" s="220"/>
      <c r="G22" s="220"/>
      <c r="H22" s="220"/>
      <c r="I22" s="220"/>
      <c r="J22" s="220"/>
      <c r="K22" s="220"/>
      <c r="L22" s="220"/>
      <c r="M22" s="220"/>
      <c r="N22" s="33"/>
      <c r="O22" s="33"/>
      <c r="P22" s="178"/>
      <c r="Q22" s="194"/>
      <c r="R22" s="194"/>
      <c r="S22" s="249" t="str">
        <f t="shared" si="0"/>
        <v/>
      </c>
      <c r="T22" s="194"/>
      <c r="U22" s="194"/>
      <c r="V22" s="19" t="e">
        <f>VLOOKUP(I22,Tablas!$K$5:$L$28,2,FALSE)</f>
        <v>#N/A</v>
      </c>
      <c r="W22" s="19" t="e">
        <f>VLOOKUP(I22,Tablas!$K$5:$M$28,3,FALSE)</f>
        <v>#N/A</v>
      </c>
    </row>
    <row r="23" spans="2:23" x14ac:dyDescent="0.25">
      <c r="B23" s="19"/>
      <c r="C23" s="19" t="s">
        <v>9199</v>
      </c>
      <c r="D23" s="33"/>
      <c r="E23" s="33"/>
      <c r="F23" s="33"/>
      <c r="G23" s="33"/>
      <c r="H23" s="33"/>
      <c r="I23" s="220"/>
      <c r="J23" s="220"/>
      <c r="K23" s="220"/>
      <c r="L23" s="220"/>
      <c r="M23" s="220"/>
      <c r="N23" s="33"/>
      <c r="O23" s="33"/>
      <c r="P23" s="178"/>
      <c r="Q23" s="194"/>
      <c r="R23" s="194"/>
      <c r="S23" s="249" t="str">
        <f t="shared" si="0"/>
        <v/>
      </c>
      <c r="T23" s="194"/>
      <c r="U23" s="194"/>
      <c r="V23" s="19" t="e">
        <f>VLOOKUP(I23,Tablas!$K$5:$L$28,2,FALSE)</f>
        <v>#N/A</v>
      </c>
      <c r="W23" s="19" t="e">
        <f>VLOOKUP(I23,Tablas!$K$5:$M$28,3,FALSE)</f>
        <v>#N/A</v>
      </c>
    </row>
    <row r="24" spans="2:23" x14ac:dyDescent="0.25">
      <c r="B24" s="19"/>
      <c r="C24" s="19" t="s">
        <v>9199</v>
      </c>
      <c r="D24" s="33"/>
      <c r="E24" s="33"/>
      <c r="F24" s="33"/>
      <c r="G24" s="33"/>
      <c r="H24" s="33"/>
      <c r="I24" s="220"/>
      <c r="J24" s="220"/>
      <c r="K24" s="220"/>
      <c r="L24" s="220"/>
      <c r="M24" s="220"/>
      <c r="N24" s="33"/>
      <c r="O24" s="33"/>
      <c r="P24" s="178"/>
      <c r="Q24" s="194"/>
      <c r="R24" s="194"/>
      <c r="S24" s="249" t="str">
        <f t="shared" si="0"/>
        <v/>
      </c>
      <c r="T24" s="194"/>
      <c r="U24" s="194"/>
      <c r="V24" s="19" t="e">
        <f>VLOOKUP(I24,Tablas!$K$5:$L$28,2,FALSE)</f>
        <v>#N/A</v>
      </c>
      <c r="W24" s="19" t="e">
        <f>VLOOKUP(I24,Tablas!$K$5:$M$28,3,FALSE)</f>
        <v>#N/A</v>
      </c>
    </row>
    <row r="25" spans="2:23" x14ac:dyDescent="0.25">
      <c r="B25" s="19"/>
      <c r="C25" s="19" t="s">
        <v>9199</v>
      </c>
      <c r="D25" s="33"/>
      <c r="E25" s="33"/>
      <c r="F25" s="33"/>
      <c r="G25" s="33"/>
      <c r="H25" s="33"/>
      <c r="I25" s="220"/>
      <c r="J25" s="220"/>
      <c r="K25" s="220"/>
      <c r="L25" s="220"/>
      <c r="M25" s="220"/>
      <c r="N25" s="33"/>
      <c r="O25" s="33"/>
      <c r="P25" s="178"/>
      <c r="Q25" s="194"/>
      <c r="R25" s="194"/>
      <c r="S25" s="249" t="str">
        <f t="shared" si="0"/>
        <v/>
      </c>
      <c r="T25" s="194"/>
      <c r="U25" s="194"/>
      <c r="V25" s="19" t="e">
        <f>VLOOKUP(I25,Tablas!$K$5:$L$28,2,FALSE)</f>
        <v>#N/A</v>
      </c>
      <c r="W25" s="19" t="e">
        <f>VLOOKUP(I25,Tablas!$K$5:$M$28,3,FALSE)</f>
        <v>#N/A</v>
      </c>
    </row>
    <row r="26" spans="2:23" x14ac:dyDescent="0.25">
      <c r="B26" s="19"/>
      <c r="C26" s="19" t="s">
        <v>9199</v>
      </c>
      <c r="D26" s="220"/>
      <c r="E26" s="220"/>
      <c r="F26" s="220"/>
      <c r="G26" s="220"/>
      <c r="H26" s="220"/>
      <c r="I26" s="220"/>
      <c r="J26" s="220"/>
      <c r="K26" s="220"/>
      <c r="L26" s="220"/>
      <c r="M26" s="220"/>
      <c r="N26" s="33"/>
      <c r="O26" s="33"/>
      <c r="P26" s="178"/>
      <c r="Q26" s="194"/>
      <c r="R26" s="194"/>
      <c r="S26" s="249" t="str">
        <f t="shared" si="0"/>
        <v/>
      </c>
      <c r="T26" s="194"/>
      <c r="U26" s="194"/>
      <c r="V26" s="19" t="e">
        <f>VLOOKUP(I26,Tablas!$K$5:$L$28,2,FALSE)</f>
        <v>#N/A</v>
      </c>
      <c r="W26" s="19" t="e">
        <f>VLOOKUP(I26,Tablas!$K$5:$M$28,3,FALSE)</f>
        <v>#N/A</v>
      </c>
    </row>
    <row r="27" spans="2:23" x14ac:dyDescent="0.25">
      <c r="B27" s="19"/>
      <c r="C27" s="19" t="s">
        <v>9199</v>
      </c>
      <c r="D27" s="220"/>
      <c r="E27" s="220"/>
      <c r="F27" s="220"/>
      <c r="G27" s="220"/>
      <c r="H27" s="220"/>
      <c r="I27" s="220"/>
      <c r="J27" s="220"/>
      <c r="K27" s="220"/>
      <c r="L27" s="220"/>
      <c r="M27" s="220"/>
      <c r="N27" s="33"/>
      <c r="O27" s="33"/>
      <c r="P27" s="178"/>
      <c r="Q27" s="194"/>
      <c r="R27" s="194"/>
      <c r="S27" s="249" t="str">
        <f t="shared" si="0"/>
        <v/>
      </c>
      <c r="T27" s="194"/>
      <c r="U27" s="194"/>
      <c r="V27" s="19" t="e">
        <f>VLOOKUP(I27,Tablas!$K$5:$L$28,2,FALSE)</f>
        <v>#N/A</v>
      </c>
      <c r="W27" s="19" t="e">
        <f>VLOOKUP(I27,Tablas!$K$5:$M$28,3,FALSE)</f>
        <v>#N/A</v>
      </c>
    </row>
    <row r="28" spans="2:23" x14ac:dyDescent="0.25">
      <c r="B28" s="19"/>
      <c r="C28" s="19" t="s">
        <v>9199</v>
      </c>
      <c r="D28" s="220"/>
      <c r="E28" s="220"/>
      <c r="F28" s="220"/>
      <c r="G28" s="220"/>
      <c r="H28" s="220"/>
      <c r="I28" s="220"/>
      <c r="J28" s="220"/>
      <c r="K28" s="220"/>
      <c r="L28" s="220"/>
      <c r="M28" s="220"/>
      <c r="N28" s="33"/>
      <c r="O28" s="33"/>
      <c r="P28" s="178"/>
      <c r="Q28" s="194"/>
      <c r="R28" s="194"/>
      <c r="S28" s="249" t="str">
        <f t="shared" si="0"/>
        <v/>
      </c>
      <c r="T28" s="194"/>
      <c r="U28" s="194"/>
      <c r="V28" s="19" t="e">
        <f>VLOOKUP(I28,Tablas!$K$5:$L$28,2,FALSE)</f>
        <v>#N/A</v>
      </c>
      <c r="W28" s="19" t="e">
        <f>VLOOKUP(I28,Tablas!$K$5:$M$28,3,FALSE)</f>
        <v>#N/A</v>
      </c>
    </row>
    <row r="29" spans="2:23" x14ac:dyDescent="0.25">
      <c r="D29" s="53"/>
      <c r="E29" s="53"/>
      <c r="F29" s="53"/>
      <c r="G29" s="53"/>
      <c r="H29" s="53"/>
      <c r="I29" s="54"/>
      <c r="J29" s="53"/>
      <c r="K29" s="53"/>
      <c r="L29" s="53"/>
      <c r="M29" s="53"/>
    </row>
  </sheetData>
  <sheetProtection algorithmName="SHA-512" hashValue="PGy3PKmGDksliAiWIUdt4lNnjtzXCLAqaO/nnUB/ThzJz/2B+d0uJT/SZs91iyl4k2Ywd341UhI5jHX6TrVq1g==" saltValue="mBlcjmznfkUcfj8bud11eQ==" spinCount="100000" sheet="1" objects="1" scenarios="1"/>
  <mergeCells count="4">
    <mergeCell ref="P7:U7"/>
    <mergeCell ref="B2:F2"/>
    <mergeCell ref="B4:M4"/>
    <mergeCell ref="N4:R4"/>
  </mergeCells>
  <conditionalFormatting sqref="E9">
    <cfRule type="expression" dxfId="3804" priority="2">
      <formula>AND(D9&gt;0,E9=0)</formula>
    </cfRule>
  </conditionalFormatting>
  <dataValidations count="47">
    <dataValidation type="textLength" allowBlank="1" showInputMessage="1" showErrorMessage="1" sqref="I22 H9:H21 K9:K21 I26:I28">
      <formula1>0</formula1>
      <formula2>255</formula2>
    </dataValidation>
    <dataValidation type="textLength" allowBlank="1" showInputMessage="1" showErrorMessage="1" sqref="H26:H28 H22">
      <formula1>0</formula1>
      <formula2>1500</formula2>
    </dataValidation>
    <dataValidation type="textLength" allowBlank="1" showInputMessage="1" showErrorMessage="1" sqref="E26:E28 E9:E22">
      <formula1>5</formula1>
      <formula2>255</formula2>
    </dataValidation>
    <dataValidation type="textLength" allowBlank="1" showInputMessage="1" showErrorMessage="1" sqref="D9:D22 D26:D28">
      <formula1>11</formula1>
      <formula2>11</formula2>
    </dataValidation>
    <dataValidation type="list" showInputMessage="1" showErrorMessage="1" sqref="E30:E45">
      <formula1>$E$9:$E$28</formula1>
    </dataValidation>
    <dataValidation type="list" allowBlank="1" showInputMessage="1" showErrorMessage="1" sqref="J27">
      <formula1>INDIRECT($V$27)</formula1>
    </dataValidation>
    <dataValidation type="list" allowBlank="1" showInputMessage="1" showErrorMessage="1" sqref="J26">
      <formula1>INDIRECT($V$26)</formula1>
    </dataValidation>
    <dataValidation type="list" allowBlank="1" showInputMessage="1" showErrorMessage="1" sqref="J10">
      <formula1>INDIRECT($V$10)</formula1>
    </dataValidation>
    <dataValidation type="list" showInputMessage="1" showErrorMessage="1" sqref="J11">
      <formula1>INDIRECT($V$11)</formula1>
    </dataValidation>
    <dataValidation type="list" allowBlank="1" showInputMessage="1" showErrorMessage="1" sqref="J12">
      <formula1>INDIRECT($V$12)</formula1>
    </dataValidation>
    <dataValidation type="list" allowBlank="1" showInputMessage="1" showErrorMessage="1" sqref="J13">
      <formula1>INDIRECT($V$13)</formula1>
    </dataValidation>
    <dataValidation type="list" allowBlank="1" showInputMessage="1" showErrorMessage="1" sqref="J14">
      <formula1>INDIRECT($V$14)</formula1>
    </dataValidation>
    <dataValidation type="list" allowBlank="1" showInputMessage="1" showErrorMessage="1" sqref="J15">
      <formula1>INDIRECT($V$15)</formula1>
    </dataValidation>
    <dataValidation type="list" allowBlank="1" showInputMessage="1" showErrorMessage="1" sqref="J16">
      <formula1>INDIRECT($V$16)</formula1>
    </dataValidation>
    <dataValidation type="list" showInputMessage="1" showErrorMessage="1" sqref="J17">
      <formula1>INDIRECT($V$17)</formula1>
    </dataValidation>
    <dataValidation type="list" allowBlank="1" showInputMessage="1" showErrorMessage="1" sqref="J18 L18">
      <formula1>INDIRECT($V$18)</formula1>
    </dataValidation>
    <dataValidation type="list" allowBlank="1" showInputMessage="1" showErrorMessage="1" sqref="J19">
      <formula1>INDIRECT($V$19)</formula1>
    </dataValidation>
    <dataValidation type="list" allowBlank="1" showInputMessage="1" showErrorMessage="1" sqref="J20">
      <formula1>INDIRECT($V$20)</formula1>
    </dataValidation>
    <dataValidation type="list" allowBlank="1" showInputMessage="1" showErrorMessage="1" sqref="J21">
      <formula1>INDIRECT($V$21)</formula1>
    </dataValidation>
    <dataValidation type="list" allowBlank="1" showInputMessage="1" showErrorMessage="1" sqref="J22">
      <formula1>INDIRECT($V$22)</formula1>
    </dataValidation>
    <dataValidation type="list" allowBlank="1" showInputMessage="1" showErrorMessage="1" sqref="J23">
      <formula1>INDIRECT($V$23)</formula1>
    </dataValidation>
    <dataValidation type="list" allowBlank="1" showInputMessage="1" showErrorMessage="1" sqref="J24">
      <formula1>INDIRECT($V$24)</formula1>
    </dataValidation>
    <dataValidation type="list" allowBlank="1" showInputMessage="1" showErrorMessage="1" sqref="J25">
      <formula1>INDIRECT($V$25)</formula1>
    </dataValidation>
    <dataValidation type="list" allowBlank="1" showInputMessage="1" showErrorMessage="1" sqref="J28">
      <formula1>INDIRECT($V$28)</formula1>
    </dataValidation>
    <dataValidation type="list" allowBlank="1" showInputMessage="1" showErrorMessage="1" sqref="J9">
      <formula1>INDIRECT($V$9)</formula1>
    </dataValidation>
    <dataValidation type="list" allowBlank="1" showInputMessage="1" showErrorMessage="1" sqref="L9">
      <formula1>INDIRECT($W$9)</formula1>
    </dataValidation>
    <dataValidation type="list" allowBlank="1" showInputMessage="1" showErrorMessage="1" sqref="L10">
      <formula1>INDIRECT($W$10)</formula1>
    </dataValidation>
    <dataValidation type="list" showInputMessage="1" showErrorMessage="1" sqref="L11">
      <formula1>INDIRECT($W$11)</formula1>
    </dataValidation>
    <dataValidation type="list" allowBlank="1" showInputMessage="1" showErrorMessage="1" sqref="L12">
      <formula1>INDIRECT($W$12)</formula1>
    </dataValidation>
    <dataValidation type="list" allowBlank="1" showInputMessage="1" showErrorMessage="1" sqref="L13">
      <formula1>INDIRECT($W$13)</formula1>
    </dataValidation>
    <dataValidation type="list" allowBlank="1" showInputMessage="1" showErrorMessage="1" sqref="L14">
      <formula1>INDIRECT($W$14)</formula1>
    </dataValidation>
    <dataValidation type="list" allowBlank="1" showInputMessage="1" showErrorMessage="1" sqref="L15">
      <formula1>INDIRECT($W$15)</formula1>
    </dataValidation>
    <dataValidation type="list" allowBlank="1" showInputMessage="1" showErrorMessage="1" sqref="L16">
      <formula1>INDIRECT($W$16)</formula1>
    </dataValidation>
    <dataValidation type="list" showInputMessage="1" showErrorMessage="1" sqref="L17">
      <formula1>INDIRECT($W$17)</formula1>
    </dataValidation>
    <dataValidation type="list" allowBlank="1" showInputMessage="1" showErrorMessage="1" sqref="L19">
      <formula1>INDIRECT($W$19)</formula1>
    </dataValidation>
    <dataValidation type="list" allowBlank="1" showInputMessage="1" showErrorMessage="1" sqref="L20">
      <formula1>INDIRECT($W$20)</formula1>
    </dataValidation>
    <dataValidation type="list" allowBlank="1" showInputMessage="1" showErrorMessage="1" sqref="L21">
      <formula1>INDIRECT($W$21)</formula1>
    </dataValidation>
    <dataValidation type="list" allowBlank="1" showInputMessage="1" showErrorMessage="1" sqref="L22">
      <formula1>INDIRECT($W$22)</formula1>
    </dataValidation>
    <dataValidation type="list" allowBlank="1" showInputMessage="1" showErrorMessage="1" sqref="L23">
      <formula1>INDIRECT($W$23)</formula1>
    </dataValidation>
    <dataValidation type="list" allowBlank="1" showInputMessage="1" showErrorMessage="1" sqref="L24">
      <formula1>INDIRECT($W$24)</formula1>
    </dataValidation>
    <dataValidation type="list" allowBlank="1" showInputMessage="1" showErrorMessage="1" sqref="L25">
      <formula1>INDIRECT($W$25)</formula1>
    </dataValidation>
    <dataValidation type="list" allowBlank="1" showInputMessage="1" showErrorMessage="1" sqref="L26">
      <formula1>INDIRECT($W$26)</formula1>
    </dataValidation>
    <dataValidation type="list" allowBlank="1" showInputMessage="1" showErrorMessage="1" sqref="L27">
      <formula1>INDIRECT($W$27)</formula1>
    </dataValidation>
    <dataValidation type="list" allowBlank="1" showInputMessage="1" showErrorMessage="1" sqref="L28">
      <formula1>INDIRECT($W$28)</formula1>
    </dataValidation>
    <dataValidation type="textLength" operator="lessThanOrEqual" allowBlank="1" showInputMessage="1" showErrorMessage="1" errorTitle="Error" error="El CUIL debe tener 11 digitos." promptTitle="CUIL" prompt="Dato obligatorio. Debe ingresar el número de cuil sin guiones." sqref="R9:R28">
      <formula1>11</formula1>
    </dataValidation>
    <dataValidation type="textLength" operator="lessThanOrEqual" showInputMessage="1" showErrorMessage="1" sqref="P9:Q28">
      <formula1>255</formula1>
    </dataValidation>
    <dataValidation type="textLength" operator="lessThanOrEqual" allowBlank="1" showInputMessage="1" showErrorMessage="1" sqref="T9:T28">
      <formula1>255</formula1>
    </dataValidation>
  </dataValidations>
  <hyperlinks>
    <hyperlink ref="B2:F2" location="'Institucion capacitadora'!A1" display="Volver al menu &quot;Institucion Capacitadora&quo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showInputMessage="1" showErrorMessage="1">
          <x14:formula1>
            <xm:f>Tablas!$R$4:$R$2397</xm:f>
          </x14:formula1>
          <xm:sqref>K22:K28</xm:sqref>
        </x14:dataValidation>
        <x14:dataValidation type="list" allowBlank="1" showInputMessage="1" showErrorMessage="1">
          <x14:formula1>
            <xm:f>Tablas!$K$5:$K$28</xm:f>
          </x14:formula1>
          <xm:sqref>I9:I21</xm:sqref>
        </x14:dataValidation>
        <x14:dataValidation type="list" showInputMessage="1" showErrorMessage="1">
          <x14:formula1>
            <xm:f>Tablas!$C$46:$C$49</xm:f>
          </x14:formula1>
          <xm:sqref>N9:N28</xm:sqref>
        </x14:dataValidation>
        <x14:dataValidation type="list" showInputMessage="1" showErrorMessage="1">
          <x14:formula1>
            <xm:f>Tablas!$C$41:$C$42</xm:f>
          </x14:formula1>
          <xm:sqref>O9:O28</xm:sqref>
        </x14:dataValidation>
        <x14:dataValidation type="list" showInputMessage="1" showErrorMessage="1">
          <x14:formula1>
            <xm:f>Tablas!$AQ$4:$AQ$4242</xm:f>
          </x14:formula1>
          <xm:sqref>M9:M28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229"/>
  <sheetViews>
    <sheetView showGridLines="0" zoomScale="80" zoomScaleNormal="80" workbookViewId="0">
      <selection activeCell="D2" sqref="D2"/>
    </sheetView>
  </sheetViews>
  <sheetFormatPr baseColWidth="10" defaultRowHeight="15" x14ac:dyDescent="0.25"/>
  <cols>
    <col min="2" max="2" width="5" customWidth="1"/>
    <col min="3" max="3" width="18.7109375" customWidth="1"/>
    <col min="4" max="4" width="18" customWidth="1"/>
    <col min="5" max="5" width="21.42578125" bestFit="1" customWidth="1"/>
    <col min="6" max="6" width="24" bestFit="1" customWidth="1"/>
    <col min="7" max="7" width="22.140625" customWidth="1"/>
    <col min="8" max="8" width="18.5703125" bestFit="1" customWidth="1"/>
    <col min="9" max="9" width="13.42578125" customWidth="1"/>
  </cols>
  <sheetData>
    <row r="2" spans="2:14" x14ac:dyDescent="0.25">
      <c r="B2" s="340" t="s">
        <v>7518</v>
      </c>
      <c r="C2" s="340"/>
      <c r="D2" s="238" t="s">
        <v>9636</v>
      </c>
      <c r="F2" s="314" t="s">
        <v>9370</v>
      </c>
      <c r="G2" s="314"/>
      <c r="H2" s="311">
        <f>'Empresa Cooperativa'!D21</f>
        <v>0</v>
      </c>
      <c r="I2" s="311"/>
      <c r="J2" s="311"/>
      <c r="K2" s="311"/>
      <c r="L2" s="311"/>
      <c r="M2" s="311"/>
      <c r="N2" s="311"/>
    </row>
    <row r="6" spans="2:14" ht="18.75" x14ac:dyDescent="0.3">
      <c r="B6" s="283" t="s">
        <v>9205</v>
      </c>
      <c r="C6" s="283"/>
      <c r="D6" s="283"/>
      <c r="E6" s="283"/>
      <c r="F6" s="283"/>
      <c r="G6" s="283"/>
      <c r="H6" s="283"/>
      <c r="I6" s="283"/>
      <c r="J6" s="283"/>
      <c r="K6" s="283"/>
      <c r="L6" s="283"/>
      <c r="M6" s="283"/>
    </row>
    <row r="7" spans="2:14" ht="18.75" x14ac:dyDescent="0.3">
      <c r="B7" s="66"/>
      <c r="C7" s="66"/>
      <c r="D7" s="66"/>
      <c r="E7" s="66"/>
      <c r="F7" s="66"/>
      <c r="G7" s="66"/>
      <c r="H7" s="66"/>
      <c r="I7" s="66"/>
      <c r="J7" s="66"/>
      <c r="K7" s="66"/>
      <c r="L7" s="66"/>
      <c r="M7" s="66"/>
    </row>
    <row r="8" spans="2:14" ht="18.75" x14ac:dyDescent="0.3">
      <c r="B8" s="66"/>
      <c r="C8" s="66"/>
      <c r="D8" s="66"/>
      <c r="E8" s="66"/>
      <c r="F8" s="66"/>
      <c r="G8" s="66"/>
      <c r="H8" s="66"/>
      <c r="I8" s="66"/>
      <c r="J8" s="66"/>
      <c r="K8" s="66"/>
      <c r="L8" s="66"/>
      <c r="M8" s="66"/>
    </row>
    <row r="9" spans="2:14" ht="18.75" x14ac:dyDescent="0.3">
      <c r="B9" s="66"/>
      <c r="C9" s="66"/>
      <c r="D9" s="66"/>
      <c r="E9" s="66"/>
      <c r="F9" s="66"/>
      <c r="G9" s="66"/>
      <c r="H9" s="66"/>
      <c r="I9" s="66"/>
      <c r="J9" s="66"/>
      <c r="K9" s="66"/>
      <c r="L9" s="66"/>
      <c r="M9" s="66"/>
    </row>
    <row r="13" spans="2:14" s="68" customFormat="1" ht="30" x14ac:dyDescent="0.25">
      <c r="B13" s="93"/>
      <c r="C13" s="92" t="s">
        <v>1</v>
      </c>
      <c r="D13" s="92" t="s">
        <v>9230</v>
      </c>
      <c r="E13" s="92" t="s">
        <v>9229</v>
      </c>
      <c r="F13" s="92" t="s">
        <v>9206</v>
      </c>
      <c r="G13" s="92" t="s">
        <v>9271</v>
      </c>
      <c r="H13" s="92" t="s">
        <v>9228</v>
      </c>
    </row>
    <row r="14" spans="2:14" ht="30" x14ac:dyDescent="0.25">
      <c r="B14" s="85">
        <v>1</v>
      </c>
      <c r="C14" s="91" t="str">
        <f>IF(+D259&gt;0,D259,"")</f>
        <v/>
      </c>
      <c r="D14" s="91" t="str">
        <f>IF(+D261&gt;0,D261,"")</f>
        <v/>
      </c>
      <c r="E14" s="91" t="str">
        <f>IF(+D267&gt;0,D267,"")</f>
        <v>Mediana tramo 2</v>
      </c>
      <c r="F14" s="91" t="str">
        <f>IF(+E269&gt;0,E269,"")</f>
        <v/>
      </c>
      <c r="G14" s="91" t="str">
        <f>IF(+E271&gt;0,E271,"")</f>
        <v/>
      </c>
      <c r="H14" s="89" t="s">
        <v>9242</v>
      </c>
    </row>
    <row r="15" spans="2:14" x14ac:dyDescent="0.25">
      <c r="B15" s="85">
        <v>2</v>
      </c>
      <c r="C15" s="91" t="str">
        <f>IF(+D359&gt;0,D359,"")</f>
        <v/>
      </c>
      <c r="D15" s="91" t="str">
        <f>IF(+D361&gt;0,D361,"")</f>
        <v/>
      </c>
      <c r="E15" s="91" t="str">
        <f>IF(+D367&gt;0,D367,"")</f>
        <v/>
      </c>
      <c r="F15" s="91" t="str">
        <f>IF(+E369&gt;0,E369,"")</f>
        <v/>
      </c>
      <c r="G15" s="91" t="str">
        <f>IF(+E371&gt;0,E371,"")</f>
        <v/>
      </c>
      <c r="H15" s="90" t="s">
        <v>9242</v>
      </c>
    </row>
    <row r="16" spans="2:14" x14ac:dyDescent="0.25">
      <c r="B16" s="85">
        <v>3</v>
      </c>
      <c r="C16" s="91" t="str">
        <f>IF(+D459&gt;0,D459,"")</f>
        <v/>
      </c>
      <c r="D16" s="91" t="str">
        <f>IF(+D461&gt;0,D461,"")</f>
        <v/>
      </c>
      <c r="E16" s="91" t="str">
        <f>IF(+D467&gt;0,D467,"")</f>
        <v/>
      </c>
      <c r="F16" s="91" t="str">
        <f>IF(+E469&gt;0,E469,"")</f>
        <v/>
      </c>
      <c r="G16" s="91" t="str">
        <f>IF(+E471&gt;0,E471,"")</f>
        <v/>
      </c>
      <c r="H16" s="90" t="s">
        <v>9242</v>
      </c>
    </row>
    <row r="17" spans="1:8" x14ac:dyDescent="0.25">
      <c r="B17" s="85">
        <v>4</v>
      </c>
      <c r="C17" s="91" t="str">
        <f>IF(+D559&gt;0,D559,"")</f>
        <v/>
      </c>
      <c r="D17" s="91" t="str">
        <f>IF(+D561&gt;0,D561,"")</f>
        <v/>
      </c>
      <c r="E17" s="91" t="str">
        <f>IF(+D567&gt;0,D567,"")</f>
        <v/>
      </c>
      <c r="F17" s="91" t="str">
        <f>IF(+E569&gt;0,E569,"")</f>
        <v/>
      </c>
      <c r="G17" s="91" t="str">
        <f>IF(+E571&gt;0,E571,"")</f>
        <v/>
      </c>
      <c r="H17" s="90" t="s">
        <v>9242</v>
      </c>
    </row>
    <row r="18" spans="1:8" x14ac:dyDescent="0.25">
      <c r="B18" s="85">
        <v>5</v>
      </c>
      <c r="C18" s="91" t="str">
        <f>IF(+D659&gt;0,D659,"")</f>
        <v/>
      </c>
      <c r="D18" s="91" t="str">
        <f>IF(+D661&gt;0,D661,"")</f>
        <v/>
      </c>
      <c r="E18" s="91" t="str">
        <f>IF(+D667&gt;0,D667,"")</f>
        <v/>
      </c>
      <c r="F18" s="91" t="str">
        <f>IF(+E669&gt;0,E669,"")</f>
        <v/>
      </c>
      <c r="G18" s="91" t="str">
        <f>IF(+E671&gt;0,E671,"")</f>
        <v/>
      </c>
      <c r="H18" s="90" t="s">
        <v>9242</v>
      </c>
    </row>
    <row r="19" spans="1:8" x14ac:dyDescent="0.25">
      <c r="B19" s="85">
        <v>6</v>
      </c>
      <c r="C19" s="91" t="str">
        <f>IF(+D759&gt;0,D759,"")</f>
        <v/>
      </c>
      <c r="D19" s="91" t="str">
        <f>IF(+D761&gt;0,D761,"")</f>
        <v/>
      </c>
      <c r="E19" s="91" t="str">
        <f>IF(+D767&gt;0,D767,"")</f>
        <v/>
      </c>
      <c r="F19" s="91" t="str">
        <f>IF(+E769&gt;0,E769,"")</f>
        <v/>
      </c>
      <c r="G19" s="91" t="str">
        <f>IF(+E771&gt;0,E771,"")</f>
        <v/>
      </c>
      <c r="H19" s="90" t="s">
        <v>9242</v>
      </c>
    </row>
    <row r="20" spans="1:8" x14ac:dyDescent="0.25">
      <c r="B20" s="85">
        <v>7</v>
      </c>
      <c r="C20" s="91" t="str">
        <f>IF(+D859&gt;0,D859,"")</f>
        <v/>
      </c>
      <c r="D20" s="91" t="str">
        <f>IF(+D861&gt;0,D861,"")</f>
        <v/>
      </c>
      <c r="E20" s="91" t="str">
        <f>IF(+D867&gt;0,D867,"")</f>
        <v/>
      </c>
      <c r="F20" s="91" t="str">
        <f>IF(+E869&gt;0,E869,"")</f>
        <v/>
      </c>
      <c r="G20" s="91" t="str">
        <f>IF(+E871&gt;0,E871,"")</f>
        <v/>
      </c>
      <c r="H20" s="90" t="s">
        <v>9242</v>
      </c>
    </row>
    <row r="21" spans="1:8" x14ac:dyDescent="0.25">
      <c r="B21" s="85">
        <v>8</v>
      </c>
      <c r="C21" s="91" t="str">
        <f>IF(+D959&gt;0,D959,"")</f>
        <v/>
      </c>
      <c r="D21" s="91" t="str">
        <f>IF(+D961&gt;0,D961,"")</f>
        <v/>
      </c>
      <c r="E21" s="91" t="str">
        <f>IF(+D967&gt;0,D967,"")</f>
        <v/>
      </c>
      <c r="F21" s="91" t="str">
        <f>IF(+E969&gt;0,E969,"")</f>
        <v/>
      </c>
      <c r="G21" s="91" t="str">
        <f>IF(+E971&gt;0,E971,"")</f>
        <v/>
      </c>
      <c r="H21" s="90" t="s">
        <v>9242</v>
      </c>
    </row>
    <row r="22" spans="1:8" x14ac:dyDescent="0.25">
      <c r="B22" s="85">
        <v>9</v>
      </c>
      <c r="C22" s="91" t="str">
        <f>IF(D1059&gt;0,D1059,"")</f>
        <v/>
      </c>
      <c r="D22" s="91" t="str">
        <f>IF(D1061&gt;0,D1061,"")</f>
        <v/>
      </c>
      <c r="E22" s="91" t="str">
        <f>IF(D1067&gt;0,D1067,"")</f>
        <v/>
      </c>
      <c r="F22" s="91" t="str">
        <f>IF(+E1069&gt;0,E1069,"")</f>
        <v/>
      </c>
      <c r="G22" s="91" t="str">
        <f>IF(+E1071&gt;0,E1071,"")</f>
        <v/>
      </c>
      <c r="H22" s="90" t="s">
        <v>9242</v>
      </c>
    </row>
    <row r="23" spans="1:8" x14ac:dyDescent="0.25">
      <c r="B23" s="85">
        <v>10</v>
      </c>
      <c r="C23" s="91" t="str">
        <f>IF(D1159&gt;0,D1159,"")</f>
        <v/>
      </c>
      <c r="D23" s="91" t="str">
        <f>IF(D1161&gt;0,D1161,"")</f>
        <v/>
      </c>
      <c r="E23" s="91" t="str">
        <f>IF(D1167&gt;0,D1167,"")</f>
        <v/>
      </c>
      <c r="F23" s="91" t="str">
        <f>IF(+E1169&gt;0,E1169,"")</f>
        <v/>
      </c>
      <c r="G23" s="91" t="str">
        <f>IF(+E1171&gt;0,E1171,"")</f>
        <v/>
      </c>
      <c r="H23" s="90" t="s">
        <v>9242</v>
      </c>
    </row>
    <row r="24" spans="1:8" x14ac:dyDescent="0.25">
      <c r="A24" s="26"/>
      <c r="B24" s="85">
        <v>11</v>
      </c>
      <c r="C24" s="91" t="str">
        <f>IF(D1259&gt;0,D1259,"")</f>
        <v/>
      </c>
      <c r="D24" s="91" t="str">
        <f>IF(D1261&gt;0,D1261,"")</f>
        <v/>
      </c>
      <c r="E24" s="91" t="str">
        <f>IF(D1267&gt;0,D1267,"")</f>
        <v/>
      </c>
      <c r="F24" s="91" t="str">
        <f>IF(+E1269&gt;0,E1269,"")</f>
        <v/>
      </c>
      <c r="G24" s="91" t="str">
        <f>IF(+E1271&gt;0,E1271,"")</f>
        <v/>
      </c>
      <c r="H24" s="90" t="s">
        <v>9242</v>
      </c>
    </row>
    <row r="25" spans="1:8" x14ac:dyDescent="0.25">
      <c r="B25" s="85">
        <v>12</v>
      </c>
      <c r="C25" s="91" t="str">
        <f>IF(D1359&gt;0,D1359,"")</f>
        <v/>
      </c>
      <c r="D25" s="91" t="str">
        <f>IF(D1361&gt;0,D1361,"")</f>
        <v/>
      </c>
      <c r="E25" s="91" t="str">
        <f>IF(D1367&gt;0,D1367,"")</f>
        <v/>
      </c>
      <c r="F25" s="91" t="str">
        <f>IF(+E1369&gt;0,E1369,"")</f>
        <v/>
      </c>
      <c r="G25" s="91" t="str">
        <f>IF(+E1371&gt;0,E1371,"")</f>
        <v/>
      </c>
      <c r="H25" s="90" t="s">
        <v>9242</v>
      </c>
    </row>
    <row r="26" spans="1:8" x14ac:dyDescent="0.25">
      <c r="B26" s="85">
        <v>13</v>
      </c>
      <c r="C26" s="91" t="str">
        <f>IF(D1459&gt;0,D1459,"")</f>
        <v/>
      </c>
      <c r="D26" s="91" t="str">
        <f>IF(D1461&gt;0,D1461,"")</f>
        <v/>
      </c>
      <c r="E26" s="91" t="str">
        <f>IF(D1467&gt;0,D1467,"")</f>
        <v/>
      </c>
      <c r="F26" s="91" t="str">
        <f>IF(+E1469&gt;0,E1469,"")</f>
        <v/>
      </c>
      <c r="G26" s="91" t="str">
        <f>IF(+E1471&gt;0,E1471,"")</f>
        <v/>
      </c>
      <c r="H26" s="90" t="s">
        <v>9242</v>
      </c>
    </row>
    <row r="27" spans="1:8" x14ac:dyDescent="0.25">
      <c r="B27" s="85">
        <v>14</v>
      </c>
      <c r="C27" s="91" t="str">
        <f>IF(D1559&gt;0,D1559,"")</f>
        <v/>
      </c>
      <c r="D27" s="91" t="str">
        <f>IF(D1561&gt;0,D1561,"")</f>
        <v/>
      </c>
      <c r="E27" s="91" t="str">
        <f>IF(D1567&gt;0,D1567,"")</f>
        <v/>
      </c>
      <c r="F27" s="91" t="str">
        <f>IF(+E1569&gt;0,E1569,"")</f>
        <v/>
      </c>
      <c r="G27" s="91" t="str">
        <f>IF(+E1571&gt;0,E1571,"")</f>
        <v/>
      </c>
      <c r="H27" s="90" t="s">
        <v>9242</v>
      </c>
    </row>
    <row r="28" spans="1:8" x14ac:dyDescent="0.25">
      <c r="B28" s="85">
        <v>15</v>
      </c>
      <c r="C28" s="91" t="str">
        <f>IF(D1659&gt;0,D1659,"")</f>
        <v/>
      </c>
      <c r="D28" s="91" t="str">
        <f>IF(D1661&gt;0,D1661,"")</f>
        <v/>
      </c>
      <c r="E28" s="91" t="str">
        <f>IF(D1667&gt;0,D1667,"")</f>
        <v/>
      </c>
      <c r="F28" s="91" t="str">
        <f>IF(+E1669&gt;0,E1669,"")</f>
        <v/>
      </c>
      <c r="G28" s="91" t="str">
        <f>IF(+E1671&gt;0,E1671,"")</f>
        <v/>
      </c>
      <c r="H28" s="90" t="s">
        <v>9242</v>
      </c>
    </row>
    <row r="29" spans="1:8" x14ac:dyDescent="0.25">
      <c r="B29" s="85">
        <v>16</v>
      </c>
      <c r="C29" s="91" t="str">
        <f>IF(D1759&gt;0,D1759,"")</f>
        <v/>
      </c>
      <c r="D29" s="91" t="str">
        <f>IF(D1761&gt;0,D1761,"")</f>
        <v/>
      </c>
      <c r="E29" s="91" t="str">
        <f>IF(D1767&gt;0,D1767,"")</f>
        <v/>
      </c>
      <c r="F29" s="91" t="str">
        <f>IF(+E1769&gt;0,E1769,"")</f>
        <v/>
      </c>
      <c r="G29" s="91" t="str">
        <f>IF(+E1771&gt;0,E1771,"")</f>
        <v/>
      </c>
      <c r="H29" s="90" t="s">
        <v>9242</v>
      </c>
    </row>
    <row r="30" spans="1:8" x14ac:dyDescent="0.25">
      <c r="B30" s="85">
        <v>17</v>
      </c>
      <c r="C30" s="91" t="str">
        <f>IF(D1859&gt;0,D1859,"")</f>
        <v/>
      </c>
      <c r="D30" s="91" t="str">
        <f>IF(D1861&gt;0,D1861,"")</f>
        <v/>
      </c>
      <c r="E30" s="91" t="str">
        <f>IF(D1867&gt;0,D1867,"")</f>
        <v/>
      </c>
      <c r="F30" s="91" t="str">
        <f>IF(+E1869&gt;0,E1869,"")</f>
        <v/>
      </c>
      <c r="G30" s="91" t="str">
        <f>IF(+E1871&gt;0,E1871,"")</f>
        <v/>
      </c>
      <c r="H30" s="90" t="s">
        <v>9242</v>
      </c>
    </row>
    <row r="31" spans="1:8" x14ac:dyDescent="0.25">
      <c r="B31" s="85">
        <v>18</v>
      </c>
      <c r="C31" s="91" t="str">
        <f>IF(D1959&gt;0,D1959,"")</f>
        <v/>
      </c>
      <c r="D31" s="91" t="str">
        <f>IF(D1961&gt;0,D1961,"")</f>
        <v/>
      </c>
      <c r="E31" s="91" t="str">
        <f>IF(D1967&gt;0,D1967,"")</f>
        <v/>
      </c>
      <c r="F31" s="91" t="str">
        <f>IF(+E1969&gt;0,E1969,"")</f>
        <v/>
      </c>
      <c r="G31" s="91" t="str">
        <f>IF(+E1971&gt;0,E1971,"")</f>
        <v/>
      </c>
      <c r="H31" s="90" t="s">
        <v>9242</v>
      </c>
    </row>
    <row r="32" spans="1:8" x14ac:dyDescent="0.25">
      <c r="B32" s="85">
        <v>19</v>
      </c>
      <c r="C32" s="91" t="str">
        <f>IF(D2059&gt;0,D2059,"")</f>
        <v/>
      </c>
      <c r="D32" s="91" t="str">
        <f>IF(D2061&gt;0,D2061,"")</f>
        <v/>
      </c>
      <c r="E32" s="91" t="str">
        <f>IF(D2067&gt;0,D2067,"")</f>
        <v/>
      </c>
      <c r="F32" s="91" t="str">
        <f>IF(+E2069&gt;0,E2069,"")</f>
        <v/>
      </c>
      <c r="G32" s="91" t="str">
        <f>IF(+E2071&gt;0,E2071,"")</f>
        <v/>
      </c>
      <c r="H32" s="90" t="s">
        <v>9242</v>
      </c>
    </row>
    <row r="33" spans="2:8" x14ac:dyDescent="0.25">
      <c r="B33" s="85">
        <v>20</v>
      </c>
      <c r="C33" s="91" t="str">
        <f>IF(D2159&gt;0,D2159,"")</f>
        <v/>
      </c>
      <c r="D33" s="91" t="str">
        <f>IF(D2161&gt;0,D2161,"")</f>
        <v/>
      </c>
      <c r="E33" s="91" t="str">
        <f>IF(D2167&gt;0,D2167,"")</f>
        <v/>
      </c>
      <c r="F33" s="91" t="str">
        <f>IF(+E2169&gt;0,E2169,"")</f>
        <v/>
      </c>
      <c r="G33" s="91" t="str">
        <f>IF(+E2171&gt;0,E2171,"")</f>
        <v/>
      </c>
      <c r="H33" s="90" t="s">
        <v>9242</v>
      </c>
    </row>
    <row r="34" spans="2:8" x14ac:dyDescent="0.25">
      <c r="B34" s="85">
        <v>21</v>
      </c>
      <c r="C34" s="91" t="str">
        <f>IF(D2259&gt;0,D2259,"")</f>
        <v/>
      </c>
      <c r="D34" s="91" t="str">
        <f>IF(D2261&gt;0,D2261,"")</f>
        <v/>
      </c>
      <c r="E34" s="91" t="str">
        <f>IF(D2267&gt;0,D2267,"")</f>
        <v/>
      </c>
      <c r="F34" s="91" t="str">
        <f>IF(+E2269&gt;0,E2269,"")</f>
        <v/>
      </c>
      <c r="G34" s="91" t="str">
        <f>IF(+E2271&gt;0,E2271,"")</f>
        <v/>
      </c>
      <c r="H34" s="90" t="s">
        <v>9242</v>
      </c>
    </row>
    <row r="35" spans="2:8" x14ac:dyDescent="0.25">
      <c r="B35" s="85">
        <v>22</v>
      </c>
      <c r="C35" s="91" t="str">
        <f>IF(D2359&gt;0,D2359,"")</f>
        <v/>
      </c>
      <c r="D35" s="91" t="str">
        <f>IF(D2361&gt;0,D2361,"")</f>
        <v/>
      </c>
      <c r="E35" s="91" t="str">
        <f>IF(D2367&gt;0,D2367,"")</f>
        <v/>
      </c>
      <c r="F35" s="91" t="str">
        <f>IF(+E2369&gt;0,E2369,"")</f>
        <v/>
      </c>
      <c r="G35" s="91" t="str">
        <f>IF(+E2371&gt;0,E2371,"")</f>
        <v/>
      </c>
      <c r="H35" s="90" t="s">
        <v>9242</v>
      </c>
    </row>
    <row r="36" spans="2:8" x14ac:dyDescent="0.25">
      <c r="B36" s="85">
        <v>23</v>
      </c>
      <c r="C36" s="91" t="str">
        <f>IF(D2459&gt;0,D2459,"")</f>
        <v/>
      </c>
      <c r="D36" s="91" t="str">
        <f>IF(D2461&gt;0,D2461,"")</f>
        <v/>
      </c>
      <c r="E36" s="91" t="str">
        <f>IF(D2467&gt;0,D2467,"")</f>
        <v/>
      </c>
      <c r="F36" s="91" t="str">
        <f>IF(+E2469&gt;0,E2469,"")</f>
        <v/>
      </c>
      <c r="G36" s="91" t="str">
        <f>IF(+E2471&gt;0,E2471,"")</f>
        <v/>
      </c>
      <c r="H36" s="90" t="s">
        <v>9242</v>
      </c>
    </row>
    <row r="37" spans="2:8" x14ac:dyDescent="0.25">
      <c r="B37" s="85">
        <v>24</v>
      </c>
      <c r="C37" s="91" t="str">
        <f>IF(D2559&gt;0,D2559,"")</f>
        <v/>
      </c>
      <c r="D37" s="91" t="str">
        <f>IF(D2561&gt;0,D2561,"")</f>
        <v/>
      </c>
      <c r="E37" s="91" t="str">
        <f>IF(D2567&gt;0,D2567,"")</f>
        <v/>
      </c>
      <c r="F37" s="91" t="str">
        <f>IF(+E2569&gt;0,E2569,"")</f>
        <v/>
      </c>
      <c r="G37" s="91" t="str">
        <f>IF(+E2571&gt;0,E2571,"")</f>
        <v/>
      </c>
      <c r="H37" s="90" t="s">
        <v>9242</v>
      </c>
    </row>
    <row r="38" spans="2:8" x14ac:dyDescent="0.25">
      <c r="B38" s="85">
        <v>25</v>
      </c>
      <c r="C38" s="91" t="str">
        <f>IF(D2659&gt;0,D2659,"")</f>
        <v/>
      </c>
      <c r="D38" s="91" t="str">
        <f>IF(D2661&gt;0,D2661,"")</f>
        <v/>
      </c>
      <c r="E38" s="91" t="str">
        <f>IF(D2667&gt;0,D2667,"")</f>
        <v/>
      </c>
      <c r="F38" s="91" t="str">
        <f>IF(+E2669&gt;0,E2669,"")</f>
        <v/>
      </c>
      <c r="G38" s="91" t="str">
        <f>IF(+E2671&gt;0,E2671,"")</f>
        <v/>
      </c>
      <c r="H38" s="90" t="s">
        <v>9242</v>
      </c>
    </row>
    <row r="39" spans="2:8" x14ac:dyDescent="0.25">
      <c r="B39" s="85">
        <v>26</v>
      </c>
      <c r="C39" s="91" t="str">
        <f>IF(D2759&gt;0,D2759,"")</f>
        <v/>
      </c>
      <c r="D39" s="91" t="str">
        <f>IF(D2761&gt;0,D2761,"")</f>
        <v/>
      </c>
      <c r="E39" s="91" t="str">
        <f>IF(D2767&gt;0,D2767,"")</f>
        <v/>
      </c>
      <c r="F39" s="91" t="str">
        <f>IF(+E2769&gt;0,E2769,"")</f>
        <v/>
      </c>
      <c r="G39" s="91" t="str">
        <f>IF(+E2771&gt;0,E2771,"")</f>
        <v/>
      </c>
      <c r="H39" s="90" t="s">
        <v>9242</v>
      </c>
    </row>
    <row r="40" spans="2:8" x14ac:dyDescent="0.25">
      <c r="B40" s="85">
        <v>27</v>
      </c>
      <c r="C40" s="91" t="str">
        <f>IF(D2859&gt;0,D2859,"")</f>
        <v/>
      </c>
      <c r="D40" s="91" t="str">
        <f>IF(D2861&gt;0,D2861,"")</f>
        <v/>
      </c>
      <c r="E40" s="91" t="str">
        <f>IF(D2867&gt;0,D2867,"")</f>
        <v/>
      </c>
      <c r="F40" s="91" t="str">
        <f>IF(+E2869&gt;0,E2869,"")</f>
        <v/>
      </c>
      <c r="G40" s="91" t="str">
        <f>IF(+E2871&gt;0,E2871,"")</f>
        <v/>
      </c>
      <c r="H40" s="90" t="s">
        <v>9242</v>
      </c>
    </row>
    <row r="41" spans="2:8" x14ac:dyDescent="0.25">
      <c r="B41" s="85">
        <v>28</v>
      </c>
      <c r="C41" s="91" t="str">
        <f>IF(D2959&gt;0,D2959,"")</f>
        <v/>
      </c>
      <c r="D41" s="91" t="str">
        <f>IF(D2961&gt;0,D2961,"")</f>
        <v/>
      </c>
      <c r="E41" s="91" t="str">
        <f>IF(D2967&gt;0,D2967,"")</f>
        <v/>
      </c>
      <c r="F41" s="91" t="str">
        <f>IF(+E2969&gt;0,E2969,"")</f>
        <v/>
      </c>
      <c r="G41" s="91" t="str">
        <f>IF(+E2971&gt;0,E2971,"")</f>
        <v/>
      </c>
      <c r="H41" s="90" t="s">
        <v>9242</v>
      </c>
    </row>
    <row r="42" spans="2:8" x14ac:dyDescent="0.25">
      <c r="B42" s="85">
        <v>29</v>
      </c>
      <c r="C42" s="91" t="str">
        <f>IF(D3059&gt;0,D3059,"")</f>
        <v/>
      </c>
      <c r="D42" s="91" t="str">
        <f>IF(D3061&gt;0,D3061,"")</f>
        <v/>
      </c>
      <c r="E42" s="91" t="str">
        <f>IF(D3067&gt;0,D3067,"")</f>
        <v/>
      </c>
      <c r="F42" s="91" t="str">
        <f>IF(+E3069&gt;0,E3069,"")</f>
        <v/>
      </c>
      <c r="G42" s="91" t="str">
        <f>IF(+E3071&gt;0,E3071,"")</f>
        <v/>
      </c>
      <c r="H42" s="90" t="s">
        <v>9242</v>
      </c>
    </row>
    <row r="43" spans="2:8" x14ac:dyDescent="0.25">
      <c r="B43" s="85">
        <v>30</v>
      </c>
      <c r="C43" s="91" t="str">
        <f>IF(D3159&gt;0,D3159,"")</f>
        <v/>
      </c>
      <c r="D43" s="91" t="str">
        <f>IF(D3161&gt;0,D3161,"")</f>
        <v/>
      </c>
      <c r="E43" s="91" t="str">
        <f>IF(D3167&gt;0,D3167,"")</f>
        <v/>
      </c>
      <c r="F43" s="91" t="str">
        <f>IF(+E3169&gt;0,E3169,"")</f>
        <v/>
      </c>
      <c r="G43" s="91" t="str">
        <f>IF(+E3171&gt;0,E3171,"")</f>
        <v/>
      </c>
      <c r="H43" s="90" t="s">
        <v>9242</v>
      </c>
    </row>
    <row r="255" spans="2:4" x14ac:dyDescent="0.25">
      <c r="B255" s="378" t="s">
        <v>9231</v>
      </c>
      <c r="C255" s="378"/>
      <c r="D255" s="378"/>
    </row>
    <row r="257" spans="2:13" ht="15.75" x14ac:dyDescent="0.25">
      <c r="B257" s="375" t="str">
        <f>IF(D261&gt;0,D261,"")</f>
        <v/>
      </c>
      <c r="C257" s="375"/>
      <c r="D257" s="375"/>
      <c r="E257" s="375"/>
      <c r="F257" s="375"/>
      <c r="G257" s="375"/>
      <c r="H257" s="375"/>
      <c r="I257" s="375"/>
      <c r="J257" s="375"/>
      <c r="K257" s="375"/>
      <c r="L257" s="375"/>
      <c r="M257" s="375"/>
    </row>
    <row r="259" spans="2:13" x14ac:dyDescent="0.25">
      <c r="C259" s="20" t="s">
        <v>7556</v>
      </c>
      <c r="D259" s="274"/>
      <c r="E259" s="275"/>
    </row>
    <row r="261" spans="2:13" x14ac:dyDescent="0.25">
      <c r="C261" s="20" t="s">
        <v>7557</v>
      </c>
      <c r="D261" s="274"/>
      <c r="E261" s="282"/>
      <c r="F261" s="282"/>
      <c r="G261" s="282"/>
      <c r="H261" s="282"/>
      <c r="I261" s="282"/>
      <c r="J261" s="282"/>
      <c r="K261" s="282"/>
      <c r="L261" s="275"/>
    </row>
    <row r="263" spans="2:13" x14ac:dyDescent="0.25">
      <c r="C263" s="279" t="s">
        <v>9232</v>
      </c>
      <c r="D263" s="279"/>
      <c r="E263" s="79"/>
    </row>
    <row r="265" spans="2:13" x14ac:dyDescent="0.25">
      <c r="C265" s="20" t="s">
        <v>3</v>
      </c>
      <c r="D265" s="381" t="str">
        <f>IF(E263&gt;0,VLOOKUP(E263,Tablas!G4:H1197,2,FALSE),"")</f>
        <v/>
      </c>
      <c r="E265" s="382"/>
      <c r="F265" s="382"/>
      <c r="G265" s="382"/>
      <c r="H265" s="382"/>
      <c r="I265" s="382"/>
      <c r="J265" s="382"/>
      <c r="K265" s="382"/>
      <c r="L265" s="383"/>
    </row>
    <row r="267" spans="2:13" x14ac:dyDescent="0.25">
      <c r="C267" s="20" t="s">
        <v>9229</v>
      </c>
      <c r="D267" s="285" t="s">
        <v>7625</v>
      </c>
      <c r="E267" s="286"/>
    </row>
    <row r="269" spans="2:13" x14ac:dyDescent="0.25">
      <c r="C269" s="288" t="str">
        <f>IF(OR(D267=Tablas!C74,D267=Tablas!C75,D267=Tablas!C76,D267=Tablas!C77),"Dotación de personal según F.931 *",IF(D267=Tablas!C78,"Nomina de asociados *",""))</f>
        <v>Dotación de personal según F.931 *</v>
      </c>
      <c r="D269" s="379"/>
      <c r="E269" s="95"/>
    </row>
    <row r="270" spans="2:13" x14ac:dyDescent="0.25">
      <c r="C270" s="20"/>
    </row>
    <row r="271" spans="2:13" x14ac:dyDescent="0.25">
      <c r="C271" s="288" t="s">
        <v>9235</v>
      </c>
      <c r="D271" s="288"/>
      <c r="E271" s="376"/>
      <c r="F271" s="377"/>
    </row>
    <row r="273" spans="2:13" x14ac:dyDescent="0.25">
      <c r="C273" s="279" t="s">
        <v>9239</v>
      </c>
      <c r="D273" s="279"/>
      <c r="E273" s="279"/>
      <c r="F273" s="279"/>
      <c r="G273" s="279"/>
      <c r="H273" s="279"/>
      <c r="I273" s="279"/>
      <c r="J273" s="279"/>
      <c r="K273" s="279"/>
      <c r="L273" s="279"/>
    </row>
    <row r="275" spans="2:13" x14ac:dyDescent="0.25">
      <c r="C275" s="341"/>
      <c r="D275" s="342"/>
      <c r="E275" s="342"/>
      <c r="F275" s="342"/>
      <c r="G275" s="342"/>
      <c r="H275" s="342"/>
      <c r="I275" s="342"/>
      <c r="J275" s="342"/>
      <c r="K275" s="342"/>
      <c r="L275" s="343"/>
    </row>
    <row r="276" spans="2:13" x14ac:dyDescent="0.25">
      <c r="C276" s="346"/>
      <c r="D276" s="347"/>
      <c r="E276" s="347"/>
      <c r="F276" s="347"/>
      <c r="G276" s="347"/>
      <c r="H276" s="347"/>
      <c r="I276" s="347"/>
      <c r="J276" s="347"/>
      <c r="K276" s="347"/>
      <c r="L276" s="348"/>
    </row>
    <row r="278" spans="2:13" x14ac:dyDescent="0.25">
      <c r="C278" s="288" t="s">
        <v>9240</v>
      </c>
      <c r="D278" s="288"/>
      <c r="E278" s="288"/>
      <c r="F278" s="288"/>
      <c r="G278" s="288"/>
      <c r="H278" s="288"/>
      <c r="I278" s="288"/>
      <c r="J278" s="288"/>
      <c r="K278" s="288"/>
      <c r="L278" s="288"/>
    </row>
    <row r="280" spans="2:13" x14ac:dyDescent="0.25">
      <c r="C280" s="341"/>
      <c r="D280" s="342"/>
      <c r="E280" s="342"/>
      <c r="F280" s="342"/>
      <c r="G280" s="342"/>
      <c r="H280" s="342"/>
      <c r="I280" s="342"/>
      <c r="J280" s="342"/>
      <c r="K280" s="342"/>
      <c r="L280" s="343"/>
    </row>
    <row r="281" spans="2:13" x14ac:dyDescent="0.25">
      <c r="C281" s="346"/>
      <c r="D281" s="347"/>
      <c r="E281" s="347"/>
      <c r="F281" s="347"/>
      <c r="G281" s="347"/>
      <c r="H281" s="347"/>
      <c r="I281" s="347"/>
      <c r="J281" s="347"/>
      <c r="K281" s="347"/>
      <c r="L281" s="348"/>
    </row>
    <row r="284" spans="2:13" ht="15.75" x14ac:dyDescent="0.25">
      <c r="B284" s="375" t="s">
        <v>9233</v>
      </c>
      <c r="C284" s="375"/>
      <c r="D284" s="375"/>
      <c r="E284" s="375"/>
      <c r="F284" s="375"/>
      <c r="G284" s="375"/>
      <c r="H284" s="375"/>
      <c r="I284" s="375"/>
      <c r="J284" s="375"/>
      <c r="K284" s="375"/>
      <c r="L284" s="375"/>
      <c r="M284" s="375"/>
    </row>
    <row r="286" spans="2:13" x14ac:dyDescent="0.25">
      <c r="B286" s="380" t="s">
        <v>9234</v>
      </c>
      <c r="C286" s="380"/>
      <c r="D286" s="380"/>
      <c r="E286" s="380"/>
      <c r="F286" s="380"/>
      <c r="G286" s="380"/>
      <c r="H286" s="380"/>
      <c r="I286" s="380"/>
      <c r="J286" s="380"/>
      <c r="K286" s="380"/>
      <c r="L286" s="380"/>
      <c r="M286" s="380"/>
    </row>
    <row r="288" spans="2:13" ht="30" x14ac:dyDescent="0.25">
      <c r="C288" s="38"/>
      <c r="D288" s="38"/>
      <c r="E288" s="38"/>
      <c r="F288" s="261" t="s">
        <v>7596</v>
      </c>
      <c r="G288" s="261" t="s">
        <v>7597</v>
      </c>
      <c r="H288" s="261" t="s">
        <v>7598</v>
      </c>
      <c r="I288" s="261" t="s">
        <v>7599</v>
      </c>
      <c r="J288" s="261" t="s">
        <v>7600</v>
      </c>
      <c r="K288" s="261" t="s">
        <v>7592</v>
      </c>
    </row>
    <row r="289" spans="2:19" x14ac:dyDescent="0.25">
      <c r="C289" s="297" t="str">
        <f>IF(OR(D267=Tablas!C74,D267=Tablas!C75,D267=Tablas!C76,D267=Tablas!C77),"Gerentes",IF(D267=Tablas!C78,"Cantidad de asociados a capacitar",""))</f>
        <v>Gerentes</v>
      </c>
      <c r="D289" s="297"/>
      <c r="E289" s="297"/>
      <c r="F289" s="82">
        <v>1</v>
      </c>
      <c r="G289" s="82"/>
      <c r="H289" s="82"/>
      <c r="I289" s="82"/>
      <c r="J289" s="82"/>
      <c r="K289" s="205">
        <f>+F289+G289+H289+I289+J289</f>
        <v>1</v>
      </c>
    </row>
    <row r="290" spans="2:19" x14ac:dyDescent="0.25">
      <c r="C290" s="298" t="str">
        <f>IF(OR(D267=Tablas!C74,D267=Tablas!C75,D267=Tablas!C76,D267=Tablas!C77),"Mandos Medios (supervisores, jefes de área, etc.)","")</f>
        <v>Mandos Medios (supervisores, jefes de área, etc.)</v>
      </c>
      <c r="D290" s="298"/>
      <c r="E290" s="298"/>
      <c r="F290" s="82"/>
      <c r="G290" s="82">
        <v>1</v>
      </c>
      <c r="H290" s="82">
        <v>1</v>
      </c>
      <c r="I290" s="82">
        <v>1</v>
      </c>
      <c r="J290" s="82">
        <v>1</v>
      </c>
      <c r="K290" s="205">
        <f>+F290+G290+H290+I290+J290</f>
        <v>4</v>
      </c>
    </row>
    <row r="291" spans="2:19" x14ac:dyDescent="0.25">
      <c r="C291" s="298" t="str">
        <f>IF(OR(D267=Tablas!C74,D267=Tablas!C75,D267=Tablas!C76,D267=Tablas!C77),"Operativos","")</f>
        <v>Operativos</v>
      </c>
      <c r="D291" s="298"/>
      <c r="E291" s="298"/>
      <c r="F291" s="82"/>
      <c r="G291" s="82"/>
      <c r="H291" s="82"/>
      <c r="I291" s="82"/>
      <c r="J291" s="82"/>
      <c r="K291" s="205">
        <v>0</v>
      </c>
    </row>
    <row r="292" spans="2:19" x14ac:dyDescent="0.25">
      <c r="C292" s="295" t="s">
        <v>7586</v>
      </c>
      <c r="D292" s="295"/>
      <c r="E292" s="295"/>
      <c r="F292" s="206">
        <f>+F289+F290+F291</f>
        <v>1</v>
      </c>
      <c r="G292" s="206">
        <f>+G289+G290+G291</f>
        <v>1</v>
      </c>
      <c r="H292" s="206">
        <f>+H289+H290+H291</f>
        <v>1</v>
      </c>
      <c r="I292" s="206">
        <f>+I289+I290+I291</f>
        <v>1</v>
      </c>
      <c r="J292" s="206">
        <f>+J291+J290+J289</f>
        <v>1</v>
      </c>
      <c r="K292" s="206">
        <f>+K289+K290+K291</f>
        <v>5</v>
      </c>
    </row>
    <row r="293" spans="2:19" x14ac:dyDescent="0.25">
      <c r="B293" s="26"/>
      <c r="C293" s="67"/>
      <c r="D293" s="67"/>
      <c r="E293" s="67"/>
      <c r="F293" s="83"/>
      <c r="G293" s="83"/>
      <c r="H293" s="83"/>
      <c r="I293" s="83"/>
      <c r="J293" s="83"/>
      <c r="K293" s="83"/>
      <c r="L293" s="26"/>
      <c r="M293" s="26"/>
      <c r="N293" s="26"/>
      <c r="O293" s="26"/>
      <c r="P293" s="26"/>
      <c r="Q293" s="26"/>
      <c r="R293" s="26"/>
      <c r="S293" s="26"/>
    </row>
    <row r="294" spans="2:19" x14ac:dyDescent="0.25">
      <c r="B294" s="26"/>
      <c r="N294" s="26"/>
      <c r="O294" s="26"/>
      <c r="P294" s="26"/>
      <c r="Q294" s="26"/>
      <c r="R294" s="26"/>
      <c r="S294" s="26"/>
    </row>
    <row r="295" spans="2:19" ht="15" customHeight="1" x14ac:dyDescent="0.25">
      <c r="B295" s="26"/>
      <c r="C295" s="288" t="str">
        <f>IF(F292&gt;0,"Describa la función del área Producción/Operaciones *","")</f>
        <v>Describa la función del área Producción/Operaciones *</v>
      </c>
      <c r="D295" s="288"/>
      <c r="E295" s="288"/>
      <c r="F295" s="288"/>
      <c r="G295" s="303"/>
      <c r="H295" s="303"/>
      <c r="I295" s="303"/>
      <c r="J295" s="303"/>
      <c r="K295" s="303"/>
      <c r="L295" s="303"/>
      <c r="N295" s="84" t="str">
        <f>IF(AND(F292&gt;0,F295=""),"Debe ingresar una descripción del área producción/operaciones","")</f>
        <v>Debe ingresar una descripción del área producción/operaciones</v>
      </c>
      <c r="O295" s="26"/>
      <c r="P295" s="26"/>
      <c r="Q295" s="26"/>
      <c r="R295" s="26"/>
      <c r="S295" s="26"/>
    </row>
    <row r="296" spans="2:19" x14ac:dyDescent="0.25">
      <c r="B296" s="26"/>
      <c r="N296" s="26"/>
      <c r="O296" s="26"/>
      <c r="P296" s="26"/>
      <c r="Q296" s="26"/>
      <c r="R296" s="26"/>
      <c r="S296" s="26"/>
    </row>
    <row r="297" spans="2:19" ht="15" customHeight="1" x14ac:dyDescent="0.25">
      <c r="B297" s="26"/>
      <c r="C297" s="288" t="str">
        <f>IF(G292&gt;0,"Describa la función del área Comercial y ventas *","")</f>
        <v>Describa la función del área Comercial y ventas *</v>
      </c>
      <c r="D297" s="288"/>
      <c r="E297" s="288"/>
      <c r="F297" s="288"/>
      <c r="G297" s="303"/>
      <c r="H297" s="303"/>
      <c r="I297" s="303"/>
      <c r="J297" s="303"/>
      <c r="K297" s="303"/>
      <c r="L297" s="303"/>
      <c r="N297" s="84" t="str">
        <f>IF(AND(G292&gt;0,F297=""),"Debe ingresar una descripción del área Comercial y ventas","")</f>
        <v>Debe ingresar una descripción del área Comercial y ventas</v>
      </c>
      <c r="O297" s="26"/>
      <c r="P297" s="26"/>
      <c r="Q297" s="26"/>
      <c r="R297" s="26"/>
      <c r="S297" s="26"/>
    </row>
    <row r="298" spans="2:19" x14ac:dyDescent="0.25">
      <c r="B298" s="26"/>
      <c r="N298" s="26"/>
      <c r="O298" s="26"/>
      <c r="P298" s="26"/>
      <c r="Q298" s="26"/>
      <c r="R298" s="26"/>
      <c r="S298" s="26"/>
    </row>
    <row r="299" spans="2:19" ht="15" customHeight="1" x14ac:dyDescent="0.25">
      <c r="B299" s="26"/>
      <c r="C299" s="288" t="str">
        <f>IF(H292&gt;0,"Describa la función del área Administración y finanzas *","")</f>
        <v>Describa la función del área Administración y finanzas *</v>
      </c>
      <c r="D299" s="288"/>
      <c r="E299" s="288"/>
      <c r="F299" s="94"/>
      <c r="G299" s="303"/>
      <c r="H299" s="303"/>
      <c r="I299" s="303"/>
      <c r="J299" s="303"/>
      <c r="K299" s="303"/>
      <c r="L299" s="303"/>
      <c r="N299" s="84" t="str">
        <f>IF(AND(H292&gt;0,F299=""),"Debe ingresar una descripción del área Administración y finanzas","")</f>
        <v>Debe ingresar una descripción del área Administración y finanzas</v>
      </c>
      <c r="O299" s="26"/>
      <c r="P299" s="26"/>
      <c r="Q299" s="26"/>
      <c r="R299" s="26"/>
      <c r="S299" s="26"/>
    </row>
    <row r="300" spans="2:19" x14ac:dyDescent="0.25">
      <c r="B300" s="26"/>
      <c r="C300" s="88"/>
      <c r="D300" s="88"/>
      <c r="E300" s="88"/>
      <c r="N300" s="26"/>
      <c r="O300" s="26"/>
      <c r="P300" s="26"/>
      <c r="Q300" s="26"/>
      <c r="R300" s="26"/>
      <c r="S300" s="26"/>
    </row>
    <row r="301" spans="2:19" ht="15" customHeight="1" x14ac:dyDescent="0.25">
      <c r="B301" s="26"/>
      <c r="C301" s="288" t="str">
        <f>IF(I292&gt;0,"Describa la función del área Recursos Humanos *","")</f>
        <v>Describa la función del área Recursos Humanos *</v>
      </c>
      <c r="D301" s="288"/>
      <c r="E301" s="288"/>
      <c r="F301" s="288"/>
      <c r="G301" s="303"/>
      <c r="H301" s="303"/>
      <c r="I301" s="303"/>
      <c r="J301" s="303"/>
      <c r="K301" s="303"/>
      <c r="L301" s="303"/>
      <c r="N301" s="84" t="str">
        <f>IF(AND(I292&gt;0,F301=""),"Debe ingresar una descripción del área Recursos Humanos","")</f>
        <v>Debe ingresar una descripción del área Recursos Humanos</v>
      </c>
      <c r="O301" s="26"/>
      <c r="P301" s="26"/>
      <c r="Q301" s="26"/>
      <c r="R301" s="26"/>
      <c r="S301" s="26"/>
    </row>
    <row r="302" spans="2:19" x14ac:dyDescent="0.25">
      <c r="B302" s="26"/>
      <c r="N302" s="26"/>
      <c r="O302" s="26"/>
      <c r="P302" s="26"/>
      <c r="Q302" s="26"/>
      <c r="R302" s="26"/>
      <c r="S302" s="26"/>
    </row>
    <row r="303" spans="2:19" x14ac:dyDescent="0.25">
      <c r="B303" s="26"/>
      <c r="C303" s="279" t="str">
        <f>IF(J292&gt;0,"Describa la función del área Otros: *","")</f>
        <v>Describa la función del área Otros: *</v>
      </c>
      <c r="D303" s="279"/>
      <c r="E303" s="279"/>
      <c r="F303" s="279"/>
      <c r="G303" s="303"/>
      <c r="H303" s="303"/>
      <c r="I303" s="303"/>
      <c r="J303" s="303"/>
      <c r="K303" s="303"/>
      <c r="L303" s="303"/>
      <c r="N303" s="84" t="str">
        <f>IF(AND(J292&gt;0,F303=""),"Debe ingresar una descripción del área Otros","")</f>
        <v>Debe ingresar una descripción del área Otros</v>
      </c>
      <c r="O303" s="26"/>
      <c r="P303" s="26"/>
      <c r="Q303" s="26"/>
      <c r="R303" s="26"/>
      <c r="S303" s="26"/>
    </row>
    <row r="306" spans="2:13" ht="15.75" x14ac:dyDescent="0.25">
      <c r="B306" s="375" t="s">
        <v>4</v>
      </c>
      <c r="C306" s="375"/>
      <c r="D306" s="375"/>
      <c r="E306" s="375"/>
      <c r="F306" s="375"/>
      <c r="G306" s="375"/>
      <c r="H306" s="375"/>
      <c r="I306" s="375"/>
      <c r="J306" s="375"/>
      <c r="K306" s="375"/>
      <c r="L306" s="375"/>
      <c r="M306" s="375"/>
    </row>
    <row r="309" spans="2:13" x14ac:dyDescent="0.25">
      <c r="C309" s="20" t="s">
        <v>7566</v>
      </c>
      <c r="D309" s="274"/>
      <c r="E309" s="282"/>
      <c r="F309" s="282"/>
      <c r="G309" s="282"/>
      <c r="H309" s="282"/>
      <c r="I309" s="282"/>
      <c r="J309" s="282"/>
      <c r="K309" s="282"/>
      <c r="L309" s="275"/>
    </row>
    <row r="311" spans="2:13" x14ac:dyDescent="0.25">
      <c r="D311" s="19" t="e">
        <f>VLOOKUP(D312,Tablas!$K$5:$L$28,2,FALSE)</f>
        <v>#N/A</v>
      </c>
    </row>
    <row r="312" spans="2:13" x14ac:dyDescent="0.25">
      <c r="C312" s="20" t="s">
        <v>7567</v>
      </c>
      <c r="D312" s="33"/>
      <c r="F312" s="20" t="s">
        <v>7568</v>
      </c>
      <c r="G312" s="376"/>
      <c r="H312" s="377"/>
      <c r="J312" s="20" t="s">
        <v>7569</v>
      </c>
      <c r="K312" s="274"/>
      <c r="L312" s="275"/>
    </row>
    <row r="313" spans="2:13" x14ac:dyDescent="0.25">
      <c r="C313" s="20"/>
      <c r="D313" s="27"/>
      <c r="G313" s="27"/>
      <c r="K313" s="65"/>
      <c r="L313" s="65"/>
    </row>
    <row r="314" spans="2:13" x14ac:dyDescent="0.25">
      <c r="D314" s="19" t="str">
        <f>IF(D312&gt;0,VLOOKUP(D312,Tablas!$K$5:$M$28,3,FALSE),"")</f>
        <v/>
      </c>
    </row>
    <row r="315" spans="2:13" x14ac:dyDescent="0.25">
      <c r="C315" s="20" t="s">
        <v>7570</v>
      </c>
      <c r="D315" s="33"/>
      <c r="F315" s="20" t="s">
        <v>7571</v>
      </c>
      <c r="G315" s="376"/>
      <c r="H315" s="377"/>
    </row>
    <row r="319" spans="2:13" x14ac:dyDescent="0.25">
      <c r="D319" s="374" t="s">
        <v>8</v>
      </c>
      <c r="E319" s="374"/>
      <c r="F319" s="374"/>
      <c r="G319" s="374"/>
      <c r="H319" s="374"/>
      <c r="I319" s="374"/>
    </row>
    <row r="321" spans="4:9" x14ac:dyDescent="0.25">
      <c r="D321" s="265" t="s">
        <v>7559</v>
      </c>
      <c r="E321" s="265" t="s">
        <v>7560</v>
      </c>
      <c r="F321" s="265" t="s">
        <v>7561</v>
      </c>
      <c r="G321" s="265" t="s">
        <v>1176</v>
      </c>
      <c r="H321" s="265" t="s">
        <v>7562</v>
      </c>
      <c r="I321" s="265" t="s">
        <v>7563</v>
      </c>
    </row>
    <row r="322" spans="4:9" x14ac:dyDescent="0.25">
      <c r="D322" s="35"/>
      <c r="E322" s="35"/>
      <c r="F322" s="35"/>
      <c r="G322" s="36" t="str">
        <f>MID(F322,3,8)</f>
        <v/>
      </c>
      <c r="H322" s="35"/>
      <c r="I322" s="35"/>
    </row>
    <row r="323" spans="4:9" x14ac:dyDescent="0.25">
      <c r="D323" s="35"/>
      <c r="E323" s="35"/>
      <c r="F323" s="35"/>
      <c r="G323" s="36" t="str">
        <f>MID(F323,3,8)</f>
        <v/>
      </c>
      <c r="H323" s="35"/>
      <c r="I323" s="35"/>
    </row>
    <row r="324" spans="4:9" x14ac:dyDescent="0.25">
      <c r="D324" s="35"/>
      <c r="E324" s="35"/>
      <c r="F324" s="35"/>
      <c r="G324" s="36" t="str">
        <f>MID(F324,3,8)</f>
        <v/>
      </c>
      <c r="H324" s="35"/>
      <c r="I324" s="35"/>
    </row>
    <row r="328" spans="4:9" x14ac:dyDescent="0.25">
      <c r="F328" s="373" t="s">
        <v>9238</v>
      </c>
    </row>
    <row r="329" spans="4:9" x14ac:dyDescent="0.25">
      <c r="F329" s="373"/>
    </row>
    <row r="355" spans="2:13" x14ac:dyDescent="0.25">
      <c r="B355" s="378" t="s">
        <v>9241</v>
      </c>
      <c r="C355" s="378"/>
      <c r="D355" s="378"/>
    </row>
    <row r="357" spans="2:13" ht="15.75" x14ac:dyDescent="0.25">
      <c r="B357" s="375" t="str">
        <f>IF(D361&gt;0,D361,"")</f>
        <v/>
      </c>
      <c r="C357" s="375"/>
      <c r="D357" s="375"/>
      <c r="E357" s="375"/>
      <c r="F357" s="375"/>
      <c r="G357" s="375"/>
      <c r="H357" s="375"/>
      <c r="I357" s="375"/>
      <c r="J357" s="375"/>
      <c r="K357" s="375"/>
      <c r="L357" s="375"/>
      <c r="M357" s="375"/>
    </row>
    <row r="359" spans="2:13" x14ac:dyDescent="0.25">
      <c r="C359" s="20" t="s">
        <v>7556</v>
      </c>
      <c r="D359" s="274"/>
      <c r="E359" s="275"/>
    </row>
    <row r="361" spans="2:13" x14ac:dyDescent="0.25">
      <c r="C361" s="20" t="s">
        <v>7557</v>
      </c>
      <c r="D361" s="274"/>
      <c r="E361" s="282"/>
      <c r="F361" s="282"/>
      <c r="G361" s="282"/>
      <c r="H361" s="282"/>
      <c r="I361" s="282"/>
      <c r="J361" s="282"/>
      <c r="K361" s="282"/>
      <c r="L361" s="275"/>
    </row>
    <row r="363" spans="2:13" x14ac:dyDescent="0.25">
      <c r="C363" s="279" t="s">
        <v>9232</v>
      </c>
      <c r="D363" s="279"/>
      <c r="E363" s="79"/>
    </row>
    <row r="365" spans="2:13" x14ac:dyDescent="0.25">
      <c r="C365" s="20" t="s">
        <v>3</v>
      </c>
      <c r="D365" s="381" t="str">
        <f>IF(E363&gt;0,VLOOKUP(E363,Tablas!G157:H1350,2,FALSE),"")</f>
        <v/>
      </c>
      <c r="E365" s="382"/>
      <c r="F365" s="382"/>
      <c r="G365" s="382"/>
      <c r="H365" s="382"/>
      <c r="I365" s="382"/>
      <c r="J365" s="382"/>
      <c r="K365" s="382"/>
      <c r="L365" s="383"/>
    </row>
    <row r="367" spans="2:13" x14ac:dyDescent="0.25">
      <c r="C367" s="20" t="s">
        <v>9229</v>
      </c>
      <c r="D367" s="285"/>
      <c r="E367" s="286"/>
    </row>
    <row r="369" spans="2:13" x14ac:dyDescent="0.25">
      <c r="C369" s="288" t="str">
        <f>IF(OR(D367=Tablas!C227,D367=Tablas!C228,D367=Tablas!C229,D367=Tablas!C230),"Dotación de personal según F.931 *",IF(D367=Tablas!C231,"Nomina de asociados *",""))</f>
        <v>Dotación de personal según F.931 *</v>
      </c>
      <c r="D369" s="379"/>
      <c r="E369" s="95"/>
      <c r="F369" s="87"/>
    </row>
    <row r="370" spans="2:13" x14ac:dyDescent="0.25">
      <c r="C370" s="20"/>
      <c r="E370" s="87"/>
      <c r="F370" s="87"/>
    </row>
    <row r="371" spans="2:13" x14ac:dyDescent="0.25">
      <c r="C371" s="288" t="s">
        <v>9235</v>
      </c>
      <c r="D371" s="288"/>
      <c r="E371" s="376"/>
      <c r="F371" s="377"/>
    </row>
    <row r="373" spans="2:13" x14ac:dyDescent="0.25">
      <c r="C373" s="279" t="s">
        <v>9239</v>
      </c>
      <c r="D373" s="279"/>
      <c r="E373" s="279"/>
      <c r="F373" s="279"/>
      <c r="G373" s="279"/>
      <c r="H373" s="279"/>
      <c r="I373" s="279"/>
      <c r="J373" s="279"/>
      <c r="K373" s="279"/>
      <c r="L373" s="279"/>
    </row>
    <row r="375" spans="2:13" x14ac:dyDescent="0.25">
      <c r="C375" s="341"/>
      <c r="D375" s="342"/>
      <c r="E375" s="342"/>
      <c r="F375" s="342"/>
      <c r="G375" s="342"/>
      <c r="H375" s="342"/>
      <c r="I375" s="342"/>
      <c r="J375" s="342"/>
      <c r="K375" s="342"/>
      <c r="L375" s="343"/>
    </row>
    <row r="376" spans="2:13" x14ac:dyDescent="0.25">
      <c r="C376" s="346"/>
      <c r="D376" s="347"/>
      <c r="E376" s="347"/>
      <c r="F376" s="347"/>
      <c r="G376" s="347"/>
      <c r="H376" s="347"/>
      <c r="I376" s="347"/>
      <c r="J376" s="347"/>
      <c r="K376" s="347"/>
      <c r="L376" s="348"/>
    </row>
    <row r="378" spans="2:13" x14ac:dyDescent="0.25">
      <c r="C378" s="288" t="s">
        <v>9240</v>
      </c>
      <c r="D378" s="288"/>
      <c r="E378" s="288"/>
      <c r="F378" s="288"/>
      <c r="G378" s="288"/>
      <c r="H378" s="288"/>
      <c r="I378" s="288"/>
      <c r="J378" s="288"/>
      <c r="K378" s="288"/>
      <c r="L378" s="288"/>
    </row>
    <row r="380" spans="2:13" x14ac:dyDescent="0.25">
      <c r="C380" s="341"/>
      <c r="D380" s="342"/>
      <c r="E380" s="342"/>
      <c r="F380" s="342"/>
      <c r="G380" s="342"/>
      <c r="H380" s="342"/>
      <c r="I380" s="342"/>
      <c r="J380" s="342"/>
      <c r="K380" s="342"/>
      <c r="L380" s="343"/>
    </row>
    <row r="381" spans="2:13" x14ac:dyDescent="0.25">
      <c r="C381" s="346"/>
      <c r="D381" s="347"/>
      <c r="E381" s="347"/>
      <c r="F381" s="347"/>
      <c r="G381" s="347"/>
      <c r="H381" s="347"/>
      <c r="I381" s="347"/>
      <c r="J381" s="347"/>
      <c r="K381" s="347"/>
      <c r="L381" s="348"/>
    </row>
    <row r="384" spans="2:13" ht="15.75" x14ac:dyDescent="0.25">
      <c r="B384" s="375" t="s">
        <v>9233</v>
      </c>
      <c r="C384" s="375"/>
      <c r="D384" s="375"/>
      <c r="E384" s="375"/>
      <c r="F384" s="375"/>
      <c r="G384" s="375"/>
      <c r="H384" s="375"/>
      <c r="I384" s="375"/>
      <c r="J384" s="375"/>
      <c r="K384" s="375"/>
      <c r="L384" s="375"/>
      <c r="M384" s="375"/>
    </row>
    <row r="386" spans="2:19" s="26" customFormat="1" x14ac:dyDescent="0.25">
      <c r="B386" s="380" t="s">
        <v>9234</v>
      </c>
      <c r="C386" s="380"/>
      <c r="D386" s="380"/>
      <c r="E386" s="380"/>
      <c r="F386" s="380"/>
      <c r="G386" s="380"/>
      <c r="H386" s="380"/>
      <c r="I386" s="380"/>
      <c r="J386" s="380"/>
      <c r="K386" s="380"/>
      <c r="L386" s="380"/>
      <c r="M386" s="380"/>
      <c r="N386"/>
      <c r="O386"/>
      <c r="P386"/>
      <c r="Q386"/>
      <c r="R386"/>
      <c r="S386"/>
    </row>
    <row r="387" spans="2:19" s="26" customFormat="1" x14ac:dyDescent="0.25">
      <c r="B387"/>
      <c r="C387"/>
      <c r="D387"/>
      <c r="E387"/>
      <c r="F387"/>
      <c r="G387"/>
      <c r="H387"/>
      <c r="I387"/>
      <c r="J387"/>
      <c r="K387"/>
      <c r="L387"/>
      <c r="M387"/>
      <c r="N387"/>
      <c r="O387"/>
      <c r="P387"/>
      <c r="Q387"/>
      <c r="R387"/>
      <c r="S387"/>
    </row>
    <row r="388" spans="2:19" s="26" customFormat="1" ht="30" x14ac:dyDescent="0.25">
      <c r="B388"/>
      <c r="C388" s="38"/>
      <c r="D388" s="38"/>
      <c r="E388" s="38"/>
      <c r="F388" s="261" t="s">
        <v>7596</v>
      </c>
      <c r="G388" s="261" t="s">
        <v>7597</v>
      </c>
      <c r="H388" s="261" t="s">
        <v>7598</v>
      </c>
      <c r="I388" s="261" t="s">
        <v>7599</v>
      </c>
      <c r="J388" s="261" t="s">
        <v>7600</v>
      </c>
      <c r="K388" s="261" t="s">
        <v>7592</v>
      </c>
      <c r="L388"/>
      <c r="M388"/>
      <c r="N388"/>
      <c r="O388"/>
      <c r="P388"/>
      <c r="Q388"/>
      <c r="R388"/>
      <c r="S388"/>
    </row>
    <row r="389" spans="2:19" s="26" customFormat="1" x14ac:dyDescent="0.25">
      <c r="B389"/>
      <c r="C389" s="297" t="str">
        <f>IF(OR(D367=Tablas!C227,D367=Tablas!C228,D367=Tablas!C229,D367=Tablas!C230),"Gerentes",IF(D367=Tablas!C231,"Cantidad de asociados a capacitar",""))</f>
        <v>Gerentes</v>
      </c>
      <c r="D389" s="297"/>
      <c r="E389" s="297"/>
      <c r="F389" s="82"/>
      <c r="G389" s="82"/>
      <c r="H389" s="82"/>
      <c r="I389" s="82"/>
      <c r="J389" s="82"/>
      <c r="K389" s="205">
        <f>+F389+G389+H389+I389+J389</f>
        <v>0</v>
      </c>
      <c r="L389"/>
      <c r="M389"/>
      <c r="N389"/>
      <c r="O389"/>
      <c r="P389"/>
      <c r="Q389"/>
      <c r="R389"/>
      <c r="S389"/>
    </row>
    <row r="390" spans="2:19" s="26" customFormat="1" x14ac:dyDescent="0.25">
      <c r="B390"/>
      <c r="C390" s="298" t="str">
        <f>IF(OR(D367=Tablas!C227,D367=Tablas!C228,D367=Tablas!C229,D367=Tablas!C230),"Mandos Medios (supervisores, jefes de área, etc.)","")</f>
        <v>Mandos Medios (supervisores, jefes de área, etc.)</v>
      </c>
      <c r="D390" s="298"/>
      <c r="E390" s="298"/>
      <c r="F390" s="82"/>
      <c r="G390" s="82"/>
      <c r="H390" s="82"/>
      <c r="I390" s="82"/>
      <c r="J390" s="82"/>
      <c r="K390" s="205">
        <f>+F390+G390+H390+I390+J390</f>
        <v>0</v>
      </c>
      <c r="L390"/>
      <c r="M390"/>
      <c r="N390"/>
      <c r="O390"/>
      <c r="P390"/>
      <c r="Q390"/>
      <c r="R390"/>
      <c r="S390"/>
    </row>
    <row r="391" spans="2:19" s="26" customFormat="1" x14ac:dyDescent="0.25">
      <c r="B391"/>
      <c r="C391" s="298" t="str">
        <f>IF(OR(D367=Tablas!C227,D367=Tablas!C228,D367=Tablas!C229,D367=Tablas!C230),"Operativos","")</f>
        <v>Operativos</v>
      </c>
      <c r="D391" s="298"/>
      <c r="E391" s="298"/>
      <c r="F391" s="82"/>
      <c r="G391" s="82"/>
      <c r="H391" s="82"/>
      <c r="I391" s="82"/>
      <c r="J391" s="82"/>
      <c r="K391" s="205">
        <v>0</v>
      </c>
      <c r="L391"/>
      <c r="M391"/>
      <c r="N391"/>
      <c r="O391"/>
      <c r="P391"/>
      <c r="Q391"/>
      <c r="R391"/>
      <c r="S391"/>
    </row>
    <row r="392" spans="2:19" s="26" customFormat="1" x14ac:dyDescent="0.25">
      <c r="B392"/>
      <c r="C392" s="295" t="s">
        <v>7586</v>
      </c>
      <c r="D392" s="295"/>
      <c r="E392" s="295"/>
      <c r="F392" s="206">
        <f>+F389+F390+F391</f>
        <v>0</v>
      </c>
      <c r="G392" s="206">
        <f>+G389+G390+G391</f>
        <v>0</v>
      </c>
      <c r="H392" s="206">
        <f>+H389+H390+H391</f>
        <v>0</v>
      </c>
      <c r="I392" s="206">
        <f>+I389+I390+I391</f>
        <v>0</v>
      </c>
      <c r="J392" s="206">
        <f>+J391+J390+J389</f>
        <v>0</v>
      </c>
      <c r="K392" s="206">
        <f>+K389+K390+K391</f>
        <v>0</v>
      </c>
      <c r="L392"/>
      <c r="M392"/>
      <c r="N392"/>
      <c r="O392"/>
      <c r="P392"/>
      <c r="Q392"/>
      <c r="R392"/>
      <c r="S392"/>
    </row>
    <row r="393" spans="2:19" s="26" customFormat="1" x14ac:dyDescent="0.25">
      <c r="C393" s="67"/>
      <c r="D393" s="67"/>
      <c r="E393" s="67"/>
      <c r="F393" s="83"/>
      <c r="G393" s="83"/>
      <c r="H393" s="83"/>
      <c r="I393" s="83"/>
      <c r="J393" s="83"/>
      <c r="K393" s="83"/>
      <c r="P393"/>
      <c r="Q393"/>
      <c r="R393"/>
      <c r="S393"/>
    </row>
    <row r="394" spans="2:19" s="26" customFormat="1" x14ac:dyDescent="0.25">
      <c r="C394"/>
      <c r="D394"/>
      <c r="E394"/>
      <c r="F394"/>
      <c r="G394"/>
      <c r="H394"/>
      <c r="I394"/>
      <c r="J394"/>
      <c r="K394"/>
      <c r="L394"/>
      <c r="M394"/>
      <c r="P394"/>
      <c r="Q394"/>
      <c r="R394"/>
      <c r="S394"/>
    </row>
    <row r="395" spans="2:19" s="26" customFormat="1" ht="15" customHeight="1" x14ac:dyDescent="0.25">
      <c r="C395" s="288" t="str">
        <f>IF(F392&gt;0,"Describa la función del área Producción/Operaciones *","")</f>
        <v/>
      </c>
      <c r="D395" s="288"/>
      <c r="E395" s="288"/>
      <c r="F395" s="288"/>
      <c r="G395" s="303"/>
      <c r="H395" s="303"/>
      <c r="I395" s="303"/>
      <c r="J395" s="303"/>
      <c r="K395" s="303"/>
      <c r="L395" s="303"/>
      <c r="N395" s="84" t="str">
        <f>IF(AND(F392&gt;0,G395=""),"Debe ingresar una descripción del área producción/operaciones","")</f>
        <v/>
      </c>
      <c r="P395"/>
      <c r="Q395"/>
      <c r="R395"/>
      <c r="S395"/>
    </row>
    <row r="396" spans="2:19" s="26" customFormat="1" x14ac:dyDescent="0.25">
      <c r="C396"/>
      <c r="D396"/>
      <c r="E396"/>
      <c r="F396"/>
      <c r="G396"/>
      <c r="H396"/>
      <c r="I396"/>
      <c r="J396"/>
      <c r="K396"/>
      <c r="L396"/>
      <c r="M396"/>
      <c r="P396"/>
      <c r="Q396"/>
      <c r="R396"/>
      <c r="S396"/>
    </row>
    <row r="397" spans="2:19" ht="15" customHeight="1" x14ac:dyDescent="0.25">
      <c r="B397" s="26"/>
      <c r="C397" s="288" t="str">
        <f>IF(G392&gt;0,"Describa la función del área Comercial y ventas *","")</f>
        <v/>
      </c>
      <c r="D397" s="288"/>
      <c r="E397" s="288"/>
      <c r="F397" s="288"/>
      <c r="G397" s="288"/>
      <c r="H397" s="288"/>
      <c r="I397" s="288"/>
      <c r="J397" s="288"/>
      <c r="K397" s="288"/>
      <c r="L397" s="288"/>
      <c r="M397" s="50"/>
      <c r="N397" s="84" t="str">
        <f>IF(AND(G392&gt;0,H397=""),"Debe ingresar una descripción del área Comercial y ventas","")</f>
        <v/>
      </c>
      <c r="O397" s="26"/>
    </row>
    <row r="398" spans="2:19" x14ac:dyDescent="0.25">
      <c r="B398" s="26"/>
      <c r="N398" s="26"/>
      <c r="O398" s="26"/>
    </row>
    <row r="399" spans="2:19" ht="15" customHeight="1" x14ac:dyDescent="0.25">
      <c r="B399" s="26"/>
      <c r="C399" s="288" t="str">
        <f>IF(H392&gt;0,"Describa la función del área Administración y finanzas *","")</f>
        <v/>
      </c>
      <c r="D399" s="288"/>
      <c r="E399" s="288"/>
      <c r="F399" s="288"/>
      <c r="G399" s="288"/>
      <c r="H399" s="288"/>
      <c r="I399" s="288"/>
      <c r="J399" s="288"/>
      <c r="K399" s="288"/>
      <c r="L399" s="288"/>
      <c r="M399" s="94"/>
      <c r="N399" s="84" t="str">
        <f>IF(AND(H392&gt;0,H399=""),"Debe ingresar una descripción del área Administración y finanzas","")</f>
        <v/>
      </c>
      <c r="O399" s="26"/>
    </row>
    <row r="400" spans="2:19" x14ac:dyDescent="0.25">
      <c r="B400" s="26"/>
      <c r="N400" s="26"/>
      <c r="O400" s="26"/>
    </row>
    <row r="401" spans="2:15" ht="15" customHeight="1" x14ac:dyDescent="0.25">
      <c r="B401" s="26"/>
      <c r="C401" s="288" t="str">
        <f>IF(I392&gt;0,"Describa la función del área Recursos Humanos *","")</f>
        <v/>
      </c>
      <c r="D401" s="288"/>
      <c r="E401" s="288"/>
      <c r="F401" s="288"/>
      <c r="G401" s="288"/>
      <c r="H401" s="288"/>
      <c r="I401" s="288"/>
      <c r="J401" s="288"/>
      <c r="K401" s="288"/>
      <c r="L401" s="288"/>
      <c r="M401" s="94"/>
      <c r="N401" s="84" t="str">
        <f>IF(AND(I392&gt;0,H401=""),"Debe ingresar una descripción del área Recursos Humanos","")</f>
        <v/>
      </c>
      <c r="O401" s="26"/>
    </row>
    <row r="402" spans="2:15" x14ac:dyDescent="0.25">
      <c r="B402" s="26"/>
      <c r="N402" s="26"/>
      <c r="O402" s="26"/>
    </row>
    <row r="403" spans="2:15" x14ac:dyDescent="0.25">
      <c r="B403" s="26"/>
      <c r="C403" s="288" t="str">
        <f>IF(J392&gt;0,"Describa la función del área Otros: *","")</f>
        <v/>
      </c>
      <c r="D403" s="288"/>
      <c r="E403" s="288"/>
      <c r="F403" s="288"/>
      <c r="G403" s="288"/>
      <c r="H403" s="288"/>
      <c r="I403" s="288"/>
      <c r="J403" s="288"/>
      <c r="K403" s="288"/>
      <c r="L403" s="288"/>
      <c r="M403" s="94"/>
      <c r="N403" s="84" t="str">
        <f>IF(AND(J392&gt;0,H403=""),"Debe ingresar una descripción del área Otros","")</f>
        <v/>
      </c>
      <c r="O403" s="26"/>
    </row>
    <row r="406" spans="2:15" ht="15.75" x14ac:dyDescent="0.25">
      <c r="B406" s="375" t="s">
        <v>4</v>
      </c>
      <c r="C406" s="375"/>
      <c r="D406" s="375"/>
      <c r="E406" s="375"/>
      <c r="F406" s="375"/>
      <c r="G406" s="375"/>
      <c r="H406" s="375"/>
      <c r="I406" s="375"/>
      <c r="J406" s="375"/>
      <c r="K406" s="375"/>
      <c r="L406" s="375"/>
      <c r="M406" s="375"/>
    </row>
    <row r="409" spans="2:15" x14ac:dyDescent="0.25">
      <c r="C409" s="20" t="s">
        <v>7566</v>
      </c>
      <c r="D409" s="274"/>
      <c r="E409" s="282"/>
      <c r="F409" s="282"/>
      <c r="G409" s="282"/>
      <c r="H409" s="282"/>
      <c r="I409" s="282"/>
      <c r="J409" s="282"/>
      <c r="K409" s="282"/>
      <c r="L409" s="275"/>
    </row>
    <row r="411" spans="2:15" x14ac:dyDescent="0.25">
      <c r="D411" s="19" t="e">
        <f>VLOOKUP(D412,Tablas!$K$5:$L$28,2,FALSE)</f>
        <v>#N/A</v>
      </c>
    </row>
    <row r="412" spans="2:15" x14ac:dyDescent="0.25">
      <c r="C412" s="20" t="s">
        <v>7567</v>
      </c>
      <c r="D412" s="33"/>
      <c r="F412" s="20" t="s">
        <v>7568</v>
      </c>
      <c r="G412" s="376"/>
      <c r="H412" s="377"/>
      <c r="J412" s="20" t="s">
        <v>7569</v>
      </c>
      <c r="K412" s="274"/>
      <c r="L412" s="275"/>
    </row>
    <row r="413" spans="2:15" x14ac:dyDescent="0.25">
      <c r="C413" s="20"/>
      <c r="D413" s="27"/>
      <c r="G413" s="27"/>
      <c r="K413" s="159"/>
      <c r="L413" s="159"/>
    </row>
    <row r="414" spans="2:15" x14ac:dyDescent="0.25">
      <c r="D414" s="19" t="str">
        <f>IF(D412&gt;0,VLOOKUP(D412,Tablas!$K$5:$M$28,3,FALSE),"")</f>
        <v/>
      </c>
    </row>
    <row r="415" spans="2:15" x14ac:dyDescent="0.25">
      <c r="C415" s="20" t="s">
        <v>7570</v>
      </c>
      <c r="D415" s="33"/>
      <c r="F415" s="20" t="s">
        <v>7571</v>
      </c>
      <c r="G415" s="376"/>
      <c r="H415" s="377"/>
    </row>
    <row r="419" spans="4:9" x14ac:dyDescent="0.25">
      <c r="D419" s="374" t="s">
        <v>8</v>
      </c>
      <c r="E419" s="374"/>
      <c r="F419" s="374"/>
      <c r="G419" s="374"/>
      <c r="H419" s="374"/>
      <c r="I419" s="374"/>
    </row>
    <row r="421" spans="4:9" x14ac:dyDescent="0.25">
      <c r="D421" s="265" t="s">
        <v>7559</v>
      </c>
      <c r="E421" s="265" t="s">
        <v>7560</v>
      </c>
      <c r="F421" s="265" t="s">
        <v>7561</v>
      </c>
      <c r="G421" s="265" t="s">
        <v>1176</v>
      </c>
      <c r="H421" s="265" t="s">
        <v>7562</v>
      </c>
      <c r="I421" s="265" t="s">
        <v>7563</v>
      </c>
    </row>
    <row r="422" spans="4:9" x14ac:dyDescent="0.25">
      <c r="D422" s="35"/>
      <c r="E422" s="35"/>
      <c r="F422" s="35"/>
      <c r="G422" s="36" t="str">
        <f>MID(F422,3,8)</f>
        <v/>
      </c>
      <c r="H422" s="35"/>
      <c r="I422" s="35"/>
    </row>
    <row r="423" spans="4:9" x14ac:dyDescent="0.25">
      <c r="D423" s="35"/>
      <c r="E423" s="35"/>
      <c r="F423" s="35"/>
      <c r="G423" s="36" t="str">
        <f>MID(F423,3,8)</f>
        <v/>
      </c>
      <c r="H423" s="35"/>
      <c r="I423" s="35"/>
    </row>
    <row r="424" spans="4:9" x14ac:dyDescent="0.25">
      <c r="D424" s="35"/>
      <c r="E424" s="35"/>
      <c r="F424" s="35"/>
      <c r="G424" s="36" t="str">
        <f>MID(F424,3,8)</f>
        <v/>
      </c>
      <c r="H424" s="35"/>
      <c r="I424" s="35"/>
    </row>
    <row r="428" spans="4:9" x14ac:dyDescent="0.25">
      <c r="F428" s="373" t="s">
        <v>9238</v>
      </c>
    </row>
    <row r="429" spans="4:9" x14ac:dyDescent="0.25">
      <c r="F429" s="373"/>
    </row>
    <row r="455" spans="2:13" x14ac:dyDescent="0.25">
      <c r="B455" s="378" t="s">
        <v>9243</v>
      </c>
      <c r="C455" s="378"/>
      <c r="D455" s="378"/>
    </row>
    <row r="457" spans="2:13" ht="15.75" x14ac:dyDescent="0.25">
      <c r="B457" s="375" t="str">
        <f>IF(D461&gt;0,D461,"")</f>
        <v/>
      </c>
      <c r="C457" s="375"/>
      <c r="D457" s="375"/>
      <c r="E457" s="375"/>
      <c r="F457" s="375"/>
      <c r="G457" s="375"/>
      <c r="H457" s="375"/>
      <c r="I457" s="375"/>
      <c r="J457" s="375"/>
      <c r="K457" s="375"/>
      <c r="L457" s="375"/>
      <c r="M457" s="375"/>
    </row>
    <row r="459" spans="2:13" x14ac:dyDescent="0.25">
      <c r="C459" s="20" t="s">
        <v>7556</v>
      </c>
      <c r="D459" s="274"/>
      <c r="E459" s="275"/>
    </row>
    <row r="461" spans="2:13" x14ac:dyDescent="0.25">
      <c r="C461" s="20" t="s">
        <v>7557</v>
      </c>
      <c r="D461" s="274"/>
      <c r="E461" s="282"/>
      <c r="F461" s="282"/>
      <c r="G461" s="282"/>
      <c r="H461" s="282"/>
      <c r="I461" s="282"/>
      <c r="J461" s="282"/>
      <c r="K461" s="282"/>
      <c r="L461" s="275"/>
    </row>
    <row r="463" spans="2:13" x14ac:dyDescent="0.25">
      <c r="C463" s="279" t="s">
        <v>9232</v>
      </c>
      <c r="D463" s="279"/>
      <c r="E463" s="79"/>
    </row>
    <row r="465" spans="3:12" x14ac:dyDescent="0.25">
      <c r="C465" s="20" t="s">
        <v>3</v>
      </c>
      <c r="D465" s="381" t="str">
        <f>IF(E463&gt;0,VLOOKUP(E463,Tablas!G257:H1450,2,FALSE),"")</f>
        <v/>
      </c>
      <c r="E465" s="382"/>
      <c r="F465" s="382"/>
      <c r="G465" s="382"/>
      <c r="H465" s="382"/>
      <c r="I465" s="382"/>
      <c r="J465" s="382"/>
      <c r="K465" s="382"/>
      <c r="L465" s="383"/>
    </row>
    <row r="467" spans="3:12" x14ac:dyDescent="0.25">
      <c r="C467" s="20" t="s">
        <v>9229</v>
      </c>
      <c r="D467" s="285"/>
      <c r="E467" s="286"/>
    </row>
    <row r="469" spans="3:12" x14ac:dyDescent="0.25">
      <c r="C469" s="288" t="str">
        <f>IF(OR(D467=Tablas!C327,D467=Tablas!C328,D467=Tablas!C329,D467=Tablas!C330),"Dotación de personal según F.931 *",IF(D467=Tablas!C331,"Nomina de asociados *",""))</f>
        <v>Dotación de personal según F.931 *</v>
      </c>
      <c r="D469" s="379"/>
      <c r="E469" s="79"/>
    </row>
    <row r="470" spans="3:12" x14ac:dyDescent="0.25">
      <c r="C470" s="20"/>
    </row>
    <row r="471" spans="3:12" x14ac:dyDescent="0.25">
      <c r="C471" s="288" t="s">
        <v>9235</v>
      </c>
      <c r="D471" s="288"/>
      <c r="E471" s="274"/>
      <c r="F471" s="275"/>
    </row>
    <row r="473" spans="3:12" x14ac:dyDescent="0.25">
      <c r="C473" s="279" t="s">
        <v>9239</v>
      </c>
      <c r="D473" s="279"/>
      <c r="E473" s="279"/>
      <c r="F473" s="279"/>
      <c r="G473" s="279"/>
      <c r="H473" s="279"/>
      <c r="I473" s="279"/>
      <c r="J473" s="279"/>
      <c r="K473" s="279"/>
      <c r="L473" s="279"/>
    </row>
    <row r="475" spans="3:12" x14ac:dyDescent="0.25">
      <c r="C475" s="341"/>
      <c r="D475" s="342"/>
      <c r="E475" s="342"/>
      <c r="F475" s="342"/>
      <c r="G475" s="342"/>
      <c r="H475" s="342"/>
      <c r="I475" s="342"/>
      <c r="J475" s="342"/>
      <c r="K475" s="342"/>
      <c r="L475" s="343"/>
    </row>
    <row r="476" spans="3:12" x14ac:dyDescent="0.25">
      <c r="C476" s="346"/>
      <c r="D476" s="347"/>
      <c r="E476" s="347"/>
      <c r="F476" s="347"/>
      <c r="G476" s="347"/>
      <c r="H476" s="347"/>
      <c r="I476" s="347"/>
      <c r="J476" s="347"/>
      <c r="K476" s="347"/>
      <c r="L476" s="348"/>
    </row>
    <row r="478" spans="3:12" x14ac:dyDescent="0.25">
      <c r="C478" s="288" t="s">
        <v>9240</v>
      </c>
      <c r="D478" s="288"/>
      <c r="E478" s="288"/>
      <c r="F478" s="288"/>
      <c r="G478" s="288"/>
      <c r="H478" s="288"/>
      <c r="I478" s="288"/>
      <c r="J478" s="288"/>
      <c r="K478" s="288"/>
      <c r="L478" s="288"/>
    </row>
    <row r="480" spans="3:12" x14ac:dyDescent="0.25">
      <c r="C480" s="341"/>
      <c r="D480" s="342"/>
      <c r="E480" s="342"/>
      <c r="F480" s="342"/>
      <c r="G480" s="342"/>
      <c r="H480" s="342"/>
      <c r="I480" s="342"/>
      <c r="J480" s="342"/>
      <c r="K480" s="342"/>
      <c r="L480" s="343"/>
    </row>
    <row r="481" spans="2:15" x14ac:dyDescent="0.25">
      <c r="C481" s="346"/>
      <c r="D481" s="347"/>
      <c r="E481" s="347"/>
      <c r="F481" s="347"/>
      <c r="G481" s="347"/>
      <c r="H481" s="347"/>
      <c r="I481" s="347"/>
      <c r="J481" s="347"/>
      <c r="K481" s="347"/>
      <c r="L481" s="348"/>
    </row>
    <row r="484" spans="2:15" ht="15.75" x14ac:dyDescent="0.25">
      <c r="B484" s="375" t="s">
        <v>9233</v>
      </c>
      <c r="C484" s="375"/>
      <c r="D484" s="375"/>
      <c r="E484" s="375"/>
      <c r="F484" s="375"/>
      <c r="G484" s="375"/>
      <c r="H484" s="375"/>
      <c r="I484" s="375"/>
      <c r="J484" s="375"/>
      <c r="K484" s="375"/>
      <c r="L484" s="375"/>
      <c r="M484" s="375"/>
    </row>
    <row r="486" spans="2:15" x14ac:dyDescent="0.25">
      <c r="B486" s="380" t="s">
        <v>9234</v>
      </c>
      <c r="C486" s="380"/>
      <c r="D486" s="380"/>
      <c r="E486" s="380"/>
      <c r="F486" s="380"/>
      <c r="G486" s="380"/>
      <c r="H486" s="380"/>
      <c r="I486" s="380"/>
      <c r="J486" s="380"/>
      <c r="K486" s="380"/>
      <c r="L486" s="380"/>
      <c r="M486" s="380"/>
    </row>
    <row r="488" spans="2:15" ht="30" x14ac:dyDescent="0.25">
      <c r="C488" s="38"/>
      <c r="D488" s="38"/>
      <c r="E488" s="38"/>
      <c r="F488" s="261" t="s">
        <v>7596</v>
      </c>
      <c r="G488" s="261" t="s">
        <v>7597</v>
      </c>
      <c r="H488" s="261" t="s">
        <v>7598</v>
      </c>
      <c r="I488" s="261" t="s">
        <v>7599</v>
      </c>
      <c r="J488" s="261" t="s">
        <v>7600</v>
      </c>
      <c r="K488" s="261" t="s">
        <v>7592</v>
      </c>
    </row>
    <row r="489" spans="2:15" x14ac:dyDescent="0.25">
      <c r="C489" s="297" t="str">
        <f>IF(OR(D467=Tablas!C327,D467=Tablas!C328,D467=Tablas!C329,D467=Tablas!C330),"Gerentes",IF(D467=Tablas!C331,"Cantidad de asociados a capacitar",""))</f>
        <v>Gerentes</v>
      </c>
      <c r="D489" s="297"/>
      <c r="E489" s="297"/>
      <c r="F489" s="82"/>
      <c r="G489" s="82"/>
      <c r="H489" s="82"/>
      <c r="I489" s="82"/>
      <c r="J489" s="82"/>
      <c r="K489" s="205">
        <f>+F489+G489+H489+I489+J489</f>
        <v>0</v>
      </c>
    </row>
    <row r="490" spans="2:15" x14ac:dyDescent="0.25">
      <c r="C490" s="298" t="str">
        <f>IF(OR(D467=Tablas!C327,D467=Tablas!C328,D467=Tablas!C329,D467=Tablas!C330),"Mandos Medios (supervisores, jefes de área, etc.)","")</f>
        <v>Mandos Medios (supervisores, jefes de área, etc.)</v>
      </c>
      <c r="D490" s="298"/>
      <c r="E490" s="298"/>
      <c r="F490" s="82"/>
      <c r="G490" s="82"/>
      <c r="H490" s="82"/>
      <c r="I490" s="82"/>
      <c r="J490" s="82"/>
      <c r="K490" s="205">
        <f>+F490+G490+H490+I490+J490</f>
        <v>0</v>
      </c>
    </row>
    <row r="491" spans="2:15" x14ac:dyDescent="0.25">
      <c r="C491" s="298" t="str">
        <f>IF(OR(D467=Tablas!C327,D467=Tablas!C328,D467=Tablas!C329,D467=Tablas!C330),"Operativos","")</f>
        <v>Operativos</v>
      </c>
      <c r="D491" s="298"/>
      <c r="E491" s="298"/>
      <c r="F491" s="82"/>
      <c r="G491" s="82"/>
      <c r="H491" s="82"/>
      <c r="I491" s="82"/>
      <c r="J491" s="82"/>
      <c r="K491" s="205">
        <v>0</v>
      </c>
    </row>
    <row r="492" spans="2:15" x14ac:dyDescent="0.25">
      <c r="C492" s="295" t="s">
        <v>7586</v>
      </c>
      <c r="D492" s="295"/>
      <c r="E492" s="295"/>
      <c r="F492" s="206">
        <f>+F489+F490+F491</f>
        <v>0</v>
      </c>
      <c r="G492" s="206">
        <f>+G489+G490+G491</f>
        <v>0</v>
      </c>
      <c r="H492" s="206">
        <f>+H489+H490+H491</f>
        <v>0</v>
      </c>
      <c r="I492" s="206">
        <f>+I489+I490+I491</f>
        <v>0</v>
      </c>
      <c r="J492" s="206">
        <f>+J491+J490+J489</f>
        <v>0</v>
      </c>
      <c r="K492" s="206">
        <f>+K489+K490+K491</f>
        <v>0</v>
      </c>
    </row>
    <row r="493" spans="2:15" x14ac:dyDescent="0.25">
      <c r="B493" s="26"/>
      <c r="C493" s="67"/>
      <c r="D493" s="67"/>
      <c r="E493" s="67"/>
      <c r="F493" s="83"/>
      <c r="G493" s="83"/>
      <c r="H493" s="83"/>
      <c r="I493" s="83"/>
      <c r="J493" s="83"/>
      <c r="K493" s="83"/>
      <c r="L493" s="26"/>
      <c r="M493" s="26"/>
      <c r="N493" s="26"/>
      <c r="O493" s="26"/>
    </row>
    <row r="494" spans="2:15" x14ac:dyDescent="0.25">
      <c r="B494" s="26"/>
      <c r="N494" s="26"/>
      <c r="O494" s="26"/>
    </row>
    <row r="495" spans="2:15" x14ac:dyDescent="0.25">
      <c r="B495" s="26"/>
      <c r="C495" s="288" t="str">
        <f>IF(F492&gt;0,"Describa la función del área Producción/Operaciones *","")</f>
        <v/>
      </c>
      <c r="D495" s="288"/>
      <c r="E495" s="288"/>
      <c r="F495" s="288"/>
      <c r="G495" s="86"/>
      <c r="H495" s="303"/>
      <c r="I495" s="303"/>
      <c r="J495" s="303"/>
      <c r="K495" s="303"/>
      <c r="L495" s="303"/>
      <c r="M495" s="303"/>
      <c r="N495" s="84" t="str">
        <f>IF(AND(F492&gt;0,H495=""),"Debe ingresar una descripción del área producción/operaciones","")</f>
        <v/>
      </c>
      <c r="O495" s="26"/>
    </row>
    <row r="496" spans="2:15" x14ac:dyDescent="0.25">
      <c r="B496" s="26"/>
      <c r="N496" s="26"/>
      <c r="O496" s="26"/>
    </row>
    <row r="497" spans="2:15" x14ac:dyDescent="0.25">
      <c r="B497" s="26"/>
      <c r="C497" s="288" t="str">
        <f>IF(G492&gt;0,"Describa la función del área Comercial y ventas *","")</f>
        <v/>
      </c>
      <c r="D497" s="288"/>
      <c r="E497" s="288"/>
      <c r="F497" s="288"/>
      <c r="G497" s="86"/>
      <c r="H497" s="304"/>
      <c r="I497" s="304"/>
      <c r="J497" s="304"/>
      <c r="K497" s="304"/>
      <c r="L497" s="304"/>
      <c r="M497" s="304"/>
      <c r="N497" s="84" t="str">
        <f>IF(AND(G492&gt;0,H497=""),"Debe ingresar una descripción del área Comercial y ventas","")</f>
        <v/>
      </c>
      <c r="O497" s="26"/>
    </row>
    <row r="498" spans="2:15" x14ac:dyDescent="0.25">
      <c r="B498" s="26"/>
      <c r="N498" s="26"/>
      <c r="O498" s="26"/>
    </row>
    <row r="499" spans="2:15" x14ac:dyDescent="0.25">
      <c r="B499" s="26"/>
      <c r="C499" s="288" t="str">
        <f>IF(H492&gt;0,"Describa la función del área Administración y finanzas *","")</f>
        <v/>
      </c>
      <c r="D499" s="288"/>
      <c r="E499" s="288"/>
      <c r="F499" s="288"/>
      <c r="G499" s="86"/>
      <c r="H499" s="303"/>
      <c r="I499" s="303"/>
      <c r="J499" s="303"/>
      <c r="K499" s="303"/>
      <c r="L499" s="303"/>
      <c r="M499" s="303"/>
      <c r="N499" s="84" t="str">
        <f>IF(AND(H492&gt;0,H499=""),"Debe ingresar una descripción del área Administración y finanzas","")</f>
        <v/>
      </c>
      <c r="O499" s="26"/>
    </row>
    <row r="500" spans="2:15" x14ac:dyDescent="0.25">
      <c r="B500" s="26"/>
      <c r="N500" s="26"/>
      <c r="O500" s="26"/>
    </row>
    <row r="501" spans="2:15" x14ac:dyDescent="0.25">
      <c r="B501" s="26"/>
      <c r="C501" s="288" t="str">
        <f>IF(I492&gt;0,"Describa la función del área Recursos Humanos *","")</f>
        <v/>
      </c>
      <c r="D501" s="288"/>
      <c r="E501" s="288"/>
      <c r="F501" s="288"/>
      <c r="G501" s="86"/>
      <c r="H501" s="303"/>
      <c r="I501" s="303"/>
      <c r="J501" s="303"/>
      <c r="K501" s="303"/>
      <c r="L501" s="303"/>
      <c r="M501" s="303"/>
      <c r="N501" s="84" t="str">
        <f>IF(AND(I492&gt;0,H501=""),"Debe ingresar una descripción del área Recursos Humanos","")</f>
        <v/>
      </c>
      <c r="O501" s="26"/>
    </row>
    <row r="502" spans="2:15" x14ac:dyDescent="0.25">
      <c r="B502" s="26"/>
      <c r="N502" s="26"/>
      <c r="O502" s="26"/>
    </row>
    <row r="503" spans="2:15" x14ac:dyDescent="0.25">
      <c r="B503" s="26"/>
      <c r="C503" s="288" t="str">
        <f>IF(J492&gt;0,"Describa la función del área Otros: *","")</f>
        <v/>
      </c>
      <c r="D503" s="288"/>
      <c r="E503" s="288"/>
      <c r="F503" s="288"/>
      <c r="G503" s="86"/>
      <c r="H503" s="303"/>
      <c r="I503" s="303"/>
      <c r="J503" s="303"/>
      <c r="K503" s="303"/>
      <c r="L503" s="303"/>
      <c r="M503" s="303"/>
      <c r="N503" s="84" t="str">
        <f>IF(AND(J492&gt;0,H503=""),"Debe ingresar una descripción del área Otros","")</f>
        <v/>
      </c>
      <c r="O503" s="26"/>
    </row>
    <row r="506" spans="2:15" ht="15.75" x14ac:dyDescent="0.25">
      <c r="B506" s="375" t="s">
        <v>4</v>
      </c>
      <c r="C506" s="375"/>
      <c r="D506" s="375"/>
      <c r="E506" s="375"/>
      <c r="F506" s="375"/>
      <c r="G506" s="375"/>
      <c r="H506" s="375"/>
      <c r="I506" s="375"/>
      <c r="J506" s="375"/>
      <c r="K506" s="375"/>
      <c r="L506" s="375"/>
      <c r="M506" s="375"/>
    </row>
    <row r="509" spans="2:15" x14ac:dyDescent="0.25">
      <c r="C509" s="20" t="s">
        <v>7566</v>
      </c>
      <c r="D509" s="274"/>
      <c r="E509" s="282"/>
      <c r="F509" s="282"/>
      <c r="G509" s="282"/>
      <c r="H509" s="282"/>
      <c r="I509" s="282"/>
      <c r="J509" s="282"/>
      <c r="K509" s="282"/>
      <c r="L509" s="275"/>
    </row>
    <row r="511" spans="2:15" x14ac:dyDescent="0.25">
      <c r="D511" s="19" t="e">
        <f>VLOOKUP(D512,Tablas!$K$5:$L$28,2,FALSE)</f>
        <v>#N/A</v>
      </c>
    </row>
    <row r="512" spans="2:15" x14ac:dyDescent="0.25">
      <c r="C512" s="20" t="s">
        <v>7567</v>
      </c>
      <c r="D512" s="33"/>
      <c r="F512" s="20" t="s">
        <v>7568</v>
      </c>
      <c r="G512" s="376"/>
      <c r="H512" s="377"/>
      <c r="J512" s="20" t="s">
        <v>7569</v>
      </c>
      <c r="K512" s="274"/>
      <c r="L512" s="275"/>
    </row>
    <row r="513" spans="3:12" x14ac:dyDescent="0.25">
      <c r="C513" s="20"/>
      <c r="D513" s="27"/>
      <c r="G513" s="27"/>
      <c r="K513" s="159"/>
      <c r="L513" s="159"/>
    </row>
    <row r="514" spans="3:12" x14ac:dyDescent="0.25">
      <c r="D514" s="19" t="str">
        <f>IF(D512&gt;0,VLOOKUP(D512,Tablas!$K$5:$M$28,3,FALSE),"")</f>
        <v/>
      </c>
    </row>
    <row r="515" spans="3:12" x14ac:dyDescent="0.25">
      <c r="C515" s="20" t="s">
        <v>7570</v>
      </c>
      <c r="D515" s="33"/>
      <c r="F515" s="20" t="s">
        <v>7571</v>
      </c>
      <c r="G515" s="376"/>
      <c r="H515" s="377"/>
    </row>
    <row r="519" spans="3:12" x14ac:dyDescent="0.25">
      <c r="D519" s="374" t="s">
        <v>8</v>
      </c>
      <c r="E519" s="374"/>
      <c r="F519" s="374"/>
      <c r="G519" s="374"/>
      <c r="H519" s="374"/>
      <c r="I519" s="374"/>
    </row>
    <row r="521" spans="3:12" x14ac:dyDescent="0.25">
      <c r="D521" s="265" t="s">
        <v>7559</v>
      </c>
      <c r="E521" s="265" t="s">
        <v>7560</v>
      </c>
      <c r="F521" s="265" t="s">
        <v>7561</v>
      </c>
      <c r="G521" s="265" t="s">
        <v>1176</v>
      </c>
      <c r="H521" s="265" t="s">
        <v>7562</v>
      </c>
      <c r="I521" s="265" t="s">
        <v>7563</v>
      </c>
    </row>
    <row r="522" spans="3:12" x14ac:dyDescent="0.25">
      <c r="D522" s="35"/>
      <c r="E522" s="35"/>
      <c r="F522" s="35"/>
      <c r="G522" s="36" t="str">
        <f>MID(F522,3,8)</f>
        <v/>
      </c>
      <c r="H522" s="35"/>
      <c r="I522" s="35"/>
    </row>
    <row r="523" spans="3:12" x14ac:dyDescent="0.25">
      <c r="D523" s="35"/>
      <c r="E523" s="35"/>
      <c r="F523" s="35"/>
      <c r="G523" s="36" t="str">
        <f>MID(F523,3,8)</f>
        <v/>
      </c>
      <c r="H523" s="35"/>
      <c r="I523" s="35"/>
    </row>
    <row r="524" spans="3:12" x14ac:dyDescent="0.25">
      <c r="D524" s="35"/>
      <c r="E524" s="35"/>
      <c r="F524" s="35"/>
      <c r="G524" s="36" t="str">
        <f>MID(F524,3,8)</f>
        <v/>
      </c>
      <c r="H524" s="35"/>
      <c r="I524" s="35"/>
    </row>
    <row r="528" spans="3:12" x14ac:dyDescent="0.25">
      <c r="F528" s="373" t="s">
        <v>9238</v>
      </c>
    </row>
    <row r="529" spans="6:6" x14ac:dyDescent="0.25">
      <c r="F529" s="373"/>
    </row>
    <row r="555" spans="2:13" x14ac:dyDescent="0.25">
      <c r="B555" s="378" t="s">
        <v>9244</v>
      </c>
      <c r="C555" s="378"/>
      <c r="D555" s="378"/>
    </row>
    <row r="557" spans="2:13" ht="15.75" x14ac:dyDescent="0.25">
      <c r="B557" s="375" t="str">
        <f>IF(D561&gt;0,D561,"")</f>
        <v/>
      </c>
      <c r="C557" s="375"/>
      <c r="D557" s="375"/>
      <c r="E557" s="375"/>
      <c r="F557" s="375"/>
      <c r="G557" s="375"/>
      <c r="H557" s="375"/>
      <c r="I557" s="375"/>
      <c r="J557" s="375"/>
      <c r="K557" s="375"/>
      <c r="L557" s="375"/>
      <c r="M557" s="375"/>
    </row>
    <row r="559" spans="2:13" x14ac:dyDescent="0.25">
      <c r="C559" s="20" t="s">
        <v>7556</v>
      </c>
      <c r="D559" s="274"/>
      <c r="E559" s="275"/>
    </row>
    <row r="561" spans="3:12" x14ac:dyDescent="0.25">
      <c r="C561" s="20" t="s">
        <v>7557</v>
      </c>
      <c r="D561" s="274"/>
      <c r="E561" s="282"/>
      <c r="F561" s="282"/>
      <c r="G561" s="282"/>
      <c r="H561" s="282"/>
      <c r="I561" s="282"/>
      <c r="J561" s="282"/>
      <c r="K561" s="282"/>
      <c r="L561" s="275"/>
    </row>
    <row r="563" spans="3:12" x14ac:dyDescent="0.25">
      <c r="C563" s="279" t="s">
        <v>9232</v>
      </c>
      <c r="D563" s="279"/>
      <c r="E563" s="79"/>
    </row>
    <row r="565" spans="3:12" x14ac:dyDescent="0.25">
      <c r="C565" s="20" t="s">
        <v>3</v>
      </c>
      <c r="D565" s="381" t="str">
        <f>IF(E563&gt;0,VLOOKUP(E563,Tablas!G257:H1450,2,FALSE),"")</f>
        <v/>
      </c>
      <c r="E565" s="382"/>
      <c r="F565" s="382"/>
      <c r="G565" s="382"/>
      <c r="H565" s="382"/>
      <c r="I565" s="382"/>
      <c r="J565" s="382"/>
      <c r="K565" s="382"/>
      <c r="L565" s="383"/>
    </row>
    <row r="567" spans="3:12" x14ac:dyDescent="0.25">
      <c r="C567" s="20" t="s">
        <v>9229</v>
      </c>
      <c r="D567" s="285"/>
      <c r="E567" s="286"/>
    </row>
    <row r="569" spans="3:12" x14ac:dyDescent="0.25">
      <c r="C569" s="288" t="str">
        <f>IF(OR(D567=Tablas!C327,D567=Tablas!C328,D567=Tablas!C329,D567=Tablas!C330),"Dotación de personal según F.931 *",IF(D567=Tablas!C331,"Nomina de asociados *",""))</f>
        <v>Dotación de personal según F.931 *</v>
      </c>
      <c r="D569" s="379"/>
      <c r="E569" s="79"/>
    </row>
    <row r="570" spans="3:12" x14ac:dyDescent="0.25">
      <c r="C570" s="20"/>
    </row>
    <row r="571" spans="3:12" x14ac:dyDescent="0.25">
      <c r="C571" s="288" t="s">
        <v>9235</v>
      </c>
      <c r="D571" s="288"/>
      <c r="E571" s="274"/>
      <c r="F571" s="275"/>
    </row>
    <row r="573" spans="3:12" x14ac:dyDescent="0.25">
      <c r="C573" s="279" t="s">
        <v>9239</v>
      </c>
      <c r="D573" s="279"/>
      <c r="E573" s="279"/>
      <c r="F573" s="279"/>
      <c r="G573" s="279"/>
      <c r="H573" s="279"/>
      <c r="I573" s="279"/>
      <c r="J573" s="279"/>
      <c r="K573" s="279"/>
      <c r="L573" s="279"/>
    </row>
    <row r="575" spans="3:12" x14ac:dyDescent="0.25">
      <c r="C575" s="341"/>
      <c r="D575" s="342"/>
      <c r="E575" s="342"/>
      <c r="F575" s="342"/>
      <c r="G575" s="342"/>
      <c r="H575" s="342"/>
      <c r="I575" s="342"/>
      <c r="J575" s="342"/>
      <c r="K575" s="342"/>
      <c r="L575" s="343"/>
    </row>
    <row r="576" spans="3:12" x14ac:dyDescent="0.25">
      <c r="C576" s="346"/>
      <c r="D576" s="347"/>
      <c r="E576" s="347"/>
      <c r="F576" s="347"/>
      <c r="G576" s="347"/>
      <c r="H576" s="347"/>
      <c r="I576" s="347"/>
      <c r="J576" s="347"/>
      <c r="K576" s="347"/>
      <c r="L576" s="348"/>
    </row>
    <row r="578" spans="2:13" x14ac:dyDescent="0.25">
      <c r="C578" s="288" t="s">
        <v>9240</v>
      </c>
      <c r="D578" s="288"/>
      <c r="E578" s="288"/>
      <c r="F578" s="288"/>
      <c r="G578" s="288"/>
      <c r="H578" s="288"/>
      <c r="I578" s="288"/>
      <c r="J578" s="288"/>
      <c r="K578" s="288"/>
      <c r="L578" s="288"/>
    </row>
    <row r="580" spans="2:13" x14ac:dyDescent="0.25">
      <c r="C580" s="341"/>
      <c r="D580" s="342"/>
      <c r="E580" s="342"/>
      <c r="F580" s="342"/>
      <c r="G580" s="342"/>
      <c r="H580" s="342"/>
      <c r="I580" s="342"/>
      <c r="J580" s="342"/>
      <c r="K580" s="342"/>
      <c r="L580" s="343"/>
    </row>
    <row r="581" spans="2:13" x14ac:dyDescent="0.25">
      <c r="C581" s="346"/>
      <c r="D581" s="347"/>
      <c r="E581" s="347"/>
      <c r="F581" s="347"/>
      <c r="G581" s="347"/>
      <c r="H581" s="347"/>
      <c r="I581" s="347"/>
      <c r="J581" s="347"/>
      <c r="K581" s="347"/>
      <c r="L581" s="348"/>
    </row>
    <row r="584" spans="2:13" ht="15.75" x14ac:dyDescent="0.25">
      <c r="B584" s="375" t="s">
        <v>9233</v>
      </c>
      <c r="C584" s="375"/>
      <c r="D584" s="375"/>
      <c r="E584" s="375"/>
      <c r="F584" s="375"/>
      <c r="G584" s="375"/>
      <c r="H584" s="375"/>
      <c r="I584" s="375"/>
      <c r="J584" s="375"/>
      <c r="K584" s="375"/>
      <c r="L584" s="375"/>
      <c r="M584" s="375"/>
    </row>
    <row r="586" spans="2:13" x14ac:dyDescent="0.25">
      <c r="B586" s="380" t="s">
        <v>9234</v>
      </c>
      <c r="C586" s="380"/>
      <c r="D586" s="380"/>
      <c r="E586" s="380"/>
      <c r="F586" s="380"/>
      <c r="G586" s="380"/>
      <c r="H586" s="380"/>
      <c r="I586" s="380"/>
      <c r="J586" s="380"/>
      <c r="K586" s="380"/>
      <c r="L586" s="380"/>
      <c r="M586" s="380"/>
    </row>
    <row r="588" spans="2:13" ht="30" x14ac:dyDescent="0.25">
      <c r="C588" s="38"/>
      <c r="D588" s="38"/>
      <c r="E588" s="38"/>
      <c r="F588" s="261" t="s">
        <v>7596</v>
      </c>
      <c r="G588" s="261" t="s">
        <v>7597</v>
      </c>
      <c r="H588" s="261" t="s">
        <v>7598</v>
      </c>
      <c r="I588" s="261" t="s">
        <v>7599</v>
      </c>
      <c r="J588" s="261" t="s">
        <v>7600</v>
      </c>
      <c r="K588" s="261" t="s">
        <v>7592</v>
      </c>
    </row>
    <row r="589" spans="2:13" x14ac:dyDescent="0.25">
      <c r="C589" s="297" t="str">
        <f>IF(OR(D567=Tablas!C427,D567=Tablas!C428,D567=Tablas!C429,D567=Tablas!C430),"Gerentes",IF(D567=Tablas!C431,"Cantidad de asociados a capacitar",""))</f>
        <v>Gerentes</v>
      </c>
      <c r="D589" s="297"/>
      <c r="E589" s="297"/>
      <c r="F589" s="82"/>
      <c r="G589" s="82"/>
      <c r="H589" s="82"/>
      <c r="I589" s="82"/>
      <c r="J589" s="82"/>
      <c r="K589" s="205">
        <f>+F589+G589+H589+I589+J589</f>
        <v>0</v>
      </c>
    </row>
    <row r="590" spans="2:13" x14ac:dyDescent="0.25">
      <c r="C590" s="298" t="str">
        <f>IF(OR(D567=Tablas!C327,D567=Tablas!C328,D567=Tablas!C329,D567=Tablas!C330),"Mandos Medios (supervisores, jefes de área, etc.)","")</f>
        <v>Mandos Medios (supervisores, jefes de área, etc.)</v>
      </c>
      <c r="D590" s="298"/>
      <c r="E590" s="298"/>
      <c r="F590" s="82"/>
      <c r="G590" s="82"/>
      <c r="H590" s="82"/>
      <c r="I590" s="82"/>
      <c r="J590" s="82"/>
      <c r="K590" s="205">
        <f>+F590+G590+H590+I590+J590</f>
        <v>0</v>
      </c>
    </row>
    <row r="591" spans="2:13" x14ac:dyDescent="0.25">
      <c r="C591" s="298" t="str">
        <f>IF(OR(D567=Tablas!C327,D567=Tablas!C328,D567=Tablas!C329,D567=Tablas!C330),"Operativos","")</f>
        <v>Operativos</v>
      </c>
      <c r="D591" s="298"/>
      <c r="E591" s="298"/>
      <c r="F591" s="82"/>
      <c r="G591" s="82"/>
      <c r="H591" s="82"/>
      <c r="I591" s="82"/>
      <c r="J591" s="82"/>
      <c r="K591" s="205">
        <v>0</v>
      </c>
    </row>
    <row r="592" spans="2:13" x14ac:dyDescent="0.25">
      <c r="C592" s="295" t="s">
        <v>7586</v>
      </c>
      <c r="D592" s="295"/>
      <c r="E592" s="295"/>
      <c r="F592" s="206">
        <f>+F589+F590+F591</f>
        <v>0</v>
      </c>
      <c r="G592" s="206">
        <f>+G589+G590+G591</f>
        <v>0</v>
      </c>
      <c r="H592" s="206">
        <f>+H589+H590+H591</f>
        <v>0</v>
      </c>
      <c r="I592" s="206">
        <f>+I589+I590+I591</f>
        <v>0</v>
      </c>
      <c r="J592" s="206">
        <f>+J591+J590+J589</f>
        <v>0</v>
      </c>
      <c r="K592" s="206">
        <f>+K589+K590+K591</f>
        <v>0</v>
      </c>
    </row>
    <row r="593" spans="2:15" x14ac:dyDescent="0.25">
      <c r="B593" s="26"/>
      <c r="C593" s="67"/>
      <c r="D593" s="67"/>
      <c r="E593" s="67"/>
      <c r="F593" s="83"/>
      <c r="G593" s="83"/>
      <c r="H593" s="83"/>
      <c r="I593" s="83"/>
      <c r="J593" s="83"/>
      <c r="K593" s="83"/>
      <c r="L593" s="26"/>
      <c r="M593" s="26"/>
      <c r="N593" s="26"/>
      <c r="O593" s="26"/>
    </row>
    <row r="594" spans="2:15" x14ac:dyDescent="0.25">
      <c r="B594" s="26"/>
      <c r="N594" s="26"/>
      <c r="O594" s="26"/>
    </row>
    <row r="595" spans="2:15" x14ac:dyDescent="0.25">
      <c r="B595" s="26"/>
      <c r="C595" s="288" t="str">
        <f>IF(F592&gt;0,"Describa la función del área Producción/Operaciones *","")</f>
        <v/>
      </c>
      <c r="D595" s="288"/>
      <c r="E595" s="288"/>
      <c r="F595" s="288"/>
      <c r="G595" s="86"/>
      <c r="H595" s="303"/>
      <c r="I595" s="303"/>
      <c r="J595" s="303"/>
      <c r="K595" s="303"/>
      <c r="L595" s="303"/>
      <c r="M595" s="303"/>
      <c r="N595" s="84" t="str">
        <f>IF(AND(F592&gt;0,H595=""),"Debe ingresar una descripción del área producción/operaciones","")</f>
        <v/>
      </c>
      <c r="O595" s="26"/>
    </row>
    <row r="596" spans="2:15" x14ac:dyDescent="0.25">
      <c r="B596" s="26"/>
      <c r="N596" s="26"/>
      <c r="O596" s="26"/>
    </row>
    <row r="597" spans="2:15" x14ac:dyDescent="0.25">
      <c r="B597" s="26"/>
      <c r="C597" s="288" t="str">
        <f>IF(G592&gt;0,"Describa la función del área Comercial y ventas *","")</f>
        <v/>
      </c>
      <c r="D597" s="288"/>
      <c r="E597" s="288"/>
      <c r="F597" s="288"/>
      <c r="G597" s="86"/>
      <c r="H597" s="304"/>
      <c r="I597" s="304"/>
      <c r="J597" s="304"/>
      <c r="K597" s="304"/>
      <c r="L597" s="304"/>
      <c r="M597" s="304"/>
      <c r="N597" s="84" t="str">
        <f>IF(AND(G592&gt;0,H597=""),"Debe ingresar una descripción del área Comercial y ventas","")</f>
        <v/>
      </c>
      <c r="O597" s="26"/>
    </row>
    <row r="598" spans="2:15" x14ac:dyDescent="0.25">
      <c r="B598" s="26"/>
      <c r="N598" s="26"/>
      <c r="O598" s="26"/>
    </row>
    <row r="599" spans="2:15" x14ac:dyDescent="0.25">
      <c r="B599" s="26"/>
      <c r="C599" s="288" t="str">
        <f>IF(H592&gt;0,"Describa la función del área Administración y finanzas *","")</f>
        <v/>
      </c>
      <c r="D599" s="288"/>
      <c r="E599" s="288"/>
      <c r="F599" s="288"/>
      <c r="G599" s="86"/>
      <c r="H599" s="303"/>
      <c r="I599" s="303"/>
      <c r="J599" s="303"/>
      <c r="K599" s="303"/>
      <c r="L599" s="303"/>
      <c r="M599" s="303"/>
      <c r="N599" s="84" t="str">
        <f>IF(AND(H592&gt;0,H599=""),"Debe ingresar una descripción del área Administración y finanzas","")</f>
        <v/>
      </c>
      <c r="O599" s="26"/>
    </row>
    <row r="600" spans="2:15" x14ac:dyDescent="0.25">
      <c r="B600" s="26"/>
      <c r="N600" s="26"/>
      <c r="O600" s="26"/>
    </row>
    <row r="601" spans="2:15" x14ac:dyDescent="0.25">
      <c r="B601" s="26"/>
      <c r="C601" s="288" t="str">
        <f>IF(I592&gt;0,"Describa la función del área Recursos Humanos *","")</f>
        <v/>
      </c>
      <c r="D601" s="288"/>
      <c r="E601" s="288"/>
      <c r="F601" s="288"/>
      <c r="G601" s="86"/>
      <c r="H601" s="303"/>
      <c r="I601" s="303"/>
      <c r="J601" s="303"/>
      <c r="K601" s="303"/>
      <c r="L601" s="303"/>
      <c r="M601" s="303"/>
      <c r="N601" s="84" t="str">
        <f>IF(AND(I592&gt;0,H601=""),"Debe ingresar una descripción del área Recursos Humanos","")</f>
        <v/>
      </c>
      <c r="O601" s="26"/>
    </row>
    <row r="602" spans="2:15" x14ac:dyDescent="0.25">
      <c r="B602" s="26"/>
      <c r="N602" s="26"/>
      <c r="O602" s="26"/>
    </row>
    <row r="603" spans="2:15" x14ac:dyDescent="0.25">
      <c r="B603" s="26"/>
      <c r="C603" s="288" t="str">
        <f>IF(J592&gt;0,"Describa la función del área Otros: *","")</f>
        <v/>
      </c>
      <c r="D603" s="288"/>
      <c r="E603" s="288"/>
      <c r="F603" s="288"/>
      <c r="G603" s="86"/>
      <c r="H603" s="303"/>
      <c r="I603" s="303"/>
      <c r="J603" s="303"/>
      <c r="K603" s="303"/>
      <c r="L603" s="303"/>
      <c r="M603" s="303"/>
      <c r="N603" s="84" t="str">
        <f>IF(AND(J592&gt;0,H603=""),"Debe ingresar una descripción del área Otros","")</f>
        <v/>
      </c>
      <c r="O603" s="26"/>
    </row>
    <row r="606" spans="2:15" ht="15.75" x14ac:dyDescent="0.25">
      <c r="B606" s="375" t="s">
        <v>4</v>
      </c>
      <c r="C606" s="375"/>
      <c r="D606" s="375"/>
      <c r="E606" s="375"/>
      <c r="F606" s="375"/>
      <c r="G606" s="375"/>
      <c r="H606" s="375"/>
      <c r="I606" s="375"/>
      <c r="J606" s="375"/>
      <c r="K606" s="375"/>
      <c r="L606" s="375"/>
      <c r="M606" s="375"/>
    </row>
    <row r="609" spans="3:12" x14ac:dyDescent="0.25">
      <c r="C609" s="20" t="s">
        <v>7566</v>
      </c>
      <c r="D609" s="274"/>
      <c r="E609" s="282"/>
      <c r="F609" s="282"/>
      <c r="G609" s="282"/>
      <c r="H609" s="282"/>
      <c r="I609" s="282"/>
      <c r="J609" s="282"/>
      <c r="K609" s="282"/>
      <c r="L609" s="275"/>
    </row>
    <row r="611" spans="3:12" x14ac:dyDescent="0.25">
      <c r="D611" s="19" t="e">
        <f>VLOOKUP(D612,Tablas!$K$5:$L$28,2,FALSE)</f>
        <v>#N/A</v>
      </c>
    </row>
    <row r="612" spans="3:12" x14ac:dyDescent="0.25">
      <c r="C612" s="20" t="s">
        <v>7567</v>
      </c>
      <c r="D612" s="33"/>
      <c r="F612" s="20" t="s">
        <v>7568</v>
      </c>
      <c r="G612" s="376"/>
      <c r="H612" s="377"/>
      <c r="J612" s="20" t="s">
        <v>7569</v>
      </c>
      <c r="K612" s="274"/>
      <c r="L612" s="275"/>
    </row>
    <row r="613" spans="3:12" x14ac:dyDescent="0.25">
      <c r="C613" s="20"/>
      <c r="D613" s="27"/>
      <c r="G613" s="27"/>
      <c r="K613" s="159"/>
      <c r="L613" s="159"/>
    </row>
    <row r="614" spans="3:12" x14ac:dyDescent="0.25">
      <c r="D614" s="19" t="str">
        <f>IF(D612&gt;0,VLOOKUP(D612,Tablas!$K$5:$M$28,3,FALSE),"")</f>
        <v/>
      </c>
    </row>
    <row r="615" spans="3:12" x14ac:dyDescent="0.25">
      <c r="C615" s="20" t="s">
        <v>7570</v>
      </c>
      <c r="D615" s="33"/>
      <c r="F615" s="20" t="s">
        <v>7571</v>
      </c>
      <c r="G615" s="376"/>
      <c r="H615" s="377"/>
    </row>
    <row r="619" spans="3:12" x14ac:dyDescent="0.25">
      <c r="D619" s="374" t="s">
        <v>8</v>
      </c>
      <c r="E619" s="374"/>
      <c r="F619" s="374"/>
      <c r="G619" s="374"/>
      <c r="H619" s="374"/>
      <c r="I619" s="374"/>
    </row>
    <row r="621" spans="3:12" x14ac:dyDescent="0.25">
      <c r="D621" s="265" t="s">
        <v>7559</v>
      </c>
      <c r="E621" s="265" t="s">
        <v>7560</v>
      </c>
      <c r="F621" s="265" t="s">
        <v>7561</v>
      </c>
      <c r="G621" s="265" t="s">
        <v>1176</v>
      </c>
      <c r="H621" s="265" t="s">
        <v>7562</v>
      </c>
      <c r="I621" s="265" t="s">
        <v>7563</v>
      </c>
    </row>
    <row r="622" spans="3:12" x14ac:dyDescent="0.25">
      <c r="D622" s="35"/>
      <c r="E622" s="35"/>
      <c r="F622" s="35"/>
      <c r="G622" s="36" t="str">
        <f>MID(F622,3,8)</f>
        <v/>
      </c>
      <c r="H622" s="35"/>
      <c r="I622" s="35"/>
    </row>
    <row r="623" spans="3:12" x14ac:dyDescent="0.25">
      <c r="D623" s="35"/>
      <c r="E623" s="35"/>
      <c r="F623" s="35"/>
      <c r="G623" s="36" t="str">
        <f>MID(F623,3,8)</f>
        <v/>
      </c>
      <c r="H623" s="35"/>
      <c r="I623" s="35"/>
    </row>
    <row r="624" spans="3:12" x14ac:dyDescent="0.25">
      <c r="D624" s="35"/>
      <c r="E624" s="35"/>
      <c r="F624" s="35"/>
      <c r="G624" s="36" t="str">
        <f>MID(F624,3,8)</f>
        <v/>
      </c>
      <c r="H624" s="35"/>
      <c r="I624" s="35"/>
    </row>
    <row r="628" spans="6:6" x14ac:dyDescent="0.25">
      <c r="F628" s="373" t="s">
        <v>9238</v>
      </c>
    </row>
    <row r="629" spans="6:6" x14ac:dyDescent="0.25">
      <c r="F629" s="373"/>
    </row>
    <row r="655" spans="2:4" x14ac:dyDescent="0.25">
      <c r="B655" s="378" t="s">
        <v>9245</v>
      </c>
      <c r="C655" s="378"/>
      <c r="D655" s="378"/>
    </row>
    <row r="657" spans="2:13" ht="15.75" x14ac:dyDescent="0.25">
      <c r="B657" s="375" t="str">
        <f>IF(D661&gt;0,D661,"")</f>
        <v/>
      </c>
      <c r="C657" s="375"/>
      <c r="D657" s="375"/>
      <c r="E657" s="375"/>
      <c r="F657" s="375"/>
      <c r="G657" s="375"/>
      <c r="H657" s="375"/>
      <c r="I657" s="375"/>
      <c r="J657" s="375"/>
      <c r="K657" s="375"/>
      <c r="L657" s="375"/>
      <c r="M657" s="375"/>
    </row>
    <row r="659" spans="2:13" x14ac:dyDescent="0.25">
      <c r="C659" s="20" t="s">
        <v>7556</v>
      </c>
      <c r="D659" s="274"/>
      <c r="E659" s="275"/>
    </row>
    <row r="661" spans="2:13" x14ac:dyDescent="0.25">
      <c r="C661" s="20" t="s">
        <v>7557</v>
      </c>
      <c r="D661" s="274"/>
      <c r="E661" s="282"/>
      <c r="F661" s="282"/>
      <c r="G661" s="282"/>
      <c r="H661" s="282"/>
      <c r="I661" s="282"/>
      <c r="J661" s="282"/>
      <c r="K661" s="282"/>
      <c r="L661" s="275"/>
    </row>
    <row r="663" spans="2:13" x14ac:dyDescent="0.25">
      <c r="C663" s="279" t="s">
        <v>9232</v>
      </c>
      <c r="D663" s="279"/>
      <c r="E663" s="79"/>
    </row>
    <row r="665" spans="2:13" x14ac:dyDescent="0.25">
      <c r="C665" s="20" t="s">
        <v>3</v>
      </c>
      <c r="D665" s="381" t="str">
        <f>IF(E663&gt;0,VLOOKUP(E663,Tablas!G357:H1550,2,FALSE),"")</f>
        <v/>
      </c>
      <c r="E665" s="382"/>
      <c r="F665" s="382"/>
      <c r="G665" s="382"/>
      <c r="H665" s="382"/>
      <c r="I665" s="382"/>
      <c r="J665" s="382"/>
      <c r="K665" s="382"/>
      <c r="L665" s="383"/>
    </row>
    <row r="667" spans="2:13" x14ac:dyDescent="0.25">
      <c r="C667" s="20" t="s">
        <v>9229</v>
      </c>
      <c r="D667" s="285"/>
      <c r="E667" s="286"/>
    </row>
    <row r="669" spans="2:13" x14ac:dyDescent="0.25">
      <c r="C669" s="288" t="str">
        <f>IF(OR(D667=Tablas!C427,D667=Tablas!C428,D667=Tablas!C429,D667=Tablas!C430),"Dotación de personal según F.931 *",IF(D667=Tablas!C431,"Nomina de asociados *",""))</f>
        <v>Dotación de personal según F.931 *</v>
      </c>
      <c r="D669" s="379"/>
      <c r="E669" s="79"/>
    </row>
    <row r="670" spans="2:13" x14ac:dyDescent="0.25">
      <c r="C670" s="20"/>
    </row>
    <row r="671" spans="2:13" x14ac:dyDescent="0.25">
      <c r="C671" s="288" t="s">
        <v>9235</v>
      </c>
      <c r="D671" s="288"/>
      <c r="E671" s="274"/>
      <c r="F671" s="275"/>
    </row>
    <row r="673" spans="2:13" x14ac:dyDescent="0.25">
      <c r="C673" s="279" t="s">
        <v>9239</v>
      </c>
      <c r="D673" s="279"/>
      <c r="E673" s="279"/>
      <c r="F673" s="279"/>
      <c r="G673" s="279"/>
      <c r="H673" s="279"/>
      <c r="I673" s="279"/>
      <c r="J673" s="279"/>
      <c r="K673" s="279"/>
      <c r="L673" s="279"/>
    </row>
    <row r="675" spans="2:13" x14ac:dyDescent="0.25">
      <c r="C675" s="341"/>
      <c r="D675" s="342"/>
      <c r="E675" s="342"/>
      <c r="F675" s="342"/>
      <c r="G675" s="342"/>
      <c r="H675" s="342"/>
      <c r="I675" s="342"/>
      <c r="J675" s="342"/>
      <c r="K675" s="342"/>
      <c r="L675" s="343"/>
    </row>
    <row r="676" spans="2:13" x14ac:dyDescent="0.25">
      <c r="C676" s="346"/>
      <c r="D676" s="347"/>
      <c r="E676" s="347"/>
      <c r="F676" s="347"/>
      <c r="G676" s="347"/>
      <c r="H676" s="347"/>
      <c r="I676" s="347"/>
      <c r="J676" s="347"/>
      <c r="K676" s="347"/>
      <c r="L676" s="348"/>
    </row>
    <row r="678" spans="2:13" x14ac:dyDescent="0.25">
      <c r="C678" s="288" t="s">
        <v>9240</v>
      </c>
      <c r="D678" s="288"/>
      <c r="E678" s="288"/>
      <c r="F678" s="288"/>
      <c r="G678" s="288"/>
      <c r="H678" s="288"/>
      <c r="I678" s="288"/>
      <c r="J678" s="288"/>
      <c r="K678" s="288"/>
      <c r="L678" s="288"/>
    </row>
    <row r="680" spans="2:13" x14ac:dyDescent="0.25">
      <c r="C680" s="341"/>
      <c r="D680" s="342"/>
      <c r="E680" s="342"/>
      <c r="F680" s="342"/>
      <c r="G680" s="342"/>
      <c r="H680" s="342"/>
      <c r="I680" s="342"/>
      <c r="J680" s="342"/>
      <c r="K680" s="342"/>
      <c r="L680" s="343"/>
    </row>
    <row r="681" spans="2:13" x14ac:dyDescent="0.25">
      <c r="C681" s="346"/>
      <c r="D681" s="347"/>
      <c r="E681" s="347"/>
      <c r="F681" s="347"/>
      <c r="G681" s="347"/>
      <c r="H681" s="347"/>
      <c r="I681" s="347"/>
      <c r="J681" s="347"/>
      <c r="K681" s="347"/>
      <c r="L681" s="348"/>
    </row>
    <row r="684" spans="2:13" ht="15.75" x14ac:dyDescent="0.25">
      <c r="B684" s="375" t="s">
        <v>9233</v>
      </c>
      <c r="C684" s="375"/>
      <c r="D684" s="375"/>
      <c r="E684" s="375"/>
      <c r="F684" s="375"/>
      <c r="G684" s="375"/>
      <c r="H684" s="375"/>
      <c r="I684" s="375"/>
      <c r="J684" s="375"/>
      <c r="K684" s="375"/>
      <c r="L684" s="375"/>
      <c r="M684" s="375"/>
    </row>
    <row r="686" spans="2:13" x14ac:dyDescent="0.25">
      <c r="B686" s="380" t="s">
        <v>9234</v>
      </c>
      <c r="C686" s="380"/>
      <c r="D686" s="380"/>
      <c r="E686" s="380"/>
      <c r="F686" s="380"/>
      <c r="G686" s="380"/>
      <c r="H686" s="380"/>
      <c r="I686" s="380"/>
      <c r="J686" s="380"/>
      <c r="K686" s="380"/>
      <c r="L686" s="380"/>
      <c r="M686" s="380"/>
    </row>
    <row r="688" spans="2:13" ht="30" x14ac:dyDescent="0.25">
      <c r="C688" s="38"/>
      <c r="D688" s="38"/>
      <c r="E688" s="38"/>
      <c r="F688" s="261" t="s">
        <v>7596</v>
      </c>
      <c r="G688" s="261" t="s">
        <v>7597</v>
      </c>
      <c r="H688" s="261" t="s">
        <v>7598</v>
      </c>
      <c r="I688" s="261" t="s">
        <v>7599</v>
      </c>
      <c r="J688" s="261" t="s">
        <v>7600</v>
      </c>
      <c r="K688" s="261" t="s">
        <v>7592</v>
      </c>
    </row>
    <row r="689" spans="2:15" x14ac:dyDescent="0.25">
      <c r="C689" s="297" t="str">
        <f>IF(OR(D667=Tablas!C527,D667=Tablas!C528,D667=Tablas!C529,D667=Tablas!C530),"Gerentes",IF(D667=Tablas!C531,"Cantidad de asociados a capacitar",""))</f>
        <v>Gerentes</v>
      </c>
      <c r="D689" s="297"/>
      <c r="E689" s="297"/>
      <c r="F689" s="82"/>
      <c r="G689" s="82"/>
      <c r="H689" s="82"/>
      <c r="I689" s="82"/>
      <c r="J689" s="82"/>
      <c r="K689" s="205">
        <f>+F689+G689+H689+I689+J689</f>
        <v>0</v>
      </c>
    </row>
    <row r="690" spans="2:15" x14ac:dyDescent="0.25">
      <c r="C690" s="298" t="str">
        <f>IF(OR(D667=Tablas!C427,D667=Tablas!C428,D667=Tablas!C429,D667=Tablas!C430),"Mandos Medios (supervisores, jefes de área, etc.)","")</f>
        <v>Mandos Medios (supervisores, jefes de área, etc.)</v>
      </c>
      <c r="D690" s="298"/>
      <c r="E690" s="298"/>
      <c r="F690" s="82"/>
      <c r="G690" s="82"/>
      <c r="H690" s="82"/>
      <c r="I690" s="82"/>
      <c r="J690" s="82"/>
      <c r="K690" s="205">
        <f>+F690+G690+H690+I690+J690</f>
        <v>0</v>
      </c>
    </row>
    <row r="691" spans="2:15" x14ac:dyDescent="0.25">
      <c r="C691" s="298" t="str">
        <f>IF(OR(D667=Tablas!C427,D667=Tablas!C428,D667=Tablas!C429,D667=Tablas!C430),"Operativos","")</f>
        <v>Operativos</v>
      </c>
      <c r="D691" s="298"/>
      <c r="E691" s="298"/>
      <c r="F691" s="82"/>
      <c r="G691" s="82"/>
      <c r="H691" s="82"/>
      <c r="I691" s="82"/>
      <c r="J691" s="82"/>
      <c r="K691" s="205">
        <v>0</v>
      </c>
    </row>
    <row r="692" spans="2:15" x14ac:dyDescent="0.25">
      <c r="C692" s="295" t="s">
        <v>7586</v>
      </c>
      <c r="D692" s="295"/>
      <c r="E692" s="295"/>
      <c r="F692" s="206">
        <f>+F689+F690+F691</f>
        <v>0</v>
      </c>
      <c r="G692" s="206">
        <f>+G689+G690+G691</f>
        <v>0</v>
      </c>
      <c r="H692" s="206">
        <f>+H689+H690+H691</f>
        <v>0</v>
      </c>
      <c r="I692" s="206">
        <f>+I689+I690+I691</f>
        <v>0</v>
      </c>
      <c r="J692" s="206">
        <f>+J691+J690+J689</f>
        <v>0</v>
      </c>
      <c r="K692" s="206">
        <f>+K689+K690+K691</f>
        <v>0</v>
      </c>
    </row>
    <row r="693" spans="2:15" x14ac:dyDescent="0.25">
      <c r="B693" s="26"/>
      <c r="C693" s="67"/>
      <c r="D693" s="67"/>
      <c r="E693" s="67"/>
      <c r="F693" s="83"/>
      <c r="G693" s="83"/>
      <c r="H693" s="83"/>
      <c r="I693" s="83"/>
      <c r="J693" s="83"/>
      <c r="K693" s="83"/>
      <c r="L693" s="26"/>
      <c r="M693" s="26"/>
      <c r="N693" s="26"/>
      <c r="O693" s="26"/>
    </row>
    <row r="694" spans="2:15" x14ac:dyDescent="0.25">
      <c r="B694" s="26"/>
      <c r="N694" s="26"/>
      <c r="O694" s="26"/>
    </row>
    <row r="695" spans="2:15" x14ac:dyDescent="0.25">
      <c r="B695" s="26"/>
      <c r="C695" s="288" t="str">
        <f>IF(F692&gt;0,"Describa la función del área Producción/Operaciones *","")</f>
        <v/>
      </c>
      <c r="D695" s="288"/>
      <c r="E695" s="288"/>
      <c r="F695" s="288"/>
      <c r="G695" s="86"/>
      <c r="H695" s="303"/>
      <c r="I695" s="303"/>
      <c r="J695" s="303"/>
      <c r="K695" s="303"/>
      <c r="L695" s="303"/>
      <c r="M695" s="303"/>
      <c r="N695" s="84" t="str">
        <f>IF(AND(F692&gt;0,H695=""),"Debe ingresar una descripción del área producción/operaciones","")</f>
        <v/>
      </c>
      <c r="O695" s="26"/>
    </row>
    <row r="696" spans="2:15" x14ac:dyDescent="0.25">
      <c r="B696" s="26"/>
      <c r="N696" s="26"/>
      <c r="O696" s="26"/>
    </row>
    <row r="697" spans="2:15" x14ac:dyDescent="0.25">
      <c r="B697" s="26"/>
      <c r="C697" s="288" t="str">
        <f>IF(G692&gt;0,"Describa la función del área Comercial y ventas *","")</f>
        <v/>
      </c>
      <c r="D697" s="288"/>
      <c r="E697" s="288"/>
      <c r="F697" s="288"/>
      <c r="G697" s="86"/>
      <c r="H697" s="304"/>
      <c r="I697" s="304"/>
      <c r="J697" s="304"/>
      <c r="K697" s="304"/>
      <c r="L697" s="304"/>
      <c r="M697" s="304"/>
      <c r="N697" s="84" t="str">
        <f>IF(AND(G692&gt;0,H697=""),"Debe ingresar una descripción del área Comercial y ventas","")</f>
        <v/>
      </c>
      <c r="O697" s="26"/>
    </row>
    <row r="698" spans="2:15" x14ac:dyDescent="0.25">
      <c r="B698" s="26"/>
      <c r="N698" s="26"/>
      <c r="O698" s="26"/>
    </row>
    <row r="699" spans="2:15" x14ac:dyDescent="0.25">
      <c r="B699" s="26"/>
      <c r="C699" s="288" t="str">
        <f>IF(H692&gt;0,"Describa la función del área Administración y finanzas *","")</f>
        <v/>
      </c>
      <c r="D699" s="288"/>
      <c r="E699" s="288"/>
      <c r="F699" s="288"/>
      <c r="G699" s="86"/>
      <c r="H699" s="303"/>
      <c r="I699" s="303"/>
      <c r="J699" s="303"/>
      <c r="K699" s="303"/>
      <c r="L699" s="303"/>
      <c r="M699" s="303"/>
      <c r="N699" s="84" t="str">
        <f>IF(AND(H692&gt;0,H699=""),"Debe ingresar una descripción del área Administración y finanzas","")</f>
        <v/>
      </c>
      <c r="O699" s="26"/>
    </row>
    <row r="700" spans="2:15" x14ac:dyDescent="0.25">
      <c r="B700" s="26"/>
      <c r="N700" s="26"/>
      <c r="O700" s="26"/>
    </row>
    <row r="701" spans="2:15" x14ac:dyDescent="0.25">
      <c r="B701" s="26"/>
      <c r="C701" s="288" t="str">
        <f>IF(I692&gt;0,"Describa la función del área Recursos Humanos *","")</f>
        <v/>
      </c>
      <c r="D701" s="288"/>
      <c r="E701" s="288"/>
      <c r="F701" s="288"/>
      <c r="G701" s="86"/>
      <c r="H701" s="303"/>
      <c r="I701" s="303"/>
      <c r="J701" s="303"/>
      <c r="K701" s="303"/>
      <c r="L701" s="303"/>
      <c r="M701" s="303"/>
      <c r="N701" s="84" t="str">
        <f>IF(AND(I692&gt;0,H701=""),"Debe ingresar una descripción del área Recursos Humanos","")</f>
        <v/>
      </c>
      <c r="O701" s="26"/>
    </row>
    <row r="702" spans="2:15" x14ac:dyDescent="0.25">
      <c r="B702" s="26"/>
      <c r="N702" s="26"/>
      <c r="O702" s="26"/>
    </row>
    <row r="703" spans="2:15" x14ac:dyDescent="0.25">
      <c r="B703" s="26"/>
      <c r="C703" s="288" t="str">
        <f>IF(J692&gt;0,"Describa la función del área Otros: *","")</f>
        <v/>
      </c>
      <c r="D703" s="288"/>
      <c r="E703" s="288"/>
      <c r="F703" s="288"/>
      <c r="G703" s="86"/>
      <c r="H703" s="303"/>
      <c r="I703" s="303"/>
      <c r="J703" s="303"/>
      <c r="K703" s="303"/>
      <c r="L703" s="303"/>
      <c r="M703" s="303"/>
      <c r="N703" s="84" t="str">
        <f>IF(AND(J692&gt;0,H703=""),"Debe ingresar una descripción del área Otros","")</f>
        <v/>
      </c>
      <c r="O703" s="26"/>
    </row>
    <row r="706" spans="2:13" ht="15.75" x14ac:dyDescent="0.25">
      <c r="B706" s="375" t="s">
        <v>4</v>
      </c>
      <c r="C706" s="375"/>
      <c r="D706" s="375"/>
      <c r="E706" s="375"/>
      <c r="F706" s="375"/>
      <c r="G706" s="375"/>
      <c r="H706" s="375"/>
      <c r="I706" s="375"/>
      <c r="J706" s="375"/>
      <c r="K706" s="375"/>
      <c r="L706" s="375"/>
      <c r="M706" s="375"/>
    </row>
    <row r="709" spans="2:13" x14ac:dyDescent="0.25">
      <c r="C709" s="20" t="s">
        <v>7566</v>
      </c>
      <c r="D709" s="274"/>
      <c r="E709" s="282"/>
      <c r="F709" s="282"/>
      <c r="G709" s="282"/>
      <c r="H709" s="282"/>
      <c r="I709" s="282"/>
      <c r="J709" s="282"/>
      <c r="K709" s="282"/>
      <c r="L709" s="275"/>
    </row>
    <row r="711" spans="2:13" x14ac:dyDescent="0.25">
      <c r="D711" s="19" t="e">
        <f>VLOOKUP(D712,Tablas!$K$5:$L$28,2,FALSE)</f>
        <v>#N/A</v>
      </c>
    </row>
    <row r="712" spans="2:13" x14ac:dyDescent="0.25">
      <c r="C712" s="20" t="s">
        <v>7567</v>
      </c>
      <c r="D712" s="33"/>
      <c r="F712" s="20" t="s">
        <v>7568</v>
      </c>
      <c r="G712" s="376"/>
      <c r="H712" s="377"/>
      <c r="J712" s="20" t="s">
        <v>7569</v>
      </c>
      <c r="K712" s="274"/>
      <c r="L712" s="275"/>
    </row>
    <row r="713" spans="2:13" x14ac:dyDescent="0.25">
      <c r="C713" s="20"/>
      <c r="D713" s="27"/>
      <c r="G713" s="27"/>
      <c r="K713" s="159"/>
      <c r="L713" s="159"/>
    </row>
    <row r="714" spans="2:13" x14ac:dyDescent="0.25">
      <c r="D714" s="19" t="str">
        <f>IF(D712&gt;0,VLOOKUP(D712,Tablas!$K$5:$M$28,3,FALSE),"")</f>
        <v/>
      </c>
    </row>
    <row r="715" spans="2:13" x14ac:dyDescent="0.25">
      <c r="C715" s="20" t="s">
        <v>7570</v>
      </c>
      <c r="D715" s="33"/>
      <c r="F715" s="20" t="s">
        <v>7571</v>
      </c>
      <c r="G715" s="376"/>
      <c r="H715" s="377"/>
    </row>
    <row r="719" spans="2:13" x14ac:dyDescent="0.25">
      <c r="D719" s="374" t="s">
        <v>8</v>
      </c>
      <c r="E719" s="374"/>
      <c r="F719" s="374"/>
      <c r="G719" s="374"/>
      <c r="H719" s="374"/>
      <c r="I719" s="374"/>
    </row>
    <row r="721" spans="4:9" x14ac:dyDescent="0.25">
      <c r="D721" s="265" t="s">
        <v>7559</v>
      </c>
      <c r="E721" s="265" t="s">
        <v>7560</v>
      </c>
      <c r="F721" s="265" t="s">
        <v>7561</v>
      </c>
      <c r="G721" s="265" t="s">
        <v>1176</v>
      </c>
      <c r="H721" s="265" t="s">
        <v>7562</v>
      </c>
      <c r="I721" s="265" t="s">
        <v>7563</v>
      </c>
    </row>
    <row r="722" spans="4:9" x14ac:dyDescent="0.25">
      <c r="D722" s="35"/>
      <c r="E722" s="35"/>
      <c r="F722" s="35"/>
      <c r="G722" s="36" t="str">
        <f>MID(F722,3,8)</f>
        <v/>
      </c>
      <c r="H722" s="35"/>
      <c r="I722" s="35"/>
    </row>
    <row r="723" spans="4:9" x14ac:dyDescent="0.25">
      <c r="D723" s="35"/>
      <c r="E723" s="35"/>
      <c r="F723" s="35"/>
      <c r="G723" s="36" t="str">
        <f>MID(F723,3,8)</f>
        <v/>
      </c>
      <c r="H723" s="35"/>
      <c r="I723" s="35"/>
    </row>
    <row r="724" spans="4:9" x14ac:dyDescent="0.25">
      <c r="D724" s="35"/>
      <c r="E724" s="35"/>
      <c r="F724" s="35"/>
      <c r="G724" s="36" t="str">
        <f>MID(F724,3,8)</f>
        <v/>
      </c>
      <c r="H724" s="35"/>
      <c r="I724" s="35"/>
    </row>
    <row r="728" spans="4:9" x14ac:dyDescent="0.25">
      <c r="F728" s="373" t="s">
        <v>9238</v>
      </c>
    </row>
    <row r="729" spans="4:9" x14ac:dyDescent="0.25">
      <c r="F729" s="373"/>
    </row>
    <row r="755" spans="2:13" x14ac:dyDescent="0.25">
      <c r="B755" s="378" t="s">
        <v>9246</v>
      </c>
      <c r="C755" s="378"/>
      <c r="D755" s="378"/>
    </row>
    <row r="757" spans="2:13" ht="15.75" x14ac:dyDescent="0.25">
      <c r="B757" s="375" t="str">
        <f>IF(D761&gt;0,D761,"")</f>
        <v/>
      </c>
      <c r="C757" s="375"/>
      <c r="D757" s="375"/>
      <c r="E757" s="375"/>
      <c r="F757" s="375"/>
      <c r="G757" s="375"/>
      <c r="H757" s="375"/>
      <c r="I757" s="375"/>
      <c r="J757" s="375"/>
      <c r="K757" s="375"/>
      <c r="L757" s="375"/>
      <c r="M757" s="375"/>
    </row>
    <row r="759" spans="2:13" x14ac:dyDescent="0.25">
      <c r="C759" s="20" t="s">
        <v>7556</v>
      </c>
      <c r="D759" s="274"/>
      <c r="E759" s="275"/>
    </row>
    <row r="761" spans="2:13" x14ac:dyDescent="0.25">
      <c r="C761" s="20" t="s">
        <v>7557</v>
      </c>
      <c r="D761" s="274"/>
      <c r="E761" s="282"/>
      <c r="F761" s="282"/>
      <c r="G761" s="282"/>
      <c r="H761" s="282"/>
      <c r="I761" s="282"/>
      <c r="J761" s="282"/>
      <c r="K761" s="282"/>
      <c r="L761" s="275"/>
    </row>
    <row r="763" spans="2:13" x14ac:dyDescent="0.25">
      <c r="C763" s="279" t="s">
        <v>9232</v>
      </c>
      <c r="D763" s="279"/>
      <c r="E763" s="79"/>
    </row>
    <row r="765" spans="2:13" x14ac:dyDescent="0.25">
      <c r="C765" s="20" t="s">
        <v>3</v>
      </c>
      <c r="D765" s="381" t="str">
        <f>IF(E763&gt;0,VLOOKUP(E763,Tablas!G457:H1650,2,FALSE),"")</f>
        <v/>
      </c>
      <c r="E765" s="382"/>
      <c r="F765" s="382"/>
      <c r="G765" s="382"/>
      <c r="H765" s="382"/>
      <c r="I765" s="382"/>
      <c r="J765" s="382"/>
      <c r="K765" s="382"/>
      <c r="L765" s="383"/>
    </row>
    <row r="767" spans="2:13" x14ac:dyDescent="0.25">
      <c r="C767" s="20" t="s">
        <v>9229</v>
      </c>
      <c r="D767" s="285"/>
      <c r="E767" s="286"/>
    </row>
    <row r="769" spans="2:13" x14ac:dyDescent="0.25">
      <c r="C769" s="288" t="str">
        <f>IF(OR(D767=Tablas!C527,D767=Tablas!C528,D767=Tablas!C529,D767=Tablas!C530),"Dotación de personal según F.931 *",IF(D767=Tablas!C531,"Nomina de asociados *",""))</f>
        <v>Dotación de personal según F.931 *</v>
      </c>
      <c r="D769" s="379"/>
      <c r="E769" s="79"/>
    </row>
    <row r="770" spans="2:13" x14ac:dyDescent="0.25">
      <c r="C770" s="20"/>
    </row>
    <row r="771" spans="2:13" x14ac:dyDescent="0.25">
      <c r="C771" s="288" t="s">
        <v>9235</v>
      </c>
      <c r="D771" s="288"/>
      <c r="E771" s="274"/>
      <c r="F771" s="275"/>
    </row>
    <row r="773" spans="2:13" x14ac:dyDescent="0.25">
      <c r="C773" s="279" t="s">
        <v>9239</v>
      </c>
      <c r="D773" s="279"/>
      <c r="E773" s="279"/>
      <c r="F773" s="279"/>
      <c r="G773" s="279"/>
      <c r="H773" s="279"/>
      <c r="I773" s="279"/>
      <c r="J773" s="279"/>
      <c r="K773" s="279"/>
      <c r="L773" s="279"/>
    </row>
    <row r="775" spans="2:13" x14ac:dyDescent="0.25">
      <c r="C775" s="341"/>
      <c r="D775" s="342"/>
      <c r="E775" s="342"/>
      <c r="F775" s="342"/>
      <c r="G775" s="342"/>
      <c r="H775" s="342"/>
      <c r="I775" s="342"/>
      <c r="J775" s="342"/>
      <c r="K775" s="342"/>
      <c r="L775" s="343"/>
    </row>
    <row r="776" spans="2:13" x14ac:dyDescent="0.25">
      <c r="C776" s="346"/>
      <c r="D776" s="347"/>
      <c r="E776" s="347"/>
      <c r="F776" s="347"/>
      <c r="G776" s="347"/>
      <c r="H776" s="347"/>
      <c r="I776" s="347"/>
      <c r="J776" s="347"/>
      <c r="K776" s="347"/>
      <c r="L776" s="348"/>
    </row>
    <row r="778" spans="2:13" x14ac:dyDescent="0.25">
      <c r="C778" s="288" t="s">
        <v>9240</v>
      </c>
      <c r="D778" s="288"/>
      <c r="E778" s="288"/>
      <c r="F778" s="288"/>
      <c r="G778" s="288"/>
      <c r="H778" s="288"/>
      <c r="I778" s="288"/>
      <c r="J778" s="288"/>
      <c r="K778" s="288"/>
      <c r="L778" s="288"/>
    </row>
    <row r="780" spans="2:13" x14ac:dyDescent="0.25">
      <c r="C780" s="341"/>
      <c r="D780" s="342"/>
      <c r="E780" s="342"/>
      <c r="F780" s="342"/>
      <c r="G780" s="342"/>
      <c r="H780" s="342"/>
      <c r="I780" s="342"/>
      <c r="J780" s="342"/>
      <c r="K780" s="342"/>
      <c r="L780" s="343"/>
    </row>
    <row r="781" spans="2:13" x14ac:dyDescent="0.25">
      <c r="C781" s="346"/>
      <c r="D781" s="347"/>
      <c r="E781" s="347"/>
      <c r="F781" s="347"/>
      <c r="G781" s="347"/>
      <c r="H781" s="347"/>
      <c r="I781" s="347"/>
      <c r="J781" s="347"/>
      <c r="K781" s="347"/>
      <c r="L781" s="348"/>
    </row>
    <row r="784" spans="2:13" ht="15.75" x14ac:dyDescent="0.25">
      <c r="B784" s="375" t="s">
        <v>9233</v>
      </c>
      <c r="C784" s="375"/>
      <c r="D784" s="375"/>
      <c r="E784" s="375"/>
      <c r="F784" s="375"/>
      <c r="G784" s="375"/>
      <c r="H784" s="375"/>
      <c r="I784" s="375"/>
      <c r="J784" s="375"/>
      <c r="K784" s="375"/>
      <c r="L784" s="375"/>
      <c r="M784" s="375"/>
    </row>
    <row r="786" spans="2:15" x14ac:dyDescent="0.25">
      <c r="B786" s="380" t="s">
        <v>9234</v>
      </c>
      <c r="C786" s="380"/>
      <c r="D786" s="380"/>
      <c r="E786" s="380"/>
      <c r="F786" s="380"/>
      <c r="G786" s="380"/>
      <c r="H786" s="380"/>
      <c r="I786" s="380"/>
      <c r="J786" s="380"/>
      <c r="K786" s="380"/>
      <c r="L786" s="380"/>
      <c r="M786" s="380"/>
    </row>
    <row r="788" spans="2:15" ht="30" x14ac:dyDescent="0.25">
      <c r="C788" s="38"/>
      <c r="D788" s="38"/>
      <c r="E788" s="38"/>
      <c r="F788" s="261" t="s">
        <v>7596</v>
      </c>
      <c r="G788" s="261" t="s">
        <v>7597</v>
      </c>
      <c r="H788" s="261" t="s">
        <v>7598</v>
      </c>
      <c r="I788" s="261" t="s">
        <v>7599</v>
      </c>
      <c r="J788" s="261" t="s">
        <v>7600</v>
      </c>
      <c r="K788" s="261" t="s">
        <v>7592</v>
      </c>
    </row>
    <row r="789" spans="2:15" x14ac:dyDescent="0.25">
      <c r="C789" s="297" t="str">
        <f>IF(OR(D767=Tablas!C627,D767=Tablas!C628,D767=Tablas!C629,D767=Tablas!C630),"Gerentes",IF(D767=Tablas!C631,"Cantidad de asociados a capacitar",""))</f>
        <v>Gerentes</v>
      </c>
      <c r="D789" s="297"/>
      <c r="E789" s="297"/>
      <c r="F789" s="82"/>
      <c r="G789" s="82"/>
      <c r="H789" s="82"/>
      <c r="I789" s="82"/>
      <c r="J789" s="82"/>
      <c r="K789" s="205">
        <f>+F789+G789+H789+I789+J789</f>
        <v>0</v>
      </c>
    </row>
    <row r="790" spans="2:15" x14ac:dyDescent="0.25">
      <c r="C790" s="298" t="str">
        <f>IF(OR(D767=Tablas!C527,D767=Tablas!C528,D767=Tablas!C529,D767=Tablas!C530),"Mandos Medios (supervisores, jefes de área, etc.)","")</f>
        <v>Mandos Medios (supervisores, jefes de área, etc.)</v>
      </c>
      <c r="D790" s="298"/>
      <c r="E790" s="298"/>
      <c r="F790" s="82"/>
      <c r="G790" s="82"/>
      <c r="H790" s="82"/>
      <c r="I790" s="82"/>
      <c r="J790" s="82"/>
      <c r="K790" s="205">
        <f>+F790+G790+H790+I790+J790</f>
        <v>0</v>
      </c>
    </row>
    <row r="791" spans="2:15" x14ac:dyDescent="0.25">
      <c r="C791" s="298" t="str">
        <f>IF(OR(D767=Tablas!C527,D767=Tablas!C528,D767=Tablas!C529,D767=Tablas!C530),"Operativos","")</f>
        <v>Operativos</v>
      </c>
      <c r="D791" s="298"/>
      <c r="E791" s="298"/>
      <c r="F791" s="82"/>
      <c r="G791" s="82"/>
      <c r="H791" s="82"/>
      <c r="I791" s="82"/>
      <c r="J791" s="82"/>
      <c r="K791" s="205">
        <v>0</v>
      </c>
    </row>
    <row r="792" spans="2:15" x14ac:dyDescent="0.25">
      <c r="C792" s="295" t="s">
        <v>7586</v>
      </c>
      <c r="D792" s="295"/>
      <c r="E792" s="295"/>
      <c r="F792" s="206">
        <f>+F789+F790+F791</f>
        <v>0</v>
      </c>
      <c r="G792" s="206">
        <f>+G789+G790+G791</f>
        <v>0</v>
      </c>
      <c r="H792" s="206">
        <f>+H789+H790+H791</f>
        <v>0</v>
      </c>
      <c r="I792" s="206">
        <f>+I789+I790+I791</f>
        <v>0</v>
      </c>
      <c r="J792" s="206">
        <f>+J791+J790+J789</f>
        <v>0</v>
      </c>
      <c r="K792" s="206">
        <f>+K789+K790+K791</f>
        <v>0</v>
      </c>
    </row>
    <row r="793" spans="2:15" x14ac:dyDescent="0.25">
      <c r="B793" s="26"/>
      <c r="C793" s="67"/>
      <c r="D793" s="67"/>
      <c r="E793" s="67"/>
      <c r="F793" s="83"/>
      <c r="G793" s="83"/>
      <c r="H793" s="83"/>
      <c r="I793" s="83"/>
      <c r="J793" s="83"/>
      <c r="K793" s="83"/>
      <c r="L793" s="26"/>
      <c r="M793" s="26"/>
      <c r="N793" s="26"/>
      <c r="O793" s="26"/>
    </row>
    <row r="794" spans="2:15" x14ac:dyDescent="0.25">
      <c r="B794" s="26"/>
      <c r="N794" s="26"/>
      <c r="O794" s="26"/>
    </row>
    <row r="795" spans="2:15" x14ac:dyDescent="0.25">
      <c r="B795" s="26"/>
      <c r="C795" s="288" t="str">
        <f>IF(F792&gt;0,"Describa la función del área Producción/Operaciones *","")</f>
        <v/>
      </c>
      <c r="D795" s="288"/>
      <c r="E795" s="288"/>
      <c r="F795" s="288"/>
      <c r="G795" s="86"/>
      <c r="H795" s="303"/>
      <c r="I795" s="303"/>
      <c r="J795" s="303"/>
      <c r="K795" s="303"/>
      <c r="L795" s="303"/>
      <c r="M795" s="303"/>
      <c r="N795" s="84" t="str">
        <f>IF(AND(F792&gt;0,H795=""),"Debe ingresar una descripción del área producción/operaciones","")</f>
        <v/>
      </c>
      <c r="O795" s="26"/>
    </row>
    <row r="796" spans="2:15" x14ac:dyDescent="0.25">
      <c r="B796" s="26"/>
      <c r="N796" s="26"/>
      <c r="O796" s="26"/>
    </row>
    <row r="797" spans="2:15" x14ac:dyDescent="0.25">
      <c r="B797" s="26"/>
      <c r="C797" s="288" t="str">
        <f>IF(G792&gt;0,"Describa la función del área Comercial y ventas *","")</f>
        <v/>
      </c>
      <c r="D797" s="288"/>
      <c r="E797" s="288"/>
      <c r="F797" s="288"/>
      <c r="G797" s="86"/>
      <c r="H797" s="304"/>
      <c r="I797" s="304"/>
      <c r="J797" s="304"/>
      <c r="K797" s="304"/>
      <c r="L797" s="304"/>
      <c r="M797" s="304"/>
      <c r="N797" s="84" t="str">
        <f>IF(AND(G792&gt;0,H797=""),"Debe ingresar una descripción del área Comercial y ventas","")</f>
        <v/>
      </c>
      <c r="O797" s="26"/>
    </row>
    <row r="798" spans="2:15" x14ac:dyDescent="0.25">
      <c r="B798" s="26"/>
      <c r="N798" s="26"/>
      <c r="O798" s="26"/>
    </row>
    <row r="799" spans="2:15" x14ac:dyDescent="0.25">
      <c r="B799" s="26"/>
      <c r="C799" s="288" t="str">
        <f>IF(H792&gt;0,"Describa la función del área Administración y finanzas *","")</f>
        <v/>
      </c>
      <c r="D799" s="288"/>
      <c r="E799" s="288"/>
      <c r="F799" s="288"/>
      <c r="G799" s="86"/>
      <c r="H799" s="303"/>
      <c r="I799" s="303"/>
      <c r="J799" s="303"/>
      <c r="K799" s="303"/>
      <c r="L799" s="303"/>
      <c r="M799" s="303"/>
      <c r="N799" s="84" t="str">
        <f>IF(AND(H792&gt;0,H799=""),"Debe ingresar una descripción del área Administración y finanzas","")</f>
        <v/>
      </c>
      <c r="O799" s="26"/>
    </row>
    <row r="800" spans="2:15" x14ac:dyDescent="0.25">
      <c r="B800" s="26"/>
      <c r="N800" s="26"/>
      <c r="O800" s="26"/>
    </row>
    <row r="801" spans="2:15" x14ac:dyDescent="0.25">
      <c r="B801" s="26"/>
      <c r="C801" s="288" t="str">
        <f>IF(I792&gt;0,"Describa la función del área Recursos Humanos *","")</f>
        <v/>
      </c>
      <c r="D801" s="288"/>
      <c r="E801" s="288"/>
      <c r="F801" s="288"/>
      <c r="G801" s="86"/>
      <c r="H801" s="303"/>
      <c r="I801" s="303"/>
      <c r="J801" s="303"/>
      <c r="K801" s="303"/>
      <c r="L801" s="303"/>
      <c r="M801" s="303"/>
      <c r="N801" s="84" t="str">
        <f>IF(AND(I792&gt;0,H801=""),"Debe ingresar una descripción del área Recursos Humanos","")</f>
        <v/>
      </c>
      <c r="O801" s="26"/>
    </row>
    <row r="802" spans="2:15" x14ac:dyDescent="0.25">
      <c r="B802" s="26"/>
      <c r="N802" s="26"/>
      <c r="O802" s="26"/>
    </row>
    <row r="803" spans="2:15" x14ac:dyDescent="0.25">
      <c r="B803" s="26"/>
      <c r="C803" s="288" t="str">
        <f>IF(J792&gt;0,"Describa la función del área Otros: *","")</f>
        <v/>
      </c>
      <c r="D803" s="288"/>
      <c r="E803" s="288"/>
      <c r="F803" s="288"/>
      <c r="G803" s="86"/>
      <c r="H803" s="303"/>
      <c r="I803" s="303"/>
      <c r="J803" s="303"/>
      <c r="K803" s="303"/>
      <c r="L803" s="303"/>
      <c r="M803" s="303"/>
      <c r="N803" s="84" t="str">
        <f>IF(AND(J792&gt;0,H803=""),"Debe ingresar una descripción del área Otros","")</f>
        <v/>
      </c>
      <c r="O803" s="26"/>
    </row>
    <row r="806" spans="2:15" ht="15.75" x14ac:dyDescent="0.25">
      <c r="B806" s="375" t="s">
        <v>4</v>
      </c>
      <c r="C806" s="375"/>
      <c r="D806" s="375"/>
      <c r="E806" s="375"/>
      <c r="F806" s="375"/>
      <c r="G806" s="375"/>
      <c r="H806" s="375"/>
      <c r="I806" s="375"/>
      <c r="J806" s="375"/>
      <c r="K806" s="375"/>
      <c r="L806" s="375"/>
      <c r="M806" s="375"/>
    </row>
    <row r="809" spans="2:15" x14ac:dyDescent="0.25">
      <c r="C809" s="20" t="s">
        <v>7566</v>
      </c>
      <c r="D809" s="274"/>
      <c r="E809" s="282"/>
      <c r="F809" s="282"/>
      <c r="G809" s="282"/>
      <c r="H809" s="282"/>
      <c r="I809" s="282"/>
      <c r="J809" s="282"/>
      <c r="K809" s="282"/>
      <c r="L809" s="275"/>
    </row>
    <row r="811" spans="2:15" x14ac:dyDescent="0.25">
      <c r="D811" s="19" t="e">
        <f>VLOOKUP(D812,Tablas!$K$5:$L$28,2,FALSE)</f>
        <v>#N/A</v>
      </c>
    </row>
    <row r="812" spans="2:15" x14ac:dyDescent="0.25">
      <c r="C812" s="20" t="s">
        <v>7567</v>
      </c>
      <c r="D812" s="33"/>
      <c r="F812" s="20" t="s">
        <v>7568</v>
      </c>
      <c r="G812" s="376"/>
      <c r="H812" s="377"/>
      <c r="J812" s="20" t="s">
        <v>7569</v>
      </c>
      <c r="K812" s="274"/>
      <c r="L812" s="275"/>
    </row>
    <row r="813" spans="2:15" x14ac:dyDescent="0.25">
      <c r="C813" s="20"/>
      <c r="D813" s="27"/>
      <c r="G813" s="27"/>
      <c r="K813" s="159"/>
      <c r="L813" s="159"/>
    </row>
    <row r="814" spans="2:15" x14ac:dyDescent="0.25">
      <c r="D814" s="19" t="str">
        <f>IF(D812&gt;0,VLOOKUP(D812,Tablas!$K$5:$M$28,3,FALSE),"")</f>
        <v/>
      </c>
    </row>
    <row r="815" spans="2:15" x14ac:dyDescent="0.25">
      <c r="C815" s="20" t="s">
        <v>7570</v>
      </c>
      <c r="D815" s="33"/>
      <c r="F815" s="20" t="s">
        <v>7571</v>
      </c>
      <c r="G815" s="376"/>
      <c r="H815" s="377"/>
    </row>
    <row r="819" spans="4:9" x14ac:dyDescent="0.25">
      <c r="D819" s="374" t="s">
        <v>8</v>
      </c>
      <c r="E819" s="374"/>
      <c r="F819" s="374"/>
      <c r="G819" s="374"/>
      <c r="H819" s="374"/>
      <c r="I819" s="374"/>
    </row>
    <row r="821" spans="4:9" x14ac:dyDescent="0.25">
      <c r="D821" s="265" t="s">
        <v>7559</v>
      </c>
      <c r="E821" s="265" t="s">
        <v>7560</v>
      </c>
      <c r="F821" s="265" t="s">
        <v>7561</v>
      </c>
      <c r="G821" s="265" t="s">
        <v>1176</v>
      </c>
      <c r="H821" s="265" t="s">
        <v>7562</v>
      </c>
      <c r="I821" s="265" t="s">
        <v>7563</v>
      </c>
    </row>
    <row r="822" spans="4:9" x14ac:dyDescent="0.25">
      <c r="D822" s="35"/>
      <c r="E822" s="35"/>
      <c r="F822" s="35"/>
      <c r="G822" s="36" t="str">
        <f>MID(F822,3,8)</f>
        <v/>
      </c>
      <c r="H822" s="35"/>
      <c r="I822" s="35"/>
    </row>
    <row r="823" spans="4:9" x14ac:dyDescent="0.25">
      <c r="D823" s="35"/>
      <c r="E823" s="35"/>
      <c r="F823" s="35"/>
      <c r="G823" s="36" t="str">
        <f>MID(F823,3,8)</f>
        <v/>
      </c>
      <c r="H823" s="35"/>
      <c r="I823" s="35"/>
    </row>
    <row r="824" spans="4:9" x14ac:dyDescent="0.25">
      <c r="D824" s="35"/>
      <c r="E824" s="35"/>
      <c r="F824" s="35"/>
      <c r="G824" s="36" t="str">
        <f>MID(F824,3,8)</f>
        <v/>
      </c>
      <c r="H824" s="35"/>
      <c r="I824" s="35"/>
    </row>
    <row r="828" spans="4:9" x14ac:dyDescent="0.25">
      <c r="F828" s="373" t="s">
        <v>9238</v>
      </c>
    </row>
    <row r="829" spans="4:9" x14ac:dyDescent="0.25">
      <c r="F829" s="373"/>
    </row>
    <row r="855" spans="2:13" x14ac:dyDescent="0.25">
      <c r="B855" s="378" t="s">
        <v>9247</v>
      </c>
      <c r="C855" s="378"/>
      <c r="D855" s="378"/>
    </row>
    <row r="857" spans="2:13" ht="15.75" x14ac:dyDescent="0.25">
      <c r="B857" s="375" t="str">
        <f>IF(D861&gt;0,D861,"")</f>
        <v/>
      </c>
      <c r="C857" s="375"/>
      <c r="D857" s="375"/>
      <c r="E857" s="375"/>
      <c r="F857" s="375"/>
      <c r="G857" s="375"/>
      <c r="H857" s="375"/>
      <c r="I857" s="375"/>
      <c r="J857" s="375"/>
      <c r="K857" s="375"/>
      <c r="L857" s="375"/>
      <c r="M857" s="375"/>
    </row>
    <row r="859" spans="2:13" x14ac:dyDescent="0.25">
      <c r="C859" s="20" t="s">
        <v>7556</v>
      </c>
      <c r="D859" s="274"/>
      <c r="E859" s="275"/>
    </row>
    <row r="861" spans="2:13" x14ac:dyDescent="0.25">
      <c r="C861" s="20" t="s">
        <v>7557</v>
      </c>
      <c r="D861" s="274"/>
      <c r="E861" s="282"/>
      <c r="F861" s="282"/>
      <c r="G861" s="282"/>
      <c r="H861" s="282"/>
      <c r="I861" s="282"/>
      <c r="J861" s="282"/>
      <c r="K861" s="282"/>
      <c r="L861" s="275"/>
    </row>
    <row r="863" spans="2:13" x14ac:dyDescent="0.25">
      <c r="C863" s="279" t="s">
        <v>9232</v>
      </c>
      <c r="D863" s="279"/>
      <c r="E863" s="79"/>
    </row>
    <row r="865" spans="3:12" x14ac:dyDescent="0.25">
      <c r="C865" s="20" t="s">
        <v>3</v>
      </c>
      <c r="D865" s="381" t="str">
        <f>IF(E863&gt;0,VLOOKUP(E863,Tablas!G557:H1750,2,FALSE),"")</f>
        <v/>
      </c>
      <c r="E865" s="382"/>
      <c r="F865" s="382"/>
      <c r="G865" s="382"/>
      <c r="H865" s="382"/>
      <c r="I865" s="382"/>
      <c r="J865" s="382"/>
      <c r="K865" s="382"/>
      <c r="L865" s="383"/>
    </row>
    <row r="867" spans="3:12" x14ac:dyDescent="0.25">
      <c r="C867" s="20" t="s">
        <v>9229</v>
      </c>
      <c r="D867" s="285"/>
      <c r="E867" s="286"/>
    </row>
    <row r="869" spans="3:12" x14ac:dyDescent="0.25">
      <c r="C869" s="288" t="str">
        <f>IF(OR(D867=Tablas!C627,D867=Tablas!C628,D867=Tablas!C629,D867=Tablas!C630),"Dotación de personal según F.931 *",IF(D867=Tablas!C631,"Nomina de asociados *",""))</f>
        <v>Dotación de personal según F.931 *</v>
      </c>
      <c r="D869" s="379"/>
      <c r="E869" s="79"/>
    </row>
    <row r="870" spans="3:12" x14ac:dyDescent="0.25">
      <c r="C870" s="20"/>
    </row>
    <row r="871" spans="3:12" x14ac:dyDescent="0.25">
      <c r="C871" s="288" t="s">
        <v>9235</v>
      </c>
      <c r="D871" s="288"/>
      <c r="E871" s="274"/>
      <c r="F871" s="275"/>
    </row>
    <row r="873" spans="3:12" x14ac:dyDescent="0.25">
      <c r="C873" s="279" t="s">
        <v>9239</v>
      </c>
      <c r="D873" s="279"/>
      <c r="E873" s="279"/>
      <c r="F873" s="279"/>
      <c r="G873" s="279"/>
      <c r="H873" s="279"/>
      <c r="I873" s="279"/>
      <c r="J873" s="279"/>
      <c r="K873" s="279"/>
      <c r="L873" s="279"/>
    </row>
    <row r="875" spans="3:12" x14ac:dyDescent="0.25">
      <c r="C875" s="341"/>
      <c r="D875" s="342"/>
      <c r="E875" s="342"/>
      <c r="F875" s="342"/>
      <c r="G875" s="342"/>
      <c r="H875" s="342"/>
      <c r="I875" s="342"/>
      <c r="J875" s="342"/>
      <c r="K875" s="342"/>
      <c r="L875" s="343"/>
    </row>
    <row r="876" spans="3:12" x14ac:dyDescent="0.25">
      <c r="C876" s="346"/>
      <c r="D876" s="347"/>
      <c r="E876" s="347"/>
      <c r="F876" s="347"/>
      <c r="G876" s="347"/>
      <c r="H876" s="347"/>
      <c r="I876" s="347"/>
      <c r="J876" s="347"/>
      <c r="K876" s="347"/>
      <c r="L876" s="348"/>
    </row>
    <row r="878" spans="3:12" x14ac:dyDescent="0.25">
      <c r="C878" s="288" t="s">
        <v>9240</v>
      </c>
      <c r="D878" s="288"/>
      <c r="E878" s="288"/>
      <c r="F878" s="288"/>
      <c r="G878" s="288"/>
      <c r="H878" s="288"/>
      <c r="I878" s="288"/>
      <c r="J878" s="288"/>
      <c r="K878" s="288"/>
      <c r="L878" s="288"/>
    </row>
    <row r="880" spans="3:12" x14ac:dyDescent="0.25">
      <c r="C880" s="341"/>
      <c r="D880" s="342"/>
      <c r="E880" s="342"/>
      <c r="F880" s="342"/>
      <c r="G880" s="342"/>
      <c r="H880" s="342"/>
      <c r="I880" s="342"/>
      <c r="J880" s="342"/>
      <c r="K880" s="342"/>
      <c r="L880" s="343"/>
    </row>
    <row r="881" spans="2:15" x14ac:dyDescent="0.25">
      <c r="C881" s="346"/>
      <c r="D881" s="347"/>
      <c r="E881" s="347"/>
      <c r="F881" s="347"/>
      <c r="G881" s="347"/>
      <c r="H881" s="347"/>
      <c r="I881" s="347"/>
      <c r="J881" s="347"/>
      <c r="K881" s="347"/>
      <c r="L881" s="348"/>
    </row>
    <row r="884" spans="2:15" ht="15.75" x14ac:dyDescent="0.25">
      <c r="B884" s="375" t="s">
        <v>9233</v>
      </c>
      <c r="C884" s="375"/>
      <c r="D884" s="375"/>
      <c r="E884" s="375"/>
      <c r="F884" s="375"/>
      <c r="G884" s="375"/>
      <c r="H884" s="375"/>
      <c r="I884" s="375"/>
      <c r="J884" s="375"/>
      <c r="K884" s="375"/>
      <c r="L884" s="375"/>
      <c r="M884" s="375"/>
    </row>
    <row r="886" spans="2:15" x14ac:dyDescent="0.25">
      <c r="B886" s="380" t="s">
        <v>9234</v>
      </c>
      <c r="C886" s="380"/>
      <c r="D886" s="380"/>
      <c r="E886" s="380"/>
      <c r="F886" s="380"/>
      <c r="G886" s="380"/>
      <c r="H886" s="380"/>
      <c r="I886" s="380"/>
      <c r="J886" s="380"/>
      <c r="K886" s="380"/>
      <c r="L886" s="380"/>
      <c r="M886" s="380"/>
    </row>
    <row r="888" spans="2:15" ht="30" x14ac:dyDescent="0.25">
      <c r="C888" s="38"/>
      <c r="D888" s="38"/>
      <c r="E888" s="38"/>
      <c r="F888" s="261" t="s">
        <v>7596</v>
      </c>
      <c r="G888" s="261" t="s">
        <v>7597</v>
      </c>
      <c r="H888" s="261" t="s">
        <v>7598</v>
      </c>
      <c r="I888" s="261" t="s">
        <v>7599</v>
      </c>
      <c r="J888" s="261" t="s">
        <v>7600</v>
      </c>
      <c r="K888" s="261" t="s">
        <v>7592</v>
      </c>
    </row>
    <row r="889" spans="2:15" x14ac:dyDescent="0.25">
      <c r="C889" s="297" t="str">
        <f>IF(OR(D867=Tablas!C727,D867=Tablas!C728,D867=Tablas!C729,D867=Tablas!C730),"Gerentes",IF(D867=Tablas!C731,"Cantidad de asociados a capacitar",""))</f>
        <v>Gerentes</v>
      </c>
      <c r="D889" s="297"/>
      <c r="E889" s="297"/>
      <c r="F889" s="82"/>
      <c r="G889" s="82"/>
      <c r="H889" s="82"/>
      <c r="I889" s="82"/>
      <c r="J889" s="82"/>
      <c r="K889" s="205">
        <f>+F889+G889+H889+I889+J889</f>
        <v>0</v>
      </c>
    </row>
    <row r="890" spans="2:15" x14ac:dyDescent="0.25">
      <c r="C890" s="298" t="str">
        <f>IF(OR(D867=Tablas!C627,D867=Tablas!C628,D867=Tablas!C629,D867=Tablas!C630),"Mandos Medios (supervisores, jefes de área, etc.)","")</f>
        <v>Mandos Medios (supervisores, jefes de área, etc.)</v>
      </c>
      <c r="D890" s="298"/>
      <c r="E890" s="298"/>
      <c r="F890" s="82"/>
      <c r="G890" s="82"/>
      <c r="H890" s="82"/>
      <c r="I890" s="82"/>
      <c r="J890" s="82"/>
      <c r="K890" s="205">
        <f>+F890+G890+H890+I890+J890</f>
        <v>0</v>
      </c>
    </row>
    <row r="891" spans="2:15" x14ac:dyDescent="0.25">
      <c r="C891" s="298" t="str">
        <f>IF(OR(D867=Tablas!C627,D867=Tablas!C628,D867=Tablas!C629,D867=Tablas!C630),"Operativos","")</f>
        <v>Operativos</v>
      </c>
      <c r="D891" s="298"/>
      <c r="E891" s="298"/>
      <c r="F891" s="82"/>
      <c r="G891" s="82"/>
      <c r="H891" s="82"/>
      <c r="I891" s="82"/>
      <c r="J891" s="82"/>
      <c r="K891" s="205">
        <v>0</v>
      </c>
    </row>
    <row r="892" spans="2:15" x14ac:dyDescent="0.25">
      <c r="C892" s="295" t="s">
        <v>7586</v>
      </c>
      <c r="D892" s="295"/>
      <c r="E892" s="295"/>
      <c r="F892" s="206">
        <f>+F889+F890+F891</f>
        <v>0</v>
      </c>
      <c r="G892" s="206">
        <f>+G889+G890+G891</f>
        <v>0</v>
      </c>
      <c r="H892" s="206">
        <f>+H889+H890+H891</f>
        <v>0</v>
      </c>
      <c r="I892" s="206">
        <f>+I889+I890+I891</f>
        <v>0</v>
      </c>
      <c r="J892" s="206">
        <f>+J891+J890+J889</f>
        <v>0</v>
      </c>
      <c r="K892" s="206">
        <f>+K889+K890+K891</f>
        <v>0</v>
      </c>
    </row>
    <row r="893" spans="2:15" x14ac:dyDescent="0.25">
      <c r="B893" s="26"/>
      <c r="C893" s="67"/>
      <c r="D893" s="67"/>
      <c r="E893" s="67"/>
      <c r="F893" s="83"/>
      <c r="G893" s="83"/>
      <c r="H893" s="83"/>
      <c r="I893" s="83"/>
      <c r="J893" s="83"/>
      <c r="K893" s="83"/>
      <c r="L893" s="26"/>
      <c r="M893" s="26"/>
      <c r="N893" s="26"/>
      <c r="O893" s="26"/>
    </row>
    <row r="894" spans="2:15" x14ac:dyDescent="0.25">
      <c r="B894" s="26"/>
      <c r="N894" s="26"/>
      <c r="O894" s="26"/>
    </row>
    <row r="895" spans="2:15" x14ac:dyDescent="0.25">
      <c r="B895" s="26"/>
      <c r="C895" s="288" t="str">
        <f>IF(F892&gt;0,"Describa la función del área Producción/Operaciones *","")</f>
        <v/>
      </c>
      <c r="D895" s="288"/>
      <c r="E895" s="288"/>
      <c r="F895" s="288"/>
      <c r="G895" s="86"/>
      <c r="H895" s="303"/>
      <c r="I895" s="303"/>
      <c r="J895" s="303"/>
      <c r="K895" s="303"/>
      <c r="L895" s="303"/>
      <c r="M895" s="303"/>
      <c r="N895" s="84" t="str">
        <f>IF(AND(F892&gt;0,H895=""),"Debe ingresar una descripción del área producción/operaciones","")</f>
        <v/>
      </c>
      <c r="O895" s="26"/>
    </row>
    <row r="896" spans="2:15" x14ac:dyDescent="0.25">
      <c r="B896" s="26"/>
      <c r="N896" s="26"/>
      <c r="O896" s="26"/>
    </row>
    <row r="897" spans="2:15" x14ac:dyDescent="0.25">
      <c r="B897" s="26"/>
      <c r="C897" s="288" t="str">
        <f>IF(G892&gt;0,"Describa la función del área Comercial y ventas *","")</f>
        <v/>
      </c>
      <c r="D897" s="288"/>
      <c r="E897" s="288"/>
      <c r="F897" s="288"/>
      <c r="G897" s="86"/>
      <c r="H897" s="304"/>
      <c r="I897" s="304"/>
      <c r="J897" s="304"/>
      <c r="K897" s="304"/>
      <c r="L897" s="304"/>
      <c r="M897" s="304"/>
      <c r="N897" s="84" t="str">
        <f>IF(AND(G892&gt;0,H897=""),"Debe ingresar una descripción del área Comercial y ventas","")</f>
        <v/>
      </c>
      <c r="O897" s="26"/>
    </row>
    <row r="898" spans="2:15" x14ac:dyDescent="0.25">
      <c r="B898" s="26"/>
      <c r="N898" s="26"/>
      <c r="O898" s="26"/>
    </row>
    <row r="899" spans="2:15" x14ac:dyDescent="0.25">
      <c r="B899" s="26"/>
      <c r="C899" s="288" t="str">
        <f>IF(H892&gt;0,"Describa la función del área Administración y finanzas *","")</f>
        <v/>
      </c>
      <c r="D899" s="288"/>
      <c r="E899" s="288"/>
      <c r="F899" s="288"/>
      <c r="G899" s="86"/>
      <c r="H899" s="303"/>
      <c r="I899" s="303"/>
      <c r="J899" s="303"/>
      <c r="K899" s="303"/>
      <c r="L899" s="303"/>
      <c r="M899" s="303"/>
      <c r="N899" s="84" t="str">
        <f>IF(AND(H892&gt;0,H899=""),"Debe ingresar una descripción del área Administración y finanzas","")</f>
        <v/>
      </c>
      <c r="O899" s="26"/>
    </row>
    <row r="900" spans="2:15" x14ac:dyDescent="0.25">
      <c r="B900" s="26"/>
      <c r="N900" s="26"/>
      <c r="O900" s="26"/>
    </row>
    <row r="901" spans="2:15" x14ac:dyDescent="0.25">
      <c r="B901" s="26"/>
      <c r="C901" s="288" t="str">
        <f>IF(I892&gt;0,"Describa la función del área Recursos Humanos *","")</f>
        <v/>
      </c>
      <c r="D901" s="288"/>
      <c r="E901" s="288"/>
      <c r="F901" s="288"/>
      <c r="G901" s="86"/>
      <c r="H901" s="303"/>
      <c r="I901" s="303"/>
      <c r="J901" s="303"/>
      <c r="K901" s="303"/>
      <c r="L901" s="303"/>
      <c r="M901" s="303"/>
      <c r="N901" s="84" t="str">
        <f>IF(AND(I892&gt;0,H901=""),"Debe ingresar una descripción del área Recursos Humanos","")</f>
        <v/>
      </c>
      <c r="O901" s="26"/>
    </row>
    <row r="902" spans="2:15" x14ac:dyDescent="0.25">
      <c r="B902" s="26"/>
      <c r="N902" s="26"/>
      <c r="O902" s="26"/>
    </row>
    <row r="903" spans="2:15" x14ac:dyDescent="0.25">
      <c r="B903" s="26"/>
      <c r="C903" s="288" t="str">
        <f>IF(J892&gt;0,"Describa la función del área Otros: *","")</f>
        <v/>
      </c>
      <c r="D903" s="288"/>
      <c r="E903" s="288"/>
      <c r="F903" s="288"/>
      <c r="G903" s="86"/>
      <c r="H903" s="303"/>
      <c r="I903" s="303"/>
      <c r="J903" s="303"/>
      <c r="K903" s="303"/>
      <c r="L903" s="303"/>
      <c r="M903" s="303"/>
      <c r="N903" s="84" t="str">
        <f>IF(AND(J892&gt;0,H903=""),"Debe ingresar una descripción del área Otros","")</f>
        <v/>
      </c>
      <c r="O903" s="26"/>
    </row>
    <row r="906" spans="2:15" ht="15.75" x14ac:dyDescent="0.25">
      <c r="B906" s="375" t="s">
        <v>4</v>
      </c>
      <c r="C906" s="375"/>
      <c r="D906" s="375"/>
      <c r="E906" s="375"/>
      <c r="F906" s="375"/>
      <c r="G906" s="375"/>
      <c r="H906" s="375"/>
      <c r="I906" s="375"/>
      <c r="J906" s="375"/>
      <c r="K906" s="375"/>
      <c r="L906" s="375"/>
      <c r="M906" s="375"/>
    </row>
    <row r="909" spans="2:15" x14ac:dyDescent="0.25">
      <c r="C909" s="20" t="s">
        <v>7566</v>
      </c>
      <c r="D909" s="274"/>
      <c r="E909" s="282"/>
      <c r="F909" s="282"/>
      <c r="G909" s="282"/>
      <c r="H909" s="282"/>
      <c r="I909" s="282"/>
      <c r="J909" s="282"/>
      <c r="K909" s="282"/>
      <c r="L909" s="275"/>
    </row>
    <row r="911" spans="2:15" x14ac:dyDescent="0.25">
      <c r="D911" s="19" t="e">
        <f>VLOOKUP(D912,Tablas!$K$5:$L$28,2,FALSE)</f>
        <v>#N/A</v>
      </c>
    </row>
    <row r="912" spans="2:15" x14ac:dyDescent="0.25">
      <c r="C912" s="20" t="s">
        <v>7567</v>
      </c>
      <c r="D912" s="33"/>
      <c r="F912" s="20" t="s">
        <v>7568</v>
      </c>
      <c r="G912" s="376"/>
      <c r="H912" s="377"/>
      <c r="J912" s="20" t="s">
        <v>7569</v>
      </c>
      <c r="K912" s="274"/>
      <c r="L912" s="275"/>
    </row>
    <row r="913" spans="3:12" x14ac:dyDescent="0.25">
      <c r="C913" s="20"/>
      <c r="D913" s="27"/>
      <c r="G913" s="27"/>
      <c r="K913" s="159"/>
      <c r="L913" s="159"/>
    </row>
    <row r="914" spans="3:12" x14ac:dyDescent="0.25">
      <c r="D914" s="19" t="str">
        <f>IF(D912&gt;0,VLOOKUP(D912,Tablas!$K$5:$M$28,3,FALSE),"")</f>
        <v/>
      </c>
    </row>
    <row r="915" spans="3:12" x14ac:dyDescent="0.25">
      <c r="C915" s="20" t="s">
        <v>7570</v>
      </c>
      <c r="D915" s="33"/>
      <c r="F915" s="20" t="s">
        <v>7571</v>
      </c>
      <c r="G915" s="376"/>
      <c r="H915" s="377"/>
    </row>
    <row r="919" spans="3:12" x14ac:dyDescent="0.25">
      <c r="D919" s="374" t="s">
        <v>8</v>
      </c>
      <c r="E919" s="374"/>
      <c r="F919" s="374"/>
      <c r="G919" s="374"/>
      <c r="H919" s="374"/>
      <c r="I919" s="374"/>
    </row>
    <row r="921" spans="3:12" x14ac:dyDescent="0.25">
      <c r="D921" s="265" t="s">
        <v>7559</v>
      </c>
      <c r="E921" s="265" t="s">
        <v>7560</v>
      </c>
      <c r="F921" s="265" t="s">
        <v>7561</v>
      </c>
      <c r="G921" s="265" t="s">
        <v>1176</v>
      </c>
      <c r="H921" s="265" t="s">
        <v>7562</v>
      </c>
      <c r="I921" s="265" t="s">
        <v>7563</v>
      </c>
    </row>
    <row r="922" spans="3:12" x14ac:dyDescent="0.25">
      <c r="D922" s="35"/>
      <c r="E922" s="35"/>
      <c r="F922" s="35"/>
      <c r="G922" s="36" t="str">
        <f>MID(F922,3,8)</f>
        <v/>
      </c>
      <c r="H922" s="35"/>
      <c r="I922" s="35"/>
    </row>
    <row r="923" spans="3:12" x14ac:dyDescent="0.25">
      <c r="D923" s="35"/>
      <c r="E923" s="35"/>
      <c r="F923" s="35"/>
      <c r="G923" s="36" t="str">
        <f>MID(F923,3,8)</f>
        <v/>
      </c>
      <c r="H923" s="35"/>
      <c r="I923" s="35"/>
    </row>
    <row r="924" spans="3:12" x14ac:dyDescent="0.25">
      <c r="D924" s="35"/>
      <c r="E924" s="35"/>
      <c r="F924" s="35"/>
      <c r="G924" s="36" t="str">
        <f>MID(F924,3,8)</f>
        <v/>
      </c>
      <c r="H924" s="35"/>
      <c r="I924" s="35"/>
    </row>
    <row r="928" spans="3:12" x14ac:dyDescent="0.25">
      <c r="F928" s="373" t="s">
        <v>9238</v>
      </c>
    </row>
    <row r="929" spans="6:6" x14ac:dyDescent="0.25">
      <c r="F929" s="373"/>
    </row>
    <row r="955" spans="2:13" x14ac:dyDescent="0.25">
      <c r="B955" s="378" t="s">
        <v>9248</v>
      </c>
      <c r="C955" s="378"/>
      <c r="D955" s="378"/>
    </row>
    <row r="957" spans="2:13" ht="15.75" x14ac:dyDescent="0.25">
      <c r="B957" s="375" t="str">
        <f>IF(D961&gt;0,D961,"")</f>
        <v/>
      </c>
      <c r="C957" s="375"/>
      <c r="D957" s="375"/>
      <c r="E957" s="375"/>
      <c r="F957" s="375"/>
      <c r="G957" s="375"/>
      <c r="H957" s="375"/>
      <c r="I957" s="375"/>
      <c r="J957" s="375"/>
      <c r="K957" s="375"/>
      <c r="L957" s="375"/>
      <c r="M957" s="375"/>
    </row>
    <row r="959" spans="2:13" x14ac:dyDescent="0.25">
      <c r="C959" s="20" t="s">
        <v>7556</v>
      </c>
      <c r="D959" s="274"/>
      <c r="E959" s="275"/>
    </row>
    <row r="961" spans="3:12" x14ac:dyDescent="0.25">
      <c r="C961" s="20" t="s">
        <v>7557</v>
      </c>
      <c r="D961" s="274"/>
      <c r="E961" s="282"/>
      <c r="F961" s="282"/>
      <c r="G961" s="282"/>
      <c r="H961" s="282"/>
      <c r="I961" s="282"/>
      <c r="J961" s="282"/>
      <c r="K961" s="282"/>
      <c r="L961" s="275"/>
    </row>
    <row r="963" spans="3:12" x14ac:dyDescent="0.25">
      <c r="C963" s="279" t="s">
        <v>9232</v>
      </c>
      <c r="D963" s="279"/>
      <c r="E963" s="79"/>
    </row>
    <row r="965" spans="3:12" x14ac:dyDescent="0.25">
      <c r="C965" s="20" t="s">
        <v>3</v>
      </c>
      <c r="D965" s="381" t="str">
        <f>IF(E963&gt;0,VLOOKUP(E963,Tablas!G657:H1850,2,FALSE),"")</f>
        <v/>
      </c>
      <c r="E965" s="382"/>
      <c r="F965" s="382"/>
      <c r="G965" s="382"/>
      <c r="H965" s="382"/>
      <c r="I965" s="382"/>
      <c r="J965" s="382"/>
      <c r="K965" s="382"/>
      <c r="L965" s="383"/>
    </row>
    <row r="967" spans="3:12" x14ac:dyDescent="0.25">
      <c r="C967" s="20" t="s">
        <v>9229</v>
      </c>
      <c r="D967" s="285"/>
      <c r="E967" s="286"/>
    </row>
    <row r="969" spans="3:12" x14ac:dyDescent="0.25">
      <c r="C969" s="288" t="str">
        <f>IF(OR(D967=Tablas!C727,D967=Tablas!C728,D967=Tablas!C729,D967=Tablas!C730),"Dotación de personal según F.931 *",IF(D967=Tablas!C731,"Nomina de asociados *",""))</f>
        <v>Dotación de personal según F.931 *</v>
      </c>
      <c r="D969" s="379"/>
      <c r="E969" s="79"/>
    </row>
    <row r="970" spans="3:12" x14ac:dyDescent="0.25">
      <c r="C970" s="20"/>
    </row>
    <row r="971" spans="3:12" x14ac:dyDescent="0.25">
      <c r="C971" s="288" t="s">
        <v>9235</v>
      </c>
      <c r="D971" s="288"/>
      <c r="E971" s="274"/>
      <c r="F971" s="275"/>
    </row>
    <row r="973" spans="3:12" x14ac:dyDescent="0.25">
      <c r="C973" s="279" t="s">
        <v>9239</v>
      </c>
      <c r="D973" s="279"/>
      <c r="E973" s="279"/>
      <c r="F973" s="279"/>
      <c r="G973" s="279"/>
      <c r="H973" s="279"/>
      <c r="I973" s="279"/>
      <c r="J973" s="279"/>
      <c r="K973" s="279"/>
      <c r="L973" s="279"/>
    </row>
    <row r="975" spans="3:12" x14ac:dyDescent="0.25">
      <c r="C975" s="341"/>
      <c r="D975" s="342"/>
      <c r="E975" s="342"/>
      <c r="F975" s="342"/>
      <c r="G975" s="342"/>
      <c r="H975" s="342"/>
      <c r="I975" s="342"/>
      <c r="J975" s="342"/>
      <c r="K975" s="342"/>
      <c r="L975" s="343"/>
    </row>
    <row r="976" spans="3:12" x14ac:dyDescent="0.25">
      <c r="C976" s="346"/>
      <c r="D976" s="347"/>
      <c r="E976" s="347"/>
      <c r="F976" s="347"/>
      <c r="G976" s="347"/>
      <c r="H976" s="347"/>
      <c r="I976" s="347"/>
      <c r="J976" s="347"/>
      <c r="K976" s="347"/>
      <c r="L976" s="348"/>
    </row>
    <row r="978" spans="2:13" x14ac:dyDescent="0.25">
      <c r="C978" s="288" t="s">
        <v>9240</v>
      </c>
      <c r="D978" s="288"/>
      <c r="E978" s="288"/>
      <c r="F978" s="288"/>
      <c r="G978" s="288"/>
      <c r="H978" s="288"/>
      <c r="I978" s="288"/>
      <c r="J978" s="288"/>
      <c r="K978" s="288"/>
      <c r="L978" s="288"/>
    </row>
    <row r="980" spans="2:13" x14ac:dyDescent="0.25">
      <c r="C980" s="341"/>
      <c r="D980" s="342"/>
      <c r="E980" s="342"/>
      <c r="F980" s="342"/>
      <c r="G980" s="342"/>
      <c r="H980" s="342"/>
      <c r="I980" s="342"/>
      <c r="J980" s="342"/>
      <c r="K980" s="342"/>
      <c r="L980" s="343"/>
    </row>
    <row r="981" spans="2:13" x14ac:dyDescent="0.25">
      <c r="C981" s="346"/>
      <c r="D981" s="347"/>
      <c r="E981" s="347"/>
      <c r="F981" s="347"/>
      <c r="G981" s="347"/>
      <c r="H981" s="347"/>
      <c r="I981" s="347"/>
      <c r="J981" s="347"/>
      <c r="K981" s="347"/>
      <c r="L981" s="348"/>
    </row>
    <row r="984" spans="2:13" ht="15.75" x14ac:dyDescent="0.25">
      <c r="B984" s="375" t="s">
        <v>9233</v>
      </c>
      <c r="C984" s="375"/>
      <c r="D984" s="375"/>
      <c r="E984" s="375"/>
      <c r="F984" s="375"/>
      <c r="G984" s="375"/>
      <c r="H984" s="375"/>
      <c r="I984" s="375"/>
      <c r="J984" s="375"/>
      <c r="K984" s="375"/>
      <c r="L984" s="375"/>
      <c r="M984" s="375"/>
    </row>
    <row r="986" spans="2:13" x14ac:dyDescent="0.25">
      <c r="B986" s="380" t="s">
        <v>9234</v>
      </c>
      <c r="C986" s="380"/>
      <c r="D986" s="380"/>
      <c r="E986" s="380"/>
      <c r="F986" s="380"/>
      <c r="G986" s="380"/>
      <c r="H986" s="380"/>
      <c r="I986" s="380"/>
      <c r="J986" s="380"/>
      <c r="K986" s="380"/>
      <c r="L986" s="380"/>
      <c r="M986" s="380"/>
    </row>
    <row r="988" spans="2:13" ht="30" x14ac:dyDescent="0.25">
      <c r="C988" s="38"/>
      <c r="D988" s="38"/>
      <c r="E988" s="38"/>
      <c r="F988" s="261" t="s">
        <v>7596</v>
      </c>
      <c r="G988" s="261" t="s">
        <v>7597</v>
      </c>
      <c r="H988" s="261" t="s">
        <v>7598</v>
      </c>
      <c r="I988" s="261" t="s">
        <v>7599</v>
      </c>
      <c r="J988" s="261" t="s">
        <v>7600</v>
      </c>
      <c r="K988" s="261" t="s">
        <v>7592</v>
      </c>
    </row>
    <row r="989" spans="2:13" x14ac:dyDescent="0.25">
      <c r="C989" s="297" t="str">
        <f>IF(OR(D967=Tablas!C827,D967=Tablas!C828,D967=Tablas!C829,D967=Tablas!C830),"Gerentes",IF(D967=Tablas!C831,"Cantidad de asociados a capacitar",""))</f>
        <v>Gerentes</v>
      </c>
      <c r="D989" s="297"/>
      <c r="E989" s="297"/>
      <c r="F989" s="82"/>
      <c r="G989" s="82"/>
      <c r="H989" s="82"/>
      <c r="I989" s="82"/>
      <c r="J989" s="82"/>
      <c r="K989" s="205">
        <f>+F989+G989+H989+I989+J989</f>
        <v>0</v>
      </c>
    </row>
    <row r="990" spans="2:13" x14ac:dyDescent="0.25">
      <c r="C990" s="298" t="str">
        <f>IF(OR(D967=Tablas!C727,D967=Tablas!C728,D967=Tablas!C729,D967=Tablas!C730),"Mandos Medios (supervisores, jefes de área, etc.)","")</f>
        <v>Mandos Medios (supervisores, jefes de área, etc.)</v>
      </c>
      <c r="D990" s="298"/>
      <c r="E990" s="298"/>
      <c r="F990" s="82"/>
      <c r="G990" s="82"/>
      <c r="H990" s="82"/>
      <c r="I990" s="82"/>
      <c r="J990" s="82"/>
      <c r="K990" s="205">
        <f>+F990+G990+H990+I990+J990</f>
        <v>0</v>
      </c>
    </row>
    <row r="991" spans="2:13" x14ac:dyDescent="0.25">
      <c r="C991" s="298" t="str">
        <f>IF(OR(D967=Tablas!C727,D967=Tablas!C728,D967=Tablas!C729,D967=Tablas!C730),"Operativos","")</f>
        <v>Operativos</v>
      </c>
      <c r="D991" s="298"/>
      <c r="E991" s="298"/>
      <c r="F991" s="82"/>
      <c r="G991" s="82"/>
      <c r="H991" s="82"/>
      <c r="I991" s="82"/>
      <c r="J991" s="82"/>
      <c r="K991" s="205">
        <v>0</v>
      </c>
    </row>
    <row r="992" spans="2:13" x14ac:dyDescent="0.25">
      <c r="C992" s="295" t="s">
        <v>7586</v>
      </c>
      <c r="D992" s="295"/>
      <c r="E992" s="295"/>
      <c r="F992" s="206">
        <f>+F989+F990+F991</f>
        <v>0</v>
      </c>
      <c r="G992" s="206">
        <f>+G989+G990+G991</f>
        <v>0</v>
      </c>
      <c r="H992" s="206">
        <f>+H989+H990+H991</f>
        <v>0</v>
      </c>
      <c r="I992" s="206">
        <f>+I989+I990+I991</f>
        <v>0</v>
      </c>
      <c r="J992" s="206">
        <f>+J991+J990+J989</f>
        <v>0</v>
      </c>
      <c r="K992" s="206">
        <f>+K989+K990+K991</f>
        <v>0</v>
      </c>
    </row>
    <row r="993" spans="2:15" x14ac:dyDescent="0.25">
      <c r="B993" s="26"/>
      <c r="C993" s="67"/>
      <c r="D993" s="67"/>
      <c r="E993" s="67"/>
      <c r="F993" s="83"/>
      <c r="G993" s="83"/>
      <c r="H993" s="83"/>
      <c r="I993" s="83"/>
      <c r="J993" s="83"/>
      <c r="K993" s="83"/>
      <c r="L993" s="26"/>
      <c r="M993" s="26"/>
      <c r="N993" s="26"/>
      <c r="O993" s="26"/>
    </row>
    <row r="994" spans="2:15" x14ac:dyDescent="0.25">
      <c r="B994" s="26"/>
      <c r="N994" s="26"/>
      <c r="O994" s="26"/>
    </row>
    <row r="995" spans="2:15" x14ac:dyDescent="0.25">
      <c r="B995" s="26"/>
      <c r="C995" s="288" t="str">
        <f>IF(F992&gt;0,"Describa la función del área Producción/Operaciones *","")</f>
        <v/>
      </c>
      <c r="D995" s="288"/>
      <c r="E995" s="288"/>
      <c r="F995" s="288"/>
      <c r="G995" s="86"/>
      <c r="H995" s="303"/>
      <c r="I995" s="303"/>
      <c r="J995" s="303"/>
      <c r="K995" s="303"/>
      <c r="L995" s="303"/>
      <c r="M995" s="303"/>
      <c r="N995" s="84" t="str">
        <f>IF(AND(F992&gt;0,H995=""),"Debe ingresar una descripción del área producción/operaciones","")</f>
        <v/>
      </c>
      <c r="O995" s="26"/>
    </row>
    <row r="996" spans="2:15" x14ac:dyDescent="0.25">
      <c r="B996" s="26"/>
      <c r="N996" s="26"/>
      <c r="O996" s="26"/>
    </row>
    <row r="997" spans="2:15" x14ac:dyDescent="0.25">
      <c r="B997" s="26"/>
      <c r="C997" s="288" t="str">
        <f>IF(G992&gt;0,"Describa la función del área Comercial y ventas *","")</f>
        <v/>
      </c>
      <c r="D997" s="288"/>
      <c r="E997" s="288"/>
      <c r="F997" s="288"/>
      <c r="G997" s="86"/>
      <c r="H997" s="304"/>
      <c r="I997" s="304"/>
      <c r="J997" s="304"/>
      <c r="K997" s="304"/>
      <c r="L997" s="304"/>
      <c r="M997" s="304"/>
      <c r="N997" s="84" t="str">
        <f>IF(AND(G992&gt;0,H997=""),"Debe ingresar una descripción del área Comercial y ventas","")</f>
        <v/>
      </c>
      <c r="O997" s="26"/>
    </row>
    <row r="998" spans="2:15" x14ac:dyDescent="0.25">
      <c r="B998" s="26"/>
      <c r="N998" s="26"/>
      <c r="O998" s="26"/>
    </row>
    <row r="999" spans="2:15" x14ac:dyDescent="0.25">
      <c r="B999" s="26"/>
      <c r="C999" s="288" t="str">
        <f>IF(H992&gt;0,"Describa la función del área Administración y finanzas *","")</f>
        <v/>
      </c>
      <c r="D999" s="288"/>
      <c r="E999" s="288"/>
      <c r="F999" s="288"/>
      <c r="G999" s="86"/>
      <c r="H999" s="303"/>
      <c r="I999" s="303"/>
      <c r="J999" s="303"/>
      <c r="K999" s="303"/>
      <c r="L999" s="303"/>
      <c r="M999" s="303"/>
      <c r="N999" s="84" t="str">
        <f>IF(AND(H992&gt;0,H999=""),"Debe ingresar una descripción del área Administración y finanzas","")</f>
        <v/>
      </c>
      <c r="O999" s="26"/>
    </row>
    <row r="1000" spans="2:15" x14ac:dyDescent="0.25">
      <c r="B1000" s="26"/>
      <c r="N1000" s="26"/>
      <c r="O1000" s="26"/>
    </row>
    <row r="1001" spans="2:15" x14ac:dyDescent="0.25">
      <c r="B1001" s="26"/>
      <c r="C1001" s="288" t="str">
        <f>IF(I992&gt;0,"Describa la función del área Recursos Humanos *","")</f>
        <v/>
      </c>
      <c r="D1001" s="288"/>
      <c r="E1001" s="288"/>
      <c r="F1001" s="288"/>
      <c r="G1001" s="86"/>
      <c r="H1001" s="303"/>
      <c r="I1001" s="303"/>
      <c r="J1001" s="303"/>
      <c r="K1001" s="303"/>
      <c r="L1001" s="303"/>
      <c r="M1001" s="303"/>
      <c r="N1001" s="84" t="str">
        <f>IF(AND(I992&gt;0,H1001=""),"Debe ingresar una descripción del área Recursos Humanos","")</f>
        <v/>
      </c>
      <c r="O1001" s="26"/>
    </row>
    <row r="1002" spans="2:15" x14ac:dyDescent="0.25">
      <c r="B1002" s="26"/>
      <c r="N1002" s="26"/>
      <c r="O1002" s="26"/>
    </row>
    <row r="1003" spans="2:15" x14ac:dyDescent="0.25">
      <c r="B1003" s="26"/>
      <c r="C1003" s="288" t="str">
        <f>IF(J992&gt;0,"Describa la función del área Otros: *","")</f>
        <v/>
      </c>
      <c r="D1003" s="288"/>
      <c r="E1003" s="288"/>
      <c r="F1003" s="288"/>
      <c r="G1003" s="86"/>
      <c r="H1003" s="303"/>
      <c r="I1003" s="303"/>
      <c r="J1003" s="303"/>
      <c r="K1003" s="303"/>
      <c r="L1003" s="303"/>
      <c r="M1003" s="303"/>
      <c r="N1003" s="84" t="str">
        <f>IF(AND(J992&gt;0,H1003=""),"Debe ingresar una descripción del área Otros","")</f>
        <v/>
      </c>
      <c r="O1003" s="26"/>
    </row>
    <row r="1006" spans="2:15" ht="15.75" x14ac:dyDescent="0.25">
      <c r="B1006" s="375" t="s">
        <v>4</v>
      </c>
      <c r="C1006" s="375"/>
      <c r="D1006" s="375"/>
      <c r="E1006" s="375"/>
      <c r="F1006" s="375"/>
      <c r="G1006" s="375"/>
      <c r="H1006" s="375"/>
      <c r="I1006" s="375"/>
      <c r="J1006" s="375"/>
      <c r="K1006" s="375"/>
      <c r="L1006" s="375"/>
      <c r="M1006" s="375"/>
    </row>
    <row r="1009" spans="3:12" x14ac:dyDescent="0.25">
      <c r="C1009" s="20" t="s">
        <v>7566</v>
      </c>
      <c r="D1009" s="274"/>
      <c r="E1009" s="282"/>
      <c r="F1009" s="282"/>
      <c r="G1009" s="282"/>
      <c r="H1009" s="282"/>
      <c r="I1009" s="282"/>
      <c r="J1009" s="282"/>
      <c r="K1009" s="282"/>
      <c r="L1009" s="275"/>
    </row>
    <row r="1011" spans="3:12" x14ac:dyDescent="0.25">
      <c r="D1011" s="19" t="e">
        <f>VLOOKUP(D1012,Tablas!$K$5:$L$28,2,FALSE)</f>
        <v>#N/A</v>
      </c>
    </row>
    <row r="1012" spans="3:12" x14ac:dyDescent="0.25">
      <c r="C1012" s="20" t="s">
        <v>7567</v>
      </c>
      <c r="D1012" s="33"/>
      <c r="F1012" s="20" t="s">
        <v>7568</v>
      </c>
      <c r="G1012" s="376"/>
      <c r="H1012" s="377"/>
      <c r="J1012" s="20" t="s">
        <v>7569</v>
      </c>
      <c r="K1012" s="274"/>
      <c r="L1012" s="275"/>
    </row>
    <row r="1013" spans="3:12" x14ac:dyDescent="0.25">
      <c r="C1013" s="20"/>
      <c r="D1013" s="27"/>
      <c r="G1013" s="27"/>
      <c r="K1013" s="159"/>
      <c r="L1013" s="159"/>
    </row>
    <row r="1014" spans="3:12" x14ac:dyDescent="0.25">
      <c r="D1014" s="19" t="str">
        <f>IF(D1012&gt;0,VLOOKUP(D1012,Tablas!$K$5:$M$28,3,FALSE),"")</f>
        <v/>
      </c>
    </row>
    <row r="1015" spans="3:12" x14ac:dyDescent="0.25">
      <c r="C1015" s="20" t="s">
        <v>7570</v>
      </c>
      <c r="D1015" s="33"/>
      <c r="F1015" s="20" t="s">
        <v>7571</v>
      </c>
      <c r="G1015" s="376"/>
      <c r="H1015" s="377"/>
    </row>
    <row r="1019" spans="3:12" x14ac:dyDescent="0.25">
      <c r="D1019" s="374" t="s">
        <v>8</v>
      </c>
      <c r="E1019" s="374"/>
      <c r="F1019" s="374"/>
      <c r="G1019" s="374"/>
      <c r="H1019" s="374"/>
      <c r="I1019" s="374"/>
    </row>
    <row r="1021" spans="3:12" x14ac:dyDescent="0.25">
      <c r="D1021" s="265" t="s">
        <v>7559</v>
      </c>
      <c r="E1021" s="265" t="s">
        <v>7560</v>
      </c>
      <c r="F1021" s="265" t="s">
        <v>7561</v>
      </c>
      <c r="G1021" s="265" t="s">
        <v>1176</v>
      </c>
      <c r="H1021" s="265" t="s">
        <v>7562</v>
      </c>
      <c r="I1021" s="265" t="s">
        <v>7563</v>
      </c>
    </row>
    <row r="1022" spans="3:12" x14ac:dyDescent="0.25">
      <c r="D1022" s="35"/>
      <c r="E1022" s="35"/>
      <c r="F1022" s="35"/>
      <c r="G1022" s="36" t="str">
        <f>MID(F1022,3,8)</f>
        <v/>
      </c>
      <c r="H1022" s="35"/>
      <c r="I1022" s="35"/>
    </row>
    <row r="1023" spans="3:12" x14ac:dyDescent="0.25">
      <c r="D1023" s="35"/>
      <c r="E1023" s="35"/>
      <c r="F1023" s="35"/>
      <c r="G1023" s="36" t="str">
        <f>MID(F1023,3,8)</f>
        <v/>
      </c>
      <c r="H1023" s="35"/>
      <c r="I1023" s="35"/>
    </row>
    <row r="1024" spans="3:12" x14ac:dyDescent="0.25">
      <c r="D1024" s="35"/>
      <c r="E1024" s="35"/>
      <c r="F1024" s="35"/>
      <c r="G1024" s="36" t="str">
        <f>MID(F1024,3,8)</f>
        <v/>
      </c>
      <c r="H1024" s="35"/>
      <c r="I1024" s="35"/>
    </row>
    <row r="1028" spans="6:6" x14ac:dyDescent="0.25">
      <c r="F1028" s="373" t="s">
        <v>9238</v>
      </c>
    </row>
    <row r="1029" spans="6:6" x14ac:dyDescent="0.25">
      <c r="F1029" s="373"/>
    </row>
    <row r="1055" spans="2:4" x14ac:dyDescent="0.25">
      <c r="B1055" s="378" t="s">
        <v>9249</v>
      </c>
      <c r="C1055" s="378"/>
      <c r="D1055" s="378"/>
    </row>
    <row r="1057" spans="2:13" ht="15.75" x14ac:dyDescent="0.25">
      <c r="B1057" s="375" t="str">
        <f>IF(D1061&gt;0,D1061,"")</f>
        <v/>
      </c>
      <c r="C1057" s="375"/>
      <c r="D1057" s="375"/>
      <c r="E1057" s="375"/>
      <c r="F1057" s="375"/>
      <c r="G1057" s="375"/>
      <c r="H1057" s="375"/>
      <c r="I1057" s="375"/>
      <c r="J1057" s="375"/>
      <c r="K1057" s="375"/>
      <c r="L1057" s="375"/>
      <c r="M1057" s="375"/>
    </row>
    <row r="1059" spans="2:13" x14ac:dyDescent="0.25">
      <c r="C1059" s="20" t="s">
        <v>7556</v>
      </c>
      <c r="D1059" s="274"/>
      <c r="E1059" s="275"/>
    </row>
    <row r="1061" spans="2:13" x14ac:dyDescent="0.25">
      <c r="C1061" s="20" t="s">
        <v>7557</v>
      </c>
      <c r="D1061" s="274"/>
      <c r="E1061" s="282"/>
      <c r="F1061" s="282"/>
      <c r="G1061" s="282"/>
      <c r="H1061" s="282"/>
      <c r="I1061" s="282"/>
      <c r="J1061" s="282"/>
      <c r="K1061" s="282"/>
      <c r="L1061" s="275"/>
    </row>
    <row r="1063" spans="2:13" x14ac:dyDescent="0.25">
      <c r="C1063" s="279" t="s">
        <v>9232</v>
      </c>
      <c r="D1063" s="279"/>
      <c r="E1063" s="79"/>
    </row>
    <row r="1065" spans="2:13" x14ac:dyDescent="0.25">
      <c r="C1065" s="20" t="s">
        <v>3</v>
      </c>
      <c r="D1065" s="381" t="str">
        <f>IF(E1063&gt;0,VLOOKUP(E1063,Tablas!G757:H1950,2,FALSE),"")</f>
        <v/>
      </c>
      <c r="E1065" s="382"/>
      <c r="F1065" s="382"/>
      <c r="G1065" s="382"/>
      <c r="H1065" s="382"/>
      <c r="I1065" s="382"/>
      <c r="J1065" s="382"/>
      <c r="K1065" s="382"/>
      <c r="L1065" s="383"/>
    </row>
    <row r="1067" spans="2:13" x14ac:dyDescent="0.25">
      <c r="C1067" s="20" t="s">
        <v>9229</v>
      </c>
      <c r="D1067" s="285"/>
      <c r="E1067" s="286"/>
    </row>
    <row r="1069" spans="2:13" x14ac:dyDescent="0.25">
      <c r="C1069" s="288" t="str">
        <f>IF(OR(D1067=Tablas!C827,D1067=Tablas!C828,D1067=Tablas!C829,D1067=Tablas!C830),"Dotación de personal según F.931 *",IF(D1067=Tablas!C831,"Nomina de asociados *",""))</f>
        <v>Dotación de personal según F.931 *</v>
      </c>
      <c r="D1069" s="379"/>
      <c r="E1069" s="79"/>
    </row>
    <row r="1070" spans="2:13" x14ac:dyDescent="0.25">
      <c r="C1070" s="20"/>
    </row>
    <row r="1071" spans="2:13" x14ac:dyDescent="0.25">
      <c r="C1071" s="288" t="s">
        <v>9235</v>
      </c>
      <c r="D1071" s="288"/>
      <c r="E1071" s="274"/>
      <c r="F1071" s="275"/>
    </row>
    <row r="1073" spans="2:13" x14ac:dyDescent="0.25">
      <c r="C1073" s="279" t="s">
        <v>9239</v>
      </c>
      <c r="D1073" s="279"/>
      <c r="E1073" s="279"/>
      <c r="F1073" s="279"/>
      <c r="G1073" s="279"/>
      <c r="H1073" s="279"/>
      <c r="I1073" s="279"/>
      <c r="J1073" s="279"/>
      <c r="K1073" s="279"/>
      <c r="L1073" s="279"/>
    </row>
    <row r="1075" spans="2:13" x14ac:dyDescent="0.25">
      <c r="C1075" s="341"/>
      <c r="D1075" s="342"/>
      <c r="E1075" s="342"/>
      <c r="F1075" s="342"/>
      <c r="G1075" s="342"/>
      <c r="H1075" s="342"/>
      <c r="I1075" s="342"/>
      <c r="J1075" s="342"/>
      <c r="K1075" s="342"/>
      <c r="L1075" s="343"/>
    </row>
    <row r="1076" spans="2:13" x14ac:dyDescent="0.25">
      <c r="C1076" s="346"/>
      <c r="D1076" s="347"/>
      <c r="E1076" s="347"/>
      <c r="F1076" s="347"/>
      <c r="G1076" s="347"/>
      <c r="H1076" s="347"/>
      <c r="I1076" s="347"/>
      <c r="J1076" s="347"/>
      <c r="K1076" s="347"/>
      <c r="L1076" s="348"/>
    </row>
    <row r="1078" spans="2:13" x14ac:dyDescent="0.25">
      <c r="C1078" s="288" t="s">
        <v>9240</v>
      </c>
      <c r="D1078" s="288"/>
      <c r="E1078" s="288"/>
      <c r="F1078" s="288"/>
      <c r="G1078" s="288"/>
      <c r="H1078" s="288"/>
      <c r="I1078" s="288"/>
      <c r="J1078" s="288"/>
      <c r="K1078" s="288"/>
      <c r="L1078" s="288"/>
    </row>
    <row r="1080" spans="2:13" x14ac:dyDescent="0.25">
      <c r="C1080" s="341"/>
      <c r="D1080" s="342"/>
      <c r="E1080" s="342"/>
      <c r="F1080" s="342"/>
      <c r="G1080" s="342"/>
      <c r="H1080" s="342"/>
      <c r="I1080" s="342"/>
      <c r="J1080" s="342"/>
      <c r="K1080" s="342"/>
      <c r="L1080" s="343"/>
    </row>
    <row r="1081" spans="2:13" x14ac:dyDescent="0.25">
      <c r="C1081" s="346"/>
      <c r="D1081" s="347"/>
      <c r="E1081" s="347"/>
      <c r="F1081" s="347"/>
      <c r="G1081" s="347"/>
      <c r="H1081" s="347"/>
      <c r="I1081" s="347"/>
      <c r="J1081" s="347"/>
      <c r="K1081" s="347"/>
      <c r="L1081" s="348"/>
    </row>
    <row r="1084" spans="2:13" ht="15.75" x14ac:dyDescent="0.25">
      <c r="B1084" s="375" t="s">
        <v>9233</v>
      </c>
      <c r="C1084" s="375"/>
      <c r="D1084" s="375"/>
      <c r="E1084" s="375"/>
      <c r="F1084" s="375"/>
      <c r="G1084" s="375"/>
      <c r="H1084" s="375"/>
      <c r="I1084" s="375"/>
      <c r="J1084" s="375"/>
      <c r="K1084" s="375"/>
      <c r="L1084" s="375"/>
      <c r="M1084" s="375"/>
    </row>
    <row r="1086" spans="2:13" x14ac:dyDescent="0.25">
      <c r="B1086" s="380" t="s">
        <v>9234</v>
      </c>
      <c r="C1086" s="380"/>
      <c r="D1086" s="380"/>
      <c r="E1086" s="380"/>
      <c r="F1086" s="380"/>
      <c r="G1086" s="380"/>
      <c r="H1086" s="380"/>
      <c r="I1086" s="380"/>
      <c r="J1086" s="380"/>
      <c r="K1086" s="380"/>
      <c r="L1086" s="380"/>
      <c r="M1086" s="380"/>
    </row>
    <row r="1088" spans="2:13" ht="30" x14ac:dyDescent="0.25">
      <c r="C1088" s="38"/>
      <c r="D1088" s="38"/>
      <c r="E1088" s="38"/>
      <c r="F1088" s="261" t="s">
        <v>7596</v>
      </c>
      <c r="G1088" s="261" t="s">
        <v>7597</v>
      </c>
      <c r="H1088" s="261" t="s">
        <v>7598</v>
      </c>
      <c r="I1088" s="261" t="s">
        <v>7599</v>
      </c>
      <c r="J1088" s="261" t="s">
        <v>7600</v>
      </c>
      <c r="K1088" s="261" t="s">
        <v>7592</v>
      </c>
    </row>
    <row r="1089" spans="2:15" x14ac:dyDescent="0.25">
      <c r="C1089" s="297" t="str">
        <f>IF(OR(D1067=Tablas!C927,D1067=Tablas!C928,D1067=Tablas!C929,D1067=Tablas!C930),"Gerentes",IF(D1067=Tablas!C931,"Cantidad de asociados a capacitar",""))</f>
        <v>Gerentes</v>
      </c>
      <c r="D1089" s="297"/>
      <c r="E1089" s="297"/>
      <c r="F1089" s="82"/>
      <c r="G1089" s="82"/>
      <c r="H1089" s="82"/>
      <c r="I1089" s="82"/>
      <c r="J1089" s="82"/>
      <c r="K1089" s="205">
        <f>+F1089+G1089+H1089+I1089+J1089</f>
        <v>0</v>
      </c>
    </row>
    <row r="1090" spans="2:15" x14ac:dyDescent="0.25">
      <c r="C1090" s="298" t="str">
        <f>IF(OR(D1067=Tablas!C827,D1067=Tablas!C828,D1067=Tablas!C829,D1067=Tablas!C830),"Mandos Medios (supervisores, jefes de área, etc.)","")</f>
        <v>Mandos Medios (supervisores, jefes de área, etc.)</v>
      </c>
      <c r="D1090" s="298"/>
      <c r="E1090" s="298"/>
      <c r="F1090" s="82"/>
      <c r="G1090" s="82"/>
      <c r="H1090" s="82"/>
      <c r="I1090" s="82"/>
      <c r="J1090" s="82"/>
      <c r="K1090" s="205">
        <f>+F1090+G1090+H1090+I1090+J1090</f>
        <v>0</v>
      </c>
    </row>
    <row r="1091" spans="2:15" x14ac:dyDescent="0.25">
      <c r="C1091" s="298" t="str">
        <f>IF(OR(D1067=Tablas!C827,D1067=Tablas!C828,D1067=Tablas!C829,D1067=Tablas!C830),"Operativos","")</f>
        <v>Operativos</v>
      </c>
      <c r="D1091" s="298"/>
      <c r="E1091" s="298"/>
      <c r="F1091" s="82"/>
      <c r="G1091" s="82"/>
      <c r="H1091" s="82"/>
      <c r="I1091" s="82"/>
      <c r="J1091" s="82"/>
      <c r="K1091" s="205">
        <v>0</v>
      </c>
    </row>
    <row r="1092" spans="2:15" x14ac:dyDescent="0.25">
      <c r="C1092" s="295" t="s">
        <v>7586</v>
      </c>
      <c r="D1092" s="295"/>
      <c r="E1092" s="295"/>
      <c r="F1092" s="206">
        <f>+F1089+F1090+F1091</f>
        <v>0</v>
      </c>
      <c r="G1092" s="206">
        <f>+G1089+G1090+G1091</f>
        <v>0</v>
      </c>
      <c r="H1092" s="206">
        <f>+H1089+H1090+H1091</f>
        <v>0</v>
      </c>
      <c r="I1092" s="206">
        <f>+I1089+I1090+I1091</f>
        <v>0</v>
      </c>
      <c r="J1092" s="206">
        <f>+J1091+J1090+J1089</f>
        <v>0</v>
      </c>
      <c r="K1092" s="206">
        <f>+K1089+K1090+K1091</f>
        <v>0</v>
      </c>
    </row>
    <row r="1093" spans="2:15" x14ac:dyDescent="0.25">
      <c r="B1093" s="26"/>
      <c r="C1093" s="67"/>
      <c r="D1093" s="67"/>
      <c r="E1093" s="67"/>
      <c r="F1093" s="83"/>
      <c r="G1093" s="83"/>
      <c r="H1093" s="83"/>
      <c r="I1093" s="83"/>
      <c r="J1093" s="83"/>
      <c r="K1093" s="83"/>
      <c r="L1093" s="26"/>
      <c r="M1093" s="26"/>
      <c r="N1093" s="26"/>
      <c r="O1093" s="26"/>
    </row>
    <row r="1094" spans="2:15" x14ac:dyDescent="0.25">
      <c r="B1094" s="26"/>
      <c r="N1094" s="26"/>
      <c r="O1094" s="26"/>
    </row>
    <row r="1095" spans="2:15" x14ac:dyDescent="0.25">
      <c r="B1095" s="26"/>
      <c r="C1095" s="288" t="str">
        <f>IF(F1092&gt;0,"Describa la función del área Producción/Operaciones *","")</f>
        <v/>
      </c>
      <c r="D1095" s="288"/>
      <c r="E1095" s="288"/>
      <c r="F1095" s="288"/>
      <c r="G1095" s="86"/>
      <c r="H1095" s="303"/>
      <c r="I1095" s="303"/>
      <c r="J1095" s="303"/>
      <c r="K1095" s="303"/>
      <c r="L1095" s="303"/>
      <c r="M1095" s="303"/>
      <c r="N1095" s="84" t="str">
        <f>IF(AND(F1092&gt;0,H1095=""),"Debe ingresar una descripción del área producción/operaciones","")</f>
        <v/>
      </c>
      <c r="O1095" s="26"/>
    </row>
    <row r="1096" spans="2:15" x14ac:dyDescent="0.25">
      <c r="B1096" s="26"/>
      <c r="N1096" s="26"/>
      <c r="O1096" s="26"/>
    </row>
    <row r="1097" spans="2:15" x14ac:dyDescent="0.25">
      <c r="B1097" s="26"/>
      <c r="C1097" s="288" t="str">
        <f>IF(G1092&gt;0,"Describa la función del área Comercial y ventas *","")</f>
        <v/>
      </c>
      <c r="D1097" s="288"/>
      <c r="E1097" s="288"/>
      <c r="F1097" s="288"/>
      <c r="G1097" s="86"/>
      <c r="H1097" s="304"/>
      <c r="I1097" s="304"/>
      <c r="J1097" s="304"/>
      <c r="K1097" s="304"/>
      <c r="L1097" s="304"/>
      <c r="M1097" s="304"/>
      <c r="N1097" s="84" t="str">
        <f>IF(AND(G1092&gt;0,H1097=""),"Debe ingresar una descripción del área Comercial y ventas","")</f>
        <v/>
      </c>
      <c r="O1097" s="26"/>
    </row>
    <row r="1098" spans="2:15" x14ac:dyDescent="0.25">
      <c r="B1098" s="26"/>
      <c r="N1098" s="26"/>
      <c r="O1098" s="26"/>
    </row>
    <row r="1099" spans="2:15" x14ac:dyDescent="0.25">
      <c r="B1099" s="26"/>
      <c r="C1099" s="288" t="str">
        <f>IF(H1092&gt;0,"Describa la función del área Administración y finanzas *","")</f>
        <v/>
      </c>
      <c r="D1099" s="288"/>
      <c r="E1099" s="288"/>
      <c r="F1099" s="288"/>
      <c r="G1099" s="86"/>
      <c r="H1099" s="303"/>
      <c r="I1099" s="303"/>
      <c r="J1099" s="303"/>
      <c r="K1099" s="303"/>
      <c r="L1099" s="303"/>
      <c r="M1099" s="303"/>
      <c r="N1099" s="84" t="str">
        <f>IF(AND(H1092&gt;0,H1099=""),"Debe ingresar una descripción del área Administración y finanzas","")</f>
        <v/>
      </c>
      <c r="O1099" s="26"/>
    </row>
    <row r="1100" spans="2:15" x14ac:dyDescent="0.25">
      <c r="B1100" s="26"/>
      <c r="N1100" s="26"/>
      <c r="O1100" s="26"/>
    </row>
    <row r="1101" spans="2:15" x14ac:dyDescent="0.25">
      <c r="B1101" s="26"/>
      <c r="C1101" s="288" t="str">
        <f>IF(I1092&gt;0,"Describa la función del área Recursos Humanos *","")</f>
        <v/>
      </c>
      <c r="D1101" s="288"/>
      <c r="E1101" s="288"/>
      <c r="F1101" s="288"/>
      <c r="G1101" s="86"/>
      <c r="H1101" s="303"/>
      <c r="I1101" s="303"/>
      <c r="J1101" s="303"/>
      <c r="K1101" s="303"/>
      <c r="L1101" s="303"/>
      <c r="M1101" s="303"/>
      <c r="N1101" s="84" t="str">
        <f>IF(AND(I1092&gt;0,H1101=""),"Debe ingresar una descripción del área Recursos Humanos","")</f>
        <v/>
      </c>
      <c r="O1101" s="26"/>
    </row>
    <row r="1102" spans="2:15" x14ac:dyDescent="0.25">
      <c r="B1102" s="26"/>
      <c r="N1102" s="26"/>
      <c r="O1102" s="26"/>
    </row>
    <row r="1103" spans="2:15" x14ac:dyDescent="0.25">
      <c r="B1103" s="26"/>
      <c r="C1103" s="288" t="str">
        <f>IF(J1092&gt;0,"Describa la función del área Otros: *","")</f>
        <v/>
      </c>
      <c r="D1103" s="288"/>
      <c r="E1103" s="288"/>
      <c r="F1103" s="288"/>
      <c r="G1103" s="86"/>
      <c r="H1103" s="303"/>
      <c r="I1103" s="303"/>
      <c r="J1103" s="303"/>
      <c r="K1103" s="303"/>
      <c r="L1103" s="303"/>
      <c r="M1103" s="303"/>
      <c r="N1103" s="84" t="str">
        <f>IF(AND(J1092&gt;0,H1103=""),"Debe ingresar una descripción del área Otros","")</f>
        <v/>
      </c>
      <c r="O1103" s="26"/>
    </row>
    <row r="1106" spans="2:13" ht="15.75" x14ac:dyDescent="0.25">
      <c r="B1106" s="375" t="s">
        <v>4</v>
      </c>
      <c r="C1106" s="375"/>
      <c r="D1106" s="375"/>
      <c r="E1106" s="375"/>
      <c r="F1106" s="375"/>
      <c r="G1106" s="375"/>
      <c r="H1106" s="375"/>
      <c r="I1106" s="375"/>
      <c r="J1106" s="375"/>
      <c r="K1106" s="375"/>
      <c r="L1106" s="375"/>
      <c r="M1106" s="375"/>
    </row>
    <row r="1109" spans="2:13" x14ac:dyDescent="0.25">
      <c r="C1109" s="20" t="s">
        <v>7566</v>
      </c>
      <c r="D1109" s="274"/>
      <c r="E1109" s="282"/>
      <c r="F1109" s="282"/>
      <c r="G1109" s="282"/>
      <c r="H1109" s="282"/>
      <c r="I1109" s="282"/>
      <c r="J1109" s="282"/>
      <c r="K1109" s="282"/>
      <c r="L1109" s="275"/>
    </row>
    <row r="1111" spans="2:13" x14ac:dyDescent="0.25">
      <c r="D1111" s="19" t="e">
        <f>VLOOKUP(D1112,Tablas!$K$5:$L$28,2,FALSE)</f>
        <v>#N/A</v>
      </c>
    </row>
    <row r="1112" spans="2:13" x14ac:dyDescent="0.25">
      <c r="C1112" s="20" t="s">
        <v>7567</v>
      </c>
      <c r="D1112" s="33"/>
      <c r="F1112" s="20" t="s">
        <v>7568</v>
      </c>
      <c r="G1112" s="376"/>
      <c r="H1112" s="377"/>
      <c r="J1112" s="20" t="s">
        <v>7569</v>
      </c>
      <c r="K1112" s="274"/>
      <c r="L1112" s="275"/>
    </row>
    <row r="1113" spans="2:13" x14ac:dyDescent="0.25">
      <c r="C1113" s="20"/>
      <c r="D1113" s="27"/>
      <c r="G1113" s="27"/>
      <c r="K1113" s="159"/>
      <c r="L1113" s="159"/>
    </row>
    <row r="1114" spans="2:13" x14ac:dyDescent="0.25">
      <c r="D1114" s="19" t="str">
        <f>IF(D1112&gt;0,VLOOKUP(D1112,Tablas!$K$5:$M$28,3,FALSE),"")</f>
        <v/>
      </c>
    </row>
    <row r="1115" spans="2:13" x14ac:dyDescent="0.25">
      <c r="C1115" s="20" t="s">
        <v>7570</v>
      </c>
      <c r="D1115" s="33"/>
      <c r="F1115" s="20" t="s">
        <v>7571</v>
      </c>
      <c r="G1115" s="376"/>
      <c r="H1115" s="377"/>
    </row>
    <row r="1119" spans="2:13" x14ac:dyDescent="0.25">
      <c r="D1119" s="374" t="s">
        <v>8</v>
      </c>
      <c r="E1119" s="374"/>
      <c r="F1119" s="374"/>
      <c r="G1119" s="374"/>
      <c r="H1119" s="374"/>
      <c r="I1119" s="374"/>
    </row>
    <row r="1121" spans="4:9" x14ac:dyDescent="0.25">
      <c r="D1121" s="265" t="s">
        <v>7559</v>
      </c>
      <c r="E1121" s="265" t="s">
        <v>7560</v>
      </c>
      <c r="F1121" s="265" t="s">
        <v>7561</v>
      </c>
      <c r="G1121" s="265" t="s">
        <v>1176</v>
      </c>
      <c r="H1121" s="265" t="s">
        <v>7562</v>
      </c>
      <c r="I1121" s="265" t="s">
        <v>7563</v>
      </c>
    </row>
    <row r="1122" spans="4:9" x14ac:dyDescent="0.25">
      <c r="D1122" s="35"/>
      <c r="E1122" s="35"/>
      <c r="F1122" s="35"/>
      <c r="G1122" s="36" t="str">
        <f>MID(F1122,3,8)</f>
        <v/>
      </c>
      <c r="H1122" s="35"/>
      <c r="I1122" s="35"/>
    </row>
    <row r="1123" spans="4:9" x14ac:dyDescent="0.25">
      <c r="D1123" s="35"/>
      <c r="E1123" s="35"/>
      <c r="F1123" s="35"/>
      <c r="G1123" s="36" t="str">
        <f>MID(F1123,3,8)</f>
        <v/>
      </c>
      <c r="H1123" s="35"/>
      <c r="I1123" s="35"/>
    </row>
    <row r="1124" spans="4:9" x14ac:dyDescent="0.25">
      <c r="D1124" s="35"/>
      <c r="E1124" s="35"/>
      <c r="F1124" s="35"/>
      <c r="G1124" s="36" t="str">
        <f>MID(F1124,3,8)</f>
        <v/>
      </c>
      <c r="H1124" s="35"/>
      <c r="I1124" s="35"/>
    </row>
    <row r="1128" spans="4:9" x14ac:dyDescent="0.25">
      <c r="F1128" s="373" t="s">
        <v>9238</v>
      </c>
    </row>
    <row r="1129" spans="4:9" x14ac:dyDescent="0.25">
      <c r="F1129" s="373"/>
    </row>
    <row r="1155" spans="2:13" x14ac:dyDescent="0.25">
      <c r="B1155" s="378" t="s">
        <v>9250</v>
      </c>
      <c r="C1155" s="378"/>
      <c r="D1155" s="378"/>
    </row>
    <row r="1157" spans="2:13" ht="15.75" x14ac:dyDescent="0.25">
      <c r="B1157" s="375" t="str">
        <f>IF(D1161&gt;0,D1161,"")</f>
        <v/>
      </c>
      <c r="C1157" s="375"/>
      <c r="D1157" s="375"/>
      <c r="E1157" s="375"/>
      <c r="F1157" s="375"/>
      <c r="G1157" s="375"/>
      <c r="H1157" s="375"/>
      <c r="I1157" s="375"/>
      <c r="J1157" s="375"/>
      <c r="K1157" s="375"/>
      <c r="L1157" s="375"/>
      <c r="M1157" s="375"/>
    </row>
    <row r="1159" spans="2:13" x14ac:dyDescent="0.25">
      <c r="C1159" s="20" t="s">
        <v>7556</v>
      </c>
      <c r="D1159" s="274"/>
      <c r="E1159" s="275"/>
    </row>
    <row r="1161" spans="2:13" x14ac:dyDescent="0.25">
      <c r="C1161" s="20" t="s">
        <v>7557</v>
      </c>
      <c r="D1161" s="274"/>
      <c r="E1161" s="282"/>
      <c r="F1161" s="282"/>
      <c r="G1161" s="282"/>
      <c r="H1161" s="282"/>
      <c r="I1161" s="282"/>
      <c r="J1161" s="282"/>
      <c r="K1161" s="282"/>
      <c r="L1161" s="275"/>
    </row>
    <row r="1163" spans="2:13" x14ac:dyDescent="0.25">
      <c r="C1163" s="279" t="s">
        <v>9232</v>
      </c>
      <c r="D1163" s="279"/>
      <c r="E1163" s="79"/>
    </row>
    <row r="1165" spans="2:13" x14ac:dyDescent="0.25">
      <c r="C1165" s="20" t="s">
        <v>3</v>
      </c>
      <c r="D1165" s="381" t="str">
        <f>IF(E1163&gt;0,VLOOKUP(E1163,Tablas!G857:H2050,2,FALSE),"")</f>
        <v/>
      </c>
      <c r="E1165" s="382"/>
      <c r="F1165" s="382"/>
      <c r="G1165" s="382"/>
      <c r="H1165" s="382"/>
      <c r="I1165" s="382"/>
      <c r="J1165" s="382"/>
      <c r="K1165" s="382"/>
      <c r="L1165" s="383"/>
    </row>
    <row r="1167" spans="2:13" x14ac:dyDescent="0.25">
      <c r="C1167" s="20" t="s">
        <v>9229</v>
      </c>
      <c r="D1167" s="285"/>
      <c r="E1167" s="286"/>
    </row>
    <row r="1169" spans="2:13" x14ac:dyDescent="0.25">
      <c r="C1169" s="288" t="str">
        <f>IF(OR(D1167=Tablas!C927,D1167=Tablas!C928,D1167=Tablas!C929,D1167=Tablas!C930),"Dotación de personal según F.931 *",IF(D1167=Tablas!C931,"Nomina de asociados *",""))</f>
        <v>Dotación de personal según F.931 *</v>
      </c>
      <c r="D1169" s="379"/>
      <c r="E1169" s="79"/>
    </row>
    <row r="1170" spans="2:13" x14ac:dyDescent="0.25">
      <c r="C1170" s="20"/>
    </row>
    <row r="1171" spans="2:13" x14ac:dyDescent="0.25">
      <c r="C1171" s="288" t="s">
        <v>9235</v>
      </c>
      <c r="D1171" s="288"/>
      <c r="E1171" s="274"/>
      <c r="F1171" s="275"/>
    </row>
    <row r="1173" spans="2:13" x14ac:dyDescent="0.25">
      <c r="C1173" s="279" t="s">
        <v>9239</v>
      </c>
      <c r="D1173" s="279"/>
      <c r="E1173" s="279"/>
      <c r="F1173" s="279"/>
      <c r="G1173" s="279"/>
      <c r="H1173" s="279"/>
      <c r="I1173" s="279"/>
      <c r="J1173" s="279"/>
      <c r="K1173" s="279"/>
      <c r="L1173" s="279"/>
    </row>
    <row r="1175" spans="2:13" x14ac:dyDescent="0.25">
      <c r="C1175" s="341"/>
      <c r="D1175" s="342"/>
      <c r="E1175" s="342"/>
      <c r="F1175" s="342"/>
      <c r="G1175" s="342"/>
      <c r="H1175" s="342"/>
      <c r="I1175" s="342"/>
      <c r="J1175" s="342"/>
      <c r="K1175" s="342"/>
      <c r="L1175" s="343"/>
    </row>
    <row r="1176" spans="2:13" x14ac:dyDescent="0.25">
      <c r="C1176" s="346"/>
      <c r="D1176" s="347"/>
      <c r="E1176" s="347"/>
      <c r="F1176" s="347"/>
      <c r="G1176" s="347"/>
      <c r="H1176" s="347"/>
      <c r="I1176" s="347"/>
      <c r="J1176" s="347"/>
      <c r="K1176" s="347"/>
      <c r="L1176" s="348"/>
    </row>
    <row r="1178" spans="2:13" x14ac:dyDescent="0.25">
      <c r="C1178" s="288" t="s">
        <v>9240</v>
      </c>
      <c r="D1178" s="288"/>
      <c r="E1178" s="288"/>
      <c r="F1178" s="288"/>
      <c r="G1178" s="288"/>
      <c r="H1178" s="288"/>
      <c r="I1178" s="288"/>
      <c r="J1178" s="288"/>
      <c r="K1178" s="288"/>
      <c r="L1178" s="288"/>
    </row>
    <row r="1180" spans="2:13" x14ac:dyDescent="0.25">
      <c r="C1180" s="341"/>
      <c r="D1180" s="342"/>
      <c r="E1180" s="342"/>
      <c r="F1180" s="342"/>
      <c r="G1180" s="342"/>
      <c r="H1180" s="342"/>
      <c r="I1180" s="342"/>
      <c r="J1180" s="342"/>
      <c r="K1180" s="342"/>
      <c r="L1180" s="343"/>
    </row>
    <row r="1181" spans="2:13" x14ac:dyDescent="0.25">
      <c r="C1181" s="346"/>
      <c r="D1181" s="347"/>
      <c r="E1181" s="347"/>
      <c r="F1181" s="347"/>
      <c r="G1181" s="347"/>
      <c r="H1181" s="347"/>
      <c r="I1181" s="347"/>
      <c r="J1181" s="347"/>
      <c r="K1181" s="347"/>
      <c r="L1181" s="348"/>
    </row>
    <row r="1184" spans="2:13" ht="15.75" x14ac:dyDescent="0.25">
      <c r="B1184" s="375" t="s">
        <v>9233</v>
      </c>
      <c r="C1184" s="375"/>
      <c r="D1184" s="375"/>
      <c r="E1184" s="375"/>
      <c r="F1184" s="375"/>
      <c r="G1184" s="375"/>
      <c r="H1184" s="375"/>
      <c r="I1184" s="375"/>
      <c r="J1184" s="375"/>
      <c r="K1184" s="375"/>
      <c r="L1184" s="375"/>
      <c r="M1184" s="375"/>
    </row>
    <row r="1186" spans="2:15" x14ac:dyDescent="0.25">
      <c r="B1186" s="380" t="s">
        <v>9234</v>
      </c>
      <c r="C1186" s="380"/>
      <c r="D1186" s="380"/>
      <c r="E1186" s="380"/>
      <c r="F1186" s="380"/>
      <c r="G1186" s="380"/>
      <c r="H1186" s="380"/>
      <c r="I1186" s="380"/>
      <c r="J1186" s="380"/>
      <c r="K1186" s="380"/>
      <c r="L1186" s="380"/>
      <c r="M1186" s="380"/>
    </row>
    <row r="1188" spans="2:15" ht="30" x14ac:dyDescent="0.25">
      <c r="C1188" s="38"/>
      <c r="D1188" s="38"/>
      <c r="E1188" s="38"/>
      <c r="F1188" s="261" t="s">
        <v>7596</v>
      </c>
      <c r="G1188" s="261" t="s">
        <v>7597</v>
      </c>
      <c r="H1188" s="261" t="s">
        <v>7598</v>
      </c>
      <c r="I1188" s="261" t="s">
        <v>7599</v>
      </c>
      <c r="J1188" s="261" t="s">
        <v>7600</v>
      </c>
      <c r="K1188" s="261" t="s">
        <v>7592</v>
      </c>
    </row>
    <row r="1189" spans="2:15" x14ac:dyDescent="0.25">
      <c r="C1189" s="297" t="str">
        <f>IF(OR(D1167=Tablas!C1027,D1167=Tablas!C1028,D1167=Tablas!C1029,D1167=Tablas!C1030),"Gerentes",IF(D1167=Tablas!C1031,"Cantidad de asociados a capacitar",""))</f>
        <v>Gerentes</v>
      </c>
      <c r="D1189" s="297"/>
      <c r="E1189" s="297"/>
      <c r="F1189" s="82"/>
      <c r="G1189" s="82"/>
      <c r="H1189" s="82"/>
      <c r="I1189" s="82"/>
      <c r="J1189" s="82"/>
      <c r="K1189" s="205">
        <f>+F1189+G1189+H1189+I1189+J1189</f>
        <v>0</v>
      </c>
    </row>
    <row r="1190" spans="2:15" x14ac:dyDescent="0.25">
      <c r="C1190" s="298" t="str">
        <f>IF(OR(D1167=Tablas!C927,D1167=Tablas!C928,D1167=Tablas!C929,D1167=Tablas!C930),"Mandos Medios (supervisores, jefes de área, etc.)","")</f>
        <v>Mandos Medios (supervisores, jefes de área, etc.)</v>
      </c>
      <c r="D1190" s="298"/>
      <c r="E1190" s="298"/>
      <c r="F1190" s="82"/>
      <c r="G1190" s="82"/>
      <c r="H1190" s="82"/>
      <c r="I1190" s="82"/>
      <c r="J1190" s="82"/>
      <c r="K1190" s="205">
        <f>+F1190+G1190+H1190+I1190+J1190</f>
        <v>0</v>
      </c>
    </row>
    <row r="1191" spans="2:15" x14ac:dyDescent="0.25">
      <c r="C1191" s="298" t="str">
        <f>IF(OR(D1167=Tablas!C927,D1167=Tablas!C928,D1167=Tablas!C929,D1167=Tablas!C930),"Operativos","")</f>
        <v>Operativos</v>
      </c>
      <c r="D1191" s="298"/>
      <c r="E1191" s="298"/>
      <c r="F1191" s="82"/>
      <c r="G1191" s="82"/>
      <c r="H1191" s="82"/>
      <c r="I1191" s="82"/>
      <c r="J1191" s="82"/>
      <c r="K1191" s="205">
        <v>0</v>
      </c>
    </row>
    <row r="1192" spans="2:15" x14ac:dyDescent="0.25">
      <c r="C1192" s="295" t="s">
        <v>7586</v>
      </c>
      <c r="D1192" s="295"/>
      <c r="E1192" s="295"/>
      <c r="F1192" s="206">
        <f>+F1189+F1190+F1191</f>
        <v>0</v>
      </c>
      <c r="G1192" s="206">
        <f>+G1189+G1190+G1191</f>
        <v>0</v>
      </c>
      <c r="H1192" s="206">
        <f>+H1189+H1190+H1191</f>
        <v>0</v>
      </c>
      <c r="I1192" s="206">
        <f>+I1189+I1190+I1191</f>
        <v>0</v>
      </c>
      <c r="J1192" s="206">
        <f>+J1191+J1190+J1189</f>
        <v>0</v>
      </c>
      <c r="K1192" s="206">
        <f>+K1189+K1190+K1191</f>
        <v>0</v>
      </c>
    </row>
    <row r="1193" spans="2:15" x14ac:dyDescent="0.25">
      <c r="B1193" s="26"/>
      <c r="C1193" s="67"/>
      <c r="D1193" s="67"/>
      <c r="E1193" s="67"/>
      <c r="F1193" s="83"/>
      <c r="G1193" s="83"/>
      <c r="H1193" s="83"/>
      <c r="I1193" s="83"/>
      <c r="J1193" s="83"/>
      <c r="K1193" s="83"/>
      <c r="L1193" s="26"/>
      <c r="M1193" s="26"/>
      <c r="N1193" s="26"/>
      <c r="O1193" s="26"/>
    </row>
    <row r="1194" spans="2:15" x14ac:dyDescent="0.25">
      <c r="B1194" s="26"/>
      <c r="N1194" s="26"/>
      <c r="O1194" s="26"/>
    </row>
    <row r="1195" spans="2:15" x14ac:dyDescent="0.25">
      <c r="B1195" s="26"/>
      <c r="C1195" s="288" t="str">
        <f>IF(F1192&gt;0,"Describa la función del área Producción/Operaciones *","")</f>
        <v/>
      </c>
      <c r="D1195" s="288"/>
      <c r="E1195" s="288"/>
      <c r="F1195" s="288"/>
      <c r="G1195" s="86"/>
      <c r="H1195" s="303"/>
      <c r="I1195" s="303"/>
      <c r="J1195" s="303"/>
      <c r="K1195" s="303"/>
      <c r="L1195" s="303"/>
      <c r="M1195" s="303"/>
      <c r="N1195" s="84" t="str">
        <f>IF(AND(F1192&gt;0,H1195=""),"Debe ingresar una descripción del área producción/operaciones","")</f>
        <v/>
      </c>
      <c r="O1195" s="26"/>
    </row>
    <row r="1196" spans="2:15" x14ac:dyDescent="0.25">
      <c r="B1196" s="26"/>
      <c r="N1196" s="26"/>
      <c r="O1196" s="26"/>
    </row>
    <row r="1197" spans="2:15" x14ac:dyDescent="0.25">
      <c r="B1197" s="26"/>
      <c r="C1197" s="288" t="str">
        <f>IF(G1192&gt;0,"Describa la función del área Comercial y ventas *","")</f>
        <v/>
      </c>
      <c r="D1197" s="288"/>
      <c r="E1197" s="288"/>
      <c r="F1197" s="288"/>
      <c r="G1197" s="86"/>
      <c r="H1197" s="304"/>
      <c r="I1197" s="304"/>
      <c r="J1197" s="304"/>
      <c r="K1197" s="304"/>
      <c r="L1197" s="304"/>
      <c r="M1197" s="304"/>
      <c r="N1197" s="84" t="str">
        <f>IF(AND(G1192&gt;0,H1197=""),"Debe ingresar una descripción del área Comercial y ventas","")</f>
        <v/>
      </c>
      <c r="O1197" s="26"/>
    </row>
    <row r="1198" spans="2:15" x14ac:dyDescent="0.25">
      <c r="B1198" s="26"/>
      <c r="N1198" s="26"/>
      <c r="O1198" s="26"/>
    </row>
    <row r="1199" spans="2:15" x14ac:dyDescent="0.25">
      <c r="B1199" s="26"/>
      <c r="C1199" s="288" t="str">
        <f>IF(H1192&gt;0,"Describa la función del área Administración y finanzas *","")</f>
        <v/>
      </c>
      <c r="D1199" s="288"/>
      <c r="E1199" s="288"/>
      <c r="F1199" s="288"/>
      <c r="G1199" s="86"/>
      <c r="H1199" s="303"/>
      <c r="I1199" s="303"/>
      <c r="J1199" s="303"/>
      <c r="K1199" s="303"/>
      <c r="L1199" s="303"/>
      <c r="M1199" s="303"/>
      <c r="N1199" s="84" t="str">
        <f>IF(AND(H1192&gt;0,H1199=""),"Debe ingresar una descripción del área Administración y finanzas","")</f>
        <v/>
      </c>
      <c r="O1199" s="26"/>
    </row>
    <row r="1200" spans="2:15" x14ac:dyDescent="0.25">
      <c r="B1200" s="26"/>
      <c r="N1200" s="26"/>
      <c r="O1200" s="26"/>
    </row>
    <row r="1201" spans="2:15" x14ac:dyDescent="0.25">
      <c r="B1201" s="26"/>
      <c r="C1201" s="288" t="str">
        <f>IF(I1192&gt;0,"Describa la función del área Recursos Humanos *","")</f>
        <v/>
      </c>
      <c r="D1201" s="288"/>
      <c r="E1201" s="288"/>
      <c r="F1201" s="288"/>
      <c r="G1201" s="86"/>
      <c r="H1201" s="303"/>
      <c r="I1201" s="303"/>
      <c r="J1201" s="303"/>
      <c r="K1201" s="303"/>
      <c r="L1201" s="303"/>
      <c r="M1201" s="303"/>
      <c r="N1201" s="84" t="str">
        <f>IF(AND(I1192&gt;0,H1201=""),"Debe ingresar una descripción del área Recursos Humanos","")</f>
        <v/>
      </c>
      <c r="O1201" s="26"/>
    </row>
    <row r="1202" spans="2:15" x14ac:dyDescent="0.25">
      <c r="B1202" s="26"/>
      <c r="N1202" s="26"/>
      <c r="O1202" s="26"/>
    </row>
    <row r="1203" spans="2:15" x14ac:dyDescent="0.25">
      <c r="B1203" s="26"/>
      <c r="C1203" s="288" t="str">
        <f>IF(J1192&gt;0,"Describa la función del área Otros: *","")</f>
        <v/>
      </c>
      <c r="D1203" s="288"/>
      <c r="E1203" s="288"/>
      <c r="F1203" s="288"/>
      <c r="G1203" s="86"/>
      <c r="H1203" s="303"/>
      <c r="I1203" s="303"/>
      <c r="J1203" s="303"/>
      <c r="K1203" s="303"/>
      <c r="L1203" s="303"/>
      <c r="M1203" s="303"/>
      <c r="N1203" s="84" t="str">
        <f>IF(AND(J1192&gt;0,H1203=""),"Debe ingresar una descripción del área Otros","")</f>
        <v/>
      </c>
      <c r="O1203" s="26"/>
    </row>
    <row r="1206" spans="2:15" ht="15.75" x14ac:dyDescent="0.25">
      <c r="B1206" s="375" t="s">
        <v>4</v>
      </c>
      <c r="C1206" s="375"/>
      <c r="D1206" s="375"/>
      <c r="E1206" s="375"/>
      <c r="F1206" s="375"/>
      <c r="G1206" s="375"/>
      <c r="H1206" s="375"/>
      <c r="I1206" s="375"/>
      <c r="J1206" s="375"/>
      <c r="K1206" s="375"/>
      <c r="L1206" s="375"/>
      <c r="M1206" s="375"/>
    </row>
    <row r="1209" spans="2:15" x14ac:dyDescent="0.25">
      <c r="C1209" s="20" t="s">
        <v>7566</v>
      </c>
      <c r="D1209" s="274"/>
      <c r="E1209" s="282"/>
      <c r="F1209" s="282"/>
      <c r="G1209" s="282"/>
      <c r="H1209" s="282"/>
      <c r="I1209" s="282"/>
      <c r="J1209" s="282"/>
      <c r="K1209" s="282"/>
      <c r="L1209" s="275"/>
    </row>
    <row r="1211" spans="2:15" x14ac:dyDescent="0.25">
      <c r="D1211" s="19" t="e">
        <f>VLOOKUP(D1212,Tablas!$K$5:$L$28,2,FALSE)</f>
        <v>#N/A</v>
      </c>
    </row>
    <row r="1212" spans="2:15" x14ac:dyDescent="0.25">
      <c r="C1212" s="20" t="s">
        <v>7567</v>
      </c>
      <c r="D1212" s="33"/>
      <c r="F1212" s="20" t="s">
        <v>7568</v>
      </c>
      <c r="G1212" s="376"/>
      <c r="H1212" s="377"/>
      <c r="J1212" s="20" t="s">
        <v>7569</v>
      </c>
      <c r="K1212" s="274"/>
      <c r="L1212" s="275"/>
    </row>
    <row r="1213" spans="2:15" x14ac:dyDescent="0.25">
      <c r="C1213" s="20"/>
      <c r="D1213" s="27"/>
      <c r="G1213" s="27"/>
      <c r="K1213" s="159"/>
      <c r="L1213" s="159"/>
    </row>
    <row r="1214" spans="2:15" x14ac:dyDescent="0.25">
      <c r="D1214" s="19" t="str">
        <f>IF(D1212&gt;0,VLOOKUP(D1212,Tablas!$K$5:$M$28,3,FALSE),"")</f>
        <v/>
      </c>
    </row>
    <row r="1215" spans="2:15" x14ac:dyDescent="0.25">
      <c r="C1215" s="20" t="s">
        <v>7570</v>
      </c>
      <c r="D1215" s="33"/>
      <c r="F1215" s="20" t="s">
        <v>7571</v>
      </c>
      <c r="G1215" s="376"/>
      <c r="H1215" s="377"/>
    </row>
    <row r="1219" spans="4:9" x14ac:dyDescent="0.25">
      <c r="D1219" s="374" t="s">
        <v>8</v>
      </c>
      <c r="E1219" s="374"/>
      <c r="F1219" s="374"/>
      <c r="G1219" s="374"/>
      <c r="H1219" s="374"/>
      <c r="I1219" s="374"/>
    </row>
    <row r="1221" spans="4:9" x14ac:dyDescent="0.25">
      <c r="D1221" s="265" t="s">
        <v>7559</v>
      </c>
      <c r="E1221" s="265" t="s">
        <v>7560</v>
      </c>
      <c r="F1221" s="265" t="s">
        <v>7561</v>
      </c>
      <c r="G1221" s="265" t="s">
        <v>1176</v>
      </c>
      <c r="H1221" s="265" t="s">
        <v>7562</v>
      </c>
      <c r="I1221" s="265" t="s">
        <v>7563</v>
      </c>
    </row>
    <row r="1222" spans="4:9" x14ac:dyDescent="0.25">
      <c r="D1222" s="35"/>
      <c r="E1222" s="35"/>
      <c r="F1222" s="35"/>
      <c r="G1222" s="36" t="str">
        <f>MID(F1222,3,8)</f>
        <v/>
      </c>
      <c r="H1222" s="35"/>
      <c r="I1222" s="35"/>
    </row>
    <row r="1223" spans="4:9" x14ac:dyDescent="0.25">
      <c r="D1223" s="35"/>
      <c r="E1223" s="35"/>
      <c r="F1223" s="35"/>
      <c r="G1223" s="36" t="str">
        <f>MID(F1223,3,8)</f>
        <v/>
      </c>
      <c r="H1223" s="35"/>
      <c r="I1223" s="35"/>
    </row>
    <row r="1224" spans="4:9" x14ac:dyDescent="0.25">
      <c r="D1224" s="35"/>
      <c r="E1224" s="35"/>
      <c r="F1224" s="35"/>
      <c r="G1224" s="36" t="str">
        <f>MID(F1224,3,8)</f>
        <v/>
      </c>
      <c r="H1224" s="35"/>
      <c r="I1224" s="35"/>
    </row>
    <row r="1228" spans="4:9" x14ac:dyDescent="0.25">
      <c r="F1228" s="373" t="s">
        <v>9238</v>
      </c>
    </row>
    <row r="1229" spans="4:9" x14ac:dyDescent="0.25">
      <c r="F1229" s="373"/>
    </row>
    <row r="1255" spans="2:13" x14ac:dyDescent="0.25">
      <c r="B1255" s="378" t="s">
        <v>9251</v>
      </c>
      <c r="C1255" s="378"/>
      <c r="D1255" s="378"/>
    </row>
    <row r="1257" spans="2:13" ht="15.75" x14ac:dyDescent="0.25">
      <c r="B1257" s="375" t="str">
        <f>IF(D1261&gt;0,D1261,"")</f>
        <v/>
      </c>
      <c r="C1257" s="375"/>
      <c r="D1257" s="375"/>
      <c r="E1257" s="375"/>
      <c r="F1257" s="375"/>
      <c r="G1257" s="375"/>
      <c r="H1257" s="375"/>
      <c r="I1257" s="375"/>
      <c r="J1257" s="375"/>
      <c r="K1257" s="375"/>
      <c r="L1257" s="375"/>
      <c r="M1257" s="375"/>
    </row>
    <row r="1259" spans="2:13" x14ac:dyDescent="0.25">
      <c r="C1259" s="20" t="s">
        <v>7556</v>
      </c>
      <c r="D1259" s="274"/>
      <c r="E1259" s="275"/>
    </row>
    <row r="1261" spans="2:13" x14ac:dyDescent="0.25">
      <c r="C1261" s="20" t="s">
        <v>7557</v>
      </c>
      <c r="D1261" s="274"/>
      <c r="E1261" s="282"/>
      <c r="F1261" s="282"/>
      <c r="G1261" s="282"/>
      <c r="H1261" s="282"/>
      <c r="I1261" s="282"/>
      <c r="J1261" s="282"/>
      <c r="K1261" s="282"/>
      <c r="L1261" s="275"/>
    </row>
    <row r="1263" spans="2:13" x14ac:dyDescent="0.25">
      <c r="C1263" s="279" t="s">
        <v>9232</v>
      </c>
      <c r="D1263" s="279"/>
      <c r="E1263" s="79"/>
    </row>
    <row r="1265" spans="3:12" x14ac:dyDescent="0.25">
      <c r="C1265" s="20" t="s">
        <v>3</v>
      </c>
      <c r="D1265" s="381" t="str">
        <f>IF(E1263&gt;0,VLOOKUP(E1263,Tablas!G957:H2150,2,FALSE),"")</f>
        <v/>
      </c>
      <c r="E1265" s="382"/>
      <c r="F1265" s="382"/>
      <c r="G1265" s="382"/>
      <c r="H1265" s="382"/>
      <c r="I1265" s="382"/>
      <c r="J1265" s="382"/>
      <c r="K1265" s="382"/>
      <c r="L1265" s="383"/>
    </row>
    <row r="1267" spans="3:12" x14ac:dyDescent="0.25">
      <c r="C1267" s="20" t="s">
        <v>9229</v>
      </c>
      <c r="D1267" s="285"/>
      <c r="E1267" s="286"/>
    </row>
    <row r="1269" spans="3:12" x14ac:dyDescent="0.25">
      <c r="C1269" s="288" t="str">
        <f>IF(OR(D1267=Tablas!C1027,D1267=Tablas!C1028,D1267=Tablas!C1029,D1267=Tablas!C1030),"Dotación de personal según F.931 *",IF(D1267=Tablas!C1031,"Nomina de asociados *",""))</f>
        <v>Dotación de personal según F.931 *</v>
      </c>
      <c r="D1269" s="379"/>
      <c r="E1269" s="79"/>
    </row>
    <row r="1270" spans="3:12" x14ac:dyDescent="0.25">
      <c r="C1270" s="20"/>
    </row>
    <row r="1271" spans="3:12" x14ac:dyDescent="0.25">
      <c r="C1271" s="288" t="s">
        <v>9235</v>
      </c>
      <c r="D1271" s="288"/>
      <c r="E1271" s="274"/>
      <c r="F1271" s="275"/>
    </row>
    <row r="1273" spans="3:12" x14ac:dyDescent="0.25">
      <c r="C1273" s="279" t="s">
        <v>9239</v>
      </c>
      <c r="D1273" s="279"/>
      <c r="E1273" s="279"/>
      <c r="F1273" s="279"/>
      <c r="G1273" s="279"/>
      <c r="H1273" s="279"/>
      <c r="I1273" s="279"/>
      <c r="J1273" s="279"/>
      <c r="K1273" s="279"/>
      <c r="L1273" s="279"/>
    </row>
    <row r="1275" spans="3:12" x14ac:dyDescent="0.25">
      <c r="C1275" s="341"/>
      <c r="D1275" s="342"/>
      <c r="E1275" s="342"/>
      <c r="F1275" s="342"/>
      <c r="G1275" s="342"/>
      <c r="H1275" s="342"/>
      <c r="I1275" s="342"/>
      <c r="J1275" s="342"/>
      <c r="K1275" s="342"/>
      <c r="L1275" s="343"/>
    </row>
    <row r="1276" spans="3:12" x14ac:dyDescent="0.25">
      <c r="C1276" s="346"/>
      <c r="D1276" s="347"/>
      <c r="E1276" s="347"/>
      <c r="F1276" s="347"/>
      <c r="G1276" s="347"/>
      <c r="H1276" s="347"/>
      <c r="I1276" s="347"/>
      <c r="J1276" s="347"/>
      <c r="K1276" s="347"/>
      <c r="L1276" s="348"/>
    </row>
    <row r="1278" spans="3:12" x14ac:dyDescent="0.25">
      <c r="C1278" s="288" t="s">
        <v>9240</v>
      </c>
      <c r="D1278" s="288"/>
      <c r="E1278" s="288"/>
      <c r="F1278" s="288"/>
      <c r="G1278" s="288"/>
      <c r="H1278" s="288"/>
      <c r="I1278" s="288"/>
      <c r="J1278" s="288"/>
      <c r="K1278" s="288"/>
      <c r="L1278" s="288"/>
    </row>
    <row r="1280" spans="3:12" x14ac:dyDescent="0.25">
      <c r="C1280" s="341"/>
      <c r="D1280" s="342"/>
      <c r="E1280" s="342"/>
      <c r="F1280" s="342"/>
      <c r="G1280" s="342"/>
      <c r="H1280" s="342"/>
      <c r="I1280" s="342"/>
      <c r="J1280" s="342"/>
      <c r="K1280" s="342"/>
      <c r="L1280" s="343"/>
    </row>
    <row r="1281" spans="2:15" x14ac:dyDescent="0.25">
      <c r="C1281" s="346"/>
      <c r="D1281" s="347"/>
      <c r="E1281" s="347"/>
      <c r="F1281" s="347"/>
      <c r="G1281" s="347"/>
      <c r="H1281" s="347"/>
      <c r="I1281" s="347"/>
      <c r="J1281" s="347"/>
      <c r="K1281" s="347"/>
      <c r="L1281" s="348"/>
    </row>
    <row r="1284" spans="2:15" ht="15.75" x14ac:dyDescent="0.25">
      <c r="B1284" s="375" t="s">
        <v>9233</v>
      </c>
      <c r="C1284" s="375"/>
      <c r="D1284" s="375"/>
      <c r="E1284" s="375"/>
      <c r="F1284" s="375"/>
      <c r="G1284" s="375"/>
      <c r="H1284" s="375"/>
      <c r="I1284" s="375"/>
      <c r="J1284" s="375"/>
      <c r="K1284" s="375"/>
      <c r="L1284" s="375"/>
      <c r="M1284" s="375"/>
    </row>
    <row r="1286" spans="2:15" x14ac:dyDescent="0.25">
      <c r="B1286" s="380" t="s">
        <v>9234</v>
      </c>
      <c r="C1286" s="380"/>
      <c r="D1286" s="380"/>
      <c r="E1286" s="380"/>
      <c r="F1286" s="380"/>
      <c r="G1286" s="380"/>
      <c r="H1286" s="380"/>
      <c r="I1286" s="380"/>
      <c r="J1286" s="380"/>
      <c r="K1286" s="380"/>
      <c r="L1286" s="380"/>
      <c r="M1286" s="380"/>
    </row>
    <row r="1288" spans="2:15" ht="30" x14ac:dyDescent="0.25">
      <c r="C1288" s="38"/>
      <c r="D1288" s="38"/>
      <c r="E1288" s="38"/>
      <c r="F1288" s="261" t="s">
        <v>7596</v>
      </c>
      <c r="G1288" s="261" t="s">
        <v>7597</v>
      </c>
      <c r="H1288" s="261" t="s">
        <v>7598</v>
      </c>
      <c r="I1288" s="261" t="s">
        <v>7599</v>
      </c>
      <c r="J1288" s="261" t="s">
        <v>7600</v>
      </c>
      <c r="K1288" s="261" t="s">
        <v>7592</v>
      </c>
    </row>
    <row r="1289" spans="2:15" x14ac:dyDescent="0.25">
      <c r="C1289" s="297" t="str">
        <f>IF(OR(D1267=Tablas!C1127,D1267=Tablas!C1128,D1267=Tablas!C1129,D1267=Tablas!C1130),"Gerentes",IF(D1267=Tablas!C1131,"Cantidad de asociados a capacitar",""))</f>
        <v>Gerentes</v>
      </c>
      <c r="D1289" s="297"/>
      <c r="E1289" s="297"/>
      <c r="F1289" s="82"/>
      <c r="G1289" s="82"/>
      <c r="H1289" s="82"/>
      <c r="I1289" s="82"/>
      <c r="J1289" s="82"/>
      <c r="K1289" s="205">
        <f>+F1289+G1289+H1289+I1289+J1289</f>
        <v>0</v>
      </c>
    </row>
    <row r="1290" spans="2:15" x14ac:dyDescent="0.25">
      <c r="C1290" s="298" t="str">
        <f>IF(OR(D1267=Tablas!C1027,D1267=Tablas!C1028,D1267=Tablas!C1029,D1267=Tablas!C1030),"Mandos Medios (supervisores, jefes de área, etc.)","")</f>
        <v>Mandos Medios (supervisores, jefes de área, etc.)</v>
      </c>
      <c r="D1290" s="298"/>
      <c r="E1290" s="298"/>
      <c r="F1290" s="82"/>
      <c r="G1290" s="82"/>
      <c r="H1290" s="82"/>
      <c r="I1290" s="82"/>
      <c r="J1290" s="82"/>
      <c r="K1290" s="205">
        <f>+F1290+G1290+H1290+I1290+J1290</f>
        <v>0</v>
      </c>
    </row>
    <row r="1291" spans="2:15" x14ac:dyDescent="0.25">
      <c r="C1291" s="298" t="str">
        <f>IF(OR(D1267=Tablas!C1027,D1267=Tablas!C1028,D1267=Tablas!C1029,D1267=Tablas!C1030),"Operativos","")</f>
        <v>Operativos</v>
      </c>
      <c r="D1291" s="298"/>
      <c r="E1291" s="298"/>
      <c r="F1291" s="82"/>
      <c r="G1291" s="82"/>
      <c r="H1291" s="82"/>
      <c r="I1291" s="82"/>
      <c r="J1291" s="82"/>
      <c r="K1291" s="205">
        <v>0</v>
      </c>
    </row>
    <row r="1292" spans="2:15" x14ac:dyDescent="0.25">
      <c r="C1292" s="295" t="s">
        <v>7586</v>
      </c>
      <c r="D1292" s="295"/>
      <c r="E1292" s="295"/>
      <c r="F1292" s="206">
        <f>+F1289+F1290+F1291</f>
        <v>0</v>
      </c>
      <c r="G1292" s="206">
        <f>+G1289+G1290+G1291</f>
        <v>0</v>
      </c>
      <c r="H1292" s="206">
        <f>+H1289+H1290+H1291</f>
        <v>0</v>
      </c>
      <c r="I1292" s="206">
        <f>+I1289+I1290+I1291</f>
        <v>0</v>
      </c>
      <c r="J1292" s="206">
        <f>+J1291+J1290+J1289</f>
        <v>0</v>
      </c>
      <c r="K1292" s="206">
        <f>+K1289+K1290+K1291</f>
        <v>0</v>
      </c>
    </row>
    <row r="1293" spans="2:15" x14ac:dyDescent="0.25">
      <c r="B1293" s="26"/>
      <c r="C1293" s="67"/>
      <c r="D1293" s="67"/>
      <c r="E1293" s="67"/>
      <c r="F1293" s="83"/>
      <c r="G1293" s="83"/>
      <c r="H1293" s="83"/>
      <c r="I1293" s="83"/>
      <c r="J1293" s="83"/>
      <c r="K1293" s="83"/>
      <c r="L1293" s="26"/>
      <c r="M1293" s="26"/>
      <c r="N1293" s="26"/>
      <c r="O1293" s="26"/>
    </row>
    <row r="1294" spans="2:15" x14ac:dyDescent="0.25">
      <c r="B1294" s="26"/>
      <c r="N1294" s="26"/>
      <c r="O1294" s="26"/>
    </row>
    <row r="1295" spans="2:15" x14ac:dyDescent="0.25">
      <c r="B1295" s="26"/>
      <c r="C1295" s="288" t="str">
        <f>IF(F1292&gt;0,"Describa la función del área Producción/Operaciones *","")</f>
        <v/>
      </c>
      <c r="D1295" s="288"/>
      <c r="E1295" s="288"/>
      <c r="F1295" s="288"/>
      <c r="G1295" s="86"/>
      <c r="H1295" s="303"/>
      <c r="I1295" s="303"/>
      <c r="J1295" s="303"/>
      <c r="K1295" s="303"/>
      <c r="L1295" s="303"/>
      <c r="M1295" s="303"/>
      <c r="N1295" s="84" t="str">
        <f>IF(AND(F1292&gt;0,H1295=""),"Debe ingresar una descripción del área producción/operaciones","")</f>
        <v/>
      </c>
      <c r="O1295" s="26"/>
    </row>
    <row r="1296" spans="2:15" x14ac:dyDescent="0.25">
      <c r="B1296" s="26"/>
      <c r="N1296" s="26"/>
      <c r="O1296" s="26"/>
    </row>
    <row r="1297" spans="2:15" x14ac:dyDescent="0.25">
      <c r="B1297" s="26"/>
      <c r="C1297" s="288" t="str">
        <f>IF(G1292&gt;0,"Describa la función del área Comercial y ventas *","")</f>
        <v/>
      </c>
      <c r="D1297" s="288"/>
      <c r="E1297" s="288"/>
      <c r="F1297" s="288"/>
      <c r="G1297" s="86"/>
      <c r="H1297" s="304"/>
      <c r="I1297" s="304"/>
      <c r="J1297" s="304"/>
      <c r="K1297" s="304"/>
      <c r="L1297" s="304"/>
      <c r="M1297" s="304"/>
      <c r="N1297" s="84" t="str">
        <f>IF(AND(G1292&gt;0,H1297=""),"Debe ingresar una descripción del área Comercial y ventas","")</f>
        <v/>
      </c>
      <c r="O1297" s="26"/>
    </row>
    <row r="1298" spans="2:15" x14ac:dyDescent="0.25">
      <c r="B1298" s="26"/>
      <c r="N1298" s="26"/>
      <c r="O1298" s="26"/>
    </row>
    <row r="1299" spans="2:15" x14ac:dyDescent="0.25">
      <c r="B1299" s="26"/>
      <c r="C1299" s="288" t="str">
        <f>IF(H1292&gt;0,"Describa la función del área Administración y finanzas *","")</f>
        <v/>
      </c>
      <c r="D1299" s="288"/>
      <c r="E1299" s="288"/>
      <c r="F1299" s="288"/>
      <c r="G1299" s="86"/>
      <c r="H1299" s="303"/>
      <c r="I1299" s="303"/>
      <c r="J1299" s="303"/>
      <c r="K1299" s="303"/>
      <c r="L1299" s="303"/>
      <c r="M1299" s="303"/>
      <c r="N1299" s="84" t="str">
        <f>IF(AND(H1292&gt;0,H1299=""),"Debe ingresar una descripción del área Administración y finanzas","")</f>
        <v/>
      </c>
      <c r="O1299" s="26"/>
    </row>
    <row r="1300" spans="2:15" x14ac:dyDescent="0.25">
      <c r="B1300" s="26"/>
      <c r="N1300" s="26"/>
      <c r="O1300" s="26"/>
    </row>
    <row r="1301" spans="2:15" x14ac:dyDescent="0.25">
      <c r="B1301" s="26"/>
      <c r="C1301" s="288" t="str">
        <f>IF(I1292&gt;0,"Describa la función del área Recursos Humanos *","")</f>
        <v/>
      </c>
      <c r="D1301" s="288"/>
      <c r="E1301" s="288"/>
      <c r="F1301" s="288"/>
      <c r="G1301" s="86"/>
      <c r="H1301" s="303"/>
      <c r="I1301" s="303"/>
      <c r="J1301" s="303"/>
      <c r="K1301" s="303"/>
      <c r="L1301" s="303"/>
      <c r="M1301" s="303"/>
      <c r="N1301" s="84" t="str">
        <f>IF(AND(I1292&gt;0,H1301=""),"Debe ingresar una descripción del área Recursos Humanos","")</f>
        <v/>
      </c>
      <c r="O1301" s="26"/>
    </row>
    <row r="1302" spans="2:15" x14ac:dyDescent="0.25">
      <c r="B1302" s="26"/>
      <c r="N1302" s="26"/>
      <c r="O1302" s="26"/>
    </row>
    <row r="1303" spans="2:15" x14ac:dyDescent="0.25">
      <c r="B1303" s="26"/>
      <c r="C1303" s="288" t="str">
        <f>IF(J1292&gt;0,"Describa la función del área Otros: *","")</f>
        <v/>
      </c>
      <c r="D1303" s="288"/>
      <c r="E1303" s="288"/>
      <c r="F1303" s="288"/>
      <c r="G1303" s="86"/>
      <c r="H1303" s="303"/>
      <c r="I1303" s="303"/>
      <c r="J1303" s="303"/>
      <c r="K1303" s="303"/>
      <c r="L1303" s="303"/>
      <c r="M1303" s="303"/>
      <c r="N1303" s="84" t="str">
        <f>IF(AND(J1292&gt;0,H1303=""),"Debe ingresar una descripción del área Otros","")</f>
        <v/>
      </c>
      <c r="O1303" s="26"/>
    </row>
    <row r="1306" spans="2:15" ht="15.75" x14ac:dyDescent="0.25">
      <c r="B1306" s="375" t="s">
        <v>4</v>
      </c>
      <c r="C1306" s="375"/>
      <c r="D1306" s="375"/>
      <c r="E1306" s="375"/>
      <c r="F1306" s="375"/>
      <c r="G1306" s="375"/>
      <c r="H1306" s="375"/>
      <c r="I1306" s="375"/>
      <c r="J1306" s="375"/>
      <c r="K1306" s="375"/>
      <c r="L1306" s="375"/>
      <c r="M1306" s="375"/>
    </row>
    <row r="1309" spans="2:15" x14ac:dyDescent="0.25">
      <c r="C1309" s="20" t="s">
        <v>7566</v>
      </c>
      <c r="D1309" s="274"/>
      <c r="E1309" s="282"/>
      <c r="F1309" s="282"/>
      <c r="G1309" s="282"/>
      <c r="H1309" s="282"/>
      <c r="I1309" s="282"/>
      <c r="J1309" s="282"/>
      <c r="K1309" s="282"/>
      <c r="L1309" s="275"/>
    </row>
    <row r="1311" spans="2:15" x14ac:dyDescent="0.25">
      <c r="D1311" s="19" t="e">
        <f>VLOOKUP(D1312,Tablas!$K$5:$L$28,2,FALSE)</f>
        <v>#N/A</v>
      </c>
    </row>
    <row r="1312" spans="2:15" x14ac:dyDescent="0.25">
      <c r="C1312" s="20" t="s">
        <v>7567</v>
      </c>
      <c r="D1312" s="33"/>
      <c r="F1312" s="20" t="s">
        <v>7568</v>
      </c>
      <c r="G1312" s="376"/>
      <c r="H1312" s="377"/>
      <c r="J1312" s="20" t="s">
        <v>7569</v>
      </c>
      <c r="K1312" s="274"/>
      <c r="L1312" s="275"/>
    </row>
    <row r="1313" spans="3:12" x14ac:dyDescent="0.25">
      <c r="C1313" s="20"/>
      <c r="D1313" s="27"/>
      <c r="G1313" s="27"/>
      <c r="K1313" s="159"/>
      <c r="L1313" s="159"/>
    </row>
    <row r="1314" spans="3:12" x14ac:dyDescent="0.25">
      <c r="D1314" s="19" t="str">
        <f>IF(D1312&gt;0,VLOOKUP(D1312,Tablas!$K$5:$M$28,3,FALSE),"")</f>
        <v/>
      </c>
    </row>
    <row r="1315" spans="3:12" x14ac:dyDescent="0.25">
      <c r="C1315" s="20" t="s">
        <v>7570</v>
      </c>
      <c r="D1315" s="33"/>
      <c r="F1315" s="20" t="s">
        <v>7571</v>
      </c>
      <c r="G1315" s="376"/>
      <c r="H1315" s="377"/>
    </row>
    <row r="1319" spans="3:12" x14ac:dyDescent="0.25">
      <c r="D1319" s="374" t="s">
        <v>8</v>
      </c>
      <c r="E1319" s="374"/>
      <c r="F1319" s="374"/>
      <c r="G1319" s="374"/>
      <c r="H1319" s="374"/>
      <c r="I1319" s="374"/>
    </row>
    <row r="1321" spans="3:12" x14ac:dyDescent="0.25">
      <c r="D1321" s="265" t="s">
        <v>7559</v>
      </c>
      <c r="E1321" s="265" t="s">
        <v>7560</v>
      </c>
      <c r="F1321" s="265" t="s">
        <v>7561</v>
      </c>
      <c r="G1321" s="265" t="s">
        <v>1176</v>
      </c>
      <c r="H1321" s="265" t="s">
        <v>7562</v>
      </c>
      <c r="I1321" s="265" t="s">
        <v>7563</v>
      </c>
    </row>
    <row r="1322" spans="3:12" x14ac:dyDescent="0.25">
      <c r="D1322" s="35"/>
      <c r="E1322" s="35"/>
      <c r="F1322" s="35"/>
      <c r="G1322" s="36" t="str">
        <f>MID(F1322,3,8)</f>
        <v/>
      </c>
      <c r="H1322" s="35"/>
      <c r="I1322" s="35"/>
    </row>
    <row r="1323" spans="3:12" x14ac:dyDescent="0.25">
      <c r="D1323" s="35"/>
      <c r="E1323" s="35"/>
      <c r="F1323" s="35"/>
      <c r="G1323" s="36" t="str">
        <f>MID(F1323,3,8)</f>
        <v/>
      </c>
      <c r="H1323" s="35"/>
      <c r="I1323" s="35"/>
    </row>
    <row r="1324" spans="3:12" x14ac:dyDescent="0.25">
      <c r="D1324" s="35"/>
      <c r="E1324" s="35"/>
      <c r="F1324" s="35"/>
      <c r="G1324" s="36" t="str">
        <f>MID(F1324,3,8)</f>
        <v/>
      </c>
      <c r="H1324" s="35"/>
      <c r="I1324" s="35"/>
    </row>
    <row r="1328" spans="3:12" x14ac:dyDescent="0.25">
      <c r="F1328" s="373" t="s">
        <v>9238</v>
      </c>
    </row>
    <row r="1329" spans="6:6" x14ac:dyDescent="0.25">
      <c r="F1329" s="373"/>
    </row>
    <row r="1355" spans="2:13" x14ac:dyDescent="0.25">
      <c r="B1355" s="378" t="s">
        <v>9252</v>
      </c>
      <c r="C1355" s="378"/>
      <c r="D1355" s="378"/>
    </row>
    <row r="1357" spans="2:13" ht="15.75" x14ac:dyDescent="0.25">
      <c r="B1357" s="375" t="str">
        <f>IF(D1361&gt;0,D1361,"")</f>
        <v/>
      </c>
      <c r="C1357" s="375"/>
      <c r="D1357" s="375"/>
      <c r="E1357" s="375"/>
      <c r="F1357" s="375"/>
      <c r="G1357" s="375"/>
      <c r="H1357" s="375"/>
      <c r="I1357" s="375"/>
      <c r="J1357" s="375"/>
      <c r="K1357" s="375"/>
      <c r="L1357" s="375"/>
      <c r="M1357" s="375"/>
    </row>
    <row r="1359" spans="2:13" x14ac:dyDescent="0.25">
      <c r="C1359" s="20" t="s">
        <v>7556</v>
      </c>
      <c r="D1359" s="274"/>
      <c r="E1359" s="275"/>
    </row>
    <row r="1361" spans="3:12" x14ac:dyDescent="0.25">
      <c r="C1361" s="20" t="s">
        <v>7557</v>
      </c>
      <c r="D1361" s="274"/>
      <c r="E1361" s="282"/>
      <c r="F1361" s="282"/>
      <c r="G1361" s="282"/>
      <c r="H1361" s="282"/>
      <c r="I1361" s="282"/>
      <c r="J1361" s="282"/>
      <c r="K1361" s="282"/>
      <c r="L1361" s="275"/>
    </row>
    <row r="1363" spans="3:12" x14ac:dyDescent="0.25">
      <c r="C1363" s="279" t="s">
        <v>9232</v>
      </c>
      <c r="D1363" s="279"/>
      <c r="E1363" s="79"/>
    </row>
    <row r="1365" spans="3:12" x14ac:dyDescent="0.25">
      <c r="C1365" s="20" t="s">
        <v>3</v>
      </c>
      <c r="D1365" s="381" t="str">
        <f>IF(E1363&gt;0,VLOOKUP(E1363,Tablas!G1057:H2250,2,FALSE),"")</f>
        <v/>
      </c>
      <c r="E1365" s="382"/>
      <c r="F1365" s="382"/>
      <c r="G1365" s="382"/>
      <c r="H1365" s="382"/>
      <c r="I1365" s="382"/>
      <c r="J1365" s="382"/>
      <c r="K1365" s="382"/>
      <c r="L1365" s="383"/>
    </row>
    <row r="1367" spans="3:12" x14ac:dyDescent="0.25">
      <c r="C1367" s="20" t="s">
        <v>9229</v>
      </c>
      <c r="D1367" s="285"/>
      <c r="E1367" s="286"/>
    </row>
    <row r="1369" spans="3:12" x14ac:dyDescent="0.25">
      <c r="C1369" s="288" t="str">
        <f>IF(OR(D1367=Tablas!C1127,D1367=Tablas!C1128,D1367=Tablas!C1129,D1367=Tablas!C1130),"Dotación de personal según F.931 *",IF(D1367=Tablas!C1131,"Nomina de asociados *",""))</f>
        <v>Dotación de personal según F.931 *</v>
      </c>
      <c r="D1369" s="379"/>
      <c r="E1369" s="79"/>
    </row>
    <row r="1370" spans="3:12" x14ac:dyDescent="0.25">
      <c r="C1370" s="20"/>
    </row>
    <row r="1371" spans="3:12" x14ac:dyDescent="0.25">
      <c r="C1371" s="288" t="s">
        <v>9235</v>
      </c>
      <c r="D1371" s="288"/>
      <c r="E1371" s="274"/>
      <c r="F1371" s="275"/>
    </row>
    <row r="1373" spans="3:12" x14ac:dyDescent="0.25">
      <c r="C1373" s="279" t="s">
        <v>9239</v>
      </c>
      <c r="D1373" s="279"/>
      <c r="E1373" s="279"/>
      <c r="F1373" s="279"/>
      <c r="G1373" s="279"/>
      <c r="H1373" s="279"/>
      <c r="I1373" s="279"/>
      <c r="J1373" s="279"/>
      <c r="K1373" s="279"/>
      <c r="L1373" s="279"/>
    </row>
    <row r="1375" spans="3:12" x14ac:dyDescent="0.25">
      <c r="C1375" s="341"/>
      <c r="D1375" s="342"/>
      <c r="E1375" s="342"/>
      <c r="F1375" s="342"/>
      <c r="G1375" s="342"/>
      <c r="H1375" s="342"/>
      <c r="I1375" s="342"/>
      <c r="J1375" s="342"/>
      <c r="K1375" s="342"/>
      <c r="L1375" s="343"/>
    </row>
    <row r="1376" spans="3:12" x14ac:dyDescent="0.25">
      <c r="C1376" s="346"/>
      <c r="D1376" s="347"/>
      <c r="E1376" s="347"/>
      <c r="F1376" s="347"/>
      <c r="G1376" s="347"/>
      <c r="H1376" s="347"/>
      <c r="I1376" s="347"/>
      <c r="J1376" s="347"/>
      <c r="K1376" s="347"/>
      <c r="L1376" s="348"/>
    </row>
    <row r="1378" spans="2:13" x14ac:dyDescent="0.25">
      <c r="C1378" s="288" t="s">
        <v>9240</v>
      </c>
      <c r="D1378" s="288"/>
      <c r="E1378" s="288"/>
      <c r="F1378" s="288"/>
      <c r="G1378" s="288"/>
      <c r="H1378" s="288"/>
      <c r="I1378" s="288"/>
      <c r="J1378" s="288"/>
      <c r="K1378" s="288"/>
      <c r="L1378" s="288"/>
    </row>
    <row r="1380" spans="2:13" x14ac:dyDescent="0.25">
      <c r="C1380" s="341"/>
      <c r="D1380" s="342"/>
      <c r="E1380" s="342"/>
      <c r="F1380" s="342"/>
      <c r="G1380" s="342"/>
      <c r="H1380" s="342"/>
      <c r="I1380" s="342"/>
      <c r="J1380" s="342"/>
      <c r="K1380" s="342"/>
      <c r="L1380" s="343"/>
    </row>
    <row r="1381" spans="2:13" x14ac:dyDescent="0.25">
      <c r="C1381" s="346"/>
      <c r="D1381" s="347"/>
      <c r="E1381" s="347"/>
      <c r="F1381" s="347"/>
      <c r="G1381" s="347"/>
      <c r="H1381" s="347"/>
      <c r="I1381" s="347"/>
      <c r="J1381" s="347"/>
      <c r="K1381" s="347"/>
      <c r="L1381" s="348"/>
    </row>
    <row r="1384" spans="2:13" ht="15.75" x14ac:dyDescent="0.25">
      <c r="B1384" s="375" t="s">
        <v>9233</v>
      </c>
      <c r="C1384" s="375"/>
      <c r="D1384" s="375"/>
      <c r="E1384" s="375"/>
      <c r="F1384" s="375"/>
      <c r="G1384" s="375"/>
      <c r="H1384" s="375"/>
      <c r="I1384" s="375"/>
      <c r="J1384" s="375"/>
      <c r="K1384" s="375"/>
      <c r="L1384" s="375"/>
      <c r="M1384" s="375"/>
    </row>
    <row r="1386" spans="2:13" x14ac:dyDescent="0.25">
      <c r="B1386" s="380" t="s">
        <v>9234</v>
      </c>
      <c r="C1386" s="380"/>
      <c r="D1386" s="380"/>
      <c r="E1386" s="380"/>
      <c r="F1386" s="380"/>
      <c r="G1386" s="380"/>
      <c r="H1386" s="380"/>
      <c r="I1386" s="380"/>
      <c r="J1386" s="380"/>
      <c r="K1386" s="380"/>
      <c r="L1386" s="380"/>
      <c r="M1386" s="380"/>
    </row>
    <row r="1388" spans="2:13" ht="30" x14ac:dyDescent="0.25">
      <c r="C1388" s="38"/>
      <c r="D1388" s="38"/>
      <c r="E1388" s="38"/>
      <c r="F1388" s="261" t="s">
        <v>7596</v>
      </c>
      <c r="G1388" s="261" t="s">
        <v>7597</v>
      </c>
      <c r="H1388" s="261" t="s">
        <v>7598</v>
      </c>
      <c r="I1388" s="261" t="s">
        <v>7599</v>
      </c>
      <c r="J1388" s="261" t="s">
        <v>7600</v>
      </c>
      <c r="K1388" s="261" t="s">
        <v>7592</v>
      </c>
    </row>
    <row r="1389" spans="2:13" x14ac:dyDescent="0.25">
      <c r="C1389" s="297" t="str">
        <f>IF(OR(D1367=Tablas!C1227,D1367=Tablas!C1228,D1367=Tablas!C1229,D1367=Tablas!C1230),"Gerentes",IF(D1367=Tablas!C1231,"Cantidad de asociados a capacitar",""))</f>
        <v>Gerentes</v>
      </c>
      <c r="D1389" s="297"/>
      <c r="E1389" s="297"/>
      <c r="F1389" s="82"/>
      <c r="G1389" s="82"/>
      <c r="H1389" s="82"/>
      <c r="I1389" s="82"/>
      <c r="J1389" s="82"/>
      <c r="K1389" s="205">
        <f>+F1389+G1389+H1389+I1389+J1389</f>
        <v>0</v>
      </c>
    </row>
    <row r="1390" spans="2:13" x14ac:dyDescent="0.25">
      <c r="C1390" s="298" t="str">
        <f>IF(OR(D1367=Tablas!C1127,D1367=Tablas!C1128,D1367=Tablas!C1129,D1367=Tablas!C1130),"Mandos Medios (supervisores, jefes de área, etc.)","")</f>
        <v>Mandos Medios (supervisores, jefes de área, etc.)</v>
      </c>
      <c r="D1390" s="298"/>
      <c r="E1390" s="298"/>
      <c r="F1390" s="82"/>
      <c r="G1390" s="82"/>
      <c r="H1390" s="82"/>
      <c r="I1390" s="82"/>
      <c r="J1390" s="82"/>
      <c r="K1390" s="205">
        <f>+F1390+G1390+H1390+I1390+J1390</f>
        <v>0</v>
      </c>
    </row>
    <row r="1391" spans="2:13" x14ac:dyDescent="0.25">
      <c r="C1391" s="298" t="str">
        <f>IF(OR(D1367=Tablas!C1127,D1367=Tablas!C1128,D1367=Tablas!C1129,D1367=Tablas!C1130),"Operativos","")</f>
        <v>Operativos</v>
      </c>
      <c r="D1391" s="298"/>
      <c r="E1391" s="298"/>
      <c r="F1391" s="82"/>
      <c r="G1391" s="82"/>
      <c r="H1391" s="82"/>
      <c r="I1391" s="82"/>
      <c r="J1391" s="82"/>
      <c r="K1391" s="205">
        <v>0</v>
      </c>
    </row>
    <row r="1392" spans="2:13" x14ac:dyDescent="0.25">
      <c r="C1392" s="295" t="s">
        <v>7586</v>
      </c>
      <c r="D1392" s="295"/>
      <c r="E1392" s="295"/>
      <c r="F1392" s="206">
        <f>+F1389+F1390+F1391</f>
        <v>0</v>
      </c>
      <c r="G1392" s="206">
        <f>+G1389+G1390+G1391</f>
        <v>0</v>
      </c>
      <c r="H1392" s="206">
        <f>+H1389+H1390+H1391</f>
        <v>0</v>
      </c>
      <c r="I1392" s="206">
        <f>+I1389+I1390+I1391</f>
        <v>0</v>
      </c>
      <c r="J1392" s="206">
        <f>+J1391+J1390+J1389</f>
        <v>0</v>
      </c>
      <c r="K1392" s="206">
        <f>+K1389+K1390+K1391</f>
        <v>0</v>
      </c>
    </row>
    <row r="1393" spans="2:13" x14ac:dyDescent="0.25">
      <c r="B1393" s="26"/>
      <c r="C1393" s="67"/>
      <c r="D1393" s="67"/>
      <c r="E1393" s="67"/>
      <c r="F1393" s="83"/>
      <c r="G1393" s="83"/>
      <c r="H1393" s="83"/>
      <c r="I1393" s="83"/>
      <c r="J1393" s="83"/>
      <c r="K1393" s="83"/>
      <c r="L1393" s="26"/>
      <c r="M1393" s="26"/>
    </row>
    <row r="1394" spans="2:13" x14ac:dyDescent="0.25">
      <c r="B1394" s="26"/>
    </row>
    <row r="1395" spans="2:13" x14ac:dyDescent="0.25">
      <c r="B1395" s="26"/>
      <c r="C1395" s="288" t="str">
        <f>IF(F1392&gt;0,"Describa la función del área Producción/Operaciones *","")</f>
        <v/>
      </c>
      <c r="D1395" s="288"/>
      <c r="E1395" s="288"/>
      <c r="F1395" s="288"/>
      <c r="G1395" s="86"/>
      <c r="H1395" s="303"/>
      <c r="I1395" s="303"/>
      <c r="J1395" s="303"/>
      <c r="K1395" s="303"/>
      <c r="L1395" s="303"/>
      <c r="M1395" s="303"/>
    </row>
    <row r="1396" spans="2:13" x14ac:dyDescent="0.25">
      <c r="B1396" s="26"/>
    </row>
    <row r="1397" spans="2:13" x14ac:dyDescent="0.25">
      <c r="B1397" s="26"/>
      <c r="C1397" s="288" t="str">
        <f>IF(G1392&gt;0,"Describa la función del área Comercial y ventas *","")</f>
        <v/>
      </c>
      <c r="D1397" s="288"/>
      <c r="E1397" s="288"/>
      <c r="F1397" s="288"/>
      <c r="G1397" s="86"/>
      <c r="H1397" s="304"/>
      <c r="I1397" s="304"/>
      <c r="J1397" s="304"/>
      <c r="K1397" s="304"/>
      <c r="L1397" s="304"/>
      <c r="M1397" s="304"/>
    </row>
    <row r="1398" spans="2:13" x14ac:dyDescent="0.25">
      <c r="B1398" s="26"/>
    </row>
    <row r="1399" spans="2:13" x14ac:dyDescent="0.25">
      <c r="B1399" s="26"/>
      <c r="C1399" s="288" t="str">
        <f>IF(H1392&gt;0,"Describa la función del área Administración y finanzas *","")</f>
        <v/>
      </c>
      <c r="D1399" s="288"/>
      <c r="E1399" s="288"/>
      <c r="F1399" s="288"/>
      <c r="G1399" s="86"/>
      <c r="H1399" s="303"/>
      <c r="I1399" s="303"/>
      <c r="J1399" s="303"/>
      <c r="K1399" s="303"/>
      <c r="L1399" s="303"/>
      <c r="M1399" s="303"/>
    </row>
    <row r="1400" spans="2:13" x14ac:dyDescent="0.25">
      <c r="B1400" s="26"/>
    </row>
    <row r="1401" spans="2:13" x14ac:dyDescent="0.25">
      <c r="B1401" s="26"/>
      <c r="C1401" s="288" t="str">
        <f>IF(I1392&gt;0,"Describa la función del área Recursos Humanos *","")</f>
        <v/>
      </c>
      <c r="D1401" s="288"/>
      <c r="E1401" s="288"/>
      <c r="F1401" s="288"/>
      <c r="G1401" s="86"/>
      <c r="H1401" s="303"/>
      <c r="I1401" s="303"/>
      <c r="J1401" s="303"/>
      <c r="K1401" s="303"/>
      <c r="L1401" s="303"/>
      <c r="M1401" s="303"/>
    </row>
    <row r="1402" spans="2:13" x14ac:dyDescent="0.25">
      <c r="B1402" s="26"/>
    </row>
    <row r="1403" spans="2:13" x14ac:dyDescent="0.25">
      <c r="B1403" s="26"/>
      <c r="C1403" s="288" t="str">
        <f>IF(J1392&gt;0,"Describa la función del área Otros: *","")</f>
        <v/>
      </c>
      <c r="D1403" s="288"/>
      <c r="E1403" s="288"/>
      <c r="F1403" s="288"/>
      <c r="G1403" s="86"/>
      <c r="H1403" s="303"/>
      <c r="I1403" s="303"/>
      <c r="J1403" s="303"/>
      <c r="K1403" s="303"/>
      <c r="L1403" s="303"/>
      <c r="M1403" s="303"/>
    </row>
    <row r="1406" spans="2:13" ht="15.75" x14ac:dyDescent="0.25">
      <c r="B1406" s="375" t="s">
        <v>4</v>
      </c>
      <c r="C1406" s="375"/>
      <c r="D1406" s="375"/>
      <c r="E1406" s="375"/>
      <c r="F1406" s="375"/>
      <c r="G1406" s="375"/>
      <c r="H1406" s="375"/>
      <c r="I1406" s="375"/>
      <c r="J1406" s="375"/>
      <c r="K1406" s="375"/>
      <c r="L1406" s="375"/>
      <c r="M1406" s="375"/>
    </row>
    <row r="1409" spans="3:12" x14ac:dyDescent="0.25">
      <c r="C1409" s="20" t="s">
        <v>7566</v>
      </c>
      <c r="D1409" s="274"/>
      <c r="E1409" s="282"/>
      <c r="F1409" s="282"/>
      <c r="G1409" s="282"/>
      <c r="H1409" s="282"/>
      <c r="I1409" s="282"/>
      <c r="J1409" s="282"/>
      <c r="K1409" s="282"/>
      <c r="L1409" s="275"/>
    </row>
    <row r="1411" spans="3:12" x14ac:dyDescent="0.25">
      <c r="D1411" s="19" t="e">
        <f>VLOOKUP(D1412,Tablas!$K$5:$L$28,2,FALSE)</f>
        <v>#N/A</v>
      </c>
    </row>
    <row r="1412" spans="3:12" x14ac:dyDescent="0.25">
      <c r="C1412" s="20" t="s">
        <v>7567</v>
      </c>
      <c r="D1412" s="33"/>
      <c r="F1412" s="20" t="s">
        <v>7568</v>
      </c>
      <c r="G1412" s="376"/>
      <c r="H1412" s="377"/>
      <c r="J1412" s="20" t="s">
        <v>7569</v>
      </c>
      <c r="K1412" s="274"/>
      <c r="L1412" s="275"/>
    </row>
    <row r="1413" spans="3:12" x14ac:dyDescent="0.25">
      <c r="C1413" s="20"/>
      <c r="D1413" s="27"/>
      <c r="G1413" s="27"/>
      <c r="K1413" s="159"/>
      <c r="L1413" s="159"/>
    </row>
    <row r="1414" spans="3:12" x14ac:dyDescent="0.25">
      <c r="D1414" s="19" t="str">
        <f>IF(D1412&gt;0,VLOOKUP(D1412,Tablas!$K$5:$M$28,3,FALSE),"")</f>
        <v/>
      </c>
    </row>
    <row r="1415" spans="3:12" x14ac:dyDescent="0.25">
      <c r="C1415" s="20" t="s">
        <v>7570</v>
      </c>
      <c r="D1415" s="33"/>
      <c r="F1415" s="20" t="s">
        <v>7571</v>
      </c>
      <c r="G1415" s="376"/>
      <c r="H1415" s="377"/>
    </row>
    <row r="1419" spans="3:12" x14ac:dyDescent="0.25">
      <c r="D1419" s="374" t="s">
        <v>8</v>
      </c>
      <c r="E1419" s="374"/>
      <c r="F1419" s="374"/>
      <c r="G1419" s="374"/>
      <c r="H1419" s="374"/>
      <c r="I1419" s="374"/>
    </row>
    <row r="1421" spans="3:12" x14ac:dyDescent="0.25">
      <c r="D1421" s="265" t="s">
        <v>7559</v>
      </c>
      <c r="E1421" s="265" t="s">
        <v>7560</v>
      </c>
      <c r="F1421" s="265" t="s">
        <v>7561</v>
      </c>
      <c r="G1421" s="265" t="s">
        <v>1176</v>
      </c>
      <c r="H1421" s="265" t="s">
        <v>7562</v>
      </c>
      <c r="I1421" s="265" t="s">
        <v>7563</v>
      </c>
    </row>
    <row r="1422" spans="3:12" x14ac:dyDescent="0.25">
      <c r="D1422" s="35"/>
      <c r="E1422" s="35"/>
      <c r="F1422" s="35"/>
      <c r="G1422" s="36" t="str">
        <f>MID(F1422,3,8)</f>
        <v/>
      </c>
      <c r="H1422" s="35"/>
      <c r="I1422" s="35"/>
    </row>
    <row r="1423" spans="3:12" x14ac:dyDescent="0.25">
      <c r="D1423" s="35"/>
      <c r="E1423" s="35"/>
      <c r="F1423" s="35"/>
      <c r="G1423" s="36" t="str">
        <f>MID(F1423,3,8)</f>
        <v/>
      </c>
      <c r="H1423" s="35"/>
      <c r="I1423" s="35"/>
    </row>
    <row r="1424" spans="3:12" x14ac:dyDescent="0.25">
      <c r="D1424" s="35"/>
      <c r="E1424" s="35"/>
      <c r="F1424" s="35"/>
      <c r="G1424" s="36" t="str">
        <f>MID(F1424,3,8)</f>
        <v/>
      </c>
      <c r="H1424" s="35"/>
      <c r="I1424" s="35"/>
    </row>
    <row r="1428" spans="6:6" x14ac:dyDescent="0.25">
      <c r="F1428" s="373" t="s">
        <v>9238</v>
      </c>
    </row>
    <row r="1429" spans="6:6" x14ac:dyDescent="0.25">
      <c r="F1429" s="373"/>
    </row>
    <row r="1455" spans="2:4" x14ac:dyDescent="0.25">
      <c r="B1455" s="378" t="s">
        <v>9253</v>
      </c>
      <c r="C1455" s="378"/>
      <c r="D1455" s="378"/>
    </row>
    <row r="1457" spans="2:13" ht="15.75" x14ac:dyDescent="0.25">
      <c r="B1457" s="375" t="str">
        <f>IF(D1461&gt;0,D1461,"")</f>
        <v/>
      </c>
      <c r="C1457" s="375"/>
      <c r="D1457" s="375"/>
      <c r="E1457" s="375"/>
      <c r="F1457" s="375"/>
      <c r="G1457" s="375"/>
      <c r="H1457" s="375"/>
      <c r="I1457" s="375"/>
      <c r="J1457" s="375"/>
      <c r="K1457" s="375"/>
      <c r="L1457" s="375"/>
      <c r="M1457" s="375"/>
    </row>
    <row r="1459" spans="2:13" x14ac:dyDescent="0.25">
      <c r="C1459" s="20" t="s">
        <v>7556</v>
      </c>
      <c r="D1459" s="274"/>
      <c r="E1459" s="275"/>
    </row>
    <row r="1461" spans="2:13" x14ac:dyDescent="0.25">
      <c r="C1461" s="20" t="s">
        <v>7557</v>
      </c>
      <c r="D1461" s="274"/>
      <c r="E1461" s="282"/>
      <c r="F1461" s="282"/>
      <c r="G1461" s="282"/>
      <c r="H1461" s="282"/>
      <c r="I1461" s="282"/>
      <c r="J1461" s="282"/>
      <c r="K1461" s="282"/>
      <c r="L1461" s="275"/>
    </row>
    <row r="1463" spans="2:13" x14ac:dyDescent="0.25">
      <c r="C1463" s="279" t="s">
        <v>9232</v>
      </c>
      <c r="D1463" s="279"/>
      <c r="E1463" s="79"/>
    </row>
    <row r="1465" spans="2:13" x14ac:dyDescent="0.25">
      <c r="C1465" s="20" t="s">
        <v>3</v>
      </c>
      <c r="D1465" s="381" t="str">
        <f>IF(E1463&gt;0,VLOOKUP(E1463,Tablas!G1157:H2350,2,FALSE),"")</f>
        <v/>
      </c>
      <c r="E1465" s="382"/>
      <c r="F1465" s="382"/>
      <c r="G1465" s="382"/>
      <c r="H1465" s="382"/>
      <c r="I1465" s="382"/>
      <c r="J1465" s="382"/>
      <c r="K1465" s="382"/>
      <c r="L1465" s="383"/>
    </row>
    <row r="1467" spans="2:13" x14ac:dyDescent="0.25">
      <c r="C1467" s="20" t="s">
        <v>9229</v>
      </c>
      <c r="D1467" s="285"/>
      <c r="E1467" s="286"/>
    </row>
    <row r="1469" spans="2:13" x14ac:dyDescent="0.25">
      <c r="C1469" s="288" t="str">
        <f>IF(OR(D1467=Tablas!C1227,D1467=Tablas!C1228,D1467=Tablas!C1229,D1467=Tablas!C1230),"Dotación de personal según F.931 *",IF(D1467=Tablas!C1231,"Nomina de asociados *",""))</f>
        <v>Dotación de personal según F.931 *</v>
      </c>
      <c r="D1469" s="379"/>
      <c r="E1469" s="79"/>
    </row>
    <row r="1470" spans="2:13" x14ac:dyDescent="0.25">
      <c r="C1470" s="20"/>
    </row>
    <row r="1471" spans="2:13" x14ac:dyDescent="0.25">
      <c r="C1471" s="288" t="s">
        <v>9235</v>
      </c>
      <c r="D1471" s="288"/>
      <c r="E1471" s="274"/>
      <c r="F1471" s="275"/>
    </row>
    <row r="1473" spans="2:13" x14ac:dyDescent="0.25">
      <c r="C1473" s="279" t="s">
        <v>9239</v>
      </c>
      <c r="D1473" s="279"/>
      <c r="E1473" s="279"/>
      <c r="F1473" s="279"/>
      <c r="G1473" s="279"/>
      <c r="H1473" s="279"/>
      <c r="I1473" s="279"/>
      <c r="J1473" s="279"/>
      <c r="K1473" s="279"/>
      <c r="L1473" s="279"/>
    </row>
    <row r="1475" spans="2:13" x14ac:dyDescent="0.25">
      <c r="C1475" s="341"/>
      <c r="D1475" s="342"/>
      <c r="E1475" s="342"/>
      <c r="F1475" s="342"/>
      <c r="G1475" s="342"/>
      <c r="H1475" s="342"/>
      <c r="I1475" s="342"/>
      <c r="J1475" s="342"/>
      <c r="K1475" s="342"/>
      <c r="L1475" s="343"/>
    </row>
    <row r="1476" spans="2:13" x14ac:dyDescent="0.25">
      <c r="C1476" s="346"/>
      <c r="D1476" s="347"/>
      <c r="E1476" s="347"/>
      <c r="F1476" s="347"/>
      <c r="G1476" s="347"/>
      <c r="H1476" s="347"/>
      <c r="I1476" s="347"/>
      <c r="J1476" s="347"/>
      <c r="K1476" s="347"/>
      <c r="L1476" s="348"/>
    </row>
    <row r="1478" spans="2:13" x14ac:dyDescent="0.25">
      <c r="C1478" s="288" t="s">
        <v>9240</v>
      </c>
      <c r="D1478" s="288"/>
      <c r="E1478" s="288"/>
      <c r="F1478" s="288"/>
      <c r="G1478" s="288"/>
      <c r="H1478" s="288"/>
      <c r="I1478" s="288"/>
      <c r="J1478" s="288"/>
      <c r="K1478" s="288"/>
      <c r="L1478" s="288"/>
    </row>
    <row r="1480" spans="2:13" x14ac:dyDescent="0.25">
      <c r="C1480" s="341"/>
      <c r="D1480" s="342"/>
      <c r="E1480" s="342"/>
      <c r="F1480" s="342"/>
      <c r="G1480" s="342"/>
      <c r="H1480" s="342"/>
      <c r="I1480" s="342"/>
      <c r="J1480" s="342"/>
      <c r="K1480" s="342"/>
      <c r="L1480" s="343"/>
    </row>
    <row r="1481" spans="2:13" x14ac:dyDescent="0.25">
      <c r="C1481" s="346"/>
      <c r="D1481" s="347"/>
      <c r="E1481" s="347"/>
      <c r="F1481" s="347"/>
      <c r="G1481" s="347"/>
      <c r="H1481" s="347"/>
      <c r="I1481" s="347"/>
      <c r="J1481" s="347"/>
      <c r="K1481" s="347"/>
      <c r="L1481" s="348"/>
    </row>
    <row r="1484" spans="2:13" ht="15.75" x14ac:dyDescent="0.25">
      <c r="B1484" s="375" t="s">
        <v>9233</v>
      </c>
      <c r="C1484" s="375"/>
      <c r="D1484" s="375"/>
      <c r="E1484" s="375"/>
      <c r="F1484" s="375"/>
      <c r="G1484" s="375"/>
      <c r="H1484" s="375"/>
      <c r="I1484" s="375"/>
      <c r="J1484" s="375"/>
      <c r="K1484" s="375"/>
      <c r="L1484" s="375"/>
      <c r="M1484" s="375"/>
    </row>
    <row r="1486" spans="2:13" x14ac:dyDescent="0.25">
      <c r="B1486" s="380" t="s">
        <v>9234</v>
      </c>
      <c r="C1486" s="380"/>
      <c r="D1486" s="380"/>
      <c r="E1486" s="380"/>
      <c r="F1486" s="380"/>
      <c r="G1486" s="380"/>
      <c r="H1486" s="380"/>
      <c r="I1486" s="380"/>
      <c r="J1486" s="380"/>
      <c r="K1486" s="380"/>
      <c r="L1486" s="380"/>
      <c r="M1486" s="380"/>
    </row>
    <row r="1488" spans="2:13" ht="30" x14ac:dyDescent="0.25">
      <c r="C1488" s="38"/>
      <c r="D1488" s="38"/>
      <c r="E1488" s="38"/>
      <c r="F1488" s="261" t="s">
        <v>7596</v>
      </c>
      <c r="G1488" s="261" t="s">
        <v>7597</v>
      </c>
      <c r="H1488" s="261" t="s">
        <v>7598</v>
      </c>
      <c r="I1488" s="261" t="s">
        <v>7599</v>
      </c>
      <c r="J1488" s="261" t="s">
        <v>7600</v>
      </c>
      <c r="K1488" s="261" t="s">
        <v>7592</v>
      </c>
    </row>
    <row r="1489" spans="2:13" x14ac:dyDescent="0.25">
      <c r="C1489" s="297" t="str">
        <f>IF(OR(D1467=Tablas!C1327,D1467=Tablas!C1328,D1467=Tablas!C1329,D1467=Tablas!C1330),"Gerentes",IF(D1467=Tablas!C1331,"Cantidad de asociados a capacitar",""))</f>
        <v>Gerentes</v>
      </c>
      <c r="D1489" s="297"/>
      <c r="E1489" s="297"/>
      <c r="F1489" s="82"/>
      <c r="G1489" s="82"/>
      <c r="H1489" s="82"/>
      <c r="I1489" s="82"/>
      <c r="J1489" s="82"/>
      <c r="K1489" s="205">
        <f>+F1489+G1489+H1489+I1489+J1489</f>
        <v>0</v>
      </c>
    </row>
    <row r="1490" spans="2:13" x14ac:dyDescent="0.25">
      <c r="C1490" s="298" t="str">
        <f>IF(OR(D1467=Tablas!C1227,D1467=Tablas!C1228,D1467=Tablas!C1229,D1467=Tablas!C1230),"Mandos Medios (supervisores, jefes de área, etc.)","")</f>
        <v>Mandos Medios (supervisores, jefes de área, etc.)</v>
      </c>
      <c r="D1490" s="298"/>
      <c r="E1490" s="298"/>
      <c r="F1490" s="82"/>
      <c r="G1490" s="82"/>
      <c r="H1490" s="82"/>
      <c r="I1490" s="82"/>
      <c r="J1490" s="82"/>
      <c r="K1490" s="205">
        <f>+F1490+G1490+H1490+I1490+J1490</f>
        <v>0</v>
      </c>
    </row>
    <row r="1491" spans="2:13" x14ac:dyDescent="0.25">
      <c r="C1491" s="298" t="str">
        <f>IF(OR(D1467=Tablas!C1227,D1467=Tablas!C1228,D1467=Tablas!C1229,D1467=Tablas!C1230),"Operativos","")</f>
        <v>Operativos</v>
      </c>
      <c r="D1491" s="298"/>
      <c r="E1491" s="298"/>
      <c r="F1491" s="82"/>
      <c r="G1491" s="82"/>
      <c r="H1491" s="82"/>
      <c r="I1491" s="82"/>
      <c r="J1491" s="82"/>
      <c r="K1491" s="205">
        <v>0</v>
      </c>
    </row>
    <row r="1492" spans="2:13" x14ac:dyDescent="0.25">
      <c r="C1492" s="295" t="s">
        <v>7586</v>
      </c>
      <c r="D1492" s="295"/>
      <c r="E1492" s="295"/>
      <c r="F1492" s="206">
        <f>+F1489+F1490+F1491</f>
        <v>0</v>
      </c>
      <c r="G1492" s="206">
        <f>+G1489+G1490+G1491</f>
        <v>0</v>
      </c>
      <c r="H1492" s="206">
        <f>+H1489+H1490+H1491</f>
        <v>0</v>
      </c>
      <c r="I1492" s="206">
        <f>+I1489+I1490+I1491</f>
        <v>0</v>
      </c>
      <c r="J1492" s="206">
        <f>+J1491+J1490+J1489</f>
        <v>0</v>
      </c>
      <c r="K1492" s="206">
        <f>+K1489+K1490+K1491</f>
        <v>0</v>
      </c>
    </row>
    <row r="1493" spans="2:13" x14ac:dyDescent="0.25">
      <c r="B1493" s="26"/>
      <c r="C1493" s="67"/>
      <c r="D1493" s="67"/>
      <c r="E1493" s="67"/>
      <c r="F1493" s="83"/>
      <c r="G1493" s="83"/>
      <c r="H1493" s="83"/>
      <c r="I1493" s="83"/>
      <c r="J1493" s="83"/>
      <c r="K1493" s="83"/>
      <c r="L1493" s="26"/>
      <c r="M1493" s="26"/>
    </row>
    <row r="1494" spans="2:13" x14ac:dyDescent="0.25">
      <c r="B1494" s="26"/>
    </row>
    <row r="1495" spans="2:13" x14ac:dyDescent="0.25">
      <c r="B1495" s="26"/>
      <c r="C1495" s="288" t="str">
        <f>IF(F1492&gt;0,"Describa la función del área Producción/Operaciones *","")</f>
        <v/>
      </c>
      <c r="D1495" s="288"/>
      <c r="E1495" s="288"/>
      <c r="F1495" s="288"/>
      <c r="G1495" s="86"/>
      <c r="H1495" s="303"/>
      <c r="I1495" s="303"/>
      <c r="J1495" s="303"/>
      <c r="K1495" s="303"/>
      <c r="L1495" s="303"/>
      <c r="M1495" s="303"/>
    </row>
    <row r="1496" spans="2:13" x14ac:dyDescent="0.25">
      <c r="B1496" s="26"/>
    </row>
    <row r="1497" spans="2:13" x14ac:dyDescent="0.25">
      <c r="B1497" s="26"/>
      <c r="C1497" s="288" t="str">
        <f>IF(G1492&gt;0,"Describa la función del área Comercial y ventas *","")</f>
        <v/>
      </c>
      <c r="D1497" s="288"/>
      <c r="E1497" s="288"/>
      <c r="F1497" s="288"/>
      <c r="G1497" s="86"/>
      <c r="H1497" s="304"/>
      <c r="I1497" s="304"/>
      <c r="J1497" s="304"/>
      <c r="K1497" s="304"/>
      <c r="L1497" s="304"/>
      <c r="M1497" s="304"/>
    </row>
    <row r="1498" spans="2:13" x14ac:dyDescent="0.25">
      <c r="B1498" s="26"/>
    </row>
    <row r="1499" spans="2:13" x14ac:dyDescent="0.25">
      <c r="B1499" s="26"/>
      <c r="C1499" s="288" t="str">
        <f>IF(H1492&gt;0,"Describa la función del área Administración y finanzas *","")</f>
        <v/>
      </c>
      <c r="D1499" s="288"/>
      <c r="E1499" s="288"/>
      <c r="F1499" s="288"/>
      <c r="G1499" s="86"/>
      <c r="H1499" s="303"/>
      <c r="I1499" s="303"/>
      <c r="J1499" s="303"/>
      <c r="K1499" s="303"/>
      <c r="L1499" s="303"/>
      <c r="M1499" s="303"/>
    </row>
    <row r="1500" spans="2:13" x14ac:dyDescent="0.25">
      <c r="B1500" s="26"/>
    </row>
    <row r="1501" spans="2:13" x14ac:dyDescent="0.25">
      <c r="B1501" s="26"/>
      <c r="C1501" s="288" t="str">
        <f>IF(I1492&gt;0,"Describa la función del área Recursos Humanos *","")</f>
        <v/>
      </c>
      <c r="D1501" s="288"/>
      <c r="E1501" s="288"/>
      <c r="F1501" s="288"/>
      <c r="G1501" s="86"/>
      <c r="H1501" s="303"/>
      <c r="I1501" s="303"/>
      <c r="J1501" s="303"/>
      <c r="K1501" s="303"/>
      <c r="L1501" s="303"/>
      <c r="M1501" s="303"/>
    </row>
    <row r="1502" spans="2:13" x14ac:dyDescent="0.25">
      <c r="B1502" s="26"/>
    </row>
    <row r="1503" spans="2:13" x14ac:dyDescent="0.25">
      <c r="B1503" s="26"/>
      <c r="C1503" s="288" t="str">
        <f>IF(J1492&gt;0,"Describa la función del área Otros: *","")</f>
        <v/>
      </c>
      <c r="D1503" s="288"/>
      <c r="E1503" s="288"/>
      <c r="F1503" s="288"/>
      <c r="G1503" s="86"/>
      <c r="H1503" s="303"/>
      <c r="I1503" s="303"/>
      <c r="J1503" s="303"/>
      <c r="K1503" s="303"/>
      <c r="L1503" s="303"/>
      <c r="M1503" s="303"/>
    </row>
    <row r="1506" spans="2:13" ht="15.75" x14ac:dyDescent="0.25">
      <c r="B1506" s="375" t="s">
        <v>4</v>
      </c>
      <c r="C1506" s="375"/>
      <c r="D1506" s="375"/>
      <c r="E1506" s="375"/>
      <c r="F1506" s="375"/>
      <c r="G1506" s="375"/>
      <c r="H1506" s="375"/>
      <c r="I1506" s="375"/>
      <c r="J1506" s="375"/>
      <c r="K1506" s="375"/>
      <c r="L1506" s="375"/>
      <c r="M1506" s="375"/>
    </row>
    <row r="1509" spans="2:13" x14ac:dyDescent="0.25">
      <c r="C1509" s="20" t="s">
        <v>7566</v>
      </c>
      <c r="D1509" s="274"/>
      <c r="E1509" s="282"/>
      <c r="F1509" s="282"/>
      <c r="G1509" s="282"/>
      <c r="H1509" s="282"/>
      <c r="I1509" s="282"/>
      <c r="J1509" s="282"/>
      <c r="K1509" s="282"/>
      <c r="L1509" s="275"/>
    </row>
    <row r="1511" spans="2:13" x14ac:dyDescent="0.25">
      <c r="D1511" s="19" t="e">
        <f>VLOOKUP(D1512,Tablas!$K$5:$L$28,2,FALSE)</f>
        <v>#N/A</v>
      </c>
    </row>
    <row r="1512" spans="2:13" x14ac:dyDescent="0.25">
      <c r="C1512" s="20" t="s">
        <v>7567</v>
      </c>
      <c r="D1512" s="33"/>
      <c r="F1512" s="20" t="s">
        <v>7568</v>
      </c>
      <c r="G1512" s="376"/>
      <c r="H1512" s="377"/>
      <c r="J1512" s="20" t="s">
        <v>7569</v>
      </c>
      <c r="K1512" s="274"/>
      <c r="L1512" s="275"/>
    </row>
    <row r="1513" spans="2:13" x14ac:dyDescent="0.25">
      <c r="C1513" s="20"/>
      <c r="D1513" s="27"/>
      <c r="G1513" s="27"/>
      <c r="K1513" s="159"/>
      <c r="L1513" s="159"/>
    </row>
    <row r="1514" spans="2:13" x14ac:dyDescent="0.25">
      <c r="D1514" s="19" t="str">
        <f>IF(D1512&gt;0,VLOOKUP(D1512,Tablas!$K$5:$M$28,3,FALSE),"")</f>
        <v/>
      </c>
    </row>
    <row r="1515" spans="2:13" x14ac:dyDescent="0.25">
      <c r="C1515" s="20" t="s">
        <v>7570</v>
      </c>
      <c r="D1515" s="33"/>
      <c r="F1515" s="20" t="s">
        <v>7571</v>
      </c>
      <c r="G1515" s="376"/>
      <c r="H1515" s="377"/>
    </row>
    <row r="1519" spans="2:13" x14ac:dyDescent="0.25">
      <c r="D1519" s="374" t="s">
        <v>8</v>
      </c>
      <c r="E1519" s="374"/>
      <c r="F1519" s="374"/>
      <c r="G1519" s="374"/>
      <c r="H1519" s="374"/>
      <c r="I1519" s="374"/>
    </row>
    <row r="1521" spans="4:9" x14ac:dyDescent="0.25">
      <c r="D1521" s="265" t="s">
        <v>7559</v>
      </c>
      <c r="E1521" s="265" t="s">
        <v>7560</v>
      </c>
      <c r="F1521" s="265" t="s">
        <v>7561</v>
      </c>
      <c r="G1521" s="265" t="s">
        <v>1176</v>
      </c>
      <c r="H1521" s="265" t="s">
        <v>7562</v>
      </c>
      <c r="I1521" s="265" t="s">
        <v>7563</v>
      </c>
    </row>
    <row r="1522" spans="4:9" x14ac:dyDescent="0.25">
      <c r="D1522" s="35"/>
      <c r="E1522" s="35"/>
      <c r="F1522" s="35"/>
      <c r="G1522" s="36" t="str">
        <f>MID(F1522,3,8)</f>
        <v/>
      </c>
      <c r="H1522" s="35"/>
      <c r="I1522" s="35"/>
    </row>
    <row r="1523" spans="4:9" x14ac:dyDescent="0.25">
      <c r="D1523" s="35"/>
      <c r="E1523" s="35"/>
      <c r="F1523" s="35"/>
      <c r="G1523" s="36" t="str">
        <f>MID(F1523,3,8)</f>
        <v/>
      </c>
      <c r="H1523" s="35"/>
      <c r="I1523" s="35"/>
    </row>
    <row r="1524" spans="4:9" x14ac:dyDescent="0.25">
      <c r="D1524" s="35"/>
      <c r="E1524" s="35"/>
      <c r="F1524" s="35"/>
      <c r="G1524" s="36" t="str">
        <f>MID(F1524,3,8)</f>
        <v/>
      </c>
      <c r="H1524" s="35"/>
      <c r="I1524" s="35"/>
    </row>
    <row r="1528" spans="4:9" x14ac:dyDescent="0.25">
      <c r="F1528" s="373" t="s">
        <v>9238</v>
      </c>
    </row>
    <row r="1529" spans="4:9" x14ac:dyDescent="0.25">
      <c r="F1529" s="373"/>
    </row>
    <row r="1555" spans="2:13" x14ac:dyDescent="0.25">
      <c r="B1555" s="378" t="s">
        <v>9254</v>
      </c>
      <c r="C1555" s="378"/>
      <c r="D1555" s="378"/>
    </row>
    <row r="1557" spans="2:13" ht="15.75" x14ac:dyDescent="0.25">
      <c r="B1557" s="375" t="str">
        <f>IF(D1561&gt;0,D1561,"")</f>
        <v/>
      </c>
      <c r="C1557" s="375"/>
      <c r="D1557" s="375"/>
      <c r="E1557" s="375"/>
      <c r="F1557" s="375"/>
      <c r="G1557" s="375"/>
      <c r="H1557" s="375"/>
      <c r="I1557" s="375"/>
      <c r="J1557" s="375"/>
      <c r="K1557" s="375"/>
      <c r="L1557" s="375"/>
      <c r="M1557" s="375"/>
    </row>
    <row r="1559" spans="2:13" x14ac:dyDescent="0.25">
      <c r="C1559" s="20" t="s">
        <v>7556</v>
      </c>
      <c r="D1559" s="274"/>
      <c r="E1559" s="275"/>
    </row>
    <row r="1561" spans="2:13" x14ac:dyDescent="0.25">
      <c r="C1561" s="20" t="s">
        <v>7557</v>
      </c>
      <c r="D1561" s="274"/>
      <c r="E1561" s="282"/>
      <c r="F1561" s="282"/>
      <c r="G1561" s="282"/>
      <c r="H1561" s="282"/>
      <c r="I1561" s="282"/>
      <c r="J1561" s="282"/>
      <c r="K1561" s="282"/>
      <c r="L1561" s="275"/>
    </row>
    <row r="1563" spans="2:13" x14ac:dyDescent="0.25">
      <c r="C1563" s="279" t="s">
        <v>9232</v>
      </c>
      <c r="D1563" s="279"/>
      <c r="E1563" s="79"/>
    </row>
    <row r="1565" spans="2:13" x14ac:dyDescent="0.25">
      <c r="C1565" s="20" t="s">
        <v>3</v>
      </c>
      <c r="D1565" s="381" t="str">
        <f>IF(E1563&gt;0,VLOOKUP(E1563,Tablas!G1257:H2450,2,FALSE),"")</f>
        <v/>
      </c>
      <c r="E1565" s="382"/>
      <c r="F1565" s="382"/>
      <c r="G1565" s="382"/>
      <c r="H1565" s="382"/>
      <c r="I1565" s="382"/>
      <c r="J1565" s="382"/>
      <c r="K1565" s="382"/>
      <c r="L1565" s="383"/>
    </row>
    <row r="1567" spans="2:13" x14ac:dyDescent="0.25">
      <c r="C1567" s="20" t="s">
        <v>9229</v>
      </c>
      <c r="D1567" s="285"/>
      <c r="E1567" s="286"/>
    </row>
    <row r="1569" spans="2:13" x14ac:dyDescent="0.25">
      <c r="C1569" s="288" t="str">
        <f>IF(OR(D1567=Tablas!C1327,D1567=Tablas!C1328,D1567=Tablas!C1329,D1567=Tablas!C1330),"Dotación de personal según F.931 *",IF(D1567=Tablas!C1331,"Nomina de asociados *",""))</f>
        <v>Dotación de personal según F.931 *</v>
      </c>
      <c r="D1569" s="379"/>
      <c r="E1569" s="79"/>
    </row>
    <row r="1570" spans="2:13" x14ac:dyDescent="0.25">
      <c r="C1570" s="20"/>
    </row>
    <row r="1571" spans="2:13" x14ac:dyDescent="0.25">
      <c r="C1571" s="288" t="s">
        <v>9235</v>
      </c>
      <c r="D1571" s="288"/>
      <c r="E1571" s="274"/>
      <c r="F1571" s="275"/>
    </row>
    <row r="1573" spans="2:13" x14ac:dyDescent="0.25">
      <c r="C1573" s="279" t="s">
        <v>9239</v>
      </c>
      <c r="D1573" s="279"/>
      <c r="E1573" s="279"/>
      <c r="F1573" s="279"/>
      <c r="G1573" s="279"/>
      <c r="H1573" s="279"/>
      <c r="I1573" s="279"/>
      <c r="J1573" s="279"/>
      <c r="K1573" s="279"/>
      <c r="L1573" s="279"/>
    </row>
    <row r="1575" spans="2:13" x14ac:dyDescent="0.25">
      <c r="C1575" s="341"/>
      <c r="D1575" s="342"/>
      <c r="E1575" s="342"/>
      <c r="F1575" s="342"/>
      <c r="G1575" s="342"/>
      <c r="H1575" s="342"/>
      <c r="I1575" s="342"/>
      <c r="J1575" s="342"/>
      <c r="K1575" s="342"/>
      <c r="L1575" s="343"/>
    </row>
    <row r="1576" spans="2:13" x14ac:dyDescent="0.25">
      <c r="C1576" s="346"/>
      <c r="D1576" s="347"/>
      <c r="E1576" s="347"/>
      <c r="F1576" s="347"/>
      <c r="G1576" s="347"/>
      <c r="H1576" s="347"/>
      <c r="I1576" s="347"/>
      <c r="J1576" s="347"/>
      <c r="K1576" s="347"/>
      <c r="L1576" s="348"/>
    </row>
    <row r="1578" spans="2:13" x14ac:dyDescent="0.25">
      <c r="C1578" s="288" t="s">
        <v>9240</v>
      </c>
      <c r="D1578" s="288"/>
      <c r="E1578" s="288"/>
      <c r="F1578" s="288"/>
      <c r="G1578" s="288"/>
      <c r="H1578" s="288"/>
      <c r="I1578" s="288"/>
      <c r="J1578" s="288"/>
      <c r="K1578" s="288"/>
      <c r="L1578" s="288"/>
    </row>
    <row r="1580" spans="2:13" x14ac:dyDescent="0.25">
      <c r="C1580" s="341"/>
      <c r="D1580" s="342"/>
      <c r="E1580" s="342"/>
      <c r="F1580" s="342"/>
      <c r="G1580" s="342"/>
      <c r="H1580" s="342"/>
      <c r="I1580" s="342"/>
      <c r="J1580" s="342"/>
      <c r="K1580" s="342"/>
      <c r="L1580" s="343"/>
    </row>
    <row r="1581" spans="2:13" x14ac:dyDescent="0.25">
      <c r="C1581" s="346"/>
      <c r="D1581" s="347"/>
      <c r="E1581" s="347"/>
      <c r="F1581" s="347"/>
      <c r="G1581" s="347"/>
      <c r="H1581" s="347"/>
      <c r="I1581" s="347"/>
      <c r="J1581" s="347"/>
      <c r="K1581" s="347"/>
      <c r="L1581" s="348"/>
    </row>
    <row r="1584" spans="2:13" ht="15.75" x14ac:dyDescent="0.25">
      <c r="B1584" s="375" t="s">
        <v>9233</v>
      </c>
      <c r="C1584" s="375"/>
      <c r="D1584" s="375"/>
      <c r="E1584" s="375"/>
      <c r="F1584" s="375"/>
      <c r="G1584" s="375"/>
      <c r="H1584" s="375"/>
      <c r="I1584" s="375"/>
      <c r="J1584" s="375"/>
      <c r="K1584" s="375"/>
      <c r="L1584" s="375"/>
      <c r="M1584" s="375"/>
    </row>
    <row r="1586" spans="2:13" x14ac:dyDescent="0.25">
      <c r="B1586" s="380" t="s">
        <v>9234</v>
      </c>
      <c r="C1586" s="380"/>
      <c r="D1586" s="380"/>
      <c r="E1586" s="380"/>
      <c r="F1586" s="380"/>
      <c r="G1586" s="380"/>
      <c r="H1586" s="380"/>
      <c r="I1586" s="380"/>
      <c r="J1586" s="380"/>
      <c r="K1586" s="380"/>
      <c r="L1586" s="380"/>
      <c r="M1586" s="380"/>
    </row>
    <row r="1588" spans="2:13" ht="30" x14ac:dyDescent="0.25">
      <c r="C1588" s="38"/>
      <c r="D1588" s="38"/>
      <c r="E1588" s="38"/>
      <c r="F1588" s="261" t="s">
        <v>7596</v>
      </c>
      <c r="G1588" s="261" t="s">
        <v>7597</v>
      </c>
      <c r="H1588" s="261" t="s">
        <v>7598</v>
      </c>
      <c r="I1588" s="261" t="s">
        <v>7599</v>
      </c>
      <c r="J1588" s="261" t="s">
        <v>7600</v>
      </c>
      <c r="K1588" s="261" t="s">
        <v>7592</v>
      </c>
    </row>
    <row r="1589" spans="2:13" x14ac:dyDescent="0.25">
      <c r="C1589" s="297" t="str">
        <f>IF(OR(D1567=Tablas!C1427,D1567=Tablas!C1428,D1567=Tablas!C1429,D1567=Tablas!C1430),"Gerentes",IF(D1567=Tablas!C1431,"Cantidad de asociados a capacitar",""))</f>
        <v>Gerentes</v>
      </c>
      <c r="D1589" s="297"/>
      <c r="E1589" s="297"/>
      <c r="F1589" s="82"/>
      <c r="G1589" s="82"/>
      <c r="H1589" s="82"/>
      <c r="I1589" s="82"/>
      <c r="J1589" s="82"/>
      <c r="K1589" s="205">
        <f>+F1589+G1589+H1589+I1589+J1589</f>
        <v>0</v>
      </c>
    </row>
    <row r="1590" spans="2:13" x14ac:dyDescent="0.25">
      <c r="C1590" s="298" t="str">
        <f>IF(OR(D1567=Tablas!C1327,D1567=Tablas!C1328,D1567=Tablas!C1329,D1567=Tablas!C1330),"Mandos Medios (supervisores, jefes de área, etc.)","")</f>
        <v>Mandos Medios (supervisores, jefes de área, etc.)</v>
      </c>
      <c r="D1590" s="298"/>
      <c r="E1590" s="298"/>
      <c r="F1590" s="82"/>
      <c r="G1590" s="82"/>
      <c r="H1590" s="82"/>
      <c r="I1590" s="82"/>
      <c r="J1590" s="82"/>
      <c r="K1590" s="205">
        <f>+F1590+G1590+H1590+I1590+J1590</f>
        <v>0</v>
      </c>
    </row>
    <row r="1591" spans="2:13" x14ac:dyDescent="0.25">
      <c r="C1591" s="298" t="str">
        <f>IF(OR(D1567=Tablas!C1327,D1567=Tablas!C1328,D1567=Tablas!C1329,D1567=Tablas!C1330),"Operativos","")</f>
        <v>Operativos</v>
      </c>
      <c r="D1591" s="298"/>
      <c r="E1591" s="298"/>
      <c r="F1591" s="82"/>
      <c r="G1591" s="82"/>
      <c r="H1591" s="82"/>
      <c r="I1591" s="82"/>
      <c r="J1591" s="82"/>
      <c r="K1591" s="205">
        <v>0</v>
      </c>
    </row>
    <row r="1592" spans="2:13" x14ac:dyDescent="0.25">
      <c r="C1592" s="295" t="s">
        <v>7586</v>
      </c>
      <c r="D1592" s="295"/>
      <c r="E1592" s="295"/>
      <c r="F1592" s="206">
        <f>+F1589+F1590+F1591</f>
        <v>0</v>
      </c>
      <c r="G1592" s="206">
        <f>+G1589+G1590+G1591</f>
        <v>0</v>
      </c>
      <c r="H1592" s="206">
        <f>+H1589+H1590+H1591</f>
        <v>0</v>
      </c>
      <c r="I1592" s="206">
        <f>+I1589+I1590+I1591</f>
        <v>0</v>
      </c>
      <c r="J1592" s="206">
        <f>+J1591+J1590+J1589</f>
        <v>0</v>
      </c>
      <c r="K1592" s="206">
        <f>+K1589+K1590+K1591</f>
        <v>0</v>
      </c>
    </row>
    <row r="1593" spans="2:13" x14ac:dyDescent="0.25">
      <c r="B1593" s="26"/>
      <c r="C1593" s="67"/>
      <c r="D1593" s="67"/>
      <c r="E1593" s="67"/>
      <c r="F1593" s="83"/>
      <c r="G1593" s="83"/>
      <c r="H1593" s="83"/>
      <c r="I1593" s="83"/>
      <c r="J1593" s="83"/>
      <c r="K1593" s="83"/>
      <c r="L1593" s="26"/>
      <c r="M1593" s="26"/>
    </row>
    <row r="1594" spans="2:13" x14ac:dyDescent="0.25">
      <c r="B1594" s="26"/>
    </row>
    <row r="1595" spans="2:13" x14ac:dyDescent="0.25">
      <c r="B1595" s="26"/>
      <c r="C1595" s="288" t="str">
        <f>IF(F1592&gt;0,"Describa la función del área Producción/Operaciones *","")</f>
        <v/>
      </c>
      <c r="D1595" s="288"/>
      <c r="E1595" s="288"/>
      <c r="F1595" s="288"/>
      <c r="G1595" s="86"/>
      <c r="H1595" s="303"/>
      <c r="I1595" s="303"/>
      <c r="J1595" s="303"/>
      <c r="K1595" s="303"/>
      <c r="L1595" s="303"/>
      <c r="M1595" s="303"/>
    </row>
    <row r="1596" spans="2:13" x14ac:dyDescent="0.25">
      <c r="B1596" s="26"/>
    </row>
    <row r="1597" spans="2:13" x14ac:dyDescent="0.25">
      <c r="B1597" s="26"/>
      <c r="C1597" s="288" t="str">
        <f>IF(G1592&gt;0,"Describa la función del área Comercial y ventas *","")</f>
        <v/>
      </c>
      <c r="D1597" s="288"/>
      <c r="E1597" s="288"/>
      <c r="F1597" s="288"/>
      <c r="G1597" s="86"/>
      <c r="H1597" s="304"/>
      <c r="I1597" s="304"/>
      <c r="J1597" s="304"/>
      <c r="K1597" s="304"/>
      <c r="L1597" s="304"/>
      <c r="M1597" s="304"/>
    </row>
    <row r="1598" spans="2:13" x14ac:dyDescent="0.25">
      <c r="B1598" s="26"/>
    </row>
    <row r="1599" spans="2:13" x14ac:dyDescent="0.25">
      <c r="B1599" s="26"/>
      <c r="C1599" s="288" t="str">
        <f>IF(H1592&gt;0,"Describa la función del área Administración y finanzas *","")</f>
        <v/>
      </c>
      <c r="D1599" s="288"/>
      <c r="E1599" s="288"/>
      <c r="F1599" s="288"/>
      <c r="G1599" s="86"/>
      <c r="H1599" s="303"/>
      <c r="I1599" s="303"/>
      <c r="J1599" s="303"/>
      <c r="K1599" s="303"/>
      <c r="L1599" s="303"/>
      <c r="M1599" s="303"/>
    </row>
    <row r="1600" spans="2:13" x14ac:dyDescent="0.25">
      <c r="B1600" s="26"/>
    </row>
    <row r="1601" spans="2:13" x14ac:dyDescent="0.25">
      <c r="B1601" s="26"/>
      <c r="C1601" s="288" t="str">
        <f>IF(I1592&gt;0,"Describa la función del área Recursos Humanos *","")</f>
        <v/>
      </c>
      <c r="D1601" s="288"/>
      <c r="E1601" s="288"/>
      <c r="F1601" s="288"/>
      <c r="G1601" s="86"/>
      <c r="H1601" s="303"/>
      <c r="I1601" s="303"/>
      <c r="J1601" s="303"/>
      <c r="K1601" s="303"/>
      <c r="L1601" s="303"/>
      <c r="M1601" s="303"/>
    </row>
    <row r="1602" spans="2:13" x14ac:dyDescent="0.25">
      <c r="B1602" s="26"/>
    </row>
    <row r="1603" spans="2:13" x14ac:dyDescent="0.25">
      <c r="B1603" s="26"/>
      <c r="C1603" s="288" t="str">
        <f>IF(J1592&gt;0,"Describa la función del área Otros: *","")</f>
        <v/>
      </c>
      <c r="D1603" s="288"/>
      <c r="E1603" s="288"/>
      <c r="F1603" s="288"/>
      <c r="G1603" s="86"/>
      <c r="H1603" s="303"/>
      <c r="I1603" s="303"/>
      <c r="J1603" s="303"/>
      <c r="K1603" s="303"/>
      <c r="L1603" s="303"/>
      <c r="M1603" s="303"/>
    </row>
    <row r="1606" spans="2:13" ht="15.75" x14ac:dyDescent="0.25">
      <c r="B1606" s="375" t="s">
        <v>4</v>
      </c>
      <c r="C1606" s="375"/>
      <c r="D1606" s="375"/>
      <c r="E1606" s="375"/>
      <c r="F1606" s="375"/>
      <c r="G1606" s="375"/>
      <c r="H1606" s="375"/>
      <c r="I1606" s="375"/>
      <c r="J1606" s="375"/>
      <c r="K1606" s="375"/>
      <c r="L1606" s="375"/>
      <c r="M1606" s="375"/>
    </row>
    <row r="1609" spans="2:13" x14ac:dyDescent="0.25">
      <c r="C1609" s="20" t="s">
        <v>7566</v>
      </c>
      <c r="D1609" s="274"/>
      <c r="E1609" s="282"/>
      <c r="F1609" s="282"/>
      <c r="G1609" s="282"/>
      <c r="H1609" s="282"/>
      <c r="I1609" s="282"/>
      <c r="J1609" s="282"/>
      <c r="K1609" s="282"/>
      <c r="L1609" s="275"/>
    </row>
    <row r="1611" spans="2:13" x14ac:dyDescent="0.25">
      <c r="D1611" s="19" t="e">
        <f>VLOOKUP(D1612,Tablas!$K$5:$L$28,2,FALSE)</f>
        <v>#N/A</v>
      </c>
    </row>
    <row r="1612" spans="2:13" x14ac:dyDescent="0.25">
      <c r="C1612" s="20" t="s">
        <v>7567</v>
      </c>
      <c r="D1612" s="33"/>
      <c r="F1612" s="20" t="s">
        <v>7568</v>
      </c>
      <c r="G1612" s="376"/>
      <c r="H1612" s="377"/>
      <c r="J1612" s="20" t="s">
        <v>7569</v>
      </c>
      <c r="K1612" s="274"/>
      <c r="L1612" s="275"/>
    </row>
    <row r="1613" spans="2:13" x14ac:dyDescent="0.25">
      <c r="C1613" s="20"/>
      <c r="D1613" s="27"/>
      <c r="G1613" s="27"/>
      <c r="K1613" s="159"/>
      <c r="L1613" s="159"/>
    </row>
    <row r="1614" spans="2:13" x14ac:dyDescent="0.25">
      <c r="D1614" s="19" t="str">
        <f>IF(D1612&gt;0,VLOOKUP(D1612,Tablas!$K$5:$M$28,3,FALSE),"")</f>
        <v/>
      </c>
    </row>
    <row r="1615" spans="2:13" x14ac:dyDescent="0.25">
      <c r="C1615" s="20" t="s">
        <v>7570</v>
      </c>
      <c r="D1615" s="33"/>
      <c r="F1615" s="20" t="s">
        <v>7571</v>
      </c>
      <c r="G1615" s="376"/>
      <c r="H1615" s="377"/>
    </row>
    <row r="1619" spans="4:9" x14ac:dyDescent="0.25">
      <c r="D1619" s="374" t="s">
        <v>8</v>
      </c>
      <c r="E1619" s="374"/>
      <c r="F1619" s="374"/>
      <c r="G1619" s="374"/>
      <c r="H1619" s="374"/>
      <c r="I1619" s="374"/>
    </row>
    <row r="1621" spans="4:9" x14ac:dyDescent="0.25">
      <c r="D1621" s="265" t="s">
        <v>7559</v>
      </c>
      <c r="E1621" s="265" t="s">
        <v>7560</v>
      </c>
      <c r="F1621" s="265" t="s">
        <v>7561</v>
      </c>
      <c r="G1621" s="265" t="s">
        <v>1176</v>
      </c>
      <c r="H1621" s="265" t="s">
        <v>7562</v>
      </c>
      <c r="I1621" s="265" t="s">
        <v>7563</v>
      </c>
    </row>
    <row r="1622" spans="4:9" x14ac:dyDescent="0.25">
      <c r="D1622" s="35"/>
      <c r="E1622" s="35"/>
      <c r="F1622" s="35"/>
      <c r="G1622" s="36" t="str">
        <f>MID(F1622,3,8)</f>
        <v/>
      </c>
      <c r="H1622" s="35"/>
      <c r="I1622" s="35"/>
    </row>
    <row r="1623" spans="4:9" x14ac:dyDescent="0.25">
      <c r="D1623" s="35"/>
      <c r="E1623" s="35"/>
      <c r="F1623" s="35"/>
      <c r="G1623" s="36" t="str">
        <f>MID(F1623,3,8)</f>
        <v/>
      </c>
      <c r="H1623" s="35"/>
      <c r="I1623" s="35"/>
    </row>
    <row r="1624" spans="4:9" x14ac:dyDescent="0.25">
      <c r="D1624" s="35"/>
      <c r="E1624" s="35"/>
      <c r="F1624" s="35"/>
      <c r="G1624" s="36" t="str">
        <f>MID(F1624,3,8)</f>
        <v/>
      </c>
      <c r="H1624" s="35"/>
      <c r="I1624" s="35"/>
    </row>
    <row r="1628" spans="4:9" x14ac:dyDescent="0.25">
      <c r="F1628" s="373" t="s">
        <v>9238</v>
      </c>
    </row>
    <row r="1629" spans="4:9" x14ac:dyDescent="0.25">
      <c r="F1629" s="373"/>
    </row>
    <row r="1655" spans="2:13" x14ac:dyDescent="0.25">
      <c r="B1655" s="378" t="s">
        <v>9255</v>
      </c>
      <c r="C1655" s="378"/>
      <c r="D1655" s="378"/>
    </row>
    <row r="1657" spans="2:13" ht="15.75" x14ac:dyDescent="0.25">
      <c r="B1657" s="375" t="str">
        <f>IF(D1661&gt;0,D1661,"")</f>
        <v/>
      </c>
      <c r="C1657" s="375"/>
      <c r="D1657" s="375"/>
      <c r="E1657" s="375"/>
      <c r="F1657" s="375"/>
      <c r="G1657" s="375"/>
      <c r="H1657" s="375"/>
      <c r="I1657" s="375"/>
      <c r="J1657" s="375"/>
      <c r="K1657" s="375"/>
      <c r="L1657" s="375"/>
      <c r="M1657" s="375"/>
    </row>
    <row r="1659" spans="2:13" x14ac:dyDescent="0.25">
      <c r="C1659" s="20" t="s">
        <v>7556</v>
      </c>
      <c r="D1659" s="274"/>
      <c r="E1659" s="275"/>
    </row>
    <row r="1661" spans="2:13" x14ac:dyDescent="0.25">
      <c r="C1661" s="20" t="s">
        <v>7557</v>
      </c>
      <c r="D1661" s="274"/>
      <c r="E1661" s="282"/>
      <c r="F1661" s="282"/>
      <c r="G1661" s="282"/>
      <c r="H1661" s="282"/>
      <c r="I1661" s="282"/>
      <c r="J1661" s="282"/>
      <c r="K1661" s="282"/>
      <c r="L1661" s="275"/>
    </row>
    <row r="1663" spans="2:13" x14ac:dyDescent="0.25">
      <c r="C1663" s="279" t="s">
        <v>9232</v>
      </c>
      <c r="D1663" s="279"/>
      <c r="E1663" s="79"/>
    </row>
    <row r="1665" spans="3:12" x14ac:dyDescent="0.25">
      <c r="C1665" s="20" t="s">
        <v>3</v>
      </c>
      <c r="D1665" s="381" t="str">
        <f>IF(E1663&gt;0,VLOOKUP(E1663,Tablas!G1357:H2550,2,FALSE),"")</f>
        <v/>
      </c>
      <c r="E1665" s="382"/>
      <c r="F1665" s="382"/>
      <c r="G1665" s="382"/>
      <c r="H1665" s="382"/>
      <c r="I1665" s="382"/>
      <c r="J1665" s="382"/>
      <c r="K1665" s="382"/>
      <c r="L1665" s="383"/>
    </row>
    <row r="1667" spans="3:12" x14ac:dyDescent="0.25">
      <c r="C1667" s="20" t="s">
        <v>9229</v>
      </c>
      <c r="D1667" s="285"/>
      <c r="E1667" s="286"/>
    </row>
    <row r="1669" spans="3:12" x14ac:dyDescent="0.25">
      <c r="C1669" s="288" t="str">
        <f>IF(OR(D1667=Tablas!C1427,D1667=Tablas!C1428,D1667=Tablas!C1429,D1667=Tablas!C1430),"Dotación de personal según F.931 *",IF(D1667=Tablas!C1431,"Nomina de asociados *",""))</f>
        <v>Dotación de personal según F.931 *</v>
      </c>
      <c r="D1669" s="379"/>
      <c r="E1669" s="79"/>
    </row>
    <row r="1670" spans="3:12" x14ac:dyDescent="0.25">
      <c r="C1670" s="20"/>
    </row>
    <row r="1671" spans="3:12" x14ac:dyDescent="0.25">
      <c r="C1671" s="288" t="s">
        <v>9235</v>
      </c>
      <c r="D1671" s="288"/>
      <c r="E1671" s="274"/>
      <c r="F1671" s="275"/>
    </row>
    <row r="1673" spans="3:12" x14ac:dyDescent="0.25">
      <c r="C1673" s="279" t="s">
        <v>9239</v>
      </c>
      <c r="D1673" s="279"/>
      <c r="E1673" s="279"/>
      <c r="F1673" s="279"/>
      <c r="G1673" s="279"/>
      <c r="H1673" s="279"/>
      <c r="I1673" s="279"/>
      <c r="J1673" s="279"/>
      <c r="K1673" s="279"/>
      <c r="L1673" s="279"/>
    </row>
    <row r="1675" spans="3:12" x14ac:dyDescent="0.25">
      <c r="C1675" s="341"/>
      <c r="D1675" s="342"/>
      <c r="E1675" s="342"/>
      <c r="F1675" s="342"/>
      <c r="G1675" s="342"/>
      <c r="H1675" s="342"/>
      <c r="I1675" s="342"/>
      <c r="J1675" s="342"/>
      <c r="K1675" s="342"/>
      <c r="L1675" s="343"/>
    </row>
    <row r="1676" spans="3:12" x14ac:dyDescent="0.25">
      <c r="C1676" s="346"/>
      <c r="D1676" s="347"/>
      <c r="E1676" s="347"/>
      <c r="F1676" s="347"/>
      <c r="G1676" s="347"/>
      <c r="H1676" s="347"/>
      <c r="I1676" s="347"/>
      <c r="J1676" s="347"/>
      <c r="K1676" s="347"/>
      <c r="L1676" s="348"/>
    </row>
    <row r="1678" spans="3:12" x14ac:dyDescent="0.25">
      <c r="C1678" s="288" t="s">
        <v>9240</v>
      </c>
      <c r="D1678" s="288"/>
      <c r="E1678" s="288"/>
      <c r="F1678" s="288"/>
      <c r="G1678" s="288"/>
      <c r="H1678" s="288"/>
      <c r="I1678" s="288"/>
      <c r="J1678" s="288"/>
      <c r="K1678" s="288"/>
      <c r="L1678" s="288"/>
    </row>
    <row r="1680" spans="3:12" x14ac:dyDescent="0.25">
      <c r="C1680" s="341"/>
      <c r="D1680" s="342"/>
      <c r="E1680" s="342"/>
      <c r="F1680" s="342"/>
      <c r="G1680" s="342"/>
      <c r="H1680" s="342"/>
      <c r="I1680" s="342"/>
      <c r="J1680" s="342"/>
      <c r="K1680" s="342"/>
      <c r="L1680" s="343"/>
    </row>
    <row r="1681" spans="2:13" x14ac:dyDescent="0.25">
      <c r="C1681" s="346"/>
      <c r="D1681" s="347"/>
      <c r="E1681" s="347"/>
      <c r="F1681" s="347"/>
      <c r="G1681" s="347"/>
      <c r="H1681" s="347"/>
      <c r="I1681" s="347"/>
      <c r="J1681" s="347"/>
      <c r="K1681" s="347"/>
      <c r="L1681" s="348"/>
    </row>
    <row r="1684" spans="2:13" ht="15.75" x14ac:dyDescent="0.25">
      <c r="B1684" s="375" t="s">
        <v>9233</v>
      </c>
      <c r="C1684" s="375"/>
      <c r="D1684" s="375"/>
      <c r="E1684" s="375"/>
      <c r="F1684" s="375"/>
      <c r="G1684" s="375"/>
      <c r="H1684" s="375"/>
      <c r="I1684" s="375"/>
      <c r="J1684" s="375"/>
      <c r="K1684" s="375"/>
      <c r="L1684" s="375"/>
      <c r="M1684" s="375"/>
    </row>
    <row r="1686" spans="2:13" x14ac:dyDescent="0.25">
      <c r="B1686" s="380" t="s">
        <v>9234</v>
      </c>
      <c r="C1686" s="380"/>
      <c r="D1686" s="380"/>
      <c r="E1686" s="380"/>
      <c r="F1686" s="380"/>
      <c r="G1686" s="380"/>
      <c r="H1686" s="380"/>
      <c r="I1686" s="380"/>
      <c r="J1686" s="380"/>
      <c r="K1686" s="380"/>
      <c r="L1686" s="380"/>
      <c r="M1686" s="380"/>
    </row>
    <row r="1688" spans="2:13" ht="30" x14ac:dyDescent="0.25">
      <c r="C1688" s="38"/>
      <c r="D1688" s="38"/>
      <c r="E1688" s="38"/>
      <c r="F1688" s="261" t="s">
        <v>7596</v>
      </c>
      <c r="G1688" s="261" t="s">
        <v>7597</v>
      </c>
      <c r="H1688" s="261" t="s">
        <v>7598</v>
      </c>
      <c r="I1688" s="261" t="s">
        <v>7599</v>
      </c>
      <c r="J1688" s="261" t="s">
        <v>7600</v>
      </c>
      <c r="K1688" s="261" t="s">
        <v>7592</v>
      </c>
    </row>
    <row r="1689" spans="2:13" x14ac:dyDescent="0.25">
      <c r="C1689" s="297" t="str">
        <f>IF(OR(D1667=Tablas!C1527,D1667=Tablas!C1528,D1667=Tablas!C1529,D1667=Tablas!C1530),"Gerentes",IF(D1667=Tablas!C1531,"Cantidad de asociados a capacitar",""))</f>
        <v>Gerentes</v>
      </c>
      <c r="D1689" s="297"/>
      <c r="E1689" s="297"/>
      <c r="F1689" s="82"/>
      <c r="G1689" s="82"/>
      <c r="H1689" s="82"/>
      <c r="I1689" s="82"/>
      <c r="J1689" s="82"/>
      <c r="K1689" s="205">
        <f>+F1689+G1689+H1689+I1689+J1689</f>
        <v>0</v>
      </c>
    </row>
    <row r="1690" spans="2:13" x14ac:dyDescent="0.25">
      <c r="C1690" s="298" t="str">
        <f>IF(OR(D1667=Tablas!C1427,D1667=Tablas!C1428,D1667=Tablas!C1429,D1667=Tablas!C1430),"Mandos Medios (supervisores, jefes de área, etc.)","")</f>
        <v>Mandos Medios (supervisores, jefes de área, etc.)</v>
      </c>
      <c r="D1690" s="298"/>
      <c r="E1690" s="298"/>
      <c r="F1690" s="82"/>
      <c r="G1690" s="82"/>
      <c r="H1690" s="82"/>
      <c r="I1690" s="82"/>
      <c r="J1690" s="82"/>
      <c r="K1690" s="205">
        <f>+F1690+G1690+H1690+I1690+J1690</f>
        <v>0</v>
      </c>
    </row>
    <row r="1691" spans="2:13" x14ac:dyDescent="0.25">
      <c r="C1691" s="298" t="str">
        <f>IF(OR(D1667=Tablas!C1427,D1667=Tablas!C1428,D1667=Tablas!C1429,D1667=Tablas!C1430),"Operativos","")</f>
        <v>Operativos</v>
      </c>
      <c r="D1691" s="298"/>
      <c r="E1691" s="298"/>
      <c r="F1691" s="82"/>
      <c r="G1691" s="82"/>
      <c r="H1691" s="82"/>
      <c r="I1691" s="82"/>
      <c r="J1691" s="82"/>
      <c r="K1691" s="205">
        <v>0</v>
      </c>
    </row>
    <row r="1692" spans="2:13" x14ac:dyDescent="0.25">
      <c r="C1692" s="295" t="s">
        <v>7586</v>
      </c>
      <c r="D1692" s="295"/>
      <c r="E1692" s="295"/>
      <c r="F1692" s="206">
        <f>+F1689+F1690+F1691</f>
        <v>0</v>
      </c>
      <c r="G1692" s="206">
        <f>+G1689+G1690+G1691</f>
        <v>0</v>
      </c>
      <c r="H1692" s="206">
        <f>+H1689+H1690+H1691</f>
        <v>0</v>
      </c>
      <c r="I1692" s="206">
        <f>+I1689+I1690+I1691</f>
        <v>0</v>
      </c>
      <c r="J1692" s="206">
        <f>+J1691+J1690+J1689</f>
        <v>0</v>
      </c>
      <c r="K1692" s="206">
        <f>+K1689+K1690+K1691</f>
        <v>0</v>
      </c>
    </row>
    <row r="1693" spans="2:13" x14ac:dyDescent="0.25">
      <c r="B1693" s="26"/>
      <c r="C1693" s="67"/>
      <c r="D1693" s="67"/>
      <c r="E1693" s="67"/>
      <c r="F1693" s="83"/>
      <c r="G1693" s="83"/>
      <c r="H1693" s="83"/>
      <c r="I1693" s="83"/>
      <c r="J1693" s="83"/>
      <c r="K1693" s="83"/>
      <c r="L1693" s="26"/>
      <c r="M1693" s="26"/>
    </row>
    <row r="1694" spans="2:13" x14ac:dyDescent="0.25">
      <c r="B1694" s="26"/>
    </row>
    <row r="1695" spans="2:13" x14ac:dyDescent="0.25">
      <c r="B1695" s="26"/>
      <c r="C1695" s="288" t="str">
        <f>IF(F1692&gt;0,"Describa la función del área Producción/Operaciones *","")</f>
        <v/>
      </c>
      <c r="D1695" s="288"/>
      <c r="E1695" s="288"/>
      <c r="F1695" s="288"/>
      <c r="G1695" s="86"/>
      <c r="H1695" s="303"/>
      <c r="I1695" s="303"/>
      <c r="J1695" s="303"/>
      <c r="K1695" s="303"/>
      <c r="L1695" s="303"/>
      <c r="M1695" s="303"/>
    </row>
    <row r="1696" spans="2:13" x14ac:dyDescent="0.25">
      <c r="B1696" s="26"/>
    </row>
    <row r="1697" spans="2:13" x14ac:dyDescent="0.25">
      <c r="B1697" s="26"/>
      <c r="C1697" s="288" t="str">
        <f>IF(G1692&gt;0,"Describa la función del área Comercial y ventas *","")</f>
        <v/>
      </c>
      <c r="D1697" s="288"/>
      <c r="E1697" s="288"/>
      <c r="F1697" s="288"/>
      <c r="G1697" s="86"/>
      <c r="H1697" s="304"/>
      <c r="I1697" s="304"/>
      <c r="J1697" s="304"/>
      <c r="K1697" s="304"/>
      <c r="L1697" s="304"/>
      <c r="M1697" s="304"/>
    </row>
    <row r="1698" spans="2:13" x14ac:dyDescent="0.25">
      <c r="B1698" s="26"/>
    </row>
    <row r="1699" spans="2:13" x14ac:dyDescent="0.25">
      <c r="B1699" s="26"/>
      <c r="C1699" s="288" t="str">
        <f>IF(H1692&gt;0,"Describa la función del área Administración y finanzas *","")</f>
        <v/>
      </c>
      <c r="D1699" s="288"/>
      <c r="E1699" s="288"/>
      <c r="F1699" s="288"/>
      <c r="G1699" s="86"/>
      <c r="H1699" s="303"/>
      <c r="I1699" s="303"/>
      <c r="J1699" s="303"/>
      <c r="K1699" s="303"/>
      <c r="L1699" s="303"/>
      <c r="M1699" s="303"/>
    </row>
    <row r="1700" spans="2:13" x14ac:dyDescent="0.25">
      <c r="B1700" s="26"/>
    </row>
    <row r="1701" spans="2:13" x14ac:dyDescent="0.25">
      <c r="B1701" s="26"/>
      <c r="C1701" s="288" t="str">
        <f>IF(I1692&gt;0,"Describa la función del área Recursos Humanos *","")</f>
        <v/>
      </c>
      <c r="D1701" s="288"/>
      <c r="E1701" s="288"/>
      <c r="F1701" s="288"/>
      <c r="G1701" s="86"/>
      <c r="H1701" s="303"/>
      <c r="I1701" s="303"/>
      <c r="J1701" s="303"/>
      <c r="K1701" s="303"/>
      <c r="L1701" s="303"/>
      <c r="M1701" s="303"/>
    </row>
    <row r="1702" spans="2:13" x14ac:dyDescent="0.25">
      <c r="B1702" s="26"/>
    </row>
    <row r="1703" spans="2:13" x14ac:dyDescent="0.25">
      <c r="B1703" s="26"/>
      <c r="C1703" s="288" t="str">
        <f>IF(J1692&gt;0,"Describa la función del área Otros: *","")</f>
        <v/>
      </c>
      <c r="D1703" s="288"/>
      <c r="E1703" s="288"/>
      <c r="F1703" s="288"/>
      <c r="G1703" s="86"/>
      <c r="H1703" s="303"/>
      <c r="I1703" s="303"/>
      <c r="J1703" s="303"/>
      <c r="K1703" s="303"/>
      <c r="L1703" s="303"/>
      <c r="M1703" s="303"/>
    </row>
    <row r="1706" spans="2:13" ht="15.75" x14ac:dyDescent="0.25">
      <c r="B1706" s="375" t="s">
        <v>4</v>
      </c>
      <c r="C1706" s="375"/>
      <c r="D1706" s="375"/>
      <c r="E1706" s="375"/>
      <c r="F1706" s="375"/>
      <c r="G1706" s="375"/>
      <c r="H1706" s="375"/>
      <c r="I1706" s="375"/>
      <c r="J1706" s="375"/>
      <c r="K1706" s="375"/>
      <c r="L1706" s="375"/>
      <c r="M1706" s="375"/>
    </row>
    <row r="1709" spans="2:13" x14ac:dyDescent="0.25">
      <c r="C1709" s="20" t="s">
        <v>7566</v>
      </c>
      <c r="D1709" s="274"/>
      <c r="E1709" s="282"/>
      <c r="F1709" s="282"/>
      <c r="G1709" s="282"/>
      <c r="H1709" s="282"/>
      <c r="I1709" s="282"/>
      <c r="J1709" s="282"/>
      <c r="K1709" s="282"/>
      <c r="L1709" s="275"/>
    </row>
    <row r="1711" spans="2:13" x14ac:dyDescent="0.25">
      <c r="D1711" s="19" t="e">
        <f>VLOOKUP(D1712,Tablas!$K$5:$L$28,2,FALSE)</f>
        <v>#N/A</v>
      </c>
    </row>
    <row r="1712" spans="2:13" x14ac:dyDescent="0.25">
      <c r="C1712" s="20" t="s">
        <v>7567</v>
      </c>
      <c r="D1712" s="33"/>
      <c r="F1712" s="20" t="s">
        <v>7568</v>
      </c>
      <c r="G1712" s="376"/>
      <c r="H1712" s="377"/>
      <c r="J1712" s="20" t="s">
        <v>7569</v>
      </c>
      <c r="K1712" s="274"/>
      <c r="L1712" s="275"/>
    </row>
    <row r="1713" spans="3:12" x14ac:dyDescent="0.25">
      <c r="C1713" s="20"/>
      <c r="D1713" s="27"/>
      <c r="G1713" s="27"/>
      <c r="K1713" s="159"/>
      <c r="L1713" s="159"/>
    </row>
    <row r="1714" spans="3:12" x14ac:dyDescent="0.25">
      <c r="D1714" s="19" t="str">
        <f>IF(D1712&gt;0,VLOOKUP(D1712,Tablas!$K$5:$M$28,3,FALSE),"")</f>
        <v/>
      </c>
    </row>
    <row r="1715" spans="3:12" x14ac:dyDescent="0.25">
      <c r="C1715" s="20" t="s">
        <v>7570</v>
      </c>
      <c r="D1715" s="33"/>
      <c r="F1715" s="20" t="s">
        <v>7571</v>
      </c>
      <c r="G1715" s="376"/>
      <c r="H1715" s="377"/>
    </row>
    <row r="1719" spans="3:12" x14ac:dyDescent="0.25">
      <c r="D1719" s="374" t="s">
        <v>8</v>
      </c>
      <c r="E1719" s="374"/>
      <c r="F1719" s="374"/>
      <c r="G1719" s="374"/>
      <c r="H1719" s="374"/>
      <c r="I1719" s="374"/>
    </row>
    <row r="1721" spans="3:12" x14ac:dyDescent="0.25">
      <c r="D1721" s="265" t="s">
        <v>7559</v>
      </c>
      <c r="E1721" s="265" t="s">
        <v>7560</v>
      </c>
      <c r="F1721" s="265" t="s">
        <v>7561</v>
      </c>
      <c r="G1721" s="265" t="s">
        <v>1176</v>
      </c>
      <c r="H1721" s="265" t="s">
        <v>7562</v>
      </c>
      <c r="I1721" s="265" t="s">
        <v>7563</v>
      </c>
    </row>
    <row r="1722" spans="3:12" x14ac:dyDescent="0.25">
      <c r="D1722" s="35"/>
      <c r="E1722" s="35"/>
      <c r="F1722" s="35"/>
      <c r="G1722" s="36" t="str">
        <f>MID(F1722,3,8)</f>
        <v/>
      </c>
      <c r="H1722" s="35"/>
      <c r="I1722" s="35"/>
    </row>
    <row r="1723" spans="3:12" x14ac:dyDescent="0.25">
      <c r="D1723" s="35"/>
      <c r="E1723" s="35"/>
      <c r="F1723" s="35"/>
      <c r="G1723" s="36" t="str">
        <f>MID(F1723,3,8)</f>
        <v/>
      </c>
      <c r="H1723" s="35"/>
      <c r="I1723" s="35"/>
    </row>
    <row r="1724" spans="3:12" x14ac:dyDescent="0.25">
      <c r="D1724" s="35"/>
      <c r="E1724" s="35"/>
      <c r="F1724" s="35"/>
      <c r="G1724" s="36" t="str">
        <f>MID(F1724,3,8)</f>
        <v/>
      </c>
      <c r="H1724" s="35"/>
      <c r="I1724" s="35"/>
    </row>
    <row r="1728" spans="3:12" x14ac:dyDescent="0.25">
      <c r="F1728" s="373" t="s">
        <v>9238</v>
      </c>
    </row>
    <row r="1729" spans="6:6" x14ac:dyDescent="0.25">
      <c r="F1729" s="373"/>
    </row>
    <row r="1755" spans="2:13" x14ac:dyDescent="0.25">
      <c r="B1755" s="378" t="s">
        <v>9256</v>
      </c>
      <c r="C1755" s="378"/>
      <c r="D1755" s="378"/>
    </row>
    <row r="1757" spans="2:13" ht="15.75" x14ac:dyDescent="0.25">
      <c r="B1757" s="375" t="str">
        <f>IF(D1761&gt;0,D1761,"")</f>
        <v/>
      </c>
      <c r="C1757" s="375"/>
      <c r="D1757" s="375"/>
      <c r="E1757" s="375"/>
      <c r="F1757" s="375"/>
      <c r="G1757" s="375"/>
      <c r="H1757" s="375"/>
      <c r="I1757" s="375"/>
      <c r="J1757" s="375"/>
      <c r="K1757" s="375"/>
      <c r="L1757" s="375"/>
      <c r="M1757" s="375"/>
    </row>
    <row r="1759" spans="2:13" x14ac:dyDescent="0.25">
      <c r="C1759" s="20" t="s">
        <v>7556</v>
      </c>
      <c r="D1759" s="274"/>
      <c r="E1759" s="275"/>
    </row>
    <row r="1761" spans="3:12" x14ac:dyDescent="0.25">
      <c r="C1761" s="20" t="s">
        <v>7557</v>
      </c>
      <c r="D1761" s="274"/>
      <c r="E1761" s="282"/>
      <c r="F1761" s="282"/>
      <c r="G1761" s="282"/>
      <c r="H1761" s="282"/>
      <c r="I1761" s="282"/>
      <c r="J1761" s="282"/>
      <c r="K1761" s="282"/>
      <c r="L1761" s="275"/>
    </row>
    <row r="1763" spans="3:12" x14ac:dyDescent="0.25">
      <c r="C1763" s="279" t="s">
        <v>9232</v>
      </c>
      <c r="D1763" s="279"/>
      <c r="E1763" s="79"/>
    </row>
    <row r="1765" spans="3:12" x14ac:dyDescent="0.25">
      <c r="C1765" s="20" t="s">
        <v>3</v>
      </c>
      <c r="D1765" s="381" t="str">
        <f>IF(E1763&gt;0,VLOOKUP(E1763,Tablas!G1457:H2650,2,FALSE),"")</f>
        <v/>
      </c>
      <c r="E1765" s="382"/>
      <c r="F1765" s="382"/>
      <c r="G1765" s="382"/>
      <c r="H1765" s="382"/>
      <c r="I1765" s="382"/>
      <c r="J1765" s="382"/>
      <c r="K1765" s="382"/>
      <c r="L1765" s="383"/>
    </row>
    <row r="1767" spans="3:12" x14ac:dyDescent="0.25">
      <c r="C1767" s="20" t="s">
        <v>9229</v>
      </c>
      <c r="D1767" s="285"/>
      <c r="E1767" s="286"/>
    </row>
    <row r="1769" spans="3:12" x14ac:dyDescent="0.25">
      <c r="C1769" s="288" t="str">
        <f>IF(OR(D1767=Tablas!C1527,D1767=Tablas!C1528,D1767=Tablas!C1529,D1767=Tablas!C1530),"Dotación de personal según F.931 *",IF(D1767=Tablas!C1531,"Nomina de asociados *",""))</f>
        <v>Dotación de personal según F.931 *</v>
      </c>
      <c r="D1769" s="379"/>
      <c r="E1769" s="79"/>
    </row>
    <row r="1770" spans="3:12" x14ac:dyDescent="0.25">
      <c r="C1770" s="20"/>
    </row>
    <row r="1771" spans="3:12" x14ac:dyDescent="0.25">
      <c r="C1771" s="288" t="s">
        <v>9235</v>
      </c>
      <c r="D1771" s="288"/>
      <c r="E1771" s="274"/>
      <c r="F1771" s="275"/>
    </row>
    <row r="1773" spans="3:12" x14ac:dyDescent="0.25">
      <c r="C1773" s="279" t="s">
        <v>9239</v>
      </c>
      <c r="D1773" s="279"/>
      <c r="E1773" s="279"/>
      <c r="F1773" s="279"/>
      <c r="G1773" s="279"/>
      <c r="H1773" s="279"/>
      <c r="I1773" s="279"/>
      <c r="J1773" s="279"/>
      <c r="K1773" s="279"/>
      <c r="L1773" s="279"/>
    </row>
    <row r="1775" spans="3:12" x14ac:dyDescent="0.25">
      <c r="C1775" s="341"/>
      <c r="D1775" s="342"/>
      <c r="E1775" s="342"/>
      <c r="F1775" s="342"/>
      <c r="G1775" s="342"/>
      <c r="H1775" s="342"/>
      <c r="I1775" s="342"/>
      <c r="J1775" s="342"/>
      <c r="K1775" s="342"/>
      <c r="L1775" s="343"/>
    </row>
    <row r="1776" spans="3:12" x14ac:dyDescent="0.25">
      <c r="C1776" s="346"/>
      <c r="D1776" s="347"/>
      <c r="E1776" s="347"/>
      <c r="F1776" s="347"/>
      <c r="G1776" s="347"/>
      <c r="H1776" s="347"/>
      <c r="I1776" s="347"/>
      <c r="J1776" s="347"/>
      <c r="K1776" s="347"/>
      <c r="L1776" s="348"/>
    </row>
    <row r="1778" spans="2:13" x14ac:dyDescent="0.25">
      <c r="C1778" s="288" t="s">
        <v>9240</v>
      </c>
      <c r="D1778" s="288"/>
      <c r="E1778" s="288"/>
      <c r="F1778" s="288"/>
      <c r="G1778" s="288"/>
      <c r="H1778" s="288"/>
      <c r="I1778" s="288"/>
      <c r="J1778" s="288"/>
      <c r="K1778" s="288"/>
      <c r="L1778" s="288"/>
    </row>
    <row r="1780" spans="2:13" x14ac:dyDescent="0.25">
      <c r="C1780" s="341"/>
      <c r="D1780" s="342"/>
      <c r="E1780" s="342"/>
      <c r="F1780" s="342"/>
      <c r="G1780" s="342"/>
      <c r="H1780" s="342"/>
      <c r="I1780" s="342"/>
      <c r="J1780" s="342"/>
      <c r="K1780" s="342"/>
      <c r="L1780" s="343"/>
    </row>
    <row r="1781" spans="2:13" x14ac:dyDescent="0.25">
      <c r="C1781" s="346"/>
      <c r="D1781" s="347"/>
      <c r="E1781" s="347"/>
      <c r="F1781" s="347"/>
      <c r="G1781" s="347"/>
      <c r="H1781" s="347"/>
      <c r="I1781" s="347"/>
      <c r="J1781" s="347"/>
      <c r="K1781" s="347"/>
      <c r="L1781" s="348"/>
    </row>
    <row r="1784" spans="2:13" ht="15.75" x14ac:dyDescent="0.25">
      <c r="B1784" s="375" t="s">
        <v>9233</v>
      </c>
      <c r="C1784" s="375"/>
      <c r="D1784" s="375"/>
      <c r="E1784" s="375"/>
      <c r="F1784" s="375"/>
      <c r="G1784" s="375"/>
      <c r="H1784" s="375"/>
      <c r="I1784" s="375"/>
      <c r="J1784" s="375"/>
      <c r="K1784" s="375"/>
      <c r="L1784" s="375"/>
      <c r="M1784" s="375"/>
    </row>
    <row r="1786" spans="2:13" x14ac:dyDescent="0.25">
      <c r="B1786" s="380" t="s">
        <v>9234</v>
      </c>
      <c r="C1786" s="380"/>
      <c r="D1786" s="380"/>
      <c r="E1786" s="380"/>
      <c r="F1786" s="380"/>
      <c r="G1786" s="380"/>
      <c r="H1786" s="380"/>
      <c r="I1786" s="380"/>
      <c r="J1786" s="380"/>
      <c r="K1786" s="380"/>
      <c r="L1786" s="380"/>
      <c r="M1786" s="380"/>
    </row>
    <row r="1788" spans="2:13" ht="30" x14ac:dyDescent="0.25">
      <c r="C1788" s="38"/>
      <c r="D1788" s="38"/>
      <c r="E1788" s="38"/>
      <c r="F1788" s="261" t="s">
        <v>7596</v>
      </c>
      <c r="G1788" s="261" t="s">
        <v>7597</v>
      </c>
      <c r="H1788" s="261" t="s">
        <v>7598</v>
      </c>
      <c r="I1788" s="261" t="s">
        <v>7599</v>
      </c>
      <c r="J1788" s="261" t="s">
        <v>7600</v>
      </c>
      <c r="K1788" s="261" t="s">
        <v>7592</v>
      </c>
    </row>
    <row r="1789" spans="2:13" x14ac:dyDescent="0.25">
      <c r="C1789" s="297" t="str">
        <f>IF(OR(D1767=Tablas!C1627,D1767=Tablas!C1628,D1767=Tablas!C1629,D1767=Tablas!C1630),"Gerentes",IF(D1767=Tablas!C1631,"Cantidad de asociados a capacitar",""))</f>
        <v>Gerentes</v>
      </c>
      <c r="D1789" s="297"/>
      <c r="E1789" s="297"/>
      <c r="F1789" s="82"/>
      <c r="G1789" s="82"/>
      <c r="H1789" s="82"/>
      <c r="I1789" s="82"/>
      <c r="J1789" s="82"/>
      <c r="K1789" s="205">
        <f>+F1789+G1789+H1789+I1789+J1789</f>
        <v>0</v>
      </c>
    </row>
    <row r="1790" spans="2:13" x14ac:dyDescent="0.25">
      <c r="C1790" s="298" t="str">
        <f>IF(OR(D1767=Tablas!C1527,D1767=Tablas!C1528,D1767=Tablas!C1529,D1767=Tablas!C1530),"Mandos Medios (supervisores, jefes de área, etc.)","")</f>
        <v>Mandos Medios (supervisores, jefes de área, etc.)</v>
      </c>
      <c r="D1790" s="298"/>
      <c r="E1790" s="298"/>
      <c r="F1790" s="82"/>
      <c r="G1790" s="82"/>
      <c r="H1790" s="82"/>
      <c r="I1790" s="82"/>
      <c r="J1790" s="82"/>
      <c r="K1790" s="205">
        <f>+F1790+G1790+H1790+I1790+J1790</f>
        <v>0</v>
      </c>
    </row>
    <row r="1791" spans="2:13" x14ac:dyDescent="0.25">
      <c r="C1791" s="298" t="str">
        <f>IF(OR(D1767=Tablas!C1527,D1767=Tablas!C1528,D1767=Tablas!C1529,D1767=Tablas!C1530),"Operativos","")</f>
        <v>Operativos</v>
      </c>
      <c r="D1791" s="298"/>
      <c r="E1791" s="298"/>
      <c r="F1791" s="82"/>
      <c r="G1791" s="82"/>
      <c r="H1791" s="82"/>
      <c r="I1791" s="82"/>
      <c r="J1791" s="82"/>
      <c r="K1791" s="205">
        <v>0</v>
      </c>
    </row>
    <row r="1792" spans="2:13" x14ac:dyDescent="0.25">
      <c r="C1792" s="295" t="s">
        <v>7586</v>
      </c>
      <c r="D1792" s="295"/>
      <c r="E1792" s="295"/>
      <c r="F1792" s="206">
        <f>+F1789+F1790+F1791</f>
        <v>0</v>
      </c>
      <c r="G1792" s="206">
        <f>+G1789+G1790+G1791</f>
        <v>0</v>
      </c>
      <c r="H1792" s="206">
        <f>+H1789+H1790+H1791</f>
        <v>0</v>
      </c>
      <c r="I1792" s="206">
        <f>+I1789+I1790+I1791</f>
        <v>0</v>
      </c>
      <c r="J1792" s="206">
        <f>+J1791+J1790+J1789</f>
        <v>0</v>
      </c>
      <c r="K1792" s="206">
        <f>+K1789+K1790+K1791</f>
        <v>0</v>
      </c>
    </row>
    <row r="1793" spans="2:13" x14ac:dyDescent="0.25">
      <c r="B1793" s="26"/>
      <c r="C1793" s="67"/>
      <c r="D1793" s="67"/>
      <c r="E1793" s="67"/>
      <c r="F1793" s="83"/>
      <c r="G1793" s="83"/>
      <c r="H1793" s="83"/>
      <c r="I1793" s="83"/>
      <c r="J1793" s="83"/>
      <c r="K1793" s="83"/>
      <c r="L1793" s="26"/>
      <c r="M1793" s="26"/>
    </row>
    <row r="1794" spans="2:13" x14ac:dyDescent="0.25">
      <c r="B1794" s="26"/>
    </row>
    <row r="1795" spans="2:13" x14ac:dyDescent="0.25">
      <c r="B1795" s="26"/>
      <c r="C1795" s="288" t="str">
        <f>IF(F1792&gt;0,"Describa la función del área Producción/Operaciones *","")</f>
        <v/>
      </c>
      <c r="D1795" s="288"/>
      <c r="E1795" s="288"/>
      <c r="F1795" s="288"/>
      <c r="G1795" s="86"/>
      <c r="H1795" s="303"/>
      <c r="I1795" s="303"/>
      <c r="J1795" s="303"/>
      <c r="K1795" s="303"/>
      <c r="L1795" s="303"/>
      <c r="M1795" s="303"/>
    </row>
    <row r="1796" spans="2:13" x14ac:dyDescent="0.25">
      <c r="B1796" s="26"/>
    </row>
    <row r="1797" spans="2:13" x14ac:dyDescent="0.25">
      <c r="B1797" s="26"/>
      <c r="C1797" s="288" t="str">
        <f>IF(G1792&gt;0,"Describa la función del área Comercial y ventas *","")</f>
        <v/>
      </c>
      <c r="D1797" s="288"/>
      <c r="E1797" s="288"/>
      <c r="F1797" s="288"/>
      <c r="G1797" s="86"/>
      <c r="H1797" s="304"/>
      <c r="I1797" s="304"/>
      <c r="J1797" s="304"/>
      <c r="K1797" s="304"/>
      <c r="L1797" s="304"/>
      <c r="M1797" s="304"/>
    </row>
    <row r="1798" spans="2:13" x14ac:dyDescent="0.25">
      <c r="B1798" s="26"/>
    </row>
    <row r="1799" spans="2:13" x14ac:dyDescent="0.25">
      <c r="B1799" s="26"/>
      <c r="C1799" s="288" t="str">
        <f>IF(H1792&gt;0,"Describa la función del área Administración y finanzas *","")</f>
        <v/>
      </c>
      <c r="D1799" s="288"/>
      <c r="E1799" s="288"/>
      <c r="F1799" s="288"/>
      <c r="G1799" s="86"/>
      <c r="H1799" s="303"/>
      <c r="I1799" s="303"/>
      <c r="J1799" s="303"/>
      <c r="K1799" s="303"/>
      <c r="L1799" s="303"/>
      <c r="M1799" s="303"/>
    </row>
    <row r="1800" spans="2:13" x14ac:dyDescent="0.25">
      <c r="B1800" s="26"/>
    </row>
    <row r="1801" spans="2:13" x14ac:dyDescent="0.25">
      <c r="B1801" s="26"/>
      <c r="C1801" s="288" t="str">
        <f>IF(I1792&gt;0,"Describa la función del área Recursos Humanos *","")</f>
        <v/>
      </c>
      <c r="D1801" s="288"/>
      <c r="E1801" s="288"/>
      <c r="F1801" s="288"/>
      <c r="G1801" s="86"/>
      <c r="H1801" s="303"/>
      <c r="I1801" s="303"/>
      <c r="J1801" s="303"/>
      <c r="K1801" s="303"/>
      <c r="L1801" s="303"/>
      <c r="M1801" s="303"/>
    </row>
    <row r="1802" spans="2:13" x14ac:dyDescent="0.25">
      <c r="B1802" s="26"/>
    </row>
    <row r="1803" spans="2:13" x14ac:dyDescent="0.25">
      <c r="B1803" s="26"/>
      <c r="C1803" s="288" t="str">
        <f>IF(J1792&gt;0,"Describa la función del área Otros: *","")</f>
        <v/>
      </c>
      <c r="D1803" s="288"/>
      <c r="E1803" s="288"/>
      <c r="F1803" s="288"/>
      <c r="G1803" s="86"/>
      <c r="H1803" s="303"/>
      <c r="I1803" s="303"/>
      <c r="J1803" s="303"/>
      <c r="K1803" s="303"/>
      <c r="L1803" s="303"/>
      <c r="M1803" s="303"/>
    </row>
    <row r="1806" spans="2:13" ht="15.75" x14ac:dyDescent="0.25">
      <c r="B1806" s="375" t="s">
        <v>4</v>
      </c>
      <c r="C1806" s="375"/>
      <c r="D1806" s="375"/>
      <c r="E1806" s="375"/>
      <c r="F1806" s="375"/>
      <c r="G1806" s="375"/>
      <c r="H1806" s="375"/>
      <c r="I1806" s="375"/>
      <c r="J1806" s="375"/>
      <c r="K1806" s="375"/>
      <c r="L1806" s="375"/>
      <c r="M1806" s="375"/>
    </row>
    <row r="1809" spans="3:12" x14ac:dyDescent="0.25">
      <c r="C1809" s="20" t="s">
        <v>7566</v>
      </c>
      <c r="D1809" s="274"/>
      <c r="E1809" s="282"/>
      <c r="F1809" s="282"/>
      <c r="G1809" s="282"/>
      <c r="H1809" s="282"/>
      <c r="I1809" s="282"/>
      <c r="J1809" s="282"/>
      <c r="K1809" s="282"/>
      <c r="L1809" s="275"/>
    </row>
    <row r="1811" spans="3:12" x14ac:dyDescent="0.25">
      <c r="D1811" s="19" t="e">
        <f>VLOOKUP(D1812,Tablas!$K$5:$L$28,2,FALSE)</f>
        <v>#N/A</v>
      </c>
    </row>
    <row r="1812" spans="3:12" x14ac:dyDescent="0.25">
      <c r="C1812" s="20" t="s">
        <v>7567</v>
      </c>
      <c r="D1812" s="33"/>
      <c r="F1812" s="20" t="s">
        <v>7568</v>
      </c>
      <c r="G1812" s="376"/>
      <c r="H1812" s="377"/>
      <c r="J1812" s="20" t="s">
        <v>7569</v>
      </c>
      <c r="K1812" s="274"/>
      <c r="L1812" s="275"/>
    </row>
    <row r="1813" spans="3:12" x14ac:dyDescent="0.25">
      <c r="C1813" s="20"/>
      <c r="D1813" s="27"/>
      <c r="G1813" s="27"/>
      <c r="K1813" s="159"/>
      <c r="L1813" s="159"/>
    </row>
    <row r="1814" spans="3:12" x14ac:dyDescent="0.25">
      <c r="D1814" s="19" t="str">
        <f>IF(D1812&gt;0,VLOOKUP(D1812,Tablas!$K$5:$M$28,3,FALSE),"")</f>
        <v/>
      </c>
    </row>
    <row r="1815" spans="3:12" x14ac:dyDescent="0.25">
      <c r="C1815" s="20" t="s">
        <v>7570</v>
      </c>
      <c r="D1815" s="33"/>
      <c r="F1815" s="20" t="s">
        <v>7571</v>
      </c>
      <c r="G1815" s="376"/>
      <c r="H1815" s="377"/>
    </row>
    <row r="1819" spans="3:12" x14ac:dyDescent="0.25">
      <c r="D1819" s="374" t="s">
        <v>8</v>
      </c>
      <c r="E1819" s="374"/>
      <c r="F1819" s="374"/>
      <c r="G1819" s="374"/>
      <c r="H1819" s="374"/>
      <c r="I1819" s="374"/>
    </row>
    <row r="1821" spans="3:12" x14ac:dyDescent="0.25">
      <c r="D1821" s="265" t="s">
        <v>7559</v>
      </c>
      <c r="E1821" s="265" t="s">
        <v>7560</v>
      </c>
      <c r="F1821" s="265" t="s">
        <v>7561</v>
      </c>
      <c r="G1821" s="265" t="s">
        <v>1176</v>
      </c>
      <c r="H1821" s="265" t="s">
        <v>7562</v>
      </c>
      <c r="I1821" s="265" t="s">
        <v>7563</v>
      </c>
    </row>
    <row r="1822" spans="3:12" x14ac:dyDescent="0.25">
      <c r="D1822" s="35"/>
      <c r="E1822" s="35"/>
      <c r="F1822" s="35"/>
      <c r="G1822" s="36" t="str">
        <f>MID(F1822,3,8)</f>
        <v/>
      </c>
      <c r="H1822" s="35"/>
      <c r="I1822" s="35"/>
    </row>
    <row r="1823" spans="3:12" x14ac:dyDescent="0.25">
      <c r="D1823" s="35"/>
      <c r="E1823" s="35"/>
      <c r="F1823" s="35"/>
      <c r="G1823" s="36" t="str">
        <f>MID(F1823,3,8)</f>
        <v/>
      </c>
      <c r="H1823" s="35"/>
      <c r="I1823" s="35"/>
    </row>
    <row r="1824" spans="3:12" x14ac:dyDescent="0.25">
      <c r="D1824" s="35"/>
      <c r="E1824" s="35"/>
      <c r="F1824" s="35"/>
      <c r="G1824" s="36" t="str">
        <f>MID(F1824,3,8)</f>
        <v/>
      </c>
      <c r="H1824" s="35"/>
      <c r="I1824" s="35"/>
    </row>
    <row r="1828" spans="6:6" x14ac:dyDescent="0.25">
      <c r="F1828" s="373" t="s">
        <v>9238</v>
      </c>
    </row>
    <row r="1829" spans="6:6" x14ac:dyDescent="0.25">
      <c r="F1829" s="373"/>
    </row>
    <row r="1855" spans="2:4" x14ac:dyDescent="0.25">
      <c r="B1855" s="378" t="s">
        <v>9257</v>
      </c>
      <c r="C1855" s="378"/>
      <c r="D1855" s="378"/>
    </row>
    <row r="1857" spans="2:13" ht="15.75" x14ac:dyDescent="0.25">
      <c r="B1857" s="375" t="str">
        <f>IF(D1861&gt;0,D1861,"")</f>
        <v/>
      </c>
      <c r="C1857" s="375"/>
      <c r="D1857" s="375"/>
      <c r="E1857" s="375"/>
      <c r="F1857" s="375"/>
      <c r="G1857" s="375"/>
      <c r="H1857" s="375"/>
      <c r="I1857" s="375"/>
      <c r="J1857" s="375"/>
      <c r="K1857" s="375"/>
      <c r="L1857" s="375"/>
      <c r="M1857" s="375"/>
    </row>
    <row r="1859" spans="2:13" x14ac:dyDescent="0.25">
      <c r="C1859" s="20" t="s">
        <v>7556</v>
      </c>
      <c r="D1859" s="274"/>
      <c r="E1859" s="275"/>
    </row>
    <row r="1861" spans="2:13" x14ac:dyDescent="0.25">
      <c r="C1861" s="20" t="s">
        <v>7557</v>
      </c>
      <c r="D1861" s="274"/>
      <c r="E1861" s="282"/>
      <c r="F1861" s="282"/>
      <c r="G1861" s="282"/>
      <c r="H1861" s="282"/>
      <c r="I1861" s="282"/>
      <c r="J1861" s="282"/>
      <c r="K1861" s="282"/>
      <c r="L1861" s="275"/>
    </row>
    <row r="1863" spans="2:13" x14ac:dyDescent="0.25">
      <c r="C1863" s="279" t="s">
        <v>9232</v>
      </c>
      <c r="D1863" s="279"/>
      <c r="E1863" s="79"/>
    </row>
    <row r="1865" spans="2:13" x14ac:dyDescent="0.25">
      <c r="C1865" s="20" t="s">
        <v>3</v>
      </c>
      <c r="D1865" s="381" t="str">
        <f>IF(E1863&gt;0,VLOOKUP(E1863,Tablas!G1557:H2750,2,FALSE),"")</f>
        <v/>
      </c>
      <c r="E1865" s="382"/>
      <c r="F1865" s="382"/>
      <c r="G1865" s="382"/>
      <c r="H1865" s="382"/>
      <c r="I1865" s="382"/>
      <c r="J1865" s="382"/>
      <c r="K1865" s="382"/>
      <c r="L1865" s="383"/>
    </row>
    <row r="1867" spans="2:13" x14ac:dyDescent="0.25">
      <c r="C1867" s="20" t="s">
        <v>9229</v>
      </c>
      <c r="D1867" s="285"/>
      <c r="E1867" s="286"/>
    </row>
    <row r="1869" spans="2:13" x14ac:dyDescent="0.25">
      <c r="C1869" s="288" t="str">
        <f>IF(OR(D1867=Tablas!C1627,D1867=Tablas!C1628,D1867=Tablas!C1629,D1867=Tablas!C1630),"Dotación de personal según F.931 *",IF(D1867=Tablas!C1631,"Nomina de asociados *",""))</f>
        <v>Dotación de personal según F.931 *</v>
      </c>
      <c r="D1869" s="379"/>
      <c r="E1869" s="79"/>
    </row>
    <row r="1870" spans="2:13" x14ac:dyDescent="0.25">
      <c r="C1870" s="20"/>
    </row>
    <row r="1871" spans="2:13" x14ac:dyDescent="0.25">
      <c r="C1871" s="288" t="s">
        <v>9235</v>
      </c>
      <c r="D1871" s="288"/>
      <c r="E1871" s="274"/>
      <c r="F1871" s="275"/>
    </row>
    <row r="1873" spans="2:13" x14ac:dyDescent="0.25">
      <c r="C1873" s="279" t="s">
        <v>9239</v>
      </c>
      <c r="D1873" s="279"/>
      <c r="E1873" s="279"/>
      <c r="F1873" s="279"/>
      <c r="G1873" s="279"/>
      <c r="H1873" s="279"/>
      <c r="I1873" s="279"/>
      <c r="J1873" s="279"/>
      <c r="K1873" s="279"/>
      <c r="L1873" s="279"/>
    </row>
    <row r="1875" spans="2:13" x14ac:dyDescent="0.25">
      <c r="C1875" s="341"/>
      <c r="D1875" s="342"/>
      <c r="E1875" s="342"/>
      <c r="F1875" s="342"/>
      <c r="G1875" s="342"/>
      <c r="H1875" s="342"/>
      <c r="I1875" s="342"/>
      <c r="J1875" s="342"/>
      <c r="K1875" s="342"/>
      <c r="L1875" s="343"/>
    </row>
    <row r="1876" spans="2:13" x14ac:dyDescent="0.25">
      <c r="C1876" s="346"/>
      <c r="D1876" s="347"/>
      <c r="E1876" s="347"/>
      <c r="F1876" s="347"/>
      <c r="G1876" s="347"/>
      <c r="H1876" s="347"/>
      <c r="I1876" s="347"/>
      <c r="J1876" s="347"/>
      <c r="K1876" s="347"/>
      <c r="L1876" s="348"/>
    </row>
    <row r="1878" spans="2:13" x14ac:dyDescent="0.25">
      <c r="C1878" s="288" t="s">
        <v>9240</v>
      </c>
      <c r="D1878" s="288"/>
      <c r="E1878" s="288"/>
      <c r="F1878" s="288"/>
      <c r="G1878" s="288"/>
      <c r="H1878" s="288"/>
      <c r="I1878" s="288"/>
      <c r="J1878" s="288"/>
      <c r="K1878" s="288"/>
      <c r="L1878" s="288"/>
    </row>
    <row r="1880" spans="2:13" x14ac:dyDescent="0.25">
      <c r="C1880" s="341"/>
      <c r="D1880" s="342"/>
      <c r="E1880" s="342"/>
      <c r="F1880" s="342"/>
      <c r="G1880" s="342"/>
      <c r="H1880" s="342"/>
      <c r="I1880" s="342"/>
      <c r="J1880" s="342"/>
      <c r="K1880" s="342"/>
      <c r="L1880" s="343"/>
    </row>
    <row r="1881" spans="2:13" x14ac:dyDescent="0.25">
      <c r="C1881" s="346"/>
      <c r="D1881" s="347"/>
      <c r="E1881" s="347"/>
      <c r="F1881" s="347"/>
      <c r="G1881" s="347"/>
      <c r="H1881" s="347"/>
      <c r="I1881" s="347"/>
      <c r="J1881" s="347"/>
      <c r="K1881" s="347"/>
      <c r="L1881" s="348"/>
    </row>
    <row r="1884" spans="2:13" ht="15.75" x14ac:dyDescent="0.25">
      <c r="B1884" s="375" t="s">
        <v>9233</v>
      </c>
      <c r="C1884" s="375"/>
      <c r="D1884" s="375"/>
      <c r="E1884" s="375"/>
      <c r="F1884" s="375"/>
      <c r="G1884" s="375"/>
      <c r="H1884" s="375"/>
      <c r="I1884" s="375"/>
      <c r="J1884" s="375"/>
      <c r="K1884" s="375"/>
      <c r="L1884" s="375"/>
      <c r="M1884" s="375"/>
    </row>
    <row r="1886" spans="2:13" x14ac:dyDescent="0.25">
      <c r="B1886" s="380" t="s">
        <v>9234</v>
      </c>
      <c r="C1886" s="380"/>
      <c r="D1886" s="380"/>
      <c r="E1886" s="380"/>
      <c r="F1886" s="380"/>
      <c r="G1886" s="380"/>
      <c r="H1886" s="380"/>
      <c r="I1886" s="380"/>
      <c r="J1886" s="380"/>
      <c r="K1886" s="380"/>
      <c r="L1886" s="380"/>
      <c r="M1886" s="380"/>
    </row>
    <row r="1888" spans="2:13" ht="30" x14ac:dyDescent="0.25">
      <c r="C1888" s="38"/>
      <c r="D1888" s="38"/>
      <c r="E1888" s="38"/>
      <c r="F1888" s="261" t="s">
        <v>7596</v>
      </c>
      <c r="G1888" s="261" t="s">
        <v>7597</v>
      </c>
      <c r="H1888" s="261" t="s">
        <v>7598</v>
      </c>
      <c r="I1888" s="261" t="s">
        <v>7599</v>
      </c>
      <c r="J1888" s="261" t="s">
        <v>7600</v>
      </c>
      <c r="K1888" s="261" t="s">
        <v>7592</v>
      </c>
    </row>
    <row r="1889" spans="2:13" x14ac:dyDescent="0.25">
      <c r="C1889" s="297" t="str">
        <f>IF(OR(D1867=Tablas!C1727,D1867=Tablas!C1728,D1867=Tablas!C1729,D1867=Tablas!C1730),"Gerentes",IF(D1867=Tablas!C1731,"Cantidad de asociados a capacitar",""))</f>
        <v>Gerentes</v>
      </c>
      <c r="D1889" s="297"/>
      <c r="E1889" s="297"/>
      <c r="F1889" s="82"/>
      <c r="G1889" s="82"/>
      <c r="H1889" s="82"/>
      <c r="I1889" s="82"/>
      <c r="J1889" s="82"/>
      <c r="K1889" s="205">
        <f>+F1889+G1889+H1889+I1889+J1889</f>
        <v>0</v>
      </c>
    </row>
    <row r="1890" spans="2:13" x14ac:dyDescent="0.25">
      <c r="C1890" s="298" t="str">
        <f>IF(OR(D1867=Tablas!C1627,D1867=Tablas!C1628,D1867=Tablas!C1629,D1867=Tablas!C1630),"Mandos Medios (supervisores, jefes de área, etc.)","")</f>
        <v>Mandos Medios (supervisores, jefes de área, etc.)</v>
      </c>
      <c r="D1890" s="298"/>
      <c r="E1890" s="298"/>
      <c r="F1890" s="82"/>
      <c r="G1890" s="82"/>
      <c r="H1890" s="82"/>
      <c r="I1890" s="82"/>
      <c r="J1890" s="82"/>
      <c r="K1890" s="205">
        <f>+F1890+G1890+H1890+I1890+J1890</f>
        <v>0</v>
      </c>
    </row>
    <row r="1891" spans="2:13" x14ac:dyDescent="0.25">
      <c r="C1891" s="298" t="str">
        <f>IF(OR(D1867=Tablas!C1627,D1867=Tablas!C1628,D1867=Tablas!C1629,D1867=Tablas!C1630),"Operativos","")</f>
        <v>Operativos</v>
      </c>
      <c r="D1891" s="298"/>
      <c r="E1891" s="298"/>
      <c r="F1891" s="82"/>
      <c r="G1891" s="82"/>
      <c r="H1891" s="82"/>
      <c r="I1891" s="82"/>
      <c r="J1891" s="82"/>
      <c r="K1891" s="205">
        <v>0</v>
      </c>
    </row>
    <row r="1892" spans="2:13" x14ac:dyDescent="0.25">
      <c r="C1892" s="295" t="s">
        <v>7586</v>
      </c>
      <c r="D1892" s="295"/>
      <c r="E1892" s="295"/>
      <c r="F1892" s="206">
        <f>+F1889+F1890+F1891</f>
        <v>0</v>
      </c>
      <c r="G1892" s="206">
        <f>+G1889+G1890+G1891</f>
        <v>0</v>
      </c>
      <c r="H1892" s="206">
        <f>+H1889+H1890+H1891</f>
        <v>0</v>
      </c>
      <c r="I1892" s="206">
        <f>+I1889+I1890+I1891</f>
        <v>0</v>
      </c>
      <c r="J1892" s="206">
        <f>+J1891+J1890+J1889</f>
        <v>0</v>
      </c>
      <c r="K1892" s="206">
        <f>+K1889+K1890+K1891</f>
        <v>0</v>
      </c>
    </row>
    <row r="1893" spans="2:13" x14ac:dyDescent="0.25">
      <c r="B1893" s="26"/>
      <c r="C1893" s="67"/>
      <c r="D1893" s="67"/>
      <c r="E1893" s="67"/>
      <c r="F1893" s="83"/>
      <c r="G1893" s="83"/>
      <c r="H1893" s="83"/>
      <c r="I1893" s="83"/>
      <c r="J1893" s="83"/>
      <c r="K1893" s="83"/>
      <c r="L1893" s="26"/>
      <c r="M1893" s="26"/>
    </row>
    <row r="1894" spans="2:13" x14ac:dyDescent="0.25">
      <c r="B1894" s="26"/>
    </row>
    <row r="1895" spans="2:13" x14ac:dyDescent="0.25">
      <c r="B1895" s="26"/>
      <c r="C1895" s="288" t="str">
        <f>IF(F1892&gt;0,"Describa la función del área Producción/Operaciones *","")</f>
        <v/>
      </c>
      <c r="D1895" s="288"/>
      <c r="E1895" s="288"/>
      <c r="F1895" s="288"/>
      <c r="G1895" s="86"/>
      <c r="H1895" s="303"/>
      <c r="I1895" s="303"/>
      <c r="J1895" s="303"/>
      <c r="K1895" s="303"/>
      <c r="L1895" s="303"/>
      <c r="M1895" s="303"/>
    </row>
    <row r="1896" spans="2:13" x14ac:dyDescent="0.25">
      <c r="B1896" s="26"/>
    </row>
    <row r="1897" spans="2:13" x14ac:dyDescent="0.25">
      <c r="B1897" s="26"/>
      <c r="C1897" s="288" t="str">
        <f>IF(G1892&gt;0,"Describa la función del área Comercial y ventas *","")</f>
        <v/>
      </c>
      <c r="D1897" s="288"/>
      <c r="E1897" s="288"/>
      <c r="F1897" s="288"/>
      <c r="G1897" s="86"/>
      <c r="H1897" s="304"/>
      <c r="I1897" s="304"/>
      <c r="J1897" s="304"/>
      <c r="K1897" s="304"/>
      <c r="L1897" s="304"/>
      <c r="M1897" s="304"/>
    </row>
    <row r="1898" spans="2:13" x14ac:dyDescent="0.25">
      <c r="B1898" s="26"/>
    </row>
    <row r="1899" spans="2:13" x14ac:dyDescent="0.25">
      <c r="B1899" s="26"/>
      <c r="C1899" s="288" t="str">
        <f>IF(H1892&gt;0,"Describa la función del área Administración y finanzas *","")</f>
        <v/>
      </c>
      <c r="D1899" s="288"/>
      <c r="E1899" s="288"/>
      <c r="F1899" s="288"/>
      <c r="G1899" s="86"/>
      <c r="H1899" s="303"/>
      <c r="I1899" s="303"/>
      <c r="J1899" s="303"/>
      <c r="K1899" s="303"/>
      <c r="L1899" s="303"/>
      <c r="M1899" s="303"/>
    </row>
    <row r="1900" spans="2:13" x14ac:dyDescent="0.25">
      <c r="B1900" s="26"/>
    </row>
    <row r="1901" spans="2:13" x14ac:dyDescent="0.25">
      <c r="B1901" s="26"/>
      <c r="C1901" s="288" t="str">
        <f>IF(I1892&gt;0,"Describa la función del área Recursos Humanos *","")</f>
        <v/>
      </c>
      <c r="D1901" s="288"/>
      <c r="E1901" s="288"/>
      <c r="F1901" s="288"/>
      <c r="G1901" s="86"/>
      <c r="H1901" s="303"/>
      <c r="I1901" s="303"/>
      <c r="J1901" s="303"/>
      <c r="K1901" s="303"/>
      <c r="L1901" s="303"/>
      <c r="M1901" s="303"/>
    </row>
    <row r="1902" spans="2:13" x14ac:dyDescent="0.25">
      <c r="B1902" s="26"/>
    </row>
    <row r="1903" spans="2:13" x14ac:dyDescent="0.25">
      <c r="B1903" s="26"/>
      <c r="C1903" s="288" t="str">
        <f>IF(J1892&gt;0,"Describa la función del área Otros: *","")</f>
        <v/>
      </c>
      <c r="D1903" s="288"/>
      <c r="E1903" s="288"/>
      <c r="F1903" s="288"/>
      <c r="G1903" s="86"/>
      <c r="H1903" s="303"/>
      <c r="I1903" s="303"/>
      <c r="J1903" s="303"/>
      <c r="K1903" s="303"/>
      <c r="L1903" s="303"/>
      <c r="M1903" s="303"/>
    </row>
    <row r="1906" spans="2:13" ht="15.75" x14ac:dyDescent="0.25">
      <c r="B1906" s="375" t="s">
        <v>4</v>
      </c>
      <c r="C1906" s="375"/>
      <c r="D1906" s="375"/>
      <c r="E1906" s="375"/>
      <c r="F1906" s="375"/>
      <c r="G1906" s="375"/>
      <c r="H1906" s="375"/>
      <c r="I1906" s="375"/>
      <c r="J1906" s="375"/>
      <c r="K1906" s="375"/>
      <c r="L1906" s="375"/>
      <c r="M1906" s="375"/>
    </row>
    <row r="1909" spans="2:13" x14ac:dyDescent="0.25">
      <c r="C1909" s="20" t="s">
        <v>7566</v>
      </c>
      <c r="D1909" s="274"/>
      <c r="E1909" s="282"/>
      <c r="F1909" s="282"/>
      <c r="G1909" s="282"/>
      <c r="H1909" s="282"/>
      <c r="I1909" s="282"/>
      <c r="J1909" s="282"/>
      <c r="K1909" s="282"/>
      <c r="L1909" s="275"/>
    </row>
    <row r="1911" spans="2:13" x14ac:dyDescent="0.25">
      <c r="D1911" s="19" t="e">
        <f>VLOOKUP(D1912,Tablas!$K$5:$L$28,2,FALSE)</f>
        <v>#N/A</v>
      </c>
    </row>
    <row r="1912" spans="2:13" x14ac:dyDescent="0.25">
      <c r="C1912" s="20" t="s">
        <v>7567</v>
      </c>
      <c r="D1912" s="33"/>
      <c r="F1912" s="20" t="s">
        <v>7568</v>
      </c>
      <c r="G1912" s="376"/>
      <c r="H1912" s="377"/>
      <c r="J1912" s="20" t="s">
        <v>7569</v>
      </c>
      <c r="K1912" s="274"/>
      <c r="L1912" s="275"/>
    </row>
    <row r="1913" spans="2:13" x14ac:dyDescent="0.25">
      <c r="C1913" s="20"/>
      <c r="D1913" s="27"/>
      <c r="G1913" s="27"/>
      <c r="K1913" s="159"/>
      <c r="L1913" s="159"/>
    </row>
    <row r="1914" spans="2:13" x14ac:dyDescent="0.25">
      <c r="D1914" s="19" t="str">
        <f>IF(D1912&gt;0,VLOOKUP(D1912,Tablas!$K$5:$M$28,3,FALSE),"")</f>
        <v/>
      </c>
    </row>
    <row r="1915" spans="2:13" x14ac:dyDescent="0.25">
      <c r="C1915" s="20" t="s">
        <v>7570</v>
      </c>
      <c r="D1915" s="33"/>
      <c r="F1915" s="20" t="s">
        <v>7571</v>
      </c>
      <c r="G1915" s="376"/>
      <c r="H1915" s="377"/>
    </row>
    <row r="1919" spans="2:13" x14ac:dyDescent="0.25">
      <c r="D1919" s="374" t="s">
        <v>8</v>
      </c>
      <c r="E1919" s="374"/>
      <c r="F1919" s="374"/>
      <c r="G1919" s="374"/>
      <c r="H1919" s="374"/>
      <c r="I1919" s="374"/>
    </row>
    <row r="1921" spans="4:9" x14ac:dyDescent="0.25">
      <c r="D1921" s="265" t="s">
        <v>7559</v>
      </c>
      <c r="E1921" s="265" t="s">
        <v>7560</v>
      </c>
      <c r="F1921" s="265" t="s">
        <v>7561</v>
      </c>
      <c r="G1921" s="265" t="s">
        <v>1176</v>
      </c>
      <c r="H1921" s="265" t="s">
        <v>7562</v>
      </c>
      <c r="I1921" s="265" t="s">
        <v>7563</v>
      </c>
    </row>
    <row r="1922" spans="4:9" x14ac:dyDescent="0.25">
      <c r="D1922" s="35"/>
      <c r="E1922" s="35"/>
      <c r="F1922" s="35"/>
      <c r="G1922" s="36" t="str">
        <f>MID(F1922,3,8)</f>
        <v/>
      </c>
      <c r="H1922" s="35"/>
      <c r="I1922" s="35"/>
    </row>
    <row r="1923" spans="4:9" x14ac:dyDescent="0.25">
      <c r="D1923" s="35"/>
      <c r="E1923" s="35"/>
      <c r="F1923" s="35"/>
      <c r="G1923" s="36" t="str">
        <f>MID(F1923,3,8)</f>
        <v/>
      </c>
      <c r="H1923" s="35"/>
      <c r="I1923" s="35"/>
    </row>
    <row r="1924" spans="4:9" x14ac:dyDescent="0.25">
      <c r="D1924" s="35"/>
      <c r="E1924" s="35"/>
      <c r="F1924" s="35"/>
      <c r="G1924" s="36" t="str">
        <f>MID(F1924,3,8)</f>
        <v/>
      </c>
      <c r="H1924" s="35"/>
      <c r="I1924" s="35"/>
    </row>
    <row r="1928" spans="4:9" x14ac:dyDescent="0.25">
      <c r="F1928" s="373" t="s">
        <v>9238</v>
      </c>
    </row>
    <row r="1929" spans="4:9" x14ac:dyDescent="0.25">
      <c r="F1929" s="373"/>
    </row>
    <row r="1955" spans="2:13" x14ac:dyDescent="0.25">
      <c r="B1955" s="378" t="s">
        <v>9258</v>
      </c>
      <c r="C1955" s="378"/>
      <c r="D1955" s="378"/>
    </row>
    <row r="1957" spans="2:13" ht="15.75" x14ac:dyDescent="0.25">
      <c r="B1957" s="375" t="str">
        <f>IF(D1961&gt;0,D1961,"")</f>
        <v/>
      </c>
      <c r="C1957" s="375"/>
      <c r="D1957" s="375"/>
      <c r="E1957" s="375"/>
      <c r="F1957" s="375"/>
      <c r="G1957" s="375"/>
      <c r="H1957" s="375"/>
      <c r="I1957" s="375"/>
      <c r="J1957" s="375"/>
      <c r="K1957" s="375"/>
      <c r="L1957" s="375"/>
      <c r="M1957" s="375"/>
    </row>
    <row r="1959" spans="2:13" x14ac:dyDescent="0.25">
      <c r="C1959" s="20" t="s">
        <v>7556</v>
      </c>
      <c r="D1959" s="274"/>
      <c r="E1959" s="275"/>
    </row>
    <row r="1961" spans="2:13" x14ac:dyDescent="0.25">
      <c r="C1961" s="20" t="s">
        <v>7557</v>
      </c>
      <c r="D1961" s="274"/>
      <c r="E1961" s="282"/>
      <c r="F1961" s="282"/>
      <c r="G1961" s="282"/>
      <c r="H1961" s="282"/>
      <c r="I1961" s="282"/>
      <c r="J1961" s="282"/>
      <c r="K1961" s="282"/>
      <c r="L1961" s="275"/>
    </row>
    <row r="1963" spans="2:13" x14ac:dyDescent="0.25">
      <c r="C1963" s="279" t="s">
        <v>9232</v>
      </c>
      <c r="D1963" s="279"/>
      <c r="E1963" s="79"/>
    </row>
    <row r="1965" spans="2:13" x14ac:dyDescent="0.25">
      <c r="C1965" s="20" t="s">
        <v>3</v>
      </c>
      <c r="D1965" s="381" t="str">
        <f>IF(E1963&gt;0,VLOOKUP(E1963,Tablas!G1657:H2850,2,FALSE),"")</f>
        <v/>
      </c>
      <c r="E1965" s="382"/>
      <c r="F1965" s="382"/>
      <c r="G1965" s="382"/>
      <c r="H1965" s="382"/>
      <c r="I1965" s="382"/>
      <c r="J1965" s="382"/>
      <c r="K1965" s="382"/>
      <c r="L1965" s="383"/>
    </row>
    <row r="1967" spans="2:13" x14ac:dyDescent="0.25">
      <c r="C1967" s="20" t="s">
        <v>9229</v>
      </c>
      <c r="D1967" s="285"/>
      <c r="E1967" s="286"/>
    </row>
    <row r="1969" spans="2:13" x14ac:dyDescent="0.25">
      <c r="C1969" s="288" t="str">
        <f>IF(OR(D1967=Tablas!C1727,D1967=Tablas!C1728,D1967=Tablas!C1729,D1967=Tablas!C1730),"Dotación de personal según F.931 *",IF(D1967=Tablas!C1731,"Nomina de asociados *",""))</f>
        <v>Dotación de personal según F.931 *</v>
      </c>
      <c r="D1969" s="379"/>
      <c r="E1969" s="79"/>
    </row>
    <row r="1970" spans="2:13" x14ac:dyDescent="0.25">
      <c r="C1970" s="20"/>
    </row>
    <row r="1971" spans="2:13" x14ac:dyDescent="0.25">
      <c r="C1971" s="288" t="s">
        <v>9235</v>
      </c>
      <c r="D1971" s="288"/>
      <c r="E1971" s="274"/>
      <c r="F1971" s="275"/>
    </row>
    <row r="1973" spans="2:13" x14ac:dyDescent="0.25">
      <c r="C1973" s="279" t="s">
        <v>9239</v>
      </c>
      <c r="D1973" s="279"/>
      <c r="E1973" s="279"/>
      <c r="F1973" s="279"/>
      <c r="G1973" s="279"/>
      <c r="H1973" s="279"/>
      <c r="I1973" s="279"/>
      <c r="J1973" s="279"/>
      <c r="K1973" s="279"/>
      <c r="L1973" s="279"/>
    </row>
    <row r="1975" spans="2:13" x14ac:dyDescent="0.25">
      <c r="C1975" s="341"/>
      <c r="D1975" s="342"/>
      <c r="E1975" s="342"/>
      <c r="F1975" s="342"/>
      <c r="G1975" s="342"/>
      <c r="H1975" s="342"/>
      <c r="I1975" s="342"/>
      <c r="J1975" s="342"/>
      <c r="K1975" s="342"/>
      <c r="L1975" s="343"/>
    </row>
    <row r="1976" spans="2:13" x14ac:dyDescent="0.25">
      <c r="C1976" s="346"/>
      <c r="D1976" s="347"/>
      <c r="E1976" s="347"/>
      <c r="F1976" s="347"/>
      <c r="G1976" s="347"/>
      <c r="H1976" s="347"/>
      <c r="I1976" s="347"/>
      <c r="J1976" s="347"/>
      <c r="K1976" s="347"/>
      <c r="L1976" s="348"/>
    </row>
    <row r="1978" spans="2:13" x14ac:dyDescent="0.25">
      <c r="C1978" s="288" t="s">
        <v>9240</v>
      </c>
      <c r="D1978" s="288"/>
      <c r="E1978" s="288"/>
      <c r="F1978" s="288"/>
      <c r="G1978" s="288"/>
      <c r="H1978" s="288"/>
      <c r="I1978" s="288"/>
      <c r="J1978" s="288"/>
      <c r="K1978" s="288"/>
      <c r="L1978" s="288"/>
    </row>
    <row r="1980" spans="2:13" x14ac:dyDescent="0.25">
      <c r="C1980" s="341"/>
      <c r="D1980" s="342"/>
      <c r="E1980" s="342"/>
      <c r="F1980" s="342"/>
      <c r="G1980" s="342"/>
      <c r="H1980" s="342"/>
      <c r="I1980" s="342"/>
      <c r="J1980" s="342"/>
      <c r="K1980" s="342"/>
      <c r="L1980" s="343"/>
    </row>
    <row r="1981" spans="2:13" x14ac:dyDescent="0.25">
      <c r="C1981" s="346"/>
      <c r="D1981" s="347"/>
      <c r="E1981" s="347"/>
      <c r="F1981" s="347"/>
      <c r="G1981" s="347"/>
      <c r="H1981" s="347"/>
      <c r="I1981" s="347"/>
      <c r="J1981" s="347"/>
      <c r="K1981" s="347"/>
      <c r="L1981" s="348"/>
    </row>
    <row r="1984" spans="2:13" ht="15.75" x14ac:dyDescent="0.25">
      <c r="B1984" s="375" t="s">
        <v>9233</v>
      </c>
      <c r="C1984" s="375"/>
      <c r="D1984" s="375"/>
      <c r="E1984" s="375"/>
      <c r="F1984" s="375"/>
      <c r="G1984" s="375"/>
      <c r="H1984" s="375"/>
      <c r="I1984" s="375"/>
      <c r="J1984" s="375"/>
      <c r="K1984" s="375"/>
      <c r="L1984" s="375"/>
      <c r="M1984" s="375"/>
    </row>
    <row r="1986" spans="2:13" x14ac:dyDescent="0.25">
      <c r="B1986" s="380" t="s">
        <v>9234</v>
      </c>
      <c r="C1986" s="380"/>
      <c r="D1986" s="380"/>
      <c r="E1986" s="380"/>
      <c r="F1986" s="380"/>
      <c r="G1986" s="380"/>
      <c r="H1986" s="380"/>
      <c r="I1986" s="380"/>
      <c r="J1986" s="380"/>
      <c r="K1986" s="380"/>
      <c r="L1986" s="380"/>
      <c r="M1986" s="380"/>
    </row>
    <row r="1988" spans="2:13" ht="30" x14ac:dyDescent="0.25">
      <c r="C1988" s="38"/>
      <c r="D1988" s="38"/>
      <c r="E1988" s="38"/>
      <c r="F1988" s="261" t="s">
        <v>7596</v>
      </c>
      <c r="G1988" s="261" t="s">
        <v>7597</v>
      </c>
      <c r="H1988" s="261" t="s">
        <v>7598</v>
      </c>
      <c r="I1988" s="261" t="s">
        <v>7599</v>
      </c>
      <c r="J1988" s="261" t="s">
        <v>7600</v>
      </c>
      <c r="K1988" s="261" t="s">
        <v>7592</v>
      </c>
    </row>
    <row r="1989" spans="2:13" x14ac:dyDescent="0.25">
      <c r="C1989" s="297" t="str">
        <f>IF(OR(D1967=Tablas!C1827,D1967=Tablas!C1828,D1967=Tablas!C1829,D1967=Tablas!C1830),"Gerentes",IF(D1967=Tablas!C1831,"Cantidad de asociados a capacitar",""))</f>
        <v>Gerentes</v>
      </c>
      <c r="D1989" s="297"/>
      <c r="E1989" s="297"/>
      <c r="F1989" s="82"/>
      <c r="G1989" s="82"/>
      <c r="H1989" s="82"/>
      <c r="I1989" s="82"/>
      <c r="J1989" s="82"/>
      <c r="K1989" s="205">
        <f>+F1989+G1989+H1989+I1989+J1989</f>
        <v>0</v>
      </c>
    </row>
    <row r="1990" spans="2:13" x14ac:dyDescent="0.25">
      <c r="C1990" s="298" t="str">
        <f>IF(OR(D1967=Tablas!C1727,D1967=Tablas!C1728,D1967=Tablas!C1729,D1967=Tablas!C1730),"Mandos Medios (supervisores, jefes de área, etc.)","")</f>
        <v>Mandos Medios (supervisores, jefes de área, etc.)</v>
      </c>
      <c r="D1990" s="298"/>
      <c r="E1990" s="298"/>
      <c r="F1990" s="82"/>
      <c r="G1990" s="82"/>
      <c r="H1990" s="82"/>
      <c r="I1990" s="82"/>
      <c r="J1990" s="82"/>
      <c r="K1990" s="205">
        <f>+F1990+G1990+H1990+I1990+J1990</f>
        <v>0</v>
      </c>
    </row>
    <row r="1991" spans="2:13" x14ac:dyDescent="0.25">
      <c r="C1991" s="298" t="str">
        <f>IF(OR(D1967=Tablas!C1727,D1967=Tablas!C1728,D1967=Tablas!C1729,D1967=Tablas!C1730),"Operativos","")</f>
        <v>Operativos</v>
      </c>
      <c r="D1991" s="298"/>
      <c r="E1991" s="298"/>
      <c r="F1991" s="82"/>
      <c r="G1991" s="82"/>
      <c r="H1991" s="82"/>
      <c r="I1991" s="82"/>
      <c r="J1991" s="82"/>
      <c r="K1991" s="205">
        <v>0</v>
      </c>
    </row>
    <row r="1992" spans="2:13" x14ac:dyDescent="0.25">
      <c r="C1992" s="295" t="s">
        <v>7586</v>
      </c>
      <c r="D1992" s="295"/>
      <c r="E1992" s="295"/>
      <c r="F1992" s="206">
        <f>+F1989+F1990+F1991</f>
        <v>0</v>
      </c>
      <c r="G1992" s="206">
        <f>+G1989+G1990+G1991</f>
        <v>0</v>
      </c>
      <c r="H1992" s="206">
        <f>+H1989+H1990+H1991</f>
        <v>0</v>
      </c>
      <c r="I1992" s="206">
        <f>+I1989+I1990+I1991</f>
        <v>0</v>
      </c>
      <c r="J1992" s="206">
        <f>+J1991+J1990+J1989</f>
        <v>0</v>
      </c>
      <c r="K1992" s="206">
        <f>+K1989+K1990+K1991</f>
        <v>0</v>
      </c>
    </row>
    <row r="1993" spans="2:13" x14ac:dyDescent="0.25">
      <c r="B1993" s="26"/>
      <c r="C1993" s="67"/>
      <c r="D1993" s="67"/>
      <c r="E1993" s="67"/>
      <c r="F1993" s="83"/>
      <c r="G1993" s="83"/>
      <c r="H1993" s="83"/>
      <c r="I1993" s="83"/>
      <c r="J1993" s="83"/>
      <c r="K1993" s="83"/>
      <c r="L1993" s="26"/>
      <c r="M1993" s="26"/>
    </row>
    <row r="1994" spans="2:13" x14ac:dyDescent="0.25">
      <c r="B1994" s="26"/>
    </row>
    <row r="1995" spans="2:13" x14ac:dyDescent="0.25">
      <c r="B1995" s="26"/>
      <c r="C1995" s="288" t="str">
        <f>IF(F1992&gt;0,"Describa la función del área Producción/Operaciones *","")</f>
        <v/>
      </c>
      <c r="D1995" s="288"/>
      <c r="E1995" s="288"/>
      <c r="F1995" s="288"/>
      <c r="G1995" s="86"/>
      <c r="H1995" s="303"/>
      <c r="I1995" s="303"/>
      <c r="J1995" s="303"/>
      <c r="K1995" s="303"/>
      <c r="L1995" s="303"/>
      <c r="M1995" s="303"/>
    </row>
    <row r="1996" spans="2:13" x14ac:dyDescent="0.25">
      <c r="B1996" s="26"/>
    </row>
    <row r="1997" spans="2:13" x14ac:dyDescent="0.25">
      <c r="B1997" s="26"/>
      <c r="C1997" s="288" t="str">
        <f>IF(G1992&gt;0,"Describa la función del área Comercial y ventas *","")</f>
        <v/>
      </c>
      <c r="D1997" s="288"/>
      <c r="E1997" s="288"/>
      <c r="F1997" s="288"/>
      <c r="G1997" s="86"/>
      <c r="H1997" s="304"/>
      <c r="I1997" s="304"/>
      <c r="J1997" s="304"/>
      <c r="K1997" s="304"/>
      <c r="L1997" s="304"/>
      <c r="M1997" s="304"/>
    </row>
    <row r="1998" spans="2:13" x14ac:dyDescent="0.25">
      <c r="B1998" s="26"/>
    </row>
    <row r="1999" spans="2:13" x14ac:dyDescent="0.25">
      <c r="B1999" s="26"/>
      <c r="C1999" s="288" t="str">
        <f>IF(H1992&gt;0,"Describa la función del área Administración y finanzas *","")</f>
        <v/>
      </c>
      <c r="D1999" s="288"/>
      <c r="E1999" s="288"/>
      <c r="F1999" s="288"/>
      <c r="G1999" s="86"/>
      <c r="H1999" s="303"/>
      <c r="I1999" s="303"/>
      <c r="J1999" s="303"/>
      <c r="K1999" s="303"/>
      <c r="L1999" s="303"/>
      <c r="M1999" s="303"/>
    </row>
    <row r="2000" spans="2:13" x14ac:dyDescent="0.25">
      <c r="B2000" s="26"/>
    </row>
    <row r="2001" spans="2:13" x14ac:dyDescent="0.25">
      <c r="B2001" s="26"/>
      <c r="C2001" s="288" t="str">
        <f>IF(I1992&gt;0,"Describa la función del área Recursos Humanos *","")</f>
        <v/>
      </c>
      <c r="D2001" s="288"/>
      <c r="E2001" s="288"/>
      <c r="F2001" s="288"/>
      <c r="G2001" s="86"/>
      <c r="H2001" s="303"/>
      <c r="I2001" s="303"/>
      <c r="J2001" s="303"/>
      <c r="K2001" s="303"/>
      <c r="L2001" s="303"/>
      <c r="M2001" s="303"/>
    </row>
    <row r="2002" spans="2:13" x14ac:dyDescent="0.25">
      <c r="B2002" s="26"/>
    </row>
    <row r="2003" spans="2:13" x14ac:dyDescent="0.25">
      <c r="B2003" s="26"/>
      <c r="C2003" s="288" t="str">
        <f>IF(J1992&gt;0,"Describa la función del área Otros: *","")</f>
        <v/>
      </c>
      <c r="D2003" s="288"/>
      <c r="E2003" s="288"/>
      <c r="F2003" s="288"/>
      <c r="G2003" s="86"/>
      <c r="H2003" s="303"/>
      <c r="I2003" s="303"/>
      <c r="J2003" s="303"/>
      <c r="K2003" s="303"/>
      <c r="L2003" s="303"/>
      <c r="M2003" s="303"/>
    </row>
    <row r="2006" spans="2:13" ht="15.75" x14ac:dyDescent="0.25">
      <c r="B2006" s="375" t="s">
        <v>4</v>
      </c>
      <c r="C2006" s="375"/>
      <c r="D2006" s="375"/>
      <c r="E2006" s="375"/>
      <c r="F2006" s="375"/>
      <c r="G2006" s="375"/>
      <c r="H2006" s="375"/>
      <c r="I2006" s="375"/>
      <c r="J2006" s="375"/>
      <c r="K2006" s="375"/>
      <c r="L2006" s="375"/>
      <c r="M2006" s="375"/>
    </row>
    <row r="2009" spans="2:13" x14ac:dyDescent="0.25">
      <c r="C2009" s="20" t="s">
        <v>7566</v>
      </c>
      <c r="D2009" s="274"/>
      <c r="E2009" s="282"/>
      <c r="F2009" s="282"/>
      <c r="G2009" s="282"/>
      <c r="H2009" s="282"/>
      <c r="I2009" s="282"/>
      <c r="J2009" s="282"/>
      <c r="K2009" s="282"/>
      <c r="L2009" s="275"/>
    </row>
    <row r="2011" spans="2:13" x14ac:dyDescent="0.25">
      <c r="D2011" s="19" t="e">
        <f>VLOOKUP(D2012,Tablas!$K$5:$L$28,2,FALSE)</f>
        <v>#N/A</v>
      </c>
    </row>
    <row r="2012" spans="2:13" x14ac:dyDescent="0.25">
      <c r="C2012" s="20" t="s">
        <v>7567</v>
      </c>
      <c r="D2012" s="33"/>
      <c r="F2012" s="20" t="s">
        <v>7568</v>
      </c>
      <c r="G2012" s="376"/>
      <c r="H2012" s="377"/>
      <c r="J2012" s="20" t="s">
        <v>7569</v>
      </c>
      <c r="K2012" s="274"/>
      <c r="L2012" s="275"/>
    </row>
    <row r="2013" spans="2:13" x14ac:dyDescent="0.25">
      <c r="C2013" s="20"/>
      <c r="D2013" s="27"/>
      <c r="G2013" s="27"/>
      <c r="K2013" s="159"/>
      <c r="L2013" s="159"/>
    </row>
    <row r="2014" spans="2:13" x14ac:dyDescent="0.25">
      <c r="D2014" s="19" t="str">
        <f>IF(D2012&gt;0,VLOOKUP(D2012,Tablas!$K$5:$M$28,3,FALSE),"")</f>
        <v/>
      </c>
    </row>
    <row r="2015" spans="2:13" x14ac:dyDescent="0.25">
      <c r="C2015" s="20" t="s">
        <v>7570</v>
      </c>
      <c r="D2015" s="33"/>
      <c r="F2015" s="20" t="s">
        <v>7571</v>
      </c>
      <c r="G2015" s="376"/>
      <c r="H2015" s="377"/>
    </row>
    <row r="2019" spans="4:9" x14ac:dyDescent="0.25">
      <c r="D2019" s="374" t="s">
        <v>8</v>
      </c>
      <c r="E2019" s="374"/>
      <c r="F2019" s="374"/>
      <c r="G2019" s="374"/>
      <c r="H2019" s="374"/>
      <c r="I2019" s="374"/>
    </row>
    <row r="2021" spans="4:9" x14ac:dyDescent="0.25">
      <c r="D2021" s="265" t="s">
        <v>7559</v>
      </c>
      <c r="E2021" s="265" t="s">
        <v>7560</v>
      </c>
      <c r="F2021" s="265" t="s">
        <v>7561</v>
      </c>
      <c r="G2021" s="265" t="s">
        <v>1176</v>
      </c>
      <c r="H2021" s="265" t="s">
        <v>7562</v>
      </c>
      <c r="I2021" s="265" t="s">
        <v>7563</v>
      </c>
    </row>
    <row r="2022" spans="4:9" x14ac:dyDescent="0.25">
      <c r="D2022" s="35"/>
      <c r="E2022" s="35"/>
      <c r="F2022" s="35"/>
      <c r="G2022" s="36" t="str">
        <f>MID(F2022,3,8)</f>
        <v/>
      </c>
      <c r="H2022" s="35"/>
      <c r="I2022" s="35"/>
    </row>
    <row r="2023" spans="4:9" x14ac:dyDescent="0.25">
      <c r="D2023" s="35"/>
      <c r="E2023" s="35"/>
      <c r="F2023" s="35"/>
      <c r="G2023" s="36" t="str">
        <f>MID(F2023,3,8)</f>
        <v/>
      </c>
      <c r="H2023" s="35"/>
      <c r="I2023" s="35"/>
    </row>
    <row r="2024" spans="4:9" x14ac:dyDescent="0.25">
      <c r="D2024" s="35"/>
      <c r="E2024" s="35"/>
      <c r="F2024" s="35"/>
      <c r="G2024" s="36" t="str">
        <f>MID(F2024,3,8)</f>
        <v/>
      </c>
      <c r="H2024" s="35"/>
      <c r="I2024" s="35"/>
    </row>
    <row r="2028" spans="4:9" x14ac:dyDescent="0.25">
      <c r="F2028" s="373" t="s">
        <v>9238</v>
      </c>
    </row>
    <row r="2029" spans="4:9" x14ac:dyDescent="0.25">
      <c r="F2029" s="373"/>
    </row>
    <row r="2055" spans="2:13" x14ac:dyDescent="0.25">
      <c r="B2055" s="378" t="s">
        <v>9259</v>
      </c>
      <c r="C2055" s="378"/>
      <c r="D2055" s="378"/>
    </row>
    <row r="2057" spans="2:13" ht="15.75" x14ac:dyDescent="0.25">
      <c r="B2057" s="375" t="str">
        <f>IF(D2061&gt;0,D2061,"")</f>
        <v/>
      </c>
      <c r="C2057" s="375"/>
      <c r="D2057" s="375"/>
      <c r="E2057" s="375"/>
      <c r="F2057" s="375"/>
      <c r="G2057" s="375"/>
      <c r="H2057" s="375"/>
      <c r="I2057" s="375"/>
      <c r="J2057" s="375"/>
      <c r="K2057" s="375"/>
      <c r="L2057" s="375"/>
      <c r="M2057" s="375"/>
    </row>
    <row r="2059" spans="2:13" x14ac:dyDescent="0.25">
      <c r="C2059" s="20" t="s">
        <v>7556</v>
      </c>
      <c r="D2059" s="274"/>
      <c r="E2059" s="275"/>
    </row>
    <row r="2061" spans="2:13" x14ac:dyDescent="0.25">
      <c r="C2061" s="20" t="s">
        <v>7557</v>
      </c>
      <c r="D2061" s="274"/>
      <c r="E2061" s="282"/>
      <c r="F2061" s="282"/>
      <c r="G2061" s="282"/>
      <c r="H2061" s="282"/>
      <c r="I2061" s="282"/>
      <c r="J2061" s="282"/>
      <c r="K2061" s="282"/>
      <c r="L2061" s="275"/>
    </row>
    <row r="2063" spans="2:13" x14ac:dyDescent="0.25">
      <c r="C2063" s="279" t="s">
        <v>9232</v>
      </c>
      <c r="D2063" s="279"/>
      <c r="E2063" s="79"/>
    </row>
    <row r="2065" spans="3:12" x14ac:dyDescent="0.25">
      <c r="C2065" s="20" t="s">
        <v>3</v>
      </c>
      <c r="D2065" s="381" t="str">
        <f>IF(E2063&gt;0,VLOOKUP(E2063,Tablas!G1757:H2950,2,FALSE),"")</f>
        <v/>
      </c>
      <c r="E2065" s="382"/>
      <c r="F2065" s="382"/>
      <c r="G2065" s="382"/>
      <c r="H2065" s="382"/>
      <c r="I2065" s="382"/>
      <c r="J2065" s="382"/>
      <c r="K2065" s="382"/>
      <c r="L2065" s="383"/>
    </row>
    <row r="2067" spans="3:12" x14ac:dyDescent="0.25">
      <c r="C2067" s="20" t="s">
        <v>9229</v>
      </c>
      <c r="D2067" s="285"/>
      <c r="E2067" s="286"/>
    </row>
    <row r="2069" spans="3:12" x14ac:dyDescent="0.25">
      <c r="C2069" s="288" t="str">
        <f>IF(OR(D2067=Tablas!C1827,D2067=Tablas!C1828,D2067=Tablas!C1829,D2067=Tablas!C1830),"Dotación de personal según F.931 *",IF(D2067=Tablas!C1831,"Nomina de asociados *",""))</f>
        <v>Dotación de personal según F.931 *</v>
      </c>
      <c r="D2069" s="379"/>
      <c r="E2069" s="79"/>
    </row>
    <row r="2070" spans="3:12" x14ac:dyDescent="0.25">
      <c r="C2070" s="20"/>
    </row>
    <row r="2071" spans="3:12" x14ac:dyDescent="0.25">
      <c r="C2071" s="288" t="s">
        <v>9235</v>
      </c>
      <c r="D2071" s="288"/>
      <c r="E2071" s="274"/>
      <c r="F2071" s="275"/>
    </row>
    <row r="2073" spans="3:12" x14ac:dyDescent="0.25">
      <c r="C2073" s="279" t="s">
        <v>9239</v>
      </c>
      <c r="D2073" s="279"/>
      <c r="E2073" s="279"/>
      <c r="F2073" s="279"/>
      <c r="G2073" s="279"/>
      <c r="H2073" s="279"/>
      <c r="I2073" s="279"/>
      <c r="J2073" s="279"/>
      <c r="K2073" s="279"/>
      <c r="L2073" s="279"/>
    </row>
    <row r="2075" spans="3:12" x14ac:dyDescent="0.25">
      <c r="C2075" s="341"/>
      <c r="D2075" s="342"/>
      <c r="E2075" s="342"/>
      <c r="F2075" s="342"/>
      <c r="G2075" s="342"/>
      <c r="H2075" s="342"/>
      <c r="I2075" s="342"/>
      <c r="J2075" s="342"/>
      <c r="K2075" s="342"/>
      <c r="L2075" s="343"/>
    </row>
    <row r="2076" spans="3:12" x14ac:dyDescent="0.25">
      <c r="C2076" s="346"/>
      <c r="D2076" s="347"/>
      <c r="E2076" s="347"/>
      <c r="F2076" s="347"/>
      <c r="G2076" s="347"/>
      <c r="H2076" s="347"/>
      <c r="I2076" s="347"/>
      <c r="J2076" s="347"/>
      <c r="K2076" s="347"/>
      <c r="L2076" s="348"/>
    </row>
    <row r="2078" spans="3:12" x14ac:dyDescent="0.25">
      <c r="C2078" s="288" t="s">
        <v>9240</v>
      </c>
      <c r="D2078" s="288"/>
      <c r="E2078" s="288"/>
      <c r="F2078" s="288"/>
      <c r="G2078" s="288"/>
      <c r="H2078" s="288"/>
      <c r="I2078" s="288"/>
      <c r="J2078" s="288"/>
      <c r="K2078" s="288"/>
      <c r="L2078" s="288"/>
    </row>
    <row r="2080" spans="3:12" x14ac:dyDescent="0.25">
      <c r="C2080" s="341"/>
      <c r="D2080" s="342"/>
      <c r="E2080" s="342"/>
      <c r="F2080" s="342"/>
      <c r="G2080" s="342"/>
      <c r="H2080" s="342"/>
      <c r="I2080" s="342"/>
      <c r="J2080" s="342"/>
      <c r="K2080" s="342"/>
      <c r="L2080" s="343"/>
    </row>
    <row r="2081" spans="2:13" x14ac:dyDescent="0.25">
      <c r="C2081" s="346"/>
      <c r="D2081" s="347"/>
      <c r="E2081" s="347"/>
      <c r="F2081" s="347"/>
      <c r="G2081" s="347"/>
      <c r="H2081" s="347"/>
      <c r="I2081" s="347"/>
      <c r="J2081" s="347"/>
      <c r="K2081" s="347"/>
      <c r="L2081" s="348"/>
    </row>
    <row r="2084" spans="2:13" ht="15.75" x14ac:dyDescent="0.25">
      <c r="B2084" s="375" t="s">
        <v>9233</v>
      </c>
      <c r="C2084" s="375"/>
      <c r="D2084" s="375"/>
      <c r="E2084" s="375"/>
      <c r="F2084" s="375"/>
      <c r="G2084" s="375"/>
      <c r="H2084" s="375"/>
      <c r="I2084" s="375"/>
      <c r="J2084" s="375"/>
      <c r="K2084" s="375"/>
      <c r="L2084" s="375"/>
      <c r="M2084" s="375"/>
    </row>
    <row r="2086" spans="2:13" x14ac:dyDescent="0.25">
      <c r="B2086" s="380" t="s">
        <v>9234</v>
      </c>
      <c r="C2086" s="380"/>
      <c r="D2086" s="380"/>
      <c r="E2086" s="380"/>
      <c r="F2086" s="380"/>
      <c r="G2086" s="380"/>
      <c r="H2086" s="380"/>
      <c r="I2086" s="380"/>
      <c r="J2086" s="380"/>
      <c r="K2086" s="380"/>
      <c r="L2086" s="380"/>
      <c r="M2086" s="380"/>
    </row>
    <row r="2088" spans="2:13" ht="30" x14ac:dyDescent="0.25">
      <c r="C2088" s="38"/>
      <c r="D2088" s="38"/>
      <c r="E2088" s="38"/>
      <c r="F2088" s="261" t="s">
        <v>7596</v>
      </c>
      <c r="G2088" s="261" t="s">
        <v>7597</v>
      </c>
      <c r="H2088" s="261" t="s">
        <v>7598</v>
      </c>
      <c r="I2088" s="261" t="s">
        <v>7599</v>
      </c>
      <c r="J2088" s="261" t="s">
        <v>7600</v>
      </c>
      <c r="K2088" s="261" t="s">
        <v>7592</v>
      </c>
    </row>
    <row r="2089" spans="2:13" x14ac:dyDescent="0.25">
      <c r="C2089" s="297" t="str">
        <f>IF(OR(D2067=Tablas!C1927,D2067=Tablas!C1928,D2067=Tablas!C1929,D2067=Tablas!C1930),"Gerentes",IF(D2067=Tablas!C1931,"Cantidad de asociados a capacitar",""))</f>
        <v>Gerentes</v>
      </c>
      <c r="D2089" s="297"/>
      <c r="E2089" s="297"/>
      <c r="F2089" s="82"/>
      <c r="G2089" s="82"/>
      <c r="H2089" s="82"/>
      <c r="I2089" s="82"/>
      <c r="J2089" s="82"/>
      <c r="K2089" s="205">
        <f>+F2089+G2089+H2089+I2089+J2089</f>
        <v>0</v>
      </c>
    </row>
    <row r="2090" spans="2:13" x14ac:dyDescent="0.25">
      <c r="C2090" s="298" t="str">
        <f>IF(OR(D2067=Tablas!C1827,D2067=Tablas!C1828,D2067=Tablas!C1829,D2067=Tablas!C1830),"Mandos Medios (supervisores, jefes de área, etc.)","")</f>
        <v>Mandos Medios (supervisores, jefes de área, etc.)</v>
      </c>
      <c r="D2090" s="298"/>
      <c r="E2090" s="298"/>
      <c r="F2090" s="82"/>
      <c r="G2090" s="82"/>
      <c r="H2090" s="82"/>
      <c r="I2090" s="82"/>
      <c r="J2090" s="82"/>
      <c r="K2090" s="205">
        <f>+F2090+G2090+H2090+I2090+J2090</f>
        <v>0</v>
      </c>
    </row>
    <row r="2091" spans="2:13" x14ac:dyDescent="0.25">
      <c r="C2091" s="298" t="str">
        <f>IF(OR(D2067=Tablas!C1827,D2067=Tablas!C1828,D2067=Tablas!C1829,D2067=Tablas!C1830),"Operativos","")</f>
        <v>Operativos</v>
      </c>
      <c r="D2091" s="298"/>
      <c r="E2091" s="298"/>
      <c r="F2091" s="82"/>
      <c r="G2091" s="82"/>
      <c r="H2091" s="82"/>
      <c r="I2091" s="82"/>
      <c r="J2091" s="82"/>
      <c r="K2091" s="205">
        <v>0</v>
      </c>
    </row>
    <row r="2092" spans="2:13" x14ac:dyDescent="0.25">
      <c r="C2092" s="295" t="s">
        <v>7586</v>
      </c>
      <c r="D2092" s="295"/>
      <c r="E2092" s="295"/>
      <c r="F2092" s="206">
        <f>+F2089+F2090+F2091</f>
        <v>0</v>
      </c>
      <c r="G2092" s="206">
        <f>+G2089+G2090+G2091</f>
        <v>0</v>
      </c>
      <c r="H2092" s="206">
        <f>+H2089+H2090+H2091</f>
        <v>0</v>
      </c>
      <c r="I2092" s="206">
        <f>+I2089+I2090+I2091</f>
        <v>0</v>
      </c>
      <c r="J2092" s="206">
        <f>+J2091+J2090+J2089</f>
        <v>0</v>
      </c>
      <c r="K2092" s="206">
        <f>+K2089+K2090+K2091</f>
        <v>0</v>
      </c>
    </row>
    <row r="2093" spans="2:13" x14ac:dyDescent="0.25">
      <c r="B2093" s="26"/>
      <c r="C2093" s="67"/>
      <c r="D2093" s="67"/>
      <c r="E2093" s="67"/>
      <c r="F2093" s="83"/>
      <c r="G2093" s="83"/>
      <c r="H2093" s="83"/>
      <c r="I2093" s="83"/>
      <c r="J2093" s="83"/>
      <c r="K2093" s="83"/>
      <c r="L2093" s="26"/>
      <c r="M2093" s="26"/>
    </row>
    <row r="2094" spans="2:13" x14ac:dyDescent="0.25">
      <c r="B2094" s="26"/>
    </row>
    <row r="2095" spans="2:13" x14ac:dyDescent="0.25">
      <c r="B2095" s="26"/>
      <c r="C2095" s="288" t="str">
        <f>IF(F2092&gt;0,"Describa la función del área Producción/Operaciones *","")</f>
        <v/>
      </c>
      <c r="D2095" s="288"/>
      <c r="E2095" s="288"/>
      <c r="F2095" s="288"/>
      <c r="G2095" s="86"/>
      <c r="H2095" s="303"/>
      <c r="I2095" s="303"/>
      <c r="J2095" s="303"/>
      <c r="K2095" s="303"/>
      <c r="L2095" s="303"/>
      <c r="M2095" s="303"/>
    </row>
    <row r="2096" spans="2:13" x14ac:dyDescent="0.25">
      <c r="B2096" s="26"/>
    </row>
    <row r="2097" spans="2:13" x14ac:dyDescent="0.25">
      <c r="B2097" s="26"/>
      <c r="C2097" s="288" t="str">
        <f>IF(G2092&gt;0,"Describa la función del área Comercial y ventas *","")</f>
        <v/>
      </c>
      <c r="D2097" s="288"/>
      <c r="E2097" s="288"/>
      <c r="F2097" s="288"/>
      <c r="G2097" s="86"/>
      <c r="H2097" s="304"/>
      <c r="I2097" s="304"/>
      <c r="J2097" s="304"/>
      <c r="K2097" s="304"/>
      <c r="L2097" s="304"/>
      <c r="M2097" s="304"/>
    </row>
    <row r="2098" spans="2:13" x14ac:dyDescent="0.25">
      <c r="B2098" s="26"/>
    </row>
    <row r="2099" spans="2:13" x14ac:dyDescent="0.25">
      <c r="B2099" s="26"/>
      <c r="C2099" s="288" t="str">
        <f>IF(H2092&gt;0,"Describa la función del área Administración y finanzas *","")</f>
        <v/>
      </c>
      <c r="D2099" s="288"/>
      <c r="E2099" s="288"/>
      <c r="F2099" s="288"/>
      <c r="G2099" s="86"/>
      <c r="H2099" s="303"/>
      <c r="I2099" s="303"/>
      <c r="J2099" s="303"/>
      <c r="K2099" s="303"/>
      <c r="L2099" s="303"/>
      <c r="M2099" s="303"/>
    </row>
    <row r="2100" spans="2:13" x14ac:dyDescent="0.25">
      <c r="B2100" s="26"/>
    </row>
    <row r="2101" spans="2:13" x14ac:dyDescent="0.25">
      <c r="B2101" s="26"/>
      <c r="C2101" s="288" t="str">
        <f>IF(I2092&gt;0,"Describa la función del área Recursos Humanos *","")</f>
        <v/>
      </c>
      <c r="D2101" s="288"/>
      <c r="E2101" s="288"/>
      <c r="F2101" s="288"/>
      <c r="G2101" s="86"/>
      <c r="H2101" s="303"/>
      <c r="I2101" s="303"/>
      <c r="J2101" s="303"/>
      <c r="K2101" s="303"/>
      <c r="L2101" s="303"/>
      <c r="M2101" s="303"/>
    </row>
    <row r="2102" spans="2:13" x14ac:dyDescent="0.25">
      <c r="B2102" s="26"/>
    </row>
    <row r="2103" spans="2:13" x14ac:dyDescent="0.25">
      <c r="B2103" s="26"/>
      <c r="C2103" s="288" t="str">
        <f>IF(J2092&gt;0,"Describa la función del área Otros: *","")</f>
        <v/>
      </c>
      <c r="D2103" s="288"/>
      <c r="E2103" s="288"/>
      <c r="F2103" s="288"/>
      <c r="G2103" s="86"/>
      <c r="H2103" s="303"/>
      <c r="I2103" s="303"/>
      <c r="J2103" s="303"/>
      <c r="K2103" s="303"/>
      <c r="L2103" s="303"/>
      <c r="M2103" s="303"/>
    </row>
    <row r="2106" spans="2:13" ht="15.75" x14ac:dyDescent="0.25">
      <c r="B2106" s="375" t="s">
        <v>4</v>
      </c>
      <c r="C2106" s="375"/>
      <c r="D2106" s="375"/>
      <c r="E2106" s="375"/>
      <c r="F2106" s="375"/>
      <c r="G2106" s="375"/>
      <c r="H2106" s="375"/>
      <c r="I2106" s="375"/>
      <c r="J2106" s="375"/>
      <c r="K2106" s="375"/>
      <c r="L2106" s="375"/>
      <c r="M2106" s="375"/>
    </row>
    <row r="2109" spans="2:13" x14ac:dyDescent="0.25">
      <c r="C2109" s="20" t="s">
        <v>7566</v>
      </c>
      <c r="D2109" s="274"/>
      <c r="E2109" s="282"/>
      <c r="F2109" s="282"/>
      <c r="G2109" s="282"/>
      <c r="H2109" s="282"/>
      <c r="I2109" s="282"/>
      <c r="J2109" s="282"/>
      <c r="K2109" s="282"/>
      <c r="L2109" s="275"/>
    </row>
    <row r="2111" spans="2:13" x14ac:dyDescent="0.25">
      <c r="D2111" s="19" t="e">
        <f>VLOOKUP(D2112,Tablas!$K$5:$L$28,2,FALSE)</f>
        <v>#N/A</v>
      </c>
    </row>
    <row r="2112" spans="2:13" x14ac:dyDescent="0.25">
      <c r="C2112" s="20" t="s">
        <v>7567</v>
      </c>
      <c r="D2112" s="33"/>
      <c r="F2112" s="20" t="s">
        <v>7568</v>
      </c>
      <c r="G2112" s="376"/>
      <c r="H2112" s="377"/>
      <c r="J2112" s="20" t="s">
        <v>7569</v>
      </c>
      <c r="K2112" s="274"/>
      <c r="L2112" s="275"/>
    </row>
    <row r="2113" spans="3:12" x14ac:dyDescent="0.25">
      <c r="C2113" s="20"/>
      <c r="D2113" s="27"/>
      <c r="G2113" s="27"/>
      <c r="K2113" s="159"/>
      <c r="L2113" s="159"/>
    </row>
    <row r="2114" spans="3:12" x14ac:dyDescent="0.25">
      <c r="D2114" s="19" t="str">
        <f>IF(D2112&gt;0,VLOOKUP(D2112,Tablas!$K$5:$M$28,3,FALSE),"")</f>
        <v/>
      </c>
    </row>
    <row r="2115" spans="3:12" x14ac:dyDescent="0.25">
      <c r="C2115" s="20" t="s">
        <v>7570</v>
      </c>
      <c r="D2115" s="33"/>
      <c r="F2115" s="20" t="s">
        <v>7571</v>
      </c>
      <c r="G2115" s="376"/>
      <c r="H2115" s="377"/>
    </row>
    <row r="2119" spans="3:12" x14ac:dyDescent="0.25">
      <c r="D2119" s="374" t="s">
        <v>8</v>
      </c>
      <c r="E2119" s="374"/>
      <c r="F2119" s="374"/>
      <c r="G2119" s="374"/>
      <c r="H2119" s="374"/>
      <c r="I2119" s="374"/>
    </row>
    <row r="2121" spans="3:12" x14ac:dyDescent="0.25">
      <c r="D2121" s="265" t="s">
        <v>7559</v>
      </c>
      <c r="E2121" s="265" t="s">
        <v>7560</v>
      </c>
      <c r="F2121" s="265" t="s">
        <v>7561</v>
      </c>
      <c r="G2121" s="265" t="s">
        <v>1176</v>
      </c>
      <c r="H2121" s="265" t="s">
        <v>7562</v>
      </c>
      <c r="I2121" s="265" t="s">
        <v>7563</v>
      </c>
    </row>
    <row r="2122" spans="3:12" x14ac:dyDescent="0.25">
      <c r="D2122" s="35"/>
      <c r="E2122" s="35"/>
      <c r="F2122" s="35"/>
      <c r="G2122" s="36" t="str">
        <f>MID(F2122,3,8)</f>
        <v/>
      </c>
      <c r="H2122" s="35"/>
      <c r="I2122" s="35"/>
    </row>
    <row r="2123" spans="3:12" x14ac:dyDescent="0.25">
      <c r="D2123" s="35"/>
      <c r="E2123" s="35"/>
      <c r="F2123" s="35"/>
      <c r="G2123" s="36" t="str">
        <f>MID(F2123,3,8)</f>
        <v/>
      </c>
      <c r="H2123" s="35"/>
      <c r="I2123" s="35"/>
    </row>
    <row r="2124" spans="3:12" x14ac:dyDescent="0.25">
      <c r="D2124" s="35"/>
      <c r="E2124" s="35"/>
      <c r="F2124" s="35"/>
      <c r="G2124" s="36" t="str">
        <f>MID(F2124,3,8)</f>
        <v/>
      </c>
      <c r="H2124" s="35"/>
      <c r="I2124" s="35"/>
    </row>
    <row r="2128" spans="3:12" x14ac:dyDescent="0.25">
      <c r="F2128" s="373" t="s">
        <v>9238</v>
      </c>
    </row>
    <row r="2129" spans="6:6" x14ac:dyDescent="0.25">
      <c r="F2129" s="373"/>
    </row>
    <row r="2155" spans="2:13" x14ac:dyDescent="0.25">
      <c r="B2155" s="378" t="s">
        <v>9260</v>
      </c>
      <c r="C2155" s="378"/>
      <c r="D2155" s="378"/>
    </row>
    <row r="2157" spans="2:13" ht="15.75" x14ac:dyDescent="0.25">
      <c r="B2157" s="375" t="str">
        <f>IF(D2161&gt;0,D2161,"")</f>
        <v/>
      </c>
      <c r="C2157" s="375"/>
      <c r="D2157" s="375"/>
      <c r="E2157" s="375"/>
      <c r="F2157" s="375"/>
      <c r="G2157" s="375"/>
      <c r="H2157" s="375"/>
      <c r="I2157" s="375"/>
      <c r="J2157" s="375"/>
      <c r="K2157" s="375"/>
      <c r="L2157" s="375"/>
      <c r="M2157" s="375"/>
    </row>
    <row r="2159" spans="2:13" x14ac:dyDescent="0.25">
      <c r="C2159" s="20" t="s">
        <v>7556</v>
      </c>
      <c r="D2159" s="274"/>
      <c r="E2159" s="275"/>
    </row>
    <row r="2161" spans="3:12" x14ac:dyDescent="0.25">
      <c r="C2161" s="20" t="s">
        <v>7557</v>
      </c>
      <c r="D2161" s="274"/>
      <c r="E2161" s="282"/>
      <c r="F2161" s="282"/>
      <c r="G2161" s="282"/>
      <c r="H2161" s="282"/>
      <c r="I2161" s="282"/>
      <c r="J2161" s="282"/>
      <c r="K2161" s="282"/>
      <c r="L2161" s="275"/>
    </row>
    <row r="2163" spans="3:12" x14ac:dyDescent="0.25">
      <c r="C2163" s="279" t="s">
        <v>9232</v>
      </c>
      <c r="D2163" s="279"/>
      <c r="E2163" s="79"/>
    </row>
    <row r="2165" spans="3:12" x14ac:dyDescent="0.25">
      <c r="C2165" s="20" t="s">
        <v>3</v>
      </c>
      <c r="D2165" s="381" t="str">
        <f>IF(E2163&gt;0,VLOOKUP(E2163,Tablas!G1857:H3050,2,FALSE),"")</f>
        <v/>
      </c>
      <c r="E2165" s="382"/>
      <c r="F2165" s="382"/>
      <c r="G2165" s="382"/>
      <c r="H2165" s="382"/>
      <c r="I2165" s="382"/>
      <c r="J2165" s="382"/>
      <c r="K2165" s="382"/>
      <c r="L2165" s="383"/>
    </row>
    <row r="2167" spans="3:12" x14ac:dyDescent="0.25">
      <c r="C2167" s="20" t="s">
        <v>9229</v>
      </c>
      <c r="D2167" s="285"/>
      <c r="E2167" s="286"/>
    </row>
    <row r="2169" spans="3:12" x14ac:dyDescent="0.25">
      <c r="C2169" s="288" t="str">
        <f>IF(OR(D2167=Tablas!C1927,D2167=Tablas!C1928,D2167=Tablas!C1929,D2167=Tablas!C1930),"Dotación de personal según F.931 *",IF(D2167=Tablas!C1931,"Nomina de asociados *",""))</f>
        <v>Dotación de personal según F.931 *</v>
      </c>
      <c r="D2169" s="379"/>
      <c r="E2169" s="79"/>
    </row>
    <row r="2170" spans="3:12" x14ac:dyDescent="0.25">
      <c r="C2170" s="20"/>
    </row>
    <row r="2171" spans="3:12" x14ac:dyDescent="0.25">
      <c r="C2171" s="288" t="s">
        <v>9235</v>
      </c>
      <c r="D2171" s="288"/>
      <c r="E2171" s="274"/>
      <c r="F2171" s="275"/>
    </row>
    <row r="2173" spans="3:12" x14ac:dyDescent="0.25">
      <c r="C2173" s="279" t="s">
        <v>9239</v>
      </c>
      <c r="D2173" s="279"/>
      <c r="E2173" s="279"/>
      <c r="F2173" s="279"/>
      <c r="G2173" s="279"/>
      <c r="H2173" s="279"/>
      <c r="I2173" s="279"/>
      <c r="J2173" s="279"/>
      <c r="K2173" s="279"/>
      <c r="L2173" s="279"/>
    </row>
    <row r="2175" spans="3:12" x14ac:dyDescent="0.25">
      <c r="C2175" s="341"/>
      <c r="D2175" s="342"/>
      <c r="E2175" s="342"/>
      <c r="F2175" s="342"/>
      <c r="G2175" s="342"/>
      <c r="H2175" s="342"/>
      <c r="I2175" s="342"/>
      <c r="J2175" s="342"/>
      <c r="K2175" s="342"/>
      <c r="L2175" s="343"/>
    </row>
    <row r="2176" spans="3:12" x14ac:dyDescent="0.25">
      <c r="C2176" s="346"/>
      <c r="D2176" s="347"/>
      <c r="E2176" s="347"/>
      <c r="F2176" s="347"/>
      <c r="G2176" s="347"/>
      <c r="H2176" s="347"/>
      <c r="I2176" s="347"/>
      <c r="J2176" s="347"/>
      <c r="K2176" s="347"/>
      <c r="L2176" s="348"/>
    </row>
    <row r="2178" spans="2:13" x14ac:dyDescent="0.25">
      <c r="C2178" s="288" t="s">
        <v>9240</v>
      </c>
      <c r="D2178" s="288"/>
      <c r="E2178" s="288"/>
      <c r="F2178" s="288"/>
      <c r="G2178" s="288"/>
      <c r="H2178" s="288"/>
      <c r="I2178" s="288"/>
      <c r="J2178" s="288"/>
      <c r="K2178" s="288"/>
      <c r="L2178" s="288"/>
    </row>
    <row r="2180" spans="2:13" x14ac:dyDescent="0.25">
      <c r="C2180" s="341"/>
      <c r="D2180" s="342"/>
      <c r="E2180" s="342"/>
      <c r="F2180" s="342"/>
      <c r="G2180" s="342"/>
      <c r="H2180" s="342"/>
      <c r="I2180" s="342"/>
      <c r="J2180" s="342"/>
      <c r="K2180" s="342"/>
      <c r="L2180" s="343"/>
    </row>
    <row r="2181" spans="2:13" x14ac:dyDescent="0.25">
      <c r="C2181" s="346"/>
      <c r="D2181" s="347"/>
      <c r="E2181" s="347"/>
      <c r="F2181" s="347"/>
      <c r="G2181" s="347"/>
      <c r="H2181" s="347"/>
      <c r="I2181" s="347"/>
      <c r="J2181" s="347"/>
      <c r="K2181" s="347"/>
      <c r="L2181" s="348"/>
    </row>
    <row r="2184" spans="2:13" ht="15.75" x14ac:dyDescent="0.25">
      <c r="B2184" s="375" t="s">
        <v>9233</v>
      </c>
      <c r="C2184" s="375"/>
      <c r="D2184" s="375"/>
      <c r="E2184" s="375"/>
      <c r="F2184" s="375"/>
      <c r="G2184" s="375"/>
      <c r="H2184" s="375"/>
      <c r="I2184" s="375"/>
      <c r="J2184" s="375"/>
      <c r="K2184" s="375"/>
      <c r="L2184" s="375"/>
      <c r="M2184" s="375"/>
    </row>
    <row r="2186" spans="2:13" x14ac:dyDescent="0.25">
      <c r="B2186" s="380" t="s">
        <v>9234</v>
      </c>
      <c r="C2186" s="380"/>
      <c r="D2186" s="380"/>
      <c r="E2186" s="380"/>
      <c r="F2186" s="380"/>
      <c r="G2186" s="380"/>
      <c r="H2186" s="380"/>
      <c r="I2186" s="380"/>
      <c r="J2186" s="380"/>
      <c r="K2186" s="380"/>
      <c r="L2186" s="380"/>
      <c r="M2186" s="380"/>
    </row>
    <row r="2188" spans="2:13" ht="30" x14ac:dyDescent="0.25">
      <c r="C2188" s="38"/>
      <c r="D2188" s="38"/>
      <c r="E2188" s="38"/>
      <c r="F2188" s="261" t="s">
        <v>7596</v>
      </c>
      <c r="G2188" s="261" t="s">
        <v>7597</v>
      </c>
      <c r="H2188" s="261" t="s">
        <v>7598</v>
      </c>
      <c r="I2188" s="261" t="s">
        <v>7599</v>
      </c>
      <c r="J2188" s="261" t="s">
        <v>7600</v>
      </c>
      <c r="K2188" s="261" t="s">
        <v>7592</v>
      </c>
    </row>
    <row r="2189" spans="2:13" x14ac:dyDescent="0.25">
      <c r="C2189" s="297" t="str">
        <f>IF(OR(D2167=Tablas!C2027,D2167=Tablas!C2028,D2167=Tablas!C2029,D2167=Tablas!C2030),"Gerentes",IF(D2167=Tablas!C2031,"Cantidad de asociados a capacitar",""))</f>
        <v>Gerentes</v>
      </c>
      <c r="D2189" s="297"/>
      <c r="E2189" s="297"/>
      <c r="F2189" s="82"/>
      <c r="G2189" s="82"/>
      <c r="H2189" s="82"/>
      <c r="I2189" s="82"/>
      <c r="J2189" s="82"/>
      <c r="K2189" s="205">
        <f>+F2189+G2189+H2189+I2189+J2189</f>
        <v>0</v>
      </c>
    </row>
    <row r="2190" spans="2:13" x14ac:dyDescent="0.25">
      <c r="C2190" s="298" t="str">
        <f>IF(OR(D2167=Tablas!C1927,D2167=Tablas!C1928,D2167=Tablas!C1929,D2167=Tablas!C1930),"Mandos Medios (supervisores, jefes de área, etc.)","")</f>
        <v>Mandos Medios (supervisores, jefes de área, etc.)</v>
      </c>
      <c r="D2190" s="298"/>
      <c r="E2190" s="298"/>
      <c r="F2190" s="82"/>
      <c r="G2190" s="82"/>
      <c r="H2190" s="82"/>
      <c r="I2190" s="82"/>
      <c r="J2190" s="82"/>
      <c r="K2190" s="205">
        <f>+F2190+G2190+H2190+I2190+J2190</f>
        <v>0</v>
      </c>
    </row>
    <row r="2191" spans="2:13" x14ac:dyDescent="0.25">
      <c r="C2191" s="298" t="str">
        <f>IF(OR(D2167=Tablas!C1927,D2167=Tablas!C1928,D2167=Tablas!C1929,D2167=Tablas!C1930),"Operativos","")</f>
        <v>Operativos</v>
      </c>
      <c r="D2191" s="298"/>
      <c r="E2191" s="298"/>
      <c r="F2191" s="82"/>
      <c r="G2191" s="82"/>
      <c r="H2191" s="82"/>
      <c r="I2191" s="82"/>
      <c r="J2191" s="82"/>
      <c r="K2191" s="205">
        <v>0</v>
      </c>
    </row>
    <row r="2192" spans="2:13" x14ac:dyDescent="0.25">
      <c r="C2192" s="295" t="s">
        <v>7586</v>
      </c>
      <c r="D2192" s="295"/>
      <c r="E2192" s="295"/>
      <c r="F2192" s="206">
        <f>+F2189+F2190+F2191</f>
        <v>0</v>
      </c>
      <c r="G2192" s="206">
        <f>+G2189+G2190+G2191</f>
        <v>0</v>
      </c>
      <c r="H2192" s="206">
        <f>+H2189+H2190+H2191</f>
        <v>0</v>
      </c>
      <c r="I2192" s="206">
        <f>+I2189+I2190+I2191</f>
        <v>0</v>
      </c>
      <c r="J2192" s="206">
        <f>+J2191+J2190+J2189</f>
        <v>0</v>
      </c>
      <c r="K2192" s="206">
        <f>+K2189+K2190+K2191</f>
        <v>0</v>
      </c>
    </row>
    <row r="2193" spans="2:13" x14ac:dyDescent="0.25">
      <c r="B2193" s="26"/>
      <c r="C2193" s="67"/>
      <c r="D2193" s="67"/>
      <c r="E2193" s="67"/>
      <c r="F2193" s="83"/>
      <c r="G2193" s="83"/>
      <c r="H2193" s="83"/>
      <c r="I2193" s="83"/>
      <c r="J2193" s="83"/>
      <c r="K2193" s="83"/>
      <c r="L2193" s="26"/>
      <c r="M2193" s="26"/>
    </row>
    <row r="2194" spans="2:13" x14ac:dyDescent="0.25">
      <c r="B2194" s="26"/>
    </row>
    <row r="2195" spans="2:13" x14ac:dyDescent="0.25">
      <c r="B2195" s="26"/>
      <c r="C2195" s="288" t="str">
        <f>IF(F2192&gt;0,"Describa la función del área Producción/Operaciones *","")</f>
        <v/>
      </c>
      <c r="D2195" s="288"/>
      <c r="E2195" s="288"/>
      <c r="F2195" s="288"/>
      <c r="G2195" s="86"/>
      <c r="H2195" s="303"/>
      <c r="I2195" s="303"/>
      <c r="J2195" s="303"/>
      <c r="K2195" s="303"/>
      <c r="L2195" s="303"/>
      <c r="M2195" s="303"/>
    </row>
    <row r="2196" spans="2:13" x14ac:dyDescent="0.25">
      <c r="B2196" s="26"/>
    </row>
    <row r="2197" spans="2:13" x14ac:dyDescent="0.25">
      <c r="B2197" s="26"/>
      <c r="C2197" s="288" t="str">
        <f>IF(G2192&gt;0,"Describa la función del área Comercial y ventas *","")</f>
        <v/>
      </c>
      <c r="D2197" s="288"/>
      <c r="E2197" s="288"/>
      <c r="F2197" s="288"/>
      <c r="G2197" s="86"/>
      <c r="H2197" s="304"/>
      <c r="I2197" s="304"/>
      <c r="J2197" s="304"/>
      <c r="K2197" s="304"/>
      <c r="L2197" s="304"/>
      <c r="M2197" s="304"/>
    </row>
    <row r="2198" spans="2:13" x14ac:dyDescent="0.25">
      <c r="B2198" s="26"/>
    </row>
    <row r="2199" spans="2:13" x14ac:dyDescent="0.25">
      <c r="B2199" s="26"/>
      <c r="C2199" s="288" t="str">
        <f>IF(H2192&gt;0,"Describa la función del área Administración y finanzas *","")</f>
        <v/>
      </c>
      <c r="D2199" s="288"/>
      <c r="E2199" s="288"/>
      <c r="F2199" s="288"/>
      <c r="G2199" s="86"/>
      <c r="H2199" s="303"/>
      <c r="I2199" s="303"/>
      <c r="J2199" s="303"/>
      <c r="K2199" s="303"/>
      <c r="L2199" s="303"/>
      <c r="M2199" s="303"/>
    </row>
    <row r="2200" spans="2:13" x14ac:dyDescent="0.25">
      <c r="B2200" s="26"/>
    </row>
    <row r="2201" spans="2:13" x14ac:dyDescent="0.25">
      <c r="B2201" s="26"/>
      <c r="C2201" s="288" t="str">
        <f>IF(I2192&gt;0,"Describa la función del área Recursos Humanos *","")</f>
        <v/>
      </c>
      <c r="D2201" s="288"/>
      <c r="E2201" s="288"/>
      <c r="F2201" s="288"/>
      <c r="G2201" s="86"/>
      <c r="H2201" s="303"/>
      <c r="I2201" s="303"/>
      <c r="J2201" s="303"/>
      <c r="K2201" s="303"/>
      <c r="L2201" s="303"/>
      <c r="M2201" s="303"/>
    </row>
    <row r="2202" spans="2:13" x14ac:dyDescent="0.25">
      <c r="B2202" s="26"/>
    </row>
    <row r="2203" spans="2:13" x14ac:dyDescent="0.25">
      <c r="B2203" s="26"/>
      <c r="C2203" s="288" t="str">
        <f>IF(J2192&gt;0,"Describa la función del área Otros: *","")</f>
        <v/>
      </c>
      <c r="D2203" s="288"/>
      <c r="E2203" s="288"/>
      <c r="F2203" s="288"/>
      <c r="G2203" s="86"/>
      <c r="H2203" s="303"/>
      <c r="I2203" s="303"/>
      <c r="J2203" s="303"/>
      <c r="K2203" s="303"/>
      <c r="L2203" s="303"/>
      <c r="M2203" s="303"/>
    </row>
    <row r="2206" spans="2:13" ht="15.75" x14ac:dyDescent="0.25">
      <c r="B2206" s="375" t="s">
        <v>4</v>
      </c>
      <c r="C2206" s="375"/>
      <c r="D2206" s="375"/>
      <c r="E2206" s="375"/>
      <c r="F2206" s="375"/>
      <c r="G2206" s="375"/>
      <c r="H2206" s="375"/>
      <c r="I2206" s="375"/>
      <c r="J2206" s="375"/>
      <c r="K2206" s="375"/>
      <c r="L2206" s="375"/>
      <c r="M2206" s="375"/>
    </row>
    <row r="2209" spans="3:12" x14ac:dyDescent="0.25">
      <c r="C2209" s="20" t="s">
        <v>7566</v>
      </c>
      <c r="D2209" s="274"/>
      <c r="E2209" s="282"/>
      <c r="F2209" s="282"/>
      <c r="G2209" s="282"/>
      <c r="H2209" s="282"/>
      <c r="I2209" s="282"/>
      <c r="J2209" s="282"/>
      <c r="K2209" s="282"/>
      <c r="L2209" s="275"/>
    </row>
    <row r="2211" spans="3:12" x14ac:dyDescent="0.25">
      <c r="D2211" s="19" t="e">
        <f>VLOOKUP(D2212,Tablas!$K$5:$L$28,2,FALSE)</f>
        <v>#N/A</v>
      </c>
    </row>
    <row r="2212" spans="3:12" x14ac:dyDescent="0.25">
      <c r="C2212" s="20" t="s">
        <v>7567</v>
      </c>
      <c r="D2212" s="33"/>
      <c r="F2212" s="20" t="s">
        <v>7568</v>
      </c>
      <c r="G2212" s="376"/>
      <c r="H2212" s="377"/>
      <c r="J2212" s="20" t="s">
        <v>7569</v>
      </c>
      <c r="K2212" s="274"/>
      <c r="L2212" s="275"/>
    </row>
    <row r="2213" spans="3:12" x14ac:dyDescent="0.25">
      <c r="C2213" s="20"/>
      <c r="D2213" s="27"/>
      <c r="G2213" s="27"/>
      <c r="K2213" s="159"/>
      <c r="L2213" s="159"/>
    </row>
    <row r="2214" spans="3:12" x14ac:dyDescent="0.25">
      <c r="D2214" s="19" t="str">
        <f>IF(D2212&gt;0,VLOOKUP(D2212,Tablas!$K$5:$M$28,3,FALSE),"")</f>
        <v/>
      </c>
    </row>
    <row r="2215" spans="3:12" x14ac:dyDescent="0.25">
      <c r="C2215" s="20" t="s">
        <v>7570</v>
      </c>
      <c r="D2215" s="33"/>
      <c r="F2215" s="20" t="s">
        <v>7571</v>
      </c>
      <c r="G2215" s="376"/>
      <c r="H2215" s="377"/>
    </row>
    <row r="2219" spans="3:12" x14ac:dyDescent="0.25">
      <c r="D2219" s="374" t="s">
        <v>8</v>
      </c>
      <c r="E2219" s="374"/>
      <c r="F2219" s="374"/>
      <c r="G2219" s="374"/>
      <c r="H2219" s="374"/>
      <c r="I2219" s="374"/>
    </row>
    <row r="2221" spans="3:12" x14ac:dyDescent="0.25">
      <c r="D2221" s="265" t="s">
        <v>7559</v>
      </c>
      <c r="E2221" s="265" t="s">
        <v>7560</v>
      </c>
      <c r="F2221" s="265" t="s">
        <v>7561</v>
      </c>
      <c r="G2221" s="265" t="s">
        <v>1176</v>
      </c>
      <c r="H2221" s="265" t="s">
        <v>7562</v>
      </c>
      <c r="I2221" s="265" t="s">
        <v>7563</v>
      </c>
    </row>
    <row r="2222" spans="3:12" x14ac:dyDescent="0.25">
      <c r="D2222" s="35"/>
      <c r="E2222" s="35"/>
      <c r="F2222" s="35"/>
      <c r="G2222" s="36" t="str">
        <f>MID(F2222,3,8)</f>
        <v/>
      </c>
      <c r="H2222" s="35"/>
      <c r="I2222" s="35"/>
    </row>
    <row r="2223" spans="3:12" x14ac:dyDescent="0.25">
      <c r="D2223" s="35"/>
      <c r="E2223" s="35"/>
      <c r="F2223" s="35"/>
      <c r="G2223" s="36" t="str">
        <f>MID(F2223,3,8)</f>
        <v/>
      </c>
      <c r="H2223" s="35"/>
      <c r="I2223" s="35"/>
    </row>
    <row r="2224" spans="3:12" x14ac:dyDescent="0.25">
      <c r="D2224" s="35"/>
      <c r="E2224" s="35"/>
      <c r="F2224" s="35"/>
      <c r="G2224" s="36" t="str">
        <f>MID(F2224,3,8)</f>
        <v/>
      </c>
      <c r="H2224" s="35"/>
      <c r="I2224" s="35"/>
    </row>
    <row r="2228" spans="6:6" x14ac:dyDescent="0.25">
      <c r="F2228" s="373" t="s">
        <v>9238</v>
      </c>
    </row>
    <row r="2229" spans="6:6" x14ac:dyDescent="0.25">
      <c r="F2229" s="373"/>
    </row>
    <row r="2255" spans="2:4" x14ac:dyDescent="0.25">
      <c r="B2255" s="378" t="s">
        <v>9261</v>
      </c>
      <c r="C2255" s="378"/>
      <c r="D2255" s="378"/>
    </row>
    <row r="2257" spans="2:13" ht="15.75" x14ac:dyDescent="0.25">
      <c r="B2257" s="375" t="str">
        <f>IF(D2261&gt;0,D2261,"")</f>
        <v/>
      </c>
      <c r="C2257" s="375"/>
      <c r="D2257" s="375"/>
      <c r="E2257" s="375"/>
      <c r="F2257" s="375"/>
      <c r="G2257" s="375"/>
      <c r="H2257" s="375"/>
      <c r="I2257" s="375"/>
      <c r="J2257" s="375"/>
      <c r="K2257" s="375"/>
      <c r="L2257" s="375"/>
      <c r="M2257" s="375"/>
    </row>
    <row r="2259" spans="2:13" x14ac:dyDescent="0.25">
      <c r="C2259" s="20" t="s">
        <v>7556</v>
      </c>
      <c r="D2259" s="274"/>
      <c r="E2259" s="275"/>
    </row>
    <row r="2261" spans="2:13" x14ac:dyDescent="0.25">
      <c r="C2261" s="20" t="s">
        <v>7557</v>
      </c>
      <c r="D2261" s="274"/>
      <c r="E2261" s="282"/>
      <c r="F2261" s="282"/>
      <c r="G2261" s="282"/>
      <c r="H2261" s="282"/>
      <c r="I2261" s="282"/>
      <c r="J2261" s="282"/>
      <c r="K2261" s="282"/>
      <c r="L2261" s="275"/>
    </row>
    <row r="2263" spans="2:13" x14ac:dyDescent="0.25">
      <c r="C2263" s="279" t="s">
        <v>9232</v>
      </c>
      <c r="D2263" s="279"/>
      <c r="E2263" s="79"/>
    </row>
    <row r="2265" spans="2:13" x14ac:dyDescent="0.25">
      <c r="C2265" s="20" t="s">
        <v>3</v>
      </c>
      <c r="D2265" s="381" t="str">
        <f>IF(E2263&gt;0,VLOOKUP(E2263,Tablas!G1957:H3150,2,FALSE),"")</f>
        <v/>
      </c>
      <c r="E2265" s="382"/>
      <c r="F2265" s="382"/>
      <c r="G2265" s="382"/>
      <c r="H2265" s="382"/>
      <c r="I2265" s="382"/>
      <c r="J2265" s="382"/>
      <c r="K2265" s="382"/>
      <c r="L2265" s="383"/>
    </row>
    <row r="2267" spans="2:13" x14ac:dyDescent="0.25">
      <c r="C2267" s="20" t="s">
        <v>9229</v>
      </c>
      <c r="D2267" s="285"/>
      <c r="E2267" s="286"/>
    </row>
    <row r="2269" spans="2:13" x14ac:dyDescent="0.25">
      <c r="C2269" s="288" t="str">
        <f>IF(OR(D2267=Tablas!C2027,D2267=Tablas!C2028,D2267=Tablas!C2029,D2267=Tablas!C2030),"Dotación de personal según F.931 *",IF(D2267=Tablas!C2031,"Nomina de asociados *",""))</f>
        <v>Dotación de personal según F.931 *</v>
      </c>
      <c r="D2269" s="379"/>
      <c r="E2269" s="79"/>
    </row>
    <row r="2270" spans="2:13" x14ac:dyDescent="0.25">
      <c r="C2270" s="20"/>
    </row>
    <row r="2271" spans="2:13" x14ac:dyDescent="0.25">
      <c r="C2271" s="288" t="s">
        <v>9235</v>
      </c>
      <c r="D2271" s="288"/>
      <c r="E2271" s="274"/>
      <c r="F2271" s="275"/>
    </row>
    <row r="2273" spans="2:13" x14ac:dyDescent="0.25">
      <c r="C2273" s="279" t="s">
        <v>9239</v>
      </c>
      <c r="D2273" s="279"/>
      <c r="E2273" s="279"/>
      <c r="F2273" s="279"/>
      <c r="G2273" s="279"/>
      <c r="H2273" s="279"/>
      <c r="I2273" s="279"/>
      <c r="J2273" s="279"/>
      <c r="K2273" s="279"/>
      <c r="L2273" s="279"/>
    </row>
    <row r="2275" spans="2:13" x14ac:dyDescent="0.25">
      <c r="C2275" s="341"/>
      <c r="D2275" s="342"/>
      <c r="E2275" s="342"/>
      <c r="F2275" s="342"/>
      <c r="G2275" s="342"/>
      <c r="H2275" s="342"/>
      <c r="I2275" s="342"/>
      <c r="J2275" s="342"/>
      <c r="K2275" s="342"/>
      <c r="L2275" s="343"/>
    </row>
    <row r="2276" spans="2:13" x14ac:dyDescent="0.25">
      <c r="C2276" s="346"/>
      <c r="D2276" s="347"/>
      <c r="E2276" s="347"/>
      <c r="F2276" s="347"/>
      <c r="G2276" s="347"/>
      <c r="H2276" s="347"/>
      <c r="I2276" s="347"/>
      <c r="J2276" s="347"/>
      <c r="K2276" s="347"/>
      <c r="L2276" s="348"/>
    </row>
    <row r="2278" spans="2:13" x14ac:dyDescent="0.25">
      <c r="C2278" s="288" t="s">
        <v>9240</v>
      </c>
      <c r="D2278" s="288"/>
      <c r="E2278" s="288"/>
      <c r="F2278" s="288"/>
      <c r="G2278" s="288"/>
      <c r="H2278" s="288"/>
      <c r="I2278" s="288"/>
      <c r="J2278" s="288"/>
      <c r="K2278" s="288"/>
      <c r="L2278" s="288"/>
    </row>
    <row r="2280" spans="2:13" x14ac:dyDescent="0.25">
      <c r="C2280" s="341"/>
      <c r="D2280" s="342"/>
      <c r="E2280" s="342"/>
      <c r="F2280" s="342"/>
      <c r="G2280" s="342"/>
      <c r="H2280" s="342"/>
      <c r="I2280" s="342"/>
      <c r="J2280" s="342"/>
      <c r="K2280" s="342"/>
      <c r="L2280" s="343"/>
    </row>
    <row r="2281" spans="2:13" x14ac:dyDescent="0.25">
      <c r="C2281" s="346"/>
      <c r="D2281" s="347"/>
      <c r="E2281" s="347"/>
      <c r="F2281" s="347"/>
      <c r="G2281" s="347"/>
      <c r="H2281" s="347"/>
      <c r="I2281" s="347"/>
      <c r="J2281" s="347"/>
      <c r="K2281" s="347"/>
      <c r="L2281" s="348"/>
    </row>
    <row r="2284" spans="2:13" ht="15.75" x14ac:dyDescent="0.25">
      <c r="B2284" s="375" t="s">
        <v>9233</v>
      </c>
      <c r="C2284" s="375"/>
      <c r="D2284" s="375"/>
      <c r="E2284" s="375"/>
      <c r="F2284" s="375"/>
      <c r="G2284" s="375"/>
      <c r="H2284" s="375"/>
      <c r="I2284" s="375"/>
      <c r="J2284" s="375"/>
      <c r="K2284" s="375"/>
      <c r="L2284" s="375"/>
      <c r="M2284" s="375"/>
    </row>
    <row r="2286" spans="2:13" x14ac:dyDescent="0.25">
      <c r="B2286" s="380" t="s">
        <v>9234</v>
      </c>
      <c r="C2286" s="380"/>
      <c r="D2286" s="380"/>
      <c r="E2286" s="380"/>
      <c r="F2286" s="380"/>
      <c r="G2286" s="380"/>
      <c r="H2286" s="380"/>
      <c r="I2286" s="380"/>
      <c r="J2286" s="380"/>
      <c r="K2286" s="380"/>
      <c r="L2286" s="380"/>
      <c r="M2286" s="380"/>
    </row>
    <row r="2288" spans="2:13" ht="30" x14ac:dyDescent="0.25">
      <c r="C2288" s="38"/>
      <c r="D2288" s="38"/>
      <c r="E2288" s="38"/>
      <c r="F2288" s="261" t="s">
        <v>7596</v>
      </c>
      <c r="G2288" s="261" t="s">
        <v>7597</v>
      </c>
      <c r="H2288" s="261" t="s">
        <v>7598</v>
      </c>
      <c r="I2288" s="261" t="s">
        <v>7599</v>
      </c>
      <c r="J2288" s="261" t="s">
        <v>7600</v>
      </c>
      <c r="K2288" s="261" t="s">
        <v>7592</v>
      </c>
    </row>
    <row r="2289" spans="2:13" x14ac:dyDescent="0.25">
      <c r="C2289" s="297" t="str">
        <f>IF(OR(D2267=Tablas!C2127,D2267=Tablas!C2128,D2267=Tablas!C2129,D2267=Tablas!C2130),"Gerentes",IF(D2267=Tablas!C2131,"Cantidad de asociados a capacitar",""))</f>
        <v>Gerentes</v>
      </c>
      <c r="D2289" s="297"/>
      <c r="E2289" s="297"/>
      <c r="F2289" s="82"/>
      <c r="G2289" s="82"/>
      <c r="H2289" s="82"/>
      <c r="I2289" s="82"/>
      <c r="J2289" s="82"/>
      <c r="K2289" s="205">
        <f>+F2289+G2289+H2289+I2289+J2289</f>
        <v>0</v>
      </c>
    </row>
    <row r="2290" spans="2:13" x14ac:dyDescent="0.25">
      <c r="C2290" s="298" t="str">
        <f>IF(OR(D2267=Tablas!C2027,D2267=Tablas!C2028,D2267=Tablas!C2029,D2267=Tablas!C2030),"Mandos Medios (supervisores, jefes de área, etc.)","")</f>
        <v>Mandos Medios (supervisores, jefes de área, etc.)</v>
      </c>
      <c r="D2290" s="298"/>
      <c r="E2290" s="298"/>
      <c r="F2290" s="82"/>
      <c r="G2290" s="82"/>
      <c r="H2290" s="82"/>
      <c r="I2290" s="82"/>
      <c r="J2290" s="82"/>
      <c r="K2290" s="205">
        <f>+F2290+G2290+H2290+I2290+J2290</f>
        <v>0</v>
      </c>
    </row>
    <row r="2291" spans="2:13" x14ac:dyDescent="0.25">
      <c r="C2291" s="298" t="str">
        <f>IF(OR(D2267=Tablas!C2027,D2267=Tablas!C2028,D2267=Tablas!C2029,D2267=Tablas!C2030),"Operativos","")</f>
        <v>Operativos</v>
      </c>
      <c r="D2291" s="298"/>
      <c r="E2291" s="298"/>
      <c r="F2291" s="82"/>
      <c r="G2291" s="82"/>
      <c r="H2291" s="82"/>
      <c r="I2291" s="82"/>
      <c r="J2291" s="82"/>
      <c r="K2291" s="205">
        <v>0</v>
      </c>
    </row>
    <row r="2292" spans="2:13" x14ac:dyDescent="0.25">
      <c r="C2292" s="295" t="s">
        <v>7586</v>
      </c>
      <c r="D2292" s="295"/>
      <c r="E2292" s="295"/>
      <c r="F2292" s="206">
        <f>+F2289+F2290+F2291</f>
        <v>0</v>
      </c>
      <c r="G2292" s="206">
        <f>+G2289+G2290+G2291</f>
        <v>0</v>
      </c>
      <c r="H2292" s="206">
        <f>+H2289+H2290+H2291</f>
        <v>0</v>
      </c>
      <c r="I2292" s="206">
        <f>+I2289+I2290+I2291</f>
        <v>0</v>
      </c>
      <c r="J2292" s="206">
        <f>+J2291+J2290+J2289</f>
        <v>0</v>
      </c>
      <c r="K2292" s="206">
        <f>+K2289+K2290+K2291</f>
        <v>0</v>
      </c>
    </row>
    <row r="2293" spans="2:13" x14ac:dyDescent="0.25">
      <c r="B2293" s="26"/>
      <c r="C2293" s="67"/>
      <c r="D2293" s="67"/>
      <c r="E2293" s="67"/>
      <c r="F2293" s="83"/>
      <c r="G2293" s="83"/>
      <c r="H2293" s="83"/>
      <c r="I2293" s="83"/>
      <c r="J2293" s="83"/>
      <c r="K2293" s="83"/>
      <c r="L2293" s="26"/>
      <c r="M2293" s="26"/>
    </row>
    <row r="2294" spans="2:13" x14ac:dyDescent="0.25">
      <c r="B2294" s="26"/>
    </row>
    <row r="2295" spans="2:13" x14ac:dyDescent="0.25">
      <c r="B2295" s="26"/>
      <c r="C2295" s="288" t="str">
        <f>IF(F2292&gt;0,"Describa la función del área Producción/Operaciones *","")</f>
        <v/>
      </c>
      <c r="D2295" s="288"/>
      <c r="E2295" s="288"/>
      <c r="F2295" s="288"/>
      <c r="G2295" s="86"/>
      <c r="H2295" s="303"/>
      <c r="I2295" s="303"/>
      <c r="J2295" s="303"/>
      <c r="K2295" s="303"/>
      <c r="L2295" s="303"/>
      <c r="M2295" s="303"/>
    </row>
    <row r="2296" spans="2:13" x14ac:dyDescent="0.25">
      <c r="B2296" s="26"/>
    </row>
    <row r="2297" spans="2:13" x14ac:dyDescent="0.25">
      <c r="B2297" s="26"/>
      <c r="C2297" s="288" t="str">
        <f>IF(G2292&gt;0,"Describa la función del área Comercial y ventas *","")</f>
        <v/>
      </c>
      <c r="D2297" s="288"/>
      <c r="E2297" s="288"/>
      <c r="F2297" s="288"/>
      <c r="G2297" s="86"/>
      <c r="H2297" s="304"/>
      <c r="I2297" s="304"/>
      <c r="J2297" s="304"/>
      <c r="K2297" s="304"/>
      <c r="L2297" s="304"/>
      <c r="M2297" s="304"/>
    </row>
    <row r="2298" spans="2:13" x14ac:dyDescent="0.25">
      <c r="B2298" s="26"/>
    </row>
    <row r="2299" spans="2:13" x14ac:dyDescent="0.25">
      <c r="B2299" s="26"/>
      <c r="C2299" s="288" t="str">
        <f>IF(H2292&gt;0,"Describa la función del área Administración y finanzas *","")</f>
        <v/>
      </c>
      <c r="D2299" s="288"/>
      <c r="E2299" s="288"/>
      <c r="F2299" s="288"/>
      <c r="G2299" s="86"/>
      <c r="H2299" s="303"/>
      <c r="I2299" s="303"/>
      <c r="J2299" s="303"/>
      <c r="K2299" s="303"/>
      <c r="L2299" s="303"/>
      <c r="M2299" s="303"/>
    </row>
    <row r="2300" spans="2:13" x14ac:dyDescent="0.25">
      <c r="B2300" s="26"/>
    </row>
    <row r="2301" spans="2:13" x14ac:dyDescent="0.25">
      <c r="B2301" s="26"/>
      <c r="C2301" s="288" t="str">
        <f>IF(I2292&gt;0,"Describa la función del área Recursos Humanos *","")</f>
        <v/>
      </c>
      <c r="D2301" s="288"/>
      <c r="E2301" s="288"/>
      <c r="F2301" s="288"/>
      <c r="G2301" s="86"/>
      <c r="H2301" s="303"/>
      <c r="I2301" s="303"/>
      <c r="J2301" s="303"/>
      <c r="K2301" s="303"/>
      <c r="L2301" s="303"/>
      <c r="M2301" s="303"/>
    </row>
    <row r="2302" spans="2:13" x14ac:dyDescent="0.25">
      <c r="B2302" s="26"/>
    </row>
    <row r="2303" spans="2:13" x14ac:dyDescent="0.25">
      <c r="B2303" s="26"/>
      <c r="C2303" s="288" t="str">
        <f>IF(J2292&gt;0,"Describa la función del área Otros: *","")</f>
        <v/>
      </c>
      <c r="D2303" s="288"/>
      <c r="E2303" s="288"/>
      <c r="F2303" s="288"/>
      <c r="G2303" s="86"/>
      <c r="H2303" s="303"/>
      <c r="I2303" s="303"/>
      <c r="J2303" s="303"/>
      <c r="K2303" s="303"/>
      <c r="L2303" s="303"/>
      <c r="M2303" s="303"/>
    </row>
    <row r="2306" spans="2:13" ht="15.75" x14ac:dyDescent="0.25">
      <c r="B2306" s="375" t="s">
        <v>4</v>
      </c>
      <c r="C2306" s="375"/>
      <c r="D2306" s="375"/>
      <c r="E2306" s="375"/>
      <c r="F2306" s="375"/>
      <c r="G2306" s="375"/>
      <c r="H2306" s="375"/>
      <c r="I2306" s="375"/>
      <c r="J2306" s="375"/>
      <c r="K2306" s="375"/>
      <c r="L2306" s="375"/>
      <c r="M2306" s="375"/>
    </row>
    <row r="2309" spans="2:13" x14ac:dyDescent="0.25">
      <c r="C2309" s="20" t="s">
        <v>7566</v>
      </c>
      <c r="D2309" s="274"/>
      <c r="E2309" s="282"/>
      <c r="F2309" s="282"/>
      <c r="G2309" s="282"/>
      <c r="H2309" s="282"/>
      <c r="I2309" s="282"/>
      <c r="J2309" s="282"/>
      <c r="K2309" s="282"/>
      <c r="L2309" s="275"/>
    </row>
    <row r="2311" spans="2:13" x14ac:dyDescent="0.25">
      <c r="D2311" s="19" t="e">
        <f>VLOOKUP(D2312,Tablas!$K$5:$L$28,2,FALSE)</f>
        <v>#N/A</v>
      </c>
    </row>
    <row r="2312" spans="2:13" x14ac:dyDescent="0.25">
      <c r="C2312" s="20" t="s">
        <v>7567</v>
      </c>
      <c r="D2312" s="33"/>
      <c r="F2312" s="20" t="s">
        <v>7568</v>
      </c>
      <c r="G2312" s="376"/>
      <c r="H2312" s="377"/>
      <c r="J2312" s="20" t="s">
        <v>7569</v>
      </c>
      <c r="K2312" s="274"/>
      <c r="L2312" s="275"/>
    </row>
    <row r="2313" spans="2:13" x14ac:dyDescent="0.25">
      <c r="C2313" s="20"/>
      <c r="D2313" s="27"/>
      <c r="G2313" s="27"/>
      <c r="K2313" s="159"/>
      <c r="L2313" s="159"/>
    </row>
    <row r="2314" spans="2:13" x14ac:dyDescent="0.25">
      <c r="D2314" s="19" t="str">
        <f>IF(D2312&gt;0,VLOOKUP(D2312,Tablas!$K$5:$M$28,3,FALSE),"")</f>
        <v/>
      </c>
    </row>
    <row r="2315" spans="2:13" x14ac:dyDescent="0.25">
      <c r="C2315" s="20" t="s">
        <v>7570</v>
      </c>
      <c r="D2315" s="33"/>
      <c r="F2315" s="20" t="s">
        <v>7571</v>
      </c>
      <c r="G2315" s="376"/>
      <c r="H2315" s="377"/>
    </row>
    <row r="2319" spans="2:13" x14ac:dyDescent="0.25">
      <c r="D2319" s="374" t="s">
        <v>8</v>
      </c>
      <c r="E2319" s="374"/>
      <c r="F2319" s="374"/>
      <c r="G2319" s="374"/>
      <c r="H2319" s="374"/>
      <c r="I2319" s="374"/>
    </row>
    <row r="2321" spans="4:9" x14ac:dyDescent="0.25">
      <c r="D2321" s="265" t="s">
        <v>7559</v>
      </c>
      <c r="E2321" s="265" t="s">
        <v>7560</v>
      </c>
      <c r="F2321" s="265" t="s">
        <v>7561</v>
      </c>
      <c r="G2321" s="265" t="s">
        <v>1176</v>
      </c>
      <c r="H2321" s="265" t="s">
        <v>7562</v>
      </c>
      <c r="I2321" s="265" t="s">
        <v>7563</v>
      </c>
    </row>
    <row r="2322" spans="4:9" x14ac:dyDescent="0.25">
      <c r="D2322" s="35"/>
      <c r="E2322" s="35"/>
      <c r="F2322" s="35"/>
      <c r="G2322" s="36" t="str">
        <f>MID(F2322,3,8)</f>
        <v/>
      </c>
      <c r="H2322" s="35"/>
      <c r="I2322" s="35"/>
    </row>
    <row r="2323" spans="4:9" x14ac:dyDescent="0.25">
      <c r="D2323" s="35"/>
      <c r="E2323" s="35"/>
      <c r="F2323" s="35"/>
      <c r="G2323" s="36" t="str">
        <f>MID(F2323,3,8)</f>
        <v/>
      </c>
      <c r="H2323" s="35"/>
      <c r="I2323" s="35"/>
    </row>
    <row r="2324" spans="4:9" x14ac:dyDescent="0.25">
      <c r="D2324" s="35"/>
      <c r="E2324" s="35"/>
      <c r="F2324" s="35"/>
      <c r="G2324" s="36" t="str">
        <f>MID(F2324,3,8)</f>
        <v/>
      </c>
      <c r="H2324" s="35"/>
      <c r="I2324" s="35"/>
    </row>
    <row r="2328" spans="4:9" x14ac:dyDescent="0.25">
      <c r="F2328" s="373" t="s">
        <v>9238</v>
      </c>
    </row>
    <row r="2329" spans="4:9" x14ac:dyDescent="0.25">
      <c r="F2329" s="373"/>
    </row>
    <row r="2355" spans="2:13" x14ac:dyDescent="0.25">
      <c r="B2355" s="378" t="s">
        <v>9262</v>
      </c>
      <c r="C2355" s="378"/>
      <c r="D2355" s="378"/>
    </row>
    <row r="2357" spans="2:13" ht="15.75" x14ac:dyDescent="0.25">
      <c r="B2357" s="375" t="str">
        <f>IF(D2361&gt;0,D2361,"")</f>
        <v/>
      </c>
      <c r="C2357" s="375"/>
      <c r="D2357" s="375"/>
      <c r="E2357" s="375"/>
      <c r="F2357" s="375"/>
      <c r="G2357" s="375"/>
      <c r="H2357" s="375"/>
      <c r="I2357" s="375"/>
      <c r="J2357" s="375"/>
      <c r="K2357" s="375"/>
      <c r="L2357" s="375"/>
      <c r="M2357" s="375"/>
    </row>
    <row r="2359" spans="2:13" x14ac:dyDescent="0.25">
      <c r="C2359" s="20" t="s">
        <v>7556</v>
      </c>
      <c r="D2359" s="274"/>
      <c r="E2359" s="275"/>
    </row>
    <row r="2361" spans="2:13" x14ac:dyDescent="0.25">
      <c r="C2361" s="20" t="s">
        <v>7557</v>
      </c>
      <c r="D2361" s="274"/>
      <c r="E2361" s="282"/>
      <c r="F2361" s="282"/>
      <c r="G2361" s="282"/>
      <c r="H2361" s="282"/>
      <c r="I2361" s="282"/>
      <c r="J2361" s="282"/>
      <c r="K2361" s="282"/>
      <c r="L2361" s="275"/>
    </row>
    <row r="2363" spans="2:13" x14ac:dyDescent="0.25">
      <c r="C2363" s="279" t="s">
        <v>9232</v>
      </c>
      <c r="D2363" s="279"/>
      <c r="E2363" s="79"/>
    </row>
    <row r="2365" spans="2:13" x14ac:dyDescent="0.25">
      <c r="C2365" s="20" t="s">
        <v>3</v>
      </c>
      <c r="D2365" s="381" t="str">
        <f>IF(E2363&gt;0,VLOOKUP(E2363,Tablas!G2057:H3250,2,FALSE),"")</f>
        <v/>
      </c>
      <c r="E2365" s="382"/>
      <c r="F2365" s="382"/>
      <c r="G2365" s="382"/>
      <c r="H2365" s="382"/>
      <c r="I2365" s="382"/>
      <c r="J2365" s="382"/>
      <c r="K2365" s="382"/>
      <c r="L2365" s="383"/>
    </row>
    <row r="2367" spans="2:13" x14ac:dyDescent="0.25">
      <c r="C2367" s="20" t="s">
        <v>9229</v>
      </c>
      <c r="D2367" s="285"/>
      <c r="E2367" s="286"/>
    </row>
    <row r="2369" spans="2:13" x14ac:dyDescent="0.25">
      <c r="C2369" s="288" t="str">
        <f>IF(OR(D2367=Tablas!C2127,D2367=Tablas!C2128,D2367=Tablas!C2129,D2367=Tablas!C2130),"Dotación de personal según F.931 *",IF(D2367=Tablas!C2131,"Nomina de asociados *",""))</f>
        <v>Dotación de personal según F.931 *</v>
      </c>
      <c r="D2369" s="379"/>
      <c r="E2369" s="79"/>
    </row>
    <row r="2370" spans="2:13" x14ac:dyDescent="0.25">
      <c r="C2370" s="20"/>
    </row>
    <row r="2371" spans="2:13" x14ac:dyDescent="0.25">
      <c r="C2371" s="288" t="s">
        <v>9235</v>
      </c>
      <c r="D2371" s="288"/>
      <c r="E2371" s="274"/>
      <c r="F2371" s="275"/>
    </row>
    <row r="2373" spans="2:13" x14ac:dyDescent="0.25">
      <c r="C2373" s="279" t="s">
        <v>9239</v>
      </c>
      <c r="D2373" s="279"/>
      <c r="E2373" s="279"/>
      <c r="F2373" s="279"/>
      <c r="G2373" s="279"/>
      <c r="H2373" s="279"/>
      <c r="I2373" s="279"/>
      <c r="J2373" s="279"/>
      <c r="K2373" s="279"/>
      <c r="L2373" s="279"/>
    </row>
    <row r="2375" spans="2:13" x14ac:dyDescent="0.25">
      <c r="C2375" s="341"/>
      <c r="D2375" s="342"/>
      <c r="E2375" s="342"/>
      <c r="F2375" s="342"/>
      <c r="G2375" s="342"/>
      <c r="H2375" s="342"/>
      <c r="I2375" s="342"/>
      <c r="J2375" s="342"/>
      <c r="K2375" s="342"/>
      <c r="L2375" s="343"/>
    </row>
    <row r="2376" spans="2:13" x14ac:dyDescent="0.25">
      <c r="C2376" s="346"/>
      <c r="D2376" s="347"/>
      <c r="E2376" s="347"/>
      <c r="F2376" s="347"/>
      <c r="G2376" s="347"/>
      <c r="H2376" s="347"/>
      <c r="I2376" s="347"/>
      <c r="J2376" s="347"/>
      <c r="K2376" s="347"/>
      <c r="L2376" s="348"/>
    </row>
    <row r="2378" spans="2:13" x14ac:dyDescent="0.25">
      <c r="C2378" s="288" t="s">
        <v>9240</v>
      </c>
      <c r="D2378" s="288"/>
      <c r="E2378" s="288"/>
      <c r="F2378" s="288"/>
      <c r="G2378" s="288"/>
      <c r="H2378" s="288"/>
      <c r="I2378" s="288"/>
      <c r="J2378" s="288"/>
      <c r="K2378" s="288"/>
      <c r="L2378" s="288"/>
    </row>
    <row r="2380" spans="2:13" x14ac:dyDescent="0.25">
      <c r="C2380" s="341"/>
      <c r="D2380" s="342"/>
      <c r="E2380" s="342"/>
      <c r="F2380" s="342"/>
      <c r="G2380" s="342"/>
      <c r="H2380" s="342"/>
      <c r="I2380" s="342"/>
      <c r="J2380" s="342"/>
      <c r="K2380" s="342"/>
      <c r="L2380" s="343"/>
    </row>
    <row r="2381" spans="2:13" x14ac:dyDescent="0.25">
      <c r="C2381" s="346"/>
      <c r="D2381" s="347"/>
      <c r="E2381" s="347"/>
      <c r="F2381" s="347"/>
      <c r="G2381" s="347"/>
      <c r="H2381" s="347"/>
      <c r="I2381" s="347"/>
      <c r="J2381" s="347"/>
      <c r="K2381" s="347"/>
      <c r="L2381" s="348"/>
    </row>
    <row r="2384" spans="2:13" ht="15.75" x14ac:dyDescent="0.25">
      <c r="B2384" s="375" t="s">
        <v>9233</v>
      </c>
      <c r="C2384" s="375"/>
      <c r="D2384" s="375"/>
      <c r="E2384" s="375"/>
      <c r="F2384" s="375"/>
      <c r="G2384" s="375"/>
      <c r="H2384" s="375"/>
      <c r="I2384" s="375"/>
      <c r="J2384" s="375"/>
      <c r="K2384" s="375"/>
      <c r="L2384" s="375"/>
      <c r="M2384" s="375"/>
    </row>
    <row r="2386" spans="2:13" x14ac:dyDescent="0.25">
      <c r="B2386" s="380" t="s">
        <v>9234</v>
      </c>
      <c r="C2386" s="380"/>
      <c r="D2386" s="380"/>
      <c r="E2386" s="380"/>
      <c r="F2386" s="380"/>
      <c r="G2386" s="380"/>
      <c r="H2386" s="380"/>
      <c r="I2386" s="380"/>
      <c r="J2386" s="380"/>
      <c r="K2386" s="380"/>
      <c r="L2386" s="380"/>
      <c r="M2386" s="380"/>
    </row>
    <row r="2388" spans="2:13" ht="30" x14ac:dyDescent="0.25">
      <c r="C2388" s="38"/>
      <c r="D2388" s="38"/>
      <c r="E2388" s="38"/>
      <c r="F2388" s="261" t="s">
        <v>7596</v>
      </c>
      <c r="G2388" s="261" t="s">
        <v>7597</v>
      </c>
      <c r="H2388" s="261" t="s">
        <v>7598</v>
      </c>
      <c r="I2388" s="261" t="s">
        <v>7599</v>
      </c>
      <c r="J2388" s="261" t="s">
        <v>7600</v>
      </c>
      <c r="K2388" s="261" t="s">
        <v>7592</v>
      </c>
    </row>
    <row r="2389" spans="2:13" x14ac:dyDescent="0.25">
      <c r="C2389" s="297" t="str">
        <f>IF(OR(D2367=Tablas!C2227,D2367=Tablas!C2228,D2367=Tablas!C2229,D2367=Tablas!C2230),"Gerentes",IF(D2367=Tablas!C2231,"Cantidad de asociados a capacitar",""))</f>
        <v>Gerentes</v>
      </c>
      <c r="D2389" s="297"/>
      <c r="E2389" s="297"/>
      <c r="F2389" s="82"/>
      <c r="G2389" s="82"/>
      <c r="H2389" s="82"/>
      <c r="I2389" s="82"/>
      <c r="J2389" s="82"/>
      <c r="K2389" s="205">
        <f>+F2389+G2389+H2389+I2389+J2389</f>
        <v>0</v>
      </c>
    </row>
    <row r="2390" spans="2:13" x14ac:dyDescent="0.25">
      <c r="C2390" s="298" t="str">
        <f>IF(OR(D2367=Tablas!C2127,D2367=Tablas!C2128,D2367=Tablas!C2129,D2367=Tablas!C2130),"Mandos Medios (supervisores, jefes de área, etc.)","")</f>
        <v>Mandos Medios (supervisores, jefes de área, etc.)</v>
      </c>
      <c r="D2390" s="298"/>
      <c r="E2390" s="298"/>
      <c r="F2390" s="82"/>
      <c r="G2390" s="82"/>
      <c r="H2390" s="82"/>
      <c r="I2390" s="82"/>
      <c r="J2390" s="82"/>
      <c r="K2390" s="205">
        <f>+F2390+G2390+H2390+I2390+J2390</f>
        <v>0</v>
      </c>
    </row>
    <row r="2391" spans="2:13" x14ac:dyDescent="0.25">
      <c r="C2391" s="298" t="str">
        <f>IF(OR(D2367=Tablas!C2127,D2367=Tablas!C2128,D2367=Tablas!C2129,D2367=Tablas!C2130),"Operativos","")</f>
        <v>Operativos</v>
      </c>
      <c r="D2391" s="298"/>
      <c r="E2391" s="298"/>
      <c r="F2391" s="82"/>
      <c r="G2391" s="82"/>
      <c r="H2391" s="82"/>
      <c r="I2391" s="82"/>
      <c r="J2391" s="82"/>
      <c r="K2391" s="205">
        <v>0</v>
      </c>
    </row>
    <row r="2392" spans="2:13" x14ac:dyDescent="0.25">
      <c r="C2392" s="295" t="s">
        <v>7586</v>
      </c>
      <c r="D2392" s="295"/>
      <c r="E2392" s="295"/>
      <c r="F2392" s="206">
        <f>+F2389+F2390+F2391</f>
        <v>0</v>
      </c>
      <c r="G2392" s="206">
        <f>+G2389+G2390+G2391</f>
        <v>0</v>
      </c>
      <c r="H2392" s="206">
        <f>+H2389+H2390+H2391</f>
        <v>0</v>
      </c>
      <c r="I2392" s="206">
        <f>+I2389+I2390+I2391</f>
        <v>0</v>
      </c>
      <c r="J2392" s="206">
        <f>+J2391+J2390+J2389</f>
        <v>0</v>
      </c>
      <c r="K2392" s="206">
        <f>+K2389+K2390+K2391</f>
        <v>0</v>
      </c>
    </row>
    <row r="2393" spans="2:13" x14ac:dyDescent="0.25">
      <c r="B2393" s="26"/>
      <c r="C2393" s="67"/>
      <c r="D2393" s="67"/>
      <c r="E2393" s="67"/>
      <c r="F2393" s="83"/>
      <c r="G2393" s="83"/>
      <c r="H2393" s="83"/>
      <c r="I2393" s="83"/>
      <c r="J2393" s="83"/>
      <c r="K2393" s="83"/>
      <c r="L2393" s="26"/>
      <c r="M2393" s="26"/>
    </row>
    <row r="2394" spans="2:13" x14ac:dyDescent="0.25">
      <c r="B2394" s="26"/>
    </row>
    <row r="2395" spans="2:13" x14ac:dyDescent="0.25">
      <c r="B2395" s="26"/>
      <c r="C2395" s="288" t="str">
        <f>IF(F2392&gt;0,"Describa la función del área Producción/Operaciones *","")</f>
        <v/>
      </c>
      <c r="D2395" s="288"/>
      <c r="E2395" s="288"/>
      <c r="F2395" s="288"/>
      <c r="G2395" s="86"/>
      <c r="H2395" s="303"/>
      <c r="I2395" s="303"/>
      <c r="J2395" s="303"/>
      <c r="K2395" s="303"/>
      <c r="L2395" s="303"/>
      <c r="M2395" s="303"/>
    </row>
    <row r="2396" spans="2:13" x14ac:dyDescent="0.25">
      <c r="B2396" s="26"/>
    </row>
    <row r="2397" spans="2:13" x14ac:dyDescent="0.25">
      <c r="B2397" s="26"/>
      <c r="C2397" s="288" t="str">
        <f>IF(G2392&gt;0,"Describa la función del área Comercial y ventas *","")</f>
        <v/>
      </c>
      <c r="D2397" s="288"/>
      <c r="E2397" s="288"/>
      <c r="F2397" s="288"/>
      <c r="G2397" s="86"/>
      <c r="H2397" s="304"/>
      <c r="I2397" s="304"/>
      <c r="J2397" s="304"/>
      <c r="K2397" s="304"/>
      <c r="L2397" s="304"/>
      <c r="M2397" s="304"/>
    </row>
    <row r="2398" spans="2:13" x14ac:dyDescent="0.25">
      <c r="B2398" s="26"/>
    </row>
    <row r="2399" spans="2:13" x14ac:dyDescent="0.25">
      <c r="B2399" s="26"/>
      <c r="C2399" s="288" t="str">
        <f>IF(H2392&gt;0,"Describa la función del área Administración y finanzas *","")</f>
        <v/>
      </c>
      <c r="D2399" s="288"/>
      <c r="E2399" s="288"/>
      <c r="F2399" s="288"/>
      <c r="G2399" s="86"/>
      <c r="H2399" s="303"/>
      <c r="I2399" s="303"/>
      <c r="J2399" s="303"/>
      <c r="K2399" s="303"/>
      <c r="L2399" s="303"/>
      <c r="M2399" s="303"/>
    </row>
    <row r="2400" spans="2:13" x14ac:dyDescent="0.25">
      <c r="B2400" s="26"/>
    </row>
    <row r="2401" spans="2:13" x14ac:dyDescent="0.25">
      <c r="B2401" s="26"/>
      <c r="C2401" s="288" t="str">
        <f>IF(I2392&gt;0,"Describa la función del área Recursos Humanos *","")</f>
        <v/>
      </c>
      <c r="D2401" s="288"/>
      <c r="E2401" s="288"/>
      <c r="F2401" s="288"/>
      <c r="G2401" s="86"/>
      <c r="H2401" s="303"/>
      <c r="I2401" s="303"/>
      <c r="J2401" s="303"/>
      <c r="K2401" s="303"/>
      <c r="L2401" s="303"/>
      <c r="M2401" s="303"/>
    </row>
    <row r="2402" spans="2:13" x14ac:dyDescent="0.25">
      <c r="B2402" s="26"/>
    </row>
    <row r="2403" spans="2:13" x14ac:dyDescent="0.25">
      <c r="B2403" s="26"/>
      <c r="C2403" s="288" t="str">
        <f>IF(J2392&gt;0,"Describa la función del área Otros: *","")</f>
        <v/>
      </c>
      <c r="D2403" s="288"/>
      <c r="E2403" s="288"/>
      <c r="F2403" s="288"/>
      <c r="G2403" s="86"/>
      <c r="H2403" s="303"/>
      <c r="I2403" s="303"/>
      <c r="J2403" s="303"/>
      <c r="K2403" s="303"/>
      <c r="L2403" s="303"/>
      <c r="M2403" s="303"/>
    </row>
    <row r="2406" spans="2:13" ht="15.75" x14ac:dyDescent="0.25">
      <c r="B2406" s="375" t="s">
        <v>4</v>
      </c>
      <c r="C2406" s="375"/>
      <c r="D2406" s="375"/>
      <c r="E2406" s="375"/>
      <c r="F2406" s="375"/>
      <c r="G2406" s="375"/>
      <c r="H2406" s="375"/>
      <c r="I2406" s="375"/>
      <c r="J2406" s="375"/>
      <c r="K2406" s="375"/>
      <c r="L2406" s="375"/>
      <c r="M2406" s="375"/>
    </row>
    <row r="2409" spans="2:13" x14ac:dyDescent="0.25">
      <c r="C2409" s="20" t="s">
        <v>7566</v>
      </c>
      <c r="D2409" s="274"/>
      <c r="E2409" s="282"/>
      <c r="F2409" s="282"/>
      <c r="G2409" s="282"/>
      <c r="H2409" s="282"/>
      <c r="I2409" s="282"/>
      <c r="J2409" s="282"/>
      <c r="K2409" s="282"/>
      <c r="L2409" s="275"/>
    </row>
    <row r="2411" spans="2:13" x14ac:dyDescent="0.25">
      <c r="D2411" s="19" t="e">
        <f>VLOOKUP(D2412,Tablas!$K$5:$L$28,2,FALSE)</f>
        <v>#N/A</v>
      </c>
    </row>
    <row r="2412" spans="2:13" x14ac:dyDescent="0.25">
      <c r="C2412" s="20" t="s">
        <v>7567</v>
      </c>
      <c r="D2412" s="33"/>
      <c r="F2412" s="20" t="s">
        <v>7568</v>
      </c>
      <c r="G2412" s="376"/>
      <c r="H2412" s="377"/>
      <c r="J2412" s="20" t="s">
        <v>7569</v>
      </c>
      <c r="K2412" s="274"/>
      <c r="L2412" s="275"/>
    </row>
    <row r="2413" spans="2:13" x14ac:dyDescent="0.25">
      <c r="C2413" s="20"/>
      <c r="D2413" s="27"/>
      <c r="G2413" s="27"/>
      <c r="K2413" s="159"/>
      <c r="L2413" s="159"/>
    </row>
    <row r="2414" spans="2:13" x14ac:dyDescent="0.25">
      <c r="D2414" s="19" t="str">
        <f>IF(D2412&gt;0,VLOOKUP(D2412,Tablas!$K$5:$M$28,3,FALSE),"")</f>
        <v/>
      </c>
    </row>
    <row r="2415" spans="2:13" x14ac:dyDescent="0.25">
      <c r="C2415" s="20" t="s">
        <v>7570</v>
      </c>
      <c r="D2415" s="33"/>
      <c r="F2415" s="20" t="s">
        <v>7571</v>
      </c>
      <c r="G2415" s="376"/>
      <c r="H2415" s="377"/>
    </row>
    <row r="2419" spans="4:9" x14ac:dyDescent="0.25">
      <c r="D2419" s="374" t="s">
        <v>8</v>
      </c>
      <c r="E2419" s="374"/>
      <c r="F2419" s="374"/>
      <c r="G2419" s="374"/>
      <c r="H2419" s="374"/>
      <c r="I2419" s="374"/>
    </row>
    <row r="2421" spans="4:9" x14ac:dyDescent="0.25">
      <c r="D2421" s="265" t="s">
        <v>7559</v>
      </c>
      <c r="E2421" s="265" t="s">
        <v>7560</v>
      </c>
      <c r="F2421" s="265" t="s">
        <v>7561</v>
      </c>
      <c r="G2421" s="265" t="s">
        <v>1176</v>
      </c>
      <c r="H2421" s="265" t="s">
        <v>7562</v>
      </c>
      <c r="I2421" s="265" t="s">
        <v>7563</v>
      </c>
    </row>
    <row r="2422" spans="4:9" x14ac:dyDescent="0.25">
      <c r="D2422" s="35"/>
      <c r="E2422" s="35"/>
      <c r="F2422" s="35"/>
      <c r="G2422" s="36" t="str">
        <f>MID(F2422,3,8)</f>
        <v/>
      </c>
      <c r="H2422" s="35"/>
      <c r="I2422" s="35"/>
    </row>
    <row r="2423" spans="4:9" x14ac:dyDescent="0.25">
      <c r="D2423" s="35"/>
      <c r="E2423" s="35"/>
      <c r="F2423" s="35"/>
      <c r="G2423" s="36" t="str">
        <f>MID(F2423,3,8)</f>
        <v/>
      </c>
      <c r="H2423" s="35"/>
      <c r="I2423" s="35"/>
    </row>
    <row r="2424" spans="4:9" x14ac:dyDescent="0.25">
      <c r="D2424" s="35"/>
      <c r="E2424" s="35"/>
      <c r="F2424" s="35"/>
      <c r="G2424" s="36" t="str">
        <f>MID(F2424,3,8)</f>
        <v/>
      </c>
      <c r="H2424" s="35"/>
      <c r="I2424" s="35"/>
    </row>
    <row r="2428" spans="4:9" x14ac:dyDescent="0.25">
      <c r="F2428" s="373" t="s">
        <v>9238</v>
      </c>
    </row>
    <row r="2429" spans="4:9" x14ac:dyDescent="0.25">
      <c r="F2429" s="373"/>
    </row>
    <row r="2455" spans="2:13" x14ac:dyDescent="0.25">
      <c r="B2455" s="378" t="s">
        <v>9263</v>
      </c>
      <c r="C2455" s="378"/>
      <c r="D2455" s="378"/>
    </row>
    <row r="2457" spans="2:13" ht="15.75" x14ac:dyDescent="0.25">
      <c r="B2457" s="375" t="str">
        <f>IF(D2461&gt;0,D2461,"")</f>
        <v/>
      </c>
      <c r="C2457" s="375"/>
      <c r="D2457" s="375"/>
      <c r="E2457" s="375"/>
      <c r="F2457" s="375"/>
      <c r="G2457" s="375"/>
      <c r="H2457" s="375"/>
      <c r="I2457" s="375"/>
      <c r="J2457" s="375"/>
      <c r="K2457" s="375"/>
      <c r="L2457" s="375"/>
      <c r="M2457" s="375"/>
    </row>
    <row r="2459" spans="2:13" x14ac:dyDescent="0.25">
      <c r="C2459" s="20" t="s">
        <v>7556</v>
      </c>
      <c r="D2459" s="274"/>
      <c r="E2459" s="275"/>
    </row>
    <row r="2461" spans="2:13" x14ac:dyDescent="0.25">
      <c r="C2461" s="20" t="s">
        <v>7557</v>
      </c>
      <c r="D2461" s="274"/>
      <c r="E2461" s="282"/>
      <c r="F2461" s="282"/>
      <c r="G2461" s="282"/>
      <c r="H2461" s="282"/>
      <c r="I2461" s="282"/>
      <c r="J2461" s="282"/>
      <c r="K2461" s="282"/>
      <c r="L2461" s="275"/>
    </row>
    <row r="2463" spans="2:13" x14ac:dyDescent="0.25">
      <c r="C2463" s="279" t="s">
        <v>9232</v>
      </c>
      <c r="D2463" s="279"/>
      <c r="E2463" s="79"/>
    </row>
    <row r="2465" spans="3:12" x14ac:dyDescent="0.25">
      <c r="C2465" s="20" t="s">
        <v>3</v>
      </c>
      <c r="D2465" s="381" t="str">
        <f>IF(E2463&gt;0,VLOOKUP(E2463,Tablas!G2157:H3350,2,FALSE),"")</f>
        <v/>
      </c>
      <c r="E2465" s="382"/>
      <c r="F2465" s="382"/>
      <c r="G2465" s="382"/>
      <c r="H2465" s="382"/>
      <c r="I2465" s="382"/>
      <c r="J2465" s="382"/>
      <c r="K2465" s="382"/>
      <c r="L2465" s="383"/>
    </row>
    <row r="2467" spans="3:12" x14ac:dyDescent="0.25">
      <c r="C2467" s="20" t="s">
        <v>9229</v>
      </c>
      <c r="D2467" s="285"/>
      <c r="E2467" s="286"/>
    </row>
    <row r="2469" spans="3:12" x14ac:dyDescent="0.25">
      <c r="C2469" s="288" t="str">
        <f>IF(OR(D2467=Tablas!C2227,D2467=Tablas!C2228,D2467=Tablas!C2229,D2467=Tablas!C2230),"Dotación de personal según F.931 *",IF(D2467=Tablas!C2231,"Nomina de asociados *",""))</f>
        <v>Dotación de personal según F.931 *</v>
      </c>
      <c r="D2469" s="379"/>
      <c r="E2469" s="79"/>
    </row>
    <row r="2470" spans="3:12" x14ac:dyDescent="0.25">
      <c r="C2470" s="20"/>
    </row>
    <row r="2471" spans="3:12" x14ac:dyDescent="0.25">
      <c r="C2471" s="288" t="s">
        <v>9235</v>
      </c>
      <c r="D2471" s="288"/>
      <c r="E2471" s="274"/>
      <c r="F2471" s="275"/>
    </row>
    <row r="2473" spans="3:12" x14ac:dyDescent="0.25">
      <c r="C2473" s="279" t="s">
        <v>9239</v>
      </c>
      <c r="D2473" s="279"/>
      <c r="E2473" s="279"/>
      <c r="F2473" s="279"/>
      <c r="G2473" s="279"/>
      <c r="H2473" s="279"/>
      <c r="I2473" s="279"/>
      <c r="J2473" s="279"/>
      <c r="K2473" s="279"/>
      <c r="L2473" s="279"/>
    </row>
    <row r="2475" spans="3:12" x14ac:dyDescent="0.25">
      <c r="C2475" s="341"/>
      <c r="D2475" s="342"/>
      <c r="E2475" s="342"/>
      <c r="F2475" s="342"/>
      <c r="G2475" s="342"/>
      <c r="H2475" s="342"/>
      <c r="I2475" s="342"/>
      <c r="J2475" s="342"/>
      <c r="K2475" s="342"/>
      <c r="L2475" s="343"/>
    </row>
    <row r="2476" spans="3:12" x14ac:dyDescent="0.25">
      <c r="C2476" s="346"/>
      <c r="D2476" s="347"/>
      <c r="E2476" s="347"/>
      <c r="F2476" s="347"/>
      <c r="G2476" s="347"/>
      <c r="H2476" s="347"/>
      <c r="I2476" s="347"/>
      <c r="J2476" s="347"/>
      <c r="K2476" s="347"/>
      <c r="L2476" s="348"/>
    </row>
    <row r="2478" spans="3:12" x14ac:dyDescent="0.25">
      <c r="C2478" s="288" t="s">
        <v>9240</v>
      </c>
      <c r="D2478" s="288"/>
      <c r="E2478" s="288"/>
      <c r="F2478" s="288"/>
      <c r="G2478" s="288"/>
      <c r="H2478" s="288"/>
      <c r="I2478" s="288"/>
      <c r="J2478" s="288"/>
      <c r="K2478" s="288"/>
      <c r="L2478" s="288"/>
    </row>
    <row r="2480" spans="3:12" x14ac:dyDescent="0.25">
      <c r="C2480" s="341"/>
      <c r="D2480" s="342"/>
      <c r="E2480" s="342"/>
      <c r="F2480" s="342"/>
      <c r="G2480" s="342"/>
      <c r="H2480" s="342"/>
      <c r="I2480" s="342"/>
      <c r="J2480" s="342"/>
      <c r="K2480" s="342"/>
      <c r="L2480" s="343"/>
    </row>
    <row r="2481" spans="2:13" x14ac:dyDescent="0.25">
      <c r="C2481" s="346"/>
      <c r="D2481" s="347"/>
      <c r="E2481" s="347"/>
      <c r="F2481" s="347"/>
      <c r="G2481" s="347"/>
      <c r="H2481" s="347"/>
      <c r="I2481" s="347"/>
      <c r="J2481" s="347"/>
      <c r="K2481" s="347"/>
      <c r="L2481" s="348"/>
    </row>
    <row r="2484" spans="2:13" ht="15.75" x14ac:dyDescent="0.25">
      <c r="B2484" s="375" t="s">
        <v>9233</v>
      </c>
      <c r="C2484" s="375"/>
      <c r="D2484" s="375"/>
      <c r="E2484" s="375"/>
      <c r="F2484" s="375"/>
      <c r="G2484" s="375"/>
      <c r="H2484" s="375"/>
      <c r="I2484" s="375"/>
      <c r="J2484" s="375"/>
      <c r="K2484" s="375"/>
      <c r="L2484" s="375"/>
      <c r="M2484" s="375"/>
    </row>
    <row r="2486" spans="2:13" x14ac:dyDescent="0.25">
      <c r="B2486" s="380" t="s">
        <v>9234</v>
      </c>
      <c r="C2486" s="380"/>
      <c r="D2486" s="380"/>
      <c r="E2486" s="380"/>
      <c r="F2486" s="380"/>
      <c r="G2486" s="380"/>
      <c r="H2486" s="380"/>
      <c r="I2486" s="380"/>
      <c r="J2486" s="380"/>
      <c r="K2486" s="380"/>
      <c r="L2486" s="380"/>
      <c r="M2486" s="380"/>
    </row>
    <row r="2488" spans="2:13" ht="30" x14ac:dyDescent="0.25">
      <c r="C2488" s="38"/>
      <c r="D2488" s="38"/>
      <c r="E2488" s="38"/>
      <c r="F2488" s="261" t="s">
        <v>7596</v>
      </c>
      <c r="G2488" s="261" t="s">
        <v>7597</v>
      </c>
      <c r="H2488" s="261" t="s">
        <v>7598</v>
      </c>
      <c r="I2488" s="261" t="s">
        <v>7599</v>
      </c>
      <c r="J2488" s="261" t="s">
        <v>7600</v>
      </c>
      <c r="K2488" s="261" t="s">
        <v>7592</v>
      </c>
    </row>
    <row r="2489" spans="2:13" x14ac:dyDescent="0.25">
      <c r="C2489" s="297" t="str">
        <f>IF(OR(D2467=Tablas!C2327,D2467=Tablas!C2328,D2467=Tablas!C2329,D2467=Tablas!C2330),"Gerentes",IF(D2467=Tablas!C2331,"Cantidad de asociados a capacitar",""))</f>
        <v>Gerentes</v>
      </c>
      <c r="D2489" s="297"/>
      <c r="E2489" s="297"/>
      <c r="F2489" s="82"/>
      <c r="G2489" s="82"/>
      <c r="H2489" s="82"/>
      <c r="I2489" s="82"/>
      <c r="J2489" s="82"/>
      <c r="K2489" s="205">
        <f>+F2489+G2489+H2489+I2489+J2489</f>
        <v>0</v>
      </c>
    </row>
    <row r="2490" spans="2:13" x14ac:dyDescent="0.25">
      <c r="C2490" s="298" t="str">
        <f>IF(OR(D2467=Tablas!C2227,D2467=Tablas!C2228,D2467=Tablas!C2229,D2467=Tablas!C2230),"Mandos Medios (supervisores, jefes de área, etc.)","")</f>
        <v>Mandos Medios (supervisores, jefes de área, etc.)</v>
      </c>
      <c r="D2490" s="298"/>
      <c r="E2490" s="298"/>
      <c r="F2490" s="82"/>
      <c r="G2490" s="82"/>
      <c r="H2490" s="82"/>
      <c r="I2490" s="82"/>
      <c r="J2490" s="82"/>
      <c r="K2490" s="205">
        <f>+F2490+G2490+H2490+I2490+J2490</f>
        <v>0</v>
      </c>
    </row>
    <row r="2491" spans="2:13" x14ac:dyDescent="0.25">
      <c r="C2491" s="298" t="str">
        <f>IF(OR(D2467=Tablas!C2227,D2467=Tablas!C2228,D2467=Tablas!C2229,D2467=Tablas!C2230),"Operativos","")</f>
        <v>Operativos</v>
      </c>
      <c r="D2491" s="298"/>
      <c r="E2491" s="298"/>
      <c r="F2491" s="82"/>
      <c r="G2491" s="82"/>
      <c r="H2491" s="82"/>
      <c r="I2491" s="82"/>
      <c r="J2491" s="82"/>
      <c r="K2491" s="205">
        <v>0</v>
      </c>
    </row>
    <row r="2492" spans="2:13" x14ac:dyDescent="0.25">
      <c r="C2492" s="295" t="s">
        <v>7586</v>
      </c>
      <c r="D2492" s="295"/>
      <c r="E2492" s="295"/>
      <c r="F2492" s="206">
        <f>+F2489+F2490+F2491</f>
        <v>0</v>
      </c>
      <c r="G2492" s="206">
        <f>+G2489+G2490+G2491</f>
        <v>0</v>
      </c>
      <c r="H2492" s="206">
        <f>+H2489+H2490+H2491</f>
        <v>0</v>
      </c>
      <c r="I2492" s="206">
        <f>+I2489+I2490+I2491</f>
        <v>0</v>
      </c>
      <c r="J2492" s="206">
        <f>+J2491+J2490+J2489</f>
        <v>0</v>
      </c>
      <c r="K2492" s="206">
        <f>+K2489+K2490+K2491</f>
        <v>0</v>
      </c>
    </row>
    <row r="2493" spans="2:13" x14ac:dyDescent="0.25">
      <c r="B2493" s="26"/>
      <c r="C2493" s="67"/>
      <c r="D2493" s="67"/>
      <c r="E2493" s="67"/>
      <c r="F2493" s="83"/>
      <c r="G2493" s="83"/>
      <c r="H2493" s="83"/>
      <c r="I2493" s="83"/>
      <c r="J2493" s="83"/>
      <c r="K2493" s="83"/>
      <c r="L2493" s="26"/>
      <c r="M2493" s="26"/>
    </row>
    <row r="2494" spans="2:13" x14ac:dyDescent="0.25">
      <c r="B2494" s="26"/>
    </row>
    <row r="2495" spans="2:13" x14ac:dyDescent="0.25">
      <c r="B2495" s="26"/>
      <c r="C2495" s="288" t="str">
        <f>IF(F2492&gt;0,"Describa la función del área Producción/Operaciones *","")</f>
        <v/>
      </c>
      <c r="D2495" s="288"/>
      <c r="E2495" s="288"/>
      <c r="F2495" s="288"/>
      <c r="G2495" s="86"/>
      <c r="H2495" s="303"/>
      <c r="I2495" s="303"/>
      <c r="J2495" s="303"/>
      <c r="K2495" s="303"/>
      <c r="L2495" s="303"/>
      <c r="M2495" s="303"/>
    </row>
    <row r="2496" spans="2:13" x14ac:dyDescent="0.25">
      <c r="B2496" s="26"/>
    </row>
    <row r="2497" spans="2:13" x14ac:dyDescent="0.25">
      <c r="B2497" s="26"/>
      <c r="C2497" s="288" t="str">
        <f>IF(G2492&gt;0,"Describa la función del área Comercial y ventas *","")</f>
        <v/>
      </c>
      <c r="D2497" s="288"/>
      <c r="E2497" s="288"/>
      <c r="F2497" s="288"/>
      <c r="G2497" s="86"/>
      <c r="H2497" s="304"/>
      <c r="I2497" s="304"/>
      <c r="J2497" s="304"/>
      <c r="K2497" s="304"/>
      <c r="L2497" s="304"/>
      <c r="M2497" s="304"/>
    </row>
    <row r="2498" spans="2:13" x14ac:dyDescent="0.25">
      <c r="B2498" s="26"/>
    </row>
    <row r="2499" spans="2:13" x14ac:dyDescent="0.25">
      <c r="B2499" s="26"/>
      <c r="C2499" s="288" t="str">
        <f>IF(H2492&gt;0,"Describa la función del área Administración y finanzas *","")</f>
        <v/>
      </c>
      <c r="D2499" s="288"/>
      <c r="E2499" s="288"/>
      <c r="F2499" s="288"/>
      <c r="G2499" s="86"/>
      <c r="H2499" s="303"/>
      <c r="I2499" s="303"/>
      <c r="J2499" s="303"/>
      <c r="K2499" s="303"/>
      <c r="L2499" s="303"/>
      <c r="M2499" s="303"/>
    </row>
    <row r="2500" spans="2:13" x14ac:dyDescent="0.25">
      <c r="B2500" s="26"/>
    </row>
    <row r="2501" spans="2:13" x14ac:dyDescent="0.25">
      <c r="B2501" s="26"/>
      <c r="C2501" s="288" t="str">
        <f>IF(I2492&gt;0,"Describa la función del área Recursos Humanos *","")</f>
        <v/>
      </c>
      <c r="D2501" s="288"/>
      <c r="E2501" s="288"/>
      <c r="F2501" s="288"/>
      <c r="G2501" s="86"/>
      <c r="H2501" s="303"/>
      <c r="I2501" s="303"/>
      <c r="J2501" s="303"/>
      <c r="K2501" s="303"/>
      <c r="L2501" s="303"/>
      <c r="M2501" s="303"/>
    </row>
    <row r="2502" spans="2:13" x14ac:dyDescent="0.25">
      <c r="B2502" s="26"/>
    </row>
    <row r="2503" spans="2:13" x14ac:dyDescent="0.25">
      <c r="B2503" s="26"/>
      <c r="C2503" s="288" t="str">
        <f>IF(J2492&gt;0,"Describa la función del área Otros: *","")</f>
        <v/>
      </c>
      <c r="D2503" s="288"/>
      <c r="E2503" s="288"/>
      <c r="F2503" s="288"/>
      <c r="G2503" s="86"/>
      <c r="H2503" s="303"/>
      <c r="I2503" s="303"/>
      <c r="J2503" s="303"/>
      <c r="K2503" s="303"/>
      <c r="L2503" s="303"/>
      <c r="M2503" s="303"/>
    </row>
    <row r="2506" spans="2:13" ht="15.75" x14ac:dyDescent="0.25">
      <c r="B2506" s="375" t="s">
        <v>4</v>
      </c>
      <c r="C2506" s="375"/>
      <c r="D2506" s="375"/>
      <c r="E2506" s="375"/>
      <c r="F2506" s="375"/>
      <c r="G2506" s="375"/>
      <c r="H2506" s="375"/>
      <c r="I2506" s="375"/>
      <c r="J2506" s="375"/>
      <c r="K2506" s="375"/>
      <c r="L2506" s="375"/>
      <c r="M2506" s="375"/>
    </row>
    <row r="2509" spans="2:13" x14ac:dyDescent="0.25">
      <c r="C2509" s="20" t="s">
        <v>7566</v>
      </c>
      <c r="D2509" s="274"/>
      <c r="E2509" s="282"/>
      <c r="F2509" s="282"/>
      <c r="G2509" s="282"/>
      <c r="H2509" s="282"/>
      <c r="I2509" s="282"/>
      <c r="J2509" s="282"/>
      <c r="K2509" s="282"/>
      <c r="L2509" s="275"/>
    </row>
    <row r="2511" spans="2:13" x14ac:dyDescent="0.25">
      <c r="D2511" s="19" t="e">
        <f>VLOOKUP(D2512,Tablas!$K$5:$L$28,2,FALSE)</f>
        <v>#N/A</v>
      </c>
    </row>
    <row r="2512" spans="2:13" x14ac:dyDescent="0.25">
      <c r="C2512" s="20" t="s">
        <v>7567</v>
      </c>
      <c r="D2512" s="33"/>
      <c r="F2512" s="20" t="s">
        <v>7568</v>
      </c>
      <c r="G2512" s="376"/>
      <c r="H2512" s="377"/>
      <c r="J2512" s="20" t="s">
        <v>7569</v>
      </c>
      <c r="K2512" s="274"/>
      <c r="L2512" s="275"/>
    </row>
    <row r="2513" spans="3:12" x14ac:dyDescent="0.25">
      <c r="C2513" s="20"/>
      <c r="D2513" s="27"/>
      <c r="G2513" s="27"/>
      <c r="K2513" s="159"/>
      <c r="L2513" s="159"/>
    </row>
    <row r="2514" spans="3:12" x14ac:dyDescent="0.25">
      <c r="D2514" s="19" t="str">
        <f>IF(D2512&gt;0,VLOOKUP(D2512,Tablas!$K$5:$M$28,3,FALSE),"")</f>
        <v/>
      </c>
    </row>
    <row r="2515" spans="3:12" x14ac:dyDescent="0.25">
      <c r="C2515" s="20" t="s">
        <v>7570</v>
      </c>
      <c r="D2515" s="33"/>
      <c r="F2515" s="20" t="s">
        <v>7571</v>
      </c>
      <c r="G2515" s="376"/>
      <c r="H2515" s="377"/>
    </row>
    <row r="2519" spans="3:12" x14ac:dyDescent="0.25">
      <c r="D2519" s="374" t="s">
        <v>8</v>
      </c>
      <c r="E2519" s="374"/>
      <c r="F2519" s="374"/>
      <c r="G2519" s="374"/>
      <c r="H2519" s="374"/>
      <c r="I2519" s="374"/>
    </row>
    <row r="2521" spans="3:12" x14ac:dyDescent="0.25">
      <c r="D2521" s="265" t="s">
        <v>7559</v>
      </c>
      <c r="E2521" s="265" t="s">
        <v>7560</v>
      </c>
      <c r="F2521" s="265" t="s">
        <v>7561</v>
      </c>
      <c r="G2521" s="265" t="s">
        <v>1176</v>
      </c>
      <c r="H2521" s="265" t="s">
        <v>7562</v>
      </c>
      <c r="I2521" s="265" t="s">
        <v>7563</v>
      </c>
    </row>
    <row r="2522" spans="3:12" x14ac:dyDescent="0.25">
      <c r="D2522" s="35"/>
      <c r="E2522" s="35"/>
      <c r="F2522" s="35"/>
      <c r="G2522" s="36" t="str">
        <f>MID(F2522,3,8)</f>
        <v/>
      </c>
      <c r="H2522" s="35"/>
      <c r="I2522" s="35"/>
    </row>
    <row r="2523" spans="3:12" x14ac:dyDescent="0.25">
      <c r="D2523" s="35"/>
      <c r="E2523" s="35"/>
      <c r="F2523" s="35"/>
      <c r="G2523" s="36" t="str">
        <f>MID(F2523,3,8)</f>
        <v/>
      </c>
      <c r="H2523" s="35"/>
      <c r="I2523" s="35"/>
    </row>
    <row r="2524" spans="3:12" x14ac:dyDescent="0.25">
      <c r="D2524" s="35"/>
      <c r="E2524" s="35"/>
      <c r="F2524" s="35"/>
      <c r="G2524" s="36" t="str">
        <f>MID(F2524,3,8)</f>
        <v/>
      </c>
      <c r="H2524" s="35"/>
      <c r="I2524" s="35"/>
    </row>
    <row r="2528" spans="3:12" x14ac:dyDescent="0.25">
      <c r="F2528" s="373" t="s">
        <v>9238</v>
      </c>
    </row>
    <row r="2529" spans="6:6" x14ac:dyDescent="0.25">
      <c r="F2529" s="373"/>
    </row>
    <row r="2555" spans="2:13" x14ac:dyDescent="0.25">
      <c r="B2555" s="378" t="s">
        <v>9264</v>
      </c>
      <c r="C2555" s="378"/>
      <c r="D2555" s="378"/>
    </row>
    <row r="2557" spans="2:13" ht="15.75" x14ac:dyDescent="0.25">
      <c r="B2557" s="375" t="str">
        <f>IF(D2561&gt;0,D2561,"")</f>
        <v/>
      </c>
      <c r="C2557" s="375"/>
      <c r="D2557" s="375"/>
      <c r="E2557" s="375"/>
      <c r="F2557" s="375"/>
      <c r="G2557" s="375"/>
      <c r="H2557" s="375"/>
      <c r="I2557" s="375"/>
      <c r="J2557" s="375"/>
      <c r="K2557" s="375"/>
      <c r="L2557" s="375"/>
      <c r="M2557" s="375"/>
    </row>
    <row r="2559" spans="2:13" x14ac:dyDescent="0.25">
      <c r="C2559" s="20" t="s">
        <v>7556</v>
      </c>
      <c r="D2559" s="274"/>
      <c r="E2559" s="275"/>
    </row>
    <row r="2561" spans="3:12" x14ac:dyDescent="0.25">
      <c r="C2561" s="20" t="s">
        <v>7557</v>
      </c>
      <c r="D2561" s="274"/>
      <c r="E2561" s="282"/>
      <c r="F2561" s="282"/>
      <c r="G2561" s="282"/>
      <c r="H2561" s="282"/>
      <c r="I2561" s="282"/>
      <c r="J2561" s="282"/>
      <c r="K2561" s="282"/>
      <c r="L2561" s="275"/>
    </row>
    <row r="2563" spans="3:12" x14ac:dyDescent="0.25">
      <c r="C2563" s="279" t="s">
        <v>9232</v>
      </c>
      <c r="D2563" s="279"/>
      <c r="E2563" s="79"/>
    </row>
    <row r="2565" spans="3:12" x14ac:dyDescent="0.25">
      <c r="C2565" s="20" t="s">
        <v>3</v>
      </c>
      <c r="D2565" s="381" t="str">
        <f>IF(E2563&gt;0,VLOOKUP(E2563,Tablas!G2257:H3450,2,FALSE),"")</f>
        <v/>
      </c>
      <c r="E2565" s="382"/>
      <c r="F2565" s="382"/>
      <c r="G2565" s="382"/>
      <c r="H2565" s="382"/>
      <c r="I2565" s="382"/>
      <c r="J2565" s="382"/>
      <c r="K2565" s="382"/>
      <c r="L2565" s="383"/>
    </row>
    <row r="2567" spans="3:12" x14ac:dyDescent="0.25">
      <c r="C2567" s="20" t="s">
        <v>9229</v>
      </c>
      <c r="D2567" s="285"/>
      <c r="E2567" s="286"/>
    </row>
    <row r="2569" spans="3:12" x14ac:dyDescent="0.25">
      <c r="C2569" s="288" t="str">
        <f>IF(OR(D2567=Tablas!C2327,D2567=Tablas!C2328,D2567=Tablas!C2329,D2567=Tablas!C2330),"Dotación de personal según F.931 *",IF(D2567=Tablas!C2331,"Nomina de asociados *",""))</f>
        <v>Dotación de personal según F.931 *</v>
      </c>
      <c r="D2569" s="379"/>
      <c r="E2569" s="79"/>
    </row>
    <row r="2570" spans="3:12" x14ac:dyDescent="0.25">
      <c r="C2570" s="20"/>
    </row>
    <row r="2571" spans="3:12" x14ac:dyDescent="0.25">
      <c r="C2571" s="288" t="s">
        <v>9235</v>
      </c>
      <c r="D2571" s="288"/>
      <c r="E2571" s="274"/>
      <c r="F2571" s="275"/>
    </row>
    <row r="2573" spans="3:12" x14ac:dyDescent="0.25">
      <c r="C2573" s="279" t="s">
        <v>9239</v>
      </c>
      <c r="D2573" s="279"/>
      <c r="E2573" s="279"/>
      <c r="F2573" s="279"/>
      <c r="G2573" s="279"/>
      <c r="H2573" s="279"/>
      <c r="I2573" s="279"/>
      <c r="J2573" s="279"/>
      <c r="K2573" s="279"/>
      <c r="L2573" s="279"/>
    </row>
    <row r="2575" spans="3:12" x14ac:dyDescent="0.25">
      <c r="C2575" s="341"/>
      <c r="D2575" s="342"/>
      <c r="E2575" s="342"/>
      <c r="F2575" s="342"/>
      <c r="G2575" s="342"/>
      <c r="H2575" s="342"/>
      <c r="I2575" s="342"/>
      <c r="J2575" s="342"/>
      <c r="K2575" s="342"/>
      <c r="L2575" s="343"/>
    </row>
    <row r="2576" spans="3:12" x14ac:dyDescent="0.25">
      <c r="C2576" s="346"/>
      <c r="D2576" s="347"/>
      <c r="E2576" s="347"/>
      <c r="F2576" s="347"/>
      <c r="G2576" s="347"/>
      <c r="H2576" s="347"/>
      <c r="I2576" s="347"/>
      <c r="J2576" s="347"/>
      <c r="K2576" s="347"/>
      <c r="L2576" s="348"/>
    </row>
    <row r="2578" spans="2:13" x14ac:dyDescent="0.25">
      <c r="C2578" s="288" t="s">
        <v>9240</v>
      </c>
      <c r="D2578" s="288"/>
      <c r="E2578" s="288"/>
      <c r="F2578" s="288"/>
      <c r="G2578" s="288"/>
      <c r="H2578" s="288"/>
      <c r="I2578" s="288"/>
      <c r="J2578" s="288"/>
      <c r="K2578" s="288"/>
      <c r="L2578" s="288"/>
    </row>
    <row r="2580" spans="2:13" x14ac:dyDescent="0.25">
      <c r="C2580" s="341"/>
      <c r="D2580" s="342"/>
      <c r="E2580" s="342"/>
      <c r="F2580" s="342"/>
      <c r="G2580" s="342"/>
      <c r="H2580" s="342"/>
      <c r="I2580" s="342"/>
      <c r="J2580" s="342"/>
      <c r="K2580" s="342"/>
      <c r="L2580" s="343"/>
    </row>
    <row r="2581" spans="2:13" x14ac:dyDescent="0.25">
      <c r="C2581" s="346"/>
      <c r="D2581" s="347"/>
      <c r="E2581" s="347"/>
      <c r="F2581" s="347"/>
      <c r="G2581" s="347"/>
      <c r="H2581" s="347"/>
      <c r="I2581" s="347"/>
      <c r="J2581" s="347"/>
      <c r="K2581" s="347"/>
      <c r="L2581" s="348"/>
    </row>
    <row r="2584" spans="2:13" ht="15.75" x14ac:dyDescent="0.25">
      <c r="B2584" s="375" t="s">
        <v>9233</v>
      </c>
      <c r="C2584" s="375"/>
      <c r="D2584" s="375"/>
      <c r="E2584" s="375"/>
      <c r="F2584" s="375"/>
      <c r="G2584" s="375"/>
      <c r="H2584" s="375"/>
      <c r="I2584" s="375"/>
      <c r="J2584" s="375"/>
      <c r="K2584" s="375"/>
      <c r="L2584" s="375"/>
      <c r="M2584" s="375"/>
    </row>
    <row r="2586" spans="2:13" x14ac:dyDescent="0.25">
      <c r="B2586" s="380" t="s">
        <v>9234</v>
      </c>
      <c r="C2586" s="380"/>
      <c r="D2586" s="380"/>
      <c r="E2586" s="380"/>
      <c r="F2586" s="380"/>
      <c r="G2586" s="380"/>
      <c r="H2586" s="380"/>
      <c r="I2586" s="380"/>
      <c r="J2586" s="380"/>
      <c r="K2586" s="380"/>
      <c r="L2586" s="380"/>
      <c r="M2586" s="380"/>
    </row>
    <row r="2588" spans="2:13" ht="30" x14ac:dyDescent="0.25">
      <c r="C2588" s="38"/>
      <c r="D2588" s="38"/>
      <c r="E2588" s="38"/>
      <c r="F2588" s="261" t="s">
        <v>7596</v>
      </c>
      <c r="G2588" s="261" t="s">
        <v>7597</v>
      </c>
      <c r="H2588" s="261" t="s">
        <v>7598</v>
      </c>
      <c r="I2588" s="261" t="s">
        <v>7599</v>
      </c>
      <c r="J2588" s="261" t="s">
        <v>7600</v>
      </c>
      <c r="K2588" s="261" t="s">
        <v>7592</v>
      </c>
    </row>
    <row r="2589" spans="2:13" x14ac:dyDescent="0.25">
      <c r="C2589" s="297" t="str">
        <f>IF(OR(D2567=Tablas!C2427,D2567=Tablas!C2428,D2567=Tablas!C2429,D2567=Tablas!C2430),"Gerentes",IF(D2567=Tablas!C2431,"Cantidad de asociados a capacitar",""))</f>
        <v>Gerentes</v>
      </c>
      <c r="D2589" s="297"/>
      <c r="E2589" s="297"/>
      <c r="F2589" s="82"/>
      <c r="G2589" s="82"/>
      <c r="H2589" s="82"/>
      <c r="I2589" s="82"/>
      <c r="J2589" s="82"/>
      <c r="K2589" s="205">
        <f>+F2589+G2589+H2589+I2589+J2589</f>
        <v>0</v>
      </c>
    </row>
    <row r="2590" spans="2:13" x14ac:dyDescent="0.25">
      <c r="C2590" s="298" t="str">
        <f>IF(OR(D2567=Tablas!C2327,D2567=Tablas!C2328,D2567=Tablas!C2329,D2567=Tablas!C2330),"Mandos Medios (supervisores, jefes de área, etc.)","")</f>
        <v>Mandos Medios (supervisores, jefes de área, etc.)</v>
      </c>
      <c r="D2590" s="298"/>
      <c r="E2590" s="298"/>
      <c r="F2590" s="82"/>
      <c r="G2590" s="82"/>
      <c r="H2590" s="82"/>
      <c r="I2590" s="82"/>
      <c r="J2590" s="82"/>
      <c r="K2590" s="205">
        <f>+F2590+G2590+H2590+I2590+J2590</f>
        <v>0</v>
      </c>
    </row>
    <row r="2591" spans="2:13" x14ac:dyDescent="0.25">
      <c r="C2591" s="298" t="str">
        <f>IF(OR(D2567=Tablas!C2327,D2567=Tablas!C2328,D2567=Tablas!C2329,D2567=Tablas!C2330),"Operativos","")</f>
        <v>Operativos</v>
      </c>
      <c r="D2591" s="298"/>
      <c r="E2591" s="298"/>
      <c r="F2591" s="82"/>
      <c r="G2591" s="82"/>
      <c r="H2591" s="82"/>
      <c r="I2591" s="82"/>
      <c r="J2591" s="82"/>
      <c r="K2591" s="205">
        <v>0</v>
      </c>
    </row>
    <row r="2592" spans="2:13" x14ac:dyDescent="0.25">
      <c r="C2592" s="295" t="s">
        <v>7586</v>
      </c>
      <c r="D2592" s="295"/>
      <c r="E2592" s="295"/>
      <c r="F2592" s="206">
        <f>+F2589+F2590+F2591</f>
        <v>0</v>
      </c>
      <c r="G2592" s="206">
        <f>+G2589+G2590+G2591</f>
        <v>0</v>
      </c>
      <c r="H2592" s="206">
        <f>+H2589+H2590+H2591</f>
        <v>0</v>
      </c>
      <c r="I2592" s="206">
        <f>+I2589+I2590+I2591</f>
        <v>0</v>
      </c>
      <c r="J2592" s="206">
        <f>+J2591+J2590+J2589</f>
        <v>0</v>
      </c>
      <c r="K2592" s="206">
        <f>+K2589+K2590+K2591</f>
        <v>0</v>
      </c>
    </row>
    <row r="2593" spans="2:13" x14ac:dyDescent="0.25">
      <c r="B2593" s="26"/>
      <c r="C2593" s="67"/>
      <c r="D2593" s="67"/>
      <c r="E2593" s="67"/>
      <c r="F2593" s="83"/>
      <c r="G2593" s="83"/>
      <c r="H2593" s="83"/>
      <c r="I2593" s="83"/>
      <c r="J2593" s="83"/>
      <c r="K2593" s="83"/>
      <c r="L2593" s="26"/>
      <c r="M2593" s="26"/>
    </row>
    <row r="2594" spans="2:13" x14ac:dyDescent="0.25">
      <c r="B2594" s="26"/>
    </row>
    <row r="2595" spans="2:13" x14ac:dyDescent="0.25">
      <c r="B2595" s="26"/>
      <c r="C2595" s="288" t="str">
        <f>IF(F2592&gt;0,"Describa la función del área Producción/Operaciones *","")</f>
        <v/>
      </c>
      <c r="D2595" s="288"/>
      <c r="E2595" s="288"/>
      <c r="F2595" s="288"/>
      <c r="G2595" s="86"/>
      <c r="H2595" s="303"/>
      <c r="I2595" s="303"/>
      <c r="J2595" s="303"/>
      <c r="K2595" s="303"/>
      <c r="L2595" s="303"/>
      <c r="M2595" s="303"/>
    </row>
    <row r="2596" spans="2:13" x14ac:dyDescent="0.25">
      <c r="B2596" s="26"/>
    </row>
    <row r="2597" spans="2:13" x14ac:dyDescent="0.25">
      <c r="B2597" s="26"/>
      <c r="C2597" s="288" t="str">
        <f>IF(G2592&gt;0,"Describa la función del área Comercial y ventas *","")</f>
        <v/>
      </c>
      <c r="D2597" s="288"/>
      <c r="E2597" s="288"/>
      <c r="F2597" s="288"/>
      <c r="G2597" s="86"/>
      <c r="H2597" s="304"/>
      <c r="I2597" s="304"/>
      <c r="J2597" s="304"/>
      <c r="K2597" s="304"/>
      <c r="L2597" s="304"/>
      <c r="M2597" s="304"/>
    </row>
    <row r="2598" spans="2:13" x14ac:dyDescent="0.25">
      <c r="B2598" s="26"/>
    </row>
    <row r="2599" spans="2:13" x14ac:dyDescent="0.25">
      <c r="B2599" s="26"/>
      <c r="C2599" s="288" t="str">
        <f>IF(H2592&gt;0,"Describa la función del área Administración y finanzas *","")</f>
        <v/>
      </c>
      <c r="D2599" s="288"/>
      <c r="E2599" s="288"/>
      <c r="F2599" s="288"/>
      <c r="G2599" s="86"/>
      <c r="H2599" s="303"/>
      <c r="I2599" s="303"/>
      <c r="J2599" s="303"/>
      <c r="K2599" s="303"/>
      <c r="L2599" s="303"/>
      <c r="M2599" s="303"/>
    </row>
    <row r="2600" spans="2:13" x14ac:dyDescent="0.25">
      <c r="B2600" s="26"/>
    </row>
    <row r="2601" spans="2:13" x14ac:dyDescent="0.25">
      <c r="B2601" s="26"/>
      <c r="C2601" s="288" t="str">
        <f>IF(I2592&gt;0,"Describa la función del área Recursos Humanos *","")</f>
        <v/>
      </c>
      <c r="D2601" s="288"/>
      <c r="E2601" s="288"/>
      <c r="F2601" s="288"/>
      <c r="G2601" s="86"/>
      <c r="H2601" s="303"/>
      <c r="I2601" s="303"/>
      <c r="J2601" s="303"/>
      <c r="K2601" s="303"/>
      <c r="L2601" s="303"/>
      <c r="M2601" s="303"/>
    </row>
    <row r="2602" spans="2:13" x14ac:dyDescent="0.25">
      <c r="B2602" s="26"/>
    </row>
    <row r="2603" spans="2:13" x14ac:dyDescent="0.25">
      <c r="B2603" s="26"/>
      <c r="C2603" s="288" t="str">
        <f>IF(J2592&gt;0,"Describa la función del área Otros: *","")</f>
        <v/>
      </c>
      <c r="D2603" s="288"/>
      <c r="E2603" s="288"/>
      <c r="F2603" s="288"/>
      <c r="G2603" s="86"/>
      <c r="H2603" s="303"/>
      <c r="I2603" s="303"/>
      <c r="J2603" s="303"/>
      <c r="K2603" s="303"/>
      <c r="L2603" s="303"/>
      <c r="M2603" s="303"/>
    </row>
    <row r="2606" spans="2:13" ht="15.75" x14ac:dyDescent="0.25">
      <c r="B2606" s="375" t="s">
        <v>4</v>
      </c>
      <c r="C2606" s="375"/>
      <c r="D2606" s="375"/>
      <c r="E2606" s="375"/>
      <c r="F2606" s="375"/>
      <c r="G2606" s="375"/>
      <c r="H2606" s="375"/>
      <c r="I2606" s="375"/>
      <c r="J2606" s="375"/>
      <c r="K2606" s="375"/>
      <c r="L2606" s="375"/>
      <c r="M2606" s="375"/>
    </row>
    <row r="2609" spans="3:12" x14ac:dyDescent="0.25">
      <c r="C2609" s="20" t="s">
        <v>7566</v>
      </c>
      <c r="D2609" s="274"/>
      <c r="E2609" s="282"/>
      <c r="F2609" s="282"/>
      <c r="G2609" s="282"/>
      <c r="H2609" s="282"/>
      <c r="I2609" s="282"/>
      <c r="J2609" s="282"/>
      <c r="K2609" s="282"/>
      <c r="L2609" s="275"/>
    </row>
    <row r="2611" spans="3:12" x14ac:dyDescent="0.25">
      <c r="D2611" s="19" t="e">
        <f>VLOOKUP(D2612,Tablas!$K$5:$L$28,2,FALSE)</f>
        <v>#N/A</v>
      </c>
    </row>
    <row r="2612" spans="3:12" x14ac:dyDescent="0.25">
      <c r="C2612" s="20" t="s">
        <v>7567</v>
      </c>
      <c r="D2612" s="33"/>
      <c r="F2612" s="20" t="s">
        <v>7568</v>
      </c>
      <c r="G2612" s="376"/>
      <c r="H2612" s="377"/>
      <c r="J2612" s="20" t="s">
        <v>7569</v>
      </c>
      <c r="K2612" s="274"/>
      <c r="L2612" s="275"/>
    </row>
    <row r="2613" spans="3:12" x14ac:dyDescent="0.25">
      <c r="C2613" s="20"/>
      <c r="D2613" s="27"/>
      <c r="G2613" s="27"/>
      <c r="K2613" s="159"/>
      <c r="L2613" s="159"/>
    </row>
    <row r="2614" spans="3:12" x14ac:dyDescent="0.25">
      <c r="D2614" s="19" t="str">
        <f>IF(D2612&gt;0,VLOOKUP(D2612,Tablas!$K$5:$M$28,3,FALSE),"")</f>
        <v/>
      </c>
    </row>
    <row r="2615" spans="3:12" x14ac:dyDescent="0.25">
      <c r="C2615" s="20" t="s">
        <v>7570</v>
      </c>
      <c r="D2615" s="33"/>
      <c r="F2615" s="20" t="s">
        <v>7571</v>
      </c>
      <c r="G2615" s="376"/>
      <c r="H2615" s="377"/>
    </row>
    <row r="2619" spans="3:12" x14ac:dyDescent="0.25">
      <c r="D2619" s="374" t="s">
        <v>8</v>
      </c>
      <c r="E2619" s="374"/>
      <c r="F2619" s="374"/>
      <c r="G2619" s="374"/>
      <c r="H2619" s="374"/>
      <c r="I2619" s="374"/>
    </row>
    <row r="2621" spans="3:12" x14ac:dyDescent="0.25">
      <c r="D2621" s="265" t="s">
        <v>7559</v>
      </c>
      <c r="E2621" s="265" t="s">
        <v>7560</v>
      </c>
      <c r="F2621" s="265" t="s">
        <v>7561</v>
      </c>
      <c r="G2621" s="265" t="s">
        <v>1176</v>
      </c>
      <c r="H2621" s="265" t="s">
        <v>7562</v>
      </c>
      <c r="I2621" s="265" t="s">
        <v>7563</v>
      </c>
    </row>
    <row r="2622" spans="3:12" x14ac:dyDescent="0.25">
      <c r="D2622" s="35"/>
      <c r="E2622" s="35"/>
      <c r="F2622" s="35"/>
      <c r="G2622" s="36" t="str">
        <f>MID(F2622,3,8)</f>
        <v/>
      </c>
      <c r="H2622" s="35"/>
      <c r="I2622" s="35"/>
    </row>
    <row r="2623" spans="3:12" x14ac:dyDescent="0.25">
      <c r="D2623" s="35"/>
      <c r="E2623" s="35"/>
      <c r="F2623" s="35"/>
      <c r="G2623" s="36" t="str">
        <f>MID(F2623,3,8)</f>
        <v/>
      </c>
      <c r="H2623" s="35"/>
      <c r="I2623" s="35"/>
    </row>
    <row r="2624" spans="3:12" x14ac:dyDescent="0.25">
      <c r="D2624" s="35"/>
      <c r="E2624" s="35"/>
      <c r="F2624" s="35"/>
      <c r="G2624" s="36" t="str">
        <f>MID(F2624,3,8)</f>
        <v/>
      </c>
      <c r="H2624" s="35"/>
      <c r="I2624" s="35"/>
    </row>
    <row r="2628" spans="6:6" x14ac:dyDescent="0.25">
      <c r="F2628" s="373" t="s">
        <v>9238</v>
      </c>
    </row>
    <row r="2629" spans="6:6" x14ac:dyDescent="0.25">
      <c r="F2629" s="373"/>
    </row>
    <row r="2655" spans="2:4" x14ac:dyDescent="0.25">
      <c r="B2655" s="378" t="s">
        <v>9265</v>
      </c>
      <c r="C2655" s="378"/>
      <c r="D2655" s="378"/>
    </row>
    <row r="2657" spans="2:13" ht="15.75" x14ac:dyDescent="0.25">
      <c r="B2657" s="375" t="str">
        <f>IF(D2661&gt;0,D2661,"")</f>
        <v/>
      </c>
      <c r="C2657" s="375"/>
      <c r="D2657" s="375"/>
      <c r="E2657" s="375"/>
      <c r="F2657" s="375"/>
      <c r="G2657" s="375"/>
      <c r="H2657" s="375"/>
      <c r="I2657" s="375"/>
      <c r="J2657" s="375"/>
      <c r="K2657" s="375"/>
      <c r="L2657" s="375"/>
      <c r="M2657" s="375"/>
    </row>
    <row r="2659" spans="2:13" x14ac:dyDescent="0.25">
      <c r="C2659" s="20" t="s">
        <v>7556</v>
      </c>
      <c r="D2659" s="274"/>
      <c r="E2659" s="275"/>
    </row>
    <row r="2661" spans="2:13" x14ac:dyDescent="0.25">
      <c r="C2661" s="20" t="s">
        <v>7557</v>
      </c>
      <c r="D2661" s="274"/>
      <c r="E2661" s="282"/>
      <c r="F2661" s="282"/>
      <c r="G2661" s="282"/>
      <c r="H2661" s="282"/>
      <c r="I2661" s="282"/>
      <c r="J2661" s="282"/>
      <c r="K2661" s="282"/>
      <c r="L2661" s="275"/>
    </row>
    <row r="2663" spans="2:13" x14ac:dyDescent="0.25">
      <c r="C2663" s="279" t="s">
        <v>9232</v>
      </c>
      <c r="D2663" s="279"/>
      <c r="E2663" s="79"/>
    </row>
    <row r="2665" spans="2:13" x14ac:dyDescent="0.25">
      <c r="C2665" s="20" t="s">
        <v>3</v>
      </c>
      <c r="D2665" s="381" t="str">
        <f>IF(E2663&gt;0,VLOOKUP(E2663,Tablas!G2357:H3550,2,FALSE),"")</f>
        <v/>
      </c>
      <c r="E2665" s="382"/>
      <c r="F2665" s="382"/>
      <c r="G2665" s="382"/>
      <c r="H2665" s="382"/>
      <c r="I2665" s="382"/>
      <c r="J2665" s="382"/>
      <c r="K2665" s="382"/>
      <c r="L2665" s="383"/>
    </row>
    <row r="2667" spans="2:13" x14ac:dyDescent="0.25">
      <c r="C2667" s="20" t="s">
        <v>9229</v>
      </c>
      <c r="D2667" s="285"/>
      <c r="E2667" s="286"/>
    </row>
    <row r="2669" spans="2:13" x14ac:dyDescent="0.25">
      <c r="C2669" s="288" t="str">
        <f>IF(OR(D2667=Tablas!C2427,D2667=Tablas!C2428,D2667=Tablas!C2429,D2667=Tablas!C2430),"Dotación de personal según F.931 *",IF(D2667=Tablas!C2431,"Nomina de asociados *",""))</f>
        <v>Dotación de personal según F.931 *</v>
      </c>
      <c r="D2669" s="379"/>
      <c r="E2669" s="79"/>
    </row>
    <row r="2670" spans="2:13" x14ac:dyDescent="0.25">
      <c r="C2670" s="20"/>
    </row>
    <row r="2671" spans="2:13" x14ac:dyDescent="0.25">
      <c r="C2671" s="288" t="s">
        <v>9235</v>
      </c>
      <c r="D2671" s="288"/>
      <c r="E2671" s="274"/>
      <c r="F2671" s="275"/>
    </row>
    <row r="2673" spans="2:13" x14ac:dyDescent="0.25">
      <c r="C2673" s="279" t="s">
        <v>9239</v>
      </c>
      <c r="D2673" s="279"/>
      <c r="E2673" s="279"/>
      <c r="F2673" s="279"/>
      <c r="G2673" s="279"/>
      <c r="H2673" s="279"/>
      <c r="I2673" s="279"/>
      <c r="J2673" s="279"/>
      <c r="K2673" s="279"/>
      <c r="L2673" s="279"/>
    </row>
    <row r="2675" spans="2:13" x14ac:dyDescent="0.25">
      <c r="C2675" s="341"/>
      <c r="D2675" s="342"/>
      <c r="E2675" s="342"/>
      <c r="F2675" s="342"/>
      <c r="G2675" s="342"/>
      <c r="H2675" s="342"/>
      <c r="I2675" s="342"/>
      <c r="J2675" s="342"/>
      <c r="K2675" s="342"/>
      <c r="L2675" s="343"/>
    </row>
    <row r="2676" spans="2:13" x14ac:dyDescent="0.25">
      <c r="C2676" s="346"/>
      <c r="D2676" s="347"/>
      <c r="E2676" s="347"/>
      <c r="F2676" s="347"/>
      <c r="G2676" s="347"/>
      <c r="H2676" s="347"/>
      <c r="I2676" s="347"/>
      <c r="J2676" s="347"/>
      <c r="K2676" s="347"/>
      <c r="L2676" s="348"/>
    </row>
    <row r="2678" spans="2:13" x14ac:dyDescent="0.25">
      <c r="C2678" s="288" t="s">
        <v>9240</v>
      </c>
      <c r="D2678" s="288"/>
      <c r="E2678" s="288"/>
      <c r="F2678" s="288"/>
      <c r="G2678" s="288"/>
      <c r="H2678" s="288"/>
      <c r="I2678" s="288"/>
      <c r="J2678" s="288"/>
      <c r="K2678" s="288"/>
      <c r="L2678" s="288"/>
    </row>
    <row r="2680" spans="2:13" x14ac:dyDescent="0.25">
      <c r="C2680" s="341"/>
      <c r="D2680" s="342"/>
      <c r="E2680" s="342"/>
      <c r="F2680" s="342"/>
      <c r="G2680" s="342"/>
      <c r="H2680" s="342"/>
      <c r="I2680" s="342"/>
      <c r="J2680" s="342"/>
      <c r="K2680" s="342"/>
      <c r="L2680" s="343"/>
    </row>
    <row r="2681" spans="2:13" x14ac:dyDescent="0.25">
      <c r="C2681" s="346"/>
      <c r="D2681" s="347"/>
      <c r="E2681" s="347"/>
      <c r="F2681" s="347"/>
      <c r="G2681" s="347"/>
      <c r="H2681" s="347"/>
      <c r="I2681" s="347"/>
      <c r="J2681" s="347"/>
      <c r="K2681" s="347"/>
      <c r="L2681" s="348"/>
    </row>
    <row r="2684" spans="2:13" ht="15.75" x14ac:dyDescent="0.25">
      <c r="B2684" s="375" t="s">
        <v>9233</v>
      </c>
      <c r="C2684" s="375"/>
      <c r="D2684" s="375"/>
      <c r="E2684" s="375"/>
      <c r="F2684" s="375"/>
      <c r="G2684" s="375"/>
      <c r="H2684" s="375"/>
      <c r="I2684" s="375"/>
      <c r="J2684" s="375"/>
      <c r="K2684" s="375"/>
      <c r="L2684" s="375"/>
      <c r="M2684" s="375"/>
    </row>
    <row r="2686" spans="2:13" x14ac:dyDescent="0.25">
      <c r="B2686" s="380" t="s">
        <v>9234</v>
      </c>
      <c r="C2686" s="380"/>
      <c r="D2686" s="380"/>
      <c r="E2686" s="380"/>
      <c r="F2686" s="380"/>
      <c r="G2686" s="380"/>
      <c r="H2686" s="380"/>
      <c r="I2686" s="380"/>
      <c r="J2686" s="380"/>
      <c r="K2686" s="380"/>
      <c r="L2686" s="380"/>
      <c r="M2686" s="380"/>
    </row>
    <row r="2688" spans="2:13" ht="30" x14ac:dyDescent="0.25">
      <c r="C2688" s="38"/>
      <c r="D2688" s="38"/>
      <c r="E2688" s="38"/>
      <c r="F2688" s="261" t="s">
        <v>7596</v>
      </c>
      <c r="G2688" s="261" t="s">
        <v>7597</v>
      </c>
      <c r="H2688" s="261" t="s">
        <v>7598</v>
      </c>
      <c r="I2688" s="261" t="s">
        <v>7599</v>
      </c>
      <c r="J2688" s="261" t="s">
        <v>7600</v>
      </c>
      <c r="K2688" s="261" t="s">
        <v>7592</v>
      </c>
    </row>
    <row r="2689" spans="2:13" x14ac:dyDescent="0.25">
      <c r="C2689" s="297" t="str">
        <f>IF(OR(D2667=Tablas!C2527,D2667=Tablas!C2528,D2667=Tablas!C2529,D2667=Tablas!C2530),"Gerentes",IF(D2667=Tablas!C2531,"Cantidad de asociados a capacitar",""))</f>
        <v>Gerentes</v>
      </c>
      <c r="D2689" s="297"/>
      <c r="E2689" s="297"/>
      <c r="F2689" s="82"/>
      <c r="G2689" s="82"/>
      <c r="H2689" s="82"/>
      <c r="I2689" s="82"/>
      <c r="J2689" s="82"/>
      <c r="K2689" s="205">
        <f>+F2689+G2689+H2689+I2689+J2689</f>
        <v>0</v>
      </c>
    </row>
    <row r="2690" spans="2:13" x14ac:dyDescent="0.25">
      <c r="C2690" s="298" t="str">
        <f>IF(OR(D2667=Tablas!C2427,D2667=Tablas!C2428,D2667=Tablas!C2429,D2667=Tablas!C2430),"Mandos Medios (supervisores, jefes de área, etc.)","")</f>
        <v>Mandos Medios (supervisores, jefes de área, etc.)</v>
      </c>
      <c r="D2690" s="298"/>
      <c r="E2690" s="298"/>
      <c r="F2690" s="82"/>
      <c r="G2690" s="82"/>
      <c r="H2690" s="82"/>
      <c r="I2690" s="82"/>
      <c r="J2690" s="82"/>
      <c r="K2690" s="205">
        <f>+F2690+G2690+H2690+I2690+J2690</f>
        <v>0</v>
      </c>
    </row>
    <row r="2691" spans="2:13" x14ac:dyDescent="0.25">
      <c r="C2691" s="298" t="str">
        <f>IF(OR(D2667=Tablas!C2427,D2667=Tablas!C2428,D2667=Tablas!C2429,D2667=Tablas!C2430),"Operativos","")</f>
        <v>Operativos</v>
      </c>
      <c r="D2691" s="298"/>
      <c r="E2691" s="298"/>
      <c r="F2691" s="82"/>
      <c r="G2691" s="82"/>
      <c r="H2691" s="82"/>
      <c r="I2691" s="82"/>
      <c r="J2691" s="82"/>
      <c r="K2691" s="205">
        <v>0</v>
      </c>
    </row>
    <row r="2692" spans="2:13" x14ac:dyDescent="0.25">
      <c r="C2692" s="295" t="s">
        <v>7586</v>
      </c>
      <c r="D2692" s="295"/>
      <c r="E2692" s="295"/>
      <c r="F2692" s="206">
        <f>+F2689+F2690+F2691</f>
        <v>0</v>
      </c>
      <c r="G2692" s="206">
        <f>+G2689+G2690+G2691</f>
        <v>0</v>
      </c>
      <c r="H2692" s="206">
        <f>+H2689+H2690+H2691</f>
        <v>0</v>
      </c>
      <c r="I2692" s="206">
        <f>+I2689+I2690+I2691</f>
        <v>0</v>
      </c>
      <c r="J2692" s="206">
        <f>+J2691+J2690+J2689</f>
        <v>0</v>
      </c>
      <c r="K2692" s="206">
        <f>+K2689+K2690+K2691</f>
        <v>0</v>
      </c>
    </row>
    <row r="2693" spans="2:13" x14ac:dyDescent="0.25">
      <c r="B2693" s="26"/>
      <c r="C2693" s="67"/>
      <c r="D2693" s="67"/>
      <c r="E2693" s="67"/>
      <c r="F2693" s="83"/>
      <c r="G2693" s="83"/>
      <c r="H2693" s="83"/>
      <c r="I2693" s="83"/>
      <c r="J2693" s="83"/>
      <c r="K2693" s="83"/>
      <c r="L2693" s="26"/>
      <c r="M2693" s="26"/>
    </row>
    <row r="2694" spans="2:13" x14ac:dyDescent="0.25">
      <c r="B2694" s="26"/>
    </row>
    <row r="2695" spans="2:13" x14ac:dyDescent="0.25">
      <c r="B2695" s="26"/>
      <c r="C2695" s="288" t="str">
        <f>IF(F2692&gt;0,"Describa la función del área Producción/Operaciones *","")</f>
        <v/>
      </c>
      <c r="D2695" s="288"/>
      <c r="E2695" s="288"/>
      <c r="F2695" s="288"/>
      <c r="G2695" s="86"/>
      <c r="H2695" s="303"/>
      <c r="I2695" s="303"/>
      <c r="J2695" s="303"/>
      <c r="K2695" s="303"/>
      <c r="L2695" s="303"/>
      <c r="M2695" s="303"/>
    </row>
    <row r="2696" spans="2:13" x14ac:dyDescent="0.25">
      <c r="B2696" s="26"/>
    </row>
    <row r="2697" spans="2:13" x14ac:dyDescent="0.25">
      <c r="B2697" s="26"/>
      <c r="C2697" s="288" t="str">
        <f>IF(G2692&gt;0,"Describa la función del área Comercial y ventas *","")</f>
        <v/>
      </c>
      <c r="D2697" s="288"/>
      <c r="E2697" s="288"/>
      <c r="F2697" s="288"/>
      <c r="G2697" s="86"/>
      <c r="H2697" s="304"/>
      <c r="I2697" s="304"/>
      <c r="J2697" s="304"/>
      <c r="K2697" s="304"/>
      <c r="L2697" s="304"/>
      <c r="M2697" s="304"/>
    </row>
    <row r="2698" spans="2:13" x14ac:dyDescent="0.25">
      <c r="B2698" s="26"/>
    </row>
    <row r="2699" spans="2:13" x14ac:dyDescent="0.25">
      <c r="B2699" s="26"/>
      <c r="C2699" s="288" t="str">
        <f>IF(H2692&gt;0,"Describa la función del área Administración y finanzas *","")</f>
        <v/>
      </c>
      <c r="D2699" s="288"/>
      <c r="E2699" s="288"/>
      <c r="F2699" s="288"/>
      <c r="G2699" s="86"/>
      <c r="H2699" s="303"/>
      <c r="I2699" s="303"/>
      <c r="J2699" s="303"/>
      <c r="K2699" s="303"/>
      <c r="L2699" s="303"/>
      <c r="M2699" s="303"/>
    </row>
    <row r="2700" spans="2:13" x14ac:dyDescent="0.25">
      <c r="B2700" s="26"/>
    </row>
    <row r="2701" spans="2:13" x14ac:dyDescent="0.25">
      <c r="B2701" s="26"/>
      <c r="C2701" s="288" t="str">
        <f>IF(I2692&gt;0,"Describa la función del área Recursos Humanos *","")</f>
        <v/>
      </c>
      <c r="D2701" s="288"/>
      <c r="E2701" s="288"/>
      <c r="F2701" s="288"/>
      <c r="G2701" s="86"/>
      <c r="H2701" s="303"/>
      <c r="I2701" s="303"/>
      <c r="J2701" s="303"/>
      <c r="K2701" s="303"/>
      <c r="L2701" s="303"/>
      <c r="M2701" s="303"/>
    </row>
    <row r="2702" spans="2:13" x14ac:dyDescent="0.25">
      <c r="B2702" s="26"/>
    </row>
    <row r="2703" spans="2:13" x14ac:dyDescent="0.25">
      <c r="B2703" s="26"/>
      <c r="C2703" s="288" t="str">
        <f>IF(J2692&gt;0,"Describa la función del área Otros: *","")</f>
        <v/>
      </c>
      <c r="D2703" s="288"/>
      <c r="E2703" s="288"/>
      <c r="F2703" s="288"/>
      <c r="G2703" s="86"/>
      <c r="H2703" s="303"/>
      <c r="I2703" s="303"/>
      <c r="J2703" s="303"/>
      <c r="K2703" s="303"/>
      <c r="L2703" s="303"/>
      <c r="M2703" s="303"/>
    </row>
    <row r="2706" spans="2:13" ht="15.75" x14ac:dyDescent="0.25">
      <c r="B2706" s="375" t="s">
        <v>4</v>
      </c>
      <c r="C2706" s="375"/>
      <c r="D2706" s="375"/>
      <c r="E2706" s="375"/>
      <c r="F2706" s="375"/>
      <c r="G2706" s="375"/>
      <c r="H2706" s="375"/>
      <c r="I2706" s="375"/>
      <c r="J2706" s="375"/>
      <c r="K2706" s="375"/>
      <c r="L2706" s="375"/>
      <c r="M2706" s="375"/>
    </row>
    <row r="2709" spans="2:13" x14ac:dyDescent="0.25">
      <c r="C2709" s="20" t="s">
        <v>7566</v>
      </c>
      <c r="D2709" s="274"/>
      <c r="E2709" s="282"/>
      <c r="F2709" s="282"/>
      <c r="G2709" s="282"/>
      <c r="H2709" s="282"/>
      <c r="I2709" s="282"/>
      <c r="J2709" s="282"/>
      <c r="K2709" s="282"/>
      <c r="L2709" s="275"/>
    </row>
    <row r="2711" spans="2:13" x14ac:dyDescent="0.25">
      <c r="D2711" s="19" t="e">
        <f>VLOOKUP(D2712,Tablas!$K$5:$L$28,2,FALSE)</f>
        <v>#N/A</v>
      </c>
    </row>
    <row r="2712" spans="2:13" x14ac:dyDescent="0.25">
      <c r="C2712" s="20" t="s">
        <v>7567</v>
      </c>
      <c r="D2712" s="33"/>
      <c r="F2712" s="20" t="s">
        <v>7568</v>
      </c>
      <c r="G2712" s="376"/>
      <c r="H2712" s="377"/>
      <c r="J2712" s="20" t="s">
        <v>7569</v>
      </c>
      <c r="K2712" s="274"/>
      <c r="L2712" s="275"/>
    </row>
    <row r="2713" spans="2:13" x14ac:dyDescent="0.25">
      <c r="C2713" s="20"/>
      <c r="D2713" s="27"/>
      <c r="G2713" s="27"/>
      <c r="K2713" s="159"/>
      <c r="L2713" s="159"/>
    </row>
    <row r="2714" spans="2:13" x14ac:dyDescent="0.25">
      <c r="D2714" s="19" t="str">
        <f>IF(D2712&gt;0,VLOOKUP(D2712,Tablas!$K$5:$M$28,3,FALSE),"")</f>
        <v/>
      </c>
    </row>
    <row r="2715" spans="2:13" x14ac:dyDescent="0.25">
      <c r="C2715" s="20" t="s">
        <v>7570</v>
      </c>
      <c r="D2715" s="33"/>
      <c r="F2715" s="20" t="s">
        <v>7571</v>
      </c>
      <c r="G2715" s="376"/>
      <c r="H2715" s="377"/>
    </row>
    <row r="2719" spans="2:13" x14ac:dyDescent="0.25">
      <c r="D2719" s="374" t="s">
        <v>8</v>
      </c>
      <c r="E2719" s="374"/>
      <c r="F2719" s="374"/>
      <c r="G2719" s="374"/>
      <c r="H2719" s="374"/>
      <c r="I2719" s="374"/>
    </row>
    <row r="2721" spans="4:9" x14ac:dyDescent="0.25">
      <c r="D2721" s="265" t="s">
        <v>7559</v>
      </c>
      <c r="E2721" s="265" t="s">
        <v>7560</v>
      </c>
      <c r="F2721" s="265" t="s">
        <v>7561</v>
      </c>
      <c r="G2721" s="265" t="s">
        <v>1176</v>
      </c>
      <c r="H2721" s="265" t="s">
        <v>7562</v>
      </c>
      <c r="I2721" s="265" t="s">
        <v>7563</v>
      </c>
    </row>
    <row r="2722" spans="4:9" x14ac:dyDescent="0.25">
      <c r="D2722" s="35"/>
      <c r="E2722" s="35"/>
      <c r="F2722" s="35"/>
      <c r="G2722" s="36" t="str">
        <f>MID(F2722,3,8)</f>
        <v/>
      </c>
      <c r="H2722" s="35"/>
      <c r="I2722" s="35"/>
    </row>
    <row r="2723" spans="4:9" x14ac:dyDescent="0.25">
      <c r="D2723" s="35"/>
      <c r="E2723" s="35"/>
      <c r="F2723" s="35"/>
      <c r="G2723" s="36" t="str">
        <f>MID(F2723,3,8)</f>
        <v/>
      </c>
      <c r="H2723" s="35"/>
      <c r="I2723" s="35"/>
    </row>
    <row r="2724" spans="4:9" x14ac:dyDescent="0.25">
      <c r="D2724" s="35"/>
      <c r="E2724" s="35"/>
      <c r="F2724" s="35"/>
      <c r="G2724" s="36" t="str">
        <f>MID(F2724,3,8)</f>
        <v/>
      </c>
      <c r="H2724" s="35"/>
      <c r="I2724" s="35"/>
    </row>
    <row r="2728" spans="4:9" x14ac:dyDescent="0.25">
      <c r="F2728" s="373" t="s">
        <v>9238</v>
      </c>
    </row>
    <row r="2729" spans="4:9" x14ac:dyDescent="0.25">
      <c r="F2729" s="373"/>
    </row>
    <row r="2755" spans="2:13" x14ac:dyDescent="0.25">
      <c r="B2755" s="378" t="s">
        <v>9266</v>
      </c>
      <c r="C2755" s="378"/>
      <c r="D2755" s="378"/>
    </row>
    <row r="2757" spans="2:13" ht="15.75" x14ac:dyDescent="0.25">
      <c r="B2757" s="375" t="str">
        <f>IF(D2761&gt;0,D2761,"")</f>
        <v/>
      </c>
      <c r="C2757" s="375"/>
      <c r="D2757" s="375"/>
      <c r="E2757" s="375"/>
      <c r="F2757" s="375"/>
      <c r="G2757" s="375"/>
      <c r="H2757" s="375"/>
      <c r="I2757" s="375"/>
      <c r="J2757" s="375"/>
      <c r="K2757" s="375"/>
      <c r="L2757" s="375"/>
      <c r="M2757" s="375"/>
    </row>
    <row r="2759" spans="2:13" x14ac:dyDescent="0.25">
      <c r="C2759" s="20" t="s">
        <v>7556</v>
      </c>
      <c r="D2759" s="274"/>
      <c r="E2759" s="275"/>
    </row>
    <row r="2761" spans="2:13" x14ac:dyDescent="0.25">
      <c r="C2761" s="20" t="s">
        <v>7557</v>
      </c>
      <c r="D2761" s="274"/>
      <c r="E2761" s="282"/>
      <c r="F2761" s="282"/>
      <c r="G2761" s="282"/>
      <c r="H2761" s="282"/>
      <c r="I2761" s="282"/>
      <c r="J2761" s="282"/>
      <c r="K2761" s="282"/>
      <c r="L2761" s="275"/>
    </row>
    <row r="2763" spans="2:13" x14ac:dyDescent="0.25">
      <c r="C2763" s="279" t="s">
        <v>9232</v>
      </c>
      <c r="D2763" s="279"/>
      <c r="E2763" s="79"/>
    </row>
    <row r="2765" spans="2:13" x14ac:dyDescent="0.25">
      <c r="C2765" s="20" t="s">
        <v>3</v>
      </c>
      <c r="D2765" s="381" t="str">
        <f>IF(E2763&gt;0,VLOOKUP(E2763,Tablas!G2457:H3650,2,FALSE),"")</f>
        <v/>
      </c>
      <c r="E2765" s="382"/>
      <c r="F2765" s="382"/>
      <c r="G2765" s="382"/>
      <c r="H2765" s="382"/>
      <c r="I2765" s="382"/>
      <c r="J2765" s="382"/>
      <c r="K2765" s="382"/>
      <c r="L2765" s="383"/>
    </row>
    <row r="2767" spans="2:13" x14ac:dyDescent="0.25">
      <c r="C2767" s="20" t="s">
        <v>9229</v>
      </c>
      <c r="D2767" s="285"/>
      <c r="E2767" s="286"/>
    </row>
    <row r="2769" spans="2:13" x14ac:dyDescent="0.25">
      <c r="C2769" s="288" t="str">
        <f>IF(OR(D2767=Tablas!C2527,D2767=Tablas!C2528,D2767=Tablas!C2529,D2767=Tablas!C2530),"Dotación de personal según F.931 *",IF(D2767=Tablas!C2531,"Nomina de asociados *",""))</f>
        <v>Dotación de personal según F.931 *</v>
      </c>
      <c r="D2769" s="379"/>
      <c r="E2769" s="79"/>
    </row>
    <row r="2770" spans="2:13" x14ac:dyDescent="0.25">
      <c r="C2770" s="20"/>
    </row>
    <row r="2771" spans="2:13" x14ac:dyDescent="0.25">
      <c r="C2771" s="288" t="s">
        <v>9235</v>
      </c>
      <c r="D2771" s="288"/>
      <c r="E2771" s="274"/>
      <c r="F2771" s="275"/>
    </row>
    <row r="2773" spans="2:13" x14ac:dyDescent="0.25">
      <c r="C2773" s="279" t="s">
        <v>9239</v>
      </c>
      <c r="D2773" s="279"/>
      <c r="E2773" s="279"/>
      <c r="F2773" s="279"/>
      <c r="G2773" s="279"/>
      <c r="H2773" s="279"/>
      <c r="I2773" s="279"/>
      <c r="J2773" s="279"/>
      <c r="K2773" s="279"/>
      <c r="L2773" s="279"/>
    </row>
    <row r="2775" spans="2:13" x14ac:dyDescent="0.25">
      <c r="C2775" s="341"/>
      <c r="D2775" s="342"/>
      <c r="E2775" s="342"/>
      <c r="F2775" s="342"/>
      <c r="G2775" s="342"/>
      <c r="H2775" s="342"/>
      <c r="I2775" s="342"/>
      <c r="J2775" s="342"/>
      <c r="K2775" s="342"/>
      <c r="L2775" s="343"/>
    </row>
    <row r="2776" spans="2:13" x14ac:dyDescent="0.25">
      <c r="C2776" s="346"/>
      <c r="D2776" s="347"/>
      <c r="E2776" s="347"/>
      <c r="F2776" s="347"/>
      <c r="G2776" s="347"/>
      <c r="H2776" s="347"/>
      <c r="I2776" s="347"/>
      <c r="J2776" s="347"/>
      <c r="K2776" s="347"/>
      <c r="L2776" s="348"/>
    </row>
    <row r="2778" spans="2:13" x14ac:dyDescent="0.25">
      <c r="C2778" s="288" t="s">
        <v>9240</v>
      </c>
      <c r="D2778" s="288"/>
      <c r="E2778" s="288"/>
      <c r="F2778" s="288"/>
      <c r="G2778" s="288"/>
      <c r="H2778" s="288"/>
      <c r="I2778" s="288"/>
      <c r="J2778" s="288"/>
      <c r="K2778" s="288"/>
      <c r="L2778" s="288"/>
    </row>
    <row r="2780" spans="2:13" x14ac:dyDescent="0.25">
      <c r="C2780" s="341"/>
      <c r="D2780" s="342"/>
      <c r="E2780" s="342"/>
      <c r="F2780" s="342"/>
      <c r="G2780" s="342"/>
      <c r="H2780" s="342"/>
      <c r="I2780" s="342"/>
      <c r="J2780" s="342"/>
      <c r="K2780" s="342"/>
      <c r="L2780" s="343"/>
    </row>
    <row r="2781" spans="2:13" x14ac:dyDescent="0.25">
      <c r="C2781" s="346"/>
      <c r="D2781" s="347"/>
      <c r="E2781" s="347"/>
      <c r="F2781" s="347"/>
      <c r="G2781" s="347"/>
      <c r="H2781" s="347"/>
      <c r="I2781" s="347"/>
      <c r="J2781" s="347"/>
      <c r="K2781" s="347"/>
      <c r="L2781" s="348"/>
    </row>
    <row r="2784" spans="2:13" ht="15.75" x14ac:dyDescent="0.25">
      <c r="B2784" s="375" t="s">
        <v>9233</v>
      </c>
      <c r="C2784" s="375"/>
      <c r="D2784" s="375"/>
      <c r="E2784" s="375"/>
      <c r="F2784" s="375"/>
      <c r="G2784" s="375"/>
      <c r="H2784" s="375"/>
      <c r="I2784" s="375"/>
      <c r="J2784" s="375"/>
      <c r="K2784" s="375"/>
      <c r="L2784" s="375"/>
      <c r="M2784" s="375"/>
    </row>
    <row r="2786" spans="2:13" x14ac:dyDescent="0.25">
      <c r="B2786" s="380" t="s">
        <v>9234</v>
      </c>
      <c r="C2786" s="380"/>
      <c r="D2786" s="380"/>
      <c r="E2786" s="380"/>
      <c r="F2786" s="380"/>
      <c r="G2786" s="380"/>
      <c r="H2786" s="380"/>
      <c r="I2786" s="380"/>
      <c r="J2786" s="380"/>
      <c r="K2786" s="380"/>
      <c r="L2786" s="380"/>
      <c r="M2786" s="380"/>
    </row>
    <row r="2788" spans="2:13" ht="30" x14ac:dyDescent="0.25">
      <c r="C2788" s="38"/>
      <c r="D2788" s="38"/>
      <c r="E2788" s="38"/>
      <c r="F2788" s="261" t="s">
        <v>7596</v>
      </c>
      <c r="G2788" s="261" t="s">
        <v>7597</v>
      </c>
      <c r="H2788" s="261" t="s">
        <v>7598</v>
      </c>
      <c r="I2788" s="261" t="s">
        <v>7599</v>
      </c>
      <c r="J2788" s="261" t="s">
        <v>7600</v>
      </c>
      <c r="K2788" s="261" t="s">
        <v>7592</v>
      </c>
    </row>
    <row r="2789" spans="2:13" x14ac:dyDescent="0.25">
      <c r="C2789" s="297" t="str">
        <f>IF(OR(D2767=Tablas!C2627,D2767=Tablas!C2628,D2767=Tablas!C2629,D2767=Tablas!C2630),"Gerentes",IF(D2767=Tablas!C2631,"Cantidad de asociados a capacitar",""))</f>
        <v>Gerentes</v>
      </c>
      <c r="D2789" s="297"/>
      <c r="E2789" s="297"/>
      <c r="F2789" s="82"/>
      <c r="G2789" s="82"/>
      <c r="H2789" s="82"/>
      <c r="I2789" s="82"/>
      <c r="J2789" s="82"/>
      <c r="K2789" s="205">
        <f>+F2789+G2789+H2789+I2789+J2789</f>
        <v>0</v>
      </c>
    </row>
    <row r="2790" spans="2:13" x14ac:dyDescent="0.25">
      <c r="C2790" s="298" t="str">
        <f>IF(OR(D2767=Tablas!C2527,D2767=Tablas!C2528,D2767=Tablas!C2529,D2767=Tablas!C2530),"Mandos Medios (supervisores, jefes de área, etc.)","")</f>
        <v>Mandos Medios (supervisores, jefes de área, etc.)</v>
      </c>
      <c r="D2790" s="298"/>
      <c r="E2790" s="298"/>
      <c r="F2790" s="82"/>
      <c r="G2790" s="82"/>
      <c r="H2790" s="82"/>
      <c r="I2790" s="82"/>
      <c r="J2790" s="82"/>
      <c r="K2790" s="205">
        <f>+F2790+G2790+H2790+I2790+J2790</f>
        <v>0</v>
      </c>
    </row>
    <row r="2791" spans="2:13" x14ac:dyDescent="0.25">
      <c r="C2791" s="298" t="str">
        <f>IF(OR(D2767=Tablas!C2527,D2767=Tablas!C2528,D2767=Tablas!C2529,D2767=Tablas!C2530),"Operativos","")</f>
        <v>Operativos</v>
      </c>
      <c r="D2791" s="298"/>
      <c r="E2791" s="298"/>
      <c r="F2791" s="82"/>
      <c r="G2791" s="82"/>
      <c r="H2791" s="82"/>
      <c r="I2791" s="82"/>
      <c r="J2791" s="82"/>
      <c r="K2791" s="205">
        <v>0</v>
      </c>
    </row>
    <row r="2792" spans="2:13" x14ac:dyDescent="0.25">
      <c r="C2792" s="295" t="s">
        <v>7586</v>
      </c>
      <c r="D2792" s="295"/>
      <c r="E2792" s="295"/>
      <c r="F2792" s="206">
        <f>+F2789+F2790+F2791</f>
        <v>0</v>
      </c>
      <c r="G2792" s="206">
        <f>+G2789+G2790+G2791</f>
        <v>0</v>
      </c>
      <c r="H2792" s="206">
        <f>+H2789+H2790+H2791</f>
        <v>0</v>
      </c>
      <c r="I2792" s="206">
        <f>+I2789+I2790+I2791</f>
        <v>0</v>
      </c>
      <c r="J2792" s="206">
        <f>+J2791+J2790+J2789</f>
        <v>0</v>
      </c>
      <c r="K2792" s="206">
        <f>+K2789+K2790+K2791</f>
        <v>0</v>
      </c>
    </row>
    <row r="2793" spans="2:13" x14ac:dyDescent="0.25">
      <c r="B2793" s="26"/>
      <c r="C2793" s="67"/>
      <c r="D2793" s="67"/>
      <c r="E2793" s="67"/>
      <c r="F2793" s="83"/>
      <c r="G2793" s="83"/>
      <c r="H2793" s="83"/>
      <c r="I2793" s="83"/>
      <c r="J2793" s="83"/>
      <c r="K2793" s="83"/>
      <c r="L2793" s="26"/>
      <c r="M2793" s="26"/>
    </row>
    <row r="2794" spans="2:13" x14ac:dyDescent="0.25">
      <c r="B2794" s="26"/>
    </row>
    <row r="2795" spans="2:13" x14ac:dyDescent="0.25">
      <c r="B2795" s="26"/>
      <c r="C2795" s="288" t="str">
        <f>IF(F2792&gt;0,"Describa la función del área Producción/Operaciones *","")</f>
        <v/>
      </c>
      <c r="D2795" s="288"/>
      <c r="E2795" s="288"/>
      <c r="F2795" s="288"/>
      <c r="G2795" s="86"/>
      <c r="H2795" s="303"/>
      <c r="I2795" s="303"/>
      <c r="J2795" s="303"/>
      <c r="K2795" s="303"/>
      <c r="L2795" s="303"/>
      <c r="M2795" s="303"/>
    </row>
    <row r="2796" spans="2:13" x14ac:dyDescent="0.25">
      <c r="B2796" s="26"/>
    </row>
    <row r="2797" spans="2:13" x14ac:dyDescent="0.25">
      <c r="B2797" s="26"/>
      <c r="C2797" s="288" t="str">
        <f>IF(G2792&gt;0,"Describa la función del área Comercial y ventas *","")</f>
        <v/>
      </c>
      <c r="D2797" s="288"/>
      <c r="E2797" s="288"/>
      <c r="F2797" s="288"/>
      <c r="G2797" s="86"/>
      <c r="H2797" s="304"/>
      <c r="I2797" s="304"/>
      <c r="J2797" s="304"/>
      <c r="K2797" s="304"/>
      <c r="L2797" s="304"/>
      <c r="M2797" s="304"/>
    </row>
    <row r="2798" spans="2:13" x14ac:dyDescent="0.25">
      <c r="B2798" s="26"/>
    </row>
    <row r="2799" spans="2:13" x14ac:dyDescent="0.25">
      <c r="B2799" s="26"/>
      <c r="C2799" s="288" t="str">
        <f>IF(H2792&gt;0,"Describa la función del área Administración y finanzas *","")</f>
        <v/>
      </c>
      <c r="D2799" s="288"/>
      <c r="E2799" s="288"/>
      <c r="F2799" s="288"/>
      <c r="G2799" s="86"/>
      <c r="H2799" s="303"/>
      <c r="I2799" s="303"/>
      <c r="J2799" s="303"/>
      <c r="K2799" s="303"/>
      <c r="L2799" s="303"/>
      <c r="M2799" s="303"/>
    </row>
    <row r="2800" spans="2:13" x14ac:dyDescent="0.25">
      <c r="B2800" s="26"/>
    </row>
    <row r="2801" spans="2:13" x14ac:dyDescent="0.25">
      <c r="B2801" s="26"/>
      <c r="C2801" s="288" t="str">
        <f>IF(I2792&gt;0,"Describa la función del área Recursos Humanos *","")</f>
        <v/>
      </c>
      <c r="D2801" s="288"/>
      <c r="E2801" s="288"/>
      <c r="F2801" s="288"/>
      <c r="G2801" s="86"/>
      <c r="H2801" s="303"/>
      <c r="I2801" s="303"/>
      <c r="J2801" s="303"/>
      <c r="K2801" s="303"/>
      <c r="L2801" s="303"/>
      <c r="M2801" s="303"/>
    </row>
    <row r="2802" spans="2:13" x14ac:dyDescent="0.25">
      <c r="B2802" s="26"/>
    </row>
    <row r="2803" spans="2:13" x14ac:dyDescent="0.25">
      <c r="B2803" s="26"/>
      <c r="C2803" s="288" t="str">
        <f>IF(J2792&gt;0,"Describa la función del área Otros: *","")</f>
        <v/>
      </c>
      <c r="D2803" s="288"/>
      <c r="E2803" s="288"/>
      <c r="F2803" s="288"/>
      <c r="G2803" s="86"/>
      <c r="H2803" s="303"/>
      <c r="I2803" s="303"/>
      <c r="J2803" s="303"/>
      <c r="K2803" s="303"/>
      <c r="L2803" s="303"/>
      <c r="M2803" s="303"/>
    </row>
    <row r="2806" spans="2:13" ht="15.75" x14ac:dyDescent="0.25">
      <c r="B2806" s="375" t="s">
        <v>4</v>
      </c>
      <c r="C2806" s="375"/>
      <c r="D2806" s="375"/>
      <c r="E2806" s="375"/>
      <c r="F2806" s="375"/>
      <c r="G2806" s="375"/>
      <c r="H2806" s="375"/>
      <c r="I2806" s="375"/>
      <c r="J2806" s="375"/>
      <c r="K2806" s="375"/>
      <c r="L2806" s="375"/>
      <c r="M2806" s="375"/>
    </row>
    <row r="2809" spans="2:13" x14ac:dyDescent="0.25">
      <c r="C2809" s="20" t="s">
        <v>7566</v>
      </c>
      <c r="D2809" s="274"/>
      <c r="E2809" s="282"/>
      <c r="F2809" s="282"/>
      <c r="G2809" s="282"/>
      <c r="H2809" s="282"/>
      <c r="I2809" s="282"/>
      <c r="J2809" s="282"/>
      <c r="K2809" s="282"/>
      <c r="L2809" s="275"/>
    </row>
    <row r="2811" spans="2:13" x14ac:dyDescent="0.25">
      <c r="D2811" s="19" t="e">
        <f>VLOOKUP(D2812,Tablas!$K$5:$L$28,2,FALSE)</f>
        <v>#N/A</v>
      </c>
    </row>
    <row r="2812" spans="2:13" x14ac:dyDescent="0.25">
      <c r="C2812" s="20" t="s">
        <v>7567</v>
      </c>
      <c r="D2812" s="33"/>
      <c r="F2812" s="20" t="s">
        <v>7568</v>
      </c>
      <c r="G2812" s="376"/>
      <c r="H2812" s="377"/>
      <c r="J2812" s="20" t="s">
        <v>7569</v>
      </c>
      <c r="K2812" s="274"/>
      <c r="L2812" s="275"/>
    </row>
    <row r="2813" spans="2:13" x14ac:dyDescent="0.25">
      <c r="C2813" s="20"/>
      <c r="D2813" s="27"/>
      <c r="G2813" s="27"/>
      <c r="K2813" s="159"/>
      <c r="L2813" s="159"/>
    </row>
    <row r="2814" spans="2:13" x14ac:dyDescent="0.25">
      <c r="D2814" s="19" t="str">
        <f>IF(D2812&gt;0,VLOOKUP(D2812,Tablas!$K$5:$M$28,3,FALSE),"")</f>
        <v/>
      </c>
    </row>
    <row r="2815" spans="2:13" x14ac:dyDescent="0.25">
      <c r="C2815" s="20" t="s">
        <v>7570</v>
      </c>
      <c r="D2815" s="33"/>
      <c r="F2815" s="20" t="s">
        <v>7571</v>
      </c>
      <c r="G2815" s="376"/>
      <c r="H2815" s="377"/>
    </row>
    <row r="2819" spans="4:9" x14ac:dyDescent="0.25">
      <c r="D2819" s="374" t="s">
        <v>8</v>
      </c>
      <c r="E2819" s="374"/>
      <c r="F2819" s="374"/>
      <c r="G2819" s="374"/>
      <c r="H2819" s="374"/>
      <c r="I2819" s="374"/>
    </row>
    <row r="2821" spans="4:9" x14ac:dyDescent="0.25">
      <c r="D2821" s="265" t="s">
        <v>7559</v>
      </c>
      <c r="E2821" s="265" t="s">
        <v>7560</v>
      </c>
      <c r="F2821" s="265" t="s">
        <v>7561</v>
      </c>
      <c r="G2821" s="265" t="s">
        <v>1176</v>
      </c>
      <c r="H2821" s="265" t="s">
        <v>7562</v>
      </c>
      <c r="I2821" s="265" t="s">
        <v>7563</v>
      </c>
    </row>
    <row r="2822" spans="4:9" x14ac:dyDescent="0.25">
      <c r="D2822" s="35"/>
      <c r="E2822" s="35"/>
      <c r="F2822" s="35"/>
      <c r="G2822" s="36" t="str">
        <f>MID(F2822,3,8)</f>
        <v/>
      </c>
      <c r="H2822" s="35"/>
      <c r="I2822" s="35"/>
    </row>
    <row r="2823" spans="4:9" x14ac:dyDescent="0.25">
      <c r="D2823" s="35"/>
      <c r="E2823" s="35"/>
      <c r="F2823" s="35"/>
      <c r="G2823" s="36" t="str">
        <f>MID(F2823,3,8)</f>
        <v/>
      </c>
      <c r="H2823" s="35"/>
      <c r="I2823" s="35"/>
    </row>
    <row r="2824" spans="4:9" x14ac:dyDescent="0.25">
      <c r="D2824" s="35"/>
      <c r="E2824" s="35"/>
      <c r="F2824" s="35"/>
      <c r="G2824" s="36" t="str">
        <f>MID(F2824,3,8)</f>
        <v/>
      </c>
      <c r="H2824" s="35"/>
      <c r="I2824" s="35"/>
    </row>
    <row r="2828" spans="4:9" x14ac:dyDescent="0.25">
      <c r="F2828" s="373" t="s">
        <v>9238</v>
      </c>
    </row>
    <row r="2829" spans="4:9" x14ac:dyDescent="0.25">
      <c r="F2829" s="373"/>
    </row>
    <row r="2855" spans="2:13" x14ac:dyDescent="0.25">
      <c r="B2855" s="378" t="s">
        <v>9267</v>
      </c>
      <c r="C2855" s="378"/>
      <c r="D2855" s="378"/>
    </row>
    <row r="2857" spans="2:13" ht="15.75" x14ac:dyDescent="0.25">
      <c r="B2857" s="375" t="str">
        <f>IF(D2861&gt;0,D2861,"")</f>
        <v/>
      </c>
      <c r="C2857" s="375"/>
      <c r="D2857" s="375"/>
      <c r="E2857" s="375"/>
      <c r="F2857" s="375"/>
      <c r="G2857" s="375"/>
      <c r="H2857" s="375"/>
      <c r="I2857" s="375"/>
      <c r="J2857" s="375"/>
      <c r="K2857" s="375"/>
      <c r="L2857" s="375"/>
      <c r="M2857" s="375"/>
    </row>
    <row r="2859" spans="2:13" x14ac:dyDescent="0.25">
      <c r="C2859" s="20" t="s">
        <v>7556</v>
      </c>
      <c r="D2859" s="274"/>
      <c r="E2859" s="275"/>
    </row>
    <row r="2861" spans="2:13" x14ac:dyDescent="0.25">
      <c r="C2861" s="20" t="s">
        <v>7557</v>
      </c>
      <c r="D2861" s="274"/>
      <c r="E2861" s="282"/>
      <c r="F2861" s="282"/>
      <c r="G2861" s="282"/>
      <c r="H2861" s="282"/>
      <c r="I2861" s="282"/>
      <c r="J2861" s="282"/>
      <c r="K2861" s="282"/>
      <c r="L2861" s="275"/>
    </row>
    <row r="2863" spans="2:13" x14ac:dyDescent="0.25">
      <c r="C2863" s="279" t="s">
        <v>9232</v>
      </c>
      <c r="D2863" s="279"/>
      <c r="E2863" s="79"/>
    </row>
    <row r="2865" spans="3:12" x14ac:dyDescent="0.25">
      <c r="C2865" s="20" t="s">
        <v>3</v>
      </c>
      <c r="D2865" s="381" t="str">
        <f>IF(E2863&gt;0,VLOOKUP(E2863,Tablas!G2557:H3750,2,FALSE),"")</f>
        <v/>
      </c>
      <c r="E2865" s="382"/>
      <c r="F2865" s="382"/>
      <c r="G2865" s="382"/>
      <c r="H2865" s="382"/>
      <c r="I2865" s="382"/>
      <c r="J2865" s="382"/>
      <c r="K2865" s="382"/>
      <c r="L2865" s="383"/>
    </row>
    <row r="2867" spans="3:12" x14ac:dyDescent="0.25">
      <c r="C2867" s="20" t="s">
        <v>9229</v>
      </c>
      <c r="D2867" s="285"/>
      <c r="E2867" s="286"/>
    </row>
    <row r="2869" spans="3:12" x14ac:dyDescent="0.25">
      <c r="C2869" s="288" t="str">
        <f>IF(OR(D2867=Tablas!C2627,D2867=Tablas!C2628,D2867=Tablas!C2629,D2867=Tablas!C2630),"Dotación de personal según F.931 *",IF(D2867=Tablas!C2631,"Nomina de asociados *",""))</f>
        <v>Dotación de personal según F.931 *</v>
      </c>
      <c r="D2869" s="379"/>
      <c r="E2869" s="79"/>
    </row>
    <row r="2870" spans="3:12" x14ac:dyDescent="0.25">
      <c r="C2870" s="20"/>
    </row>
    <row r="2871" spans="3:12" x14ac:dyDescent="0.25">
      <c r="C2871" s="288" t="s">
        <v>9235</v>
      </c>
      <c r="D2871" s="288"/>
      <c r="E2871" s="274"/>
      <c r="F2871" s="275"/>
    </row>
    <row r="2873" spans="3:12" x14ac:dyDescent="0.25">
      <c r="C2873" s="279" t="s">
        <v>9239</v>
      </c>
      <c r="D2873" s="279"/>
      <c r="E2873" s="279"/>
      <c r="F2873" s="279"/>
      <c r="G2873" s="279"/>
      <c r="H2873" s="279"/>
      <c r="I2873" s="279"/>
      <c r="J2873" s="279"/>
      <c r="K2873" s="279"/>
      <c r="L2873" s="279"/>
    </row>
    <row r="2875" spans="3:12" x14ac:dyDescent="0.25">
      <c r="C2875" s="341"/>
      <c r="D2875" s="342"/>
      <c r="E2875" s="342"/>
      <c r="F2875" s="342"/>
      <c r="G2875" s="342"/>
      <c r="H2875" s="342"/>
      <c r="I2875" s="342"/>
      <c r="J2875" s="342"/>
      <c r="K2875" s="342"/>
      <c r="L2875" s="343"/>
    </row>
    <row r="2876" spans="3:12" x14ac:dyDescent="0.25">
      <c r="C2876" s="346"/>
      <c r="D2876" s="347"/>
      <c r="E2876" s="347"/>
      <c r="F2876" s="347"/>
      <c r="G2876" s="347"/>
      <c r="H2876" s="347"/>
      <c r="I2876" s="347"/>
      <c r="J2876" s="347"/>
      <c r="K2876" s="347"/>
      <c r="L2876" s="348"/>
    </row>
    <row r="2878" spans="3:12" x14ac:dyDescent="0.25">
      <c r="C2878" s="288" t="s">
        <v>9240</v>
      </c>
      <c r="D2878" s="288"/>
      <c r="E2878" s="288"/>
      <c r="F2878" s="288"/>
      <c r="G2878" s="288"/>
      <c r="H2878" s="288"/>
      <c r="I2878" s="288"/>
      <c r="J2878" s="288"/>
      <c r="K2878" s="288"/>
      <c r="L2878" s="288"/>
    </row>
    <row r="2880" spans="3:12" x14ac:dyDescent="0.25">
      <c r="C2880" s="341"/>
      <c r="D2880" s="342"/>
      <c r="E2880" s="342"/>
      <c r="F2880" s="342"/>
      <c r="G2880" s="342"/>
      <c r="H2880" s="342"/>
      <c r="I2880" s="342"/>
      <c r="J2880" s="342"/>
      <c r="K2880" s="342"/>
      <c r="L2880" s="343"/>
    </row>
    <row r="2881" spans="2:13" x14ac:dyDescent="0.25">
      <c r="C2881" s="346"/>
      <c r="D2881" s="347"/>
      <c r="E2881" s="347"/>
      <c r="F2881" s="347"/>
      <c r="G2881" s="347"/>
      <c r="H2881" s="347"/>
      <c r="I2881" s="347"/>
      <c r="J2881" s="347"/>
      <c r="K2881" s="347"/>
      <c r="L2881" s="348"/>
    </row>
    <row r="2884" spans="2:13" ht="15.75" x14ac:dyDescent="0.25">
      <c r="B2884" s="375" t="s">
        <v>9233</v>
      </c>
      <c r="C2884" s="375"/>
      <c r="D2884" s="375"/>
      <c r="E2884" s="375"/>
      <c r="F2884" s="375"/>
      <c r="G2884" s="375"/>
      <c r="H2884" s="375"/>
      <c r="I2884" s="375"/>
      <c r="J2884" s="375"/>
      <c r="K2884" s="375"/>
      <c r="L2884" s="375"/>
      <c r="M2884" s="375"/>
    </row>
    <row r="2886" spans="2:13" x14ac:dyDescent="0.25">
      <c r="B2886" s="380" t="s">
        <v>9234</v>
      </c>
      <c r="C2886" s="380"/>
      <c r="D2886" s="380"/>
      <c r="E2886" s="380"/>
      <c r="F2886" s="380"/>
      <c r="G2886" s="380"/>
      <c r="H2886" s="380"/>
      <c r="I2886" s="380"/>
      <c r="J2886" s="380"/>
      <c r="K2886" s="380"/>
      <c r="L2886" s="380"/>
      <c r="M2886" s="380"/>
    </row>
    <row r="2888" spans="2:13" ht="30" x14ac:dyDescent="0.25">
      <c r="C2888" s="38"/>
      <c r="D2888" s="38"/>
      <c r="E2888" s="38"/>
      <c r="F2888" s="261" t="s">
        <v>7596</v>
      </c>
      <c r="G2888" s="261" t="s">
        <v>7597</v>
      </c>
      <c r="H2888" s="261" t="s">
        <v>7598</v>
      </c>
      <c r="I2888" s="261" t="s">
        <v>7599</v>
      </c>
      <c r="J2888" s="261" t="s">
        <v>7600</v>
      </c>
      <c r="K2888" s="261" t="s">
        <v>7592</v>
      </c>
    </row>
    <row r="2889" spans="2:13" x14ac:dyDescent="0.25">
      <c r="C2889" s="297" t="str">
        <f>IF(OR(D2867=Tablas!C2727,D2867=Tablas!C2728,D2867=Tablas!C2729,D2867=Tablas!C2730),"Gerentes",IF(D2867=Tablas!C2731,"Cantidad de asociados a capacitar",""))</f>
        <v>Gerentes</v>
      </c>
      <c r="D2889" s="297"/>
      <c r="E2889" s="297"/>
      <c r="F2889" s="82"/>
      <c r="G2889" s="82"/>
      <c r="H2889" s="82"/>
      <c r="I2889" s="82"/>
      <c r="J2889" s="82"/>
      <c r="K2889" s="205">
        <f>+F2889+G2889+H2889+I2889+J2889</f>
        <v>0</v>
      </c>
    </row>
    <row r="2890" spans="2:13" x14ac:dyDescent="0.25">
      <c r="C2890" s="298" t="str">
        <f>IF(OR(D2867=Tablas!C2627,D2867=Tablas!C2628,D2867=Tablas!C2629,D2867=Tablas!C2630),"Mandos Medios (supervisores, jefes de área, etc.)","")</f>
        <v>Mandos Medios (supervisores, jefes de área, etc.)</v>
      </c>
      <c r="D2890" s="298"/>
      <c r="E2890" s="298"/>
      <c r="F2890" s="82"/>
      <c r="G2890" s="82"/>
      <c r="H2890" s="82"/>
      <c r="I2890" s="82"/>
      <c r="J2890" s="82"/>
      <c r="K2890" s="205">
        <f>+F2890+G2890+H2890+I2890+J2890</f>
        <v>0</v>
      </c>
    </row>
    <row r="2891" spans="2:13" x14ac:dyDescent="0.25">
      <c r="C2891" s="298" t="str">
        <f>IF(OR(D2867=Tablas!C2627,D2867=Tablas!C2628,D2867=Tablas!C2629,D2867=Tablas!C2630),"Operativos","")</f>
        <v>Operativos</v>
      </c>
      <c r="D2891" s="298"/>
      <c r="E2891" s="298"/>
      <c r="F2891" s="82"/>
      <c r="G2891" s="82"/>
      <c r="H2891" s="82"/>
      <c r="I2891" s="82"/>
      <c r="J2891" s="82"/>
      <c r="K2891" s="205">
        <v>0</v>
      </c>
    </row>
    <row r="2892" spans="2:13" x14ac:dyDescent="0.25">
      <c r="C2892" s="295" t="s">
        <v>7586</v>
      </c>
      <c r="D2892" s="295"/>
      <c r="E2892" s="295"/>
      <c r="F2892" s="206">
        <f>+F2889+F2890+F2891</f>
        <v>0</v>
      </c>
      <c r="G2892" s="206">
        <f>+G2889+G2890+G2891</f>
        <v>0</v>
      </c>
      <c r="H2892" s="206">
        <f>+H2889+H2890+H2891</f>
        <v>0</v>
      </c>
      <c r="I2892" s="206">
        <f>+I2889+I2890+I2891</f>
        <v>0</v>
      </c>
      <c r="J2892" s="206">
        <f>+J2891+J2890+J2889</f>
        <v>0</v>
      </c>
      <c r="K2892" s="206">
        <f>+K2889+K2890+K2891</f>
        <v>0</v>
      </c>
    </row>
    <row r="2893" spans="2:13" x14ac:dyDescent="0.25">
      <c r="B2893" s="26"/>
      <c r="C2893" s="67"/>
      <c r="D2893" s="67"/>
      <c r="E2893" s="67"/>
      <c r="F2893" s="83"/>
      <c r="G2893" s="83"/>
      <c r="H2893" s="83"/>
      <c r="I2893" s="83"/>
      <c r="J2893" s="83"/>
      <c r="K2893" s="83"/>
      <c r="L2893" s="26"/>
      <c r="M2893" s="26"/>
    </row>
    <row r="2894" spans="2:13" x14ac:dyDescent="0.25">
      <c r="B2894" s="26"/>
    </row>
    <row r="2895" spans="2:13" x14ac:dyDescent="0.25">
      <c r="B2895" s="26"/>
      <c r="C2895" s="288" t="str">
        <f>IF(F2892&gt;0,"Describa la función del área Producción/Operaciones *","")</f>
        <v/>
      </c>
      <c r="D2895" s="288"/>
      <c r="E2895" s="288"/>
      <c r="F2895" s="288"/>
      <c r="G2895" s="86"/>
      <c r="H2895" s="303"/>
      <c r="I2895" s="303"/>
      <c r="J2895" s="303"/>
      <c r="K2895" s="303"/>
      <c r="L2895" s="303"/>
      <c r="M2895" s="303"/>
    </row>
    <row r="2896" spans="2:13" x14ac:dyDescent="0.25">
      <c r="B2896" s="26"/>
    </row>
    <row r="2897" spans="2:13" x14ac:dyDescent="0.25">
      <c r="B2897" s="26"/>
      <c r="C2897" s="288" t="str">
        <f>IF(G2892&gt;0,"Describa la función del área Comercial y ventas *","")</f>
        <v/>
      </c>
      <c r="D2897" s="288"/>
      <c r="E2897" s="288"/>
      <c r="F2897" s="288"/>
      <c r="G2897" s="86"/>
      <c r="H2897" s="304"/>
      <c r="I2897" s="304"/>
      <c r="J2897" s="304"/>
      <c r="K2897" s="304"/>
      <c r="L2897" s="304"/>
      <c r="M2897" s="304"/>
    </row>
    <row r="2898" spans="2:13" x14ac:dyDescent="0.25">
      <c r="B2898" s="26"/>
    </row>
    <row r="2899" spans="2:13" x14ac:dyDescent="0.25">
      <c r="B2899" s="26"/>
      <c r="C2899" s="288" t="str">
        <f>IF(H2892&gt;0,"Describa la función del área Administración y finanzas *","")</f>
        <v/>
      </c>
      <c r="D2899" s="288"/>
      <c r="E2899" s="288"/>
      <c r="F2899" s="288"/>
      <c r="G2899" s="86"/>
      <c r="H2899" s="303"/>
      <c r="I2899" s="303"/>
      <c r="J2899" s="303"/>
      <c r="K2899" s="303"/>
      <c r="L2899" s="303"/>
      <c r="M2899" s="303"/>
    </row>
    <row r="2900" spans="2:13" x14ac:dyDescent="0.25">
      <c r="B2900" s="26"/>
    </row>
    <row r="2901" spans="2:13" x14ac:dyDescent="0.25">
      <c r="B2901" s="26"/>
      <c r="C2901" s="288" t="str">
        <f>IF(I2892&gt;0,"Describa la función del área Recursos Humanos *","")</f>
        <v/>
      </c>
      <c r="D2901" s="288"/>
      <c r="E2901" s="288"/>
      <c r="F2901" s="288"/>
      <c r="G2901" s="86"/>
      <c r="H2901" s="303"/>
      <c r="I2901" s="303"/>
      <c r="J2901" s="303"/>
      <c r="K2901" s="303"/>
      <c r="L2901" s="303"/>
      <c r="M2901" s="303"/>
    </row>
    <row r="2902" spans="2:13" x14ac:dyDescent="0.25">
      <c r="B2902" s="26"/>
    </row>
    <row r="2903" spans="2:13" x14ac:dyDescent="0.25">
      <c r="B2903" s="26"/>
      <c r="C2903" s="288" t="str">
        <f>IF(J2892&gt;0,"Describa la función del área Otros: *","")</f>
        <v/>
      </c>
      <c r="D2903" s="288"/>
      <c r="E2903" s="288"/>
      <c r="F2903" s="288"/>
      <c r="G2903" s="86"/>
      <c r="H2903" s="303"/>
      <c r="I2903" s="303"/>
      <c r="J2903" s="303"/>
      <c r="K2903" s="303"/>
      <c r="L2903" s="303"/>
      <c r="M2903" s="303"/>
    </row>
    <row r="2906" spans="2:13" ht="15.75" x14ac:dyDescent="0.25">
      <c r="B2906" s="375" t="s">
        <v>4</v>
      </c>
      <c r="C2906" s="375"/>
      <c r="D2906" s="375"/>
      <c r="E2906" s="375"/>
      <c r="F2906" s="375"/>
      <c r="G2906" s="375"/>
      <c r="H2906" s="375"/>
      <c r="I2906" s="375"/>
      <c r="J2906" s="375"/>
      <c r="K2906" s="375"/>
      <c r="L2906" s="375"/>
      <c r="M2906" s="375"/>
    </row>
    <row r="2909" spans="2:13" x14ac:dyDescent="0.25">
      <c r="C2909" s="20" t="s">
        <v>7566</v>
      </c>
      <c r="D2909" s="274"/>
      <c r="E2909" s="282"/>
      <c r="F2909" s="282"/>
      <c r="G2909" s="282"/>
      <c r="H2909" s="282"/>
      <c r="I2909" s="282"/>
      <c r="J2909" s="282"/>
      <c r="K2909" s="282"/>
      <c r="L2909" s="275"/>
    </row>
    <row r="2911" spans="2:13" x14ac:dyDescent="0.25">
      <c r="D2911" s="19" t="e">
        <f>VLOOKUP(D2912,Tablas!$K$5:$L$28,2,FALSE)</f>
        <v>#N/A</v>
      </c>
    </row>
    <row r="2912" spans="2:13" x14ac:dyDescent="0.25">
      <c r="C2912" s="20" t="s">
        <v>7567</v>
      </c>
      <c r="D2912" s="33"/>
      <c r="F2912" s="20" t="s">
        <v>7568</v>
      </c>
      <c r="G2912" s="376"/>
      <c r="H2912" s="377"/>
      <c r="J2912" s="20" t="s">
        <v>7569</v>
      </c>
      <c r="K2912" s="274"/>
      <c r="L2912" s="275"/>
    </row>
    <row r="2913" spans="3:12" x14ac:dyDescent="0.25">
      <c r="C2913" s="20"/>
      <c r="D2913" s="27"/>
      <c r="G2913" s="27"/>
      <c r="K2913" s="159"/>
      <c r="L2913" s="159"/>
    </row>
    <row r="2914" spans="3:12" x14ac:dyDescent="0.25">
      <c r="D2914" s="19" t="str">
        <f>IF(D2912&gt;0,VLOOKUP(D2912,Tablas!$K$5:$M$28,3,FALSE),"")</f>
        <v/>
      </c>
    </row>
    <row r="2915" spans="3:12" x14ac:dyDescent="0.25">
      <c r="C2915" s="20" t="s">
        <v>7570</v>
      </c>
      <c r="D2915" s="33"/>
      <c r="F2915" s="20" t="s">
        <v>7571</v>
      </c>
      <c r="G2915" s="376"/>
      <c r="H2915" s="377"/>
    </row>
    <row r="2919" spans="3:12" x14ac:dyDescent="0.25">
      <c r="D2919" s="374" t="s">
        <v>8</v>
      </c>
      <c r="E2919" s="374"/>
      <c r="F2919" s="374"/>
      <c r="G2919" s="374"/>
      <c r="H2919" s="374"/>
      <c r="I2919" s="374"/>
    </row>
    <row r="2921" spans="3:12" x14ac:dyDescent="0.25">
      <c r="D2921" s="265" t="s">
        <v>7559</v>
      </c>
      <c r="E2921" s="265" t="s">
        <v>7560</v>
      </c>
      <c r="F2921" s="265" t="s">
        <v>7561</v>
      </c>
      <c r="G2921" s="265" t="s">
        <v>1176</v>
      </c>
      <c r="H2921" s="265" t="s">
        <v>7562</v>
      </c>
      <c r="I2921" s="265" t="s">
        <v>7563</v>
      </c>
    </row>
    <row r="2922" spans="3:12" x14ac:dyDescent="0.25">
      <c r="D2922" s="35"/>
      <c r="E2922" s="35"/>
      <c r="F2922" s="35"/>
      <c r="G2922" s="36" t="str">
        <f>MID(F2922,3,8)</f>
        <v/>
      </c>
      <c r="H2922" s="35"/>
      <c r="I2922" s="35"/>
    </row>
    <row r="2923" spans="3:12" x14ac:dyDescent="0.25">
      <c r="D2923" s="35"/>
      <c r="E2923" s="35"/>
      <c r="F2923" s="35"/>
      <c r="G2923" s="36" t="str">
        <f>MID(F2923,3,8)</f>
        <v/>
      </c>
      <c r="H2923" s="35"/>
      <c r="I2923" s="35"/>
    </row>
    <row r="2924" spans="3:12" x14ac:dyDescent="0.25">
      <c r="D2924" s="35"/>
      <c r="E2924" s="35"/>
      <c r="F2924" s="35"/>
      <c r="G2924" s="36" t="str">
        <f>MID(F2924,3,8)</f>
        <v/>
      </c>
      <c r="H2924" s="35"/>
      <c r="I2924" s="35"/>
    </row>
    <row r="2928" spans="3:12" x14ac:dyDescent="0.25">
      <c r="F2928" s="373" t="s">
        <v>9238</v>
      </c>
    </row>
    <row r="2929" spans="6:6" x14ac:dyDescent="0.25">
      <c r="F2929" s="373"/>
    </row>
    <row r="2955" spans="2:13" x14ac:dyDescent="0.25">
      <c r="B2955" s="378" t="s">
        <v>9268</v>
      </c>
      <c r="C2955" s="378"/>
      <c r="D2955" s="378"/>
    </row>
    <row r="2957" spans="2:13" ht="15.75" x14ac:dyDescent="0.25">
      <c r="B2957" s="375" t="str">
        <f>IF(D2961&gt;0,D2961,"")</f>
        <v/>
      </c>
      <c r="C2957" s="375"/>
      <c r="D2957" s="375"/>
      <c r="E2957" s="375"/>
      <c r="F2957" s="375"/>
      <c r="G2957" s="375"/>
      <c r="H2957" s="375"/>
      <c r="I2957" s="375"/>
      <c r="J2957" s="375"/>
      <c r="K2957" s="375"/>
      <c r="L2957" s="375"/>
      <c r="M2957" s="375"/>
    </row>
    <row r="2959" spans="2:13" x14ac:dyDescent="0.25">
      <c r="C2959" s="20" t="s">
        <v>7556</v>
      </c>
      <c r="D2959" s="274"/>
      <c r="E2959" s="275"/>
    </row>
    <row r="2961" spans="3:12" x14ac:dyDescent="0.25">
      <c r="C2961" s="20" t="s">
        <v>7557</v>
      </c>
      <c r="D2961" s="274"/>
      <c r="E2961" s="282"/>
      <c r="F2961" s="282"/>
      <c r="G2961" s="282"/>
      <c r="H2961" s="282"/>
      <c r="I2961" s="282"/>
      <c r="J2961" s="282"/>
      <c r="K2961" s="282"/>
      <c r="L2961" s="275"/>
    </row>
    <row r="2963" spans="3:12" x14ac:dyDescent="0.25">
      <c r="C2963" s="279" t="s">
        <v>9232</v>
      </c>
      <c r="D2963" s="279"/>
      <c r="E2963" s="79"/>
    </row>
    <row r="2965" spans="3:12" x14ac:dyDescent="0.25">
      <c r="C2965" s="20" t="s">
        <v>3</v>
      </c>
      <c r="D2965" s="381" t="str">
        <f>IF(E2963&gt;0,VLOOKUP(E2963,Tablas!G2657:H3850,2,FALSE),"")</f>
        <v/>
      </c>
      <c r="E2965" s="382"/>
      <c r="F2965" s="382"/>
      <c r="G2965" s="382"/>
      <c r="H2965" s="382"/>
      <c r="I2965" s="382"/>
      <c r="J2965" s="382"/>
      <c r="K2965" s="382"/>
      <c r="L2965" s="383"/>
    </row>
    <row r="2967" spans="3:12" x14ac:dyDescent="0.25">
      <c r="C2967" s="20" t="s">
        <v>9229</v>
      </c>
      <c r="D2967" s="285"/>
      <c r="E2967" s="286"/>
    </row>
    <row r="2969" spans="3:12" x14ac:dyDescent="0.25">
      <c r="C2969" s="288" t="str">
        <f>IF(OR(D2967=Tablas!C2727,D2967=Tablas!C2728,D2967=Tablas!C2729,D2967=Tablas!C2730),"Dotación de personal según F.931 *",IF(D2967=Tablas!C2731,"Nomina de asociados *",""))</f>
        <v>Dotación de personal según F.931 *</v>
      </c>
      <c r="D2969" s="379"/>
      <c r="E2969" s="79"/>
    </row>
    <row r="2970" spans="3:12" x14ac:dyDescent="0.25">
      <c r="C2970" s="20"/>
    </row>
    <row r="2971" spans="3:12" x14ac:dyDescent="0.25">
      <c r="C2971" s="288" t="s">
        <v>9235</v>
      </c>
      <c r="D2971" s="288"/>
      <c r="E2971" s="274"/>
      <c r="F2971" s="275"/>
    </row>
    <row r="2973" spans="3:12" x14ac:dyDescent="0.25">
      <c r="C2973" s="279" t="s">
        <v>9239</v>
      </c>
      <c r="D2973" s="279"/>
      <c r="E2973" s="279"/>
      <c r="F2973" s="279"/>
      <c r="G2973" s="279"/>
      <c r="H2973" s="279"/>
      <c r="I2973" s="279"/>
      <c r="J2973" s="279"/>
      <c r="K2973" s="279"/>
      <c r="L2973" s="279"/>
    </row>
    <row r="2975" spans="3:12" x14ac:dyDescent="0.25">
      <c r="C2975" s="341"/>
      <c r="D2975" s="342"/>
      <c r="E2975" s="342"/>
      <c r="F2975" s="342"/>
      <c r="G2975" s="342"/>
      <c r="H2975" s="342"/>
      <c r="I2975" s="342"/>
      <c r="J2975" s="342"/>
      <c r="K2975" s="342"/>
      <c r="L2975" s="343"/>
    </row>
    <row r="2976" spans="3:12" x14ac:dyDescent="0.25">
      <c r="C2976" s="346"/>
      <c r="D2976" s="347"/>
      <c r="E2976" s="347"/>
      <c r="F2976" s="347"/>
      <c r="G2976" s="347"/>
      <c r="H2976" s="347"/>
      <c r="I2976" s="347"/>
      <c r="J2976" s="347"/>
      <c r="K2976" s="347"/>
      <c r="L2976" s="348"/>
    </row>
    <row r="2978" spans="2:13" x14ac:dyDescent="0.25">
      <c r="C2978" s="288" t="s">
        <v>9240</v>
      </c>
      <c r="D2978" s="288"/>
      <c r="E2978" s="288"/>
      <c r="F2978" s="288"/>
      <c r="G2978" s="288"/>
      <c r="H2978" s="288"/>
      <c r="I2978" s="288"/>
      <c r="J2978" s="288"/>
      <c r="K2978" s="288"/>
      <c r="L2978" s="288"/>
    </row>
    <row r="2980" spans="2:13" x14ac:dyDescent="0.25">
      <c r="C2980" s="341"/>
      <c r="D2980" s="342"/>
      <c r="E2980" s="342"/>
      <c r="F2980" s="342"/>
      <c r="G2980" s="342"/>
      <c r="H2980" s="342"/>
      <c r="I2980" s="342"/>
      <c r="J2980" s="342"/>
      <c r="K2980" s="342"/>
      <c r="L2980" s="343"/>
    </row>
    <row r="2981" spans="2:13" x14ac:dyDescent="0.25">
      <c r="C2981" s="346"/>
      <c r="D2981" s="347"/>
      <c r="E2981" s="347"/>
      <c r="F2981" s="347"/>
      <c r="G2981" s="347"/>
      <c r="H2981" s="347"/>
      <c r="I2981" s="347"/>
      <c r="J2981" s="347"/>
      <c r="K2981" s="347"/>
      <c r="L2981" s="348"/>
    </row>
    <row r="2984" spans="2:13" ht="15.75" x14ac:dyDescent="0.25">
      <c r="B2984" s="375" t="s">
        <v>9233</v>
      </c>
      <c r="C2984" s="375"/>
      <c r="D2984" s="375"/>
      <c r="E2984" s="375"/>
      <c r="F2984" s="375"/>
      <c r="G2984" s="375"/>
      <c r="H2984" s="375"/>
      <c r="I2984" s="375"/>
      <c r="J2984" s="375"/>
      <c r="K2984" s="375"/>
      <c r="L2984" s="375"/>
      <c r="M2984" s="375"/>
    </row>
    <row r="2986" spans="2:13" x14ac:dyDescent="0.25">
      <c r="B2986" s="380" t="s">
        <v>9234</v>
      </c>
      <c r="C2986" s="380"/>
      <c r="D2986" s="380"/>
      <c r="E2986" s="380"/>
      <c r="F2986" s="380"/>
      <c r="G2986" s="380"/>
      <c r="H2986" s="380"/>
      <c r="I2986" s="380"/>
      <c r="J2986" s="380"/>
      <c r="K2986" s="380"/>
      <c r="L2986" s="380"/>
      <c r="M2986" s="380"/>
    </row>
    <row r="2988" spans="2:13" ht="30" x14ac:dyDescent="0.25">
      <c r="C2988" s="38"/>
      <c r="D2988" s="38"/>
      <c r="E2988" s="38"/>
      <c r="F2988" s="261" t="s">
        <v>7596</v>
      </c>
      <c r="G2988" s="261" t="s">
        <v>7597</v>
      </c>
      <c r="H2988" s="261" t="s">
        <v>7598</v>
      </c>
      <c r="I2988" s="261" t="s">
        <v>7599</v>
      </c>
      <c r="J2988" s="261" t="s">
        <v>7600</v>
      </c>
      <c r="K2988" s="261" t="s">
        <v>7592</v>
      </c>
    </row>
    <row r="2989" spans="2:13" x14ac:dyDescent="0.25">
      <c r="C2989" s="297" t="str">
        <f>IF(OR(D2967=Tablas!C2827,D2967=Tablas!C2828,D2967=Tablas!C2829,D2967=Tablas!C2830),"Gerentes",IF(D2967=Tablas!C2831,"Cantidad de asociados a capacitar",""))</f>
        <v>Gerentes</v>
      </c>
      <c r="D2989" s="297"/>
      <c r="E2989" s="297"/>
      <c r="F2989" s="82"/>
      <c r="G2989" s="82"/>
      <c r="H2989" s="82"/>
      <c r="I2989" s="82"/>
      <c r="J2989" s="82"/>
      <c r="K2989" s="205">
        <f>+F2989+G2989+H2989+I2989+J2989</f>
        <v>0</v>
      </c>
    </row>
    <row r="2990" spans="2:13" x14ac:dyDescent="0.25">
      <c r="C2990" s="298" t="str">
        <f>IF(OR(D2967=Tablas!C2727,D2967=Tablas!C2728,D2967=Tablas!C2729,D2967=Tablas!C2730),"Mandos Medios (supervisores, jefes de área, etc.)","")</f>
        <v>Mandos Medios (supervisores, jefes de área, etc.)</v>
      </c>
      <c r="D2990" s="298"/>
      <c r="E2990" s="298"/>
      <c r="F2990" s="82"/>
      <c r="G2990" s="82"/>
      <c r="H2990" s="82"/>
      <c r="I2990" s="82"/>
      <c r="J2990" s="82"/>
      <c r="K2990" s="205">
        <f>+F2990+G2990+H2990+I2990+J2990</f>
        <v>0</v>
      </c>
    </row>
    <row r="2991" spans="2:13" x14ac:dyDescent="0.25">
      <c r="C2991" s="298" t="str">
        <f>IF(OR(D2967=Tablas!C2727,D2967=Tablas!C2728,D2967=Tablas!C2729,D2967=Tablas!C2730),"Operativos","")</f>
        <v>Operativos</v>
      </c>
      <c r="D2991" s="298"/>
      <c r="E2991" s="298"/>
      <c r="F2991" s="82"/>
      <c r="G2991" s="82"/>
      <c r="H2991" s="82"/>
      <c r="I2991" s="82"/>
      <c r="J2991" s="82"/>
      <c r="K2991" s="205">
        <v>0</v>
      </c>
    </row>
    <row r="2992" spans="2:13" x14ac:dyDescent="0.25">
      <c r="C2992" s="295" t="s">
        <v>7586</v>
      </c>
      <c r="D2992" s="295"/>
      <c r="E2992" s="295"/>
      <c r="F2992" s="206">
        <f>+F2989+F2990+F2991</f>
        <v>0</v>
      </c>
      <c r="G2992" s="206">
        <f>+G2989+G2990+G2991</f>
        <v>0</v>
      </c>
      <c r="H2992" s="206">
        <f>+H2989+H2990+H2991</f>
        <v>0</v>
      </c>
      <c r="I2992" s="206">
        <f>+I2989+I2990+I2991</f>
        <v>0</v>
      </c>
      <c r="J2992" s="206">
        <f>+J2991+J2990+J2989</f>
        <v>0</v>
      </c>
      <c r="K2992" s="206">
        <f>+K2989+K2990+K2991</f>
        <v>0</v>
      </c>
    </row>
    <row r="2993" spans="2:13" x14ac:dyDescent="0.25">
      <c r="B2993" s="26"/>
      <c r="C2993" s="67"/>
      <c r="D2993" s="67"/>
      <c r="E2993" s="67"/>
      <c r="F2993" s="83"/>
      <c r="G2993" s="83"/>
      <c r="H2993" s="83"/>
      <c r="I2993" s="83"/>
      <c r="J2993" s="83"/>
      <c r="K2993" s="83"/>
      <c r="L2993" s="26"/>
      <c r="M2993" s="26"/>
    </row>
    <row r="2994" spans="2:13" x14ac:dyDescent="0.25">
      <c r="B2994" s="26"/>
    </row>
    <row r="2995" spans="2:13" x14ac:dyDescent="0.25">
      <c r="B2995" s="26"/>
      <c r="C2995" s="288" t="str">
        <f>IF(F2992&gt;0,"Describa la función del área Producción/Operaciones *","")</f>
        <v/>
      </c>
      <c r="D2995" s="288"/>
      <c r="E2995" s="288"/>
      <c r="F2995" s="288"/>
      <c r="G2995" s="86"/>
      <c r="H2995" s="303"/>
      <c r="I2995" s="303"/>
      <c r="J2995" s="303"/>
      <c r="K2995" s="303"/>
      <c r="L2995" s="303"/>
      <c r="M2995" s="303"/>
    </row>
    <row r="2996" spans="2:13" x14ac:dyDescent="0.25">
      <c r="B2996" s="26"/>
    </row>
    <row r="2997" spans="2:13" x14ac:dyDescent="0.25">
      <c r="B2997" s="26"/>
      <c r="C2997" s="288" t="str">
        <f>IF(G2992&gt;0,"Describa la función del área Comercial y ventas *","")</f>
        <v/>
      </c>
      <c r="D2997" s="288"/>
      <c r="E2997" s="288"/>
      <c r="F2997" s="288"/>
      <c r="G2997" s="86"/>
      <c r="H2997" s="304"/>
      <c r="I2997" s="304"/>
      <c r="J2997" s="304"/>
      <c r="K2997" s="304"/>
      <c r="L2997" s="304"/>
      <c r="M2997" s="304"/>
    </row>
    <row r="2998" spans="2:13" x14ac:dyDescent="0.25">
      <c r="B2998" s="26"/>
    </row>
    <row r="2999" spans="2:13" x14ac:dyDescent="0.25">
      <c r="B2999" s="26"/>
      <c r="C2999" s="288" t="str">
        <f>IF(H2992&gt;0,"Describa la función del área Administración y finanzas *","")</f>
        <v/>
      </c>
      <c r="D2999" s="288"/>
      <c r="E2999" s="288"/>
      <c r="F2999" s="288"/>
      <c r="G2999" s="86"/>
      <c r="H2999" s="303"/>
      <c r="I2999" s="303"/>
      <c r="J2999" s="303"/>
      <c r="K2999" s="303"/>
      <c r="L2999" s="303"/>
      <c r="M2999" s="303"/>
    </row>
    <row r="3000" spans="2:13" x14ac:dyDescent="0.25">
      <c r="B3000" s="26"/>
    </row>
    <row r="3001" spans="2:13" x14ac:dyDescent="0.25">
      <c r="B3001" s="26"/>
      <c r="C3001" s="288" t="str">
        <f>IF(I2992&gt;0,"Describa la función del área Recursos Humanos *","")</f>
        <v/>
      </c>
      <c r="D3001" s="288"/>
      <c r="E3001" s="288"/>
      <c r="F3001" s="288"/>
      <c r="G3001" s="86"/>
      <c r="H3001" s="303"/>
      <c r="I3001" s="303"/>
      <c r="J3001" s="303"/>
      <c r="K3001" s="303"/>
      <c r="L3001" s="303"/>
      <c r="M3001" s="303"/>
    </row>
    <row r="3002" spans="2:13" x14ac:dyDescent="0.25">
      <c r="B3002" s="26"/>
    </row>
    <row r="3003" spans="2:13" x14ac:dyDescent="0.25">
      <c r="B3003" s="26"/>
      <c r="C3003" s="288" t="str">
        <f>IF(J2992&gt;0,"Describa la función del área Otros: *","")</f>
        <v/>
      </c>
      <c r="D3003" s="288"/>
      <c r="E3003" s="288"/>
      <c r="F3003" s="288"/>
      <c r="G3003" s="86"/>
      <c r="H3003" s="303"/>
      <c r="I3003" s="303"/>
      <c r="J3003" s="303"/>
      <c r="K3003" s="303"/>
      <c r="L3003" s="303"/>
      <c r="M3003" s="303"/>
    </row>
    <row r="3006" spans="2:13" ht="15.75" x14ac:dyDescent="0.25">
      <c r="B3006" s="375" t="s">
        <v>4</v>
      </c>
      <c r="C3006" s="375"/>
      <c r="D3006" s="375"/>
      <c r="E3006" s="375"/>
      <c r="F3006" s="375"/>
      <c r="G3006" s="375"/>
      <c r="H3006" s="375"/>
      <c r="I3006" s="375"/>
      <c r="J3006" s="375"/>
      <c r="K3006" s="375"/>
      <c r="L3006" s="375"/>
      <c r="M3006" s="375"/>
    </row>
    <row r="3009" spans="3:12" x14ac:dyDescent="0.25">
      <c r="C3009" s="20" t="s">
        <v>7566</v>
      </c>
      <c r="D3009" s="274"/>
      <c r="E3009" s="282"/>
      <c r="F3009" s="282"/>
      <c r="G3009" s="282"/>
      <c r="H3009" s="282"/>
      <c r="I3009" s="282"/>
      <c r="J3009" s="282"/>
      <c r="K3009" s="282"/>
      <c r="L3009" s="275"/>
    </row>
    <row r="3011" spans="3:12" x14ac:dyDescent="0.25">
      <c r="D3011" s="19" t="e">
        <f>VLOOKUP(D3012,Tablas!$K$5:$L$28,2,FALSE)</f>
        <v>#N/A</v>
      </c>
    </row>
    <row r="3012" spans="3:12" x14ac:dyDescent="0.25">
      <c r="C3012" s="20" t="s">
        <v>7567</v>
      </c>
      <c r="D3012" s="33"/>
      <c r="F3012" s="20" t="s">
        <v>7568</v>
      </c>
      <c r="G3012" s="376"/>
      <c r="H3012" s="377"/>
      <c r="J3012" s="20" t="s">
        <v>7569</v>
      </c>
      <c r="K3012" s="274"/>
      <c r="L3012" s="275"/>
    </row>
    <row r="3013" spans="3:12" x14ac:dyDescent="0.25">
      <c r="C3013" s="20"/>
      <c r="D3013" s="27"/>
      <c r="G3013" s="27"/>
      <c r="K3013" s="159"/>
      <c r="L3013" s="159"/>
    </row>
    <row r="3014" spans="3:12" x14ac:dyDescent="0.25">
      <c r="D3014" s="19" t="str">
        <f>IF(D3012&gt;0,VLOOKUP(D3012,Tablas!$K$5:$M$28,3,FALSE),"")</f>
        <v/>
      </c>
    </row>
    <row r="3015" spans="3:12" x14ac:dyDescent="0.25">
      <c r="C3015" s="20" t="s">
        <v>7570</v>
      </c>
      <c r="D3015" s="33"/>
      <c r="F3015" s="20" t="s">
        <v>7571</v>
      </c>
      <c r="G3015" s="376"/>
      <c r="H3015" s="377"/>
    </row>
    <row r="3019" spans="3:12" x14ac:dyDescent="0.25">
      <c r="D3019" s="374" t="s">
        <v>8</v>
      </c>
      <c r="E3019" s="374"/>
      <c r="F3019" s="374"/>
      <c r="G3019" s="374"/>
      <c r="H3019" s="374"/>
      <c r="I3019" s="374"/>
    </row>
    <row r="3021" spans="3:12" x14ac:dyDescent="0.25">
      <c r="D3021" s="265" t="s">
        <v>7559</v>
      </c>
      <c r="E3021" s="265" t="s">
        <v>7560</v>
      </c>
      <c r="F3021" s="265" t="s">
        <v>7561</v>
      </c>
      <c r="G3021" s="265" t="s">
        <v>1176</v>
      </c>
      <c r="H3021" s="265" t="s">
        <v>7562</v>
      </c>
      <c r="I3021" s="265" t="s">
        <v>7563</v>
      </c>
    </row>
    <row r="3022" spans="3:12" x14ac:dyDescent="0.25">
      <c r="D3022" s="35"/>
      <c r="E3022" s="35"/>
      <c r="F3022" s="35"/>
      <c r="G3022" s="36" t="str">
        <f>MID(F3022,3,8)</f>
        <v/>
      </c>
      <c r="H3022" s="35"/>
      <c r="I3022" s="35"/>
    </row>
    <row r="3023" spans="3:12" x14ac:dyDescent="0.25">
      <c r="D3023" s="35"/>
      <c r="E3023" s="35"/>
      <c r="F3023" s="35"/>
      <c r="G3023" s="36" t="str">
        <f>MID(F3023,3,8)</f>
        <v/>
      </c>
      <c r="H3023" s="35"/>
      <c r="I3023" s="35"/>
    </row>
    <row r="3024" spans="3:12" x14ac:dyDescent="0.25">
      <c r="D3024" s="35"/>
      <c r="E3024" s="35"/>
      <c r="F3024" s="35"/>
      <c r="G3024" s="36" t="str">
        <f>MID(F3024,3,8)</f>
        <v/>
      </c>
      <c r="H3024" s="35"/>
      <c r="I3024" s="35"/>
    </row>
    <row r="3028" spans="6:6" x14ac:dyDescent="0.25">
      <c r="F3028" s="373" t="s">
        <v>9238</v>
      </c>
    </row>
    <row r="3029" spans="6:6" x14ac:dyDescent="0.25">
      <c r="F3029" s="373"/>
    </row>
    <row r="3055" spans="2:4" x14ac:dyDescent="0.25">
      <c r="B3055" s="378" t="s">
        <v>9269</v>
      </c>
      <c r="C3055" s="378"/>
      <c r="D3055" s="378"/>
    </row>
    <row r="3057" spans="2:13" ht="15.75" x14ac:dyDescent="0.25">
      <c r="B3057" s="375" t="str">
        <f>IF(D3061&gt;0,D3061,"")</f>
        <v/>
      </c>
      <c r="C3057" s="375"/>
      <c r="D3057" s="375"/>
      <c r="E3057" s="375"/>
      <c r="F3057" s="375"/>
      <c r="G3057" s="375"/>
      <c r="H3057" s="375"/>
      <c r="I3057" s="375"/>
      <c r="J3057" s="375"/>
      <c r="K3057" s="375"/>
      <c r="L3057" s="375"/>
      <c r="M3057" s="375"/>
    </row>
    <row r="3059" spans="2:13" x14ac:dyDescent="0.25">
      <c r="C3059" s="20" t="s">
        <v>7556</v>
      </c>
      <c r="D3059" s="274"/>
      <c r="E3059" s="275"/>
    </row>
    <row r="3061" spans="2:13" x14ac:dyDescent="0.25">
      <c r="C3061" s="20" t="s">
        <v>7557</v>
      </c>
      <c r="D3061" s="274"/>
      <c r="E3061" s="282"/>
      <c r="F3061" s="282"/>
      <c r="G3061" s="282"/>
      <c r="H3061" s="282"/>
      <c r="I3061" s="282"/>
      <c r="J3061" s="282"/>
      <c r="K3061" s="282"/>
      <c r="L3061" s="275"/>
    </row>
    <row r="3063" spans="2:13" x14ac:dyDescent="0.25">
      <c r="C3063" s="279" t="s">
        <v>9232</v>
      </c>
      <c r="D3063" s="279"/>
      <c r="E3063" s="79"/>
    </row>
    <row r="3065" spans="2:13" x14ac:dyDescent="0.25">
      <c r="C3065" s="20" t="s">
        <v>3</v>
      </c>
      <c r="D3065" s="381" t="str">
        <f>IF(E3063&gt;0,VLOOKUP(E3063,Tablas!G2757:H3950,2,FALSE),"")</f>
        <v/>
      </c>
      <c r="E3065" s="382"/>
      <c r="F3065" s="382"/>
      <c r="G3065" s="382"/>
      <c r="H3065" s="382"/>
      <c r="I3065" s="382"/>
      <c r="J3065" s="382"/>
      <c r="K3065" s="382"/>
      <c r="L3065" s="383"/>
    </row>
    <row r="3067" spans="2:13" x14ac:dyDescent="0.25">
      <c r="C3067" s="20" t="s">
        <v>9229</v>
      </c>
      <c r="D3067" s="285"/>
      <c r="E3067" s="286"/>
    </row>
    <row r="3069" spans="2:13" x14ac:dyDescent="0.25">
      <c r="C3069" s="288" t="str">
        <f>IF(OR(D3067=Tablas!C2827,D3067=Tablas!C2828,D3067=Tablas!C2829,D3067=Tablas!C2830),"Dotación de personal según F.931 *",IF(D3067=Tablas!C2831,"Nomina de asociados *",""))</f>
        <v>Dotación de personal según F.931 *</v>
      </c>
      <c r="D3069" s="379"/>
      <c r="E3069" s="79"/>
    </row>
    <row r="3070" spans="2:13" x14ac:dyDescent="0.25">
      <c r="C3070" s="20"/>
    </row>
    <row r="3071" spans="2:13" x14ac:dyDescent="0.25">
      <c r="C3071" s="288" t="s">
        <v>9235</v>
      </c>
      <c r="D3071" s="288"/>
      <c r="E3071" s="274"/>
      <c r="F3071" s="275"/>
    </row>
    <row r="3073" spans="2:13" x14ac:dyDescent="0.25">
      <c r="C3073" s="279" t="s">
        <v>9239</v>
      </c>
      <c r="D3073" s="279"/>
      <c r="E3073" s="279"/>
      <c r="F3073" s="279"/>
      <c r="G3073" s="279"/>
      <c r="H3073" s="279"/>
      <c r="I3073" s="279"/>
      <c r="J3073" s="279"/>
      <c r="K3073" s="279"/>
      <c r="L3073" s="279"/>
    </row>
    <row r="3075" spans="2:13" x14ac:dyDescent="0.25">
      <c r="C3075" s="341"/>
      <c r="D3075" s="342"/>
      <c r="E3075" s="342"/>
      <c r="F3075" s="342"/>
      <c r="G3075" s="342"/>
      <c r="H3075" s="342"/>
      <c r="I3075" s="342"/>
      <c r="J3075" s="342"/>
      <c r="K3075" s="342"/>
      <c r="L3075" s="343"/>
    </row>
    <row r="3076" spans="2:13" x14ac:dyDescent="0.25">
      <c r="C3076" s="346"/>
      <c r="D3076" s="347"/>
      <c r="E3076" s="347"/>
      <c r="F3076" s="347"/>
      <c r="G3076" s="347"/>
      <c r="H3076" s="347"/>
      <c r="I3076" s="347"/>
      <c r="J3076" s="347"/>
      <c r="K3076" s="347"/>
      <c r="L3076" s="348"/>
    </row>
    <row r="3078" spans="2:13" x14ac:dyDescent="0.25">
      <c r="C3078" s="288" t="s">
        <v>9240</v>
      </c>
      <c r="D3078" s="288"/>
      <c r="E3078" s="288"/>
      <c r="F3078" s="288"/>
      <c r="G3078" s="288"/>
      <c r="H3078" s="288"/>
      <c r="I3078" s="288"/>
      <c r="J3078" s="288"/>
      <c r="K3078" s="288"/>
      <c r="L3078" s="288"/>
    </row>
    <row r="3080" spans="2:13" x14ac:dyDescent="0.25">
      <c r="C3080" s="341"/>
      <c r="D3080" s="342"/>
      <c r="E3080" s="342"/>
      <c r="F3080" s="342"/>
      <c r="G3080" s="342"/>
      <c r="H3080" s="342"/>
      <c r="I3080" s="342"/>
      <c r="J3080" s="342"/>
      <c r="K3080" s="342"/>
      <c r="L3080" s="343"/>
    </row>
    <row r="3081" spans="2:13" x14ac:dyDescent="0.25">
      <c r="C3081" s="346"/>
      <c r="D3081" s="347"/>
      <c r="E3081" s="347"/>
      <c r="F3081" s="347"/>
      <c r="G3081" s="347"/>
      <c r="H3081" s="347"/>
      <c r="I3081" s="347"/>
      <c r="J3081" s="347"/>
      <c r="K3081" s="347"/>
      <c r="L3081" s="348"/>
    </row>
    <row r="3084" spans="2:13" ht="15.75" x14ac:dyDescent="0.25">
      <c r="B3084" s="375" t="s">
        <v>9233</v>
      </c>
      <c r="C3084" s="375"/>
      <c r="D3084" s="375"/>
      <c r="E3084" s="375"/>
      <c r="F3084" s="375"/>
      <c r="G3084" s="375"/>
      <c r="H3084" s="375"/>
      <c r="I3084" s="375"/>
      <c r="J3084" s="375"/>
      <c r="K3084" s="375"/>
      <c r="L3084" s="375"/>
      <c r="M3084" s="375"/>
    </row>
    <row r="3086" spans="2:13" x14ac:dyDescent="0.25">
      <c r="B3086" s="380" t="s">
        <v>9234</v>
      </c>
      <c r="C3086" s="380"/>
      <c r="D3086" s="380"/>
      <c r="E3086" s="380"/>
      <c r="F3086" s="380"/>
      <c r="G3086" s="380"/>
      <c r="H3086" s="380"/>
      <c r="I3086" s="380"/>
      <c r="J3086" s="380"/>
      <c r="K3086" s="380"/>
      <c r="L3086" s="380"/>
      <c r="M3086" s="380"/>
    </row>
    <row r="3088" spans="2:13" ht="30" x14ac:dyDescent="0.25">
      <c r="C3088" s="38"/>
      <c r="D3088" s="38"/>
      <c r="E3088" s="38"/>
      <c r="F3088" s="261" t="s">
        <v>7596</v>
      </c>
      <c r="G3088" s="261" t="s">
        <v>7597</v>
      </c>
      <c r="H3088" s="261" t="s">
        <v>7598</v>
      </c>
      <c r="I3088" s="261" t="s">
        <v>7599</v>
      </c>
      <c r="J3088" s="261" t="s">
        <v>7600</v>
      </c>
      <c r="K3088" s="261" t="s">
        <v>7592</v>
      </c>
    </row>
    <row r="3089" spans="2:13" x14ac:dyDescent="0.25">
      <c r="C3089" s="297" t="str">
        <f>IF(OR(D3067=Tablas!C2927,D3067=Tablas!C2928,D3067=Tablas!C2929,D3067=Tablas!C2930),"Gerentes",IF(D3067=Tablas!C2931,"Cantidad de asociados a capacitar",""))</f>
        <v>Gerentes</v>
      </c>
      <c r="D3089" s="297"/>
      <c r="E3089" s="297"/>
      <c r="F3089" s="82"/>
      <c r="G3089" s="82"/>
      <c r="H3089" s="82"/>
      <c r="I3089" s="82"/>
      <c r="J3089" s="82"/>
      <c r="K3089" s="205">
        <f>+F3089+G3089+H3089+I3089+J3089</f>
        <v>0</v>
      </c>
    </row>
    <row r="3090" spans="2:13" x14ac:dyDescent="0.25">
      <c r="C3090" s="298" t="str">
        <f>IF(OR(D3067=Tablas!C2827,D3067=Tablas!C2828,D3067=Tablas!C2829,D3067=Tablas!C2830),"Mandos Medios (supervisores, jefes de área, etc.)","")</f>
        <v>Mandos Medios (supervisores, jefes de área, etc.)</v>
      </c>
      <c r="D3090" s="298"/>
      <c r="E3090" s="298"/>
      <c r="F3090" s="82"/>
      <c r="G3090" s="82"/>
      <c r="H3090" s="82"/>
      <c r="I3090" s="82"/>
      <c r="J3090" s="82"/>
      <c r="K3090" s="205">
        <f>+F3090+G3090+H3090+I3090+J3090</f>
        <v>0</v>
      </c>
    </row>
    <row r="3091" spans="2:13" x14ac:dyDescent="0.25">
      <c r="C3091" s="298" t="str">
        <f>IF(OR(D3067=Tablas!C2827,D3067=Tablas!C2828,D3067=Tablas!C2829,D3067=Tablas!C2830),"Operativos","")</f>
        <v>Operativos</v>
      </c>
      <c r="D3091" s="298"/>
      <c r="E3091" s="298"/>
      <c r="F3091" s="82"/>
      <c r="G3091" s="82"/>
      <c r="H3091" s="82"/>
      <c r="I3091" s="82"/>
      <c r="J3091" s="82"/>
      <c r="K3091" s="205">
        <v>0</v>
      </c>
    </row>
    <row r="3092" spans="2:13" x14ac:dyDescent="0.25">
      <c r="C3092" s="295" t="s">
        <v>7586</v>
      </c>
      <c r="D3092" s="295"/>
      <c r="E3092" s="295"/>
      <c r="F3092" s="206">
        <f>+F3089+F3090+F3091</f>
        <v>0</v>
      </c>
      <c r="G3092" s="206">
        <f>+G3089+G3090+G3091</f>
        <v>0</v>
      </c>
      <c r="H3092" s="206">
        <f>+H3089+H3090+H3091</f>
        <v>0</v>
      </c>
      <c r="I3092" s="206">
        <f>+I3089+I3090+I3091</f>
        <v>0</v>
      </c>
      <c r="J3092" s="206">
        <f>+J3091+J3090+J3089</f>
        <v>0</v>
      </c>
      <c r="K3092" s="206">
        <f>+K3089+K3090+K3091</f>
        <v>0</v>
      </c>
    </row>
    <row r="3093" spans="2:13" x14ac:dyDescent="0.25">
      <c r="B3093" s="26"/>
      <c r="C3093" s="67"/>
      <c r="D3093" s="67"/>
      <c r="E3093" s="67"/>
      <c r="F3093" s="83"/>
      <c r="G3093" s="83"/>
      <c r="H3093" s="83"/>
      <c r="I3093" s="83"/>
      <c r="J3093" s="83"/>
      <c r="K3093" s="83"/>
      <c r="L3093" s="26"/>
      <c r="M3093" s="26"/>
    </row>
    <row r="3094" spans="2:13" x14ac:dyDescent="0.25">
      <c r="B3094" s="26"/>
    </row>
    <row r="3095" spans="2:13" x14ac:dyDescent="0.25">
      <c r="B3095" s="26"/>
      <c r="C3095" s="288" t="str">
        <f>IF(F3092&gt;0,"Describa la función del área Producción/Operaciones *","")</f>
        <v/>
      </c>
      <c r="D3095" s="288"/>
      <c r="E3095" s="288"/>
      <c r="F3095" s="288"/>
      <c r="G3095" s="86"/>
      <c r="H3095" s="303"/>
      <c r="I3095" s="303"/>
      <c r="J3095" s="303"/>
      <c r="K3095" s="303"/>
      <c r="L3095" s="303"/>
      <c r="M3095" s="303"/>
    </row>
    <row r="3096" spans="2:13" x14ac:dyDescent="0.25">
      <c r="B3096" s="26"/>
    </row>
    <row r="3097" spans="2:13" x14ac:dyDescent="0.25">
      <c r="B3097" s="26"/>
      <c r="C3097" s="288" t="str">
        <f>IF(G3092&gt;0,"Describa la función del área Comercial y ventas *","")</f>
        <v/>
      </c>
      <c r="D3097" s="288"/>
      <c r="E3097" s="288"/>
      <c r="F3097" s="288"/>
      <c r="G3097" s="86"/>
      <c r="H3097" s="304"/>
      <c r="I3097" s="304"/>
      <c r="J3097" s="304"/>
      <c r="K3097" s="304"/>
      <c r="L3097" s="304"/>
      <c r="M3097" s="304"/>
    </row>
    <row r="3098" spans="2:13" x14ac:dyDescent="0.25">
      <c r="B3098" s="26"/>
    </row>
    <row r="3099" spans="2:13" x14ac:dyDescent="0.25">
      <c r="B3099" s="26"/>
      <c r="C3099" s="288" t="str">
        <f>IF(H3092&gt;0,"Describa la función del área Administración y finanzas *","")</f>
        <v/>
      </c>
      <c r="D3099" s="288"/>
      <c r="E3099" s="288"/>
      <c r="F3099" s="288"/>
      <c r="G3099" s="86"/>
      <c r="H3099" s="303"/>
      <c r="I3099" s="303"/>
      <c r="J3099" s="303"/>
      <c r="K3099" s="303"/>
      <c r="L3099" s="303"/>
      <c r="M3099" s="303"/>
    </row>
    <row r="3100" spans="2:13" x14ac:dyDescent="0.25">
      <c r="B3100" s="26"/>
    </row>
    <row r="3101" spans="2:13" x14ac:dyDescent="0.25">
      <c r="B3101" s="26"/>
      <c r="C3101" s="288" t="str">
        <f>IF(I3092&gt;0,"Describa la función del área Recursos Humanos *","")</f>
        <v/>
      </c>
      <c r="D3101" s="288"/>
      <c r="E3101" s="288"/>
      <c r="F3101" s="288"/>
      <c r="G3101" s="86"/>
      <c r="H3101" s="303"/>
      <c r="I3101" s="303"/>
      <c r="J3101" s="303"/>
      <c r="K3101" s="303"/>
      <c r="L3101" s="303"/>
      <c r="M3101" s="303"/>
    </row>
    <row r="3102" spans="2:13" x14ac:dyDescent="0.25">
      <c r="B3102" s="26"/>
    </row>
    <row r="3103" spans="2:13" x14ac:dyDescent="0.25">
      <c r="B3103" s="26"/>
      <c r="C3103" s="288" t="str">
        <f>IF(J3092&gt;0,"Describa la función del área Otros: *","")</f>
        <v/>
      </c>
      <c r="D3103" s="288"/>
      <c r="E3103" s="288"/>
      <c r="F3103" s="288"/>
      <c r="G3103" s="86"/>
      <c r="H3103" s="303"/>
      <c r="I3103" s="303"/>
      <c r="J3103" s="303"/>
      <c r="K3103" s="303"/>
      <c r="L3103" s="303"/>
      <c r="M3103" s="303"/>
    </row>
    <row r="3106" spans="2:13" ht="15.75" x14ac:dyDescent="0.25">
      <c r="B3106" s="375" t="s">
        <v>4</v>
      </c>
      <c r="C3106" s="375"/>
      <c r="D3106" s="375"/>
      <c r="E3106" s="375"/>
      <c r="F3106" s="375"/>
      <c r="G3106" s="375"/>
      <c r="H3106" s="375"/>
      <c r="I3106" s="375"/>
      <c r="J3106" s="375"/>
      <c r="K3106" s="375"/>
      <c r="L3106" s="375"/>
      <c r="M3106" s="375"/>
    </row>
    <row r="3109" spans="2:13" x14ac:dyDescent="0.25">
      <c r="C3109" s="20" t="s">
        <v>7566</v>
      </c>
      <c r="D3109" s="274"/>
      <c r="E3109" s="282"/>
      <c r="F3109" s="282"/>
      <c r="G3109" s="282"/>
      <c r="H3109" s="282"/>
      <c r="I3109" s="282"/>
      <c r="J3109" s="282"/>
      <c r="K3109" s="282"/>
      <c r="L3109" s="275"/>
    </row>
    <row r="3111" spans="2:13" x14ac:dyDescent="0.25">
      <c r="D3111" s="19" t="e">
        <f>VLOOKUP(D3112,Tablas!$K$5:$L$28,2,FALSE)</f>
        <v>#N/A</v>
      </c>
    </row>
    <row r="3112" spans="2:13" x14ac:dyDescent="0.25">
      <c r="C3112" s="20" t="s">
        <v>7567</v>
      </c>
      <c r="D3112" s="33"/>
      <c r="F3112" s="20" t="s">
        <v>7568</v>
      </c>
      <c r="G3112" s="376"/>
      <c r="H3112" s="377"/>
      <c r="J3112" s="20" t="s">
        <v>7569</v>
      </c>
      <c r="K3112" s="274"/>
      <c r="L3112" s="275"/>
    </row>
    <row r="3113" spans="2:13" x14ac:dyDescent="0.25">
      <c r="C3113" s="20"/>
      <c r="D3113" s="27"/>
      <c r="G3113" s="27"/>
      <c r="K3113" s="159"/>
      <c r="L3113" s="159"/>
    </row>
    <row r="3114" spans="2:13" x14ac:dyDescent="0.25">
      <c r="D3114" s="19" t="str">
        <f>IF(D3112&gt;0,VLOOKUP(D3112,Tablas!$K$5:$M$28,3,FALSE),"")</f>
        <v/>
      </c>
    </row>
    <row r="3115" spans="2:13" x14ac:dyDescent="0.25">
      <c r="C3115" s="20" t="s">
        <v>7570</v>
      </c>
      <c r="D3115" s="33"/>
      <c r="F3115" s="20" t="s">
        <v>7571</v>
      </c>
      <c r="G3115" s="376"/>
      <c r="H3115" s="377"/>
    </row>
    <row r="3119" spans="2:13" x14ac:dyDescent="0.25">
      <c r="D3119" s="374" t="s">
        <v>8</v>
      </c>
      <c r="E3119" s="374"/>
      <c r="F3119" s="374"/>
      <c r="G3119" s="374"/>
      <c r="H3119" s="374"/>
      <c r="I3119" s="374"/>
    </row>
    <row r="3121" spans="4:9" x14ac:dyDescent="0.25">
      <c r="D3121" s="265" t="s">
        <v>7559</v>
      </c>
      <c r="E3121" s="265" t="s">
        <v>7560</v>
      </c>
      <c r="F3121" s="265" t="s">
        <v>7561</v>
      </c>
      <c r="G3121" s="265" t="s">
        <v>1176</v>
      </c>
      <c r="H3121" s="265" t="s">
        <v>7562</v>
      </c>
      <c r="I3121" s="265" t="s">
        <v>7563</v>
      </c>
    </row>
    <row r="3122" spans="4:9" x14ac:dyDescent="0.25">
      <c r="D3122" s="35"/>
      <c r="E3122" s="35"/>
      <c r="F3122" s="35"/>
      <c r="G3122" s="36" t="str">
        <f>MID(F3122,3,8)</f>
        <v/>
      </c>
      <c r="H3122" s="35"/>
      <c r="I3122" s="35"/>
    </row>
    <row r="3123" spans="4:9" x14ac:dyDescent="0.25">
      <c r="D3123" s="35"/>
      <c r="E3123" s="35"/>
      <c r="F3123" s="35"/>
      <c r="G3123" s="36" t="str">
        <f>MID(F3123,3,8)</f>
        <v/>
      </c>
      <c r="H3123" s="35"/>
      <c r="I3123" s="35"/>
    </row>
    <row r="3124" spans="4:9" x14ac:dyDescent="0.25">
      <c r="D3124" s="35"/>
      <c r="E3124" s="35"/>
      <c r="F3124" s="35"/>
      <c r="G3124" s="36" t="str">
        <f>MID(F3124,3,8)</f>
        <v/>
      </c>
      <c r="H3124" s="35"/>
      <c r="I3124" s="35"/>
    </row>
    <row r="3128" spans="4:9" x14ac:dyDescent="0.25">
      <c r="F3128" s="373" t="s">
        <v>9238</v>
      </c>
    </row>
    <row r="3129" spans="4:9" x14ac:dyDescent="0.25">
      <c r="F3129" s="373"/>
    </row>
    <row r="3155" spans="2:13" x14ac:dyDescent="0.25">
      <c r="B3155" s="378" t="s">
        <v>9270</v>
      </c>
      <c r="C3155" s="378"/>
      <c r="D3155" s="378"/>
    </row>
    <row r="3157" spans="2:13" ht="15.75" x14ac:dyDescent="0.25">
      <c r="B3157" s="375" t="str">
        <f>IF(D3161&gt;0,D3161,"")</f>
        <v/>
      </c>
      <c r="C3157" s="375"/>
      <c r="D3157" s="375"/>
      <c r="E3157" s="375"/>
      <c r="F3157" s="375"/>
      <c r="G3157" s="375"/>
      <c r="H3157" s="375"/>
      <c r="I3157" s="375"/>
      <c r="J3157" s="375"/>
      <c r="K3157" s="375"/>
      <c r="L3157" s="375"/>
      <c r="M3157" s="375"/>
    </row>
    <row r="3159" spans="2:13" x14ac:dyDescent="0.25">
      <c r="C3159" s="20" t="s">
        <v>7556</v>
      </c>
      <c r="D3159" s="274"/>
      <c r="E3159" s="275"/>
    </row>
    <row r="3161" spans="2:13" x14ac:dyDescent="0.25">
      <c r="C3161" s="20" t="s">
        <v>7557</v>
      </c>
      <c r="D3161" s="274"/>
      <c r="E3161" s="282"/>
      <c r="F3161" s="282"/>
      <c r="G3161" s="282"/>
      <c r="H3161" s="282"/>
      <c r="I3161" s="282"/>
      <c r="J3161" s="282"/>
      <c r="K3161" s="282"/>
      <c r="L3161" s="275"/>
    </row>
    <row r="3163" spans="2:13" x14ac:dyDescent="0.25">
      <c r="C3163" s="279" t="s">
        <v>9232</v>
      </c>
      <c r="D3163" s="279"/>
      <c r="E3163" s="79"/>
    </row>
    <row r="3165" spans="2:13" x14ac:dyDescent="0.25">
      <c r="C3165" s="20" t="s">
        <v>3</v>
      </c>
      <c r="D3165" s="381" t="str">
        <f>IF(E3163&gt;0,VLOOKUP(E3163,Tablas!G2857:H4050,2,FALSE),"")</f>
        <v/>
      </c>
      <c r="E3165" s="382"/>
      <c r="F3165" s="382"/>
      <c r="G3165" s="382"/>
      <c r="H3165" s="382"/>
      <c r="I3165" s="382"/>
      <c r="J3165" s="382"/>
      <c r="K3165" s="382"/>
      <c r="L3165" s="383"/>
    </row>
    <row r="3167" spans="2:13" x14ac:dyDescent="0.25">
      <c r="C3167" s="20" t="s">
        <v>9229</v>
      </c>
      <c r="D3167" s="285"/>
      <c r="E3167" s="286"/>
    </row>
    <row r="3169" spans="2:13" x14ac:dyDescent="0.25">
      <c r="C3169" s="288" t="str">
        <f>IF(OR(D3167=Tablas!C2927,D3167=Tablas!C2928,D3167=Tablas!C2929,D3167=Tablas!C2930),"Dotación de personal según F.931 *",IF(D3167=Tablas!C2931,"Nomina de asociados *",""))</f>
        <v>Dotación de personal según F.931 *</v>
      </c>
      <c r="D3169" s="379"/>
      <c r="E3169" s="79"/>
    </row>
    <row r="3170" spans="2:13" x14ac:dyDescent="0.25">
      <c r="C3170" s="20"/>
    </row>
    <row r="3171" spans="2:13" x14ac:dyDescent="0.25">
      <c r="C3171" s="288" t="s">
        <v>9235</v>
      </c>
      <c r="D3171" s="288"/>
      <c r="E3171" s="274"/>
      <c r="F3171" s="275"/>
    </row>
    <row r="3173" spans="2:13" x14ac:dyDescent="0.25">
      <c r="C3173" s="279" t="s">
        <v>9239</v>
      </c>
      <c r="D3173" s="279"/>
      <c r="E3173" s="279"/>
      <c r="F3173" s="279"/>
      <c r="G3173" s="279"/>
      <c r="H3173" s="279"/>
      <c r="I3173" s="279"/>
      <c r="J3173" s="279"/>
      <c r="K3173" s="279"/>
      <c r="L3173" s="279"/>
    </row>
    <row r="3175" spans="2:13" x14ac:dyDescent="0.25">
      <c r="C3175" s="341"/>
      <c r="D3175" s="342"/>
      <c r="E3175" s="342"/>
      <c r="F3175" s="342"/>
      <c r="G3175" s="342"/>
      <c r="H3175" s="342"/>
      <c r="I3175" s="342"/>
      <c r="J3175" s="342"/>
      <c r="K3175" s="342"/>
      <c r="L3175" s="343"/>
    </row>
    <row r="3176" spans="2:13" x14ac:dyDescent="0.25">
      <c r="C3176" s="346"/>
      <c r="D3176" s="347"/>
      <c r="E3176" s="347"/>
      <c r="F3176" s="347"/>
      <c r="G3176" s="347"/>
      <c r="H3176" s="347"/>
      <c r="I3176" s="347"/>
      <c r="J3176" s="347"/>
      <c r="K3176" s="347"/>
      <c r="L3176" s="348"/>
    </row>
    <row r="3178" spans="2:13" x14ac:dyDescent="0.25">
      <c r="C3178" s="288" t="s">
        <v>9240</v>
      </c>
      <c r="D3178" s="288"/>
      <c r="E3178" s="288"/>
      <c r="F3178" s="288"/>
      <c r="G3178" s="288"/>
      <c r="H3178" s="288"/>
      <c r="I3178" s="288"/>
      <c r="J3178" s="288"/>
      <c r="K3178" s="288"/>
      <c r="L3178" s="288"/>
    </row>
    <row r="3180" spans="2:13" x14ac:dyDescent="0.25">
      <c r="C3180" s="341"/>
      <c r="D3180" s="342"/>
      <c r="E3180" s="342"/>
      <c r="F3180" s="342"/>
      <c r="G3180" s="342"/>
      <c r="H3180" s="342"/>
      <c r="I3180" s="342"/>
      <c r="J3180" s="342"/>
      <c r="K3180" s="342"/>
      <c r="L3180" s="343"/>
    </row>
    <row r="3181" spans="2:13" x14ac:dyDescent="0.25">
      <c r="C3181" s="346"/>
      <c r="D3181" s="347"/>
      <c r="E3181" s="347"/>
      <c r="F3181" s="347"/>
      <c r="G3181" s="347"/>
      <c r="H3181" s="347"/>
      <c r="I3181" s="347"/>
      <c r="J3181" s="347"/>
      <c r="K3181" s="347"/>
      <c r="L3181" s="348"/>
    </row>
    <row r="3184" spans="2:13" ht="15.75" x14ac:dyDescent="0.25">
      <c r="B3184" s="375" t="s">
        <v>9233</v>
      </c>
      <c r="C3184" s="375"/>
      <c r="D3184" s="375"/>
      <c r="E3184" s="375"/>
      <c r="F3184" s="375"/>
      <c r="G3184" s="375"/>
      <c r="H3184" s="375"/>
      <c r="I3184" s="375"/>
      <c r="J3184" s="375"/>
      <c r="K3184" s="375"/>
      <c r="L3184" s="375"/>
      <c r="M3184" s="375"/>
    </row>
    <row r="3186" spans="2:13" x14ac:dyDescent="0.25">
      <c r="B3186" s="380" t="s">
        <v>9234</v>
      </c>
      <c r="C3186" s="380"/>
      <c r="D3186" s="380"/>
      <c r="E3186" s="380"/>
      <c r="F3186" s="380"/>
      <c r="G3186" s="380"/>
      <c r="H3186" s="380"/>
      <c r="I3186" s="380"/>
      <c r="J3186" s="380"/>
      <c r="K3186" s="380"/>
      <c r="L3186" s="380"/>
      <c r="M3186" s="380"/>
    </row>
    <row r="3188" spans="2:13" ht="30" x14ac:dyDescent="0.25">
      <c r="C3188" s="38"/>
      <c r="D3188" s="38"/>
      <c r="E3188" s="38"/>
      <c r="F3188" s="261" t="s">
        <v>7596</v>
      </c>
      <c r="G3188" s="261" t="s">
        <v>7597</v>
      </c>
      <c r="H3188" s="261" t="s">
        <v>7598</v>
      </c>
      <c r="I3188" s="261" t="s">
        <v>7599</v>
      </c>
      <c r="J3188" s="261" t="s">
        <v>7600</v>
      </c>
      <c r="K3188" s="261" t="s">
        <v>7592</v>
      </c>
    </row>
    <row r="3189" spans="2:13" x14ac:dyDescent="0.25">
      <c r="C3189" s="297" t="str">
        <f>IF(OR(D3167=Tablas!C3027,D3167=Tablas!C3028,D3167=Tablas!C3029,D3167=Tablas!C3030),"Gerentes",IF(D3167=Tablas!C3031,"Cantidad de asociados a capacitar",""))</f>
        <v>Gerentes</v>
      </c>
      <c r="D3189" s="297"/>
      <c r="E3189" s="297"/>
      <c r="F3189" s="82"/>
      <c r="G3189" s="82"/>
      <c r="H3189" s="82"/>
      <c r="I3189" s="82"/>
      <c r="J3189" s="82"/>
      <c r="K3189" s="205">
        <f>+F3189+G3189+H3189+I3189+J3189</f>
        <v>0</v>
      </c>
    </row>
    <row r="3190" spans="2:13" x14ac:dyDescent="0.25">
      <c r="C3190" s="298" t="str">
        <f>IF(OR(D3167=Tablas!C2927,D3167=Tablas!C2928,D3167=Tablas!C2929,D3167=Tablas!C2930),"Mandos Medios (supervisores, jefes de área, etc.)","")</f>
        <v>Mandos Medios (supervisores, jefes de área, etc.)</v>
      </c>
      <c r="D3190" s="298"/>
      <c r="E3190" s="298"/>
      <c r="F3190" s="82"/>
      <c r="G3190" s="82"/>
      <c r="H3190" s="82"/>
      <c r="I3190" s="82"/>
      <c r="J3190" s="82"/>
      <c r="K3190" s="205">
        <f>+F3190+G3190+H3190+I3190+J3190</f>
        <v>0</v>
      </c>
    </row>
    <row r="3191" spans="2:13" x14ac:dyDescent="0.25">
      <c r="C3191" s="298" t="str">
        <f>IF(OR(D3167=Tablas!C2927,D3167=Tablas!C2928,D3167=Tablas!C2929,D3167=Tablas!C2930),"Operativos","")</f>
        <v>Operativos</v>
      </c>
      <c r="D3191" s="298"/>
      <c r="E3191" s="298"/>
      <c r="F3191" s="82"/>
      <c r="G3191" s="82"/>
      <c r="H3191" s="82"/>
      <c r="I3191" s="82"/>
      <c r="J3191" s="82"/>
      <c r="K3191" s="205">
        <v>0</v>
      </c>
    </row>
    <row r="3192" spans="2:13" x14ac:dyDescent="0.25">
      <c r="C3192" s="295" t="s">
        <v>7586</v>
      </c>
      <c r="D3192" s="295"/>
      <c r="E3192" s="295"/>
      <c r="F3192" s="206">
        <f>+F3189+F3190+F3191</f>
        <v>0</v>
      </c>
      <c r="G3192" s="206">
        <f>+G3189+G3190+G3191</f>
        <v>0</v>
      </c>
      <c r="H3192" s="206">
        <f>+H3189+H3190+H3191</f>
        <v>0</v>
      </c>
      <c r="I3192" s="206">
        <f>+I3189+I3190+I3191</f>
        <v>0</v>
      </c>
      <c r="J3192" s="206">
        <f>+J3191+J3190+J3189</f>
        <v>0</v>
      </c>
      <c r="K3192" s="206">
        <f>+K3189+K3190+K3191</f>
        <v>0</v>
      </c>
    </row>
    <row r="3193" spans="2:13" x14ac:dyDescent="0.25">
      <c r="B3193" s="26"/>
      <c r="C3193" s="67"/>
      <c r="D3193" s="67"/>
      <c r="E3193" s="67"/>
      <c r="F3193" s="83"/>
      <c r="G3193" s="83"/>
      <c r="H3193" s="83"/>
      <c r="I3193" s="83"/>
      <c r="J3193" s="83"/>
      <c r="K3193" s="83"/>
      <c r="L3193" s="26"/>
      <c r="M3193" s="26"/>
    </row>
    <row r="3194" spans="2:13" x14ac:dyDescent="0.25">
      <c r="B3194" s="26"/>
    </row>
    <row r="3195" spans="2:13" x14ac:dyDescent="0.25">
      <c r="B3195" s="26"/>
      <c r="C3195" s="288" t="str">
        <f>IF(F3192&gt;0,"Describa la función del área Producción/Operaciones *","")</f>
        <v/>
      </c>
      <c r="D3195" s="288"/>
      <c r="E3195" s="288"/>
      <c r="F3195" s="288"/>
      <c r="G3195" s="86"/>
      <c r="H3195" s="303"/>
      <c r="I3195" s="303"/>
      <c r="J3195" s="303"/>
      <c r="K3195" s="303"/>
      <c r="L3195" s="303"/>
      <c r="M3195" s="303"/>
    </row>
    <row r="3196" spans="2:13" x14ac:dyDescent="0.25">
      <c r="B3196" s="26"/>
    </row>
    <row r="3197" spans="2:13" x14ac:dyDescent="0.25">
      <c r="B3197" s="26"/>
      <c r="C3197" s="288" t="str">
        <f>IF(G3192&gt;0,"Describa la función del área Comercial y ventas *","")</f>
        <v/>
      </c>
      <c r="D3197" s="288"/>
      <c r="E3197" s="288"/>
      <c r="F3197" s="288"/>
      <c r="G3197" s="86"/>
      <c r="H3197" s="304"/>
      <c r="I3197" s="304"/>
      <c r="J3197" s="304"/>
      <c r="K3197" s="304"/>
      <c r="L3197" s="304"/>
      <c r="M3197" s="304"/>
    </row>
    <row r="3198" spans="2:13" x14ac:dyDescent="0.25">
      <c r="B3198" s="26"/>
    </row>
    <row r="3199" spans="2:13" x14ac:dyDescent="0.25">
      <c r="B3199" s="26"/>
      <c r="C3199" s="288" t="str">
        <f>IF(H3192&gt;0,"Describa la función del área Administración y finanzas *","")</f>
        <v/>
      </c>
      <c r="D3199" s="288"/>
      <c r="E3199" s="288"/>
      <c r="F3199" s="288"/>
      <c r="G3199" s="86"/>
      <c r="H3199" s="303"/>
      <c r="I3199" s="303"/>
      <c r="J3199" s="303"/>
      <c r="K3199" s="303"/>
      <c r="L3199" s="303"/>
      <c r="M3199" s="303"/>
    </row>
    <row r="3200" spans="2:13" x14ac:dyDescent="0.25">
      <c r="B3200" s="26"/>
    </row>
    <row r="3201" spans="2:13" x14ac:dyDescent="0.25">
      <c r="B3201" s="26"/>
      <c r="C3201" s="288" t="str">
        <f>IF(I3192&gt;0,"Describa la función del área Recursos Humanos *","")</f>
        <v/>
      </c>
      <c r="D3201" s="288"/>
      <c r="E3201" s="288"/>
      <c r="F3201" s="288"/>
      <c r="G3201" s="86"/>
      <c r="H3201" s="303"/>
      <c r="I3201" s="303"/>
      <c r="J3201" s="303"/>
      <c r="K3201" s="303"/>
      <c r="L3201" s="303"/>
      <c r="M3201" s="303"/>
    </row>
    <row r="3202" spans="2:13" x14ac:dyDescent="0.25">
      <c r="B3202" s="26"/>
    </row>
    <row r="3203" spans="2:13" x14ac:dyDescent="0.25">
      <c r="B3203" s="26"/>
      <c r="C3203" s="288" t="str">
        <f>IF(J3192&gt;0,"Describa la función del área Otros: *","")</f>
        <v/>
      </c>
      <c r="D3203" s="288"/>
      <c r="E3203" s="288"/>
      <c r="F3203" s="288"/>
      <c r="G3203" s="86"/>
      <c r="H3203" s="303"/>
      <c r="I3203" s="303"/>
      <c r="J3203" s="303"/>
      <c r="K3203" s="303"/>
      <c r="L3203" s="303"/>
      <c r="M3203" s="303"/>
    </row>
    <row r="3206" spans="2:13" ht="15.75" x14ac:dyDescent="0.25">
      <c r="B3206" s="375" t="s">
        <v>4</v>
      </c>
      <c r="C3206" s="375"/>
      <c r="D3206" s="375"/>
      <c r="E3206" s="375"/>
      <c r="F3206" s="375"/>
      <c r="G3206" s="375"/>
      <c r="H3206" s="375"/>
      <c r="I3206" s="375"/>
      <c r="J3206" s="375"/>
      <c r="K3206" s="375"/>
      <c r="L3206" s="375"/>
      <c r="M3206" s="375"/>
    </row>
    <row r="3209" spans="2:13" x14ac:dyDescent="0.25">
      <c r="C3209" s="20" t="s">
        <v>7566</v>
      </c>
      <c r="D3209" s="274"/>
      <c r="E3209" s="282"/>
      <c r="F3209" s="282"/>
      <c r="G3209" s="282"/>
      <c r="H3209" s="282"/>
      <c r="I3209" s="282"/>
      <c r="J3209" s="282"/>
      <c r="K3209" s="282"/>
      <c r="L3209" s="275"/>
    </row>
    <row r="3211" spans="2:13" x14ac:dyDescent="0.25">
      <c r="D3211" s="19" t="e">
        <f>VLOOKUP(D3212,Tablas!$K$5:$L$28,2,FALSE)</f>
        <v>#N/A</v>
      </c>
    </row>
    <row r="3212" spans="2:13" x14ac:dyDescent="0.25">
      <c r="C3212" s="20" t="s">
        <v>7567</v>
      </c>
      <c r="D3212" s="33"/>
      <c r="F3212" s="20" t="s">
        <v>7568</v>
      </c>
      <c r="G3212" s="376"/>
      <c r="H3212" s="377"/>
      <c r="J3212" s="20" t="s">
        <v>7569</v>
      </c>
      <c r="K3212" s="274"/>
      <c r="L3212" s="275"/>
    </row>
    <row r="3213" spans="2:13" x14ac:dyDescent="0.25">
      <c r="C3213" s="20"/>
      <c r="D3213" s="27"/>
      <c r="G3213" s="27"/>
      <c r="K3213" s="159"/>
      <c r="L3213" s="159"/>
    </row>
    <row r="3214" spans="2:13" x14ac:dyDescent="0.25">
      <c r="D3214" s="19" t="str">
        <f>IF(D3212&gt;0,VLOOKUP(D3212,Tablas!$K$5:$M$28,3,FALSE),"")</f>
        <v/>
      </c>
    </row>
    <row r="3215" spans="2:13" x14ac:dyDescent="0.25">
      <c r="C3215" s="20" t="s">
        <v>7570</v>
      </c>
      <c r="D3215" s="33"/>
      <c r="F3215" s="20" t="s">
        <v>7571</v>
      </c>
      <c r="G3215" s="376"/>
      <c r="H3215" s="377"/>
    </row>
    <row r="3219" spans="4:9" x14ac:dyDescent="0.25">
      <c r="D3219" s="374" t="s">
        <v>8</v>
      </c>
      <c r="E3219" s="374"/>
      <c r="F3219" s="374"/>
      <c r="G3219" s="374"/>
      <c r="H3219" s="374"/>
      <c r="I3219" s="374"/>
    </row>
    <row r="3221" spans="4:9" x14ac:dyDescent="0.25">
      <c r="D3221" s="265" t="s">
        <v>7559</v>
      </c>
      <c r="E3221" s="265" t="s">
        <v>7560</v>
      </c>
      <c r="F3221" s="265" t="s">
        <v>7561</v>
      </c>
      <c r="G3221" s="265" t="s">
        <v>1176</v>
      </c>
      <c r="H3221" s="265" t="s">
        <v>7562</v>
      </c>
      <c r="I3221" s="265" t="s">
        <v>7563</v>
      </c>
    </row>
    <row r="3222" spans="4:9" x14ac:dyDescent="0.25">
      <c r="D3222" s="35"/>
      <c r="E3222" s="35"/>
      <c r="F3222" s="35"/>
      <c r="G3222" s="36" t="str">
        <f>MID(F3222,3,8)</f>
        <v/>
      </c>
      <c r="H3222" s="35"/>
      <c r="I3222" s="35"/>
    </row>
    <row r="3223" spans="4:9" x14ac:dyDescent="0.25">
      <c r="D3223" s="35"/>
      <c r="E3223" s="35"/>
      <c r="F3223" s="35"/>
      <c r="G3223" s="36" t="str">
        <f>MID(F3223,3,8)</f>
        <v/>
      </c>
      <c r="H3223" s="35"/>
      <c r="I3223" s="35"/>
    </row>
    <row r="3224" spans="4:9" x14ac:dyDescent="0.25">
      <c r="D3224" s="35"/>
      <c r="E3224" s="35"/>
      <c r="F3224" s="35"/>
      <c r="G3224" s="36" t="str">
        <f>MID(F3224,3,8)</f>
        <v/>
      </c>
      <c r="H3224" s="35"/>
      <c r="I3224" s="35"/>
    </row>
    <row r="3228" spans="4:9" x14ac:dyDescent="0.25">
      <c r="F3228" s="373" t="s">
        <v>9238</v>
      </c>
    </row>
    <row r="3229" spans="4:9" x14ac:dyDescent="0.25">
      <c r="F3229" s="373"/>
    </row>
  </sheetData>
  <sheetProtection algorithmName="SHA-512" hashValue="uIsmkElAkNyUd9sLNQO66vri+caiNwLXEjyqdPidUSgn9Fo3Mw54aVML6KmVs97UOaKMZZyc63AYoalpd9G0nA==" saltValue="n+CtCLFDQ/jCEmEOptE3Fw==" spinCount="100000" sheet="1" objects="1" scenarios="1"/>
  <mergeCells count="1114">
    <mergeCell ref="F2:G2"/>
    <mergeCell ref="H2:N2"/>
    <mergeCell ref="B2:C2"/>
    <mergeCell ref="C303:F303"/>
    <mergeCell ref="G295:L295"/>
    <mergeCell ref="G297:L297"/>
    <mergeCell ref="G299:L299"/>
    <mergeCell ref="G301:L301"/>
    <mergeCell ref="G303:L303"/>
    <mergeCell ref="C395:F395"/>
    <mergeCell ref="C397:F397"/>
    <mergeCell ref="C399:F399"/>
    <mergeCell ref="C401:F401"/>
    <mergeCell ref="C403:F403"/>
    <mergeCell ref="G395:L395"/>
    <mergeCell ref="G399:L399"/>
    <mergeCell ref="G401:L401"/>
    <mergeCell ref="G403:L403"/>
    <mergeCell ref="G397:L397"/>
    <mergeCell ref="B355:D355"/>
    <mergeCell ref="B357:M357"/>
    <mergeCell ref="D359:E359"/>
    <mergeCell ref="D361:L361"/>
    <mergeCell ref="C363:D363"/>
    <mergeCell ref="D365:L365"/>
    <mergeCell ref="D367:E367"/>
    <mergeCell ref="C369:D369"/>
    <mergeCell ref="C371:D371"/>
    <mergeCell ref="E371:F371"/>
    <mergeCell ref="C373:L373"/>
    <mergeCell ref="C375:L376"/>
    <mergeCell ref="C378:L378"/>
    <mergeCell ref="C380:L381"/>
    <mergeCell ref="B384:M384"/>
    <mergeCell ref="B386:M386"/>
    <mergeCell ref="B486:M486"/>
    <mergeCell ref="C489:E489"/>
    <mergeCell ref="C490:E490"/>
    <mergeCell ref="C491:E491"/>
    <mergeCell ref="C492:E492"/>
    <mergeCell ref="F3228:F3229"/>
    <mergeCell ref="B455:D455"/>
    <mergeCell ref="B457:M457"/>
    <mergeCell ref="D459:E459"/>
    <mergeCell ref="D461:L461"/>
    <mergeCell ref="C463:D463"/>
    <mergeCell ref="D465:L465"/>
    <mergeCell ref="D467:E467"/>
    <mergeCell ref="C469:D469"/>
    <mergeCell ref="C471:D471"/>
    <mergeCell ref="E471:F471"/>
    <mergeCell ref="C473:L473"/>
    <mergeCell ref="C475:L476"/>
    <mergeCell ref="C478:L478"/>
    <mergeCell ref="C480:L481"/>
    <mergeCell ref="B484:M484"/>
    <mergeCell ref="D3209:L3209"/>
    <mergeCell ref="G3212:H3212"/>
    <mergeCell ref="K3212:L3212"/>
    <mergeCell ref="G3215:H3215"/>
    <mergeCell ref="D3219:I3219"/>
    <mergeCell ref="C495:F495"/>
    <mergeCell ref="C497:F497"/>
    <mergeCell ref="C499:F499"/>
    <mergeCell ref="C501:F501"/>
    <mergeCell ref="C503:F503"/>
    <mergeCell ref="C595:F595"/>
    <mergeCell ref="H3201:M3201"/>
    <mergeCell ref="H3203:M3203"/>
    <mergeCell ref="B3206:M3206"/>
    <mergeCell ref="H3195:M3195"/>
    <mergeCell ref="H3197:M3197"/>
    <mergeCell ref="H3199:M3199"/>
    <mergeCell ref="B3186:M3186"/>
    <mergeCell ref="C3189:E3189"/>
    <mergeCell ref="C3190:E3190"/>
    <mergeCell ref="C3191:E3191"/>
    <mergeCell ref="C3192:E3192"/>
    <mergeCell ref="C3173:L3173"/>
    <mergeCell ref="C3175:L3176"/>
    <mergeCell ref="C3178:L3178"/>
    <mergeCell ref="C3180:L3181"/>
    <mergeCell ref="B3184:M3184"/>
    <mergeCell ref="C3195:F3195"/>
    <mergeCell ref="C3197:F3197"/>
    <mergeCell ref="C3199:F3199"/>
    <mergeCell ref="C3201:F3201"/>
    <mergeCell ref="C3203:F3203"/>
    <mergeCell ref="C3163:D3163"/>
    <mergeCell ref="D3165:L3165"/>
    <mergeCell ref="D3167:E3167"/>
    <mergeCell ref="C3169:D3169"/>
    <mergeCell ref="C3171:D3171"/>
    <mergeCell ref="E3171:F3171"/>
    <mergeCell ref="F3128:F3129"/>
    <mergeCell ref="B3155:D3155"/>
    <mergeCell ref="B3157:M3157"/>
    <mergeCell ref="D3159:E3159"/>
    <mergeCell ref="D3161:L3161"/>
    <mergeCell ref="D3109:L3109"/>
    <mergeCell ref="G3112:H3112"/>
    <mergeCell ref="K3112:L3112"/>
    <mergeCell ref="G3115:H3115"/>
    <mergeCell ref="D3119:I3119"/>
    <mergeCell ref="H3101:M3101"/>
    <mergeCell ref="H3103:M3103"/>
    <mergeCell ref="B3106:M3106"/>
    <mergeCell ref="C3101:F3101"/>
    <mergeCell ref="C3103:F3103"/>
    <mergeCell ref="H3095:M3095"/>
    <mergeCell ref="H3097:M3097"/>
    <mergeCell ref="H3099:M3099"/>
    <mergeCell ref="B3086:M3086"/>
    <mergeCell ref="C3089:E3089"/>
    <mergeCell ref="C3090:E3090"/>
    <mergeCell ref="C3091:E3091"/>
    <mergeCell ref="C3092:E3092"/>
    <mergeCell ref="C3073:L3073"/>
    <mergeCell ref="C3075:L3076"/>
    <mergeCell ref="C3078:L3078"/>
    <mergeCell ref="C3080:L3081"/>
    <mergeCell ref="B3084:M3084"/>
    <mergeCell ref="C3063:D3063"/>
    <mergeCell ref="D3065:L3065"/>
    <mergeCell ref="D3067:E3067"/>
    <mergeCell ref="C3069:D3069"/>
    <mergeCell ref="C3071:D3071"/>
    <mergeCell ref="E3071:F3071"/>
    <mergeCell ref="C3095:F3095"/>
    <mergeCell ref="C3097:F3097"/>
    <mergeCell ref="C3099:F3099"/>
    <mergeCell ref="F3028:F3029"/>
    <mergeCell ref="B3055:D3055"/>
    <mergeCell ref="B3057:M3057"/>
    <mergeCell ref="D3059:E3059"/>
    <mergeCell ref="D3061:L3061"/>
    <mergeCell ref="D3009:L3009"/>
    <mergeCell ref="G3012:H3012"/>
    <mergeCell ref="K3012:L3012"/>
    <mergeCell ref="G3015:H3015"/>
    <mergeCell ref="D3019:I3019"/>
    <mergeCell ref="H3001:M3001"/>
    <mergeCell ref="H3003:M3003"/>
    <mergeCell ref="B3006:M3006"/>
    <mergeCell ref="H2995:M2995"/>
    <mergeCell ref="H2997:M2997"/>
    <mergeCell ref="H2999:M2999"/>
    <mergeCell ref="C2995:F2995"/>
    <mergeCell ref="C2997:F2997"/>
    <mergeCell ref="C2999:F2999"/>
    <mergeCell ref="C3001:F3001"/>
    <mergeCell ref="C3003:F3003"/>
    <mergeCell ref="B2986:M2986"/>
    <mergeCell ref="C2989:E2989"/>
    <mergeCell ref="C2990:E2990"/>
    <mergeCell ref="C2991:E2991"/>
    <mergeCell ref="C2992:E2992"/>
    <mergeCell ref="C2973:L2973"/>
    <mergeCell ref="C2975:L2976"/>
    <mergeCell ref="C2978:L2978"/>
    <mergeCell ref="C2980:L2981"/>
    <mergeCell ref="B2984:M2984"/>
    <mergeCell ref="C2963:D2963"/>
    <mergeCell ref="D2965:L2965"/>
    <mergeCell ref="D2967:E2967"/>
    <mergeCell ref="C2969:D2969"/>
    <mergeCell ref="C2971:D2971"/>
    <mergeCell ref="E2971:F2971"/>
    <mergeCell ref="F2928:F2929"/>
    <mergeCell ref="B2955:D2955"/>
    <mergeCell ref="B2957:M2957"/>
    <mergeCell ref="D2959:E2959"/>
    <mergeCell ref="D2961:L2961"/>
    <mergeCell ref="D2909:L2909"/>
    <mergeCell ref="G2912:H2912"/>
    <mergeCell ref="K2912:L2912"/>
    <mergeCell ref="G2915:H2915"/>
    <mergeCell ref="D2919:I2919"/>
    <mergeCell ref="H2901:M2901"/>
    <mergeCell ref="H2903:M2903"/>
    <mergeCell ref="B2906:M2906"/>
    <mergeCell ref="H2895:M2895"/>
    <mergeCell ref="H2897:M2897"/>
    <mergeCell ref="H2899:M2899"/>
    <mergeCell ref="B2886:M2886"/>
    <mergeCell ref="C2889:E2889"/>
    <mergeCell ref="C2890:E2890"/>
    <mergeCell ref="C2891:E2891"/>
    <mergeCell ref="C2892:E2892"/>
    <mergeCell ref="C2895:F2895"/>
    <mergeCell ref="C2897:F2897"/>
    <mergeCell ref="C2899:F2899"/>
    <mergeCell ref="C2901:F2901"/>
    <mergeCell ref="C2903:F2903"/>
    <mergeCell ref="C2873:L2873"/>
    <mergeCell ref="C2875:L2876"/>
    <mergeCell ref="C2878:L2878"/>
    <mergeCell ref="C2880:L2881"/>
    <mergeCell ref="B2884:M2884"/>
    <mergeCell ref="C2863:D2863"/>
    <mergeCell ref="D2865:L2865"/>
    <mergeCell ref="D2867:E2867"/>
    <mergeCell ref="C2869:D2869"/>
    <mergeCell ref="C2871:D2871"/>
    <mergeCell ref="E2871:F2871"/>
    <mergeCell ref="F2828:F2829"/>
    <mergeCell ref="B2855:D2855"/>
    <mergeCell ref="B2857:M2857"/>
    <mergeCell ref="D2859:E2859"/>
    <mergeCell ref="D2861:L2861"/>
    <mergeCell ref="D2809:L2809"/>
    <mergeCell ref="G2812:H2812"/>
    <mergeCell ref="K2812:L2812"/>
    <mergeCell ref="G2815:H2815"/>
    <mergeCell ref="D2819:I2819"/>
    <mergeCell ref="H2801:M2801"/>
    <mergeCell ref="H2803:M2803"/>
    <mergeCell ref="B2806:M2806"/>
    <mergeCell ref="C2803:F2803"/>
    <mergeCell ref="H2795:M2795"/>
    <mergeCell ref="H2797:M2797"/>
    <mergeCell ref="H2799:M2799"/>
    <mergeCell ref="B2786:M2786"/>
    <mergeCell ref="C2789:E2789"/>
    <mergeCell ref="C2790:E2790"/>
    <mergeCell ref="C2791:E2791"/>
    <mergeCell ref="C2792:E2792"/>
    <mergeCell ref="C2773:L2773"/>
    <mergeCell ref="C2775:L2776"/>
    <mergeCell ref="C2778:L2778"/>
    <mergeCell ref="C2780:L2781"/>
    <mergeCell ref="B2784:M2784"/>
    <mergeCell ref="C2795:F2795"/>
    <mergeCell ref="C2797:F2797"/>
    <mergeCell ref="C2799:F2799"/>
    <mergeCell ref="C2801:F2801"/>
    <mergeCell ref="C2763:D2763"/>
    <mergeCell ref="D2765:L2765"/>
    <mergeCell ref="D2767:E2767"/>
    <mergeCell ref="C2769:D2769"/>
    <mergeCell ref="C2771:D2771"/>
    <mergeCell ref="E2771:F2771"/>
    <mergeCell ref="F2728:F2729"/>
    <mergeCell ref="B2755:D2755"/>
    <mergeCell ref="B2757:M2757"/>
    <mergeCell ref="D2759:E2759"/>
    <mergeCell ref="D2761:L2761"/>
    <mergeCell ref="D2709:L2709"/>
    <mergeCell ref="G2712:H2712"/>
    <mergeCell ref="K2712:L2712"/>
    <mergeCell ref="G2715:H2715"/>
    <mergeCell ref="D2719:I2719"/>
    <mergeCell ref="H2701:M2701"/>
    <mergeCell ref="H2703:M2703"/>
    <mergeCell ref="B2706:M2706"/>
    <mergeCell ref="C2701:F2701"/>
    <mergeCell ref="C2703:F2703"/>
    <mergeCell ref="H2695:M2695"/>
    <mergeCell ref="H2697:M2697"/>
    <mergeCell ref="H2699:M2699"/>
    <mergeCell ref="B2686:M2686"/>
    <mergeCell ref="C2689:E2689"/>
    <mergeCell ref="C2690:E2690"/>
    <mergeCell ref="C2691:E2691"/>
    <mergeCell ref="C2692:E2692"/>
    <mergeCell ref="C2673:L2673"/>
    <mergeCell ref="C2675:L2676"/>
    <mergeCell ref="C2678:L2678"/>
    <mergeCell ref="C2680:L2681"/>
    <mergeCell ref="B2684:M2684"/>
    <mergeCell ref="C2663:D2663"/>
    <mergeCell ref="D2665:L2665"/>
    <mergeCell ref="D2667:E2667"/>
    <mergeCell ref="C2669:D2669"/>
    <mergeCell ref="C2671:D2671"/>
    <mergeCell ref="E2671:F2671"/>
    <mergeCell ref="C2695:F2695"/>
    <mergeCell ref="C2697:F2697"/>
    <mergeCell ref="C2699:F2699"/>
    <mergeCell ref="F2628:F2629"/>
    <mergeCell ref="B2655:D2655"/>
    <mergeCell ref="B2657:M2657"/>
    <mergeCell ref="D2659:E2659"/>
    <mergeCell ref="D2661:L2661"/>
    <mergeCell ref="D2609:L2609"/>
    <mergeCell ref="G2612:H2612"/>
    <mergeCell ref="K2612:L2612"/>
    <mergeCell ref="G2615:H2615"/>
    <mergeCell ref="D2619:I2619"/>
    <mergeCell ref="H2601:M2601"/>
    <mergeCell ref="H2603:M2603"/>
    <mergeCell ref="B2606:M2606"/>
    <mergeCell ref="H2595:M2595"/>
    <mergeCell ref="H2597:M2597"/>
    <mergeCell ref="H2599:M2599"/>
    <mergeCell ref="C2595:F2595"/>
    <mergeCell ref="C2597:F2597"/>
    <mergeCell ref="C2599:F2599"/>
    <mergeCell ref="C2601:F2601"/>
    <mergeCell ref="C2603:F2603"/>
    <mergeCell ref="B2586:M2586"/>
    <mergeCell ref="C2589:E2589"/>
    <mergeCell ref="C2590:E2590"/>
    <mergeCell ref="C2591:E2591"/>
    <mergeCell ref="C2592:E2592"/>
    <mergeCell ref="C2573:L2573"/>
    <mergeCell ref="C2575:L2576"/>
    <mergeCell ref="C2578:L2578"/>
    <mergeCell ref="C2580:L2581"/>
    <mergeCell ref="B2584:M2584"/>
    <mergeCell ref="C2563:D2563"/>
    <mergeCell ref="D2565:L2565"/>
    <mergeCell ref="D2567:E2567"/>
    <mergeCell ref="C2569:D2569"/>
    <mergeCell ref="C2571:D2571"/>
    <mergeCell ref="E2571:F2571"/>
    <mergeCell ref="F2528:F2529"/>
    <mergeCell ref="B2555:D2555"/>
    <mergeCell ref="B2557:M2557"/>
    <mergeCell ref="D2559:E2559"/>
    <mergeCell ref="D2561:L2561"/>
    <mergeCell ref="D2509:L2509"/>
    <mergeCell ref="G2512:H2512"/>
    <mergeCell ref="K2512:L2512"/>
    <mergeCell ref="G2515:H2515"/>
    <mergeCell ref="D2519:I2519"/>
    <mergeCell ref="H2501:M2501"/>
    <mergeCell ref="H2503:M2503"/>
    <mergeCell ref="B2506:M2506"/>
    <mergeCell ref="H2495:M2495"/>
    <mergeCell ref="H2497:M2497"/>
    <mergeCell ref="H2499:M2499"/>
    <mergeCell ref="B2486:M2486"/>
    <mergeCell ref="C2489:E2489"/>
    <mergeCell ref="C2490:E2490"/>
    <mergeCell ref="C2491:E2491"/>
    <mergeCell ref="C2492:E2492"/>
    <mergeCell ref="C2495:F2495"/>
    <mergeCell ref="C2497:F2497"/>
    <mergeCell ref="C2499:F2499"/>
    <mergeCell ref="C2501:F2501"/>
    <mergeCell ref="C2503:F2503"/>
    <mergeCell ref="C2473:L2473"/>
    <mergeCell ref="C2475:L2476"/>
    <mergeCell ref="C2478:L2478"/>
    <mergeCell ref="C2480:L2481"/>
    <mergeCell ref="B2484:M2484"/>
    <mergeCell ref="C2463:D2463"/>
    <mergeCell ref="D2465:L2465"/>
    <mergeCell ref="D2467:E2467"/>
    <mergeCell ref="C2469:D2469"/>
    <mergeCell ref="C2471:D2471"/>
    <mergeCell ref="E2471:F2471"/>
    <mergeCell ref="F2428:F2429"/>
    <mergeCell ref="B2455:D2455"/>
    <mergeCell ref="B2457:M2457"/>
    <mergeCell ref="D2459:E2459"/>
    <mergeCell ref="D2461:L2461"/>
    <mergeCell ref="D2409:L2409"/>
    <mergeCell ref="G2412:H2412"/>
    <mergeCell ref="K2412:L2412"/>
    <mergeCell ref="G2415:H2415"/>
    <mergeCell ref="D2419:I2419"/>
    <mergeCell ref="H2401:M2401"/>
    <mergeCell ref="H2403:M2403"/>
    <mergeCell ref="B2406:M2406"/>
    <mergeCell ref="H2395:M2395"/>
    <mergeCell ref="H2397:M2397"/>
    <mergeCell ref="H2399:M2399"/>
    <mergeCell ref="B2386:M2386"/>
    <mergeCell ref="C2389:E2389"/>
    <mergeCell ref="C2390:E2390"/>
    <mergeCell ref="C2391:E2391"/>
    <mergeCell ref="C2392:E2392"/>
    <mergeCell ref="C2373:L2373"/>
    <mergeCell ref="C2375:L2376"/>
    <mergeCell ref="C2378:L2378"/>
    <mergeCell ref="C2380:L2381"/>
    <mergeCell ref="B2384:M2384"/>
    <mergeCell ref="C2395:F2395"/>
    <mergeCell ref="C2397:F2397"/>
    <mergeCell ref="C2399:F2399"/>
    <mergeCell ref="C2401:F2401"/>
    <mergeCell ref="C2403:F2403"/>
    <mergeCell ref="C2363:D2363"/>
    <mergeCell ref="D2365:L2365"/>
    <mergeCell ref="D2367:E2367"/>
    <mergeCell ref="C2369:D2369"/>
    <mergeCell ref="C2371:D2371"/>
    <mergeCell ref="E2371:F2371"/>
    <mergeCell ref="F2328:F2329"/>
    <mergeCell ref="B2355:D2355"/>
    <mergeCell ref="B2357:M2357"/>
    <mergeCell ref="D2359:E2359"/>
    <mergeCell ref="D2361:L2361"/>
    <mergeCell ref="D2309:L2309"/>
    <mergeCell ref="G2312:H2312"/>
    <mergeCell ref="K2312:L2312"/>
    <mergeCell ref="G2315:H2315"/>
    <mergeCell ref="D2319:I2319"/>
    <mergeCell ref="H2301:M2301"/>
    <mergeCell ref="H2303:M2303"/>
    <mergeCell ref="B2306:M2306"/>
    <mergeCell ref="C2301:F2301"/>
    <mergeCell ref="C2303:F2303"/>
    <mergeCell ref="H2295:M2295"/>
    <mergeCell ref="H2297:M2297"/>
    <mergeCell ref="H2299:M2299"/>
    <mergeCell ref="B2286:M2286"/>
    <mergeCell ref="C2289:E2289"/>
    <mergeCell ref="C2290:E2290"/>
    <mergeCell ref="C2291:E2291"/>
    <mergeCell ref="C2292:E2292"/>
    <mergeCell ref="C2273:L2273"/>
    <mergeCell ref="C2275:L2276"/>
    <mergeCell ref="C2278:L2278"/>
    <mergeCell ref="C2280:L2281"/>
    <mergeCell ref="B2284:M2284"/>
    <mergeCell ref="C2263:D2263"/>
    <mergeCell ref="D2265:L2265"/>
    <mergeCell ref="D2267:E2267"/>
    <mergeCell ref="C2269:D2269"/>
    <mergeCell ref="C2271:D2271"/>
    <mergeCell ref="E2271:F2271"/>
    <mergeCell ref="C2295:F2295"/>
    <mergeCell ref="C2297:F2297"/>
    <mergeCell ref="C2299:F2299"/>
    <mergeCell ref="F2228:F2229"/>
    <mergeCell ref="B2255:D2255"/>
    <mergeCell ref="B2257:M2257"/>
    <mergeCell ref="D2259:E2259"/>
    <mergeCell ref="D2261:L2261"/>
    <mergeCell ref="D2209:L2209"/>
    <mergeCell ref="G2212:H2212"/>
    <mergeCell ref="K2212:L2212"/>
    <mergeCell ref="G2215:H2215"/>
    <mergeCell ref="D2219:I2219"/>
    <mergeCell ref="H2201:M2201"/>
    <mergeCell ref="H2203:M2203"/>
    <mergeCell ref="B2206:M2206"/>
    <mergeCell ref="H2195:M2195"/>
    <mergeCell ref="H2197:M2197"/>
    <mergeCell ref="H2199:M2199"/>
    <mergeCell ref="C2195:F2195"/>
    <mergeCell ref="C2197:F2197"/>
    <mergeCell ref="C2199:F2199"/>
    <mergeCell ref="C2201:F2201"/>
    <mergeCell ref="C2203:F2203"/>
    <mergeCell ref="B2186:M2186"/>
    <mergeCell ref="C2189:E2189"/>
    <mergeCell ref="C2190:E2190"/>
    <mergeCell ref="C2191:E2191"/>
    <mergeCell ref="C2192:E2192"/>
    <mergeCell ref="C2173:L2173"/>
    <mergeCell ref="C2175:L2176"/>
    <mergeCell ref="C2178:L2178"/>
    <mergeCell ref="C2180:L2181"/>
    <mergeCell ref="B2184:M2184"/>
    <mergeCell ref="C2163:D2163"/>
    <mergeCell ref="D2165:L2165"/>
    <mergeCell ref="D2167:E2167"/>
    <mergeCell ref="C2169:D2169"/>
    <mergeCell ref="C2171:D2171"/>
    <mergeCell ref="E2171:F2171"/>
    <mergeCell ref="F2128:F2129"/>
    <mergeCell ref="B2155:D2155"/>
    <mergeCell ref="B2157:M2157"/>
    <mergeCell ref="D2159:E2159"/>
    <mergeCell ref="D2161:L2161"/>
    <mergeCell ref="D2109:L2109"/>
    <mergeCell ref="G2112:H2112"/>
    <mergeCell ref="K2112:L2112"/>
    <mergeCell ref="G2115:H2115"/>
    <mergeCell ref="D2119:I2119"/>
    <mergeCell ref="H2101:M2101"/>
    <mergeCell ref="H2103:M2103"/>
    <mergeCell ref="B2106:M2106"/>
    <mergeCell ref="H2095:M2095"/>
    <mergeCell ref="H2097:M2097"/>
    <mergeCell ref="H2099:M2099"/>
    <mergeCell ref="B2086:M2086"/>
    <mergeCell ref="C2089:E2089"/>
    <mergeCell ref="C2090:E2090"/>
    <mergeCell ref="C2091:E2091"/>
    <mergeCell ref="C2092:E2092"/>
    <mergeCell ref="C2095:F2095"/>
    <mergeCell ref="C2097:F2097"/>
    <mergeCell ref="C2099:F2099"/>
    <mergeCell ref="C2101:F2101"/>
    <mergeCell ref="C2103:F2103"/>
    <mergeCell ref="C2073:L2073"/>
    <mergeCell ref="C2075:L2076"/>
    <mergeCell ref="C2078:L2078"/>
    <mergeCell ref="C2080:L2081"/>
    <mergeCell ref="B2084:M2084"/>
    <mergeCell ref="C2063:D2063"/>
    <mergeCell ref="D2065:L2065"/>
    <mergeCell ref="D2067:E2067"/>
    <mergeCell ref="C2069:D2069"/>
    <mergeCell ref="C2071:D2071"/>
    <mergeCell ref="E2071:F2071"/>
    <mergeCell ref="F2028:F2029"/>
    <mergeCell ref="B2055:D2055"/>
    <mergeCell ref="B2057:M2057"/>
    <mergeCell ref="D2059:E2059"/>
    <mergeCell ref="D2061:L2061"/>
    <mergeCell ref="D2009:L2009"/>
    <mergeCell ref="G2012:H2012"/>
    <mergeCell ref="K2012:L2012"/>
    <mergeCell ref="G2015:H2015"/>
    <mergeCell ref="D2019:I2019"/>
    <mergeCell ref="H2001:M2001"/>
    <mergeCell ref="H2003:M2003"/>
    <mergeCell ref="B2006:M2006"/>
    <mergeCell ref="H1995:M1995"/>
    <mergeCell ref="H1997:M1997"/>
    <mergeCell ref="H1999:M1999"/>
    <mergeCell ref="B1986:M1986"/>
    <mergeCell ref="C1989:E1989"/>
    <mergeCell ref="C1990:E1990"/>
    <mergeCell ref="C1991:E1991"/>
    <mergeCell ref="C1992:E1992"/>
    <mergeCell ref="C1973:L1973"/>
    <mergeCell ref="C1975:L1976"/>
    <mergeCell ref="C1978:L1978"/>
    <mergeCell ref="C1980:L1981"/>
    <mergeCell ref="B1984:M1984"/>
    <mergeCell ref="C1995:F1995"/>
    <mergeCell ref="C1997:F1997"/>
    <mergeCell ref="C1999:F1999"/>
    <mergeCell ref="C2001:F2001"/>
    <mergeCell ref="C2003:F2003"/>
    <mergeCell ref="C1963:D1963"/>
    <mergeCell ref="D1965:L1965"/>
    <mergeCell ref="D1967:E1967"/>
    <mergeCell ref="C1969:D1969"/>
    <mergeCell ref="C1971:D1971"/>
    <mergeCell ref="E1971:F1971"/>
    <mergeCell ref="F1928:F1929"/>
    <mergeCell ref="B1955:D1955"/>
    <mergeCell ref="B1957:M1957"/>
    <mergeCell ref="D1959:E1959"/>
    <mergeCell ref="D1961:L1961"/>
    <mergeCell ref="D1909:L1909"/>
    <mergeCell ref="G1912:H1912"/>
    <mergeCell ref="K1912:L1912"/>
    <mergeCell ref="G1915:H1915"/>
    <mergeCell ref="D1919:I1919"/>
    <mergeCell ref="H1901:M1901"/>
    <mergeCell ref="H1903:M1903"/>
    <mergeCell ref="B1906:M1906"/>
    <mergeCell ref="C1901:F1901"/>
    <mergeCell ref="C1903:F1903"/>
    <mergeCell ref="H1895:M1895"/>
    <mergeCell ref="H1897:M1897"/>
    <mergeCell ref="H1899:M1899"/>
    <mergeCell ref="B1886:M1886"/>
    <mergeCell ref="C1889:E1889"/>
    <mergeCell ref="C1890:E1890"/>
    <mergeCell ref="C1891:E1891"/>
    <mergeCell ref="C1892:E1892"/>
    <mergeCell ref="C1873:L1873"/>
    <mergeCell ref="C1875:L1876"/>
    <mergeCell ref="C1878:L1878"/>
    <mergeCell ref="C1880:L1881"/>
    <mergeCell ref="B1884:M1884"/>
    <mergeCell ref="C1863:D1863"/>
    <mergeCell ref="D1865:L1865"/>
    <mergeCell ref="D1867:E1867"/>
    <mergeCell ref="C1869:D1869"/>
    <mergeCell ref="C1871:D1871"/>
    <mergeCell ref="E1871:F1871"/>
    <mergeCell ref="C1895:F1895"/>
    <mergeCell ref="C1897:F1897"/>
    <mergeCell ref="C1899:F1899"/>
    <mergeCell ref="F1828:F1829"/>
    <mergeCell ref="B1855:D1855"/>
    <mergeCell ref="B1857:M1857"/>
    <mergeCell ref="D1859:E1859"/>
    <mergeCell ref="D1861:L1861"/>
    <mergeCell ref="D1809:L1809"/>
    <mergeCell ref="G1812:H1812"/>
    <mergeCell ref="K1812:L1812"/>
    <mergeCell ref="G1815:H1815"/>
    <mergeCell ref="D1819:I1819"/>
    <mergeCell ref="H1801:M1801"/>
    <mergeCell ref="H1803:M1803"/>
    <mergeCell ref="B1806:M1806"/>
    <mergeCell ref="H1795:M1795"/>
    <mergeCell ref="H1797:M1797"/>
    <mergeCell ref="H1799:M1799"/>
    <mergeCell ref="C1795:F1795"/>
    <mergeCell ref="C1797:F1797"/>
    <mergeCell ref="C1799:F1799"/>
    <mergeCell ref="C1801:F1801"/>
    <mergeCell ref="C1803:F1803"/>
    <mergeCell ref="B1786:M1786"/>
    <mergeCell ref="C1789:E1789"/>
    <mergeCell ref="C1790:E1790"/>
    <mergeCell ref="C1791:E1791"/>
    <mergeCell ref="C1792:E1792"/>
    <mergeCell ref="C1773:L1773"/>
    <mergeCell ref="C1775:L1776"/>
    <mergeCell ref="C1778:L1778"/>
    <mergeCell ref="C1780:L1781"/>
    <mergeCell ref="B1784:M1784"/>
    <mergeCell ref="C1763:D1763"/>
    <mergeCell ref="D1765:L1765"/>
    <mergeCell ref="D1767:E1767"/>
    <mergeCell ref="C1769:D1769"/>
    <mergeCell ref="C1771:D1771"/>
    <mergeCell ref="E1771:F1771"/>
    <mergeCell ref="F1728:F1729"/>
    <mergeCell ref="B1755:D1755"/>
    <mergeCell ref="B1757:M1757"/>
    <mergeCell ref="D1759:E1759"/>
    <mergeCell ref="D1761:L1761"/>
    <mergeCell ref="D1709:L1709"/>
    <mergeCell ref="G1712:H1712"/>
    <mergeCell ref="K1712:L1712"/>
    <mergeCell ref="G1715:H1715"/>
    <mergeCell ref="D1719:I1719"/>
    <mergeCell ref="H1701:M1701"/>
    <mergeCell ref="H1703:M1703"/>
    <mergeCell ref="B1706:M1706"/>
    <mergeCell ref="H1695:M1695"/>
    <mergeCell ref="H1697:M1697"/>
    <mergeCell ref="H1699:M1699"/>
    <mergeCell ref="B1686:M1686"/>
    <mergeCell ref="C1689:E1689"/>
    <mergeCell ref="C1690:E1690"/>
    <mergeCell ref="C1691:E1691"/>
    <mergeCell ref="C1692:E1692"/>
    <mergeCell ref="C1695:F1695"/>
    <mergeCell ref="C1697:F1697"/>
    <mergeCell ref="C1699:F1699"/>
    <mergeCell ref="C1701:F1701"/>
    <mergeCell ref="C1703:F1703"/>
    <mergeCell ref="C1673:L1673"/>
    <mergeCell ref="C1675:L1676"/>
    <mergeCell ref="C1678:L1678"/>
    <mergeCell ref="C1680:L1681"/>
    <mergeCell ref="B1684:M1684"/>
    <mergeCell ref="C1663:D1663"/>
    <mergeCell ref="D1665:L1665"/>
    <mergeCell ref="D1667:E1667"/>
    <mergeCell ref="C1669:D1669"/>
    <mergeCell ref="C1671:D1671"/>
    <mergeCell ref="E1671:F1671"/>
    <mergeCell ref="F1628:F1629"/>
    <mergeCell ref="B1655:D1655"/>
    <mergeCell ref="B1657:M1657"/>
    <mergeCell ref="D1659:E1659"/>
    <mergeCell ref="D1661:L1661"/>
    <mergeCell ref="D1609:L1609"/>
    <mergeCell ref="G1612:H1612"/>
    <mergeCell ref="K1612:L1612"/>
    <mergeCell ref="G1615:H1615"/>
    <mergeCell ref="D1619:I1619"/>
    <mergeCell ref="H1601:M1601"/>
    <mergeCell ref="H1603:M1603"/>
    <mergeCell ref="B1606:M1606"/>
    <mergeCell ref="H1595:M1595"/>
    <mergeCell ref="H1597:M1597"/>
    <mergeCell ref="H1599:M1599"/>
    <mergeCell ref="B1586:M1586"/>
    <mergeCell ref="C1589:E1589"/>
    <mergeCell ref="C1590:E1590"/>
    <mergeCell ref="C1591:E1591"/>
    <mergeCell ref="C1592:E1592"/>
    <mergeCell ref="C1573:L1573"/>
    <mergeCell ref="C1575:L1576"/>
    <mergeCell ref="C1578:L1578"/>
    <mergeCell ref="C1580:L1581"/>
    <mergeCell ref="B1584:M1584"/>
    <mergeCell ref="C1595:F1595"/>
    <mergeCell ref="C1597:F1597"/>
    <mergeCell ref="C1599:F1599"/>
    <mergeCell ref="C1601:F1601"/>
    <mergeCell ref="C1603:F1603"/>
    <mergeCell ref="C1563:D1563"/>
    <mergeCell ref="D1565:L1565"/>
    <mergeCell ref="D1567:E1567"/>
    <mergeCell ref="C1569:D1569"/>
    <mergeCell ref="C1571:D1571"/>
    <mergeCell ref="E1571:F1571"/>
    <mergeCell ref="F1528:F1529"/>
    <mergeCell ref="B1555:D1555"/>
    <mergeCell ref="B1557:M1557"/>
    <mergeCell ref="D1559:E1559"/>
    <mergeCell ref="D1561:L1561"/>
    <mergeCell ref="D1509:L1509"/>
    <mergeCell ref="G1512:H1512"/>
    <mergeCell ref="K1512:L1512"/>
    <mergeCell ref="G1515:H1515"/>
    <mergeCell ref="D1519:I1519"/>
    <mergeCell ref="H1501:M1501"/>
    <mergeCell ref="H1503:M1503"/>
    <mergeCell ref="B1506:M1506"/>
    <mergeCell ref="C1501:F1501"/>
    <mergeCell ref="C1503:F1503"/>
    <mergeCell ref="H1495:M1495"/>
    <mergeCell ref="H1497:M1497"/>
    <mergeCell ref="H1499:M1499"/>
    <mergeCell ref="B1486:M1486"/>
    <mergeCell ref="C1489:E1489"/>
    <mergeCell ref="C1490:E1490"/>
    <mergeCell ref="C1491:E1491"/>
    <mergeCell ref="C1492:E1492"/>
    <mergeCell ref="C1473:L1473"/>
    <mergeCell ref="C1475:L1476"/>
    <mergeCell ref="C1478:L1478"/>
    <mergeCell ref="C1480:L1481"/>
    <mergeCell ref="B1484:M1484"/>
    <mergeCell ref="C1463:D1463"/>
    <mergeCell ref="D1465:L1465"/>
    <mergeCell ref="D1467:E1467"/>
    <mergeCell ref="C1469:D1469"/>
    <mergeCell ref="C1471:D1471"/>
    <mergeCell ref="E1471:F1471"/>
    <mergeCell ref="C1495:F1495"/>
    <mergeCell ref="C1497:F1497"/>
    <mergeCell ref="C1499:F1499"/>
    <mergeCell ref="F1428:F1429"/>
    <mergeCell ref="B1455:D1455"/>
    <mergeCell ref="B1457:M1457"/>
    <mergeCell ref="D1459:E1459"/>
    <mergeCell ref="D1461:L1461"/>
    <mergeCell ref="D1409:L1409"/>
    <mergeCell ref="G1412:H1412"/>
    <mergeCell ref="K1412:L1412"/>
    <mergeCell ref="G1415:H1415"/>
    <mergeCell ref="D1419:I1419"/>
    <mergeCell ref="H1401:M1401"/>
    <mergeCell ref="H1403:M1403"/>
    <mergeCell ref="B1406:M1406"/>
    <mergeCell ref="H1395:M1395"/>
    <mergeCell ref="H1397:M1397"/>
    <mergeCell ref="H1399:M1399"/>
    <mergeCell ref="C1395:F1395"/>
    <mergeCell ref="C1397:F1397"/>
    <mergeCell ref="C1399:F1399"/>
    <mergeCell ref="C1401:F1401"/>
    <mergeCell ref="C1403:F1403"/>
    <mergeCell ref="B1386:M1386"/>
    <mergeCell ref="C1389:E1389"/>
    <mergeCell ref="C1390:E1390"/>
    <mergeCell ref="C1391:E1391"/>
    <mergeCell ref="C1392:E1392"/>
    <mergeCell ref="C1373:L1373"/>
    <mergeCell ref="C1375:L1376"/>
    <mergeCell ref="C1378:L1378"/>
    <mergeCell ref="C1380:L1381"/>
    <mergeCell ref="B1384:M1384"/>
    <mergeCell ref="C1363:D1363"/>
    <mergeCell ref="D1365:L1365"/>
    <mergeCell ref="D1367:E1367"/>
    <mergeCell ref="C1369:D1369"/>
    <mergeCell ref="C1371:D1371"/>
    <mergeCell ref="E1371:F1371"/>
    <mergeCell ref="F1328:F1329"/>
    <mergeCell ref="B1355:D1355"/>
    <mergeCell ref="B1357:M1357"/>
    <mergeCell ref="D1359:E1359"/>
    <mergeCell ref="D1361:L1361"/>
    <mergeCell ref="D1309:L1309"/>
    <mergeCell ref="G1312:H1312"/>
    <mergeCell ref="K1312:L1312"/>
    <mergeCell ref="G1315:H1315"/>
    <mergeCell ref="D1319:I1319"/>
    <mergeCell ref="H1301:M1301"/>
    <mergeCell ref="H1303:M1303"/>
    <mergeCell ref="B1306:M1306"/>
    <mergeCell ref="H1295:M1295"/>
    <mergeCell ref="H1297:M1297"/>
    <mergeCell ref="H1299:M1299"/>
    <mergeCell ref="B1286:M1286"/>
    <mergeCell ref="C1289:E1289"/>
    <mergeCell ref="C1290:E1290"/>
    <mergeCell ref="C1291:E1291"/>
    <mergeCell ref="C1292:E1292"/>
    <mergeCell ref="C1295:F1295"/>
    <mergeCell ref="C1297:F1297"/>
    <mergeCell ref="C1299:F1299"/>
    <mergeCell ref="C1301:F1301"/>
    <mergeCell ref="C1303:F1303"/>
    <mergeCell ref="C1273:L1273"/>
    <mergeCell ref="C1275:L1276"/>
    <mergeCell ref="C1278:L1278"/>
    <mergeCell ref="C1280:L1281"/>
    <mergeCell ref="B1284:M1284"/>
    <mergeCell ref="C1263:D1263"/>
    <mergeCell ref="D1265:L1265"/>
    <mergeCell ref="D1267:E1267"/>
    <mergeCell ref="C1269:D1269"/>
    <mergeCell ref="C1271:D1271"/>
    <mergeCell ref="E1271:F1271"/>
    <mergeCell ref="F1228:F1229"/>
    <mergeCell ref="B1255:D1255"/>
    <mergeCell ref="B1257:M1257"/>
    <mergeCell ref="D1259:E1259"/>
    <mergeCell ref="D1261:L1261"/>
    <mergeCell ref="D1209:L1209"/>
    <mergeCell ref="G1212:H1212"/>
    <mergeCell ref="K1212:L1212"/>
    <mergeCell ref="G1215:H1215"/>
    <mergeCell ref="D1219:I1219"/>
    <mergeCell ref="H1201:M1201"/>
    <mergeCell ref="H1203:M1203"/>
    <mergeCell ref="B1206:M1206"/>
    <mergeCell ref="H1195:M1195"/>
    <mergeCell ref="H1197:M1197"/>
    <mergeCell ref="H1199:M1199"/>
    <mergeCell ref="B1186:M1186"/>
    <mergeCell ref="C1189:E1189"/>
    <mergeCell ref="C1190:E1190"/>
    <mergeCell ref="C1191:E1191"/>
    <mergeCell ref="C1192:E1192"/>
    <mergeCell ref="C1173:L1173"/>
    <mergeCell ref="C1175:L1176"/>
    <mergeCell ref="C1178:L1178"/>
    <mergeCell ref="C1180:L1181"/>
    <mergeCell ref="B1184:M1184"/>
    <mergeCell ref="C1195:F1195"/>
    <mergeCell ref="C1197:F1197"/>
    <mergeCell ref="C1199:F1199"/>
    <mergeCell ref="C1201:F1201"/>
    <mergeCell ref="C1203:F1203"/>
    <mergeCell ref="C1163:D1163"/>
    <mergeCell ref="D1165:L1165"/>
    <mergeCell ref="D1167:E1167"/>
    <mergeCell ref="C1169:D1169"/>
    <mergeCell ref="C1171:D1171"/>
    <mergeCell ref="E1171:F1171"/>
    <mergeCell ref="F1128:F1129"/>
    <mergeCell ref="B1155:D1155"/>
    <mergeCell ref="B1157:M1157"/>
    <mergeCell ref="D1159:E1159"/>
    <mergeCell ref="D1161:L1161"/>
    <mergeCell ref="D1109:L1109"/>
    <mergeCell ref="G1112:H1112"/>
    <mergeCell ref="K1112:L1112"/>
    <mergeCell ref="G1115:H1115"/>
    <mergeCell ref="D1119:I1119"/>
    <mergeCell ref="H1101:M1101"/>
    <mergeCell ref="H1103:M1103"/>
    <mergeCell ref="B1106:M1106"/>
    <mergeCell ref="C1101:F1101"/>
    <mergeCell ref="C1103:F1103"/>
    <mergeCell ref="H1095:M1095"/>
    <mergeCell ref="H1097:M1097"/>
    <mergeCell ref="H1099:M1099"/>
    <mergeCell ref="B1086:M1086"/>
    <mergeCell ref="C1089:E1089"/>
    <mergeCell ref="C1090:E1090"/>
    <mergeCell ref="C1091:E1091"/>
    <mergeCell ref="C1092:E1092"/>
    <mergeCell ref="C1073:L1073"/>
    <mergeCell ref="C1075:L1076"/>
    <mergeCell ref="C1078:L1078"/>
    <mergeCell ref="C1080:L1081"/>
    <mergeCell ref="B1084:M1084"/>
    <mergeCell ref="C1063:D1063"/>
    <mergeCell ref="D1065:L1065"/>
    <mergeCell ref="D1067:E1067"/>
    <mergeCell ref="C1069:D1069"/>
    <mergeCell ref="C1071:D1071"/>
    <mergeCell ref="E1071:F1071"/>
    <mergeCell ref="C1095:F1095"/>
    <mergeCell ref="C1097:F1097"/>
    <mergeCell ref="C1099:F1099"/>
    <mergeCell ref="F1028:F1029"/>
    <mergeCell ref="B1055:D1055"/>
    <mergeCell ref="B1057:M1057"/>
    <mergeCell ref="D1059:E1059"/>
    <mergeCell ref="D1061:L1061"/>
    <mergeCell ref="D1009:L1009"/>
    <mergeCell ref="G1012:H1012"/>
    <mergeCell ref="K1012:L1012"/>
    <mergeCell ref="G1015:H1015"/>
    <mergeCell ref="D1019:I1019"/>
    <mergeCell ref="H1001:M1001"/>
    <mergeCell ref="H1003:M1003"/>
    <mergeCell ref="B1006:M1006"/>
    <mergeCell ref="H995:M995"/>
    <mergeCell ref="H997:M997"/>
    <mergeCell ref="H999:M999"/>
    <mergeCell ref="C995:F995"/>
    <mergeCell ref="C997:F997"/>
    <mergeCell ref="C999:F999"/>
    <mergeCell ref="C1001:F1001"/>
    <mergeCell ref="C1003:F1003"/>
    <mergeCell ref="B986:M986"/>
    <mergeCell ref="C989:E989"/>
    <mergeCell ref="C990:E990"/>
    <mergeCell ref="C991:E991"/>
    <mergeCell ref="C992:E992"/>
    <mergeCell ref="C973:L973"/>
    <mergeCell ref="C975:L976"/>
    <mergeCell ref="C978:L978"/>
    <mergeCell ref="C980:L981"/>
    <mergeCell ref="B984:M984"/>
    <mergeCell ref="C963:D963"/>
    <mergeCell ref="D965:L965"/>
    <mergeCell ref="D967:E967"/>
    <mergeCell ref="C969:D969"/>
    <mergeCell ref="C971:D971"/>
    <mergeCell ref="E971:F971"/>
    <mergeCell ref="F928:F929"/>
    <mergeCell ref="B955:D955"/>
    <mergeCell ref="B957:M957"/>
    <mergeCell ref="D959:E959"/>
    <mergeCell ref="D961:L961"/>
    <mergeCell ref="D909:L909"/>
    <mergeCell ref="G912:H912"/>
    <mergeCell ref="K912:L912"/>
    <mergeCell ref="G915:H915"/>
    <mergeCell ref="D919:I919"/>
    <mergeCell ref="H901:M901"/>
    <mergeCell ref="H903:M903"/>
    <mergeCell ref="B906:M906"/>
    <mergeCell ref="H895:M895"/>
    <mergeCell ref="H897:M897"/>
    <mergeCell ref="H899:M899"/>
    <mergeCell ref="B886:M886"/>
    <mergeCell ref="C889:E889"/>
    <mergeCell ref="C890:E890"/>
    <mergeCell ref="C891:E891"/>
    <mergeCell ref="C892:E892"/>
    <mergeCell ref="C895:F895"/>
    <mergeCell ref="C897:F897"/>
    <mergeCell ref="C899:F899"/>
    <mergeCell ref="C901:F901"/>
    <mergeCell ref="C903:F903"/>
    <mergeCell ref="C873:L873"/>
    <mergeCell ref="C875:L876"/>
    <mergeCell ref="C878:L878"/>
    <mergeCell ref="C880:L881"/>
    <mergeCell ref="B884:M884"/>
    <mergeCell ref="D865:L865"/>
    <mergeCell ref="D867:E867"/>
    <mergeCell ref="C869:D869"/>
    <mergeCell ref="C871:D871"/>
    <mergeCell ref="E871:F871"/>
    <mergeCell ref="B855:D855"/>
    <mergeCell ref="B857:M857"/>
    <mergeCell ref="D859:E859"/>
    <mergeCell ref="D861:L861"/>
    <mergeCell ref="C863:D863"/>
    <mergeCell ref="B786:M786"/>
    <mergeCell ref="C789:E789"/>
    <mergeCell ref="C790:E790"/>
    <mergeCell ref="C791:E791"/>
    <mergeCell ref="C792:E792"/>
    <mergeCell ref="F828:F829"/>
    <mergeCell ref="D819:I819"/>
    <mergeCell ref="D809:L809"/>
    <mergeCell ref="G812:H812"/>
    <mergeCell ref="K812:L812"/>
    <mergeCell ref="G815:H815"/>
    <mergeCell ref="H799:M799"/>
    <mergeCell ref="H801:M801"/>
    <mergeCell ref="H803:M803"/>
    <mergeCell ref="B806:M806"/>
    <mergeCell ref="H795:M795"/>
    <mergeCell ref="H797:M797"/>
    <mergeCell ref="C599:F599"/>
    <mergeCell ref="C601:F601"/>
    <mergeCell ref="C603:F603"/>
    <mergeCell ref="C671:D671"/>
    <mergeCell ref="E671:F671"/>
    <mergeCell ref="C673:L673"/>
    <mergeCell ref="C773:L773"/>
    <mergeCell ref="C775:L776"/>
    <mergeCell ref="C778:L778"/>
    <mergeCell ref="C780:L781"/>
    <mergeCell ref="B784:M784"/>
    <mergeCell ref="D765:L765"/>
    <mergeCell ref="D767:E767"/>
    <mergeCell ref="C769:D769"/>
    <mergeCell ref="C771:D771"/>
    <mergeCell ref="E771:F771"/>
    <mergeCell ref="B755:D755"/>
    <mergeCell ref="B757:M757"/>
    <mergeCell ref="D759:E759"/>
    <mergeCell ref="D761:L761"/>
    <mergeCell ref="C763:D763"/>
    <mergeCell ref="G712:H712"/>
    <mergeCell ref="K712:L712"/>
    <mergeCell ref="G715:H715"/>
    <mergeCell ref="D719:I719"/>
    <mergeCell ref="F728:F729"/>
    <mergeCell ref="C695:F695"/>
    <mergeCell ref="C697:F697"/>
    <mergeCell ref="C699:F699"/>
    <mergeCell ref="H703:M703"/>
    <mergeCell ref="B706:M706"/>
    <mergeCell ref="D709:L709"/>
    <mergeCell ref="C678:L678"/>
    <mergeCell ref="C680:L681"/>
    <mergeCell ref="B684:M684"/>
    <mergeCell ref="B686:M686"/>
    <mergeCell ref="C689:E689"/>
    <mergeCell ref="C690:E690"/>
    <mergeCell ref="C691:E691"/>
    <mergeCell ref="C692:E692"/>
    <mergeCell ref="C795:F795"/>
    <mergeCell ref="C797:F797"/>
    <mergeCell ref="C799:F799"/>
    <mergeCell ref="C801:F801"/>
    <mergeCell ref="C803:F803"/>
    <mergeCell ref="C675:L676"/>
    <mergeCell ref="C701:F701"/>
    <mergeCell ref="C703:F703"/>
    <mergeCell ref="H695:M695"/>
    <mergeCell ref="H697:M697"/>
    <mergeCell ref="H699:M699"/>
    <mergeCell ref="H701:M701"/>
    <mergeCell ref="C663:D663"/>
    <mergeCell ref="D665:L665"/>
    <mergeCell ref="D667:E667"/>
    <mergeCell ref="C669:D669"/>
    <mergeCell ref="D659:E659"/>
    <mergeCell ref="D661:L661"/>
    <mergeCell ref="D419:I419"/>
    <mergeCell ref="F428:F429"/>
    <mergeCell ref="B406:M406"/>
    <mergeCell ref="D409:L409"/>
    <mergeCell ref="G412:H412"/>
    <mergeCell ref="K412:L412"/>
    <mergeCell ref="G415:H415"/>
    <mergeCell ref="C391:E391"/>
    <mergeCell ref="C392:E392"/>
    <mergeCell ref="B584:M584"/>
    <mergeCell ref="B586:M586"/>
    <mergeCell ref="C589:E589"/>
    <mergeCell ref="F528:F529"/>
    <mergeCell ref="D519:I519"/>
    <mergeCell ref="H603:M603"/>
    <mergeCell ref="B606:M606"/>
    <mergeCell ref="G615:H615"/>
    <mergeCell ref="D619:I619"/>
    <mergeCell ref="F628:F629"/>
    <mergeCell ref="B655:D655"/>
    <mergeCell ref="B657:M657"/>
    <mergeCell ref="C590:E590"/>
    <mergeCell ref="C591:E591"/>
    <mergeCell ref="C592:E592"/>
    <mergeCell ref="H595:M595"/>
    <mergeCell ref="B555:D555"/>
    <mergeCell ref="C389:E389"/>
    <mergeCell ref="C390:E390"/>
    <mergeCell ref="D609:L609"/>
    <mergeCell ref="G612:H612"/>
    <mergeCell ref="K612:L612"/>
    <mergeCell ref="B506:M506"/>
    <mergeCell ref="D509:L509"/>
    <mergeCell ref="G512:H512"/>
    <mergeCell ref="K512:L512"/>
    <mergeCell ref="G515:H515"/>
    <mergeCell ref="H597:M597"/>
    <mergeCell ref="H599:M599"/>
    <mergeCell ref="H601:M601"/>
    <mergeCell ref="H495:M495"/>
    <mergeCell ref="H497:M497"/>
    <mergeCell ref="H499:M499"/>
    <mergeCell ref="H501:M501"/>
    <mergeCell ref="H503:M503"/>
    <mergeCell ref="B557:M557"/>
    <mergeCell ref="D559:E559"/>
    <mergeCell ref="D561:L561"/>
    <mergeCell ref="C563:D563"/>
    <mergeCell ref="D565:L565"/>
    <mergeCell ref="D567:E567"/>
    <mergeCell ref="C569:D569"/>
    <mergeCell ref="C571:D571"/>
    <mergeCell ref="E571:F571"/>
    <mergeCell ref="C573:L573"/>
    <mergeCell ref="C575:L576"/>
    <mergeCell ref="C578:L578"/>
    <mergeCell ref="C580:L581"/>
    <mergeCell ref="C597:F597"/>
    <mergeCell ref="F328:F329"/>
    <mergeCell ref="D309:L309"/>
    <mergeCell ref="K312:L312"/>
    <mergeCell ref="D319:I319"/>
    <mergeCell ref="B257:M257"/>
    <mergeCell ref="G312:H312"/>
    <mergeCell ref="G315:H315"/>
    <mergeCell ref="D267:E267"/>
    <mergeCell ref="D259:E259"/>
    <mergeCell ref="C273:L273"/>
    <mergeCell ref="C299:E299"/>
    <mergeCell ref="B6:M6"/>
    <mergeCell ref="B306:M306"/>
    <mergeCell ref="B255:D255"/>
    <mergeCell ref="C269:D269"/>
    <mergeCell ref="C290:E290"/>
    <mergeCell ref="C291:E291"/>
    <mergeCell ref="C292:E292"/>
    <mergeCell ref="B284:M284"/>
    <mergeCell ref="B286:M286"/>
    <mergeCell ref="C271:D271"/>
    <mergeCell ref="E271:F271"/>
    <mergeCell ref="C275:L276"/>
    <mergeCell ref="C278:L278"/>
    <mergeCell ref="C280:L281"/>
    <mergeCell ref="D261:L261"/>
    <mergeCell ref="C289:E289"/>
    <mergeCell ref="C263:D263"/>
    <mergeCell ref="D265:L265"/>
    <mergeCell ref="C295:F295"/>
    <mergeCell ref="C297:F297"/>
    <mergeCell ref="C301:F301"/>
  </mergeCells>
  <conditionalFormatting sqref="D322:I322">
    <cfRule type="containsBlanks" dxfId="3803" priority="375">
      <formula>LEN(TRIM(D322))=0</formula>
    </cfRule>
  </conditionalFormatting>
  <conditionalFormatting sqref="D309:L309 D312 G312 K312:L312 D315 G315:H315">
    <cfRule type="containsBlanks" dxfId="3802" priority="378">
      <formula>LEN(TRIM(D309))=0</formula>
    </cfRule>
  </conditionalFormatting>
  <conditionalFormatting sqref="D259:E259 D261:L261 E263 D267:E267 E271:F271 E269 C275:L276 C280:L281">
    <cfRule type="containsBlanks" dxfId="3801" priority="367">
      <formula>LEN(TRIM(C259))=0</formula>
    </cfRule>
  </conditionalFormatting>
  <conditionalFormatting sqref="D361:L361 E363 D367:E367 C375:L376 C380:L381">
    <cfRule type="containsBlanks" dxfId="3800" priority="358">
      <formula>LEN(TRIM(C361))=0</formula>
    </cfRule>
  </conditionalFormatting>
  <conditionalFormatting sqref="D422:I422">
    <cfRule type="containsBlanks" dxfId="3799" priority="365">
      <formula>LEN(TRIM(D422))=0</formula>
    </cfRule>
  </conditionalFormatting>
  <conditionalFormatting sqref="K392:K393">
    <cfRule type="cellIs" dxfId="3798" priority="364" operator="notEqual">
      <formula>#REF!</formula>
    </cfRule>
  </conditionalFormatting>
  <conditionalFormatting sqref="C395:L395">
    <cfRule type="expression" dxfId="3797" priority="363">
      <formula>B392&gt;0</formula>
    </cfRule>
  </conditionalFormatting>
  <conditionalFormatting sqref="M399">
    <cfRule type="expression" dxfId="3796" priority="361">
      <formula>M392&gt;0</formula>
    </cfRule>
  </conditionalFormatting>
  <conditionalFormatting sqref="M401">
    <cfRule type="expression" dxfId="3795" priority="360">
      <formula>N392&gt;0</formula>
    </cfRule>
  </conditionalFormatting>
  <conditionalFormatting sqref="M403">
    <cfRule type="expression" dxfId="3794" priority="359">
      <formula>O392&gt;0</formula>
    </cfRule>
  </conditionalFormatting>
  <conditionalFormatting sqref="D561:L561 E563 D567:E567 C575:L576 C580:L581">
    <cfRule type="containsBlanks" dxfId="3793" priority="349">
      <formula>LEN(TRIM(C561))=0</formula>
    </cfRule>
  </conditionalFormatting>
  <conditionalFormatting sqref="D622:I622">
    <cfRule type="containsBlanks" dxfId="3792" priority="356">
      <formula>LEN(TRIM(D622))=0</formula>
    </cfRule>
  </conditionalFormatting>
  <conditionalFormatting sqref="K592:K593">
    <cfRule type="cellIs" dxfId="3791" priority="355" operator="notEqual">
      <formula>#REF!</formula>
    </cfRule>
  </conditionalFormatting>
  <conditionalFormatting sqref="H595:M595">
    <cfRule type="expression" dxfId="3790" priority="354">
      <formula>F592&gt;0</formula>
    </cfRule>
  </conditionalFormatting>
  <conditionalFormatting sqref="H597:M597">
    <cfRule type="expression" dxfId="3789" priority="353">
      <formula>G592&gt;0</formula>
    </cfRule>
  </conditionalFormatting>
  <conditionalFormatting sqref="H599:M599">
    <cfRule type="expression" dxfId="3788" priority="352">
      <formula>H592&gt;0</formula>
    </cfRule>
  </conditionalFormatting>
  <conditionalFormatting sqref="H601:M601">
    <cfRule type="expression" dxfId="3787" priority="351">
      <formula>I592&gt;0</formula>
    </cfRule>
  </conditionalFormatting>
  <conditionalFormatting sqref="H603:M603">
    <cfRule type="expression" dxfId="3786" priority="350">
      <formula>J592&gt;0</formula>
    </cfRule>
  </conditionalFormatting>
  <conditionalFormatting sqref="D661:L661 E663 D667:E667 C675:L676 C680:L681">
    <cfRule type="containsBlanks" dxfId="3785" priority="340">
      <formula>LEN(TRIM(C661))=0</formula>
    </cfRule>
  </conditionalFormatting>
  <conditionalFormatting sqref="D722:I722">
    <cfRule type="containsBlanks" dxfId="3784" priority="347">
      <formula>LEN(TRIM(D722))=0</formula>
    </cfRule>
  </conditionalFormatting>
  <conditionalFormatting sqref="K692:K693">
    <cfRule type="cellIs" dxfId="3783" priority="346" operator="notEqual">
      <formula>#REF!</formula>
    </cfRule>
  </conditionalFormatting>
  <conditionalFormatting sqref="H695:M695">
    <cfRule type="expression" dxfId="3782" priority="345">
      <formula>F692&gt;0</formula>
    </cfRule>
  </conditionalFormatting>
  <conditionalFormatting sqref="H697:M697">
    <cfRule type="expression" dxfId="3781" priority="344">
      <formula>G692&gt;0</formula>
    </cfRule>
  </conditionalFormatting>
  <conditionalFormatting sqref="H699:M699">
    <cfRule type="expression" dxfId="3780" priority="343">
      <formula>H692&gt;0</formula>
    </cfRule>
  </conditionalFormatting>
  <conditionalFormatting sqref="H701:M701">
    <cfRule type="expression" dxfId="3779" priority="342">
      <formula>I692&gt;0</formula>
    </cfRule>
  </conditionalFormatting>
  <conditionalFormatting sqref="H703:M703">
    <cfRule type="expression" dxfId="3778" priority="341">
      <formula>J692&gt;0</formula>
    </cfRule>
  </conditionalFormatting>
  <conditionalFormatting sqref="D761:L761 E763 D767:E767 C775:L776 C780:L781">
    <cfRule type="containsBlanks" dxfId="3777" priority="331">
      <formula>LEN(TRIM(C761))=0</formula>
    </cfRule>
  </conditionalFormatting>
  <conditionalFormatting sqref="D822:I822">
    <cfRule type="containsBlanks" dxfId="3776" priority="338">
      <formula>LEN(TRIM(D822))=0</formula>
    </cfRule>
  </conditionalFormatting>
  <conditionalFormatting sqref="K792:K793">
    <cfRule type="cellIs" dxfId="3775" priority="337" operator="notEqual">
      <formula>#REF!</formula>
    </cfRule>
  </conditionalFormatting>
  <conditionalFormatting sqref="H795:M795">
    <cfRule type="expression" dxfId="3774" priority="336">
      <formula>F792&gt;0</formula>
    </cfRule>
  </conditionalFormatting>
  <conditionalFormatting sqref="H797:M797">
    <cfRule type="expression" dxfId="3773" priority="335">
      <formula>G792&gt;0</formula>
    </cfRule>
  </conditionalFormatting>
  <conditionalFormatting sqref="H799:M799">
    <cfRule type="expression" dxfId="3772" priority="334">
      <formula>H792&gt;0</formula>
    </cfRule>
  </conditionalFormatting>
  <conditionalFormatting sqref="H801:M801">
    <cfRule type="expression" dxfId="3771" priority="333">
      <formula>I792&gt;0</formula>
    </cfRule>
  </conditionalFormatting>
  <conditionalFormatting sqref="H803:M803">
    <cfRule type="expression" dxfId="3770" priority="332">
      <formula>J792&gt;0</formula>
    </cfRule>
  </conditionalFormatting>
  <conditionalFormatting sqref="D861:L861 E863 D867:E867 C875:L876 C880:L881">
    <cfRule type="containsBlanks" dxfId="3769" priority="322">
      <formula>LEN(TRIM(C861))=0</formula>
    </cfRule>
  </conditionalFormatting>
  <conditionalFormatting sqref="D922:I922">
    <cfRule type="containsBlanks" dxfId="3768" priority="329">
      <formula>LEN(TRIM(D922))=0</formula>
    </cfRule>
  </conditionalFormatting>
  <conditionalFormatting sqref="K892:K893">
    <cfRule type="cellIs" dxfId="3767" priority="328" operator="notEqual">
      <formula>#REF!</formula>
    </cfRule>
  </conditionalFormatting>
  <conditionalFormatting sqref="H895:M895">
    <cfRule type="expression" dxfId="3766" priority="327">
      <formula>F892&gt;0</formula>
    </cfRule>
  </conditionalFormatting>
  <conditionalFormatting sqref="H897:M897">
    <cfRule type="expression" dxfId="3765" priority="326">
      <formula>G892&gt;0</formula>
    </cfRule>
  </conditionalFormatting>
  <conditionalFormatting sqref="H899:M899">
    <cfRule type="expression" dxfId="3764" priority="325">
      <formula>H892&gt;0</formula>
    </cfRule>
  </conditionalFormatting>
  <conditionalFormatting sqref="H901:M901">
    <cfRule type="expression" dxfId="3763" priority="324">
      <formula>I892&gt;0</formula>
    </cfRule>
  </conditionalFormatting>
  <conditionalFormatting sqref="H903:M903">
    <cfRule type="expression" dxfId="3762" priority="323">
      <formula>J892&gt;0</formula>
    </cfRule>
  </conditionalFormatting>
  <conditionalFormatting sqref="D961:L961 E963 D967:E967 C975:L976 C980:L981">
    <cfRule type="containsBlanks" dxfId="3761" priority="313">
      <formula>LEN(TRIM(C961))=0</formula>
    </cfRule>
  </conditionalFormatting>
  <conditionalFormatting sqref="D1022:I1022">
    <cfRule type="containsBlanks" dxfId="3760" priority="320">
      <formula>LEN(TRIM(D1022))=0</formula>
    </cfRule>
  </conditionalFormatting>
  <conditionalFormatting sqref="K992:K993">
    <cfRule type="cellIs" dxfId="3759" priority="319" operator="notEqual">
      <formula>#REF!</formula>
    </cfRule>
  </conditionalFormatting>
  <conditionalFormatting sqref="H995:M995">
    <cfRule type="expression" dxfId="3758" priority="318">
      <formula>F992&gt;0</formula>
    </cfRule>
  </conditionalFormatting>
  <conditionalFormatting sqref="H997:M997">
    <cfRule type="expression" dxfId="3757" priority="317">
      <formula>G992&gt;0</formula>
    </cfRule>
  </conditionalFormatting>
  <conditionalFormatting sqref="H999:M999">
    <cfRule type="expression" dxfId="3756" priority="316">
      <formula>H992&gt;0</formula>
    </cfRule>
  </conditionalFormatting>
  <conditionalFormatting sqref="H1001:M1001">
    <cfRule type="expression" dxfId="3755" priority="315">
      <formula>I992&gt;0</formula>
    </cfRule>
  </conditionalFormatting>
  <conditionalFormatting sqref="H1003:M1003">
    <cfRule type="expression" dxfId="3754" priority="314">
      <formula>J992&gt;0</formula>
    </cfRule>
  </conditionalFormatting>
  <conditionalFormatting sqref="D1061:L1061 E1063 D1067:E1067 C1075:L1076 C1080:L1081">
    <cfRule type="containsBlanks" dxfId="3753" priority="304">
      <formula>LEN(TRIM(C1061))=0</formula>
    </cfRule>
  </conditionalFormatting>
  <conditionalFormatting sqref="D1122:I1122">
    <cfRule type="containsBlanks" dxfId="3752" priority="311">
      <formula>LEN(TRIM(D1122))=0</formula>
    </cfRule>
  </conditionalFormatting>
  <conditionalFormatting sqref="K1092:K1093">
    <cfRule type="cellIs" dxfId="3751" priority="310" operator="notEqual">
      <formula>#REF!</formula>
    </cfRule>
  </conditionalFormatting>
  <conditionalFormatting sqref="H1095:M1095">
    <cfRule type="expression" dxfId="3750" priority="309">
      <formula>F1092&gt;0</formula>
    </cfRule>
  </conditionalFormatting>
  <conditionalFormatting sqref="H1097:M1097">
    <cfRule type="expression" dxfId="3749" priority="308">
      <formula>G1092&gt;0</formula>
    </cfRule>
  </conditionalFormatting>
  <conditionalFormatting sqref="H1099:M1099">
    <cfRule type="expression" dxfId="3748" priority="307">
      <formula>H1092&gt;0</formula>
    </cfRule>
  </conditionalFormatting>
  <conditionalFormatting sqref="H1101:M1101">
    <cfRule type="expression" dxfId="3747" priority="306">
      <formula>I1092&gt;0</formula>
    </cfRule>
  </conditionalFormatting>
  <conditionalFormatting sqref="H1103:M1103">
    <cfRule type="expression" dxfId="3746" priority="305">
      <formula>J1092&gt;0</formula>
    </cfRule>
  </conditionalFormatting>
  <conditionalFormatting sqref="D1161:L1161 E1163 D1167:E1167 C1175:L1176 C1180:L1181">
    <cfRule type="containsBlanks" dxfId="3745" priority="295">
      <formula>LEN(TRIM(C1161))=0</formula>
    </cfRule>
  </conditionalFormatting>
  <conditionalFormatting sqref="D1222:I1222">
    <cfRule type="containsBlanks" dxfId="3744" priority="302">
      <formula>LEN(TRIM(D1222))=0</formula>
    </cfRule>
  </conditionalFormatting>
  <conditionalFormatting sqref="K1192:K1193">
    <cfRule type="cellIs" dxfId="3743" priority="301" operator="notEqual">
      <formula>#REF!</formula>
    </cfRule>
  </conditionalFormatting>
  <conditionalFormatting sqref="H1195:M1195">
    <cfRule type="expression" dxfId="3742" priority="300">
      <formula>F1192&gt;0</formula>
    </cfRule>
  </conditionalFormatting>
  <conditionalFormatting sqref="H1197:M1197">
    <cfRule type="expression" dxfId="3741" priority="299">
      <formula>G1192&gt;0</formula>
    </cfRule>
  </conditionalFormatting>
  <conditionalFormatting sqref="H1199:M1199">
    <cfRule type="expression" dxfId="3740" priority="298">
      <formula>H1192&gt;0</formula>
    </cfRule>
  </conditionalFormatting>
  <conditionalFormatting sqref="H1201:M1201">
    <cfRule type="expression" dxfId="3739" priority="297">
      <formula>I1192&gt;0</formula>
    </cfRule>
  </conditionalFormatting>
  <conditionalFormatting sqref="H1203:M1203">
    <cfRule type="expression" dxfId="3738" priority="296">
      <formula>J1192&gt;0</formula>
    </cfRule>
  </conditionalFormatting>
  <conditionalFormatting sqref="D1261:L1261 E1263 D1267:E1267 C1275:L1276 C1280:L1281">
    <cfRule type="containsBlanks" dxfId="3737" priority="286">
      <formula>LEN(TRIM(C1261))=0</formula>
    </cfRule>
  </conditionalFormatting>
  <conditionalFormatting sqref="D1322:I1322">
    <cfRule type="containsBlanks" dxfId="3736" priority="293">
      <formula>LEN(TRIM(D1322))=0</formula>
    </cfRule>
  </conditionalFormatting>
  <conditionalFormatting sqref="K1292:K1293">
    <cfRule type="cellIs" dxfId="3735" priority="292" operator="notEqual">
      <formula>#REF!</formula>
    </cfRule>
  </conditionalFormatting>
  <conditionalFormatting sqref="H1295:M1295">
    <cfRule type="expression" dxfId="3734" priority="291">
      <formula>F1292&gt;0</formula>
    </cfRule>
  </conditionalFormatting>
  <conditionalFormatting sqref="H1297:M1297">
    <cfRule type="expression" dxfId="3733" priority="290">
      <formula>G1292&gt;0</formula>
    </cfRule>
  </conditionalFormatting>
  <conditionalFormatting sqref="H1299:M1299">
    <cfRule type="expression" dxfId="3732" priority="289">
      <formula>H1292&gt;0</formula>
    </cfRule>
  </conditionalFormatting>
  <conditionalFormatting sqref="H1301:M1301">
    <cfRule type="expression" dxfId="3731" priority="288">
      <formula>I1292&gt;0</formula>
    </cfRule>
  </conditionalFormatting>
  <conditionalFormatting sqref="H1303:M1303">
    <cfRule type="expression" dxfId="3730" priority="287">
      <formula>J1292&gt;0</formula>
    </cfRule>
  </conditionalFormatting>
  <conditionalFormatting sqref="D1361:L1361 E1363 D1367:E1367 C1375:L1376 C1380:L1381">
    <cfRule type="containsBlanks" dxfId="3729" priority="277">
      <formula>LEN(TRIM(C1361))=0</formula>
    </cfRule>
  </conditionalFormatting>
  <conditionalFormatting sqref="D1422:I1422">
    <cfRule type="containsBlanks" dxfId="3728" priority="284">
      <formula>LEN(TRIM(D1422))=0</formula>
    </cfRule>
  </conditionalFormatting>
  <conditionalFormatting sqref="K1392:K1393">
    <cfRule type="cellIs" dxfId="3727" priority="283" operator="notEqual">
      <formula>#REF!</formula>
    </cfRule>
  </conditionalFormatting>
  <conditionalFormatting sqref="H1395:M1395">
    <cfRule type="expression" dxfId="3726" priority="282">
      <formula>F1392&gt;0</formula>
    </cfRule>
  </conditionalFormatting>
  <conditionalFormatting sqref="H1397:M1397">
    <cfRule type="expression" dxfId="3725" priority="281">
      <formula>G1392&gt;0</formula>
    </cfRule>
  </conditionalFormatting>
  <conditionalFormatting sqref="H1399:M1399">
    <cfRule type="expression" dxfId="3724" priority="280">
      <formula>H1392&gt;0</formula>
    </cfRule>
  </conditionalFormatting>
  <conditionalFormatting sqref="H1401:M1401">
    <cfRule type="expression" dxfId="3723" priority="279">
      <formula>I1392&gt;0</formula>
    </cfRule>
  </conditionalFormatting>
  <conditionalFormatting sqref="H1403:M1403">
    <cfRule type="expression" dxfId="3722" priority="278">
      <formula>J1392&gt;0</formula>
    </cfRule>
  </conditionalFormatting>
  <conditionalFormatting sqref="D1461:L1461 E1463 D1467:E1467 C1475:L1476 C1480:L1481">
    <cfRule type="containsBlanks" dxfId="3721" priority="268">
      <formula>LEN(TRIM(C1461))=0</formula>
    </cfRule>
  </conditionalFormatting>
  <conditionalFormatting sqref="D1522:I1522">
    <cfRule type="containsBlanks" dxfId="3720" priority="275">
      <formula>LEN(TRIM(D1522))=0</formula>
    </cfRule>
  </conditionalFormatting>
  <conditionalFormatting sqref="K1492:K1493">
    <cfRule type="cellIs" dxfId="3719" priority="274" operator="notEqual">
      <formula>#REF!</formula>
    </cfRule>
  </conditionalFormatting>
  <conditionalFormatting sqref="H1495:M1495">
    <cfRule type="expression" dxfId="3718" priority="273">
      <formula>F1492&gt;0</formula>
    </cfRule>
  </conditionalFormatting>
  <conditionalFormatting sqref="H1497:M1497">
    <cfRule type="expression" dxfId="3717" priority="272">
      <formula>G1492&gt;0</formula>
    </cfRule>
  </conditionalFormatting>
  <conditionalFormatting sqref="H1499:M1499">
    <cfRule type="expression" dxfId="3716" priority="271">
      <formula>H1492&gt;0</formula>
    </cfRule>
  </conditionalFormatting>
  <conditionalFormatting sqref="H1501:M1501">
    <cfRule type="expression" dxfId="3715" priority="270">
      <formula>I1492&gt;0</formula>
    </cfRule>
  </conditionalFormatting>
  <conditionalFormatting sqref="H1503:M1503">
    <cfRule type="expression" dxfId="3714" priority="269">
      <formula>J1492&gt;0</formula>
    </cfRule>
  </conditionalFormatting>
  <conditionalFormatting sqref="D1561:L1561 E1563 D1567:E1567 C1575:L1576 C1580:L1581">
    <cfRule type="containsBlanks" dxfId="3713" priority="259">
      <formula>LEN(TRIM(C1561))=0</formula>
    </cfRule>
  </conditionalFormatting>
  <conditionalFormatting sqref="D1622:I1622">
    <cfRule type="containsBlanks" dxfId="3712" priority="266">
      <formula>LEN(TRIM(D1622))=0</formula>
    </cfRule>
  </conditionalFormatting>
  <conditionalFormatting sqref="K1592:K1593">
    <cfRule type="cellIs" dxfId="3711" priority="265" operator="notEqual">
      <formula>#REF!</formula>
    </cfRule>
  </conditionalFormatting>
  <conditionalFormatting sqref="H1595:M1595">
    <cfRule type="expression" dxfId="3710" priority="264">
      <formula>F1592&gt;0</formula>
    </cfRule>
  </conditionalFormatting>
  <conditionalFormatting sqref="H1597:M1597">
    <cfRule type="expression" dxfId="3709" priority="263">
      <formula>G1592&gt;0</formula>
    </cfRule>
  </conditionalFormatting>
  <conditionalFormatting sqref="H1599:M1599">
    <cfRule type="expression" dxfId="3708" priority="262">
      <formula>H1592&gt;0</formula>
    </cfRule>
  </conditionalFormatting>
  <conditionalFormatting sqref="H1601:M1601">
    <cfRule type="expression" dxfId="3707" priority="261">
      <formula>I1592&gt;0</formula>
    </cfRule>
  </conditionalFormatting>
  <conditionalFormatting sqref="H1603:M1603">
    <cfRule type="expression" dxfId="3706" priority="260">
      <formula>J1592&gt;0</formula>
    </cfRule>
  </conditionalFormatting>
  <conditionalFormatting sqref="D1661:L1661 E1663 D1667:E1667 C1675:L1676 C1680:L1681">
    <cfRule type="containsBlanks" dxfId="3705" priority="250">
      <formula>LEN(TRIM(C1661))=0</formula>
    </cfRule>
  </conditionalFormatting>
  <conditionalFormatting sqref="D1722:I1722">
    <cfRule type="containsBlanks" dxfId="3704" priority="257">
      <formula>LEN(TRIM(D1722))=0</formula>
    </cfRule>
  </conditionalFormatting>
  <conditionalFormatting sqref="K1692:K1693">
    <cfRule type="cellIs" dxfId="3703" priority="256" operator="notEqual">
      <formula>#REF!</formula>
    </cfRule>
  </conditionalFormatting>
  <conditionalFormatting sqref="H1695:M1695">
    <cfRule type="expression" dxfId="3702" priority="255">
      <formula>F1692&gt;0</formula>
    </cfRule>
  </conditionalFormatting>
  <conditionalFormatting sqref="H1697:M1697">
    <cfRule type="expression" dxfId="3701" priority="254">
      <formula>G1692&gt;0</formula>
    </cfRule>
  </conditionalFormatting>
  <conditionalFormatting sqref="H1699:M1699">
    <cfRule type="expression" dxfId="3700" priority="253">
      <formula>H1692&gt;0</formula>
    </cfRule>
  </conditionalFormatting>
  <conditionalFormatting sqref="H1701:M1701">
    <cfRule type="expression" dxfId="3699" priority="252">
      <formula>I1692&gt;0</formula>
    </cfRule>
  </conditionalFormatting>
  <conditionalFormatting sqref="H1703:M1703">
    <cfRule type="expression" dxfId="3698" priority="251">
      <formula>J1692&gt;0</formula>
    </cfRule>
  </conditionalFormatting>
  <conditionalFormatting sqref="D1761:L1761 E1763 D1767:E1767 C1775:L1776 C1780:L1781">
    <cfRule type="containsBlanks" dxfId="3697" priority="241">
      <formula>LEN(TRIM(C1761))=0</formula>
    </cfRule>
  </conditionalFormatting>
  <conditionalFormatting sqref="D1822:I1822">
    <cfRule type="containsBlanks" dxfId="3696" priority="248">
      <formula>LEN(TRIM(D1822))=0</formula>
    </cfRule>
  </conditionalFormatting>
  <conditionalFormatting sqref="K1792:K1793">
    <cfRule type="cellIs" dxfId="3695" priority="247" operator="notEqual">
      <formula>#REF!</formula>
    </cfRule>
  </conditionalFormatting>
  <conditionalFormatting sqref="H1795:M1795">
    <cfRule type="expression" dxfId="3694" priority="246">
      <formula>F1792&gt;0</formula>
    </cfRule>
  </conditionalFormatting>
  <conditionalFormatting sqref="H1797:M1797">
    <cfRule type="expression" dxfId="3693" priority="245">
      <formula>G1792&gt;0</formula>
    </cfRule>
  </conditionalFormatting>
  <conditionalFormatting sqref="H1799:M1799">
    <cfRule type="expression" dxfId="3692" priority="244">
      <formula>H1792&gt;0</formula>
    </cfRule>
  </conditionalFormatting>
  <conditionalFormatting sqref="H1801:M1801">
    <cfRule type="expression" dxfId="3691" priority="243">
      <formula>I1792&gt;0</formula>
    </cfRule>
  </conditionalFormatting>
  <conditionalFormatting sqref="H1803:M1803">
    <cfRule type="expression" dxfId="3690" priority="242">
      <formula>J1792&gt;0</formula>
    </cfRule>
  </conditionalFormatting>
  <conditionalFormatting sqref="D1861:L1861 E1863 D1867:E1867 C1875:L1876 C1880:L1881">
    <cfRule type="containsBlanks" dxfId="3689" priority="232">
      <formula>LEN(TRIM(C1861))=0</formula>
    </cfRule>
  </conditionalFormatting>
  <conditionalFormatting sqref="D1922:I1922">
    <cfRule type="containsBlanks" dxfId="3688" priority="239">
      <formula>LEN(TRIM(D1922))=0</formula>
    </cfRule>
  </conditionalFormatting>
  <conditionalFormatting sqref="K1892:K1893">
    <cfRule type="cellIs" dxfId="3687" priority="238" operator="notEqual">
      <formula>#REF!</formula>
    </cfRule>
  </conditionalFormatting>
  <conditionalFormatting sqref="H1895:M1895">
    <cfRule type="expression" dxfId="3686" priority="237">
      <formula>F1892&gt;0</formula>
    </cfRule>
  </conditionalFormatting>
  <conditionalFormatting sqref="H1897:M1897">
    <cfRule type="expression" dxfId="3685" priority="236">
      <formula>G1892&gt;0</formula>
    </cfRule>
  </conditionalFormatting>
  <conditionalFormatting sqref="H1899:M1899">
    <cfRule type="expression" dxfId="3684" priority="235">
      <formula>H1892&gt;0</formula>
    </cfRule>
  </conditionalFormatting>
  <conditionalFormatting sqref="H1901:M1901">
    <cfRule type="expression" dxfId="3683" priority="234">
      <formula>I1892&gt;0</formula>
    </cfRule>
  </conditionalFormatting>
  <conditionalFormatting sqref="H1903:M1903">
    <cfRule type="expression" dxfId="3682" priority="233">
      <formula>J1892&gt;0</formula>
    </cfRule>
  </conditionalFormatting>
  <conditionalFormatting sqref="D1961:L1961 E1963 D1967:E1967 C1975:L1976 C1980:L1981">
    <cfRule type="containsBlanks" dxfId="3681" priority="223">
      <formula>LEN(TRIM(C1961))=0</formula>
    </cfRule>
  </conditionalFormatting>
  <conditionalFormatting sqref="D2022:I2022">
    <cfRule type="containsBlanks" dxfId="3680" priority="230">
      <formula>LEN(TRIM(D2022))=0</formula>
    </cfRule>
  </conditionalFormatting>
  <conditionalFormatting sqref="K1992:K1993">
    <cfRule type="cellIs" dxfId="3679" priority="229" operator="notEqual">
      <formula>#REF!</formula>
    </cfRule>
  </conditionalFormatting>
  <conditionalFormatting sqref="H1995:M1995">
    <cfRule type="expression" dxfId="3678" priority="228">
      <formula>F1992&gt;0</formula>
    </cfRule>
  </conditionalFormatting>
  <conditionalFormatting sqref="H1997:M1997">
    <cfRule type="expression" dxfId="3677" priority="227">
      <formula>G1992&gt;0</formula>
    </cfRule>
  </conditionalFormatting>
  <conditionalFormatting sqref="H1999:M1999">
    <cfRule type="expression" dxfId="3676" priority="226">
      <formula>H1992&gt;0</formula>
    </cfRule>
  </conditionalFormatting>
  <conditionalFormatting sqref="H2001:M2001">
    <cfRule type="expression" dxfId="3675" priority="225">
      <formula>I1992&gt;0</formula>
    </cfRule>
  </conditionalFormatting>
  <conditionalFormatting sqref="H2003:M2003">
    <cfRule type="expression" dxfId="3674" priority="224">
      <formula>J1992&gt;0</formula>
    </cfRule>
  </conditionalFormatting>
  <conditionalFormatting sqref="D2061:L2061 E2063 D2067:E2067 C2075:L2076 C2080:L2081">
    <cfRule type="containsBlanks" dxfId="3673" priority="214">
      <formula>LEN(TRIM(C2061))=0</formula>
    </cfRule>
  </conditionalFormatting>
  <conditionalFormatting sqref="D2122:I2122">
    <cfRule type="containsBlanks" dxfId="3672" priority="221">
      <formula>LEN(TRIM(D2122))=0</formula>
    </cfRule>
  </conditionalFormatting>
  <conditionalFormatting sqref="K2092:K2093">
    <cfRule type="cellIs" dxfId="3671" priority="220" operator="notEqual">
      <formula>#REF!</formula>
    </cfRule>
  </conditionalFormatting>
  <conditionalFormatting sqref="H2095:M2095">
    <cfRule type="expression" dxfId="3670" priority="219">
      <formula>F2092&gt;0</formula>
    </cfRule>
  </conditionalFormatting>
  <conditionalFormatting sqref="H2097:M2097">
    <cfRule type="expression" dxfId="3669" priority="218">
      <formula>G2092&gt;0</formula>
    </cfRule>
  </conditionalFormatting>
  <conditionalFormatting sqref="H2099:M2099">
    <cfRule type="expression" dxfId="3668" priority="217">
      <formula>H2092&gt;0</formula>
    </cfRule>
  </conditionalFormatting>
  <conditionalFormatting sqref="H2101:M2101">
    <cfRule type="expression" dxfId="3667" priority="216">
      <formula>I2092&gt;0</formula>
    </cfRule>
  </conditionalFormatting>
  <conditionalFormatting sqref="H2103:M2103">
    <cfRule type="expression" dxfId="3666" priority="215">
      <formula>J2092&gt;0</formula>
    </cfRule>
  </conditionalFormatting>
  <conditionalFormatting sqref="D2161:L2161 E2163 D2167:E2167 C2175:L2176 C2180:L2181">
    <cfRule type="containsBlanks" dxfId="3665" priority="205">
      <formula>LEN(TRIM(C2161))=0</formula>
    </cfRule>
  </conditionalFormatting>
  <conditionalFormatting sqref="D2222:I2222">
    <cfRule type="containsBlanks" dxfId="3664" priority="212">
      <formula>LEN(TRIM(D2222))=0</formula>
    </cfRule>
  </conditionalFormatting>
  <conditionalFormatting sqref="K2192:K2193">
    <cfRule type="cellIs" dxfId="3663" priority="211" operator="notEqual">
      <formula>#REF!</formula>
    </cfRule>
  </conditionalFormatting>
  <conditionalFormatting sqref="H2195:M2195">
    <cfRule type="expression" dxfId="3662" priority="210">
      <formula>F2192&gt;0</formula>
    </cfRule>
  </conditionalFormatting>
  <conditionalFormatting sqref="H2197:M2197">
    <cfRule type="expression" dxfId="3661" priority="209">
      <formula>G2192&gt;0</formula>
    </cfRule>
  </conditionalFormatting>
  <conditionalFormatting sqref="H2199:M2199">
    <cfRule type="expression" dxfId="3660" priority="208">
      <formula>H2192&gt;0</formula>
    </cfRule>
  </conditionalFormatting>
  <conditionalFormatting sqref="H2201:M2201">
    <cfRule type="expression" dxfId="3659" priority="207">
      <formula>I2192&gt;0</formula>
    </cfRule>
  </conditionalFormatting>
  <conditionalFormatting sqref="H2203:M2203">
    <cfRule type="expression" dxfId="3658" priority="206">
      <formula>J2192&gt;0</formula>
    </cfRule>
  </conditionalFormatting>
  <conditionalFormatting sqref="D2261:L2261 E2263 D2267:E2267 C2275:L2276 C2280:L2281">
    <cfRule type="containsBlanks" dxfId="3657" priority="196">
      <formula>LEN(TRIM(C2261))=0</formula>
    </cfRule>
  </conditionalFormatting>
  <conditionalFormatting sqref="D2322:I2322">
    <cfRule type="containsBlanks" dxfId="3656" priority="203">
      <formula>LEN(TRIM(D2322))=0</formula>
    </cfRule>
  </conditionalFormatting>
  <conditionalFormatting sqref="K2292:K2293">
    <cfRule type="cellIs" dxfId="3655" priority="202" operator="notEqual">
      <formula>#REF!</formula>
    </cfRule>
  </conditionalFormatting>
  <conditionalFormatting sqref="H2295:M2295">
    <cfRule type="expression" dxfId="3654" priority="201">
      <formula>F2292&gt;0</formula>
    </cfRule>
  </conditionalFormatting>
  <conditionalFormatting sqref="H2297:M2297">
    <cfRule type="expression" dxfId="3653" priority="200">
      <formula>G2292&gt;0</formula>
    </cfRule>
  </conditionalFormatting>
  <conditionalFormatting sqref="H2299:M2299">
    <cfRule type="expression" dxfId="3652" priority="199">
      <formula>H2292&gt;0</formula>
    </cfRule>
  </conditionalFormatting>
  <conditionalFormatting sqref="H2301:M2301">
    <cfRule type="expression" dxfId="3651" priority="198">
      <formula>I2292&gt;0</formula>
    </cfRule>
  </conditionalFormatting>
  <conditionalFormatting sqref="H2303:M2303">
    <cfRule type="expression" dxfId="3650" priority="197">
      <formula>J2292&gt;0</formula>
    </cfRule>
  </conditionalFormatting>
  <conditionalFormatting sqref="D2361:L2361 E2363 D2367:E2367 C2375:L2376 C2380:L2381">
    <cfRule type="containsBlanks" dxfId="3649" priority="187">
      <formula>LEN(TRIM(C2361))=0</formula>
    </cfRule>
  </conditionalFormatting>
  <conditionalFormatting sqref="D2422:I2422">
    <cfRule type="containsBlanks" dxfId="3648" priority="194">
      <formula>LEN(TRIM(D2422))=0</formula>
    </cfRule>
  </conditionalFormatting>
  <conditionalFormatting sqref="K2392:K2393">
    <cfRule type="cellIs" dxfId="3647" priority="193" operator="notEqual">
      <formula>#REF!</formula>
    </cfRule>
  </conditionalFormatting>
  <conditionalFormatting sqref="H2395:M2395">
    <cfRule type="expression" dxfId="3646" priority="192">
      <formula>F2392&gt;0</formula>
    </cfRule>
  </conditionalFormatting>
  <conditionalFormatting sqref="H2397:M2397">
    <cfRule type="expression" dxfId="3645" priority="191">
      <formula>G2392&gt;0</formula>
    </cfRule>
  </conditionalFormatting>
  <conditionalFormatting sqref="H2399:M2399">
    <cfRule type="expression" dxfId="3644" priority="190">
      <formula>H2392&gt;0</formula>
    </cfRule>
  </conditionalFormatting>
  <conditionalFormatting sqref="H2401:M2401">
    <cfRule type="expression" dxfId="3643" priority="189">
      <formula>I2392&gt;0</formula>
    </cfRule>
  </conditionalFormatting>
  <conditionalFormatting sqref="H2403:M2403">
    <cfRule type="expression" dxfId="3642" priority="188">
      <formula>J2392&gt;0</formula>
    </cfRule>
  </conditionalFormatting>
  <conditionalFormatting sqref="D2461:L2461 E2463 D2467:E2467 C2475:L2476 C2480:L2481">
    <cfRule type="containsBlanks" dxfId="3641" priority="178">
      <formula>LEN(TRIM(C2461))=0</formula>
    </cfRule>
  </conditionalFormatting>
  <conditionalFormatting sqref="D2522:I2522">
    <cfRule type="containsBlanks" dxfId="3640" priority="185">
      <formula>LEN(TRIM(D2522))=0</formula>
    </cfRule>
  </conditionalFormatting>
  <conditionalFormatting sqref="K2492:K2493">
    <cfRule type="cellIs" dxfId="3639" priority="184" operator="notEqual">
      <formula>#REF!</formula>
    </cfRule>
  </conditionalFormatting>
  <conditionalFormatting sqref="H2495:M2495">
    <cfRule type="expression" dxfId="3638" priority="183">
      <formula>F2492&gt;0</formula>
    </cfRule>
  </conditionalFormatting>
  <conditionalFormatting sqref="H2497:M2497">
    <cfRule type="expression" dxfId="3637" priority="182">
      <formula>G2492&gt;0</formula>
    </cfRule>
  </conditionalFormatting>
  <conditionalFormatting sqref="H2499:M2499">
    <cfRule type="expression" dxfId="3636" priority="181">
      <formula>H2492&gt;0</formula>
    </cfRule>
  </conditionalFormatting>
  <conditionalFormatting sqref="H2501:M2501">
    <cfRule type="expression" dxfId="3635" priority="180">
      <formula>I2492&gt;0</formula>
    </cfRule>
  </conditionalFormatting>
  <conditionalFormatting sqref="H2503:M2503">
    <cfRule type="expression" dxfId="3634" priority="179">
      <formula>J2492&gt;0</formula>
    </cfRule>
  </conditionalFormatting>
  <conditionalFormatting sqref="D2561:L2561 E2563 D2567:E2567 C2575:L2576 C2580:L2581">
    <cfRule type="containsBlanks" dxfId="3633" priority="169">
      <formula>LEN(TRIM(C2561))=0</formula>
    </cfRule>
  </conditionalFormatting>
  <conditionalFormatting sqref="D2622:I2622">
    <cfRule type="containsBlanks" dxfId="3632" priority="176">
      <formula>LEN(TRIM(D2622))=0</formula>
    </cfRule>
  </conditionalFormatting>
  <conditionalFormatting sqref="K2592:K2593">
    <cfRule type="cellIs" dxfId="3631" priority="175" operator="notEqual">
      <formula>#REF!</formula>
    </cfRule>
  </conditionalFormatting>
  <conditionalFormatting sqref="H2595:M2595">
    <cfRule type="expression" dxfId="3630" priority="174">
      <formula>F2592&gt;0</formula>
    </cfRule>
  </conditionalFormatting>
  <conditionalFormatting sqref="H2597:M2597">
    <cfRule type="expression" dxfId="3629" priority="173">
      <formula>G2592&gt;0</formula>
    </cfRule>
  </conditionalFormatting>
  <conditionalFormatting sqref="H2599:M2599">
    <cfRule type="expression" dxfId="3628" priority="172">
      <formula>H2592&gt;0</formula>
    </cfRule>
  </conditionalFormatting>
  <conditionalFormatting sqref="H2601:M2601">
    <cfRule type="expression" dxfId="3627" priority="171">
      <formula>I2592&gt;0</formula>
    </cfRule>
  </conditionalFormatting>
  <conditionalFormatting sqref="H2603:M2603">
    <cfRule type="expression" dxfId="3626" priority="170">
      <formula>J2592&gt;0</formula>
    </cfRule>
  </conditionalFormatting>
  <conditionalFormatting sqref="D2661:L2661 E2663 D2667:E2667 C2675:L2676 C2680:L2681">
    <cfRule type="containsBlanks" dxfId="3625" priority="160">
      <formula>LEN(TRIM(C2661))=0</formula>
    </cfRule>
  </conditionalFormatting>
  <conditionalFormatting sqref="D2722:I2722">
    <cfRule type="containsBlanks" dxfId="3624" priority="167">
      <formula>LEN(TRIM(D2722))=0</formula>
    </cfRule>
  </conditionalFormatting>
  <conditionalFormatting sqref="K2692:K2693">
    <cfRule type="cellIs" dxfId="3623" priority="166" operator="notEqual">
      <formula>#REF!</formula>
    </cfRule>
  </conditionalFormatting>
  <conditionalFormatting sqref="H2695:M2695">
    <cfRule type="expression" dxfId="3622" priority="165">
      <formula>F2692&gt;0</formula>
    </cfRule>
  </conditionalFormatting>
  <conditionalFormatting sqref="H2697:M2697">
    <cfRule type="expression" dxfId="3621" priority="164">
      <formula>G2692&gt;0</formula>
    </cfRule>
  </conditionalFormatting>
  <conditionalFormatting sqref="H2699:M2699">
    <cfRule type="expression" dxfId="3620" priority="163">
      <formula>H2692&gt;0</formula>
    </cfRule>
  </conditionalFormatting>
  <conditionalFormatting sqref="H2701:M2701">
    <cfRule type="expression" dxfId="3619" priority="162">
      <formula>I2692&gt;0</formula>
    </cfRule>
  </conditionalFormatting>
  <conditionalFormatting sqref="H2703:M2703">
    <cfRule type="expression" dxfId="3618" priority="161">
      <formula>J2692&gt;0</formula>
    </cfRule>
  </conditionalFormatting>
  <conditionalFormatting sqref="D2761:L2761 E2763 D2767:E2767 C2775:L2776 C2780:L2781">
    <cfRule type="containsBlanks" dxfId="3617" priority="151">
      <formula>LEN(TRIM(C2761))=0</formula>
    </cfRule>
  </conditionalFormatting>
  <conditionalFormatting sqref="D2822:I2822">
    <cfRule type="containsBlanks" dxfId="3616" priority="158">
      <formula>LEN(TRIM(D2822))=0</formula>
    </cfRule>
  </conditionalFormatting>
  <conditionalFormatting sqref="K2792:K2793">
    <cfRule type="cellIs" dxfId="3615" priority="157" operator="notEqual">
      <formula>#REF!</formula>
    </cfRule>
  </conditionalFormatting>
  <conditionalFormatting sqref="H2795:M2795">
    <cfRule type="expression" dxfId="3614" priority="156">
      <formula>F2792&gt;0</formula>
    </cfRule>
  </conditionalFormatting>
  <conditionalFormatting sqref="H2797:M2797">
    <cfRule type="expression" dxfId="3613" priority="155">
      <formula>G2792&gt;0</formula>
    </cfRule>
  </conditionalFormatting>
  <conditionalFormatting sqref="H2799:M2799">
    <cfRule type="expression" dxfId="3612" priority="154">
      <formula>H2792&gt;0</formula>
    </cfRule>
  </conditionalFormatting>
  <conditionalFormatting sqref="H2801:M2801">
    <cfRule type="expression" dxfId="3611" priority="153">
      <formula>I2792&gt;0</formula>
    </cfRule>
  </conditionalFormatting>
  <conditionalFormatting sqref="H2803:M2803">
    <cfRule type="expression" dxfId="3610" priority="152">
      <formula>J2792&gt;0</formula>
    </cfRule>
  </conditionalFormatting>
  <conditionalFormatting sqref="D2861:L2861 E2863 D2867:E2867 C2875:L2876 C2880:L2881">
    <cfRule type="containsBlanks" dxfId="3609" priority="142">
      <formula>LEN(TRIM(C2861))=0</formula>
    </cfRule>
  </conditionalFormatting>
  <conditionalFormatting sqref="D2922:I2922">
    <cfRule type="containsBlanks" dxfId="3608" priority="149">
      <formula>LEN(TRIM(D2922))=0</formula>
    </cfRule>
  </conditionalFormatting>
  <conditionalFormatting sqref="K2892:K2893">
    <cfRule type="cellIs" dxfId="3607" priority="148" operator="notEqual">
      <formula>#REF!</formula>
    </cfRule>
  </conditionalFormatting>
  <conditionalFormatting sqref="H2895:M2895">
    <cfRule type="expression" dxfId="3606" priority="147">
      <formula>F2892&gt;0</formula>
    </cfRule>
  </conditionalFormatting>
  <conditionalFormatting sqref="H2897:M2897">
    <cfRule type="expression" dxfId="3605" priority="146">
      <formula>G2892&gt;0</formula>
    </cfRule>
  </conditionalFormatting>
  <conditionalFormatting sqref="H2899:M2899">
    <cfRule type="expression" dxfId="3604" priority="145">
      <formula>H2892&gt;0</formula>
    </cfRule>
  </conditionalFormatting>
  <conditionalFormatting sqref="H2901:M2901">
    <cfRule type="expression" dxfId="3603" priority="144">
      <formula>I2892&gt;0</formula>
    </cfRule>
  </conditionalFormatting>
  <conditionalFormatting sqref="H2903:M2903">
    <cfRule type="expression" dxfId="3602" priority="143">
      <formula>J2892&gt;0</formula>
    </cfRule>
  </conditionalFormatting>
  <conditionalFormatting sqref="D2961:L2961 E2963 D2967:E2967 C2975:L2976 C2980:L2981">
    <cfRule type="containsBlanks" dxfId="3601" priority="133">
      <formula>LEN(TRIM(C2961))=0</formula>
    </cfRule>
  </conditionalFormatting>
  <conditionalFormatting sqref="D3022:I3022">
    <cfRule type="containsBlanks" dxfId="3600" priority="140">
      <formula>LEN(TRIM(D3022))=0</formula>
    </cfRule>
  </conditionalFormatting>
  <conditionalFormatting sqref="K2992:K2993">
    <cfRule type="cellIs" dxfId="3599" priority="139" operator="notEqual">
      <formula>#REF!</formula>
    </cfRule>
  </conditionalFormatting>
  <conditionalFormatting sqref="H2995:M2995">
    <cfRule type="expression" dxfId="3598" priority="138">
      <formula>F2992&gt;0</formula>
    </cfRule>
  </conditionalFormatting>
  <conditionalFormatting sqref="H2997:M2997">
    <cfRule type="expression" dxfId="3597" priority="137">
      <formula>G2992&gt;0</formula>
    </cfRule>
  </conditionalFormatting>
  <conditionalFormatting sqref="H2999:M2999">
    <cfRule type="expression" dxfId="3596" priority="136">
      <formula>H2992&gt;0</formula>
    </cfRule>
  </conditionalFormatting>
  <conditionalFormatting sqref="H3001:M3001">
    <cfRule type="expression" dxfId="3595" priority="135">
      <formula>I2992&gt;0</formula>
    </cfRule>
  </conditionalFormatting>
  <conditionalFormatting sqref="H3003:M3003">
    <cfRule type="expression" dxfId="3594" priority="134">
      <formula>J2992&gt;0</formula>
    </cfRule>
  </conditionalFormatting>
  <conditionalFormatting sqref="D3061:L3061 E3063 D3067:E3067 C3075:L3076 C3080:L3081">
    <cfRule type="containsBlanks" dxfId="3593" priority="124">
      <formula>LEN(TRIM(C3061))=0</formula>
    </cfRule>
  </conditionalFormatting>
  <conditionalFormatting sqref="D3122:I3122">
    <cfRule type="containsBlanks" dxfId="3592" priority="131">
      <formula>LEN(TRIM(D3122))=0</formula>
    </cfRule>
  </conditionalFormatting>
  <conditionalFormatting sqref="K3092:K3093">
    <cfRule type="cellIs" dxfId="3591" priority="130" operator="notEqual">
      <formula>#REF!</formula>
    </cfRule>
  </conditionalFormatting>
  <conditionalFormatting sqref="H3095:M3095">
    <cfRule type="expression" dxfId="3590" priority="129">
      <formula>F3092&gt;0</formula>
    </cfRule>
  </conditionalFormatting>
  <conditionalFormatting sqref="H3097:M3097">
    <cfRule type="expression" dxfId="3589" priority="128">
      <formula>G3092&gt;0</formula>
    </cfRule>
  </conditionalFormatting>
  <conditionalFormatting sqref="H3099:M3099">
    <cfRule type="expression" dxfId="3588" priority="127">
      <formula>H3092&gt;0</formula>
    </cfRule>
  </conditionalFormatting>
  <conditionalFormatting sqref="H3101:M3101">
    <cfRule type="expression" dxfId="3587" priority="126">
      <formula>I3092&gt;0</formula>
    </cfRule>
  </conditionalFormatting>
  <conditionalFormatting sqref="H3103:M3103">
    <cfRule type="expression" dxfId="3586" priority="125">
      <formula>J3092&gt;0</formula>
    </cfRule>
  </conditionalFormatting>
  <conditionalFormatting sqref="D3161:L3161 E3163 D3167:E3167 C3175:L3176 C3180:L3181">
    <cfRule type="containsBlanks" dxfId="3585" priority="115">
      <formula>LEN(TRIM(C3161))=0</formula>
    </cfRule>
  </conditionalFormatting>
  <conditionalFormatting sqref="D3222:I3222">
    <cfRule type="containsBlanks" dxfId="3584" priority="122">
      <formula>LEN(TRIM(D3222))=0</formula>
    </cfRule>
  </conditionalFormatting>
  <conditionalFormatting sqref="K3192:K3193">
    <cfRule type="cellIs" dxfId="3583" priority="121" operator="notEqual">
      <formula>#REF!</formula>
    </cfRule>
  </conditionalFormatting>
  <conditionalFormatting sqref="H3195:M3195">
    <cfRule type="expression" dxfId="3582" priority="120">
      <formula>F3192&gt;0</formula>
    </cfRule>
  </conditionalFormatting>
  <conditionalFormatting sqref="H3197:M3197">
    <cfRule type="expression" dxfId="3581" priority="119">
      <formula>G3192&gt;0</formula>
    </cfRule>
  </conditionalFormatting>
  <conditionalFormatting sqref="H3199:M3199">
    <cfRule type="expression" dxfId="3580" priority="118">
      <formula>H3192&gt;0</formula>
    </cfRule>
  </conditionalFormatting>
  <conditionalFormatting sqref="H3201:M3201">
    <cfRule type="expression" dxfId="3579" priority="117">
      <formula>I3192&gt;0</formula>
    </cfRule>
  </conditionalFormatting>
  <conditionalFormatting sqref="H3203:M3203">
    <cfRule type="expression" dxfId="3578" priority="116">
      <formula>J3192&gt;0</formula>
    </cfRule>
  </conditionalFormatting>
  <conditionalFormatting sqref="D461:L461 E463 D467:E467 C475:L476 C480:L481">
    <cfRule type="containsBlanks" dxfId="3577" priority="106">
      <formula>LEN(TRIM(C461))=0</formula>
    </cfRule>
  </conditionalFormatting>
  <conditionalFormatting sqref="D522:I522">
    <cfRule type="containsBlanks" dxfId="3576" priority="113">
      <formula>LEN(TRIM(D522))=0</formula>
    </cfRule>
  </conditionalFormatting>
  <conditionalFormatting sqref="K492:K493">
    <cfRule type="cellIs" dxfId="3575" priority="112" operator="notEqual">
      <formula>#REF!</formula>
    </cfRule>
  </conditionalFormatting>
  <conditionalFormatting sqref="H495:M495">
    <cfRule type="expression" dxfId="3574" priority="111">
      <formula>F492&gt;0</formula>
    </cfRule>
  </conditionalFormatting>
  <conditionalFormatting sqref="H497:M497">
    <cfRule type="expression" dxfId="3573" priority="110">
      <formula>G492&gt;0</formula>
    </cfRule>
  </conditionalFormatting>
  <conditionalFormatting sqref="H499:M499">
    <cfRule type="expression" dxfId="3572" priority="109">
      <formula>H492&gt;0</formula>
    </cfRule>
  </conditionalFormatting>
  <conditionalFormatting sqref="H501:M501">
    <cfRule type="expression" dxfId="3571" priority="108">
      <formula>I492&gt;0</formula>
    </cfRule>
  </conditionalFormatting>
  <conditionalFormatting sqref="H503:M503">
    <cfRule type="expression" dxfId="3570" priority="107">
      <formula>J492&gt;0</formula>
    </cfRule>
  </conditionalFormatting>
  <conditionalFormatting sqref="D359:E359">
    <cfRule type="containsBlanks" dxfId="3569" priority="105">
      <formula>LEN(TRIM(D359))=0</formula>
    </cfRule>
  </conditionalFormatting>
  <conditionalFormatting sqref="D459:E459">
    <cfRule type="containsBlanks" dxfId="3568" priority="104">
      <formula>LEN(TRIM(D459))=0</formula>
    </cfRule>
  </conditionalFormatting>
  <conditionalFormatting sqref="D559:E559">
    <cfRule type="containsBlanks" dxfId="3567" priority="103">
      <formula>LEN(TRIM(D559))=0</formula>
    </cfRule>
  </conditionalFormatting>
  <conditionalFormatting sqref="D659:E659">
    <cfRule type="containsBlanks" dxfId="3566" priority="102">
      <formula>LEN(TRIM(D659))=0</formula>
    </cfRule>
  </conditionalFormatting>
  <conditionalFormatting sqref="D759:E759">
    <cfRule type="containsBlanks" dxfId="3565" priority="101">
      <formula>LEN(TRIM(D759))=0</formula>
    </cfRule>
  </conditionalFormatting>
  <conditionalFormatting sqref="D859:E859">
    <cfRule type="containsBlanks" dxfId="3564" priority="100">
      <formula>LEN(TRIM(D859))=0</formula>
    </cfRule>
  </conditionalFormatting>
  <conditionalFormatting sqref="D959:E959">
    <cfRule type="containsBlanks" dxfId="3563" priority="99">
      <formula>LEN(TRIM(D959))=0</formula>
    </cfRule>
  </conditionalFormatting>
  <conditionalFormatting sqref="D1059:E1059">
    <cfRule type="containsBlanks" dxfId="3562" priority="98">
      <formula>LEN(TRIM(D1059))=0</formula>
    </cfRule>
  </conditionalFormatting>
  <conditionalFormatting sqref="D1159:E1159">
    <cfRule type="containsBlanks" dxfId="3561" priority="97">
      <formula>LEN(TRIM(D1159))=0</formula>
    </cfRule>
  </conditionalFormatting>
  <conditionalFormatting sqref="D1259:E1259">
    <cfRule type="containsBlanks" dxfId="3560" priority="96">
      <formula>LEN(TRIM(D1259))=0</formula>
    </cfRule>
  </conditionalFormatting>
  <conditionalFormatting sqref="D1359:E1359">
    <cfRule type="containsBlanks" dxfId="3559" priority="95">
      <formula>LEN(TRIM(D1359))=0</formula>
    </cfRule>
  </conditionalFormatting>
  <conditionalFormatting sqref="D1459:E1459">
    <cfRule type="containsBlanks" dxfId="3558" priority="94">
      <formula>LEN(TRIM(D1459))=0</formula>
    </cfRule>
  </conditionalFormatting>
  <conditionalFormatting sqref="D1559:E1559">
    <cfRule type="containsBlanks" dxfId="3557" priority="93">
      <formula>LEN(TRIM(D1559))=0</formula>
    </cfRule>
  </conditionalFormatting>
  <conditionalFormatting sqref="D1659:E1659">
    <cfRule type="containsBlanks" dxfId="3556" priority="92">
      <formula>LEN(TRIM(D1659))=0</formula>
    </cfRule>
  </conditionalFormatting>
  <conditionalFormatting sqref="D1759:E1759">
    <cfRule type="containsBlanks" dxfId="3555" priority="91">
      <formula>LEN(TRIM(D1759))=0</formula>
    </cfRule>
  </conditionalFormatting>
  <conditionalFormatting sqref="D1859:E1859">
    <cfRule type="containsBlanks" dxfId="3554" priority="90">
      <formula>LEN(TRIM(D1859))=0</formula>
    </cfRule>
  </conditionalFormatting>
  <conditionalFormatting sqref="D1959:E1959">
    <cfRule type="containsBlanks" dxfId="3553" priority="89">
      <formula>LEN(TRIM(D1959))=0</formula>
    </cfRule>
  </conditionalFormatting>
  <conditionalFormatting sqref="D2059:E2059">
    <cfRule type="containsBlanks" dxfId="3552" priority="88">
      <formula>LEN(TRIM(D2059))=0</formula>
    </cfRule>
  </conditionalFormatting>
  <conditionalFormatting sqref="D2159:E2159">
    <cfRule type="containsBlanks" dxfId="3551" priority="87">
      <formula>LEN(TRIM(D2159))=0</formula>
    </cfRule>
  </conditionalFormatting>
  <conditionalFormatting sqref="D2259:E2259">
    <cfRule type="containsBlanks" dxfId="3550" priority="86">
      <formula>LEN(TRIM(D2259))=0</formula>
    </cfRule>
  </conditionalFormatting>
  <conditionalFormatting sqref="D2359:E2359">
    <cfRule type="containsBlanks" dxfId="3549" priority="85">
      <formula>LEN(TRIM(D2359))=0</formula>
    </cfRule>
  </conditionalFormatting>
  <conditionalFormatting sqref="D2459:E2459">
    <cfRule type="containsBlanks" dxfId="3548" priority="84">
      <formula>LEN(TRIM(D2459))=0</formula>
    </cfRule>
  </conditionalFormatting>
  <conditionalFormatting sqref="D2559:E2559">
    <cfRule type="containsBlanks" dxfId="3547" priority="83">
      <formula>LEN(TRIM(D2559))=0</formula>
    </cfRule>
  </conditionalFormatting>
  <conditionalFormatting sqref="D2659:E2659">
    <cfRule type="containsBlanks" dxfId="3546" priority="82">
      <formula>LEN(TRIM(D2659))=0</formula>
    </cfRule>
  </conditionalFormatting>
  <conditionalFormatting sqref="D2759:E2759">
    <cfRule type="containsBlanks" dxfId="3545" priority="81">
      <formula>LEN(TRIM(D2759))=0</formula>
    </cfRule>
  </conditionalFormatting>
  <conditionalFormatting sqref="D2859:E2859">
    <cfRule type="containsBlanks" dxfId="3544" priority="80">
      <formula>LEN(TRIM(D2859))=0</formula>
    </cfRule>
  </conditionalFormatting>
  <conditionalFormatting sqref="D2959:E2959">
    <cfRule type="containsBlanks" dxfId="3543" priority="79">
      <formula>LEN(TRIM(D2959))=0</formula>
    </cfRule>
  </conditionalFormatting>
  <conditionalFormatting sqref="D3059:E3059">
    <cfRule type="containsBlanks" dxfId="3542" priority="78">
      <formula>LEN(TRIM(D3059))=0</formula>
    </cfRule>
  </conditionalFormatting>
  <conditionalFormatting sqref="D3159:E3159">
    <cfRule type="containsBlanks" dxfId="3541" priority="77">
      <formula>LEN(TRIM(D3159))=0</formula>
    </cfRule>
  </conditionalFormatting>
  <conditionalFormatting sqref="E371:F371 E369">
    <cfRule type="containsBlanks" dxfId="3540" priority="76">
      <formula>LEN(TRIM(E369))=0</formula>
    </cfRule>
  </conditionalFormatting>
  <conditionalFormatting sqref="E471:F471 E469">
    <cfRule type="containsBlanks" dxfId="3539" priority="75">
      <formula>LEN(TRIM(E469))=0</formula>
    </cfRule>
  </conditionalFormatting>
  <conditionalFormatting sqref="E571:F571 E569">
    <cfRule type="containsBlanks" dxfId="3538" priority="74">
      <formula>LEN(TRIM(E569))=0</formula>
    </cfRule>
  </conditionalFormatting>
  <conditionalFormatting sqref="E671:F671 E669">
    <cfRule type="containsBlanks" dxfId="3537" priority="73">
      <formula>LEN(TRIM(E669))=0</formula>
    </cfRule>
  </conditionalFormatting>
  <conditionalFormatting sqref="E771:F771 E769">
    <cfRule type="containsBlanks" dxfId="3536" priority="72">
      <formula>LEN(TRIM(E769))=0</formula>
    </cfRule>
  </conditionalFormatting>
  <conditionalFormatting sqref="E871:F871 E869">
    <cfRule type="containsBlanks" dxfId="3535" priority="71">
      <formula>LEN(TRIM(E869))=0</formula>
    </cfRule>
  </conditionalFormatting>
  <conditionalFormatting sqref="E971:F971 E969">
    <cfRule type="containsBlanks" dxfId="3534" priority="70">
      <formula>LEN(TRIM(E969))=0</formula>
    </cfRule>
  </conditionalFormatting>
  <conditionalFormatting sqref="E1071:F1071 E1069">
    <cfRule type="containsBlanks" dxfId="3533" priority="69">
      <formula>LEN(TRIM(E1069))=0</formula>
    </cfRule>
  </conditionalFormatting>
  <conditionalFormatting sqref="E1171:F1171 E1169">
    <cfRule type="containsBlanks" dxfId="3532" priority="68">
      <formula>LEN(TRIM(E1169))=0</formula>
    </cfRule>
  </conditionalFormatting>
  <conditionalFormatting sqref="E1271:F1271 E1269">
    <cfRule type="containsBlanks" dxfId="3531" priority="67">
      <formula>LEN(TRIM(E1269))=0</formula>
    </cfRule>
  </conditionalFormatting>
  <conditionalFormatting sqref="E1371:F1371 E1369">
    <cfRule type="containsBlanks" dxfId="3530" priority="66">
      <formula>LEN(TRIM(E1369))=0</formula>
    </cfRule>
  </conditionalFormatting>
  <conditionalFormatting sqref="E1471:F1471 E1469">
    <cfRule type="containsBlanks" dxfId="3529" priority="65">
      <formula>LEN(TRIM(E1469))=0</formula>
    </cfRule>
  </conditionalFormatting>
  <conditionalFormatting sqref="E1571:F1571 E1569">
    <cfRule type="containsBlanks" dxfId="3528" priority="64">
      <formula>LEN(TRIM(E1569))=0</formula>
    </cfRule>
  </conditionalFormatting>
  <conditionalFormatting sqref="E1671:F1671 E1669">
    <cfRule type="containsBlanks" dxfId="3527" priority="63">
      <formula>LEN(TRIM(E1669))=0</formula>
    </cfRule>
  </conditionalFormatting>
  <conditionalFormatting sqref="E1771:F1771 E1769">
    <cfRule type="containsBlanks" dxfId="3526" priority="62">
      <formula>LEN(TRIM(E1769))=0</formula>
    </cfRule>
  </conditionalFormatting>
  <conditionalFormatting sqref="E1871:F1871 E1869">
    <cfRule type="containsBlanks" dxfId="3525" priority="61">
      <formula>LEN(TRIM(E1869))=0</formula>
    </cfRule>
  </conditionalFormatting>
  <conditionalFormatting sqref="E1971:F1971 E1969">
    <cfRule type="containsBlanks" dxfId="3524" priority="60">
      <formula>LEN(TRIM(E1969))=0</formula>
    </cfRule>
  </conditionalFormatting>
  <conditionalFormatting sqref="E2071:F2071 E2069">
    <cfRule type="containsBlanks" dxfId="3523" priority="59">
      <formula>LEN(TRIM(E2069))=0</formula>
    </cfRule>
  </conditionalFormatting>
  <conditionalFormatting sqref="E2171:F2171 E2169">
    <cfRule type="containsBlanks" dxfId="3522" priority="58">
      <formula>LEN(TRIM(E2169))=0</formula>
    </cfRule>
  </conditionalFormatting>
  <conditionalFormatting sqref="E2271:F2271 E2269">
    <cfRule type="containsBlanks" dxfId="3521" priority="57">
      <formula>LEN(TRIM(E2269))=0</formula>
    </cfRule>
  </conditionalFormatting>
  <conditionalFormatting sqref="E2371:F2371 E2369">
    <cfRule type="containsBlanks" dxfId="3520" priority="56">
      <formula>LEN(TRIM(E2369))=0</formula>
    </cfRule>
  </conditionalFormatting>
  <conditionalFormatting sqref="E2471:F2471 E2469">
    <cfRule type="containsBlanks" dxfId="3519" priority="55">
      <formula>LEN(TRIM(E2469))=0</formula>
    </cfRule>
  </conditionalFormatting>
  <conditionalFormatting sqref="E2571:F2571 E2569">
    <cfRule type="containsBlanks" dxfId="3518" priority="54">
      <formula>LEN(TRIM(E2569))=0</formula>
    </cfRule>
  </conditionalFormatting>
  <conditionalFormatting sqref="E2671:F2671 E2669">
    <cfRule type="containsBlanks" dxfId="3517" priority="53">
      <formula>LEN(TRIM(E2669))=0</formula>
    </cfRule>
  </conditionalFormatting>
  <conditionalFormatting sqref="E2771:F2771 E2769">
    <cfRule type="containsBlanks" dxfId="3516" priority="52">
      <formula>LEN(TRIM(E2769))=0</formula>
    </cfRule>
  </conditionalFormatting>
  <conditionalFormatting sqref="E2871:F2871 E2869">
    <cfRule type="containsBlanks" dxfId="3515" priority="51">
      <formula>LEN(TRIM(E2869))=0</formula>
    </cfRule>
  </conditionalFormatting>
  <conditionalFormatting sqref="E2971:F2971 E2969">
    <cfRule type="containsBlanks" dxfId="3514" priority="50">
      <formula>LEN(TRIM(E2969))=0</formula>
    </cfRule>
  </conditionalFormatting>
  <conditionalFormatting sqref="E3071:F3071 E3069">
    <cfRule type="containsBlanks" dxfId="3513" priority="49">
      <formula>LEN(TRIM(E3069))=0</formula>
    </cfRule>
  </conditionalFormatting>
  <conditionalFormatting sqref="E3171:F3171 E3169">
    <cfRule type="containsBlanks" dxfId="3512" priority="48">
      <formula>LEN(TRIM(E3169))=0</formula>
    </cfRule>
  </conditionalFormatting>
  <conditionalFormatting sqref="K292">
    <cfRule type="cellIs" dxfId="3511" priority="46" operator="notEqual">
      <formula>$E$271</formula>
    </cfRule>
  </conditionalFormatting>
  <conditionalFormatting sqref="G295:L295">
    <cfRule type="expression" dxfId="3510" priority="39">
      <formula>$F$292&gt;0</formula>
    </cfRule>
  </conditionalFormatting>
  <conditionalFormatting sqref="G297:L297">
    <cfRule type="expression" dxfId="3509" priority="37">
      <formula>$G$292&gt;0</formula>
    </cfRule>
  </conditionalFormatting>
  <conditionalFormatting sqref="G299:L299">
    <cfRule type="expression" dxfId="3508" priority="36">
      <formula>$H$292&gt;0</formula>
    </cfRule>
  </conditionalFormatting>
  <conditionalFormatting sqref="G301:L301">
    <cfRule type="expression" dxfId="3507" priority="35">
      <formula>$I$292&gt;0</formula>
    </cfRule>
  </conditionalFormatting>
  <conditionalFormatting sqref="G303:L303">
    <cfRule type="expression" dxfId="3506" priority="34">
      <formula>$J$292&gt;0</formula>
    </cfRule>
  </conditionalFormatting>
  <conditionalFormatting sqref="G397:L397">
    <cfRule type="expression" dxfId="3505" priority="33">
      <formula>$G$392&gt;0</formula>
    </cfRule>
  </conditionalFormatting>
  <conditionalFormatting sqref="G399:L399">
    <cfRule type="expression" dxfId="3504" priority="32">
      <formula>H392&gt;0</formula>
    </cfRule>
  </conditionalFormatting>
  <conditionalFormatting sqref="G401:L401">
    <cfRule type="expression" dxfId="3503" priority="31">
      <formula>$I$392&gt;0</formula>
    </cfRule>
  </conditionalFormatting>
  <conditionalFormatting sqref="G403:L403">
    <cfRule type="expression" dxfId="3502" priority="30">
      <formula>$J$392&gt;0</formula>
    </cfRule>
  </conditionalFormatting>
  <conditionalFormatting sqref="D409:L409 D412 G412 K412:L412 D415 G415:H415">
    <cfRule type="containsBlanks" dxfId="3501" priority="29">
      <formula>LEN(TRIM(D409))=0</formula>
    </cfRule>
  </conditionalFormatting>
  <conditionalFormatting sqref="D509:L509 D512 G512 K512:L512 D515 G515:H515">
    <cfRule type="containsBlanks" dxfId="3500" priority="28">
      <formula>LEN(TRIM(D509))=0</formula>
    </cfRule>
  </conditionalFormatting>
  <conditionalFormatting sqref="D609:L609 D612 G612 K612:L612 D615 G615:H615">
    <cfRule type="containsBlanks" dxfId="3499" priority="27">
      <formula>LEN(TRIM(D609))=0</formula>
    </cfRule>
  </conditionalFormatting>
  <conditionalFormatting sqref="D709:L709 D712 G712 K712:L712 D715 G715:H715">
    <cfRule type="containsBlanks" dxfId="3498" priority="26">
      <formula>LEN(TRIM(D709))=0</formula>
    </cfRule>
  </conditionalFormatting>
  <conditionalFormatting sqref="D809:L809 D812 G812 K812:L812 D815 G815:H815">
    <cfRule type="containsBlanks" dxfId="3497" priority="25">
      <formula>LEN(TRIM(D809))=0</formula>
    </cfRule>
  </conditionalFormatting>
  <conditionalFormatting sqref="D909:L909 D912 G912 K912:L912 D915 G915:H915">
    <cfRule type="containsBlanks" dxfId="3496" priority="24">
      <formula>LEN(TRIM(D909))=0</formula>
    </cfRule>
  </conditionalFormatting>
  <conditionalFormatting sqref="D1009:L1009 D1012 G1012 K1012:L1012 D1015 G1015:H1015">
    <cfRule type="containsBlanks" dxfId="3495" priority="23">
      <formula>LEN(TRIM(D1009))=0</formula>
    </cfRule>
  </conditionalFormatting>
  <conditionalFormatting sqref="D1109:L1109 D1112 G1112 K1112:L1112 D1115 G1115:H1115">
    <cfRule type="containsBlanks" dxfId="3494" priority="22">
      <formula>LEN(TRIM(D1109))=0</formula>
    </cfRule>
  </conditionalFormatting>
  <conditionalFormatting sqref="D1209:L1209 D1212 G1212 K1212:L1212 D1215 G1215:H1215">
    <cfRule type="containsBlanks" dxfId="3493" priority="21">
      <formula>LEN(TRIM(D1209))=0</formula>
    </cfRule>
  </conditionalFormatting>
  <conditionalFormatting sqref="D1309:L1309 D1312 G1312 K1312:L1312 D1315 G1315:H1315">
    <cfRule type="containsBlanks" dxfId="3492" priority="20">
      <formula>LEN(TRIM(D1309))=0</formula>
    </cfRule>
  </conditionalFormatting>
  <conditionalFormatting sqref="D1409:L1409 D1412 G1412 K1412:L1412 D1415 G1415:H1415">
    <cfRule type="containsBlanks" dxfId="3491" priority="19">
      <formula>LEN(TRIM(D1409))=0</formula>
    </cfRule>
  </conditionalFormatting>
  <conditionalFormatting sqref="D1509:L1509 D1512 G1512 K1512:L1512 D1515 G1515:H1515">
    <cfRule type="containsBlanks" dxfId="3490" priority="18">
      <formula>LEN(TRIM(D1509))=0</formula>
    </cfRule>
  </conditionalFormatting>
  <conditionalFormatting sqref="D1609:L1609 D1612 G1612 K1612:L1612 D1615 G1615:H1615">
    <cfRule type="containsBlanks" dxfId="3489" priority="17">
      <formula>LEN(TRIM(D1609))=0</formula>
    </cfRule>
  </conditionalFormatting>
  <conditionalFormatting sqref="D1709:L1709 D1712 G1712 K1712:L1712 D1715 G1715:H1715">
    <cfRule type="containsBlanks" dxfId="3488" priority="16">
      <formula>LEN(TRIM(D1709))=0</formula>
    </cfRule>
  </conditionalFormatting>
  <conditionalFormatting sqref="D1809:L1809 D1812 G1812 K1812:L1812 D1815 G1815:H1815">
    <cfRule type="containsBlanks" dxfId="3487" priority="15">
      <formula>LEN(TRIM(D1809))=0</formula>
    </cfRule>
  </conditionalFormatting>
  <conditionalFormatting sqref="D1909:L1909 D1912 G1912 K1912:L1912 D1915 G1915:H1915">
    <cfRule type="containsBlanks" dxfId="3486" priority="14">
      <formula>LEN(TRIM(D1909))=0</formula>
    </cfRule>
  </conditionalFormatting>
  <conditionalFormatting sqref="D2009:L2009 D2012 G2012 K2012:L2012 D2015 G2015:H2015">
    <cfRule type="containsBlanks" dxfId="3485" priority="13">
      <formula>LEN(TRIM(D2009))=0</formula>
    </cfRule>
  </conditionalFormatting>
  <conditionalFormatting sqref="D2109:L2109 D2112 G2112 K2112:L2112 D2115 G2115:H2115">
    <cfRule type="containsBlanks" dxfId="3484" priority="12">
      <formula>LEN(TRIM(D2109))=0</formula>
    </cfRule>
  </conditionalFormatting>
  <conditionalFormatting sqref="D2209:L2209 D2212 G2212 K2212:L2212 D2215 G2215:H2215">
    <cfRule type="containsBlanks" dxfId="3483" priority="11">
      <formula>LEN(TRIM(D2209))=0</formula>
    </cfRule>
  </conditionalFormatting>
  <conditionalFormatting sqref="D2309:L2309 D2312 G2312 K2312:L2312 D2315 G2315:H2315">
    <cfRule type="containsBlanks" dxfId="3482" priority="10">
      <formula>LEN(TRIM(D2309))=0</formula>
    </cfRule>
  </conditionalFormatting>
  <conditionalFormatting sqref="D2409:L2409 D2412 G2412 K2412:L2412 D2415 G2415:H2415">
    <cfRule type="containsBlanks" dxfId="3481" priority="9">
      <formula>LEN(TRIM(D2409))=0</formula>
    </cfRule>
  </conditionalFormatting>
  <conditionalFormatting sqref="D2509:L2509 D2512 G2512 K2512:L2512 D2515 G2515:H2515">
    <cfRule type="containsBlanks" dxfId="3480" priority="8">
      <formula>LEN(TRIM(D2509))=0</formula>
    </cfRule>
  </conditionalFormatting>
  <conditionalFormatting sqref="D2609:L2609 D2612 G2612 K2612:L2612 D2615 G2615:H2615">
    <cfRule type="containsBlanks" dxfId="3479" priority="7">
      <formula>LEN(TRIM(D2609))=0</formula>
    </cfRule>
  </conditionalFormatting>
  <conditionalFormatting sqref="D2709:L2709 D2712 G2712 K2712:L2712 D2715 G2715:H2715">
    <cfRule type="containsBlanks" dxfId="3478" priority="6">
      <formula>LEN(TRIM(D2709))=0</formula>
    </cfRule>
  </conditionalFormatting>
  <conditionalFormatting sqref="D2809:L2809 D2812 G2812 K2812:L2812 D2815 G2815:H2815">
    <cfRule type="containsBlanks" dxfId="3477" priority="5">
      <formula>LEN(TRIM(D2809))=0</formula>
    </cfRule>
  </conditionalFormatting>
  <conditionalFormatting sqref="D2909:L2909 D2912 G2912 K2912:L2912 D2915 G2915:H2915">
    <cfRule type="containsBlanks" dxfId="3476" priority="4">
      <formula>LEN(TRIM(D2909))=0</formula>
    </cfRule>
  </conditionalFormatting>
  <conditionalFormatting sqref="D3009:L3009 D3012 G3012 K3012:L3012 D3015 G3015:H3015">
    <cfRule type="containsBlanks" dxfId="3475" priority="3">
      <formula>LEN(TRIM(D3009))=0</formula>
    </cfRule>
  </conditionalFormatting>
  <conditionalFormatting sqref="D3109:L3109 D3112 G3112 K3112:L3112 D3115 G3115:H3115">
    <cfRule type="containsBlanks" dxfId="3474" priority="2">
      <formula>LEN(TRIM(D3109))=0</formula>
    </cfRule>
  </conditionalFormatting>
  <conditionalFormatting sqref="D3209:L3209 D3212 G3212 K3212:L3212 D3215 G3215:H3215">
    <cfRule type="containsBlanks" dxfId="3473" priority="1">
      <formula>LEN(TRIM(D3209))=0</formula>
    </cfRule>
  </conditionalFormatting>
  <dataValidations xWindow="428" yWindow="591" count="52">
    <dataValidation type="textLength" allowBlank="1" showInputMessage="1" showErrorMessage="1" sqref="I323:I324 I423:I424 I623:I624 I723:I724 I823:I824 I923:I924 I1023:I1024 I1123:I1124 I1223:I1224 I1323:I1324 I1423:I1424 I1523:I1524 I1623:I1624 I1723:I1724 I1823:I1824 I1923:I1924 I2023:I2024 I2123:I2124 I2223:I2224 I2323:I2324 I2423:I2424 I2523:I2524 I2623:I2624 I2723:I2724 I2823:I2824 I2923:I2924 I3023:I3024 I3123:I3124 I3223:I3224 I523:I524">
      <formula1>0</formula1>
      <formula2>50</formula2>
    </dataValidation>
    <dataValidation type="textLength" allowBlank="1" showInputMessage="1" showErrorMessage="1" sqref="H323:H324 H423:H424 H623:H624 H723:H724 H823:H824 H923:H924 H1023:H1024 H1123:H1124 H1223:H1224 H1323:H1324 H1423:H1424 H1523:H1524 H1623:H1624 H1723:H1724 H1823:H1824 H1923:H1924 H2023:H2024 H2123:H2124 H2223:H2224 H2323:H2324 H2423:H2424 H2523:H2524 H2623:H2624 H2723:H2724 H2823:H2824 H2923:H2924 H3023:H3024 H3123:H3124 H3223:H3224 H523:H524">
      <formula1>5</formula1>
      <formula2>50</formula2>
    </dataValidation>
    <dataValidation type="textLength" allowBlank="1" showInputMessage="1" showErrorMessage="1" sqref="D323:E324 D423:E424 D623:E624 D723:E724 D823:E824 D923:E924 D1023:E1024 D1123:E1124 D1223:E1224 D1323:E1324 D1423:E1424 D1523:E1524 D1623:E1624 D1723:E1724 D1823:E1824 D1923:E1924 D2023:E2024 D2123:E2124 D2223:E2224 D2323:E2324 D2423:E2424 D2523:E2524 D2623:E2624 D2723:E2724 D2823:E2824 D2923:E2924 D3023:E3024 D3123:E3124 D3223:E3224 D523:E524">
      <formula1>1</formula1>
      <formula2>255</formula2>
    </dataValidation>
    <dataValidation type="textLength" operator="lessThan" showInputMessage="1" showErrorMessage="1" errorTitle="Error" error="No puede superar los 50 caracteres._x000a_" promptTitle="Teléfono" prompt="Dato obligatorio. Solo admite numeros." sqref="I322 I422 I622 I722 I822 I922 I1022 I1122 I1222 I1322 I1422 I1522 I1622 I1722 I1822 I1922 I2022 I2122 I2222 I2322 I2422 I2522 I2622 I2722 I2822 I2922 I3022 I3122 I3222 I522">
      <formula1>50</formula1>
    </dataValidation>
    <dataValidation type="textLength" operator="lessThanOrEqual" showInputMessage="1" showErrorMessage="1" promptTitle="correo electrónico" prompt="Dato obligatorio. Debe ingresar un correo del representante legal." sqref="H322 H422 H622 H722 H822 H922 H1022 H1122 H1222 H1322 H1422 H1522 H1622 H1722 H1822 H1922 H2022 H2122 H2222 H2322 H2422 H2522 H2622 H2722 H2822 H2922 H3022 H3122 H3222 H522">
      <formula1>50</formula1>
    </dataValidation>
    <dataValidation type="textLength" showInputMessage="1" showErrorMessage="1" promptTitle="Nombres" prompt="Dato obligatorio." sqref="E322 E422 E622 E722 E822 E922 E1022 E1122 E1222 E1322 E1422 E1522 E1622 E1722 E1822 E1922 E2022 E2122 E2222 E2322 E2422 E2522 E2622 E2722 E2822 E2922 E3022 E3122 E3222 E522">
      <formula1>1</formula1>
      <formula2>255</formula2>
    </dataValidation>
    <dataValidation type="textLength" allowBlank="1" showInputMessage="1" showErrorMessage="1" sqref="F323:F324 F423:F424 F623:F624 F723:F724 F823:F824 F923:F924 F1023:F1024 F1123:F1124 F1223:F1224 F1323:F1324 F1423:F1424 F1523:F1524 F1623:F1624 F1723:F1724 F1823:F1824 F1923:F1924 F2023:F2024 F2123:F2124 F2223:F2224 F2323:F2324 F2423:F2424 F2523:F2524 F2623:F2624 F2723:F2724 F2823:F2824 F2923:F2924 F3023:F3024 F3123:F3124 F3223:F3224 F523:F524">
      <formula1>11</formula1>
      <formula2>11</formula2>
    </dataValidation>
    <dataValidation type="textLength" operator="equal" showInputMessage="1" showErrorMessage="1" promptTitle="CUIL" prompt="Este dato es obligatorio y no debe tener guiones._x000a_" sqref="F322 F422 F622 F722 F822 F922 F1022 F1122 F1222 F1322 F1422 F1522 F1622 F1722 F1822 F1922 F2022 F2122 F2222 F2322 F2422 F2522 F2622 F2722 F2822 F2922 F3022 F3122 F3222 F522">
      <formula1>11</formula1>
    </dataValidation>
    <dataValidation type="whole" operator="greaterThan" showInputMessage="1" showErrorMessage="1" promptTitle="Teléfono" prompt="Dato obligatorio. Solo admite numeros." sqref="K312:L312 K412:L412 K512:L512 K612:L612 K712:L712 K812:L812 K912:L912 K1012:L1012 K1112:L1112 K1212:L1212 K1312:L1312 K1412:L1412 K1512:L1512 K1612:L1612 K1712:L1712 K1812:L1812 K1912:L1912 K2012:L2012 K2112:L2112 K2212:L2212 K2312:L2312 K2412:L2412 K2512:L2512 K2612:L2612 K2712:L2712 K2812:L2812 K2912:L2912 K3012:L3012 K3112:L3112 K3212:L3212">
      <formula1>0</formula1>
    </dataValidation>
    <dataValidation type="list" showInputMessage="1" showErrorMessage="1" promptTitle="Departamento" prompt="Dato obligatorio. Debe seleccionar un municipio en función a la provincia ingresada." sqref="D315 D415 D515 D615 D715 D815 D915 D1015 D1115 D1215 D1315 D1415 D1515 D1615 D1715 D1815 D1915 D2015 D2115 D2215 D2315 D2415 D2515 D2615 D2715 D2815 D2915 D3015 D3115 D3215">
      <formula1>INDIRECT(D314)</formula1>
    </dataValidation>
    <dataValidation type="textLength" operator="lessThanOrEqual" allowBlank="1" showInputMessage="1" showErrorMessage="1" errorTitle="Error" error="No puede superar los 255 caracteres._x000a_" promptTitle="Domicilio" prompt="Dato obligatorio." sqref="D309:L309 D409:L409 D509:L509 D609:L609 D709:L709 D809:L809 D909:L909 D1009:L1009 D1109:L1109 D1209:L1209 D1309:L1309 D1409:L1409 D1509:L1509 D1609:L1609 D1709:L1709 D1809:L1809 D1909:L1909 D2009:L2009 D2109:L2109 D2209:L2209 D2309:L2309 D2409:L2409 D2509:L2509 D2609:L2609 D2709:L2709 D2809:L2809 D2909:L2909 D3009:L3009 D3109:L3109 D3209:L3209">
      <formula1>255</formula1>
    </dataValidation>
    <dataValidation type="whole" operator="equal" allowBlank="1" showInputMessage="1" showErrorMessage="1" sqref="K292:K293 K392:K393 K592:K593 K692:K693 K792:K793 K892:K893 K992:K993 K1092:K1093 K1192:K1193 K1292:K1293 K1392:K1393 K1492:K1493 K1592:K1593 K1692:K1693 K1792:K1793 K1892:K1893 K1992:K1993 K2092:K2093 K2192:K2193 K2292:K2293 K2392:K2393 K2492:K2493 K2592:K2593 K2692:K2693 K2792:K2793 K2892:K2893 K2992:K2993 K3092:K3093 K3192:K3193 K492:K493">
      <formula1>E271</formula1>
    </dataValidation>
    <dataValidation type="textLength" operator="lessThanOrEqual" allowBlank="1" showInputMessage="1" showErrorMessage="1" errorTitle="Error" error="El campo no debe tener más de 255 caracteres_x000a_" sqref="H503:M503 H497:M497 H501:M501 F299 H499:M499 H495:M495 G395 H3203:M3203 M399 M401 H595:M595 H597:M597 H599:M599 H601:M601 H603:M603 H695:M695 H697:M697 H699:M699 H701:M701 H703:M703 H795:M795 H797:M797 H799:M799 H801:M801 H803:M803 H895:M895 H897:M897 H899:M899 H901:M901 H903:M903 H995:M995 H997:M997 H999:M999 H1001:M1001 H1003:M1003 H1095:M1095 H1097:M1097 H1099:M1099 H1101:M1101 H1103:M1103 H1195:M1195 H1197:M1197 H1199:M1199 H1201:M1201 H1203:M1203 H1295:M1295 H1297:M1297 H1299:M1299 H1301:M1301 H1303:M1303 H1395:M1395 H1397:M1397 H1399:M1399 H1401:M1401 H1403:M1403 H1495:M1495 H1497:M1497 H1499:M1499 H1501:M1501 H1503:M1503 H1595:M1595 H1597:M1597 H1599:M1599 H1601:M1601 H1603:M1603 H1695:M1695 H1697:M1697 H1699:M1699 H1701:M1701 H1703:M1703 H1795:M1795 H1797:M1797 H1799:M1799 H1801:M1801 H1803:M1803 H1895:M1895 H1897:M1897 H1899:M1899 H1901:M1901 H1903:M1903 H1995:M1995 H1997:M1997 H1999:M1999 H2001:M2001 H2003:M2003 H2095:M2095 H2097:M2097 H2099:M2099 H2101:M2101 H2103:M2103 H2195:M2195 H2197:M2197 H2199:M2199 H2201:M2201 H2203:M2203 H2295:M2295 H2297:M2297 H2299:M2299 H2301:M2301 H2303:M2303 H2395:M2395 H2397:M2397 H2399:M2399 H2401:M2401 H2403:M2403 H2495:M2495 H2497:M2497 H2499:M2499 H2501:M2501 H2503:M2503 H2595:M2595 H2597:M2597 H2599:M2599 H2601:M2601 H2603:M2603 H2695:M2695 H2697:M2697 H2699:M2699 H2701:M2701 H2703:M2703 H2795:M2795 H2797:M2797 H2799:M2799 H2801:M2801 H2803:M2803 H2895:M2895 H2897:M2897 H2899:M2899 H2901:M2901 H2903:M2903 H2995:M2995 H2997:M2997 H2999:M2999 H3001:M3001 H3003:M3003 H3095:M3095 H3097:M3097 H3099:M3099 H3101:M3101 H3103:M3103 H3195:M3195 H3197:M3197 H3199:M3199 H3201:M3201 M403">
      <formula1>255</formula1>
    </dataValidation>
    <dataValidation type="textLength" operator="lessThanOrEqual" allowBlank="1" showInputMessage="1" showErrorMessage="1" promptTitle="Razón social" prompt="Este dato es obligatorio._x000a_" sqref="D261:L261 D361:L361 D561:L561 D661:L661 D761:L761 D861:L861 D961:L961 D1061:L1061 D1161:L1161 D1261:L1261 D1361:L1361 D1461:L1461 D1561:L1561 D1661:L1661 D1761:L1761 D1861:L1861 D1961:L1961 D2061:L2061 D2161:L2161 D2261:L2261 D2361:L2361 D2461:L2461 D2561:L2561 D2661:L2661 D2761:L2761 D2861:L2861 D2961:L2961 D3061:L3061 D3161:L3161 D461:L461">
      <formula1>255</formula1>
    </dataValidation>
    <dataValidation allowBlank="1" showInputMessage="1" showErrorMessage="1" promptTitle="Código de actividad" prompt="El campo es obligatorio, solo debe ingresar números." sqref="E263 E363 E563 E663 E763 E863 E963 E1063 E1163 E1263 E1363 E1463 E1563 E1663 E1763 E1863 E1963 E2063 E2163 E2263 E2363 E2463 E2563 E2663 E2763 E2863 E2963 E3063 E3163 E463"/>
    <dataValidation type="textLength" operator="lessThanOrEqual" allowBlank="1" showInputMessage="1" showErrorMessage="1" errorTitle="Error" error="El texto no puede superar los 1500 caracteres." promptTitle="Breve descripción del organismo" prompt="Dato obligatorio. Debe ingresar una breve descripción de la actividad que desarrolla el organismo." sqref="C475:L476 C375:L376 C575:L576 C675:L676 C775:L776 C875:L876 C975:L976 C1075:L1076 C1175:L1176 C1275:L1276 C1375:L1376 C1475:L1476 C1575:L1576 C1675:L1676 C1775:L1776 C1875:L1876 C1975:L1976 C2075:L2076 C2175:L2176 C2275:L2276 C2375:L2376 C2475:L2476 C2575:L2576 C2675:L2676 C2775:L2776 C2875:L2876 C2975:L2976 C3075:L3076 C3175:L3176 C275:L276">
      <formula1>1500</formula1>
    </dataValidation>
    <dataValidation type="textLength" operator="lessThanOrEqual" allowBlank="1" showInputMessage="1" showErrorMessage="1" errorTitle="Error" error="El campo no puede superar los 150 caracteres." promptTitle="Etapa de la cadena de valor" prompt="Dato obligatorio" sqref="C480:L481 C380:L381 C580:L581 C680:L681 C780:L781 C880:L881 C980:L981 C1080:L1081 C1180:L1181 C1280:L1281 C1380:L1381 C1480:L1481 C1580:L1581 C1680:L1681 C1780:L1781 C1880:L1881 C1980:L1981 C2080:L2081 C2180:L2181 C2280:L2281 C2380:L2381 C2480:L2481 C2580:L2581 C2680:L2681 C2780:L2781 C2880:L2881 C2980:L2981 C3080:L3081 C3180:L3181 C280:L281">
      <formula1>150</formula1>
    </dataValidation>
    <dataValidation type="textLength" showInputMessage="1" showErrorMessage="1" promptTitle="Apellido" prompt="Dato obligatorio." sqref="D322 D422 D622 D722 D822 D922 D1022 D1122 D1222 D1322 D1422 D1522 D1622 D1722 D1822 D1922 D2022 D2122 D2222 D2322 D2422 D2522 D2622 D2722 D2822 D2922 D3022 D3122 D3222 D522">
      <formula1>1</formula1>
      <formula2>255</formula2>
    </dataValidation>
    <dataValidation type="textLength" operator="equal" allowBlank="1" showInputMessage="1" showErrorMessage="1" errorTitle="Error" error="El número de C.U.I.T. debe contener 11 digitos. " promptTitle="C.U.I.T." prompt="Este dato es obligatorio y no debe tener guiones._x000a_" sqref="D3059:E3059 D259:E259 D359:E359 D459:E459 D559:E559 D659:E659 D759:E759 D859:E859 D959:E959 D1059:E1059 D1159:E1159 D1259:E1259 D1359:E1359 D1459:E1459 D1559:E1559 D1659:E1659 D1759:E1759 D1859:E1859 D1959:E1959 D2059:E2059 D2159:E2159 D2259:E2259 D2359:E2359 D2459:E2459 D2559:E2559 D2659:E2659 D2759:E2759 D2859:E2859 D2959:E2959 D3159:E3159">
      <formula1>11</formula1>
    </dataValidation>
    <dataValidation type="whole" operator="greaterThan" allowBlank="1" showInputMessage="1" showErrorMessage="1" promptTitle="Nómina de personal / asociados" prompt="Dato obligatorio. Debe ingresar la dotación de personal del mes inmediato a la presentación." sqref="E269 E369 E469 E569 E669 E769 E869 E969 E1069 E1169 E1269 E1369 E1469 E1569 E1669 E1769 E1869 E1969 E2069 E2169 E2269 E2369 E2469 E2569 E2669 E2769 E2869 E2969 E3069 E3169">
      <formula1>0</formula1>
    </dataValidation>
    <dataValidation type="whole" operator="lessThanOrEqual" allowBlank="1" showInputMessage="1" showErrorMessage="1" errorTitle="Error" error="El número de personas a capacitar no puede ser superior a la dotación de personal." promptTitle="Personas a capacitar" prompt="Dato obligatorio. " sqref="E271:F271 E371:F371 E471:F471 E571:F571 E671:F671 E771:F771 E871:F871 E971:F971 E1071:F1071 E1171:F1171 E1271:F1271 E1371:F1371 E1471:F1471 E1571:F1571 E1671:F1671 E1771:F1771 E1871:F1871 E1971:F1971 E2071:F2071 E2171:F2171 E2271:F2271 E2371:F2371 E2471:F2471 E2571:F2571 E2671:F2671 E2771:F2771 E2871:F2871 E2971:F2971 E3071:F3071 E3171:F3171">
      <formula1>E269</formula1>
    </dataValidation>
    <dataValidation type="list" showInputMessage="1" showErrorMessage="1" promptTitle="Municipio" prompt="Dato obligatorio. Debe seleccionar un municipio en función a la provincia ingresada." sqref="G312:H312">
      <formula1>INDIRECT($D$311)</formula1>
    </dataValidation>
    <dataValidation type="list" showInputMessage="1" showErrorMessage="1" promptTitle="Municipio" prompt="Dato obligatorio. Debe seleccionar un municipio en función a la provincia ingresada." sqref="G412:H412 G512:H512 G612:H612 G712:H712 G812:H812 G912:H912 G1012:H1012 G1112:H1112 G1212:H1212 G1312:H1312 G1412:H1412 G1512:H1512 G1612:H1612 G1712:H1712 G1812:H1812 G1912:H1912 G2012:H2012 G2112:H2112 G2212:H2212 G2312:H2312 G2412:H2412 G2512:H2512 G2612:H2612 G2712:H2712 G2812:H2812 G2912:H2912 G3012:H3012 G3112:H3112 G3212:H3212">
      <formula1>INDIRECT(D411)</formula1>
    </dataValidation>
    <dataValidation type="list" allowBlank="1" showInputMessage="1" showErrorMessage="1" promptTitle="Localidad" prompt="Dato obligatorio. Debe seleccionar un municipio en función a la provincia ingresada." sqref="G415:H415">
      <formula1>$AR$4:$AR$4242</formula1>
    </dataValidation>
    <dataValidation type="list" allowBlank="1" showInputMessage="1" showErrorMessage="1" promptTitle="Localidad" prompt="Dato obligatorio. Debe seleccionar un municipio en función a la provincia ingresada." sqref="G515:H515">
      <formula1>$AR$4:$AR$4242</formula1>
    </dataValidation>
    <dataValidation type="list" allowBlank="1" showInputMessage="1" showErrorMessage="1" promptTitle="Localidad" prompt="Dato obligatorio. Debe seleccionar un municipio en función a la provincia ingresada." sqref="G615:H615">
      <formula1>$AR$4:$AR$4242</formula1>
    </dataValidation>
    <dataValidation type="list" allowBlank="1" showInputMessage="1" showErrorMessage="1" promptTitle="Localidad" prompt="Dato obligatorio. Debe seleccionar un municipio en función a la provincia ingresada." sqref="G715:H715">
      <formula1>$AR$4:$AR$4242</formula1>
    </dataValidation>
    <dataValidation type="list" allowBlank="1" showInputMessage="1" showErrorMessage="1" promptTitle="Localidad" prompt="Dato obligatorio. Debe seleccionar un municipio en función a la provincia ingresada." sqref="G815:H815">
      <formula1>$AR$4:$AR$4242</formula1>
    </dataValidation>
    <dataValidation type="list" allowBlank="1" showInputMessage="1" showErrorMessage="1" promptTitle="Localidad" prompt="Dato obligatorio. Debe seleccionar un municipio en función a la provincia ingresada." sqref="G915:H915">
      <formula1>$AR$4:$AR$4242</formula1>
    </dataValidation>
    <dataValidation type="list" allowBlank="1" showInputMessage="1" showErrorMessage="1" promptTitle="Localidad" prompt="Dato obligatorio. Debe seleccionar un municipio en función a la provincia ingresada." sqref="G1015:H1015">
      <formula1>$AR$4:$AR$4242</formula1>
    </dataValidation>
    <dataValidation type="list" allowBlank="1" showInputMessage="1" showErrorMessage="1" promptTitle="Localidad" prompt="Dato obligatorio. Debe seleccionar un municipio en función a la provincia ingresada." sqref="G1115:H1115">
      <formula1>$AR$4:$AR$4242</formula1>
    </dataValidation>
    <dataValidation type="list" allowBlank="1" showInputMessage="1" showErrorMessage="1" promptTitle="Localidad" prompt="Dato obligatorio. Debe seleccionar un municipio en función a la provincia ingresada." sqref="G1215:H1215">
      <formula1>$AR$4:$AR$4242</formula1>
    </dataValidation>
    <dataValidation type="list" allowBlank="1" showInputMessage="1" showErrorMessage="1" promptTitle="Localidad" prompt="Dato obligatorio. Debe seleccionar un municipio en función a la provincia ingresada." sqref="G1315:H1315">
      <formula1>$AR$4:$AR$4242</formula1>
    </dataValidation>
    <dataValidation type="list" allowBlank="1" showInputMessage="1" showErrorMessage="1" promptTitle="Localidad" prompt="Dato obligatorio. Debe seleccionar un municipio en función a la provincia ingresada." sqref="G1415:H1415">
      <formula1>$AR$4:$AR$4242</formula1>
    </dataValidation>
    <dataValidation type="list" allowBlank="1" showInputMessage="1" showErrorMessage="1" promptTitle="Localidad" prompt="Dato obligatorio. Debe seleccionar un municipio en función a la provincia ingresada." sqref="G1515:H1515">
      <formula1>$AR$4:$AR$4242</formula1>
    </dataValidation>
    <dataValidation type="list" allowBlank="1" showInputMessage="1" showErrorMessage="1" promptTitle="Localidad" prompt="Dato obligatorio. Debe seleccionar un municipio en función a la provincia ingresada." sqref="G1615:H1615">
      <formula1>$AR$4:$AR$4242</formula1>
    </dataValidation>
    <dataValidation type="list" allowBlank="1" showInputMessage="1" showErrorMessage="1" promptTitle="Localidad" prompt="Dato obligatorio. Debe seleccionar un municipio en función a la provincia ingresada." sqref="G1715:H1715">
      <formula1>$AR$4:$AR$4242</formula1>
    </dataValidation>
    <dataValidation type="list" allowBlank="1" showInputMessage="1" showErrorMessage="1" promptTitle="Localidad" prompt="Dato obligatorio. Debe seleccionar un municipio en función a la provincia ingresada." sqref="G1815:H1815">
      <formula1>$AR$4:$AR$4242</formula1>
    </dataValidation>
    <dataValidation type="list" allowBlank="1" showInputMessage="1" showErrorMessage="1" promptTitle="Localidad" prompt="Dato obligatorio. Debe seleccionar un municipio en función a la provincia ingresada." sqref="G1915:H1915">
      <formula1>$AR$4:$AR$4242</formula1>
    </dataValidation>
    <dataValidation type="list" allowBlank="1" showInputMessage="1" showErrorMessage="1" promptTitle="Localidad" prompt="Dato obligatorio. Debe seleccionar un municipio en función a la provincia ingresada." sqref="G2015:H2015">
      <formula1>$AR$4:$AR$4242</formula1>
    </dataValidation>
    <dataValidation type="list" allowBlank="1" showInputMessage="1" showErrorMessage="1" promptTitle="Localidad" prompt="Dato obligatorio. Debe seleccionar un municipio en función a la provincia ingresada." sqref="G2115:H2115">
      <formula1>$AR$4:$AR$4242</formula1>
    </dataValidation>
    <dataValidation type="list" allowBlank="1" showInputMessage="1" showErrorMessage="1" promptTitle="Localidad" prompt="Dato obligatorio. Debe seleccionar un municipio en función a la provincia ingresada." sqref="G2215:H2215">
      <formula1>$AR$4:$AR$4242</formula1>
    </dataValidation>
    <dataValidation type="list" allowBlank="1" showInputMessage="1" showErrorMessage="1" promptTitle="Localidad" prompt="Dato obligatorio. Debe seleccionar un municipio en función a la provincia ingresada." sqref="G2315:H2315">
      <formula1>$AR$4:$AR$4242</formula1>
    </dataValidation>
    <dataValidation type="list" allowBlank="1" showInputMessage="1" showErrorMessage="1" promptTitle="Localidad" prompt="Dato obligatorio. Debe seleccionar un municipio en función a la provincia ingresada." sqref="G2415:H2415">
      <formula1>$AR$4:$AR$4242</formula1>
    </dataValidation>
    <dataValidation type="list" allowBlank="1" showInputMessage="1" showErrorMessage="1" promptTitle="Localidad" prompt="Dato obligatorio. Debe seleccionar un municipio en función a la provincia ingresada." sqref="G2515:H2515">
      <formula1>$AR$4:$AR$4242</formula1>
    </dataValidation>
    <dataValidation type="list" allowBlank="1" showInputMessage="1" showErrorMessage="1" promptTitle="Localidad" prompt="Dato obligatorio. Debe seleccionar un municipio en función a la provincia ingresada." sqref="G2615:H2615">
      <formula1>$AR$4:$AR$4242</formula1>
    </dataValidation>
    <dataValidation type="list" allowBlank="1" showInputMessage="1" showErrorMessage="1" promptTitle="Localidad" prompt="Dato obligatorio. Debe seleccionar un municipio en función a la provincia ingresada." sqref="G2715:H2715">
      <formula1>$AR$4:$AR$4242</formula1>
    </dataValidation>
    <dataValidation type="list" allowBlank="1" showInputMessage="1" showErrorMessage="1" promptTitle="Localidad" prompt="Dato obligatorio. Debe seleccionar un municipio en función a la provincia ingresada." sqref="G2815:H2815">
      <formula1>$AR$4:$AR$4242</formula1>
    </dataValidation>
    <dataValidation type="list" allowBlank="1" showInputMessage="1" showErrorMessage="1" promptTitle="Localidad" prompt="Dato obligatorio. Debe seleccionar un municipio en función a la provincia ingresada." sqref="G2915:H2915">
      <formula1>$AR$4:$AR$4242</formula1>
    </dataValidation>
    <dataValidation type="list" allowBlank="1" showInputMessage="1" showErrorMessage="1" promptTitle="Localidad" prompt="Dato obligatorio. Debe seleccionar un municipio en función a la provincia ingresada." sqref="G3015:H3015">
      <formula1>$AR$4:$AR$4242</formula1>
    </dataValidation>
    <dataValidation type="list" allowBlank="1" showInputMessage="1" showErrorMessage="1" promptTitle="Localidad" prompt="Dato obligatorio. Debe seleccionar un municipio en función a la provincia ingresada." sqref="G3115:H3115">
      <formula1>$AR$4:$AR$4242</formula1>
    </dataValidation>
    <dataValidation type="list" allowBlank="1" showInputMessage="1" showErrorMessage="1" promptTitle="Localidad" prompt="Dato obligatorio. Debe seleccionar un municipio en función a la provincia ingresada." sqref="G3215:H3215">
      <formula1>$AR$4:$AR$4242</formula1>
    </dataValidation>
  </dataValidations>
  <hyperlinks>
    <hyperlink ref="H14" location="Organismo_patrocinado_N°1" display="Cargar o editar"/>
    <hyperlink ref="F328:F329" location="Organismos_patrocinados" display="Volver"/>
    <hyperlink ref="F428:F429" location="Organismos_patrocinados" display="Volver"/>
    <hyperlink ref="H15" location="Organismo_patrocinado_N°2" display="Cargar o editar"/>
    <hyperlink ref="F628:F629" location="Organismos_patrocinados" display="Volver"/>
    <hyperlink ref="F728:F729" location="Organismos_patrocinados" display="Volver"/>
    <hyperlink ref="F828:F829" location="Organismos_patrocinados" display="Volver"/>
    <hyperlink ref="F928:F929" location="Organismos_patrocinados" display="Volver"/>
    <hyperlink ref="F1028:F1029" location="Organismos_patrocinados" display="Volver"/>
    <hyperlink ref="F1128:F1129" location="Organismos_patrocinados" display="Volver"/>
    <hyperlink ref="F1228:F1229" location="Organismos_patrocinados" display="Volver"/>
    <hyperlink ref="F1328:F1329" location="Organismos_patrocinados" display="Volver"/>
    <hyperlink ref="F1428:F1429" location="Organismos_patrocinados" display="Volver"/>
    <hyperlink ref="F1528:F1529" location="Organismos_patrocinados" display="Volver"/>
    <hyperlink ref="F1628:F1629" location="Organismos_patrocinados" display="Volver"/>
    <hyperlink ref="F1728:F1729" location="Organismos_patrocinados" display="Volver"/>
    <hyperlink ref="F1828:F1829" location="Organismos_patrocinados" display="Volver"/>
    <hyperlink ref="F1928:F1929" location="Organismos_patrocinados" display="Volver"/>
    <hyperlink ref="F2028:F2029" location="Organismos_patrocinados" display="Volver"/>
    <hyperlink ref="F2128:F2129" location="Organismos_patrocinados" display="Volver"/>
    <hyperlink ref="F2228:F2229" location="Organismos_patrocinados" display="Volver"/>
    <hyperlink ref="F2328:F2329" location="Organismos_patrocinados" display="Volver"/>
    <hyperlink ref="F2428:F2429" location="Organismos_patrocinados" display="Volver"/>
    <hyperlink ref="F2528:F2529" location="Organismos_patrocinados" display="Volver"/>
    <hyperlink ref="F2628:F2629" location="Organismos_patrocinados" display="Volver"/>
    <hyperlink ref="F2728:F2729" location="Organismos_patrocinados" display="Volver"/>
    <hyperlink ref="F2828:F2829" location="Organismos_patrocinados" display="Volver"/>
    <hyperlink ref="F2928:F2929" location="Organismos_patrocinados" display="Volver"/>
    <hyperlink ref="F3028:F3029" location="Organismos_patrocinados" display="Volver"/>
    <hyperlink ref="F3128:F3129" location="Organismos_patrocinados" display="Volver"/>
    <hyperlink ref="F3228:F3229" location="Organismos_patrocinados" display="Volver"/>
    <hyperlink ref="F528:F529" location="Organismos_patrocinados" display="Volver"/>
    <hyperlink ref="H16" location="Organismo_patrocinado_N°3" display="Cargar o editar"/>
    <hyperlink ref="H17" location="Organismo_patrocinado_N°4" display="Cargar o editar"/>
    <hyperlink ref="H18:H43" location="Organismo_patrocinado_N°4" display="Cargar o editar"/>
    <hyperlink ref="H18" location="Organismo_patrocinado_N°5" display="Cargar o editar"/>
    <hyperlink ref="H19" location="Organismo_patrocinado_N°6" display="Cargar o editar"/>
    <hyperlink ref="H20" location="Organismo_patrocinado_N°7" display="Cargar o editar"/>
    <hyperlink ref="H21" location="Organismo_patrocinado_N°8" display="Cargar o editar"/>
    <hyperlink ref="H22" location="Organismo_patrocinado_N°9" display="Cargar o editar"/>
    <hyperlink ref="H23" location="Organismo_patrocinado_N°10" display="Cargar o editar"/>
    <hyperlink ref="H24" location="Organismo_patrocinado_N°11" display="Cargar o editar"/>
    <hyperlink ref="H25" location="Organismo_patrocinado_N°12" display="Cargar o editar"/>
    <hyperlink ref="H26" location="Organismo_patrocinado_N°13" display="Cargar o editar"/>
    <hyperlink ref="H27" location="Organismo_patrocinado_N°14" display="Cargar o editar"/>
    <hyperlink ref="H28" location="Organismo_patrocinado_N°15" display="Cargar o editar"/>
    <hyperlink ref="H29" location="Organismo_patrocinado_N°16" display="Cargar o editar"/>
    <hyperlink ref="H30" location="Organismo_patrocinado_N°17" display="Cargar o editar"/>
    <hyperlink ref="H31" location="Organismo_patrocinado_N°18" display="Cargar o editar"/>
    <hyperlink ref="H32" location="Organismo_patrocinado_N°19" display="Cargar o editar"/>
    <hyperlink ref="H33" location="Organismo_patrocinado_N°20" display="Cargar o editar"/>
    <hyperlink ref="H34" location="Organismo_patrocinado_N°21" display="Cargar o editar"/>
    <hyperlink ref="H35" location="Organismo_patrocinado_N°22" display="Cargar o editar"/>
    <hyperlink ref="H36" location="Organismo_patrocinado_N°23" display="Cargar o editar"/>
    <hyperlink ref="H37" location="Organismo_patrocinado_N°24" display="Cargar o editar"/>
    <hyperlink ref="H38" location="Organismo_patrocinado_N°25" display="Cargar o editar"/>
    <hyperlink ref="H39" location="Organismo_patrocinado_N°26" display="Cargar o editar"/>
    <hyperlink ref="H40" location="Organismo_patrocinado_N°27" display="Cargar o editar"/>
    <hyperlink ref="H41" location="Organismo_patrocinado_N°28" display="Cargar o editar"/>
    <hyperlink ref="H42" location="Organismo_patrocinado_N°29" display="Cargar o editar"/>
    <hyperlink ref="H43" location="Organismo_patrocinado_N°30" display="Cargar o editar"/>
    <hyperlink ref="B2:C2" location="Menu!C7" display="Volver al menu"/>
    <hyperlink ref="D2" location="'Propuesta de Formacion'!A1" display="Siguiente formulario"/>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xWindow="428" yWindow="591" count="3">
        <x14:dataValidation type="list" showInputMessage="1" showErrorMessage="1" errorTitle="Error" error="Debe ingresar una de las provincias de la lista desplegable." promptTitle="Provincia" prompt="Dato obligatorio. Debe ingresar un valor de la lista desplegable.">
          <x14:formula1>
            <xm:f>Tablas!$K$5:$K$28</xm:f>
          </x14:formula1>
          <xm:sqref>D312 D412 D512 D612 D712 D812 D912 D1012 D1112 D1212 D1312 D1412 D1512 D1612 D1712 D1812 D1912 D2012 D2112 D2212 D2312 D2412 D2512 D2612 D2712 D2812 D2912 D3012 D3112 D3212</xm:sqref>
        </x14:dataValidation>
        <x14:dataValidation type="list" showInputMessage="1" showErrorMessage="1" errorTitle="Error" error="Debe ingresar alguno de los siguientes valores: Micro, Pequeña, Mediana tramo 1, Mediana tramo 2 o Cooperativa de trabajo." promptTitle="Tamaño de empresa" prompt="Este campo es obligatorio. Debe ingresar una opción del desplegable (Micro, pequeña, mediana tramo 1, mediana tramo 2, cooperativa de trabajo).">
          <x14:formula1>
            <xm:f>Tablas!$C$74:$C$78</xm:f>
          </x14:formula1>
          <xm:sqref>D267:E267 D367:E367 D567:E567 D667:E667 D767:E767 D867:E867 D967:E967 D1067:E1067 D1167:E1167 D1267:E1267 D1367:E1367 D1467:E1467 D1567:E1567 D1667:E1667 D1767:E1767 D1867:E1867 D1967:E1967 D2067:E2067 D2167:E2167 D2267:E2267 D2367:E2367 D2467:E2467 D2567:E2567 D2667:E2667 D2767:E2767 D2867:E2867 D2967:E2967 D3067:E3067 D3167:E3167 D467:E467</xm:sqref>
        </x14:dataValidation>
        <x14:dataValidation type="list" allowBlank="1" showInputMessage="1" showErrorMessage="1" promptTitle="Localidad" prompt="Dato obligatorio. Debe seleccionar un municipio en función a la provincia ingresada.">
          <x14:formula1>
            <xm:f>Tablas!$AQ$4:$AQ$4242</xm:f>
          </x14:formula1>
          <xm:sqref>G315:H315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
  <sheetViews>
    <sheetView workbookViewId="0">
      <selection activeCell="D2" sqref="D2:E2"/>
    </sheetView>
  </sheetViews>
  <sheetFormatPr baseColWidth="10" defaultRowHeight="15" x14ac:dyDescent="0.25"/>
  <cols>
    <col min="2" max="2" width="5" customWidth="1"/>
  </cols>
  <sheetData>
    <row r="2" spans="1:15" x14ac:dyDescent="0.25">
      <c r="A2" s="232"/>
      <c r="B2" s="340" t="s">
        <v>7518</v>
      </c>
      <c r="C2" s="340"/>
      <c r="D2" s="340" t="s">
        <v>9636</v>
      </c>
      <c r="E2" s="340"/>
      <c r="G2" s="314" t="s">
        <v>9370</v>
      </c>
      <c r="H2" s="314"/>
      <c r="I2" s="311">
        <f>'Empresa Cooperativa'!D21</f>
        <v>0</v>
      </c>
      <c r="J2" s="311"/>
      <c r="K2" s="311"/>
      <c r="L2" s="311"/>
      <c r="M2" s="311"/>
      <c r="N2" s="311"/>
      <c r="O2" s="311"/>
    </row>
    <row r="4" spans="1:15" ht="18.75" x14ac:dyDescent="0.3">
      <c r="B4" s="283" t="s">
        <v>7679</v>
      </c>
      <c r="C4" s="283"/>
      <c r="D4" s="283"/>
      <c r="E4" s="283"/>
      <c r="F4" s="283"/>
      <c r="G4" s="283"/>
      <c r="H4" s="283"/>
      <c r="I4" s="283"/>
      <c r="J4" s="283"/>
      <c r="K4" s="283"/>
      <c r="L4" s="283"/>
      <c r="M4" s="283"/>
    </row>
    <row r="7" spans="1:15" x14ac:dyDescent="0.25">
      <c r="C7" s="384" t="s">
        <v>7680</v>
      </c>
      <c r="D7" s="384"/>
      <c r="E7" s="384"/>
    </row>
    <row r="9" spans="1:15" x14ac:dyDescent="0.25">
      <c r="C9" s="384" t="s">
        <v>7681</v>
      </c>
      <c r="D9" s="384"/>
      <c r="E9" s="384"/>
    </row>
    <row r="11" spans="1:15" x14ac:dyDescent="0.25">
      <c r="C11" s="384" t="s">
        <v>7682</v>
      </c>
      <c r="D11" s="384"/>
      <c r="E11" s="384"/>
      <c r="F11" s="384"/>
    </row>
  </sheetData>
  <sheetProtection algorithmName="SHA-512" hashValue="CwFoWpICPHS6jDC4xBbPA0cl9UUwJFzqWRQDPnDcNiDDSBvpHVahhHvCh/0r5fUXxIfWA5TyUdK/qUOkgWyGzQ==" saltValue="aCI+4YnFhpAPJy/qB5g+tg==" spinCount="100000" sheet="1" objects="1" scenarios="1"/>
  <mergeCells count="8">
    <mergeCell ref="C11:F11"/>
    <mergeCell ref="B4:M4"/>
    <mergeCell ref="C7:E7"/>
    <mergeCell ref="C9:E9"/>
    <mergeCell ref="B2:C2"/>
    <mergeCell ref="G2:H2"/>
    <mergeCell ref="I2:O2"/>
    <mergeCell ref="D2:E2"/>
  </mergeCells>
  <hyperlinks>
    <hyperlink ref="B2:C2" location="Menu!C7" display="Volver al menu"/>
    <hyperlink ref="C7:E7" location="'Formacion Profesional'!A1" display="Formacion Profesional"/>
    <hyperlink ref="D2:E2" location="'Instiucion que recibe equipamie'!A1" display="Siguiente formulario"/>
    <hyperlink ref="C9:E9" location="'Entrenamiento para el trabajo'!A1" display="Entrenamiento para el trabajo"/>
    <hyperlink ref="C11:F11" location="'Certificacion de competencias'!A1" display="Certificación de competencias laborale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C4877"/>
  <sheetViews>
    <sheetView topLeftCell="A114" zoomScale="80" zoomScaleNormal="80" workbookViewId="0">
      <selection activeCell="D134" sqref="D134"/>
    </sheetView>
  </sheetViews>
  <sheetFormatPr baseColWidth="10" defaultRowHeight="15" x14ac:dyDescent="0.25"/>
  <cols>
    <col min="2" max="2" width="4.7109375" customWidth="1"/>
    <col min="3" max="3" width="26.7109375" customWidth="1"/>
    <col min="4" max="4" width="21.28515625" customWidth="1"/>
    <col min="5" max="5" width="19.28515625" customWidth="1"/>
    <col min="6" max="6" width="17.85546875" customWidth="1"/>
    <col min="7" max="7" width="23.7109375" bestFit="1" customWidth="1"/>
    <col min="8" max="8" width="16.85546875" customWidth="1"/>
    <col min="9" max="9" width="25.28515625" bestFit="1" customWidth="1"/>
    <col min="12" max="17" width="5.7109375" customWidth="1"/>
    <col min="18" max="39" width="2.85546875" customWidth="1"/>
    <col min="41" max="41" width="26.7109375" customWidth="1"/>
    <col min="42" max="42" width="21.28515625" customWidth="1"/>
    <col min="43" max="43" width="19.28515625" customWidth="1"/>
    <col min="44" max="44" width="17.85546875" customWidth="1"/>
    <col min="45" max="45" width="23.7109375" customWidth="1"/>
    <col min="46" max="46" width="16.85546875" customWidth="1"/>
    <col min="47" max="47" width="25.28515625" customWidth="1"/>
    <col min="48" max="48" width="11.42578125" customWidth="1"/>
    <col min="50" max="55" width="5.7109375" customWidth="1"/>
  </cols>
  <sheetData>
    <row r="2" spans="2:17" x14ac:dyDescent="0.25">
      <c r="B2" s="422" t="s">
        <v>7683</v>
      </c>
      <c r="C2" s="422"/>
      <c r="D2" s="422"/>
      <c r="F2" s="314" t="s">
        <v>9370</v>
      </c>
      <c r="G2" s="314"/>
      <c r="H2" s="423">
        <f>'Empresa Cooperativa'!E21:M21</f>
        <v>0</v>
      </c>
      <c r="I2" s="423"/>
      <c r="J2" s="423"/>
      <c r="K2" s="423"/>
      <c r="L2" s="423"/>
      <c r="M2" s="423"/>
      <c r="N2" s="423"/>
    </row>
    <row r="5" spans="2:17" ht="18.75" x14ac:dyDescent="0.3">
      <c r="B5" s="283" t="s">
        <v>7684</v>
      </c>
      <c r="C5" s="283"/>
      <c r="D5" s="283"/>
      <c r="E5" s="283"/>
      <c r="F5" s="283"/>
      <c r="G5" s="283"/>
      <c r="H5" s="283"/>
      <c r="I5" s="283"/>
      <c r="J5" s="283"/>
      <c r="K5" s="283"/>
      <c r="L5" s="283"/>
      <c r="M5" s="283"/>
      <c r="N5" s="283"/>
      <c r="O5" s="283"/>
      <c r="P5" s="283"/>
      <c r="Q5" s="283"/>
    </row>
    <row r="7" spans="2:17" x14ac:dyDescent="0.25">
      <c r="C7" s="323" t="s">
        <v>7690</v>
      </c>
      <c r="D7" s="323"/>
      <c r="E7" s="323"/>
      <c r="F7" s="323"/>
      <c r="G7" s="323"/>
      <c r="H7" s="323"/>
      <c r="I7" s="323"/>
      <c r="J7" s="323"/>
      <c r="K7" s="323"/>
      <c r="L7" s="323"/>
      <c r="M7" s="323"/>
      <c r="N7" s="323"/>
      <c r="O7" s="323"/>
      <c r="P7" s="323"/>
      <c r="Q7" s="323"/>
    </row>
    <row r="9" spans="2:17" x14ac:dyDescent="0.25">
      <c r="C9" s="154" t="s">
        <v>7685</v>
      </c>
      <c r="D9" s="154" t="s">
        <v>7686</v>
      </c>
      <c r="E9" s="154" t="s">
        <v>7687</v>
      </c>
      <c r="F9" s="154" t="s">
        <v>7688</v>
      </c>
      <c r="G9" s="154" t="s">
        <v>9228</v>
      </c>
    </row>
    <row r="10" spans="2:17" ht="42.75" customHeight="1" x14ac:dyDescent="0.25">
      <c r="B10" s="64">
        <v>1</v>
      </c>
      <c r="C10" s="70">
        <f>D107</f>
        <v>0</v>
      </c>
      <c r="D10" s="70">
        <f>D104</f>
        <v>0</v>
      </c>
      <c r="E10" s="70">
        <f>G104</f>
        <v>0</v>
      </c>
      <c r="F10" s="70">
        <f>G313</f>
        <v>0</v>
      </c>
      <c r="G10" s="81" t="s">
        <v>9483</v>
      </c>
    </row>
    <row r="11" spans="2:17" ht="36.75" customHeight="1" x14ac:dyDescent="0.25">
      <c r="B11" s="64">
        <v>2</v>
      </c>
      <c r="C11" s="70">
        <f>D347</f>
        <v>0</v>
      </c>
      <c r="D11" s="70">
        <f>+D344</f>
        <v>0</v>
      </c>
      <c r="E11" s="70">
        <f>G344</f>
        <v>0</v>
      </c>
      <c r="F11" s="70">
        <f>+G553</f>
        <v>0</v>
      </c>
      <c r="G11" s="81" t="s">
        <v>9482</v>
      </c>
    </row>
    <row r="12" spans="2:17" ht="30.75" customHeight="1" x14ac:dyDescent="0.25">
      <c r="B12" s="64">
        <v>3</v>
      </c>
      <c r="C12" s="70">
        <f>+D587</f>
        <v>0</v>
      </c>
      <c r="D12" s="70">
        <f>+D584</f>
        <v>0</v>
      </c>
      <c r="E12" s="70">
        <f>+G584</f>
        <v>0</v>
      </c>
      <c r="F12" s="70">
        <f>+G793</f>
        <v>0</v>
      </c>
      <c r="G12" s="81" t="s">
        <v>9547</v>
      </c>
    </row>
    <row r="13" spans="2:17" ht="32.25" customHeight="1" x14ac:dyDescent="0.25">
      <c r="B13" s="64">
        <v>4</v>
      </c>
      <c r="C13" s="70">
        <f>+D827</f>
        <v>0</v>
      </c>
      <c r="D13" s="70">
        <f>+D824</f>
        <v>0</v>
      </c>
      <c r="E13" s="70">
        <f>+G824</f>
        <v>0</v>
      </c>
      <c r="F13" s="70">
        <f>+G1033</f>
        <v>0</v>
      </c>
      <c r="G13" s="81" t="s">
        <v>9549</v>
      </c>
    </row>
    <row r="14" spans="2:17" ht="34.5" customHeight="1" x14ac:dyDescent="0.25">
      <c r="B14" s="64">
        <v>5</v>
      </c>
      <c r="C14" s="70">
        <f>+D1067</f>
        <v>0</v>
      </c>
      <c r="D14" s="70">
        <f>+D1064</f>
        <v>0</v>
      </c>
      <c r="E14" s="70">
        <f>+G1064</f>
        <v>0</v>
      </c>
      <c r="F14" s="70">
        <f>+G1273</f>
        <v>0</v>
      </c>
      <c r="G14" s="81" t="s">
        <v>9551</v>
      </c>
    </row>
    <row r="15" spans="2:17" ht="30" customHeight="1" x14ac:dyDescent="0.25">
      <c r="B15" s="64">
        <v>6</v>
      </c>
      <c r="C15" s="70">
        <f>+D1307</f>
        <v>0</v>
      </c>
      <c r="D15" s="70">
        <f>+D1304</f>
        <v>0</v>
      </c>
      <c r="E15" s="70">
        <f>+G1304</f>
        <v>0</v>
      </c>
      <c r="F15" s="70">
        <f>+G1513</f>
        <v>0</v>
      </c>
      <c r="G15" s="81" t="s">
        <v>9553</v>
      </c>
    </row>
    <row r="16" spans="2:17" ht="36.75" customHeight="1" x14ac:dyDescent="0.25">
      <c r="B16" s="64">
        <v>7</v>
      </c>
      <c r="C16" s="70">
        <f>+D1547</f>
        <v>0</v>
      </c>
      <c r="D16" s="70">
        <f>+D1544</f>
        <v>0</v>
      </c>
      <c r="E16" s="70">
        <f>+G1544</f>
        <v>0</v>
      </c>
      <c r="F16" s="70">
        <f>+G1753</f>
        <v>0</v>
      </c>
      <c r="G16" s="81" t="s">
        <v>9555</v>
      </c>
    </row>
    <row r="17" spans="2:7" ht="32.25" customHeight="1" x14ac:dyDescent="0.25">
      <c r="B17" s="64">
        <v>8</v>
      </c>
      <c r="C17" s="70">
        <f>+D1787</f>
        <v>0</v>
      </c>
      <c r="D17" s="70">
        <f>+D1784</f>
        <v>0</v>
      </c>
      <c r="E17" s="70">
        <f>+G1784</f>
        <v>0</v>
      </c>
      <c r="F17" s="70">
        <f>+G1993</f>
        <v>0</v>
      </c>
      <c r="G17" s="81" t="s">
        <v>9557</v>
      </c>
    </row>
    <row r="18" spans="2:7" ht="38.25" customHeight="1" x14ac:dyDescent="0.25">
      <c r="B18" s="64">
        <v>9</v>
      </c>
      <c r="C18" s="70">
        <f>+D2027</f>
        <v>0</v>
      </c>
      <c r="D18" s="70">
        <f>+D2024</f>
        <v>0</v>
      </c>
      <c r="E18" s="70">
        <f>+G2024</f>
        <v>0</v>
      </c>
      <c r="F18" s="70">
        <f>+G2233</f>
        <v>0</v>
      </c>
      <c r="G18" s="81" t="s">
        <v>9559</v>
      </c>
    </row>
    <row r="19" spans="2:7" ht="30" x14ac:dyDescent="0.25">
      <c r="B19" s="64">
        <v>10</v>
      </c>
      <c r="C19" s="70">
        <f>+D2267</f>
        <v>0</v>
      </c>
      <c r="D19" s="70">
        <f>+D2264</f>
        <v>0</v>
      </c>
      <c r="E19" s="70">
        <f>+G2264</f>
        <v>0</v>
      </c>
      <c r="F19" s="70">
        <f>+G2473</f>
        <v>0</v>
      </c>
      <c r="G19" s="81" t="s">
        <v>9561</v>
      </c>
    </row>
    <row r="20" spans="2:7" ht="30" x14ac:dyDescent="0.25">
      <c r="B20" s="64">
        <v>11</v>
      </c>
      <c r="C20" s="70">
        <f>+D2507</f>
        <v>0</v>
      </c>
      <c r="D20" s="70">
        <f>+D2504</f>
        <v>0</v>
      </c>
      <c r="E20" s="70">
        <f>+G2504</f>
        <v>0</v>
      </c>
      <c r="F20" s="70">
        <f>+G2713</f>
        <v>0</v>
      </c>
      <c r="G20" s="81" t="s">
        <v>9563</v>
      </c>
    </row>
    <row r="21" spans="2:7" ht="30" x14ac:dyDescent="0.25">
      <c r="B21" s="64">
        <v>12</v>
      </c>
      <c r="C21" s="70">
        <f>+D2747</f>
        <v>0</v>
      </c>
      <c r="D21" s="70">
        <f>+D2744</f>
        <v>0</v>
      </c>
      <c r="E21" s="70">
        <f>+G2744</f>
        <v>0</v>
      </c>
      <c r="F21" s="70">
        <f>+G2953</f>
        <v>0</v>
      </c>
      <c r="G21" s="81" t="s">
        <v>9565</v>
      </c>
    </row>
    <row r="22" spans="2:7" ht="30" x14ac:dyDescent="0.25">
      <c r="B22" s="64">
        <v>13</v>
      </c>
      <c r="C22" s="70">
        <f>+D2987</f>
        <v>0</v>
      </c>
      <c r="D22" s="70">
        <f>+D2984</f>
        <v>0</v>
      </c>
      <c r="E22" s="70">
        <f>+G2984</f>
        <v>0</v>
      </c>
      <c r="F22" s="70">
        <f>+G3193</f>
        <v>0</v>
      </c>
      <c r="G22" s="81" t="s">
        <v>9567</v>
      </c>
    </row>
    <row r="23" spans="2:7" ht="30" x14ac:dyDescent="0.25">
      <c r="B23" s="64">
        <v>14</v>
      </c>
      <c r="C23" s="70">
        <f>+D3227</f>
        <v>0</v>
      </c>
      <c r="D23" s="70">
        <f>+D3224</f>
        <v>0</v>
      </c>
      <c r="E23" s="70">
        <f>+G3224</f>
        <v>0</v>
      </c>
      <c r="F23" s="70">
        <f>+G3433</f>
        <v>0</v>
      </c>
      <c r="G23" s="81" t="s">
        <v>9576</v>
      </c>
    </row>
    <row r="24" spans="2:7" ht="30" x14ac:dyDescent="0.25">
      <c r="B24" s="64">
        <v>15</v>
      </c>
      <c r="C24" s="70">
        <f>+D3467</f>
        <v>0</v>
      </c>
      <c r="D24" s="70">
        <f>+D3464</f>
        <v>0</v>
      </c>
      <c r="E24" s="70">
        <f>+G3464</f>
        <v>0</v>
      </c>
      <c r="F24" s="70">
        <f>+G3673</f>
        <v>0</v>
      </c>
      <c r="G24" s="81" t="s">
        <v>9577</v>
      </c>
    </row>
    <row r="25" spans="2:7" ht="30" x14ac:dyDescent="0.25">
      <c r="B25" s="64">
        <v>16</v>
      </c>
      <c r="C25" s="70">
        <f>+D3707</f>
        <v>0</v>
      </c>
      <c r="D25" s="70">
        <f>+D3704</f>
        <v>0</v>
      </c>
      <c r="E25" s="70">
        <f>+G3704</f>
        <v>0</v>
      </c>
      <c r="F25" s="70">
        <f>+G3913</f>
        <v>0</v>
      </c>
      <c r="G25" s="81" t="s">
        <v>9578</v>
      </c>
    </row>
    <row r="26" spans="2:7" ht="30" x14ac:dyDescent="0.25">
      <c r="B26" s="64">
        <v>17</v>
      </c>
      <c r="C26" s="70">
        <f>+D3947</f>
        <v>0</v>
      </c>
      <c r="D26" s="70">
        <f>+D3944</f>
        <v>0</v>
      </c>
      <c r="E26" s="70">
        <f>+G3944</f>
        <v>0</v>
      </c>
      <c r="F26" s="70">
        <f>+G4153</f>
        <v>0</v>
      </c>
      <c r="G26" s="81" t="s">
        <v>9579</v>
      </c>
    </row>
    <row r="27" spans="2:7" ht="30" x14ac:dyDescent="0.25">
      <c r="B27" s="64">
        <v>18</v>
      </c>
      <c r="C27" s="70">
        <f>+D4187</f>
        <v>0</v>
      </c>
      <c r="D27" s="70">
        <f>+D4184</f>
        <v>0</v>
      </c>
      <c r="E27" s="70">
        <f>+G4184</f>
        <v>0</v>
      </c>
      <c r="F27" s="70">
        <f>+G4393</f>
        <v>0</v>
      </c>
      <c r="G27" s="81" t="s">
        <v>9580</v>
      </c>
    </row>
    <row r="28" spans="2:7" ht="30" x14ac:dyDescent="0.25">
      <c r="B28" s="64">
        <v>19</v>
      </c>
      <c r="C28" s="70">
        <f>+D4427</f>
        <v>0</v>
      </c>
      <c r="D28" s="70">
        <f>+D4424</f>
        <v>0</v>
      </c>
      <c r="E28" s="70">
        <f>+G4424</f>
        <v>0</v>
      </c>
      <c r="F28" s="70">
        <f>+G4633</f>
        <v>0</v>
      </c>
      <c r="G28" s="81" t="s">
        <v>9581</v>
      </c>
    </row>
    <row r="29" spans="2:7" ht="30" x14ac:dyDescent="0.25">
      <c r="B29" s="64">
        <v>20</v>
      </c>
      <c r="C29" s="70">
        <f>+D4667</f>
        <v>0</v>
      </c>
      <c r="D29" s="70">
        <f>+D4664</f>
        <v>0</v>
      </c>
      <c r="E29" s="70">
        <f>+G4664</f>
        <v>0</v>
      </c>
      <c r="F29" s="70">
        <f>+G4873</f>
        <v>0</v>
      </c>
      <c r="G29" s="81" t="s">
        <v>9582</v>
      </c>
    </row>
    <row r="30" spans="2:7" ht="30" x14ac:dyDescent="0.25">
      <c r="B30" s="64">
        <v>21</v>
      </c>
      <c r="C30" s="70">
        <f>+AP107</f>
        <v>0</v>
      </c>
      <c r="D30" s="70">
        <f>+AP104</f>
        <v>0</v>
      </c>
      <c r="E30" s="70">
        <f>AS104</f>
        <v>0</v>
      </c>
      <c r="F30" s="70">
        <f>+AS313</f>
        <v>0</v>
      </c>
      <c r="G30" s="81" t="s">
        <v>9545</v>
      </c>
    </row>
    <row r="31" spans="2:7" ht="30" x14ac:dyDescent="0.25">
      <c r="B31" s="64">
        <v>22</v>
      </c>
      <c r="C31" s="70">
        <f>AP347</f>
        <v>0</v>
      </c>
      <c r="D31" s="70">
        <f>+AP344</f>
        <v>0</v>
      </c>
      <c r="E31" s="70">
        <f>+AS344</f>
        <v>0</v>
      </c>
      <c r="F31" s="70">
        <f>+AS553</f>
        <v>0</v>
      </c>
      <c r="G31" s="81" t="s">
        <v>9546</v>
      </c>
    </row>
    <row r="32" spans="2:7" ht="30" x14ac:dyDescent="0.25">
      <c r="B32" s="64">
        <v>23</v>
      </c>
      <c r="C32" s="70">
        <f>+AP587</f>
        <v>0</v>
      </c>
      <c r="D32" s="70">
        <f>+AP584</f>
        <v>0</v>
      </c>
      <c r="E32" s="70">
        <f>+AS584</f>
        <v>0</v>
      </c>
      <c r="F32" s="70">
        <f>+AS793</f>
        <v>0</v>
      </c>
      <c r="G32" s="81" t="s">
        <v>9548</v>
      </c>
    </row>
    <row r="33" spans="2:7" ht="30" x14ac:dyDescent="0.25">
      <c r="B33" s="64">
        <v>24</v>
      </c>
      <c r="C33" s="70">
        <f>+AP827</f>
        <v>0</v>
      </c>
      <c r="D33" s="70">
        <f>+AP824</f>
        <v>0</v>
      </c>
      <c r="E33" s="70">
        <f>+AS824</f>
        <v>0</v>
      </c>
      <c r="F33" s="70">
        <f>+AS1033</f>
        <v>0</v>
      </c>
      <c r="G33" s="81" t="s">
        <v>9550</v>
      </c>
    </row>
    <row r="34" spans="2:7" ht="30" x14ac:dyDescent="0.25">
      <c r="B34" s="64">
        <v>25</v>
      </c>
      <c r="C34" s="70">
        <f>+AP1067</f>
        <v>0</v>
      </c>
      <c r="D34" s="70">
        <f>+AP1064</f>
        <v>0</v>
      </c>
      <c r="E34" s="70">
        <f>+AS1064</f>
        <v>0</v>
      </c>
      <c r="F34" s="70">
        <f>+AS1273</f>
        <v>0</v>
      </c>
      <c r="G34" s="81" t="s">
        <v>9552</v>
      </c>
    </row>
    <row r="35" spans="2:7" ht="30" x14ac:dyDescent="0.25">
      <c r="B35" s="64">
        <v>26</v>
      </c>
      <c r="C35" s="70">
        <f>+AP1307</f>
        <v>0</v>
      </c>
      <c r="D35" s="70">
        <f>+AP1304</f>
        <v>0</v>
      </c>
      <c r="E35" s="70">
        <f>+AS1304</f>
        <v>0</v>
      </c>
      <c r="F35" s="70">
        <f>+AS1513</f>
        <v>0</v>
      </c>
      <c r="G35" s="81" t="s">
        <v>9554</v>
      </c>
    </row>
    <row r="36" spans="2:7" ht="30" x14ac:dyDescent="0.25">
      <c r="B36" s="64">
        <v>27</v>
      </c>
      <c r="C36" s="70">
        <f>+AP1547</f>
        <v>0</v>
      </c>
      <c r="D36" s="70">
        <f>+AP1544</f>
        <v>0</v>
      </c>
      <c r="E36" s="70">
        <f>+AS1544</f>
        <v>0</v>
      </c>
      <c r="F36" s="70">
        <f>+AS1753</f>
        <v>0</v>
      </c>
      <c r="G36" s="81" t="s">
        <v>9556</v>
      </c>
    </row>
    <row r="37" spans="2:7" ht="30" x14ac:dyDescent="0.25">
      <c r="B37" s="64">
        <v>28</v>
      </c>
      <c r="C37" s="70">
        <f>+AP1787</f>
        <v>0</v>
      </c>
      <c r="D37" s="70">
        <f>+AP1784</f>
        <v>0</v>
      </c>
      <c r="E37" s="70">
        <f>+AS1784</f>
        <v>0</v>
      </c>
      <c r="F37" s="70">
        <f>+AS1993</f>
        <v>0</v>
      </c>
      <c r="G37" s="81" t="s">
        <v>9558</v>
      </c>
    </row>
    <row r="38" spans="2:7" ht="30" x14ac:dyDescent="0.25">
      <c r="B38" s="64">
        <v>29</v>
      </c>
      <c r="C38" s="70">
        <f>+AP2024</f>
        <v>0</v>
      </c>
      <c r="D38" s="70">
        <f>+AP2024</f>
        <v>0</v>
      </c>
      <c r="E38" s="70">
        <f>+AS2024</f>
        <v>0</v>
      </c>
      <c r="F38" s="70">
        <f>+AS2233</f>
        <v>0</v>
      </c>
      <c r="G38" s="81" t="s">
        <v>9560</v>
      </c>
    </row>
    <row r="39" spans="2:7" ht="30" x14ac:dyDescent="0.25">
      <c r="B39" s="64">
        <v>30</v>
      </c>
      <c r="C39" s="70">
        <f>+AP2267</f>
        <v>0</v>
      </c>
      <c r="D39" s="70">
        <f>+AP2264</f>
        <v>0</v>
      </c>
      <c r="E39" s="70">
        <f>+AS2264</f>
        <v>0</v>
      </c>
      <c r="F39" s="70">
        <f>+AS2473</f>
        <v>0</v>
      </c>
      <c r="G39" s="81" t="s">
        <v>9562</v>
      </c>
    </row>
    <row r="40" spans="2:7" ht="30" x14ac:dyDescent="0.25">
      <c r="B40" s="64">
        <v>31</v>
      </c>
      <c r="C40" s="70">
        <f>+AP2507</f>
        <v>0</v>
      </c>
      <c r="D40" s="70">
        <f>+AP2504</f>
        <v>0</v>
      </c>
      <c r="E40" s="70">
        <f>+AS2504</f>
        <v>0</v>
      </c>
      <c r="F40" s="70">
        <f>+AS2713</f>
        <v>0</v>
      </c>
      <c r="G40" s="81" t="s">
        <v>9564</v>
      </c>
    </row>
    <row r="41" spans="2:7" ht="30" x14ac:dyDescent="0.25">
      <c r="B41" s="64">
        <v>32</v>
      </c>
      <c r="C41" s="70">
        <f>+AP2747</f>
        <v>0</v>
      </c>
      <c r="D41" s="70">
        <f>+AP2744</f>
        <v>0</v>
      </c>
      <c r="E41" s="70">
        <f>+AS2744</f>
        <v>0</v>
      </c>
      <c r="F41" s="70">
        <f>+AS2953</f>
        <v>0</v>
      </c>
      <c r="G41" s="81" t="s">
        <v>9566</v>
      </c>
    </row>
    <row r="42" spans="2:7" ht="30" x14ac:dyDescent="0.25">
      <c r="B42" s="64">
        <v>33</v>
      </c>
      <c r="C42" s="70">
        <f>+AP2987</f>
        <v>0</v>
      </c>
      <c r="D42" s="70">
        <f>+AP2984</f>
        <v>0</v>
      </c>
      <c r="E42" s="70">
        <f>+AS2984</f>
        <v>0</v>
      </c>
      <c r="F42" s="70">
        <f>+AS3193</f>
        <v>0</v>
      </c>
      <c r="G42" s="81" t="s">
        <v>9568</v>
      </c>
    </row>
    <row r="43" spans="2:7" ht="30" x14ac:dyDescent="0.25">
      <c r="B43" s="64">
        <v>34</v>
      </c>
      <c r="C43" s="70">
        <f>+AP3227</f>
        <v>0</v>
      </c>
      <c r="D43" s="70">
        <f>+AP3224</f>
        <v>0</v>
      </c>
      <c r="E43" s="70">
        <f>+AS3224</f>
        <v>0</v>
      </c>
      <c r="F43" s="70">
        <f>+AS3433</f>
        <v>0</v>
      </c>
      <c r="G43" s="81" t="s">
        <v>9569</v>
      </c>
    </row>
    <row r="44" spans="2:7" ht="30" x14ac:dyDescent="0.25">
      <c r="B44" s="64">
        <v>35</v>
      </c>
      <c r="C44" s="70">
        <f>+AP3467</f>
        <v>0</v>
      </c>
      <c r="D44" s="70">
        <f>+AP3464</f>
        <v>0</v>
      </c>
      <c r="E44" s="70">
        <f>+AS3464</f>
        <v>0</v>
      </c>
      <c r="F44" s="70">
        <f>+AS3673</f>
        <v>0</v>
      </c>
      <c r="G44" s="81" t="s">
        <v>9570</v>
      </c>
    </row>
    <row r="45" spans="2:7" ht="30" x14ac:dyDescent="0.25">
      <c r="B45" s="199">
        <v>36</v>
      </c>
      <c r="C45" s="202">
        <f>+AP3707</f>
        <v>0</v>
      </c>
      <c r="D45" s="202">
        <f>+AP3704</f>
        <v>0</v>
      </c>
      <c r="E45" s="202">
        <f>+AS3704</f>
        <v>0</v>
      </c>
      <c r="F45" s="202">
        <f>+AS3913</f>
        <v>0</v>
      </c>
      <c r="G45" s="211" t="s">
        <v>9571</v>
      </c>
    </row>
    <row r="46" spans="2:7" ht="30" x14ac:dyDescent="0.25">
      <c r="B46" s="73">
        <v>37</v>
      </c>
      <c r="C46" s="196">
        <f>+AP3947</f>
        <v>0</v>
      </c>
      <c r="D46" s="196">
        <f>+AP3944</f>
        <v>0</v>
      </c>
      <c r="E46" s="196">
        <f>+AS3944</f>
        <v>0</v>
      </c>
      <c r="F46" s="196">
        <f>+AS4153</f>
        <v>0</v>
      </c>
      <c r="G46" s="211" t="s">
        <v>9572</v>
      </c>
    </row>
    <row r="47" spans="2:7" ht="30" x14ac:dyDescent="0.25">
      <c r="B47" s="73">
        <v>38</v>
      </c>
      <c r="C47" s="196">
        <f>+AP4187</f>
        <v>0</v>
      </c>
      <c r="D47" s="196">
        <f>+AP4184</f>
        <v>0</v>
      </c>
      <c r="E47" s="196">
        <f>+AS4184</f>
        <v>0</v>
      </c>
      <c r="F47" s="196">
        <f>+AS4393</f>
        <v>0</v>
      </c>
      <c r="G47" s="211" t="s">
        <v>9573</v>
      </c>
    </row>
    <row r="48" spans="2:7" ht="30" x14ac:dyDescent="0.25">
      <c r="B48" s="73">
        <v>39</v>
      </c>
      <c r="C48" s="196">
        <f>+AP4427</f>
        <v>0</v>
      </c>
      <c r="D48" s="196">
        <f>+AP4424</f>
        <v>0</v>
      </c>
      <c r="E48" s="196">
        <f>+AS4424</f>
        <v>0</v>
      </c>
      <c r="F48" s="196">
        <f>+AS4633</f>
        <v>0</v>
      </c>
      <c r="G48" s="211" t="s">
        <v>9574</v>
      </c>
    </row>
    <row r="49" spans="2:7" ht="30" x14ac:dyDescent="0.25">
      <c r="B49" s="73">
        <v>40</v>
      </c>
      <c r="C49" s="196">
        <f>+AP4667</f>
        <v>0</v>
      </c>
      <c r="D49" s="196">
        <f>+AP4664</f>
        <v>0</v>
      </c>
      <c r="E49" s="196">
        <f>+AS4664</f>
        <v>0</v>
      </c>
      <c r="F49" s="196">
        <f>+AS4873</f>
        <v>0</v>
      </c>
      <c r="G49" s="197" t="s">
        <v>9575</v>
      </c>
    </row>
    <row r="50" spans="2:7" s="58" customFormat="1" x14ac:dyDescent="0.25">
      <c r="B50" s="105"/>
    </row>
    <row r="51" spans="2:7" s="58" customFormat="1" x14ac:dyDescent="0.25">
      <c r="B51" s="105"/>
    </row>
    <row r="52" spans="2:7" s="58" customFormat="1" x14ac:dyDescent="0.25">
      <c r="B52" s="105"/>
    </row>
    <row r="53" spans="2:7" s="58" customFormat="1" x14ac:dyDescent="0.25">
      <c r="B53" s="105"/>
    </row>
    <row r="54" spans="2:7" s="58" customFormat="1" x14ac:dyDescent="0.25">
      <c r="B54" s="105"/>
    </row>
    <row r="55" spans="2:7" s="58" customFormat="1" x14ac:dyDescent="0.25">
      <c r="B55" s="105"/>
    </row>
    <row r="56" spans="2:7" s="58" customFormat="1" x14ac:dyDescent="0.25">
      <c r="B56" s="105"/>
    </row>
    <row r="57" spans="2:7" s="58" customFormat="1" x14ac:dyDescent="0.25">
      <c r="B57" s="105"/>
    </row>
    <row r="58" spans="2:7" s="58" customFormat="1" x14ac:dyDescent="0.25">
      <c r="B58" s="105"/>
    </row>
    <row r="59" spans="2:7" s="58" customFormat="1" x14ac:dyDescent="0.25">
      <c r="B59" s="105"/>
    </row>
    <row r="60" spans="2:7" s="58" customFormat="1" x14ac:dyDescent="0.25">
      <c r="B60" s="105"/>
    </row>
    <row r="61" spans="2:7" s="58" customFormat="1" x14ac:dyDescent="0.25">
      <c r="B61" s="105"/>
    </row>
    <row r="62" spans="2:7" s="58" customFormat="1" x14ac:dyDescent="0.25">
      <c r="B62" s="105"/>
    </row>
    <row r="63" spans="2:7" s="58" customFormat="1" x14ac:dyDescent="0.25">
      <c r="B63" s="105"/>
    </row>
    <row r="64" spans="2:7" s="58" customFormat="1" x14ac:dyDescent="0.25">
      <c r="B64" s="105"/>
    </row>
    <row r="65" spans="2:2" s="58" customFormat="1" x14ac:dyDescent="0.25">
      <c r="B65" s="105"/>
    </row>
    <row r="66" spans="2:2" s="58" customFormat="1" x14ac:dyDescent="0.25">
      <c r="B66" s="105"/>
    </row>
    <row r="67" spans="2:2" s="58" customFormat="1" x14ac:dyDescent="0.25">
      <c r="B67" s="105"/>
    </row>
    <row r="68" spans="2:2" s="58" customFormat="1" x14ac:dyDescent="0.25">
      <c r="B68" s="105"/>
    </row>
    <row r="69" spans="2:2" s="58" customFormat="1" x14ac:dyDescent="0.25">
      <c r="B69" s="105"/>
    </row>
    <row r="70" spans="2:2" s="58" customFormat="1" x14ac:dyDescent="0.25">
      <c r="B70" s="105"/>
    </row>
    <row r="71" spans="2:2" s="58" customFormat="1" x14ac:dyDescent="0.25">
      <c r="B71" s="105"/>
    </row>
    <row r="72" spans="2:2" s="58" customFormat="1" x14ac:dyDescent="0.25">
      <c r="B72" s="105"/>
    </row>
    <row r="73" spans="2:2" s="58" customFormat="1" x14ac:dyDescent="0.25">
      <c r="B73" s="105"/>
    </row>
    <row r="74" spans="2:2" s="58" customFormat="1" x14ac:dyDescent="0.25">
      <c r="B74" s="105"/>
    </row>
    <row r="75" spans="2:2" s="58" customFormat="1" x14ac:dyDescent="0.25">
      <c r="B75" s="105"/>
    </row>
    <row r="76" spans="2:2" s="58" customFormat="1" x14ac:dyDescent="0.25">
      <c r="B76" s="105"/>
    </row>
    <row r="77" spans="2:2" s="58" customFormat="1" x14ac:dyDescent="0.25">
      <c r="B77" s="105"/>
    </row>
    <row r="78" spans="2:2" s="58" customFormat="1" x14ac:dyDescent="0.25">
      <c r="B78" s="105"/>
    </row>
    <row r="79" spans="2:2" s="58" customFormat="1" x14ac:dyDescent="0.25">
      <c r="B79" s="105"/>
    </row>
    <row r="100" spans="2:55" x14ac:dyDescent="0.25">
      <c r="C100" s="100" t="s">
        <v>9225</v>
      </c>
      <c r="AO100" s="100" t="s">
        <v>9455</v>
      </c>
    </row>
    <row r="102" spans="2:55" ht="15.75" x14ac:dyDescent="0.25">
      <c r="B102" s="271" t="s">
        <v>7689</v>
      </c>
      <c r="C102" s="271" t="s">
        <v>7689</v>
      </c>
      <c r="D102" s="271"/>
      <c r="E102" s="271"/>
      <c r="F102" s="271"/>
      <c r="G102" s="271"/>
      <c r="H102" s="271"/>
      <c r="I102" s="271"/>
      <c r="J102" s="271"/>
      <c r="K102" s="271"/>
      <c r="L102" s="271"/>
      <c r="M102" s="271"/>
      <c r="N102" s="271"/>
      <c r="O102" s="271"/>
      <c r="P102" s="271"/>
      <c r="Q102" s="271"/>
      <c r="AN102" s="271" t="s">
        <v>7689</v>
      </c>
      <c r="AO102" s="271" t="s">
        <v>7689</v>
      </c>
      <c r="AP102" s="271"/>
      <c r="AQ102" s="271"/>
      <c r="AR102" s="271"/>
      <c r="AS102" s="271"/>
      <c r="AT102" s="271"/>
      <c r="AU102" s="271"/>
      <c r="AV102" s="271"/>
      <c r="AW102" s="271"/>
      <c r="AX102" s="271"/>
      <c r="AY102" s="271"/>
      <c r="AZ102" s="271"/>
      <c r="BA102" s="271"/>
      <c r="BB102" s="271"/>
      <c r="BC102" s="271"/>
    </row>
    <row r="104" spans="2:55" x14ac:dyDescent="0.25">
      <c r="C104" s="50" t="s">
        <v>7692</v>
      </c>
      <c r="D104" s="101"/>
      <c r="E104" s="19" t="str">
        <f>IF(D104=Tablas!$C$62,"FP_Cerrada",IF('Formacion Profesional'!D104=Tablas!$C$61,"FP_abierta",""))</f>
        <v/>
      </c>
      <c r="F104" s="20" t="s">
        <v>7691</v>
      </c>
      <c r="G104" s="349"/>
      <c r="H104" s="402"/>
      <c r="I104" s="350"/>
      <c r="AO104" s="50" t="s">
        <v>7692</v>
      </c>
      <c r="AP104" s="101"/>
      <c r="AQ104" s="19" t="str">
        <f>IF(AP104=Tablas!$C$62,"FP_Cerrada",IF('Formacion Profesional'!AP104=Tablas!$C$61,"FP_abierta",""))</f>
        <v/>
      </c>
      <c r="AR104" s="20" t="s">
        <v>7691</v>
      </c>
      <c r="AS104" s="349"/>
      <c r="AT104" s="402"/>
      <c r="AU104" s="350"/>
    </row>
    <row r="107" spans="2:55" x14ac:dyDescent="0.25">
      <c r="C107" s="20" t="s">
        <v>7693</v>
      </c>
      <c r="D107" s="276"/>
      <c r="E107" s="277"/>
      <c r="F107" s="277"/>
      <c r="G107" s="277"/>
      <c r="H107" s="277"/>
      <c r="I107" s="277"/>
      <c r="J107" s="277"/>
      <c r="K107" s="278"/>
      <c r="AO107" s="20" t="s">
        <v>7693</v>
      </c>
      <c r="AP107" s="276"/>
      <c r="AQ107" s="277"/>
      <c r="AR107" s="277"/>
      <c r="AS107" s="277"/>
      <c r="AT107" s="277"/>
      <c r="AU107" s="277"/>
      <c r="AV107" s="277"/>
      <c r="AW107" s="278"/>
    </row>
    <row r="109" spans="2:55" x14ac:dyDescent="0.25">
      <c r="C109" s="20" t="s">
        <v>7694</v>
      </c>
      <c r="D109" s="155"/>
      <c r="F109" s="20" t="s">
        <v>7695</v>
      </c>
      <c r="H109" s="403"/>
      <c r="I109" s="404"/>
      <c r="AO109" s="20" t="s">
        <v>7694</v>
      </c>
      <c r="AP109" s="155"/>
      <c r="AR109" s="20" t="s">
        <v>7695</v>
      </c>
      <c r="AT109" s="403"/>
      <c r="AU109" s="404"/>
    </row>
    <row r="111" spans="2:55" x14ac:dyDescent="0.25">
      <c r="C111" s="405" t="s">
        <v>7710</v>
      </c>
      <c r="D111" s="406"/>
      <c r="E111" s="406"/>
      <c r="F111" s="406"/>
      <c r="G111" s="406"/>
      <c r="H111" s="406"/>
      <c r="I111" s="406"/>
      <c r="J111" s="407"/>
      <c r="AO111" s="405" t="s">
        <v>7710</v>
      </c>
      <c r="AP111" s="406"/>
      <c r="AQ111" s="406"/>
      <c r="AR111" s="406"/>
      <c r="AS111" s="406"/>
      <c r="AT111" s="406"/>
      <c r="AU111" s="406"/>
      <c r="AV111" s="407"/>
    </row>
    <row r="112" spans="2:55" x14ac:dyDescent="0.25">
      <c r="C112" s="57"/>
      <c r="D112" s="58"/>
      <c r="E112" s="58"/>
      <c r="F112" s="58"/>
      <c r="G112" s="58"/>
      <c r="H112" s="58"/>
      <c r="I112" s="58"/>
      <c r="J112" s="59"/>
      <c r="AO112" s="57"/>
      <c r="AP112" s="58"/>
      <c r="AQ112" s="58"/>
      <c r="AR112" s="58"/>
      <c r="AS112" s="58"/>
      <c r="AT112" s="58"/>
      <c r="AU112" s="58"/>
      <c r="AV112" s="59"/>
    </row>
    <row r="113" spans="3:55" x14ac:dyDescent="0.25">
      <c r="C113" s="63" t="s">
        <v>7697</v>
      </c>
      <c r="D113" s="156"/>
      <c r="E113" s="58"/>
      <c r="F113" s="58"/>
      <c r="G113" s="58"/>
      <c r="H113" s="58"/>
      <c r="I113" s="58"/>
      <c r="J113" s="59"/>
      <c r="AO113" s="63" t="s">
        <v>7697</v>
      </c>
      <c r="AP113" s="156"/>
      <c r="AQ113" s="58"/>
      <c r="AR113" s="58"/>
      <c r="AS113" s="58"/>
      <c r="AT113" s="58"/>
      <c r="AU113" s="58"/>
      <c r="AV113" s="59"/>
    </row>
    <row r="114" spans="3:55" x14ac:dyDescent="0.25">
      <c r="C114" s="57"/>
      <c r="D114" s="58"/>
      <c r="E114" s="58"/>
      <c r="F114" s="58"/>
      <c r="G114" s="58"/>
      <c r="H114" s="58"/>
      <c r="I114" s="58"/>
      <c r="J114" s="59"/>
      <c r="AO114" s="57"/>
      <c r="AP114" s="58"/>
      <c r="AQ114" s="58"/>
      <c r="AR114" s="58"/>
      <c r="AS114" s="58"/>
      <c r="AT114" s="58"/>
      <c r="AU114" s="58"/>
      <c r="AV114" s="59"/>
    </row>
    <row r="115" spans="3:55" x14ac:dyDescent="0.25">
      <c r="C115" s="63" t="s">
        <v>7696</v>
      </c>
      <c r="D115" s="156"/>
      <c r="E115" s="58"/>
      <c r="F115" s="58"/>
      <c r="G115" s="58"/>
      <c r="H115" s="58"/>
      <c r="I115" s="58"/>
      <c r="J115" s="59"/>
      <c r="AO115" s="63" t="s">
        <v>7696</v>
      </c>
      <c r="AP115" s="156"/>
      <c r="AQ115" s="58"/>
      <c r="AR115" s="58"/>
      <c r="AS115" s="58"/>
      <c r="AT115" s="58"/>
      <c r="AU115" s="58"/>
      <c r="AV115" s="59"/>
    </row>
    <row r="116" spans="3:55" x14ac:dyDescent="0.25">
      <c r="C116" s="57"/>
      <c r="D116" s="58"/>
      <c r="E116" s="58"/>
      <c r="F116" s="58"/>
      <c r="G116" s="58"/>
      <c r="H116" s="58"/>
      <c r="I116" s="58"/>
      <c r="J116" s="59"/>
      <c r="AO116" s="57"/>
      <c r="AP116" s="58"/>
      <c r="AQ116" s="58"/>
      <c r="AR116" s="58"/>
      <c r="AS116" s="58"/>
      <c r="AT116" s="58"/>
      <c r="AU116" s="58"/>
      <c r="AV116" s="59"/>
    </row>
    <row r="117" spans="3:55" x14ac:dyDescent="0.25">
      <c r="C117" s="63" t="s">
        <v>7698</v>
      </c>
      <c r="D117" s="156"/>
      <c r="E117" s="58"/>
      <c r="F117" s="58"/>
      <c r="G117" s="58"/>
      <c r="H117" s="58"/>
      <c r="I117" s="58"/>
      <c r="J117" s="59"/>
      <c r="AO117" s="63" t="s">
        <v>7698</v>
      </c>
      <c r="AP117" s="156"/>
      <c r="AQ117" s="58"/>
      <c r="AR117" s="58"/>
      <c r="AS117" s="58"/>
      <c r="AT117" s="58"/>
      <c r="AU117" s="58"/>
      <c r="AV117" s="59"/>
    </row>
    <row r="118" spans="3:55" x14ac:dyDescent="0.25">
      <c r="C118" s="57"/>
      <c r="D118" s="58"/>
      <c r="E118" s="58"/>
      <c r="F118" s="58"/>
      <c r="G118" s="58"/>
      <c r="H118" s="58"/>
      <c r="I118" s="58"/>
      <c r="J118" s="59"/>
      <c r="AO118" s="57"/>
      <c r="AP118" s="58"/>
      <c r="AQ118" s="58"/>
      <c r="AR118" s="58"/>
      <c r="AS118" s="58"/>
      <c r="AT118" s="58"/>
      <c r="AU118" s="58"/>
      <c r="AV118" s="59"/>
    </row>
    <row r="119" spans="3:55" x14ac:dyDescent="0.25">
      <c r="C119" s="408" t="str">
        <f>IF(D115&gt;1,"Justifique cantidad de réplicas *","")</f>
        <v/>
      </c>
      <c r="D119" s="409"/>
      <c r="E119" s="304"/>
      <c r="F119" s="304"/>
      <c r="G119" s="304"/>
      <c r="H119" s="304"/>
      <c r="I119" s="304"/>
      <c r="J119" s="59"/>
      <c r="AO119" s="408" t="str">
        <f>IF(AP115&gt;1,"Justifique cantidad de réplicas *","")</f>
        <v/>
      </c>
      <c r="AP119" s="409"/>
      <c r="AQ119" s="289"/>
      <c r="AR119" s="289"/>
      <c r="AS119" s="289"/>
      <c r="AT119" s="289"/>
      <c r="AU119" s="289"/>
      <c r="AV119" s="59"/>
    </row>
    <row r="120" spans="3:55" x14ac:dyDescent="0.25">
      <c r="C120" s="60"/>
      <c r="D120" s="61"/>
      <c r="E120" s="61"/>
      <c r="F120" s="61"/>
      <c r="G120" s="61"/>
      <c r="H120" s="61"/>
      <c r="I120" s="61"/>
      <c r="J120" s="62"/>
      <c r="AO120" s="60"/>
      <c r="AP120" s="61"/>
      <c r="AQ120" s="61"/>
      <c r="AR120" s="61"/>
      <c r="AS120" s="61"/>
      <c r="AT120" s="61"/>
      <c r="AU120" s="61"/>
      <c r="AV120" s="62"/>
    </row>
    <row r="122" spans="3:55" x14ac:dyDescent="0.25">
      <c r="C122" s="20" t="s">
        <v>9272</v>
      </c>
      <c r="D122" s="410"/>
      <c r="E122" s="411"/>
      <c r="F122" s="411"/>
      <c r="G122" s="411"/>
      <c r="H122" s="412"/>
      <c r="AO122" s="20" t="s">
        <v>9272</v>
      </c>
      <c r="AP122" s="410"/>
      <c r="AQ122" s="411"/>
      <c r="AR122" s="411"/>
      <c r="AS122" s="411"/>
      <c r="AT122" s="412"/>
    </row>
    <row r="124" spans="3:55" ht="15" hidden="1" customHeight="1" x14ac:dyDescent="0.25">
      <c r="D124" s="19" t="e">
        <f>VLOOKUP(D122,Tablas!$F$1279:$I$2758,4,FALSE)</f>
        <v>#N/A</v>
      </c>
      <c r="AN124" s="19"/>
      <c r="AO124" s="19"/>
      <c r="AP124" s="208" t="e">
        <f>VLOOKUP(AP122,Tablas!$F$1279:$I$2758,4,FALSE)</f>
        <v>#N/A</v>
      </c>
      <c r="AQ124" s="19"/>
      <c r="AR124" s="19"/>
      <c r="AS124" s="19"/>
      <c r="AT124" s="19"/>
      <c r="AU124" s="19"/>
      <c r="AV124" s="19"/>
      <c r="AW124" s="19"/>
      <c r="AX124" s="19"/>
      <c r="AY124" s="19"/>
      <c r="AZ124" s="19"/>
      <c r="BA124" s="19"/>
      <c r="BB124" s="19"/>
      <c r="BC124" s="19"/>
    </row>
    <row r="126" spans="3:55" x14ac:dyDescent="0.25">
      <c r="C126" s="21" t="s">
        <v>9273</v>
      </c>
      <c r="D126" s="410"/>
      <c r="E126" s="411"/>
      <c r="F126" s="411"/>
      <c r="G126" s="411"/>
      <c r="H126" s="412"/>
      <c r="AO126" s="21" t="s">
        <v>9273</v>
      </c>
      <c r="AP126" s="410"/>
      <c r="AQ126" s="411"/>
      <c r="AR126" s="411"/>
      <c r="AS126" s="411"/>
      <c r="AT126" s="412"/>
    </row>
    <row r="128" spans="3:55" x14ac:dyDescent="0.25">
      <c r="C128" s="413" t="str">
        <f>IF(AND(D173=0,E173=0,D174&gt;0,E174&gt;0),"Formación exclusiva a desocupados","")</f>
        <v/>
      </c>
      <c r="D128" s="413"/>
      <c r="E128" s="413"/>
      <c r="G128" s="413" t="str">
        <f>IF(AND(D198=0,E198=0,D199&gt;0,E199&gt;0,D174=0,E174=0),"Formación exclusiva a patrocinados","")</f>
        <v/>
      </c>
      <c r="H128" s="413"/>
      <c r="I128" s="413"/>
      <c r="AO128" s="413" t="str">
        <f>IF(AND(AP173=0,AQ173=0,AP174&gt;0,AQ174&gt;0),"Formación exclusiva a desocupados","")</f>
        <v/>
      </c>
      <c r="AP128" s="413"/>
      <c r="AQ128" s="413"/>
      <c r="AS128" s="413" t="str">
        <f>IF(AND(AP198=0,AQ198=0,AP199&gt;0,AQ199&gt;0,AP174=0,AQ174=0),"Formación exclusiva a patrocinados","")</f>
        <v/>
      </c>
      <c r="AT128" s="413"/>
      <c r="AU128" s="413"/>
    </row>
    <row r="130" spans="3:48" x14ac:dyDescent="0.25">
      <c r="C130" s="414" t="s">
        <v>9195</v>
      </c>
      <c r="D130" s="415"/>
      <c r="E130" s="415"/>
      <c r="F130" s="415"/>
      <c r="G130" s="415"/>
      <c r="H130" s="415"/>
      <c r="I130" s="415"/>
      <c r="J130" s="416"/>
      <c r="AO130" s="414" t="s">
        <v>9195</v>
      </c>
      <c r="AP130" s="415"/>
      <c r="AQ130" s="415"/>
      <c r="AR130" s="415"/>
      <c r="AS130" s="415"/>
      <c r="AT130" s="415"/>
      <c r="AU130" s="415"/>
      <c r="AV130" s="416"/>
    </row>
    <row r="132" spans="3:48" x14ac:dyDescent="0.25">
      <c r="C132" s="20" t="s">
        <v>7566</v>
      </c>
      <c r="D132" s="274"/>
      <c r="E132" s="282"/>
      <c r="F132" s="282"/>
      <c r="G132" s="282"/>
      <c r="H132" s="282"/>
      <c r="I132" s="275"/>
      <c r="AO132" s="20" t="s">
        <v>7566</v>
      </c>
      <c r="AP132" s="274"/>
      <c r="AQ132" s="282"/>
      <c r="AR132" s="282"/>
      <c r="AS132" s="282"/>
      <c r="AT132" s="282"/>
      <c r="AU132" s="275"/>
    </row>
    <row r="134" spans="3:48" x14ac:dyDescent="0.25">
      <c r="C134" s="20" t="s">
        <v>7567</v>
      </c>
      <c r="D134" s="79"/>
      <c r="F134" s="20" t="s">
        <v>7568</v>
      </c>
      <c r="G134" s="417"/>
      <c r="H134" s="418"/>
      <c r="AO134" s="20" t="s">
        <v>7567</v>
      </c>
      <c r="AP134" s="79"/>
      <c r="AR134" s="20" t="s">
        <v>7568</v>
      </c>
      <c r="AS134" s="417"/>
      <c r="AT134" s="418"/>
    </row>
    <row r="135" spans="3:48" ht="15" hidden="1" customHeight="1" x14ac:dyDescent="0.25">
      <c r="C135" s="20"/>
      <c r="D135" s="76" t="str">
        <f>IF(D134&gt;0,VLOOKUP(D134,Tablas!$K$5:$L$28,2,FALSE),"")</f>
        <v/>
      </c>
      <c r="E135" s="19" t="str">
        <f>IF(D134&gt;0,VLOOKUP(D134,Tablas!$K$5:$M$28,3,FALSE),"")</f>
        <v/>
      </c>
      <c r="F135" s="20"/>
      <c r="G135" s="58"/>
      <c r="AO135" s="20"/>
      <c r="AP135" s="76" t="str">
        <f>IF(AP134&gt;0,VLOOKUP(AP134,Tablas!$K$5:$L$28,2,FALSE),"")</f>
        <v/>
      </c>
      <c r="AQ135" s="19" t="str">
        <f>IF(AP134&gt;0,VLOOKUP(AP134,Tablas!$K$5:$M$28,3,FALSE),"")</f>
        <v/>
      </c>
      <c r="AR135" s="20"/>
      <c r="AS135" s="58"/>
    </row>
    <row r="137" spans="3:48" x14ac:dyDescent="0.25">
      <c r="C137" s="20" t="s">
        <v>7570</v>
      </c>
      <c r="D137" s="79"/>
      <c r="F137" s="20" t="s">
        <v>9226</v>
      </c>
      <c r="G137" s="330"/>
      <c r="H137" s="332"/>
      <c r="AO137" s="20" t="s">
        <v>7570</v>
      </c>
      <c r="AP137" s="79"/>
      <c r="AR137" s="20" t="s">
        <v>9226</v>
      </c>
      <c r="AS137" s="330"/>
      <c r="AT137" s="332"/>
    </row>
    <row r="139" spans="3:48" x14ac:dyDescent="0.25">
      <c r="C139" s="20" t="s">
        <v>7569</v>
      </c>
      <c r="D139" s="79"/>
      <c r="F139" s="20" t="s">
        <v>1180</v>
      </c>
      <c r="G139" s="419" t="str">
        <f>IF(G134&gt;0,VLOOKUP(I139,Tablas!$Y$4:$AC$2546,5,FALSE),"")</f>
        <v/>
      </c>
      <c r="H139" s="420"/>
      <c r="I139" s="19" t="str">
        <f>+G134&amp;D134</f>
        <v/>
      </c>
      <c r="AO139" s="20" t="s">
        <v>7569</v>
      </c>
      <c r="AP139" s="79"/>
      <c r="AR139" s="20" t="s">
        <v>1180</v>
      </c>
      <c r="AS139" s="419" t="str">
        <f>IF(AS134&gt;0,VLOOKUP(AU139,Tablas!$Y$4:$AC$2546,5,FALSE),"")</f>
        <v/>
      </c>
      <c r="AT139" s="420"/>
      <c r="AU139" s="19" t="str">
        <f>+AS134&amp;AP134</f>
        <v/>
      </c>
    </row>
    <row r="144" spans="3:48" x14ac:dyDescent="0.25">
      <c r="C144" s="414" t="s">
        <v>9196</v>
      </c>
      <c r="D144" s="415"/>
      <c r="E144" s="415"/>
      <c r="F144" s="415"/>
      <c r="G144" s="415"/>
      <c r="H144" s="415"/>
      <c r="I144" s="415"/>
      <c r="J144" s="416"/>
      <c r="AO144" s="414" t="s">
        <v>9196</v>
      </c>
      <c r="AP144" s="415"/>
      <c r="AQ144" s="415"/>
      <c r="AR144" s="415"/>
      <c r="AS144" s="415"/>
      <c r="AT144" s="415"/>
      <c r="AU144" s="415"/>
      <c r="AV144" s="416"/>
    </row>
    <row r="146" spans="3:48" x14ac:dyDescent="0.25">
      <c r="C146" s="20" t="s">
        <v>9198</v>
      </c>
      <c r="D146" s="376"/>
      <c r="E146" s="377"/>
      <c r="F146" s="19" t="str">
        <f>IF(D146=Tablas!$C$34,"Persona_Humana",IF(D146=Tablas!$C$35,"Universidad",IF(D146=Tablas!$C$36,"Escuela",IF(D146=Tablas!$C$37,"Otras_Instituciones",""))))</f>
        <v/>
      </c>
      <c r="AO146" s="20" t="s">
        <v>9198</v>
      </c>
      <c r="AP146" s="376"/>
      <c r="AQ146" s="377"/>
      <c r="AR146" s="19" t="str">
        <f>IF(AP146=Tablas!$C$34,"Persona_Humana",IF(AP146=Tablas!$C$35,"Universidad",IF(AP146=Tablas!$C$36,"Escuela",IF(AP146=Tablas!$C$37,"Otras_Instituciones",""))))</f>
        <v/>
      </c>
    </row>
    <row r="148" spans="3:48" x14ac:dyDescent="0.25">
      <c r="C148" s="279" t="s">
        <v>9197</v>
      </c>
      <c r="D148" s="421"/>
      <c r="E148" s="399"/>
      <c r="F148" s="400"/>
      <c r="G148" s="400"/>
      <c r="H148" s="400"/>
      <c r="I148" s="400"/>
      <c r="J148" s="401"/>
      <c r="AO148" s="279" t="s">
        <v>9197</v>
      </c>
      <c r="AP148" s="421"/>
      <c r="AQ148" s="399"/>
      <c r="AR148" s="400"/>
      <c r="AS148" s="400"/>
      <c r="AT148" s="400"/>
      <c r="AU148" s="400"/>
      <c r="AV148" s="401"/>
    </row>
    <row r="150" spans="3:48" x14ac:dyDescent="0.25">
      <c r="C150" s="75" t="str">
        <f>IF(OR(D146=Tablas!$C$35,D146=Tablas!$C$36,D146=Tablas!$C$37),"Docentes","")</f>
        <v/>
      </c>
      <c r="AO150" s="75" t="str">
        <f>IF(OR(AP146=Tablas!$C$35,AP146=Tablas!$C$36,AP146=Tablas!$C$37),"Docentes","")</f>
        <v/>
      </c>
    </row>
    <row r="152" spans="3:48" x14ac:dyDescent="0.25">
      <c r="C152" s="179" t="str">
        <f>IF(OR(D146=Tablas!$C$35,D146=Tablas!$C$36,D146=Tablas!$C$37),"CUIL/CUIT *","")</f>
        <v/>
      </c>
      <c r="D152" s="179" t="str">
        <f>IF(OR(D146=Tablas!$C$35,D146=Tablas!$C$36,D146=Tablas!$C$37),"Apellido *","")</f>
        <v/>
      </c>
      <c r="E152" s="179" t="str">
        <f>IF(OR(D146=Tablas!$C$35,D146=Tablas!$C$36,D146=Tablas!$C$37),"Nombre *","")</f>
        <v/>
      </c>
      <c r="F152" s="179" t="str">
        <f>IF(OR(D146=Tablas!$C$35,D146=Tablas!$C$36,D146=Tablas!$C$37),"Email *","")</f>
        <v/>
      </c>
      <c r="G152" s="179" t="str">
        <f>IF(OR(D146=Tablas!$C$35,D146=Tablas!$C$36,D146=Tablas!$C$37),"Trayectoria formativa del docente*","")</f>
        <v/>
      </c>
      <c r="AO152" s="179" t="str">
        <f>IF(OR(AP146=Tablas!$C$35,AP146=Tablas!$C$36,AP146=Tablas!$C$37),"CUIL/CUIT *","")</f>
        <v/>
      </c>
      <c r="AP152" s="179" t="str">
        <f>IF(OR(AP146=Tablas!$C$35,AP146=Tablas!$C$36,AP146=Tablas!$C$37),"Apellido *","")</f>
        <v/>
      </c>
      <c r="AQ152" s="179" t="str">
        <f>IF(OR(AP146=Tablas!$C$35,AP146=Tablas!$C$36,AP146=Tablas!$C$37),"Nombre *","")</f>
        <v/>
      </c>
      <c r="AR152" s="179" t="str">
        <f>IF(OR(AP146=Tablas!$C$35,AP146=Tablas!$C$36,AP146=Tablas!$C$37),"Email *","")</f>
        <v/>
      </c>
      <c r="AS152" s="179" t="str">
        <f>IF(OR(AP146=Tablas!$C$35,AP146=Tablas!$C$36,AP146=Tablas!$C$37),"Trayectoria formativa del docente*","")</f>
        <v/>
      </c>
    </row>
    <row r="153" spans="3:48" x14ac:dyDescent="0.25">
      <c r="C153" s="177"/>
      <c r="D153" s="178"/>
      <c r="E153" s="178"/>
      <c r="F153" s="178"/>
      <c r="G153" s="178"/>
      <c r="I153" s="96" t="str">
        <f>IF(AND(OR(D146=Tablas!$C$35,D146=Tablas!$C$36,D146=Tablas!$C$37),C153="",D153="",E153="",F153="",G153=""),"Debe completar los datos de al menos un docente del curso","")</f>
        <v/>
      </c>
      <c r="AO153" s="177"/>
      <c r="AP153" s="178"/>
      <c r="AQ153" s="178"/>
      <c r="AR153" s="178"/>
      <c r="AS153" s="178"/>
      <c r="AU153" s="96" t="str">
        <f>IF(AND(OR(AP146=Tablas!$C$35,AP146=Tablas!$C$36,AP146=Tablas!$C$37),AO153="",AP153="",AQ153="",AR153="",AS153=""),"Debe completar los datos de al menos un docente del curso","")</f>
        <v/>
      </c>
    </row>
    <row r="154" spans="3:48" x14ac:dyDescent="0.25">
      <c r="C154" s="177"/>
      <c r="D154" s="178"/>
      <c r="E154" s="178"/>
      <c r="F154" s="178"/>
      <c r="G154" s="178"/>
      <c r="AO154" s="177"/>
      <c r="AP154" s="178"/>
      <c r="AQ154" s="178"/>
      <c r="AR154" s="178"/>
      <c r="AS154" s="178"/>
    </row>
    <row r="155" spans="3:48" x14ac:dyDescent="0.25">
      <c r="C155" s="177"/>
      <c r="D155" s="178"/>
      <c r="E155" s="178"/>
      <c r="F155" s="178"/>
      <c r="G155" s="178"/>
      <c r="AO155" s="177"/>
      <c r="AP155" s="178"/>
      <c r="AQ155" s="178"/>
      <c r="AR155" s="178"/>
      <c r="AS155" s="178"/>
    </row>
    <row r="156" spans="3:48" x14ac:dyDescent="0.25">
      <c r="C156" s="177"/>
      <c r="D156" s="178"/>
      <c r="E156" s="178"/>
      <c r="F156" s="178"/>
      <c r="G156" s="178"/>
      <c r="AO156" s="177"/>
      <c r="AP156" s="178"/>
      <c r="AQ156" s="178"/>
      <c r="AR156" s="178"/>
      <c r="AS156" s="178"/>
    </row>
    <row r="157" spans="3:48" x14ac:dyDescent="0.25">
      <c r="C157" s="177"/>
      <c r="D157" s="178"/>
      <c r="E157" s="178"/>
      <c r="F157" s="178"/>
      <c r="G157" s="178"/>
      <c r="AO157" s="177"/>
      <c r="AP157" s="178"/>
      <c r="AQ157" s="178"/>
      <c r="AR157" s="178"/>
      <c r="AS157" s="178"/>
    </row>
    <row r="158" spans="3:48" x14ac:dyDescent="0.25">
      <c r="C158" s="177"/>
      <c r="D158" s="178"/>
      <c r="E158" s="178"/>
      <c r="F158" s="178"/>
      <c r="G158" s="178"/>
      <c r="AO158" s="177"/>
      <c r="AP158" s="178"/>
      <c r="AQ158" s="178"/>
      <c r="AR158" s="178"/>
      <c r="AS158" s="178"/>
    </row>
    <row r="159" spans="3:48" x14ac:dyDescent="0.25">
      <c r="C159" s="177"/>
      <c r="D159" s="178"/>
      <c r="E159" s="178"/>
      <c r="F159" s="178"/>
      <c r="G159" s="178"/>
      <c r="AO159" s="177"/>
      <c r="AP159" s="178"/>
      <c r="AQ159" s="178"/>
      <c r="AR159" s="178"/>
      <c r="AS159" s="178"/>
    </row>
    <row r="160" spans="3:48" x14ac:dyDescent="0.25">
      <c r="C160" s="177"/>
      <c r="D160" s="178"/>
      <c r="E160" s="178"/>
      <c r="F160" s="178"/>
      <c r="G160" s="178"/>
      <c r="AO160" s="177"/>
      <c r="AP160" s="178"/>
      <c r="AQ160" s="178"/>
      <c r="AR160" s="178"/>
      <c r="AS160" s="178"/>
    </row>
    <row r="161" spans="2:55" x14ac:dyDescent="0.25">
      <c r="C161" s="177"/>
      <c r="D161" s="178"/>
      <c r="E161" s="178"/>
      <c r="F161" s="178"/>
      <c r="G161" s="178"/>
      <c r="AO161" s="177"/>
      <c r="AP161" s="178"/>
      <c r="AQ161" s="178"/>
      <c r="AR161" s="178"/>
      <c r="AS161" s="178"/>
    </row>
    <row r="162" spans="2:55" x14ac:dyDescent="0.25">
      <c r="C162" s="177"/>
      <c r="D162" s="178"/>
      <c r="E162" s="178"/>
      <c r="F162" s="178"/>
      <c r="G162" s="178"/>
      <c r="AO162" s="177"/>
      <c r="AP162" s="178"/>
      <c r="AQ162" s="178"/>
      <c r="AR162" s="178"/>
      <c r="AS162" s="178"/>
    </row>
    <row r="163" spans="2:55" x14ac:dyDescent="0.25">
      <c r="C163" s="177"/>
      <c r="D163" s="178"/>
      <c r="E163" s="178"/>
      <c r="F163" s="178"/>
      <c r="G163" s="178"/>
      <c r="AO163" s="177"/>
      <c r="AP163" s="178"/>
      <c r="AQ163" s="178"/>
      <c r="AR163" s="178"/>
      <c r="AS163" s="178"/>
    </row>
    <row r="164" spans="2:55" x14ac:dyDescent="0.25">
      <c r="C164" s="177"/>
      <c r="D164" s="178"/>
      <c r="E164" s="178"/>
      <c r="F164" s="178"/>
      <c r="G164" s="178"/>
      <c r="AO164" s="177"/>
      <c r="AP164" s="178"/>
      <c r="AQ164" s="178"/>
      <c r="AR164" s="178"/>
      <c r="AS164" s="178"/>
    </row>
    <row r="165" spans="2:55" x14ac:dyDescent="0.25">
      <c r="C165" s="177"/>
      <c r="D165" s="178"/>
      <c r="E165" s="178"/>
      <c r="F165" s="178"/>
      <c r="G165" s="178"/>
      <c r="AO165" s="177"/>
      <c r="AP165" s="178"/>
      <c r="AQ165" s="178"/>
      <c r="AR165" s="178"/>
      <c r="AS165" s="178"/>
    </row>
    <row r="166" spans="2:55" x14ac:dyDescent="0.25">
      <c r="C166" s="177"/>
      <c r="D166" s="178"/>
      <c r="E166" s="178"/>
      <c r="F166" s="178"/>
      <c r="G166" s="178"/>
      <c r="AO166" s="177"/>
      <c r="AP166" s="178"/>
      <c r="AQ166" s="178"/>
      <c r="AR166" s="178"/>
      <c r="AS166" s="178"/>
    </row>
    <row r="167" spans="2:55" x14ac:dyDescent="0.25">
      <c r="C167" s="177"/>
      <c r="D167" s="178"/>
      <c r="E167" s="178"/>
      <c r="F167" s="178"/>
      <c r="G167" s="178"/>
      <c r="AO167" s="177"/>
      <c r="AP167" s="178"/>
      <c r="AQ167" s="178"/>
      <c r="AR167" s="178"/>
      <c r="AS167" s="178"/>
    </row>
    <row r="169" spans="2:55" ht="15.75" x14ac:dyDescent="0.25">
      <c r="B169" s="271" t="s">
        <v>9201</v>
      </c>
      <c r="C169" s="271"/>
      <c r="D169" s="271"/>
      <c r="E169" s="271"/>
      <c r="F169" s="271"/>
      <c r="G169" s="271"/>
      <c r="H169" s="271"/>
      <c r="I169" s="271"/>
      <c r="J169" s="271"/>
      <c r="K169" s="271"/>
      <c r="L169" s="271"/>
      <c r="M169" s="271"/>
      <c r="N169" s="271"/>
      <c r="O169" s="271"/>
      <c r="P169" s="271"/>
      <c r="Q169" s="271"/>
      <c r="AN169" s="271" t="s">
        <v>9201</v>
      </c>
      <c r="AO169" s="271"/>
      <c r="AP169" s="271"/>
      <c r="AQ169" s="271"/>
      <c r="AR169" s="271"/>
      <c r="AS169" s="271"/>
      <c r="AT169" s="271"/>
      <c r="AU169" s="271"/>
      <c r="AV169" s="271"/>
      <c r="AW169" s="271"/>
      <c r="AX169" s="271"/>
      <c r="AY169" s="271"/>
      <c r="AZ169" s="271"/>
      <c r="BA169" s="271"/>
      <c r="BB169" s="271"/>
      <c r="BC169" s="271"/>
    </row>
    <row r="172" spans="2:55" x14ac:dyDescent="0.25">
      <c r="C172" s="62"/>
      <c r="D172" s="172" t="s">
        <v>9202</v>
      </c>
      <c r="E172" s="172" t="s">
        <v>9203</v>
      </c>
      <c r="AP172" s="102" t="s">
        <v>9202</v>
      </c>
      <c r="AQ172" s="102" t="s">
        <v>9203</v>
      </c>
    </row>
    <row r="173" spans="2:55" x14ac:dyDescent="0.25">
      <c r="C173" s="73" t="s">
        <v>9204</v>
      </c>
      <c r="D173" s="80"/>
      <c r="E173" s="80"/>
      <c r="AO173" s="64" t="s">
        <v>9204</v>
      </c>
      <c r="AP173" s="134"/>
      <c r="AQ173" s="134"/>
    </row>
    <row r="174" spans="2:55" x14ac:dyDescent="0.25">
      <c r="C174" s="73"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Profesional'!G104=Tablas!$C$54)),"Desocupados","")</f>
        <v/>
      </c>
      <c r="D174" s="80"/>
      <c r="E174" s="80"/>
      <c r="AO174" s="64"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Profesional'!AS104=Tablas!$C$54)),"Desocupados","")</f>
        <v/>
      </c>
      <c r="AP174" s="134"/>
      <c r="AQ174" s="134"/>
    </row>
    <row r="175" spans="2:55" x14ac:dyDescent="0.25">
      <c r="C175" s="172" t="s">
        <v>7586</v>
      </c>
      <c r="D175" s="73">
        <f>+D173+D174</f>
        <v>0</v>
      </c>
      <c r="E175" s="73">
        <f>+E173+E174</f>
        <v>0</v>
      </c>
      <c r="AO175" s="102" t="s">
        <v>7586</v>
      </c>
      <c r="AP175" s="64">
        <f>+AP173+AP174</f>
        <v>0</v>
      </c>
      <c r="AQ175" s="64">
        <f>+AQ173+AQ174</f>
        <v>0</v>
      </c>
    </row>
    <row r="177" spans="2:55" ht="15.75" x14ac:dyDescent="0.25">
      <c r="B177" s="271"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Profesional'!G104=Tablas!$C$54)),"Compromiso de inserción de desocupados","")</f>
        <v/>
      </c>
      <c r="C177" s="271"/>
      <c r="D177" s="271"/>
      <c r="E177" s="271"/>
      <c r="F177" s="271"/>
      <c r="G177" s="271"/>
      <c r="H177" s="271"/>
      <c r="I177" s="271"/>
      <c r="J177" s="271"/>
      <c r="K177" s="271"/>
      <c r="L177" s="271"/>
      <c r="M177" s="271"/>
      <c r="N177" s="271"/>
      <c r="O177" s="271"/>
      <c r="P177" s="271"/>
      <c r="Q177" s="271"/>
      <c r="AN177" s="271"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Profesional'!AS104=Tablas!$C$54)),"Compromiso de inserción de desocupados","")</f>
        <v/>
      </c>
      <c r="AO177" s="271"/>
      <c r="AP177" s="271"/>
      <c r="AQ177" s="271"/>
      <c r="AR177" s="271"/>
      <c r="AS177" s="271"/>
      <c r="AT177" s="271"/>
      <c r="AU177" s="271"/>
      <c r="AV177" s="271"/>
      <c r="AW177" s="271"/>
      <c r="AX177" s="271"/>
      <c r="AY177" s="271"/>
      <c r="AZ177" s="271"/>
      <c r="BA177" s="271"/>
      <c r="BB177" s="271"/>
      <c r="BC177" s="271"/>
    </row>
    <row r="179" spans="2:55" x14ac:dyDescent="0.25">
      <c r="C179" s="35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Profesional'!G104=Tablas!$C$57),D104="",G104=""),IF(D174&gt;0,"¿Se compromete a incorporar algún participante desocupado una vez concluido el curso/entrenamiento? ",""))</f>
        <v/>
      </c>
      <c r="D179" s="355"/>
      <c r="E179" s="355"/>
      <c r="F179" s="355"/>
      <c r="G179" s="355"/>
      <c r="H179" s="174"/>
      <c r="AO179" s="355"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Profesional'!AS104=Tablas!$C$57),AP104="",AS104=""),IF(AP174&gt;0,"¿Se compromete a incorporar algún participante desocupado una vez concluido el curso/entrenamiento? ",""))</f>
        <v/>
      </c>
      <c r="AP179" s="355"/>
      <c r="AQ179" s="355"/>
      <c r="AR179" s="355"/>
      <c r="AS179" s="355"/>
      <c r="AT179" s="164"/>
    </row>
    <row r="181" spans="2:55" x14ac:dyDescent="0.25">
      <c r="C181" s="20"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Profesional'!G104=Tablas!$C$57),D104="",G104=""),IF(AND(D174&gt;0,H179="SI"),"¿Cuántos? *",""))</f>
        <v/>
      </c>
      <c r="D181" s="174"/>
      <c r="AO181" s="20"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Profesional'!AS104=Tablas!$C$57),AP104="",AS104=""),IF(AND(AP174&gt;0,AT179="SI"),"¿Cuántos? *",""))</f>
        <v/>
      </c>
      <c r="AP181" s="164"/>
    </row>
    <row r="183" spans="2:55" x14ac:dyDescent="0.25">
      <c r="C183" s="288"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Profesional'!G104=Tablas!$C$57),D104="",G104=""),IF(AND(D174&gt;0,H179="SI"),"¿En qué puestos serán incorporados? *",""))</f>
        <v/>
      </c>
      <c r="D183" s="288"/>
      <c r="E183" s="289"/>
      <c r="F183" s="289"/>
      <c r="G183" s="289"/>
      <c r="H183" s="289"/>
      <c r="I183" s="289"/>
      <c r="J183" s="289"/>
      <c r="K183" s="289"/>
      <c r="L183" s="289"/>
      <c r="M183" s="289"/>
      <c r="N183" s="289"/>
      <c r="O183" s="289"/>
      <c r="P183" s="289"/>
      <c r="AO183" s="288"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Profesional'!AS104=Tablas!$C$57),AP104="",AS104=""),IF(AND(AP174&gt;0,AT179="SI"),"¿En qué puestos serán incorporados? *",""))</f>
        <v/>
      </c>
      <c r="AP183" s="288"/>
      <c r="AQ183" s="289"/>
      <c r="AR183" s="289"/>
      <c r="AS183" s="289"/>
      <c r="AT183" s="289"/>
      <c r="AU183" s="289"/>
      <c r="AV183" s="289"/>
      <c r="AW183" s="289"/>
      <c r="AX183" s="289"/>
      <c r="AY183" s="289"/>
      <c r="AZ183" s="289"/>
      <c r="BA183" s="289"/>
      <c r="BB183" s="289"/>
    </row>
    <row r="185" spans="2:55" x14ac:dyDescent="0.25">
      <c r="C185" s="107"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Profesional'!G104=Tablas!$C$57),D104="",G104=""),IF(AND(D174&gt;0,H179="SI"),"Indique a que grupo pertenecen los desocupados a incorporar *",""))</f>
        <v/>
      </c>
      <c r="D185" s="107"/>
      <c r="E185" s="107"/>
      <c r="F185" s="137"/>
      <c r="G185" s="108"/>
      <c r="H185" s="108"/>
      <c r="AO185" s="158"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Profesional'!AS104=Tablas!$C$57),AP104="",AS104=""),IF(AND(AP174&gt;0,AT179="SI"),"Indique a que grupo pertenecen los desocupados a incorporar *",""))</f>
        <v/>
      </c>
      <c r="AP185" s="158"/>
      <c r="AQ185" s="158"/>
      <c r="AR185" s="137"/>
      <c r="AS185" s="159"/>
      <c r="AT185" s="159"/>
    </row>
    <row r="187" spans="2:55" x14ac:dyDescent="0.25">
      <c r="C187" s="38"/>
      <c r="D187" s="38"/>
      <c r="E187" s="17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Profesional'!G104=Tablas!$C$57),D104="",G104=""),IF(AND(D174&gt;0,H179="SI"),"18 a 24 años",""))</f>
        <v/>
      </c>
      <c r="F187" s="17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Profesional'!G104=Tablas!$C$57),D104="",G104=""),IF(AND(D174&gt;0,H179="SI"),"25 a 44 años",""))</f>
        <v/>
      </c>
      <c r="G187" s="17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Profesional'!G104=Tablas!$C$57),D104="",G104=""),IF(AND(D174&gt;0,H179="SI"),"Mayores de 45 años",""))</f>
        <v/>
      </c>
      <c r="H187" s="17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Profesional'!G104=Tablas!$C$57),D104="",G104=""),IF(AND(D174&gt;0,H179="SI"),"Total",""))</f>
        <v/>
      </c>
      <c r="AO187" s="38"/>
      <c r="AP187" s="38"/>
      <c r="AQ187" s="180"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Profesional'!AS104=Tablas!$C$57),AP104="",AS104=""),IF(AND(AP174&gt;0,AT179="SI"),"18 a 24 años",""))</f>
        <v/>
      </c>
      <c r="AR187" s="180"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Profesional'!AS104=Tablas!$C$57),AP104="",AS104=""),IF(AND(AP174&gt;0,AT179="SI"),"25 a 44 años",""))</f>
        <v/>
      </c>
      <c r="AS187" s="180"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Profesional'!AS104=Tablas!$C$57),AP104="",AS104=""),IF(AND(AP174&gt;0,AT179="SI"),"Mayores de 45 años",""))</f>
        <v/>
      </c>
      <c r="AT187" s="180"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Profesional'!AS104=Tablas!$C$57),AP104="",AS104=""),IF(AND(AP174&gt;0,AT179="SI"),"Total",""))</f>
        <v/>
      </c>
    </row>
    <row r="188" spans="2:55" x14ac:dyDescent="0.25">
      <c r="C188" s="39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Profesional'!G104=Tablas!$C$57),D104="",G104=""),IF(AND(D174&gt;0,H179="SI"),"En general",""))</f>
        <v/>
      </c>
      <c r="D188" s="395"/>
      <c r="E188" s="181"/>
      <c r="F188" s="181"/>
      <c r="G188" s="181"/>
      <c r="H188"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Profesional'!G104=Tablas!$C$57),D104="",G104=""),IF(AND(D174&gt;0,H179="SI"),+E188+F188+G188,""))</f>
        <v/>
      </c>
      <c r="AO188" s="395"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Profesional'!AS104=Tablas!$C$57),AP104="",AS104=""),IF(AND(AP174&gt;0,AT179="SI"),"En general",""))</f>
        <v/>
      </c>
      <c r="AP188" s="395"/>
      <c r="AQ188" s="181"/>
      <c r="AR188" s="181"/>
      <c r="AS188" s="181"/>
      <c r="AT188"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Profesional'!AS104=Tablas!$C$57),AP104="",AS104=""),IF(AND(AP174&gt;0,AT179="SI"),+AQ188+AR188+AS188,""))</f>
        <v/>
      </c>
    </row>
    <row r="189" spans="2:55" x14ac:dyDescent="0.25">
      <c r="C189" s="39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Profesional'!G104=Tablas!$C$57),D104="",G104=""),IF(AND(D174&gt;0,H179="SI"),"Con Discapacidad ",""))</f>
        <v/>
      </c>
      <c r="D189" s="395"/>
      <c r="E189" s="181"/>
      <c r="F189" s="181"/>
      <c r="G189" s="181"/>
      <c r="H189"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Profesional'!G104=Tablas!$C$57),D104="",G104=""),IF(AND(D174&gt;0,H179="SI"),+E189+F189+G189,""))</f>
        <v/>
      </c>
      <c r="AO189" s="395"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Profesional'!AS104=Tablas!$C$57),AP104="",AS104=""),IF(AND(AP174&gt;0,AT179="SI"),"Con Discapacidad ",""))</f>
        <v/>
      </c>
      <c r="AP189" s="395"/>
      <c r="AQ189" s="181"/>
      <c r="AR189" s="181"/>
      <c r="AS189" s="181"/>
      <c r="AT189"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Profesional'!AS104=Tablas!$C$57),AP104="",AS104=""),IF(AND(AP174&gt;0,AT179="SI"),+AQ189+AR189+AS189,""))</f>
        <v/>
      </c>
    </row>
    <row r="190" spans="2:55" x14ac:dyDescent="0.25">
      <c r="C190" s="395"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Profesional'!G104=Tablas!$C$57),D104="",G104=""),IF(AND(D174&gt;0,H179="SI"),"Incluidos en el Seguro de Capacitación y Empleo (SCyE)",""))</f>
        <v/>
      </c>
      <c r="D190" s="395"/>
      <c r="E190" s="181"/>
      <c r="F190" s="181"/>
      <c r="G190" s="181"/>
      <c r="H190"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Profesional'!G104=Tablas!$C$57),D104="",G104=""),IF(AND(D174&gt;0,H179="SI"),+E190+F190+G190,""))</f>
        <v/>
      </c>
      <c r="AO190" s="395"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Profesional'!AS104=Tablas!$C$57),AP104="",AS104=""),IF(AND(AP174&gt;0,AT179="SI"),"Incluidos en el Seguro de Capacitación y Empleo (SCyE)",""))</f>
        <v/>
      </c>
      <c r="AP190" s="395"/>
      <c r="AQ190" s="181"/>
      <c r="AR190" s="181"/>
      <c r="AS190" s="181"/>
      <c r="AT190"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Profesional'!AS104=Tablas!$C$57),AP104="",AS104=""),IF(AND(AP174&gt;0,AT179="SI"),+AQ190+AR190+AS190,""))</f>
        <v/>
      </c>
    </row>
    <row r="191" spans="2:55" x14ac:dyDescent="0.25">
      <c r="C191" s="386"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Profesional'!G104=Tablas!$C$57),D104="",G104=""),IF(AND(D174&gt;0,H179="SI"),"Total",""))</f>
        <v/>
      </c>
      <c r="D191" s="386"/>
      <c r="E191"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Profesional'!G104=Tablas!$C$57),D104="",G104=""),IF(AND(D174&gt;0,H179="SI"),+E188+E189+E190,""))</f>
        <v/>
      </c>
      <c r="F191"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Profesional'!G104=Tablas!$C$57),D104="",G104=""),IF(AND(D174&gt;0,H179="SI"),+F188+F189+F190,""))</f>
        <v/>
      </c>
      <c r="G191"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Profesional'!G104=Tablas!$C$57),D104="",G104=""),IF(AND(D174&gt;0,H179="SI"),+G188+G189+G190,""))</f>
        <v/>
      </c>
      <c r="H191" s="182" t="str">
        <f>IF(OR(AND('Formacion Profesional'!D104=Tablas!$C$61,'Formacion Profesional'!G104=Tablas!$C$53),AND('Formacion Profesional'!D104=Tablas!$C$61,'Formacion Profesional'!G104=Tablas!$C$54),AND('Formacion Profesional'!D104=Tablas!$C$62,'Formacion Profesional'!G104=Tablas!$C$53),AND('Formacion Profesional'!D104=Tablas!$C$62,'Formacion Profesional'!G104=Tablas!$C$54),AND('Formacion Profesional'!D104=Tablas!$C$62,'Formacion Profesional'!G104=Tablas!$C$56),AND('Formacion Profesional'!D104=Tablas!$C$62,'Formacion Profesional'!G104=Tablas!$C$57),D104="",G104=""),IF(AND(D174&gt;0,H179="SI"),+H188+H189+H190,""))</f>
        <v/>
      </c>
      <c r="AO191" s="396"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Profesional'!AS104=Tablas!$C$57),AP104="",AS104=""),IF(AND(AP174&gt;0,AT179="SI"),"Total",""))</f>
        <v/>
      </c>
      <c r="AP191" s="396"/>
      <c r="AQ191"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Profesional'!AS104=Tablas!$C$57),AP104="",AS104=""),IF(AND(AP174&gt;0,AT179="SI"),+AQ188+AQ189+AQ190,""))</f>
        <v/>
      </c>
      <c r="AR191"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Profesional'!AS104=Tablas!$C$57),AP104="",AS104=""),IF(AND(AP174&gt;0,AT179="SI"),+AR188+AR189+AR190,""))</f>
        <v/>
      </c>
      <c r="AS191"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Profesional'!AS104=Tablas!$C$57),AP104="",AS104=""),IF(AND(AP174&gt;0,AT179="SI"),+AS188+AS189+AS190,""))</f>
        <v/>
      </c>
      <c r="AT191" s="182" t="str">
        <f>IF(OR(AND('Formacion Profesional'!AP104=Tablas!$C$61,'Formacion Profesional'!AS104=Tablas!$C$53),AND('Formacion Profesional'!AP104=Tablas!$C$61,'Formacion Profesional'!AS104=Tablas!$C$54),AND('Formacion Profesional'!AP104=Tablas!$C$62,'Formacion Profesional'!AS104=Tablas!$C$53),AND('Formacion Profesional'!AP104=Tablas!$C$62,'Formacion Profesional'!AS104=Tablas!$C$54),AND('Formacion Profesional'!AP104=Tablas!$C$62,'Formacion Profesional'!AS104=Tablas!$C$56),AND('Formacion Profesional'!AP104=Tablas!$C$62,'Formacion Profesional'!AS104=Tablas!$C$57),AP104="",AS104=""),IF(AND(AP174&gt;0,AT179="SI"),+AT188+AT189+AT190,""))</f>
        <v/>
      </c>
    </row>
    <row r="194" spans="2:55" ht="15.75" x14ac:dyDescent="0.25">
      <c r="B194" s="271" t="str">
        <f>IF(OR(AND(D104=Tablas!$C$61,'Formacion Profesional'!G104=Tablas!$C$53),AND(D104=Tablas!$C$61,'Formacion Profesional'!G104=Tablas!$C$54),AND(D104=Tablas!$C$62,'Formacion Profesional'!G104=Tablas!$C$53),AND(D104=Tablas!$C$62,'Formacion Profesional'!G104=Tablas!$C$54),AND(D104=Tablas!$C$62,'Formacion Profesional'!G104=Tablas!$C$56)),"Participantes ocupados","")</f>
        <v/>
      </c>
      <c r="C194" s="271"/>
      <c r="D194" s="271"/>
      <c r="E194" s="271"/>
      <c r="F194" s="271"/>
      <c r="G194" s="271"/>
      <c r="H194" s="271"/>
      <c r="I194" s="271"/>
      <c r="J194" s="271"/>
      <c r="K194" s="271"/>
      <c r="L194" s="271"/>
      <c r="M194" s="271"/>
      <c r="N194" s="271"/>
      <c r="O194" s="271"/>
      <c r="P194" s="271"/>
      <c r="Q194" s="271"/>
      <c r="AN194" s="271" t="str">
        <f>IF(OR(AND(AP104=Tablas!$C$61,'Formacion Profesional'!AS104=Tablas!$C$53),AND(AP104=Tablas!$C$61,'Formacion Profesional'!AS104=Tablas!$C$54),AND(AP104=Tablas!$C$62,'Formacion Profesional'!AS104=Tablas!$C$53),AND(AP104=Tablas!$C$62,'Formacion Profesional'!AS104=Tablas!$C$54),AND(AP104=Tablas!$C$62,'Formacion Profesional'!AS104=Tablas!$C$56)),"Participantes ocupados","")</f>
        <v/>
      </c>
      <c r="AO194" s="271"/>
      <c r="AP194" s="271"/>
      <c r="AQ194" s="271"/>
      <c r="AR194" s="271"/>
      <c r="AS194" s="271"/>
      <c r="AT194" s="271"/>
      <c r="AU194" s="271"/>
      <c r="AV194" s="271"/>
      <c r="AW194" s="271"/>
      <c r="AX194" s="271"/>
      <c r="AY194" s="271"/>
      <c r="AZ194" s="271"/>
      <c r="BA194" s="271"/>
      <c r="BB194" s="271"/>
      <c r="BC194" s="271"/>
    </row>
    <row r="197" spans="2:55" x14ac:dyDescent="0.25">
      <c r="C197" s="58"/>
      <c r="D197" s="172" t="str">
        <f>IF(OR(AND(D104=Tablas!$C$61,'Formacion Profesional'!G104=Tablas!$C$53),AND(D104=Tablas!$C$61,'Formacion Profesional'!G104=Tablas!$C$54),AND(D104=Tablas!$C$62,'Formacion Profesional'!G104=Tablas!$C$53),AND(D104=Tablas!$C$62,'Formacion Profesional'!G104=Tablas!$C$54),AND(D104=Tablas!$C$62,'Formacion Profesional'!G104=Tablas!$C$56)),"Una réplica","")</f>
        <v/>
      </c>
      <c r="E197" s="171" t="str">
        <f>IF(OR(AND(D104=Tablas!$C$61,'Formacion Profesional'!G104=Tablas!$C$53),AND(D104=Tablas!$C$61,'Formacion Profesional'!G104=Tablas!$C$54),AND(D104=Tablas!$C$62,'Formacion Profesional'!G104=Tablas!$C$53),AND(D104=Tablas!$C$62,'Formacion Profesional'!G104=Tablas!$C$54),AND(D104=Tablas!$C$62,'Formacion Profesional'!G104=Tablas!$C$56)),"Todas las réplicas","")</f>
        <v/>
      </c>
      <c r="AO197" s="58"/>
      <c r="AP197" s="165" t="str">
        <f>IF(OR(AND(AP104=Tablas!$C$61,'Formacion Profesional'!AS104=Tablas!$C$53),AND(AP104=Tablas!$C$61,'Formacion Profesional'!AS104=Tablas!$C$54),AND(AP104=Tablas!$C$62,'Formacion Profesional'!AS104=Tablas!$C$53),AND(AP104=Tablas!$C$62,'Formacion Profesional'!AS104=Tablas!$C$54),AND(AP104=Tablas!$C$62,'Formacion Profesional'!AS104=Tablas!$C$56)),"Una réplica","")</f>
        <v/>
      </c>
      <c r="AQ197" s="162" t="str">
        <f>IF(OR(AND(AP104=Tablas!$C$61,'Formacion Profesional'!AS104=Tablas!$C$53),AND(AP104=Tablas!$C$61,'Formacion Profesional'!AS104=Tablas!$C$54),AND(AP104=Tablas!$C$62,'Formacion Profesional'!AS104=Tablas!$C$53),AND(AP104=Tablas!$C$62,'Formacion Profesional'!AS104=Tablas!$C$54),AND(AP104=Tablas!$C$62,'Formacion Profesional'!AS104=Tablas!$C$56)),"Todas las réplicas","")</f>
        <v/>
      </c>
    </row>
    <row r="198" spans="2:55" x14ac:dyDescent="0.25">
      <c r="C198" s="176" t="str">
        <f>IF(OR(AND(D104=Tablas!$C$61,'Formacion Profesional'!G104=Tablas!$C$53),AND(D104=Tablas!$C$61,'Formacion Profesional'!G104=Tablas!$C$54),AND(D104=Tablas!$C$62,'Formacion Profesional'!G104=Tablas!$C$53),AND(D104=Tablas!$C$62,'Formacion Profesional'!G104=Tablas!$C$54),AND(D104=Tablas!$C$62,'Formacion Profesional'!G104=Tablas!$C$56)),"Del sujeto beneficiario","")</f>
        <v/>
      </c>
      <c r="D198" s="127"/>
      <c r="E198" s="127"/>
      <c r="AO198" s="167" t="str">
        <f>IF(OR(AND(AP104=Tablas!$C$61,'Formacion Profesional'!AS104=Tablas!$C$53),AND(AP104=Tablas!$C$61,'Formacion Profesional'!AS104=Tablas!$C$54),AND(AP104=Tablas!$C$62,'Formacion Profesional'!AS104=Tablas!$C$53),AND(AP104=Tablas!$C$62,'Formacion Profesional'!AS104=Tablas!$C$54),AND(AP104=Tablas!$C$62,'Formacion Profesional'!AS104=Tablas!$C$56)),"Del sujeto beneficiario","")</f>
        <v/>
      </c>
      <c r="AP198" s="127"/>
      <c r="AQ198" s="127"/>
    </row>
    <row r="199" spans="2:55" x14ac:dyDescent="0.25">
      <c r="C199" s="73" t="str">
        <f>IF(OR(AND(D104=Tablas!$C$61,'Formacion Profesional'!G104=Tablas!$C$53),AND(D104=Tablas!$C$61,'Formacion Profesional'!G104=Tablas!$C$54),AND(D104=Tablas!$C$62,'Formacion Profesional'!G104=Tablas!$C$53),AND(D104=Tablas!$C$62,'Formacion Profesional'!G104=Tablas!$C$54),AND(D104=Tablas!$C$62,'Formacion Profesional'!G104=Tablas!$C$56)),"De la/s patrocinada/s","")</f>
        <v/>
      </c>
      <c r="D199" s="127"/>
      <c r="E199" s="127"/>
      <c r="AO199" s="73" t="str">
        <f>IF(OR(AND(AP104=Tablas!$C$61,'Formacion Profesional'!AS104=Tablas!$C$53),AND(AP104=Tablas!$C$61,'Formacion Profesional'!AS104=Tablas!$C$54),AND(AP104=Tablas!$C$62,'Formacion Profesional'!AS104=Tablas!$C$53),AND(AP104=Tablas!$C$62,'Formacion Profesional'!AS104=Tablas!$C$54),AND(AP104=Tablas!$C$62,'Formacion Profesional'!AS104=Tablas!$C$56)),"De la/s patrocinada/s","")</f>
        <v/>
      </c>
      <c r="AP199" s="127"/>
      <c r="AQ199" s="127"/>
    </row>
    <row r="200" spans="2:55" x14ac:dyDescent="0.25">
      <c r="C200" s="172" t="str">
        <f>IF(OR(AND(D104=Tablas!$C$61,'Formacion Profesional'!G104=Tablas!$C$53),AND(D104=Tablas!$C$61,'Formacion Profesional'!G104=Tablas!$C$54),AND(D104=Tablas!$C$62,'Formacion Profesional'!G104=Tablas!$C$53),AND(D104=Tablas!$C$62,'Formacion Profesional'!G104=Tablas!$C$54),AND(D104=Tablas!$C$62,'Formacion Profesional'!G104=Tablas!$C$56)),"Total","")</f>
        <v/>
      </c>
      <c r="D200" s="128" t="str">
        <f>IF(OR(AND(D104=Tablas!$C$61,'Formacion Profesional'!G104=Tablas!$C$53),AND(D104=Tablas!$C$61,'Formacion Profesional'!G104=Tablas!$C$54),AND(D104=Tablas!$C$62,'Formacion Profesional'!G104=Tablas!$C$53),AND(D104=Tablas!$C$62,'Formacion Profesional'!G104=Tablas!$C$54),AND(D104=Tablas!$C$62,'Formacion Profesional'!G104=Tablas!$C$56)),SUM(D198:D199),"")</f>
        <v/>
      </c>
      <c r="E200" s="128" t="str">
        <f>IF(OR(AND(D104=Tablas!$C$61,'Formacion Profesional'!G104=Tablas!$C$53),AND(D104=Tablas!$C$61,'Formacion Profesional'!G104=Tablas!$C$54),AND(D104=Tablas!$C$62,'Formacion Profesional'!G104=Tablas!$C$53),AND(D104=Tablas!$C$62,'Formacion Profesional'!G104=Tablas!$C$54),AND(D104=Tablas!$C$62,'Formacion Profesional'!G104=Tablas!$C$56)),SUM(E198:E199),"")</f>
        <v/>
      </c>
      <c r="AO200" s="126" t="str">
        <f>IF(OR(AND(AP104=Tablas!$C$61,'Formacion Profesional'!AS104=Tablas!$C$53),AND(AP104=Tablas!$C$61,'Formacion Profesional'!AS104=Tablas!$C$54),AND(AP104=Tablas!$C$62,'Formacion Profesional'!AS104=Tablas!$C$53),AND(AP104=Tablas!$C$62,'Formacion Profesional'!AS104=Tablas!$C$54),AND(AP104=Tablas!$C$62,'Formacion Profesional'!AS104=Tablas!$C$56)),"Total","")</f>
        <v/>
      </c>
      <c r="AP200" s="128" t="str">
        <f>IF(OR(AND(AP104=Tablas!$C$61,'Formacion Profesional'!AS104=Tablas!$C$53),AND(AP104=Tablas!$C$61,'Formacion Profesional'!AS104=Tablas!$C$54),AND(AP104=Tablas!$C$62,'Formacion Profesional'!AS104=Tablas!$C$53),AND(AP104=Tablas!$C$62,'Formacion Profesional'!AS104=Tablas!$C$54),AND(AP104=Tablas!$C$62,'Formacion Profesional'!AS104=Tablas!$C$56)),SUM(AP198:AP199),"")</f>
        <v/>
      </c>
      <c r="AQ200" s="128" t="str">
        <f>IF(OR(AND(AP104=Tablas!$C$61,'Formacion Profesional'!AS104=Tablas!$C$53),AND(AP104=Tablas!$C$61,'Formacion Profesional'!AS104=Tablas!$C$54),AND(AP104=Tablas!$C$62,'Formacion Profesional'!AS104=Tablas!$C$53),AND(AP104=Tablas!$C$62,'Formacion Profesional'!AS104=Tablas!$C$54),AND(AP104=Tablas!$C$62,'Formacion Profesional'!AS104=Tablas!$C$56)),SUM(AQ198:AQ199),"")</f>
        <v/>
      </c>
    </row>
    <row r="203" spans="2:55" ht="15.75" x14ac:dyDescent="0.25">
      <c r="B203" s="271" t="s">
        <v>9274</v>
      </c>
      <c r="C203" s="271"/>
      <c r="D203" s="271"/>
      <c r="E203" s="271"/>
      <c r="F203" s="271"/>
      <c r="G203" s="271"/>
      <c r="H203" s="271"/>
      <c r="I203" s="271"/>
      <c r="J203" s="271"/>
      <c r="K203" s="271"/>
      <c r="L203" s="271"/>
      <c r="M203" s="271"/>
      <c r="N203" s="271"/>
      <c r="O203" s="271"/>
      <c r="P203" s="271"/>
      <c r="Q203" s="271"/>
      <c r="AN203" s="271" t="s">
        <v>9274</v>
      </c>
      <c r="AO203" s="271"/>
      <c r="AP203" s="271"/>
      <c r="AQ203" s="271"/>
      <c r="AR203" s="271"/>
      <c r="AS203" s="271"/>
      <c r="AT203" s="271"/>
      <c r="AU203" s="271"/>
      <c r="AV203" s="271"/>
      <c r="AW203" s="271"/>
      <c r="AX203" s="271"/>
      <c r="AY203" s="271"/>
      <c r="AZ203" s="271"/>
      <c r="BA203" s="271"/>
      <c r="BB203" s="271"/>
      <c r="BC203" s="271"/>
    </row>
    <row r="205" spans="2:55" ht="71.25" customHeight="1" x14ac:dyDescent="0.25">
      <c r="C205" s="38"/>
      <c r="D205" s="38"/>
      <c r="E205" s="201" t="str">
        <f>IF(OR(AND(D104=Tablas!$C$61,'Formacion Profesional'!G104=Tablas!$C$53),AND(D104=Tablas!$C$61,'Formacion Profesional'!G104=Tablas!$C$54),AND(D104=Tablas!$C$62,'Formacion Profesional'!G104=Tablas!$C$53),AND(D104=Tablas!$C$62,'Formacion Profesional'!G104=Tablas!$C$54),AND(D104=Tablas!$C$62,'Formacion Profesional'!G104=Tablas!$C$56)),"Producción / Operaciones","")</f>
        <v/>
      </c>
      <c r="F205" s="201" t="str">
        <f>IF(OR(AND(D104=Tablas!$C$61,'Formacion Profesional'!G104=Tablas!$C$53),AND(D104=Tablas!$C$61,'Formacion Profesional'!G104=Tablas!$C$54),AND(D104=Tablas!$C$62,'Formacion Profesional'!G104=Tablas!$C$53),AND(D104=Tablas!$C$62,'Formacion Profesional'!G104=Tablas!$C$54),AND(D104=Tablas!$C$62,'Formacion Profesional'!G104=Tablas!$C$56)),"Comercial y ventas","")</f>
        <v/>
      </c>
      <c r="G205" s="201" t="str">
        <f>IF(OR(AND(D104=Tablas!$C$61,'Formacion Profesional'!G104=Tablas!$C$53),AND(D104=Tablas!$C$61,'Formacion Profesional'!G104=Tablas!$C$54),AND(D104=Tablas!$C$62,'Formacion Profesional'!G104=Tablas!$C$53),AND(D104=Tablas!$C$62,'Formacion Profesional'!G104=Tablas!$C$54),AND(D104=Tablas!$C$62,'Formacion Profesional'!G104=Tablas!$C$56)),"Administración y finanzas","")</f>
        <v/>
      </c>
      <c r="H205" s="201" t="str">
        <f>IF(OR(AND(D104=Tablas!$C$61,'Formacion Profesional'!G104=Tablas!$C$53),AND(D104=Tablas!$C$61,'Formacion Profesional'!G104=Tablas!$C$54),AND(D104=Tablas!$C$62,'Formacion Profesional'!G104=Tablas!$C$53),AND(D104=Tablas!$C$62,'Formacion Profesional'!G104=Tablas!$C$54),AND(D104=Tablas!$C$62,'Formacion Profesional'!G104=Tablas!$C$56)),"Recursos Humanos","")</f>
        <v/>
      </c>
      <c r="I205" s="201" t="str">
        <f>IF(OR(AND(D104=Tablas!$C$61,'Formacion Profesional'!G104=Tablas!$C$53),AND(D104=Tablas!$C$61,'Formacion Profesional'!G104=Tablas!$C$54),AND(D104=Tablas!$C$62,'Formacion Profesional'!G104=Tablas!$C$53),AND(D104=Tablas!$C$62,'Formacion Profesional'!G104=Tablas!$C$54),AND(D104=Tablas!$C$62,'Formacion Profesional'!G104=Tablas!$C$56)),"Otros","")</f>
        <v/>
      </c>
      <c r="J205" s="201" t="str">
        <f>IF(OR(AND(D104=Tablas!$C$61,'Formacion Profesional'!G104=Tablas!$C$53),AND(D104=Tablas!$C$61,'Formacion Profesional'!G104=Tablas!$C$54),AND(D104=Tablas!$C$62,'Formacion Profesional'!G104=Tablas!$C$53),AND(D104=Tablas!$C$62,'Formacion Profesional'!G104=Tablas!$C$54),AND(D104=Tablas!$C$62,'Formacion Profesional'!G104=Tablas!$C$56)),"Total","")</f>
        <v/>
      </c>
      <c r="L205" s="26"/>
      <c r="AO205" s="38"/>
      <c r="AP205" s="38"/>
      <c r="AQ205" s="166" t="str">
        <f>IF(OR(AND(AP104=Tablas!$C$61,'Formacion Profesional'!AS104=Tablas!$C$53),AND(AP104=Tablas!$C$61,'Formacion Profesional'!AS104=Tablas!$C$54),AND(AP104=Tablas!$C$62,'Formacion Profesional'!AS104=Tablas!$C$53),AND(AP104=Tablas!$C$62,'Formacion Profesional'!AS104=Tablas!$C$54),AND(AP104=Tablas!$C$62,'Formacion Profesional'!AS104=Tablas!$C$56)),"Producción / Operaciones","")</f>
        <v/>
      </c>
      <c r="AR205" s="166" t="str">
        <f>IF(OR(AND(AP104=Tablas!$C$61,'Formacion Profesional'!AS104=Tablas!$C$53),AND(AP104=Tablas!$C$61,'Formacion Profesional'!AS104=Tablas!$C$54),AND(AP104=Tablas!$C$62,'Formacion Profesional'!AS104=Tablas!$C$53),AND(AP104=Tablas!$C$62,'Formacion Profesional'!AS104=Tablas!$C$54),AND(AP104=Tablas!$C$62,'Formacion Profesional'!AS104=Tablas!$C$56)),"Comercial y ventas","")</f>
        <v/>
      </c>
      <c r="AS205" s="166" t="str">
        <f>IF(OR(AND(AP104=Tablas!$C$61,'Formacion Profesional'!AS104=Tablas!$C$53),AND(AP104=Tablas!$C$61,'Formacion Profesional'!AS104=Tablas!$C$54),AND(AP104=Tablas!$C$62,'Formacion Profesional'!AS104=Tablas!$C$53),AND(AP104=Tablas!$C$62,'Formacion Profesional'!AS104=Tablas!$C$54),AND(AP104=Tablas!$C$62,'Formacion Profesional'!AS104=Tablas!$C$56)),"Administración y finanzas","")</f>
        <v/>
      </c>
      <c r="AT205" s="166" t="str">
        <f>IF(OR(AND(AP104=Tablas!$C$61,'Formacion Profesional'!AS104=Tablas!$C$53),AND(AP104=Tablas!$C$61,'Formacion Profesional'!AS104=Tablas!$C$54),AND(AP104=Tablas!$C$62,'Formacion Profesional'!AS104=Tablas!$C$53),AND(AP104=Tablas!$C$62,'Formacion Profesional'!AS104=Tablas!$C$54),AND(AP104=Tablas!$C$62,'Formacion Profesional'!AS104=Tablas!$C$56)),"Recursos Humanos","")</f>
        <v/>
      </c>
      <c r="AU205" s="166" t="str">
        <f>IF(OR(AND(AP104=Tablas!$C$61,'Formacion Profesional'!AS104=Tablas!$C$53),AND(AP104=Tablas!$C$61,'Formacion Profesional'!AS104=Tablas!$C$54),AND(AP104=Tablas!$C$62,'Formacion Profesional'!AS104=Tablas!$C$53),AND(AP104=Tablas!$C$62,'Formacion Profesional'!AS104=Tablas!$C$54),AND(AP104=Tablas!$C$62,'Formacion Profesional'!AS104=Tablas!$C$56)),"Otros","")</f>
        <v/>
      </c>
      <c r="AV205" s="166" t="str">
        <f>IF(OR(AND(AP104=Tablas!$C$61,'Formacion Profesional'!AS104=Tablas!$C$53),AND(AP104=Tablas!$C$61,'Formacion Profesional'!AS104=Tablas!$C$54),AND(AP104=Tablas!$C$62,'Formacion Profesional'!AS104=Tablas!$C$53),AND(AP104=Tablas!$C$62,'Formacion Profesional'!AS104=Tablas!$C$54),AND(AP104=Tablas!$C$62,'Formacion Profesional'!AS104=Tablas!$C$56)),"Total","")</f>
        <v/>
      </c>
      <c r="AX205" s="26"/>
    </row>
    <row r="206" spans="2:55" x14ac:dyDescent="0.25">
      <c r="C206" s="397" t="str">
        <f>IF(AND('Empresa Cooperativa'!$D$12=Tablas!$C$4,OR(AND(D104=Tablas!$C$61,'Formacion Profesional'!G104=Tablas!$C$53),AND(D104=Tablas!$C$61,'Formacion Profesional'!G104=Tablas!$C$54),AND(D104=Tablas!$C$62,'Formacion Profesional'!G104=Tablas!$C$53),AND(D104=Tablas!$C$62,'Formacion Profesional'!G104=Tablas!$C$54),AND(D104=Tablas!$C$62,'Formacion Profesional'!G104=Tablas!$C$56))),"Gerentes",IF(AND('Empresa Cooperativa'!$D$12=Tablas!$C$5,OR(AND(D104=Tablas!$C$61,'Formacion Profesional'!G104=Tablas!$C$53),AND(D104=Tablas!$C$61,'Formacion Profesional'!G104=Tablas!$C$54),AND(D104=Tablas!$C$62,'Formacion Profesional'!G104=Tablas!$C$53),AND(D104=Tablas!$C$62,'Formacion Profesional'!G104=Tablas!$C$54),AND(D104=Tablas!$C$62,'Formacion Profesional'!G104=Tablas!$C$56))),"Asociados",""))</f>
        <v/>
      </c>
      <c r="D206" s="397"/>
      <c r="E206" s="129"/>
      <c r="F206" s="129"/>
      <c r="G206" s="129"/>
      <c r="H206" s="129"/>
      <c r="I206" s="129"/>
      <c r="J206" s="131" t="str">
        <f>IF(OR(AND(D104=Tablas!$C$61,'Formacion Profesional'!G104=Tablas!$C$53),AND(D104=Tablas!$C$61,'Formacion Profesional'!G104=Tablas!$C$54),AND(D104=Tablas!$C$62,'Formacion Profesional'!G104=Tablas!$C$53),AND(D104=Tablas!$C$62,'Formacion Profesional'!G104=Tablas!$C$54),AND(D104=Tablas!$C$62,'Formacion Profesional'!G104=Tablas!$C$56)),SUM(E206:I206),"")</f>
        <v/>
      </c>
      <c r="L206" s="26"/>
      <c r="AO206" s="397" t="str">
        <f>IF(AND('Empresa Cooperativa'!$D$12=Tablas!$C$4,OR(AND(AP104=Tablas!$C$61,'Formacion Profesional'!AS104=Tablas!$C$53),AND(AP104=Tablas!$C$61,'Formacion Profesional'!AS104=Tablas!$C$54),AND(AP104=Tablas!$C$62,'Formacion Profesional'!AS104=Tablas!$C$53),AND(AP104=Tablas!$C$62,'Formacion Profesional'!AS104=Tablas!$C$54),AND(AP104=Tablas!$C$62,'Formacion Profesional'!AS104=Tablas!$C$56))),"Gerentes",IF(AND('Empresa Cooperativa'!$D$12=Tablas!$C$5,OR(AND(AP104=Tablas!$C$61,'Formacion Profesional'!AS104=Tablas!$C$53),AND(AP104=Tablas!$C$61,'Formacion Profesional'!AS104=Tablas!$C$54),AND(AP104=Tablas!$C$62,'Formacion Profesional'!AS104=Tablas!$C$53),AND(AP104=Tablas!$C$62,'Formacion Profesional'!AS104=Tablas!$C$54),AND(AP104=Tablas!$C$62,'Formacion Profesional'!AS104=Tablas!$C$56))),"Asociados",""))</f>
        <v/>
      </c>
      <c r="AP206" s="397"/>
      <c r="AQ206" s="129"/>
      <c r="AR206" s="129"/>
      <c r="AS206" s="129"/>
      <c r="AT206" s="129"/>
      <c r="AU206" s="129"/>
      <c r="AV206" s="131" t="str">
        <f>IF(OR(AND(AP104=Tablas!$C$61,'Formacion Profesional'!AS104=Tablas!$C$53),AND(AP104=Tablas!$C$61,'Formacion Profesional'!AS104=Tablas!$C$54),AND(AP104=Tablas!$C$62,'Formacion Profesional'!AS104=Tablas!$C$53),AND(AP104=Tablas!$C$62,'Formacion Profesional'!AS104=Tablas!$C$54),AND(AP104=Tablas!$C$62,'Formacion Profesional'!AS104=Tablas!$C$56)),SUM(AQ206:AU206),"")</f>
        <v/>
      </c>
      <c r="AX206" s="26"/>
    </row>
    <row r="207" spans="2:55" x14ac:dyDescent="0.25">
      <c r="C207" s="398" t="str">
        <f>IF(AND('Empresa Cooperativa'!$D$12=Tablas!$C$4,OR(AND(D104=Tablas!$C$61,'Formacion Profesional'!G104=Tablas!$C$53),AND(D104=Tablas!$C$61,'Formacion Profesional'!G104=Tablas!$C$54),AND(D104=Tablas!$C$62,'Formacion Profesional'!G104=Tablas!$C$53),AND(D104=Tablas!$C$62,'Formacion Profesional'!G104=Tablas!$C$54),AND(D104=Tablas!$C$62,'Formacion Profesional'!G104=Tablas!$C$56))),"Mandos Medios (supervisores, jefes de área, etc.)","")</f>
        <v/>
      </c>
      <c r="D207" s="398"/>
      <c r="E207" s="129"/>
      <c r="F207" s="129"/>
      <c r="G207" s="129"/>
      <c r="H207" s="129"/>
      <c r="I207" s="129"/>
      <c r="J207" s="131" t="str">
        <f>IF(OR(AND(D104=Tablas!$C$61,'Formacion Profesional'!G104=Tablas!$C$53),AND(D104=Tablas!$C$61,'Formacion Profesional'!G104=Tablas!$C$54),AND(D104=Tablas!$C$62,'Formacion Profesional'!G104=Tablas!$C$53),AND(D104=Tablas!$C$62,'Formacion Profesional'!G104=Tablas!$C$54),AND(D104=Tablas!$C$62,'Formacion Profesional'!G104=Tablas!$C$56)),SUM(E207:I207),"")</f>
        <v/>
      </c>
      <c r="L207" s="26"/>
      <c r="AO207" s="398" t="str">
        <f>IF(AND('Empresa Cooperativa'!$D$12=Tablas!$C$4,OR(AND(AP104=Tablas!$C$61,'Formacion Profesional'!AS104=Tablas!$C$53),AND(AP104=Tablas!$C$61,'Formacion Profesional'!AS104=Tablas!$C$54),AND(AP104=Tablas!$C$62,'Formacion Profesional'!AS104=Tablas!$C$53),AND(AP104=Tablas!$C$62,'Formacion Profesional'!AS104=Tablas!$C$54),AND(AP104=Tablas!$C$62,'Formacion Profesional'!AS104=Tablas!$C$56))),"Mandos Medios (supervisores, jefes de área, etc.)","")</f>
        <v/>
      </c>
      <c r="AP207" s="398"/>
      <c r="AQ207" s="129"/>
      <c r="AR207" s="129"/>
      <c r="AS207" s="129"/>
      <c r="AT207" s="129"/>
      <c r="AU207" s="129"/>
      <c r="AV207" s="131" t="str">
        <f>IF(OR(AND(AP104=Tablas!$C$61,'Formacion Profesional'!AS104=Tablas!$C$53),AND(AP104=Tablas!$C$61,'Formacion Profesional'!AS104=Tablas!$C$54),AND(AP104=Tablas!$C$62,'Formacion Profesional'!AS104=Tablas!$C$53),AND(AP104=Tablas!$C$62,'Formacion Profesional'!AS104=Tablas!$C$54),AND(AP104=Tablas!$C$62,'Formacion Profesional'!AS104=Tablas!$C$56)),SUM(AQ207:AU207),"")</f>
        <v/>
      </c>
      <c r="AX207" s="26"/>
    </row>
    <row r="208" spans="2:55" x14ac:dyDescent="0.25">
      <c r="C208" s="398" t="str">
        <f>IF(AND('Empresa Cooperativa'!$D$12=Tablas!$C$4,OR(AND(D104=Tablas!$C$61,'Formacion Profesional'!G104=Tablas!$C$53),AND(D104=Tablas!$C$61,'Formacion Profesional'!G104=Tablas!$C$54),AND(D104=Tablas!$C$62,'Formacion Profesional'!G104=Tablas!$C$53),AND(D104=Tablas!$C$62,'Formacion Profesional'!G104=Tablas!$C$54),AND(D104=Tablas!$C$62,'Formacion Profesional'!G104=Tablas!$C$56))),"Operativos","")</f>
        <v/>
      </c>
      <c r="D208" s="398"/>
      <c r="E208" s="129"/>
      <c r="F208" s="129"/>
      <c r="G208" s="129"/>
      <c r="H208" s="129"/>
      <c r="I208" s="129"/>
      <c r="J208" s="131" t="str">
        <f>IF(OR(AND(D104=Tablas!$C$61,'Formacion Profesional'!G104=Tablas!$C$53),AND(D104=Tablas!$C$61,'Formacion Profesional'!G104=Tablas!$C$54),AND(D104=Tablas!$C$62,'Formacion Profesional'!G104=Tablas!$C$53),AND(D104=Tablas!$C$62,'Formacion Profesional'!G104=Tablas!$C$54),AND(D104=Tablas!$C$62,'Formacion Profesional'!G104=Tablas!$C$56)),SUM(E208:I208),"")</f>
        <v/>
      </c>
      <c r="L208" s="26"/>
      <c r="AO208" s="398" t="str">
        <f>IF(AND('Empresa Cooperativa'!$D$12=Tablas!$C$4,OR(AND(AP104=Tablas!$C$61,'Formacion Profesional'!AS104=Tablas!$C$53),AND(AP104=Tablas!$C$61,'Formacion Profesional'!AS104=Tablas!$C$54),AND(AP104=Tablas!$C$62,'Formacion Profesional'!AS104=Tablas!$C$53),AND(AP104=Tablas!$C$62,'Formacion Profesional'!AS104=Tablas!$C$54),AND(AP104=Tablas!$C$62,'Formacion Profesional'!AS104=Tablas!$C$56))),"Operativos","")</f>
        <v/>
      </c>
      <c r="AP208" s="398"/>
      <c r="AQ208" s="129"/>
      <c r="AR208" s="129"/>
      <c r="AS208" s="129"/>
      <c r="AT208" s="129"/>
      <c r="AU208" s="129"/>
      <c r="AV208" s="131" t="str">
        <f>IF(OR(AND(AP104=Tablas!$C$61,'Formacion Profesional'!AS104=Tablas!$C$53),AND(AP104=Tablas!$C$61,'Formacion Profesional'!AS104=Tablas!$C$54),AND(AP104=Tablas!$C$62,'Formacion Profesional'!AS104=Tablas!$C$53),AND(AP104=Tablas!$C$62,'Formacion Profesional'!AS104=Tablas!$C$54),AND(AP104=Tablas!$C$62,'Formacion Profesional'!AS104=Tablas!$C$56)),SUM(AQ208:AU208),"")</f>
        <v/>
      </c>
      <c r="AX208" s="26"/>
    </row>
    <row r="209" spans="2:55" x14ac:dyDescent="0.25">
      <c r="C209" s="396" t="str">
        <f>IF(OR(AND(D104=Tablas!$C$61,'Formacion Profesional'!G104=Tablas!$C$53),AND(D104=Tablas!$C$61,'Formacion Profesional'!G104=Tablas!$C$54),AND(D104=Tablas!$C$62,'Formacion Profesional'!G104=Tablas!$C$53),AND(D104=Tablas!$C$62,'Formacion Profesional'!G104=Tablas!$C$54),AND(D104=Tablas!$C$62,'Formacion Profesional'!G104=Tablas!$C$56)),"Total","")</f>
        <v/>
      </c>
      <c r="D209" s="396"/>
      <c r="E209" s="200" t="str">
        <f>IF(OR(AND(D104=Tablas!$C$61,'Formacion Profesional'!G104=Tablas!$C$53),AND(D104=Tablas!$C$61,'Formacion Profesional'!G104=Tablas!$C$54),AND(D104=Tablas!$C$62,'Formacion Profesional'!G104=Tablas!$C$53),AND(D104=Tablas!$C$62,'Formacion Profesional'!G104=Tablas!$C$54),AND(D104=Tablas!$C$62,'Formacion Profesional'!G104=Tablas!$C$56)),SUM(E206:E208),"")</f>
        <v/>
      </c>
      <c r="F209" s="200" t="str">
        <f>IF(OR(AND(D104=Tablas!$C$61,'Formacion Profesional'!G104=Tablas!$C$53),AND(D104=Tablas!$C$61,'Formacion Profesional'!G104=Tablas!$C$54),AND(D104=Tablas!$C$62,'Formacion Profesional'!G104=Tablas!$C$53),AND(D104=Tablas!$C$62,'Formacion Profesional'!G104=Tablas!$C$54),AND(D104=Tablas!$C$62,'Formacion Profesional'!G104=Tablas!$C$56)),SUM(F206:F208),"")</f>
        <v/>
      </c>
      <c r="G209" s="200" t="str">
        <f>IF(OR(AND(D104=Tablas!$C$61,'Formacion Profesional'!G104=Tablas!$C$53),AND(D104=Tablas!$C$61,'Formacion Profesional'!G104=Tablas!$C$54),AND(D104=Tablas!$C$62,'Formacion Profesional'!G104=Tablas!$C$53),AND(D104=Tablas!$C$62,'Formacion Profesional'!G104=Tablas!$C$54),AND(D104=Tablas!$C$62,'Formacion Profesional'!G104=Tablas!$C$56)),SUM(G206:G208),"")</f>
        <v/>
      </c>
      <c r="H209" s="200" t="str">
        <f>IF(OR(AND(D104=Tablas!$C$61,'Formacion Profesional'!G104=Tablas!$C$53),AND(D104=Tablas!$C$61,'Formacion Profesional'!G104=Tablas!$C$54),AND(D104=Tablas!$C$62,'Formacion Profesional'!G104=Tablas!$C$53),AND(D104=Tablas!$C$62,'Formacion Profesional'!G104=Tablas!$C$54),AND(D104=Tablas!$C$62,'Formacion Profesional'!G104=Tablas!$C$56)),SUM(H206:H208),"")</f>
        <v/>
      </c>
      <c r="I209" s="200" t="str">
        <f>IF(OR(AND(D104=Tablas!$C$61,'Formacion Profesional'!G104=Tablas!$C$53),AND(D104=Tablas!$C$61,'Formacion Profesional'!G104=Tablas!$C$54),AND(D104=Tablas!$C$62,'Formacion Profesional'!G104=Tablas!$C$53),AND(D104=Tablas!$C$62,'Formacion Profesional'!G104=Tablas!$C$54),AND(D104=Tablas!$C$62,'Formacion Profesional'!G104=Tablas!$C$56)),SUM(I206:I208),"")</f>
        <v/>
      </c>
      <c r="J209" s="130" t="str">
        <f>IF(OR(AND(D104=Tablas!$C$61,'Formacion Profesional'!G104=Tablas!$C$53),AND(D104=Tablas!$C$61,'Formacion Profesional'!G104=Tablas!$C$54),AND(D104=Tablas!$C$62,'Formacion Profesional'!G104=Tablas!$C$53),AND(D104=Tablas!$C$62,'Formacion Profesional'!G104=Tablas!$C$54),AND(D104=Tablas!$C$62,'Formacion Profesional'!G104=Tablas!$C$56)),SUM(J206:J208),"")</f>
        <v/>
      </c>
      <c r="L209" s="26"/>
      <c r="AO209" s="386" t="str">
        <f>IF(OR(AND(AP104=Tablas!$C$61,'Formacion Profesional'!AS104=Tablas!$C$53),AND(AP104=Tablas!$C$61,'Formacion Profesional'!AS104=Tablas!$C$54),AND(AP104=Tablas!$C$62,'Formacion Profesional'!AS104=Tablas!$C$53),AND(AP104=Tablas!$C$62,'Formacion Profesional'!AS104=Tablas!$C$54),AND(AP104=Tablas!$C$62,'Formacion Profesional'!AS104=Tablas!$C$56)),"Total","")</f>
        <v/>
      </c>
      <c r="AP209" s="386"/>
      <c r="AQ209" s="130" t="str">
        <f>IF(OR(AND(AP104=Tablas!$C$61,'Formacion Profesional'!AS104=Tablas!$C$53),AND(AP104=Tablas!$C$61,'Formacion Profesional'!AS104=Tablas!$C$54),AND(AP104=Tablas!$C$62,'Formacion Profesional'!AS104=Tablas!$C$53),AND(AP104=Tablas!$C$62,'Formacion Profesional'!AS104=Tablas!$C$54),AND(AP104=Tablas!$C$62,'Formacion Profesional'!AS104=Tablas!$C$56)),SUM(AQ206:AQ208),"")</f>
        <v/>
      </c>
      <c r="AR209" s="130" t="str">
        <f>IF(OR(AND(AP104=Tablas!$C$61,'Formacion Profesional'!AS104=Tablas!$C$53),AND(AP104=Tablas!$C$61,'Formacion Profesional'!AS104=Tablas!$C$54),AND(AP104=Tablas!$C$62,'Formacion Profesional'!AS104=Tablas!$C$53),AND(AP104=Tablas!$C$62,'Formacion Profesional'!AS104=Tablas!$C$54),AND(AP104=Tablas!$C$62,'Formacion Profesional'!AS104=Tablas!$C$56)),SUM(AR206:AR208),"")</f>
        <v/>
      </c>
      <c r="AS209" s="130" t="str">
        <f>IF(OR(AND(AP104=Tablas!$C$61,'Formacion Profesional'!AS104=Tablas!$C$53),AND(AP104=Tablas!$C$61,'Formacion Profesional'!AS104=Tablas!$C$54),AND(AP104=Tablas!$C$62,'Formacion Profesional'!AS104=Tablas!$C$53),AND(AP104=Tablas!$C$62,'Formacion Profesional'!AS104=Tablas!$C$54),AND(AP104=Tablas!$C$62,'Formacion Profesional'!AS104=Tablas!$C$56)),SUM(AS206:AS208),"")</f>
        <v/>
      </c>
      <c r="AT209" s="130" t="str">
        <f>IF(OR(AND(AP104=Tablas!$C$61,'Formacion Profesional'!AS104=Tablas!$C$53),AND(AP104=Tablas!$C$61,'Formacion Profesional'!AS104=Tablas!$C$54),AND(AP104=Tablas!$C$62,'Formacion Profesional'!AS104=Tablas!$C$53),AND(AP104=Tablas!$C$62,'Formacion Profesional'!AS104=Tablas!$C$54),AND(AP104=Tablas!$C$62,'Formacion Profesional'!AS104=Tablas!$C$56)),SUM(AT206:AT208),"")</f>
        <v/>
      </c>
      <c r="AU209" s="130" t="str">
        <f>IF(OR(AND(AP104=Tablas!$C$61,'Formacion Profesional'!AS104=Tablas!$C$53),AND(AP104=Tablas!$C$61,'Formacion Profesional'!AS104=Tablas!$C$54),AND(AP104=Tablas!$C$62,'Formacion Profesional'!AS104=Tablas!$C$53),AND(AP104=Tablas!$C$62,'Formacion Profesional'!AS104=Tablas!$C$54),AND(AP104=Tablas!$C$62,'Formacion Profesional'!AS104=Tablas!$C$56)),SUM(AU206:AU208),"")</f>
        <v/>
      </c>
      <c r="AV209" s="130" t="str">
        <f>IF(OR(AND(AP104=Tablas!$C$61,'Formacion Profesional'!AS104=Tablas!$C$53),AND(AP104=Tablas!$C$61,'Formacion Profesional'!AS104=Tablas!$C$54),AND(AP104=Tablas!$C$62,'Formacion Profesional'!AS104=Tablas!$C$53),AND(AP104=Tablas!$C$62,'Formacion Profesional'!AS104=Tablas!$C$54),AND(AP104=Tablas!$C$62,'Formacion Profesional'!AS104=Tablas!$C$56)),SUM(AV206:AV208),"")</f>
        <v/>
      </c>
      <c r="AX209" s="26"/>
    </row>
    <row r="211" spans="2:55" ht="15.75" x14ac:dyDescent="0.25">
      <c r="B211" s="271" t="s">
        <v>9205</v>
      </c>
      <c r="C211" s="271"/>
      <c r="D211" s="271"/>
      <c r="E211" s="271"/>
      <c r="F211" s="271"/>
      <c r="G211" s="271"/>
      <c r="H211" s="271"/>
      <c r="I211" s="271"/>
      <c r="J211" s="271"/>
      <c r="K211" s="271"/>
      <c r="L211" s="271"/>
      <c r="M211" s="271"/>
      <c r="N211" s="271"/>
      <c r="O211" s="271"/>
      <c r="P211" s="271"/>
      <c r="Q211" s="271"/>
      <c r="AN211" s="271" t="s">
        <v>9205</v>
      </c>
      <c r="AO211" s="271"/>
      <c r="AP211" s="271"/>
      <c r="AQ211" s="271"/>
      <c r="AR211" s="271"/>
      <c r="AS211" s="271"/>
      <c r="AT211" s="271"/>
      <c r="AU211" s="271"/>
      <c r="AV211" s="271"/>
      <c r="AW211" s="271"/>
      <c r="AX211" s="271"/>
      <c r="AY211" s="271"/>
      <c r="AZ211" s="271"/>
      <c r="BA211" s="271"/>
      <c r="BB211" s="271"/>
      <c r="BC211" s="271"/>
    </row>
    <row r="213" spans="2:55" ht="69" customHeight="1" x14ac:dyDescent="0.25">
      <c r="D213" s="171" t="str">
        <f>IF(D199&gt;0,"Organismo patrocinado","")</f>
        <v/>
      </c>
      <c r="E213" s="171" t="str">
        <f>IF(D199&gt;0,"Dotacion de personal","")</f>
        <v/>
      </c>
      <c r="F213" s="171" t="str">
        <f>IF(D199&gt;0,"Cantidad de personas informadas a capacitar","")</f>
        <v/>
      </c>
      <c r="G213" s="171" t="str">
        <f>IF(D199&gt;0,"Cantidad de personas a capacitar en el curso","")</f>
        <v/>
      </c>
      <c r="AP213" s="162" t="str">
        <f>IF(AP199&gt;0,"Organismo patrocinado","")</f>
        <v/>
      </c>
      <c r="AQ213" s="162" t="str">
        <f>IF(AP199&gt;0,"Dotacion de personal","")</f>
        <v/>
      </c>
      <c r="AR213" s="162" t="str">
        <f>IF(AP199&gt;0,"Cantidad de personas informadas a capacitar","")</f>
        <v/>
      </c>
      <c r="AS213" s="162" t="str">
        <f>IF(AP199&gt;0,"Cantidad de personas a capacitar en el curso","")</f>
        <v/>
      </c>
    </row>
    <row r="214" spans="2:55" x14ac:dyDescent="0.25">
      <c r="D214" s="173"/>
      <c r="E214" s="183" t="str">
        <f>IF(AND(D199&gt;0,D214&gt;0),VLOOKUP(D214,'Organismos patrocinados'!$D$14:$G$43,3,FALSE),"")</f>
        <v/>
      </c>
      <c r="F214" s="183" t="str">
        <f>IF(AND(D199&gt;0,D214&gt;0),VLOOKUP(D214,'Organismos patrocinados'!$D$14:$G$43,4,FALSE),"")</f>
        <v/>
      </c>
      <c r="G214" s="77"/>
      <c r="AP214" s="163"/>
      <c r="AQ214" s="183" t="str">
        <f>IF(AND(AP199&gt;0,AP214&gt;0),VLOOKUP(AP214,'Organismos patrocinados'!$D$14:$G$43,3,FALSE),"")</f>
        <v/>
      </c>
      <c r="AR214" s="183" t="str">
        <f>IF(AND(AP199&gt;0,AP214&gt;0),VLOOKUP(AP214,'Organismos patrocinados'!$D$14:$G$43,4,FALSE),"")</f>
        <v/>
      </c>
      <c r="AS214" s="77"/>
    </row>
    <row r="215" spans="2:55" x14ac:dyDescent="0.25">
      <c r="D215" s="173"/>
      <c r="E215" s="183" t="str">
        <f>IF(AND(D199&gt;0,D215&gt;0),VLOOKUP(D215,'Organismos patrocinados'!$D$14:$G$43,3,FALSE),"")</f>
        <v/>
      </c>
      <c r="F215" s="183" t="str">
        <f>IF(AND(D199&gt;0,D215&gt;0),VLOOKUP(D215,'Organismos patrocinados'!$D$14:$G$43,4,FALSE),"")</f>
        <v/>
      </c>
      <c r="G215" s="77"/>
      <c r="AP215" s="163"/>
      <c r="AQ215" s="183" t="str">
        <f>IF(AND(AP199&gt;0,AP215&gt;0),VLOOKUP(AP215,'Organismos patrocinados'!$D$14:$G$43,3,FALSE),"")</f>
        <v/>
      </c>
      <c r="AR215" s="183" t="str">
        <f>IF(AND(AP199&gt;0,AP215&gt;0),VLOOKUP(AP215,'Organismos patrocinados'!$D$14:$G$43,4,FALSE),"")</f>
        <v/>
      </c>
      <c r="AS215" s="77"/>
    </row>
    <row r="216" spans="2:55" x14ac:dyDescent="0.25">
      <c r="D216" s="173"/>
      <c r="E216" s="183" t="str">
        <f>IF(AND(D199&gt;0,D216&gt;0),VLOOKUP(D216,'Organismos patrocinados'!$D$14:$G$43,3,FALSE),"")</f>
        <v/>
      </c>
      <c r="F216" s="183" t="str">
        <f>IF(AND(D199&gt;0,D216&gt;0),VLOOKUP(D216,'Organismos patrocinados'!$D$14:$G$43,4,FALSE),"")</f>
        <v/>
      </c>
      <c r="G216" s="77"/>
      <c r="AP216" s="163"/>
      <c r="AQ216" s="183" t="str">
        <f>IF(AND(AP199&gt;0,AP216&gt;0),VLOOKUP(AP216,'Organismos patrocinados'!$D$14:$G$43,3,FALSE),"")</f>
        <v/>
      </c>
      <c r="AR216" s="183" t="str">
        <f>IF(AND(AP199&gt;0,AP216&gt;0),VLOOKUP(AP216,'Organismos patrocinados'!$D$14:$G$43,4,FALSE),"")</f>
        <v/>
      </c>
      <c r="AS216" s="77"/>
    </row>
    <row r="217" spans="2:55" x14ac:dyDescent="0.25">
      <c r="D217" s="173"/>
      <c r="E217" s="183" t="str">
        <f>IF(AND(D199&gt;0,D217&gt;0),VLOOKUP(D217,'Organismos patrocinados'!$D$14:$G$43,3,FALSE),"")</f>
        <v/>
      </c>
      <c r="F217" s="183" t="str">
        <f>IF(AND(D199&gt;0,D217&gt;0),VLOOKUP(D217,'Organismos patrocinados'!$D$14:$G$43,4,FALSE),"")</f>
        <v/>
      </c>
      <c r="G217" s="77"/>
      <c r="AP217" s="163"/>
      <c r="AQ217" s="183" t="str">
        <f>IF(AND(AP199&gt;0,AP217&gt;0),VLOOKUP(AP217,'Organismos patrocinados'!$D$14:$G$43,3,FALSE),"")</f>
        <v/>
      </c>
      <c r="AR217" s="183" t="str">
        <f>IF(AND(AP199&gt;0,AP217&gt;0),VLOOKUP(AP217,'Organismos patrocinados'!$D$14:$G$43,4,FALSE),"")</f>
        <v/>
      </c>
      <c r="AS217" s="77"/>
    </row>
    <row r="218" spans="2:55" x14ac:dyDescent="0.25">
      <c r="D218" s="173"/>
      <c r="E218" s="183" t="str">
        <f>IF(AND(D199&gt;0,D218&gt;0),VLOOKUP(D218,'Organismos patrocinados'!$D$14:$G$43,3,FALSE),"")</f>
        <v/>
      </c>
      <c r="F218" s="183" t="str">
        <f>IF(AND(D199&gt;0,D218&gt;0),VLOOKUP(D218,'Organismos patrocinados'!$D$14:$G$43,4,FALSE),"")</f>
        <v/>
      </c>
      <c r="G218" s="77"/>
      <c r="AP218" s="163"/>
      <c r="AQ218" s="183" t="str">
        <f>IF(AND(AP199&gt;0,AP218&gt;0),VLOOKUP(AP218,'Organismos patrocinados'!$D$14:$G$43,3,FALSE),"")</f>
        <v/>
      </c>
      <c r="AR218" s="183" t="str">
        <f>IF(AND(AP199&gt;0,AP218&gt;0),VLOOKUP(AP218,'Organismos patrocinados'!$D$14:$G$43,4,FALSE),"")</f>
        <v/>
      </c>
      <c r="AS218" s="77"/>
    </row>
    <row r="219" spans="2:55" x14ac:dyDescent="0.25">
      <c r="D219" s="173"/>
      <c r="E219" s="183" t="str">
        <f>IF(AND(D199&gt;0,D219&gt;0),VLOOKUP(D219,'Organismos patrocinados'!$D$14:$G$43,3,FALSE),"")</f>
        <v/>
      </c>
      <c r="F219" s="183" t="str">
        <f>IF(AND(D199&gt;0,D219&gt;0),VLOOKUP(D219,'Organismos patrocinados'!$D$14:$G$43,4,FALSE),"")</f>
        <v/>
      </c>
      <c r="G219" s="77"/>
      <c r="AP219" s="163"/>
      <c r="AQ219" s="183" t="str">
        <f>IF(AND(AP199&gt;0,AP219&gt;0),VLOOKUP(AP219,'Organismos patrocinados'!$D$14:$G$43,3,FALSE),"")</f>
        <v/>
      </c>
      <c r="AR219" s="183" t="str">
        <f>IF(AND(AP199&gt;0,AP219&gt;0),VLOOKUP(AP219,'Organismos patrocinados'!$D$14:$G$43,4,FALSE),"")</f>
        <v/>
      </c>
      <c r="AS219" s="77"/>
    </row>
    <row r="220" spans="2:55" x14ac:dyDescent="0.25">
      <c r="D220" s="173"/>
      <c r="E220" s="183" t="str">
        <f>IF(AND(D199&gt;0,D220&gt;0),VLOOKUP(D220,'Organismos patrocinados'!$D$14:$G$43,3,FALSE),"")</f>
        <v/>
      </c>
      <c r="F220" s="183" t="str">
        <f>IF(AND(D199&gt;0,D220&gt;0),VLOOKUP(D220,'Organismos patrocinados'!$D$14:$G$43,4,FALSE),"")</f>
        <v/>
      </c>
      <c r="G220" s="77"/>
      <c r="AP220" s="163"/>
      <c r="AQ220" s="183" t="str">
        <f>IF(AND(AP199&gt;0,AP220&gt;0),VLOOKUP(AP220,'Organismos patrocinados'!$D$14:$G$43,3,FALSE),"")</f>
        <v/>
      </c>
      <c r="AR220" s="183" t="str">
        <f>IF(AND(AP199&gt;0,AP220&gt;0),VLOOKUP(AP220,'Organismos patrocinados'!$D$14:$G$43,4,FALSE),"")</f>
        <v/>
      </c>
      <c r="AS220" s="77"/>
    </row>
    <row r="221" spans="2:55" x14ac:dyDescent="0.25">
      <c r="D221" s="173"/>
      <c r="E221" s="183" t="str">
        <f>IF(AND(D199&gt;0,D221&gt;0),VLOOKUP(D221,'Organismos patrocinados'!$D$14:$G$43,3,FALSE),"")</f>
        <v/>
      </c>
      <c r="F221" s="183" t="str">
        <f>IF(AND(D199&gt;0,D221&gt;0),VLOOKUP(D221,'Organismos patrocinados'!$D$14:$G$43,4,FALSE),"")</f>
        <v/>
      </c>
      <c r="G221" s="77"/>
      <c r="AP221" s="163"/>
      <c r="AQ221" s="183" t="str">
        <f>IF(AND(AP199&gt;0,AP221&gt;0),VLOOKUP(AP221,'Organismos patrocinados'!$D$14:$G$43,3,FALSE),"")</f>
        <v/>
      </c>
      <c r="AR221" s="183" t="str">
        <f>IF(AND(AP199&gt;0,AP221&gt;0),VLOOKUP(AP221,'Organismos patrocinados'!$D$14:$G$43,4,FALSE),"")</f>
        <v/>
      </c>
      <c r="AS221" s="77"/>
    </row>
    <row r="222" spans="2:55" x14ac:dyDescent="0.25">
      <c r="D222" s="173"/>
      <c r="E222" s="183" t="str">
        <f>IF(AND(D199&gt;0,D222&gt;0),VLOOKUP(D222,'Organismos patrocinados'!$D$14:$G$43,3,FALSE),"")</f>
        <v/>
      </c>
      <c r="F222" s="183" t="str">
        <f>IF(AND(D199&gt;0,D222&gt;0),VLOOKUP(D222,'Organismos patrocinados'!$D$14:$G$43,4,FALSE),"")</f>
        <v/>
      </c>
      <c r="G222" s="77"/>
      <c r="AP222" s="163"/>
      <c r="AQ222" s="183" t="str">
        <f>IF(AND(AP199&gt;0,AP222&gt;0),VLOOKUP(AP222,'Organismos patrocinados'!$D$14:$G$43,3,FALSE),"")</f>
        <v/>
      </c>
      <c r="AR222" s="183" t="str">
        <f>IF(AND(AP199&gt;0,AP222&gt;0),VLOOKUP(AP222,'Organismos patrocinados'!$D$14:$G$43,4,FALSE),"")</f>
        <v/>
      </c>
      <c r="AS222" s="77"/>
    </row>
    <row r="223" spans="2:55" x14ac:dyDescent="0.25">
      <c r="D223" s="173"/>
      <c r="E223" s="183" t="str">
        <f>IF(AND(D199&gt;0,D223&gt;0),VLOOKUP(D223,'Organismos patrocinados'!$D$14:$G$43,3,FALSE),"")</f>
        <v/>
      </c>
      <c r="F223" s="183" t="str">
        <f>IF(AND(D199&gt;0,D223&gt;0),VLOOKUP(D223,'Organismos patrocinados'!$D$14:$G$43,4,FALSE),"")</f>
        <v/>
      </c>
      <c r="G223" s="77"/>
      <c r="AP223" s="163"/>
      <c r="AQ223" s="183" t="str">
        <f>IF(AND(AP199&gt;0,AP223&gt;0),VLOOKUP(AP223,'Organismos patrocinados'!$D$14:$G$43,3,FALSE),"")</f>
        <v/>
      </c>
      <c r="AR223" s="183" t="str">
        <f>IF(AND(AP199&gt;0,AP223&gt;0),VLOOKUP(AP223,'Organismos patrocinados'!$D$14:$G$43,4,FALSE),"")</f>
        <v/>
      </c>
      <c r="AS223" s="77"/>
    </row>
    <row r="224" spans="2:55" x14ac:dyDescent="0.25">
      <c r="D224" s="173"/>
      <c r="E224" s="183" t="str">
        <f>IF(AND(D199&gt;0,D224&gt;0),VLOOKUP(D224,'Organismos patrocinados'!$D$14:$G$43,3,FALSE),"")</f>
        <v/>
      </c>
      <c r="F224" s="183" t="str">
        <f>IF(AND(D199&gt;0,D224&gt;0),VLOOKUP(D224,'Organismos patrocinados'!$D$14:$G$43,4,FALSE),"")</f>
        <v/>
      </c>
      <c r="G224" s="77"/>
      <c r="AP224" s="163"/>
      <c r="AQ224" s="183" t="str">
        <f>IF(AND(AP199&gt;0,AP224&gt;0),VLOOKUP(AP224,'Organismos patrocinados'!$D$14:$G$43,3,FALSE),"")</f>
        <v/>
      </c>
      <c r="AR224" s="183" t="str">
        <f>IF(AND(AP199&gt;0,AP224&gt;0),VLOOKUP(AP224,'Organismos patrocinados'!$D$14:$G$43,4,FALSE),"")</f>
        <v/>
      </c>
      <c r="AS224" s="77"/>
    </row>
    <row r="225" spans="2:55" x14ac:dyDescent="0.25">
      <c r="D225" s="173"/>
      <c r="E225" s="183" t="str">
        <f>IF(AND(D199&gt;0,D225&gt;0),VLOOKUP(D225,'Organismos patrocinados'!$D$14:$G$43,3,FALSE),"")</f>
        <v/>
      </c>
      <c r="F225" s="183" t="str">
        <f>IF(AND(D199&gt;0,D225&gt;0),VLOOKUP(D225,'Organismos patrocinados'!$D$14:$G$43,4,FALSE),"")</f>
        <v/>
      </c>
      <c r="G225" s="77"/>
      <c r="AP225" s="163"/>
      <c r="AQ225" s="183" t="str">
        <f>IF(AND(AP199&gt;0,AP225&gt;0),VLOOKUP(AP225,'Organismos patrocinados'!$D$14:$G$43,3,FALSE),"")</f>
        <v/>
      </c>
      <c r="AR225" s="183" t="str">
        <f>IF(AND(AP199&gt;0,AP225&gt;0),VLOOKUP(AP225,'Organismos patrocinados'!$D$14:$G$43,4,FALSE),"")</f>
        <v/>
      </c>
      <c r="AS225" s="77"/>
    </row>
    <row r="226" spans="2:55" x14ac:dyDescent="0.25">
      <c r="D226" s="173"/>
      <c r="E226" s="183" t="str">
        <f>IF(AND(D199&gt;0,D226&gt;0),VLOOKUP(D226,'Organismos patrocinados'!$D$14:$G$43,3,FALSE),"")</f>
        <v/>
      </c>
      <c r="F226" s="183" t="str">
        <f>IF(AND(D199&gt;0,D226&gt;0),VLOOKUP(D226,'Organismos patrocinados'!$D$14:$G$43,4,FALSE),"")</f>
        <v/>
      </c>
      <c r="G226" s="77"/>
      <c r="AP226" s="163"/>
      <c r="AQ226" s="183" t="str">
        <f>IF(AND(AP199&gt;0,AP226&gt;0),VLOOKUP(AP226,'Organismos patrocinados'!$D$14:$G$43,3,FALSE),"")</f>
        <v/>
      </c>
      <c r="AR226" s="183" t="str">
        <f>IF(AND(AP199&gt;0,AP226&gt;0),VLOOKUP(AP226,'Organismos patrocinados'!$D$14:$G$43,4,FALSE),"")</f>
        <v/>
      </c>
      <c r="AS226" s="77"/>
    </row>
    <row r="227" spans="2:55" x14ac:dyDescent="0.25">
      <c r="D227" s="173"/>
      <c r="E227" s="183" t="str">
        <f>IF(AND(D199&gt;0,D227&gt;0),VLOOKUP(D227,'Organismos patrocinados'!$D$14:$G$43,3,FALSE),"")</f>
        <v/>
      </c>
      <c r="F227" s="183" t="str">
        <f>IF(AND(D199&gt;0,D227&gt;0),VLOOKUP(D227,'Organismos patrocinados'!$D$14:$G$43,4,FALSE),"")</f>
        <v/>
      </c>
      <c r="G227" s="77"/>
      <c r="AP227" s="163"/>
      <c r="AQ227" s="183" t="str">
        <f>IF(AND(AP199&gt;0,AP227&gt;0),VLOOKUP(AP227,'Organismos patrocinados'!$D$14:$G$43,3,FALSE),"")</f>
        <v/>
      </c>
      <c r="AR227" s="183" t="str">
        <f>IF(AND(AP199&gt;0,AP227&gt;0),VLOOKUP(AP227,'Organismos patrocinados'!$D$14:$G$43,4,FALSE),"")</f>
        <v/>
      </c>
      <c r="AS227" s="77"/>
    </row>
    <row r="228" spans="2:55" x14ac:dyDescent="0.25">
      <c r="D228" s="387" t="str">
        <f>IF(D199&gt;0,"Total","")</f>
        <v/>
      </c>
      <c r="E228" s="387"/>
      <c r="F228" s="387"/>
      <c r="G228" s="176" t="str">
        <f>IF(D199&gt;0,SUM(G214:G227),"")</f>
        <v/>
      </c>
      <c r="AP228" s="387" t="str">
        <f>IF(AP199&gt;0,"Total","")</f>
        <v/>
      </c>
      <c r="AQ228" s="387"/>
      <c r="AR228" s="387"/>
      <c r="AS228" s="167" t="str">
        <f>IF(AP199&gt;0,SUM(AS214:AS227),"")</f>
        <v/>
      </c>
    </row>
    <row r="233" spans="2:55" ht="30" customHeight="1" x14ac:dyDescent="0.25">
      <c r="C233" s="103"/>
      <c r="D233" s="103"/>
      <c r="E233" s="103"/>
      <c r="F233" s="175" t="str">
        <f>IF(D199&gt;0,"Producción / Operaciones ","")</f>
        <v/>
      </c>
      <c r="G233" s="175" t="str">
        <f>IF(D199&gt;0,"Comercial y ventas","")</f>
        <v/>
      </c>
      <c r="H233" s="175" t="str">
        <f>IF(D199&gt;0,"Administración y finanzas","")</f>
        <v/>
      </c>
      <c r="I233" s="175" t="str">
        <f>IF(D199&gt;0,"Recursos Humanos","")</f>
        <v/>
      </c>
      <c r="J233" s="175" t="str">
        <f>IF(D199&gt;0,"Otros","")</f>
        <v/>
      </c>
      <c r="K233" s="175" t="str">
        <f>IF(D199&gt;0,"TOTAL","")</f>
        <v/>
      </c>
      <c r="AO233" s="103"/>
      <c r="AP233" s="103"/>
      <c r="AQ233" s="103"/>
      <c r="AR233" s="166" t="str">
        <f>IF(AP199&gt;0,"Producción / Operaciones ","")</f>
        <v/>
      </c>
      <c r="AS233" s="166" t="str">
        <f>IF(AP199&gt;0,"Comercial y ventas","")</f>
        <v/>
      </c>
      <c r="AT233" s="166" t="str">
        <f>IF(AP199&gt;0,"Administración y finanzas","")</f>
        <v/>
      </c>
      <c r="AU233" s="166" t="str">
        <f>IF(AP199&gt;0,"Recursos Humanos","")</f>
        <v/>
      </c>
      <c r="AV233" s="166" t="str">
        <f>IF(AP199&gt;0,"Otros","")</f>
        <v/>
      </c>
      <c r="AW233" s="166" t="str">
        <f>IF(AP199&gt;0,"TOTAL","")</f>
        <v/>
      </c>
    </row>
    <row r="234" spans="2:55" x14ac:dyDescent="0.25">
      <c r="C234" s="388" t="str">
        <f>IF(AND('Empresa Cooperativa'!D454=Tablas!C446,D199&gt;0),"Gerentes",IF(AND(D199&gt;0,'Empresa Cooperativa'!D454=Tablas!C447),"Cantidad de asociados a capacitar",""))</f>
        <v/>
      </c>
      <c r="D234" s="388"/>
      <c r="E234" s="388"/>
      <c r="F234" s="184"/>
      <c r="G234" s="184"/>
      <c r="H234" s="184"/>
      <c r="I234" s="184"/>
      <c r="J234" s="184"/>
      <c r="K234" s="131" t="str">
        <f>IF(D199&gt;0,SUM(F234:J234),"")</f>
        <v/>
      </c>
      <c r="AO234" s="388" t="str">
        <f>IF(AND('Empresa Cooperativa'!AP454=Tablas!AQ446,AP199&gt;0),"Gerentes",IF(AND(AP199&gt;0,'Empresa Cooperativa'!AP454=Tablas!AQ447),"Cantidad de asociados a capacitar",""))</f>
        <v/>
      </c>
      <c r="AP234" s="388"/>
      <c r="AQ234" s="388"/>
      <c r="AR234" s="184"/>
      <c r="AS234" s="184"/>
      <c r="AT234" s="184"/>
      <c r="AU234" s="184"/>
      <c r="AV234" s="184"/>
      <c r="AW234" s="131" t="str">
        <f>IF(AP199&gt;0,SUM(AR234:AV234),"")</f>
        <v/>
      </c>
    </row>
    <row r="235" spans="2:55" x14ac:dyDescent="0.25">
      <c r="C235" s="389" t="str">
        <f>IF(AND(D199&gt;0,'Empresa Cooperativa'!D454=Tablas!C446),"Mandos Medios (supervisores, jefes de área, etc.)","")</f>
        <v/>
      </c>
      <c r="D235" s="389"/>
      <c r="E235" s="389"/>
      <c r="F235" s="184"/>
      <c r="G235" s="184"/>
      <c r="H235" s="184"/>
      <c r="I235" s="184"/>
      <c r="J235" s="184"/>
      <c r="K235" s="131" t="str">
        <f>IF(D199&gt;0,SUM(F235:J235),"")</f>
        <v/>
      </c>
      <c r="AO235" s="389" t="str">
        <f>IF(AND(AP199&gt;0,'Empresa Cooperativa'!AP454=Tablas!AQ446),"Mandos Medios (supervisores, jefes de área, etc.)","")</f>
        <v/>
      </c>
      <c r="AP235" s="389"/>
      <c r="AQ235" s="389"/>
      <c r="AR235" s="184"/>
      <c r="AS235" s="184"/>
      <c r="AT235" s="184"/>
      <c r="AU235" s="184"/>
      <c r="AV235" s="184"/>
      <c r="AW235" s="131" t="str">
        <f>IF(AP199&gt;0,SUM(AR235:AV235),"")</f>
        <v/>
      </c>
    </row>
    <row r="236" spans="2:55" x14ac:dyDescent="0.25">
      <c r="C236" s="389" t="str">
        <f>IF(AND(D199&gt;0,'Empresa Cooperativa'!D454=Tablas!C446),"Operativos","")</f>
        <v/>
      </c>
      <c r="D236" s="389"/>
      <c r="E236" s="389"/>
      <c r="F236" s="184"/>
      <c r="G236" s="184"/>
      <c r="H236" s="184"/>
      <c r="I236" s="184"/>
      <c r="J236" s="184"/>
      <c r="K236" s="131" t="str">
        <f>IF(D199&gt;0,SUM(F236:J236),"")</f>
        <v/>
      </c>
      <c r="AO236" s="389" t="str">
        <f>IF(AND(AP199&gt;0,'Empresa Cooperativa'!AP454=Tablas!AQ446),"Operativos","")</f>
        <v/>
      </c>
      <c r="AP236" s="389"/>
      <c r="AQ236" s="389"/>
      <c r="AR236" s="184"/>
      <c r="AS236" s="184"/>
      <c r="AT236" s="184"/>
      <c r="AU236" s="184"/>
      <c r="AV236" s="184"/>
      <c r="AW236" s="131" t="str">
        <f>IF(AP199&gt;0,SUM(AR236:AV236),"")</f>
        <v/>
      </c>
    </row>
    <row r="237" spans="2:55" x14ac:dyDescent="0.25">
      <c r="C237" s="386" t="str">
        <f>IF(D199&gt;0,"Total","")</f>
        <v/>
      </c>
      <c r="D237" s="386"/>
      <c r="E237" s="386"/>
      <c r="F237" s="130" t="str">
        <f>IF(D199&gt;0,SUM(F234:F236),"")</f>
        <v/>
      </c>
      <c r="G237" s="130" t="str">
        <f>IF(D199&gt;0,SUM(G234:G236),"")</f>
        <v/>
      </c>
      <c r="H237" s="130" t="str">
        <f>IF(D199&gt;0,SUM(H234:H236),"")</f>
        <v/>
      </c>
      <c r="I237" s="130" t="str">
        <f>IF(D199&gt;0,SUM(I234:I236),"")</f>
        <v/>
      </c>
      <c r="J237" s="130" t="str">
        <f>IF(D199&gt;0,SUM(J234:J236),"")</f>
        <v/>
      </c>
      <c r="K237" s="130" t="str">
        <f>IF(D199&gt;0,SUM(K234:K236),"")</f>
        <v/>
      </c>
      <c r="AO237" s="386" t="str">
        <f>IF(AP199&gt;0,"Total","")</f>
        <v/>
      </c>
      <c r="AP237" s="386"/>
      <c r="AQ237" s="386"/>
      <c r="AR237" s="130" t="str">
        <f>IF(AP199&gt;0,SUM(AR234:AR236),"")</f>
        <v/>
      </c>
      <c r="AS237" s="130" t="str">
        <f>IF(AP199&gt;0,SUM(AS234:AS236),"")</f>
        <v/>
      </c>
      <c r="AT237" s="130" t="str">
        <f>IF(AP199&gt;0,SUM(AT234:AT236),"")</f>
        <v/>
      </c>
      <c r="AU237" s="130" t="str">
        <f>IF(AP199&gt;0,SUM(AU234:AU236),"")</f>
        <v/>
      </c>
      <c r="AV237" s="130" t="str">
        <f>IF(AP199&gt;0,SUM(AV234:AV236),"")</f>
        <v/>
      </c>
      <c r="AW237" s="130" t="str">
        <f>IF(AP199&gt;0,SUM(AW234:AW236),"")</f>
        <v/>
      </c>
    </row>
    <row r="238" spans="2:55" x14ac:dyDescent="0.25">
      <c r="C238" s="58"/>
      <c r="D238" s="58"/>
      <c r="E238" s="58"/>
      <c r="F238" s="58"/>
      <c r="G238" s="58"/>
      <c r="H238" s="58"/>
      <c r="I238" s="58"/>
      <c r="J238" s="58"/>
      <c r="K238" s="58"/>
      <c r="AO238" s="58"/>
      <c r="AP238" s="58"/>
      <c r="AQ238" s="58"/>
      <c r="AR238" s="58"/>
      <c r="AS238" s="58"/>
      <c r="AT238" s="58"/>
      <c r="AU238" s="58"/>
      <c r="AV238" s="58"/>
      <c r="AW238" s="58"/>
    </row>
    <row r="240" spans="2:55" ht="15.75" x14ac:dyDescent="0.25">
      <c r="B240" s="271" t="s">
        <v>9207</v>
      </c>
      <c r="C240" s="271"/>
      <c r="D240" s="271"/>
      <c r="E240" s="271"/>
      <c r="F240" s="271"/>
      <c r="G240" s="271"/>
      <c r="H240" s="271"/>
      <c r="I240" s="271"/>
      <c r="J240" s="271"/>
      <c r="K240" s="271"/>
      <c r="L240" s="271"/>
      <c r="M240" s="271"/>
      <c r="N240" s="271"/>
      <c r="O240" s="271"/>
      <c r="P240" s="271"/>
      <c r="Q240" s="271"/>
      <c r="AN240" s="271" t="s">
        <v>9207</v>
      </c>
      <c r="AO240" s="271"/>
      <c r="AP240" s="271"/>
      <c r="AQ240" s="271"/>
      <c r="AR240" s="271"/>
      <c r="AS240" s="271"/>
      <c r="AT240" s="271"/>
      <c r="AU240" s="271"/>
      <c r="AV240" s="271"/>
      <c r="AW240" s="271"/>
      <c r="AX240" s="271"/>
      <c r="AY240" s="271"/>
      <c r="AZ240" s="271"/>
      <c r="BA240" s="271"/>
      <c r="BB240" s="271"/>
      <c r="BC240" s="271"/>
    </row>
    <row r="242" spans="2:55" x14ac:dyDescent="0.25">
      <c r="B242" s="288" t="str">
        <f>IF(OR(AND(D104=Tablas!$C$61,'Formacion Profesional'!G104=Tablas!$C$53),AND(D104=Tablas!$C$61,'Formacion Profesional'!G104=Tablas!$C$54),AND(D104=Tablas!$C$62,'Formacion Profesional'!G104=Tablas!$C$53),AND(D104=Tablas!$C$62,'Formacion Profesional'!G104=Tablas!$C$56)),"Estos items no son financiables para la combinación de tipo de formación y modalidad","")</f>
        <v/>
      </c>
      <c r="C242" s="288"/>
      <c r="D242" s="288"/>
      <c r="E242" s="288"/>
      <c r="F242" s="288"/>
      <c r="G242" s="288"/>
      <c r="H242" s="288"/>
      <c r="I242" s="288"/>
      <c r="J242" s="288"/>
      <c r="K242" s="288"/>
      <c r="L242" s="288"/>
      <c r="M242" s="288"/>
      <c r="N242" s="288"/>
      <c r="O242" s="288"/>
      <c r="P242" s="288"/>
      <c r="Q242" s="288"/>
      <c r="AN242" s="288" t="str">
        <f>IF(OR(AND(AP104=Tablas!$C$61,'Formacion Profesional'!AS104=Tablas!$C$53),AND(AP104=Tablas!$C$61,'Formacion Profesional'!AS104=Tablas!$C$54),AND(AP104=Tablas!$C$62,'Formacion Profesional'!AS104=Tablas!$C$53),AND(AP104=Tablas!$C$62,'Formacion Profesional'!AS104=Tablas!$C$56)),"Estos items no son financiables para la combinación de tipo de formación y modalidad","")</f>
        <v/>
      </c>
      <c r="AO242" s="288"/>
      <c r="AP242" s="288"/>
      <c r="AQ242" s="288"/>
      <c r="AR242" s="288"/>
      <c r="AS242" s="288"/>
      <c r="AT242" s="288"/>
      <c r="AU242" s="288"/>
      <c r="AV242" s="288"/>
      <c r="AW242" s="288"/>
      <c r="AX242" s="288"/>
      <c r="AY242" s="288"/>
      <c r="AZ242" s="288"/>
      <c r="BA242" s="288"/>
      <c r="BB242" s="288"/>
      <c r="BC242" s="288"/>
    </row>
    <row r="244" spans="2:55" ht="47.25" customHeight="1" x14ac:dyDescent="0.25">
      <c r="D244" s="390" t="str">
        <f>IF(AND(D104=Tablas!$C$62,OR('Formacion Profesional'!G104=Tablas!$C$54,'Formacion Profesional'!G104=Tablas!$C$57)),"Insumos 
(Elementos consumidos en la capacitación brindada)","")</f>
        <v/>
      </c>
      <c r="E244" s="391"/>
      <c r="F244" s="390" t="str">
        <f>IF(AND(D104=Tablas!$C$62,'Formacion Profesional'!G104=Tablas!$C$54,E174&gt;0),"Ropa de trabajo
(Overol, mameluco o similares)","")</f>
        <v/>
      </c>
      <c r="G244" s="391"/>
      <c r="H244" s="390" t="str">
        <f>IF(AND(D104=Tablas!$C$62,'Formacion Profesional'!G104=Tablas!$C$54,E174&gt;0),"Elementos de protección personal (EPP)
(Cascos, guantes, mangas, protección ocular y calzado de seguridad)","")</f>
        <v/>
      </c>
      <c r="I244" s="392"/>
      <c r="J244" s="392"/>
      <c r="AP244" s="390" t="str">
        <f>IF(AND(AP104=Tablas!$C$62,OR('Formacion Profesional'!AS104=Tablas!$C$54,'Formacion Profesional'!AS104=Tablas!$C$57)),"Insumos 
(Elementos consumidos en la capacitación brindada)","")</f>
        <v/>
      </c>
      <c r="AQ244" s="391"/>
      <c r="AR244" s="390" t="str">
        <f>IF(AND(AP104=Tablas!$C$62,'Formacion Profesional'!AS104=Tablas!$C$54,AQ174&gt;0),"Ropa de trabajo
(Overol, mameluco o similares)","")</f>
        <v/>
      </c>
      <c r="AS244" s="391"/>
      <c r="AT244" s="390" t="str">
        <f>IF(AND(AP104=Tablas!$C$62,'Formacion Profesional'!AS104=Tablas!$C$54,AQ174&gt;0),"Elementos de protección personal (EPP)
(Cascos, guantes, mangas, protección ocular y calzado de seguridad)","")</f>
        <v/>
      </c>
      <c r="AU244" s="392"/>
      <c r="AV244" s="392"/>
    </row>
    <row r="245" spans="2:55" x14ac:dyDescent="0.25">
      <c r="D245" s="393"/>
      <c r="E245" s="393"/>
      <c r="F245" s="394"/>
      <c r="G245" s="394"/>
      <c r="H245" s="394"/>
      <c r="I245" s="394"/>
      <c r="J245" s="394"/>
      <c r="AP245" s="393"/>
      <c r="AQ245" s="393"/>
      <c r="AR245" s="394"/>
      <c r="AS245" s="394"/>
      <c r="AT245" s="394"/>
      <c r="AU245" s="394"/>
      <c r="AV245" s="394"/>
    </row>
    <row r="246" spans="2:55" x14ac:dyDescent="0.25">
      <c r="D246" s="393"/>
      <c r="E246" s="393"/>
      <c r="F246" s="394"/>
      <c r="G246" s="394"/>
      <c r="H246" s="394"/>
      <c r="I246" s="394"/>
      <c r="J246" s="394"/>
      <c r="AP246" s="393"/>
      <c r="AQ246" s="393"/>
      <c r="AR246" s="394"/>
      <c r="AS246" s="394"/>
      <c r="AT246" s="394"/>
      <c r="AU246" s="394"/>
      <c r="AV246" s="394"/>
    </row>
    <row r="247" spans="2:55" x14ac:dyDescent="0.25">
      <c r="D247" s="393"/>
      <c r="E247" s="393"/>
      <c r="F247" s="394"/>
      <c r="G247" s="394"/>
      <c r="H247" s="394"/>
      <c r="I247" s="394"/>
      <c r="J247" s="394"/>
      <c r="AP247" s="393"/>
      <c r="AQ247" s="393"/>
      <c r="AR247" s="394"/>
      <c r="AS247" s="394"/>
      <c r="AT247" s="394"/>
      <c r="AU247" s="394"/>
      <c r="AV247" s="394"/>
    </row>
    <row r="248" spans="2:55" x14ac:dyDescent="0.25">
      <c r="D248" s="393"/>
      <c r="E248" s="393"/>
      <c r="F248" s="394"/>
      <c r="G248" s="394"/>
      <c r="H248" s="394"/>
      <c r="I248" s="394"/>
      <c r="J248" s="394"/>
      <c r="AP248" s="393"/>
      <c r="AQ248" s="393"/>
      <c r="AR248" s="394"/>
      <c r="AS248" s="394"/>
      <c r="AT248" s="394"/>
      <c r="AU248" s="394"/>
      <c r="AV248" s="394"/>
    </row>
    <row r="250" spans="2:55" ht="15.75" x14ac:dyDescent="0.25">
      <c r="B250" s="271" t="s">
        <v>9209</v>
      </c>
      <c r="C250" s="271"/>
      <c r="D250" s="271"/>
      <c r="E250" s="271"/>
      <c r="F250" s="271"/>
      <c r="G250" s="271"/>
      <c r="H250" s="271"/>
      <c r="I250" s="271"/>
      <c r="J250" s="271"/>
      <c r="K250" s="271"/>
      <c r="L250" s="271"/>
      <c r="M250" s="271"/>
      <c r="N250" s="271"/>
      <c r="O250" s="271"/>
      <c r="P250" s="271"/>
      <c r="Q250" s="271"/>
      <c r="AN250" s="271" t="s">
        <v>9209</v>
      </c>
      <c r="AO250" s="271"/>
      <c r="AP250" s="271"/>
      <c r="AQ250" s="271"/>
      <c r="AR250" s="271"/>
      <c r="AS250" s="271"/>
      <c r="AT250" s="271"/>
      <c r="AU250" s="271"/>
      <c r="AV250" s="271"/>
      <c r="AW250" s="271"/>
      <c r="AX250" s="271"/>
      <c r="AY250" s="271"/>
      <c r="AZ250" s="271"/>
      <c r="BA250" s="271"/>
      <c r="BB250" s="271"/>
      <c r="BC250" s="271"/>
    </row>
    <row r="251" spans="2:55" ht="15.75" x14ac:dyDescent="0.25">
      <c r="B251" s="52"/>
      <c r="C251" s="52"/>
      <c r="D251" s="52"/>
      <c r="E251" s="52"/>
      <c r="F251" s="52"/>
      <c r="G251" s="52"/>
      <c r="H251" s="52"/>
      <c r="I251" s="52"/>
      <c r="J251" s="52"/>
      <c r="K251" s="52"/>
      <c r="L251" s="52"/>
      <c r="M251" s="52"/>
      <c r="N251" s="52"/>
      <c r="O251" s="52"/>
      <c r="P251" s="52"/>
      <c r="Q251" s="52"/>
      <c r="AN251" s="52"/>
      <c r="AO251" s="52"/>
      <c r="AP251" s="52"/>
      <c r="AQ251" s="52"/>
      <c r="AR251" s="52"/>
      <c r="AS251" s="52"/>
      <c r="AT251" s="52"/>
      <c r="AU251" s="52"/>
      <c r="AV251" s="52"/>
      <c r="AW251" s="52"/>
      <c r="AX251" s="52"/>
      <c r="AY251" s="52"/>
      <c r="AZ251" s="52"/>
      <c r="BA251" s="52"/>
      <c r="BB251" s="52"/>
      <c r="BC251" s="52"/>
    </row>
    <row r="252" spans="2:55" x14ac:dyDescent="0.25">
      <c r="B252" s="288" t="str">
        <f>IF(OR(AND(D104=Tablas!$C$61,'Formacion Profesional'!G104=Tablas!$C$53),AND(D104=Tablas!$C$61,'Formacion Profesional'!G104=Tablas!$C$54),AND(D104=Tablas!$C$62,'Formacion Profesional'!G104=Tablas!$C$53),AND(D104=Tablas!$C$62,'Formacion Profesional'!G104=Tablas!$C$56),AND(D104=Tablas!$C$62,'Formacion Profesional'!G104=Tablas!$C$57)),"Este item no es financiable para la combinación de tipo de formación y modalidad","")</f>
        <v/>
      </c>
      <c r="C252" s="288"/>
      <c r="D252" s="288"/>
      <c r="E252" s="288"/>
      <c r="F252" s="288"/>
      <c r="G252" s="288"/>
      <c r="H252" s="288"/>
      <c r="I252" s="288"/>
      <c r="J252" s="288"/>
      <c r="K252" s="288"/>
      <c r="L252" s="288"/>
      <c r="M252" s="288"/>
      <c r="N252" s="288"/>
      <c r="O252" s="288"/>
      <c r="P252" s="288"/>
      <c r="Q252" s="288"/>
      <c r="AN252" s="288" t="str">
        <f>IF(OR(AND(AP104=Tablas!$C$61,'Formacion Profesional'!AS104=Tablas!$C$53),AND(AP104=Tablas!$C$61,'Formacion Profesional'!AS104=Tablas!$C$54),AND(AP104=Tablas!$C$62,'Formacion Profesional'!AS104=Tablas!$C$53),AND(AP104=Tablas!$C$62,'Formacion Profesional'!AS104=Tablas!$C$56),AND(AP104=Tablas!$C$62,'Formacion Profesional'!AS104=Tablas!$C$57)),"Este item no es financiable para la combinación de tipo de formación y modalidad","")</f>
        <v/>
      </c>
      <c r="AO252" s="288"/>
      <c r="AP252" s="288"/>
      <c r="AQ252" s="288"/>
      <c r="AR252" s="288"/>
      <c r="AS252" s="288"/>
      <c r="AT252" s="288"/>
      <c r="AU252" s="288"/>
      <c r="AV252" s="288"/>
      <c r="AW252" s="288"/>
      <c r="AX252" s="288"/>
      <c r="AY252" s="288"/>
      <c r="AZ252" s="288"/>
      <c r="BA252" s="288"/>
      <c r="BB252" s="288"/>
      <c r="BC252" s="288"/>
    </row>
    <row r="254" spans="2:55" x14ac:dyDescent="0.25">
      <c r="D254" s="171" t="str">
        <f>IF(AND(D104=Tablas!$C$62,'Formacion Profesional'!G104=Tablas!$C$54),"Tipo de bien","")</f>
        <v/>
      </c>
      <c r="E254" s="171" t="str">
        <f>IF(AND(D104=Tablas!$C$62,'Formacion Profesional'!G104=Tablas!$C$54),"Proveedor","")</f>
        <v/>
      </c>
      <c r="F254" s="171" t="str">
        <f>IF(AND(D104=Tablas!$C$62,'Formacion Profesional'!G104=Tablas!$C$54),"Especificaciones técnicas","")</f>
        <v/>
      </c>
      <c r="G254" s="171" t="str">
        <f>IF(AND(D104=Tablas!$C$62,'Formacion Profesional'!G104=Tablas!$C$54),"Cantidad","")</f>
        <v/>
      </c>
      <c r="H254" s="171" t="str">
        <f>IF(AND(D104=Tablas!$C$62,'Formacion Profesional'!G104=Tablas!$C$54),"Costo unitario","")</f>
        <v/>
      </c>
      <c r="I254" s="171" t="str">
        <f>IF(AND(D104=Tablas!$C$62,'Formacion Profesional'!G104=Tablas!$C$54),"Total","")</f>
        <v/>
      </c>
      <c r="AP254" s="162" t="str">
        <f>IF(AND(AP104=Tablas!$C$62,'Formacion Profesional'!AS104=Tablas!$C$54),"Tipo de bien","")</f>
        <v/>
      </c>
      <c r="AQ254" s="162" t="str">
        <f>IF(AND(AP104=Tablas!$C$62,'Formacion Profesional'!AS104=Tablas!$C$54),"Proveedor","")</f>
        <v/>
      </c>
      <c r="AR254" s="162" t="str">
        <f>IF(AND(AP104=Tablas!$C$62,'Formacion Profesional'!AS104=Tablas!$C$54),"Especificaciones técnicas","")</f>
        <v/>
      </c>
      <c r="AS254" s="162" t="str">
        <f>IF(AND(AP104=Tablas!$C$62,'Formacion Profesional'!AS104=Tablas!$C$54),"Cantidad","")</f>
        <v/>
      </c>
      <c r="AT254" s="162" t="str">
        <f>IF(AND(AP104=Tablas!$C$62,'Formacion Profesional'!AS104=Tablas!$C$54),"Costo unitario","")</f>
        <v/>
      </c>
      <c r="AU254" s="162" t="str">
        <f>IF(AND(AP104=Tablas!$C$62,'Formacion Profesional'!AS104=Tablas!$C$54),"Total","")</f>
        <v/>
      </c>
    </row>
    <row r="255" spans="2:55" x14ac:dyDescent="0.25">
      <c r="D255" s="185"/>
      <c r="E255" s="185"/>
      <c r="F255" s="185"/>
      <c r="G255" s="186"/>
      <c r="H255" s="186"/>
      <c r="I255" s="117" t="str">
        <f>IF(AND(D104=Tablas!$C$62,'Formacion Profesional'!G104=Tablas!$C$54),+G255*H255,"")</f>
        <v/>
      </c>
      <c r="AP255" s="185"/>
      <c r="AQ255" s="185"/>
      <c r="AR255" s="185"/>
      <c r="AS255" s="186"/>
      <c r="AT255" s="186"/>
      <c r="AU255" s="117" t="str">
        <f>IF(AND(AP104=Tablas!$C$62,'Formacion Profesional'!AS104=Tablas!$C$54),+AS255*AT255,"")</f>
        <v/>
      </c>
    </row>
    <row r="256" spans="2:55" x14ac:dyDescent="0.25">
      <c r="D256" s="185"/>
      <c r="E256" s="185"/>
      <c r="F256" s="185"/>
      <c r="G256" s="186"/>
      <c r="H256" s="186"/>
      <c r="I256" s="117" t="str">
        <f>IF(AND(D104=Tablas!$C$62,'Formacion Profesional'!G104=Tablas!$C$54),+G256*H256,"")</f>
        <v/>
      </c>
      <c r="AP256" s="185"/>
      <c r="AQ256" s="185"/>
      <c r="AR256" s="185"/>
      <c r="AS256" s="186"/>
      <c r="AT256" s="186"/>
      <c r="AU256" s="117" t="str">
        <f>IF(AND(AP104=Tablas!$C$62,'Formacion Profesional'!AS104=Tablas!$C$54),+AS256*AT256,"")</f>
        <v/>
      </c>
    </row>
    <row r="257" spans="2:55" x14ac:dyDescent="0.25">
      <c r="D257" s="185"/>
      <c r="E257" s="185"/>
      <c r="F257" s="185"/>
      <c r="G257" s="186"/>
      <c r="H257" s="186"/>
      <c r="I257" s="117" t="str">
        <f>IF(AND(D104=Tablas!$C$62,'Formacion Profesional'!G104=Tablas!$C$54),+G257*H257,"")</f>
        <v/>
      </c>
      <c r="AP257" s="185"/>
      <c r="AQ257" s="185"/>
      <c r="AR257" s="185"/>
      <c r="AS257" s="186"/>
      <c r="AT257" s="186"/>
      <c r="AU257" s="117" t="str">
        <f>IF(AND(AP104=Tablas!$C$62,'Formacion Profesional'!AS104=Tablas!$C$54),+AS257*AT257,"")</f>
        <v/>
      </c>
    </row>
    <row r="258" spans="2:55" x14ac:dyDescent="0.25">
      <c r="D258" s="185"/>
      <c r="E258" s="185"/>
      <c r="F258" s="185"/>
      <c r="G258" s="186"/>
      <c r="H258" s="186"/>
      <c r="I258" s="117" t="str">
        <f>IF(AND(D104=Tablas!$C$62,'Formacion Profesional'!G104=Tablas!$C$54),+G258*H258,"")</f>
        <v/>
      </c>
      <c r="AP258" s="185"/>
      <c r="AQ258" s="185"/>
      <c r="AR258" s="185"/>
      <c r="AS258" s="186"/>
      <c r="AT258" s="186"/>
      <c r="AU258" s="117" t="str">
        <f>IF(AND(AP104=Tablas!$C$62,'Formacion Profesional'!AS104=Tablas!$C$54),+AS258*AT258,"")</f>
        <v/>
      </c>
    </row>
    <row r="259" spans="2:55" x14ac:dyDescent="0.25">
      <c r="D259" s="185"/>
      <c r="E259" s="185"/>
      <c r="F259" s="185"/>
      <c r="G259" s="186"/>
      <c r="H259" s="186"/>
      <c r="I259" s="117" t="str">
        <f>IF(AND(D104=Tablas!$C$62,'Formacion Profesional'!G104=Tablas!$C$54),+G259*H259,"")</f>
        <v/>
      </c>
      <c r="AP259" s="185"/>
      <c r="AQ259" s="185"/>
      <c r="AR259" s="185"/>
      <c r="AS259" s="186"/>
      <c r="AT259" s="186"/>
      <c r="AU259" s="117" t="str">
        <f>IF(AND(AP104=Tablas!$C$62,'Formacion Profesional'!AS104=Tablas!$C$54),+AS259*AT259,"")</f>
        <v/>
      </c>
    </row>
    <row r="260" spans="2:55" x14ac:dyDescent="0.25">
      <c r="D260" s="185"/>
      <c r="E260" s="185"/>
      <c r="F260" s="185"/>
      <c r="G260" s="186"/>
      <c r="H260" s="186"/>
      <c r="I260" s="117" t="str">
        <f>IF(AND(D104=Tablas!$C$62,'Formacion Profesional'!G104=Tablas!$C$54),+G260*H260,"")</f>
        <v/>
      </c>
      <c r="AP260" s="185"/>
      <c r="AQ260" s="185"/>
      <c r="AR260" s="185"/>
      <c r="AS260" s="186"/>
      <c r="AT260" s="186"/>
      <c r="AU260" s="117" t="str">
        <f>IF(AND(AP104=Tablas!$C$62,'Formacion Profesional'!AS104=Tablas!$C$54),+AS260*AT260,"")</f>
        <v/>
      </c>
    </row>
    <row r="261" spans="2:55" x14ac:dyDescent="0.25">
      <c r="D261" s="185"/>
      <c r="E261" s="185"/>
      <c r="F261" s="185"/>
      <c r="G261" s="186"/>
      <c r="H261" s="186"/>
      <c r="I261" s="117" t="str">
        <f>IF(AND(D104=Tablas!$C$62,'Formacion Profesional'!G104=Tablas!$C$54),+G261*H261,"")</f>
        <v/>
      </c>
      <c r="AP261" s="185"/>
      <c r="AQ261" s="185"/>
      <c r="AR261" s="185"/>
      <c r="AS261" s="186"/>
      <c r="AT261" s="186"/>
      <c r="AU261" s="117" t="str">
        <f>IF(AND(AP104=Tablas!$C$62,'Formacion Profesional'!AS104=Tablas!$C$54),+AS261*AT261,"")</f>
        <v/>
      </c>
    </row>
    <row r="262" spans="2:55" x14ac:dyDescent="0.25">
      <c r="D262" s="185"/>
      <c r="E262" s="185"/>
      <c r="F262" s="185"/>
      <c r="G262" s="186"/>
      <c r="H262" s="186"/>
      <c r="I262" s="117" t="str">
        <f>IF(AND(D104=Tablas!$C$62,'Formacion Profesional'!G104=Tablas!$C$54),+G262*H262,"")</f>
        <v/>
      </c>
      <c r="AP262" s="185"/>
      <c r="AQ262" s="185"/>
      <c r="AR262" s="185"/>
      <c r="AS262" s="186"/>
      <c r="AT262" s="186"/>
      <c r="AU262" s="117" t="str">
        <f>IF(AND(AP104=Tablas!$C$62,'Formacion Profesional'!AS104=Tablas!$C$54),+AS262*AT262,"")</f>
        <v/>
      </c>
    </row>
    <row r="263" spans="2:55" x14ac:dyDescent="0.25">
      <c r="D263" s="185"/>
      <c r="E263" s="185"/>
      <c r="F263" s="185"/>
      <c r="G263" s="186"/>
      <c r="H263" s="186"/>
      <c r="I263" s="117" t="str">
        <f>IF(AND(D104=Tablas!$C$62,'Formacion Profesional'!G104=Tablas!$C$54),+G263*H263,"")</f>
        <v/>
      </c>
      <c r="AP263" s="185"/>
      <c r="AQ263" s="185"/>
      <c r="AR263" s="185"/>
      <c r="AS263" s="186"/>
      <c r="AT263" s="186"/>
      <c r="AU263" s="117" t="str">
        <f>IF(AND(AP104=Tablas!$C$62,'Formacion Profesional'!AS104=Tablas!$C$54),+AS263*AT263,"")</f>
        <v/>
      </c>
    </row>
    <row r="264" spans="2:55" x14ac:dyDescent="0.25">
      <c r="D264" s="185"/>
      <c r="E264" s="185"/>
      <c r="F264" s="185"/>
      <c r="G264" s="186"/>
      <c r="H264" s="186"/>
      <c r="I264" s="117" t="str">
        <f>IF(AND(D104=Tablas!$C$62,'Formacion Profesional'!G104=Tablas!$C$54),+G264*H264,"")</f>
        <v/>
      </c>
      <c r="AP264" s="185"/>
      <c r="AQ264" s="185"/>
      <c r="AR264" s="185"/>
      <c r="AS264" s="186"/>
      <c r="AT264" s="186"/>
      <c r="AU264" s="117" t="str">
        <f>IF(AND(AP104=Tablas!$C$62,'Formacion Profesional'!AS104=Tablas!$C$54),+AS264*AT264,"")</f>
        <v/>
      </c>
    </row>
    <row r="265" spans="2:55" x14ac:dyDescent="0.25">
      <c r="D265" s="185"/>
      <c r="E265" s="185"/>
      <c r="F265" s="185"/>
      <c r="G265" s="186"/>
      <c r="H265" s="186"/>
      <c r="I265" s="117" t="str">
        <f>IF(AND(D104=Tablas!$C$62,'Formacion Profesional'!G104=Tablas!$C$54),+G265*H265,"")</f>
        <v/>
      </c>
      <c r="AP265" s="185"/>
      <c r="AQ265" s="185"/>
      <c r="AR265" s="185"/>
      <c r="AS265" s="186"/>
      <c r="AT265" s="186"/>
      <c r="AU265" s="117" t="str">
        <f>IF(AND(AP104=Tablas!$C$62,'Formacion Profesional'!AS104=Tablas!$C$54),+AS265*AT265,"")</f>
        <v/>
      </c>
    </row>
    <row r="266" spans="2:55" x14ac:dyDescent="0.25">
      <c r="D266" s="185"/>
      <c r="E266" s="185"/>
      <c r="F266" s="185"/>
      <c r="G266" s="186"/>
      <c r="H266" s="186"/>
      <c r="I266" s="117" t="str">
        <f>IF(AND(D104=Tablas!$C$62,'Formacion Profesional'!G104=Tablas!$C$54),+G266*H266,"")</f>
        <v/>
      </c>
      <c r="AP266" s="185"/>
      <c r="AQ266" s="185"/>
      <c r="AR266" s="185"/>
      <c r="AS266" s="186"/>
      <c r="AT266" s="186"/>
      <c r="AU266" s="117"/>
    </row>
    <row r="267" spans="2:55" x14ac:dyDescent="0.25">
      <c r="D267" s="185"/>
      <c r="E267" s="185"/>
      <c r="F267" s="185"/>
      <c r="G267" s="186"/>
      <c r="H267" s="186"/>
      <c r="I267" s="117" t="str">
        <f>IF(AND(D104=Tablas!$C$62,'Formacion Profesional'!G104=Tablas!$C$54),+G267*H267,"")</f>
        <v/>
      </c>
      <c r="AP267" s="185"/>
      <c r="AQ267" s="185"/>
      <c r="AR267" s="185"/>
      <c r="AS267" s="186"/>
      <c r="AT267" s="186"/>
      <c r="AU267" s="117" t="str">
        <f>IF(AND(AP104=Tablas!$C$62,'Formacion Profesional'!AS104=Tablas!$C$54),+AS267*AT267,"")</f>
        <v/>
      </c>
    </row>
    <row r="268" spans="2:55" x14ac:dyDescent="0.25">
      <c r="D268" s="185"/>
      <c r="E268" s="185"/>
      <c r="F268" s="185"/>
      <c r="G268" s="186"/>
      <c r="H268" s="186"/>
      <c r="I268" s="117" t="str">
        <f>IF(AND(D104=Tablas!$C$62,'Formacion Profesional'!G104=Tablas!$C$54),+G268*H268,"")</f>
        <v/>
      </c>
      <c r="AP268" s="185"/>
      <c r="AQ268" s="185"/>
      <c r="AR268" s="185"/>
      <c r="AS268" s="186"/>
      <c r="AT268" s="186"/>
      <c r="AU268" s="117" t="str">
        <f>IF(AND(AP104=Tablas!$C$62,'Formacion Profesional'!AS104=Tablas!$C$54),+AS268*AT268,"")</f>
        <v/>
      </c>
    </row>
    <row r="269" spans="2:55" x14ac:dyDescent="0.25">
      <c r="D269" s="185"/>
      <c r="E269" s="185"/>
      <c r="F269" s="185"/>
      <c r="G269" s="186"/>
      <c r="H269" s="186"/>
      <c r="I269" s="117" t="str">
        <f>IF(AND(D104=Tablas!$C$62,'Formacion Profesional'!G104=Tablas!$C$54),+G269*H269,"")</f>
        <v/>
      </c>
      <c r="AP269" s="185"/>
      <c r="AQ269" s="185"/>
      <c r="AR269" s="185"/>
      <c r="AS269" s="186"/>
      <c r="AT269" s="186"/>
      <c r="AU269" s="117" t="str">
        <f>IF(AND(AP104=Tablas!$C$62,'Formacion Profesional'!AS104=Tablas!$C$54),+AS269*AT269,"")</f>
        <v/>
      </c>
    </row>
    <row r="270" spans="2:55" x14ac:dyDescent="0.25">
      <c r="D270" s="387" t="str">
        <f>IF(AND(D104=Tablas!$C$62,'Formacion Profesional'!G104=Tablas!$C$54),"Total","")</f>
        <v/>
      </c>
      <c r="E270" s="387"/>
      <c r="F270" s="387"/>
      <c r="G270" s="387"/>
      <c r="H270" s="387"/>
      <c r="I270" s="126">
        <f>SUM(I255:I269)</f>
        <v>0</v>
      </c>
      <c r="AP270" s="387" t="str">
        <f>IF(AND(AP104=Tablas!$C$62,'Formacion Profesional'!AS104=Tablas!$C$54),"Total","")</f>
        <v/>
      </c>
      <c r="AQ270" s="387"/>
      <c r="AR270" s="387"/>
      <c r="AS270" s="387"/>
      <c r="AT270" s="387"/>
      <c r="AU270" s="126">
        <f>SUM(AU255:AU269)</f>
        <v>0</v>
      </c>
    </row>
    <row r="272" spans="2:55" ht="15.75" x14ac:dyDescent="0.25">
      <c r="B272" s="271" t="s">
        <v>9210</v>
      </c>
      <c r="C272" s="271"/>
      <c r="D272" s="271"/>
      <c r="E272" s="271"/>
      <c r="F272" s="271"/>
      <c r="G272" s="271"/>
      <c r="H272" s="271"/>
      <c r="I272" s="271"/>
      <c r="J272" s="271"/>
      <c r="K272" s="271"/>
      <c r="L272" s="271"/>
      <c r="M272" s="271"/>
      <c r="N272" s="271"/>
      <c r="O272" s="271"/>
      <c r="P272" s="271"/>
      <c r="Q272" s="271"/>
      <c r="AN272" s="271" t="s">
        <v>9210</v>
      </c>
      <c r="AO272" s="271"/>
      <c r="AP272" s="271"/>
      <c r="AQ272" s="271"/>
      <c r="AR272" s="271"/>
      <c r="AS272" s="271"/>
      <c r="AT272" s="271"/>
      <c r="AU272" s="271"/>
      <c r="AV272" s="271"/>
      <c r="AW272" s="271"/>
      <c r="AX272" s="271"/>
      <c r="AY272" s="271"/>
      <c r="AZ272" s="271"/>
      <c r="BA272" s="271"/>
      <c r="BB272" s="271"/>
      <c r="BC272" s="271"/>
    </row>
    <row r="275" spans="3:54" ht="15" customHeight="1" x14ac:dyDescent="0.25">
      <c r="C275" s="288" t="s">
        <v>9211</v>
      </c>
      <c r="D275" s="288"/>
      <c r="E275" s="288"/>
      <c r="F275" s="288"/>
      <c r="G275" s="288"/>
      <c r="H275" s="288"/>
      <c r="AO275" s="288" t="s">
        <v>9211</v>
      </c>
      <c r="AP275" s="288"/>
      <c r="AQ275" s="288"/>
      <c r="AR275" s="288"/>
      <c r="AS275" s="288"/>
      <c r="AT275" s="288"/>
    </row>
    <row r="277" spans="3:54" x14ac:dyDescent="0.25">
      <c r="C277" s="341"/>
      <c r="D277" s="342"/>
      <c r="E277" s="342"/>
      <c r="F277" s="342"/>
      <c r="G277" s="342"/>
      <c r="H277" s="342"/>
      <c r="I277" s="342"/>
      <c r="J277" s="342"/>
      <c r="K277" s="342"/>
      <c r="L277" s="342"/>
      <c r="M277" s="342"/>
      <c r="N277" s="342"/>
      <c r="O277" s="342"/>
      <c r="P277" s="343"/>
      <c r="AO277" s="341"/>
      <c r="AP277" s="342"/>
      <c r="AQ277" s="342"/>
      <c r="AR277" s="342"/>
      <c r="AS277" s="342"/>
      <c r="AT277" s="342"/>
      <c r="AU277" s="342"/>
      <c r="AV277" s="342"/>
      <c r="AW277" s="342"/>
      <c r="AX277" s="342"/>
      <c r="AY277" s="342"/>
      <c r="AZ277" s="342"/>
      <c r="BA277" s="342"/>
      <c r="BB277" s="343"/>
    </row>
    <row r="278" spans="3:54" x14ac:dyDescent="0.25">
      <c r="C278" s="344"/>
      <c r="D278" s="304"/>
      <c r="E278" s="304"/>
      <c r="F278" s="304"/>
      <c r="G278" s="304"/>
      <c r="H278" s="304"/>
      <c r="I278" s="304"/>
      <c r="J278" s="304"/>
      <c r="K278" s="304"/>
      <c r="L278" s="304"/>
      <c r="M278" s="304"/>
      <c r="N278" s="304"/>
      <c r="O278" s="304"/>
      <c r="P278" s="345"/>
      <c r="AO278" s="344"/>
      <c r="AP278" s="304"/>
      <c r="AQ278" s="304"/>
      <c r="AR278" s="304"/>
      <c r="AS278" s="304"/>
      <c r="AT278" s="304"/>
      <c r="AU278" s="304"/>
      <c r="AV278" s="304"/>
      <c r="AW278" s="304"/>
      <c r="AX278" s="304"/>
      <c r="AY278" s="304"/>
      <c r="AZ278" s="304"/>
      <c r="BA278" s="304"/>
      <c r="BB278" s="345"/>
    </row>
    <row r="279" spans="3:54" x14ac:dyDescent="0.25">
      <c r="C279" s="344"/>
      <c r="D279" s="304"/>
      <c r="E279" s="304"/>
      <c r="F279" s="304"/>
      <c r="G279" s="304"/>
      <c r="H279" s="304"/>
      <c r="I279" s="304"/>
      <c r="J279" s="304"/>
      <c r="K279" s="304"/>
      <c r="L279" s="304"/>
      <c r="M279" s="304"/>
      <c r="N279" s="304"/>
      <c r="O279" s="304"/>
      <c r="P279" s="345"/>
      <c r="AO279" s="344"/>
      <c r="AP279" s="304"/>
      <c r="AQ279" s="304"/>
      <c r="AR279" s="304"/>
      <c r="AS279" s="304"/>
      <c r="AT279" s="304"/>
      <c r="AU279" s="304"/>
      <c r="AV279" s="304"/>
      <c r="AW279" s="304"/>
      <c r="AX279" s="304"/>
      <c r="AY279" s="304"/>
      <c r="AZ279" s="304"/>
      <c r="BA279" s="304"/>
      <c r="BB279" s="345"/>
    </row>
    <row r="280" spans="3:54" x14ac:dyDescent="0.25">
      <c r="C280" s="344"/>
      <c r="D280" s="304"/>
      <c r="E280" s="304"/>
      <c r="F280" s="304"/>
      <c r="G280" s="304"/>
      <c r="H280" s="304"/>
      <c r="I280" s="304"/>
      <c r="J280" s="304"/>
      <c r="K280" s="304"/>
      <c r="L280" s="304"/>
      <c r="M280" s="304"/>
      <c r="N280" s="304"/>
      <c r="O280" s="304"/>
      <c r="P280" s="345"/>
      <c r="AO280" s="344"/>
      <c r="AP280" s="304"/>
      <c r="AQ280" s="304"/>
      <c r="AR280" s="304"/>
      <c r="AS280" s="304"/>
      <c r="AT280" s="304"/>
      <c r="AU280" s="304"/>
      <c r="AV280" s="304"/>
      <c r="AW280" s="304"/>
      <c r="AX280" s="304"/>
      <c r="AY280" s="304"/>
      <c r="AZ280" s="304"/>
      <c r="BA280" s="304"/>
      <c r="BB280" s="345"/>
    </row>
    <row r="281" spans="3:54" x14ac:dyDescent="0.25">
      <c r="C281" s="344"/>
      <c r="D281" s="304"/>
      <c r="E281" s="304"/>
      <c r="F281" s="304"/>
      <c r="G281" s="304"/>
      <c r="H281" s="304"/>
      <c r="I281" s="304"/>
      <c r="J281" s="304"/>
      <c r="K281" s="304"/>
      <c r="L281" s="304"/>
      <c r="M281" s="304"/>
      <c r="N281" s="304"/>
      <c r="O281" s="304"/>
      <c r="P281" s="345"/>
      <c r="AO281" s="344"/>
      <c r="AP281" s="304"/>
      <c r="AQ281" s="304"/>
      <c r="AR281" s="304"/>
      <c r="AS281" s="304"/>
      <c r="AT281" s="304"/>
      <c r="AU281" s="304"/>
      <c r="AV281" s="304"/>
      <c r="AW281" s="304"/>
      <c r="AX281" s="304"/>
      <c r="AY281" s="304"/>
      <c r="AZ281" s="304"/>
      <c r="BA281" s="304"/>
      <c r="BB281" s="345"/>
    </row>
    <row r="282" spans="3:54" x14ac:dyDescent="0.25">
      <c r="C282" s="346"/>
      <c r="D282" s="347"/>
      <c r="E282" s="347"/>
      <c r="F282" s="347"/>
      <c r="G282" s="347"/>
      <c r="H282" s="347"/>
      <c r="I282" s="347"/>
      <c r="J282" s="347"/>
      <c r="K282" s="347"/>
      <c r="L282" s="347"/>
      <c r="M282" s="347"/>
      <c r="N282" s="347"/>
      <c r="O282" s="347"/>
      <c r="P282" s="348"/>
      <c r="AO282" s="346"/>
      <c r="AP282" s="347"/>
      <c r="AQ282" s="347"/>
      <c r="AR282" s="347"/>
      <c r="AS282" s="347"/>
      <c r="AT282" s="347"/>
      <c r="AU282" s="347"/>
      <c r="AV282" s="347"/>
      <c r="AW282" s="347"/>
      <c r="AX282" s="347"/>
      <c r="AY282" s="347"/>
      <c r="AZ282" s="347"/>
      <c r="BA282" s="347"/>
      <c r="BB282" s="348"/>
    </row>
    <row r="284" spans="3:54" ht="15" customHeight="1" x14ac:dyDescent="0.25">
      <c r="C284" s="288" t="s">
        <v>9212</v>
      </c>
      <c r="D284" s="288"/>
      <c r="E284" s="288"/>
      <c r="F284" s="288"/>
      <c r="G284" s="288"/>
      <c r="H284" s="288"/>
      <c r="AO284" s="288" t="s">
        <v>9212</v>
      </c>
      <c r="AP284" s="288"/>
      <c r="AQ284" s="288"/>
      <c r="AR284" s="288"/>
      <c r="AS284" s="288"/>
      <c r="AT284" s="288"/>
    </row>
    <row r="286" spans="3:54" x14ac:dyDescent="0.25">
      <c r="C286" s="341"/>
      <c r="D286" s="342"/>
      <c r="E286" s="342"/>
      <c r="F286" s="342"/>
      <c r="G286" s="342"/>
      <c r="H286" s="342"/>
      <c r="I286" s="342"/>
      <c r="J286" s="342"/>
      <c r="K286" s="342"/>
      <c r="L286" s="342"/>
      <c r="M286" s="342"/>
      <c r="N286" s="342"/>
      <c r="O286" s="342"/>
      <c r="P286" s="343"/>
      <c r="AO286" s="341"/>
      <c r="AP286" s="342"/>
      <c r="AQ286" s="342"/>
      <c r="AR286" s="342"/>
      <c r="AS286" s="342"/>
      <c r="AT286" s="342"/>
      <c r="AU286" s="342"/>
      <c r="AV286" s="342"/>
      <c r="AW286" s="342"/>
      <c r="AX286" s="342"/>
      <c r="AY286" s="342"/>
      <c r="AZ286" s="342"/>
      <c r="BA286" s="342"/>
      <c r="BB286" s="343"/>
    </row>
    <row r="287" spans="3:54" x14ac:dyDescent="0.25">
      <c r="C287" s="344"/>
      <c r="D287" s="304"/>
      <c r="E287" s="304"/>
      <c r="F287" s="304"/>
      <c r="G287" s="304"/>
      <c r="H287" s="304"/>
      <c r="I287" s="304"/>
      <c r="J287" s="304"/>
      <c r="K287" s="304"/>
      <c r="L287" s="304"/>
      <c r="M287" s="304"/>
      <c r="N287" s="304"/>
      <c r="O287" s="304"/>
      <c r="P287" s="345"/>
      <c r="AO287" s="344"/>
      <c r="AP287" s="304"/>
      <c r="AQ287" s="304"/>
      <c r="AR287" s="304"/>
      <c r="AS287" s="304"/>
      <c r="AT287" s="304"/>
      <c r="AU287" s="304"/>
      <c r="AV287" s="304"/>
      <c r="AW287" s="304"/>
      <c r="AX287" s="304"/>
      <c r="AY287" s="304"/>
      <c r="AZ287" s="304"/>
      <c r="BA287" s="304"/>
      <c r="BB287" s="345"/>
    </row>
    <row r="288" spans="3:54" x14ac:dyDescent="0.25">
      <c r="C288" s="344"/>
      <c r="D288" s="304"/>
      <c r="E288" s="304"/>
      <c r="F288" s="304"/>
      <c r="G288" s="304"/>
      <c r="H288" s="304"/>
      <c r="I288" s="304"/>
      <c r="J288" s="304"/>
      <c r="K288" s="304"/>
      <c r="L288" s="304"/>
      <c r="M288" s="304"/>
      <c r="N288" s="304"/>
      <c r="O288" s="304"/>
      <c r="P288" s="345"/>
      <c r="AO288" s="344"/>
      <c r="AP288" s="304"/>
      <c r="AQ288" s="304"/>
      <c r="AR288" s="304"/>
      <c r="AS288" s="304"/>
      <c r="AT288" s="304"/>
      <c r="AU288" s="304"/>
      <c r="AV288" s="304"/>
      <c r="AW288" s="304"/>
      <c r="AX288" s="304"/>
      <c r="AY288" s="304"/>
      <c r="AZ288" s="304"/>
      <c r="BA288" s="304"/>
      <c r="BB288" s="345"/>
    </row>
    <row r="289" spans="2:55" x14ac:dyDescent="0.25">
      <c r="C289" s="344"/>
      <c r="D289" s="304"/>
      <c r="E289" s="304"/>
      <c r="F289" s="304"/>
      <c r="G289" s="304"/>
      <c r="H289" s="304"/>
      <c r="I289" s="304"/>
      <c r="J289" s="304"/>
      <c r="K289" s="304"/>
      <c r="L289" s="304"/>
      <c r="M289" s="304"/>
      <c r="N289" s="304"/>
      <c r="O289" s="304"/>
      <c r="P289" s="345"/>
      <c r="AO289" s="344"/>
      <c r="AP289" s="304"/>
      <c r="AQ289" s="304"/>
      <c r="AR289" s="304"/>
      <c r="AS289" s="304"/>
      <c r="AT289" s="304"/>
      <c r="AU289" s="304"/>
      <c r="AV289" s="304"/>
      <c r="AW289" s="304"/>
      <c r="AX289" s="304"/>
      <c r="AY289" s="304"/>
      <c r="AZ289" s="304"/>
      <c r="BA289" s="304"/>
      <c r="BB289" s="345"/>
    </row>
    <row r="290" spans="2:55" x14ac:dyDescent="0.25">
      <c r="C290" s="344"/>
      <c r="D290" s="304"/>
      <c r="E290" s="304"/>
      <c r="F290" s="304"/>
      <c r="G290" s="304"/>
      <c r="H290" s="304"/>
      <c r="I290" s="304"/>
      <c r="J290" s="304"/>
      <c r="K290" s="304"/>
      <c r="L290" s="304"/>
      <c r="M290" s="304"/>
      <c r="N290" s="304"/>
      <c r="O290" s="304"/>
      <c r="P290" s="345"/>
      <c r="AO290" s="344"/>
      <c r="AP290" s="304"/>
      <c r="AQ290" s="304"/>
      <c r="AR290" s="304"/>
      <c r="AS290" s="304"/>
      <c r="AT290" s="304"/>
      <c r="AU290" s="304"/>
      <c r="AV290" s="304"/>
      <c r="AW290" s="304"/>
      <c r="AX290" s="304"/>
      <c r="AY290" s="304"/>
      <c r="AZ290" s="304"/>
      <c r="BA290" s="304"/>
      <c r="BB290" s="345"/>
    </row>
    <row r="291" spans="2:55" x14ac:dyDescent="0.25">
      <c r="C291" s="346"/>
      <c r="D291" s="347"/>
      <c r="E291" s="347"/>
      <c r="F291" s="347"/>
      <c r="G291" s="347"/>
      <c r="H291" s="347"/>
      <c r="I291" s="347"/>
      <c r="J291" s="347"/>
      <c r="K291" s="347"/>
      <c r="L291" s="347"/>
      <c r="M291" s="347"/>
      <c r="N291" s="347"/>
      <c r="O291" s="347"/>
      <c r="P291" s="348"/>
      <c r="AO291" s="346"/>
      <c r="AP291" s="347"/>
      <c r="AQ291" s="347"/>
      <c r="AR291" s="347"/>
      <c r="AS291" s="347"/>
      <c r="AT291" s="347"/>
      <c r="AU291" s="347"/>
      <c r="AV291" s="347"/>
      <c r="AW291" s="347"/>
      <c r="AX291" s="347"/>
      <c r="AY291" s="347"/>
      <c r="AZ291" s="347"/>
      <c r="BA291" s="347"/>
      <c r="BB291" s="348"/>
    </row>
    <row r="293" spans="2:55" x14ac:dyDescent="0.25">
      <c r="C293" s="288" t="s">
        <v>9213</v>
      </c>
      <c r="D293" s="288"/>
      <c r="E293" s="288"/>
      <c r="AO293" s="288" t="s">
        <v>9213</v>
      </c>
      <c r="AP293" s="288"/>
      <c r="AQ293" s="288"/>
    </row>
    <row r="295" spans="2:55" x14ac:dyDescent="0.25">
      <c r="C295" s="341"/>
      <c r="D295" s="342"/>
      <c r="E295" s="342"/>
      <c r="F295" s="342"/>
      <c r="G295" s="342"/>
      <c r="H295" s="342"/>
      <c r="I295" s="342"/>
      <c r="J295" s="342"/>
      <c r="K295" s="342"/>
      <c r="L295" s="342"/>
      <c r="M295" s="342"/>
      <c r="N295" s="342"/>
      <c r="O295" s="342"/>
      <c r="P295" s="343"/>
      <c r="AO295" s="341"/>
      <c r="AP295" s="342"/>
      <c r="AQ295" s="342"/>
      <c r="AR295" s="342"/>
      <c r="AS295" s="342"/>
      <c r="AT295" s="342"/>
      <c r="AU295" s="342"/>
      <c r="AV295" s="342"/>
      <c r="AW295" s="342"/>
      <c r="AX295" s="342"/>
      <c r="AY295" s="342"/>
      <c r="AZ295" s="342"/>
      <c r="BA295" s="342"/>
      <c r="BB295" s="343"/>
    </row>
    <row r="296" spans="2:55" x14ac:dyDescent="0.25">
      <c r="C296" s="344"/>
      <c r="D296" s="304"/>
      <c r="E296" s="304"/>
      <c r="F296" s="304"/>
      <c r="G296" s="304"/>
      <c r="H296" s="304"/>
      <c r="I296" s="304"/>
      <c r="J296" s="304"/>
      <c r="K296" s="304"/>
      <c r="L296" s="304"/>
      <c r="M296" s="304"/>
      <c r="N296" s="304"/>
      <c r="O296" s="304"/>
      <c r="P296" s="345"/>
      <c r="AO296" s="344"/>
      <c r="AP296" s="304"/>
      <c r="AQ296" s="304"/>
      <c r="AR296" s="304"/>
      <c r="AS296" s="304"/>
      <c r="AT296" s="304"/>
      <c r="AU296" s="304"/>
      <c r="AV296" s="304"/>
      <c r="AW296" s="304"/>
      <c r="AX296" s="304"/>
      <c r="AY296" s="304"/>
      <c r="AZ296" s="304"/>
      <c r="BA296" s="304"/>
      <c r="BB296" s="345"/>
    </row>
    <row r="297" spans="2:55" x14ac:dyDescent="0.25">
      <c r="C297" s="344"/>
      <c r="D297" s="304"/>
      <c r="E297" s="304"/>
      <c r="F297" s="304"/>
      <c r="G297" s="304"/>
      <c r="H297" s="304"/>
      <c r="I297" s="304"/>
      <c r="J297" s="304"/>
      <c r="K297" s="304"/>
      <c r="L297" s="304"/>
      <c r="M297" s="304"/>
      <c r="N297" s="304"/>
      <c r="O297" s="304"/>
      <c r="P297" s="345"/>
      <c r="AO297" s="344"/>
      <c r="AP297" s="304"/>
      <c r="AQ297" s="304"/>
      <c r="AR297" s="304"/>
      <c r="AS297" s="304"/>
      <c r="AT297" s="304"/>
      <c r="AU297" s="304"/>
      <c r="AV297" s="304"/>
      <c r="AW297" s="304"/>
      <c r="AX297" s="304"/>
      <c r="AY297" s="304"/>
      <c r="AZ297" s="304"/>
      <c r="BA297" s="304"/>
      <c r="BB297" s="345"/>
    </row>
    <row r="298" spans="2:55" x14ac:dyDescent="0.25">
      <c r="C298" s="344"/>
      <c r="D298" s="304"/>
      <c r="E298" s="304"/>
      <c r="F298" s="304"/>
      <c r="G298" s="304"/>
      <c r="H298" s="304"/>
      <c r="I298" s="304"/>
      <c r="J298" s="304"/>
      <c r="K298" s="304"/>
      <c r="L298" s="304"/>
      <c r="M298" s="304"/>
      <c r="N298" s="304"/>
      <c r="O298" s="304"/>
      <c r="P298" s="345"/>
      <c r="AO298" s="344"/>
      <c r="AP298" s="304"/>
      <c r="AQ298" s="304"/>
      <c r="AR298" s="304"/>
      <c r="AS298" s="304"/>
      <c r="AT298" s="304"/>
      <c r="AU298" s="304"/>
      <c r="AV298" s="304"/>
      <c r="AW298" s="304"/>
      <c r="AX298" s="304"/>
      <c r="AY298" s="304"/>
      <c r="AZ298" s="304"/>
      <c r="BA298" s="304"/>
      <c r="BB298" s="345"/>
    </row>
    <row r="299" spans="2:55" x14ac:dyDescent="0.25">
      <c r="C299" s="344"/>
      <c r="D299" s="304"/>
      <c r="E299" s="304"/>
      <c r="F299" s="304"/>
      <c r="G299" s="304"/>
      <c r="H299" s="304"/>
      <c r="I299" s="304"/>
      <c r="J299" s="304"/>
      <c r="K299" s="304"/>
      <c r="L299" s="304"/>
      <c r="M299" s="304"/>
      <c r="N299" s="304"/>
      <c r="O299" s="304"/>
      <c r="P299" s="345"/>
      <c r="AO299" s="344"/>
      <c r="AP299" s="304"/>
      <c r="AQ299" s="304"/>
      <c r="AR299" s="304"/>
      <c r="AS299" s="304"/>
      <c r="AT299" s="304"/>
      <c r="AU299" s="304"/>
      <c r="AV299" s="304"/>
      <c r="AW299" s="304"/>
      <c r="AX299" s="304"/>
      <c r="AY299" s="304"/>
      <c r="AZ299" s="304"/>
      <c r="BA299" s="304"/>
      <c r="BB299" s="345"/>
    </row>
    <row r="300" spans="2:55" x14ac:dyDescent="0.25">
      <c r="C300" s="346"/>
      <c r="D300" s="347"/>
      <c r="E300" s="347"/>
      <c r="F300" s="347"/>
      <c r="G300" s="347"/>
      <c r="H300" s="347"/>
      <c r="I300" s="347"/>
      <c r="J300" s="347"/>
      <c r="K300" s="347"/>
      <c r="L300" s="347"/>
      <c r="M300" s="347"/>
      <c r="N300" s="347"/>
      <c r="O300" s="347"/>
      <c r="P300" s="348"/>
      <c r="AO300" s="346"/>
      <c r="AP300" s="347"/>
      <c r="AQ300" s="347"/>
      <c r="AR300" s="347"/>
      <c r="AS300" s="347"/>
      <c r="AT300" s="347"/>
      <c r="AU300" s="347"/>
      <c r="AV300" s="347"/>
      <c r="AW300" s="347"/>
      <c r="AX300" s="347"/>
      <c r="AY300" s="347"/>
      <c r="AZ300" s="347"/>
      <c r="BA300" s="347"/>
      <c r="BB300" s="348"/>
    </row>
    <row r="304" spans="2:55" ht="15.75" x14ac:dyDescent="0.25">
      <c r="B304" s="271" t="s">
        <v>9214</v>
      </c>
      <c r="C304" s="271"/>
      <c r="D304" s="271"/>
      <c r="E304" s="271"/>
      <c r="F304" s="271"/>
      <c r="G304" s="271"/>
      <c r="H304" s="271"/>
      <c r="I304" s="271"/>
      <c r="J304" s="271"/>
      <c r="K304" s="271"/>
      <c r="L304" s="271"/>
      <c r="M304" s="271"/>
      <c r="N304" s="271"/>
      <c r="O304" s="271"/>
      <c r="P304" s="271"/>
      <c r="Q304" s="271"/>
      <c r="AN304" s="271" t="s">
        <v>9214</v>
      </c>
      <c r="AO304" s="271"/>
      <c r="AP304" s="271"/>
      <c r="AQ304" s="271"/>
      <c r="AR304" s="271"/>
      <c r="AS304" s="271"/>
      <c r="AT304" s="271"/>
      <c r="AU304" s="271"/>
      <c r="AV304" s="271"/>
      <c r="AW304" s="271"/>
      <c r="AX304" s="271"/>
      <c r="AY304" s="271"/>
      <c r="AZ304" s="271"/>
      <c r="BA304" s="271"/>
      <c r="BB304" s="271"/>
      <c r="BC304" s="271"/>
    </row>
    <row r="307" spans="3:47" ht="30" x14ac:dyDescent="0.25">
      <c r="C307" s="72" t="s">
        <v>9215</v>
      </c>
      <c r="D307" s="72" t="s">
        <v>9216</v>
      </c>
      <c r="E307" s="72" t="s">
        <v>9217</v>
      </c>
      <c r="F307" s="72" t="s">
        <v>9218</v>
      </c>
      <c r="G307" s="72" t="s">
        <v>9219</v>
      </c>
      <c r="H307" s="72" t="s">
        <v>9220</v>
      </c>
      <c r="I307" s="68"/>
      <c r="AO307" s="72" t="s">
        <v>9215</v>
      </c>
      <c r="AP307" s="72" t="s">
        <v>9216</v>
      </c>
      <c r="AQ307" s="72" t="s">
        <v>9217</v>
      </c>
      <c r="AR307" s="72" t="s">
        <v>9218</v>
      </c>
      <c r="AS307" s="72" t="s">
        <v>9219</v>
      </c>
      <c r="AT307" s="72" t="s">
        <v>9220</v>
      </c>
      <c r="AU307" s="170"/>
    </row>
    <row r="308" spans="3:47" x14ac:dyDescent="0.25">
      <c r="C308" s="71" t="s">
        <v>9221</v>
      </c>
      <c r="D308" s="73">
        <f>IF(OR(AND('Formacion Profesional'!D104=Tablas!$C$62,'Formacion Profesional'!G104=Tablas!$C$54),AND('Formacion Profesional'!D104=Tablas!$C$62,'Formacion Profesional'!G104=Tablas!$C$56),'Formacion Profesional'!D104=Tablas!$C$62,'Formacion Profesional'!G104=Tablas!$C$57),'Formacion Profesional'!D113*'Formacion Profesional'!D115,0)</f>
        <v>0</v>
      </c>
      <c r="E308" s="80"/>
      <c r="F308" s="73">
        <f>+D308*E308</f>
        <v>0</v>
      </c>
      <c r="G308" s="80"/>
      <c r="H308" s="73">
        <f t="shared" ref="H308:H312" si="0">+F308-G308</f>
        <v>0</v>
      </c>
      <c r="AO308" s="167" t="s">
        <v>9221</v>
      </c>
      <c r="AP308" s="73">
        <f>IF(OR(AND('Formacion Profesional'!AP104=Tablas!$C$62,'Formacion Profesional'!AS104=Tablas!$C$54),AND('Formacion Profesional'!AP104=Tablas!$C$62,'Formacion Profesional'!AS104=Tablas!$C$56),'Formacion Profesional'!AP104=Tablas!$C$62,'Formacion Profesional'!AS104=Tablas!$C$57),'Formacion Profesional'!AP113*'Formacion Profesional'!AP115,0)</f>
        <v>0</v>
      </c>
      <c r="AQ308" s="80"/>
      <c r="AR308" s="73">
        <f>+AP308*AQ308</f>
        <v>0</v>
      </c>
      <c r="AS308" s="80"/>
      <c r="AT308" s="73">
        <f t="shared" ref="AT308:AT312" si="1">+AR308-AS308</f>
        <v>0</v>
      </c>
    </row>
    <row r="309" spans="3:47" x14ac:dyDescent="0.25">
      <c r="C309" s="71" t="s">
        <v>9208</v>
      </c>
      <c r="D309" s="73">
        <f>IF(OR(AND(D104=Tablas!$C$62,'Formacion Profesional'!G104=Tablas!$C$54),AND(D104=Tablas!$C$62,'Formacion Profesional'!G104=Tablas!$C$57)),'Formacion Profesional'!E175,0)</f>
        <v>0</v>
      </c>
      <c r="E309" s="80"/>
      <c r="F309" s="73">
        <f>+D309*E309</f>
        <v>0</v>
      </c>
      <c r="G309" s="80"/>
      <c r="H309" s="73">
        <f t="shared" si="0"/>
        <v>0</v>
      </c>
      <c r="AO309" s="167" t="s">
        <v>9208</v>
      </c>
      <c r="AP309" s="73">
        <f>IF(OR(AND(AP104=Tablas!$C$62,'Formacion Profesional'!AS104=Tablas!$C$54),AND(AP104=Tablas!$C$62,'Formacion Profesional'!AS104=Tablas!$C$57)),'Formacion Profesional'!AQ175,0)</f>
        <v>0</v>
      </c>
      <c r="AQ309" s="80"/>
      <c r="AR309" s="73">
        <f>+AP309*AQ309</f>
        <v>0</v>
      </c>
      <c r="AS309" s="80"/>
      <c r="AT309" s="73">
        <f t="shared" si="1"/>
        <v>0</v>
      </c>
    </row>
    <row r="310" spans="3:47" x14ac:dyDescent="0.25">
      <c r="C310" s="71" t="s">
        <v>9222</v>
      </c>
      <c r="D310" s="73">
        <f>IF(AND(D104=Tablas!$C$62,'Formacion Profesional'!G104=Tablas!$C$54),E174,0)</f>
        <v>0</v>
      </c>
      <c r="E310" s="80"/>
      <c r="F310" s="73">
        <f>+D310*E310</f>
        <v>0</v>
      </c>
      <c r="G310" s="80"/>
      <c r="H310" s="73">
        <f t="shared" si="0"/>
        <v>0</v>
      </c>
      <c r="AO310" s="167" t="s">
        <v>9222</v>
      </c>
      <c r="AP310" s="73">
        <f>IF(AND(AP104=Tablas!$C$62,'Formacion Profesional'!AS104=Tablas!$C$54),AQ174,0)</f>
        <v>0</v>
      </c>
      <c r="AQ310" s="80"/>
      <c r="AR310" s="73">
        <f>+AP310*AQ310</f>
        <v>0</v>
      </c>
      <c r="AS310" s="80"/>
      <c r="AT310" s="73">
        <f t="shared" si="1"/>
        <v>0</v>
      </c>
    </row>
    <row r="311" spans="3:47" x14ac:dyDescent="0.25">
      <c r="C311" s="71" t="s">
        <v>9223</v>
      </c>
      <c r="D311" s="73">
        <f>IF(AND(D104=Tablas!$C$62,'Formacion Profesional'!G104=Tablas!$C$54),E174,0)</f>
        <v>0</v>
      </c>
      <c r="E311" s="80"/>
      <c r="F311" s="73">
        <f>+D311*E311</f>
        <v>0</v>
      </c>
      <c r="G311" s="80"/>
      <c r="H311" s="73">
        <f t="shared" si="0"/>
        <v>0</v>
      </c>
      <c r="AO311" s="167" t="s">
        <v>9223</v>
      </c>
      <c r="AP311" s="73">
        <f>IF(AND(AP104=Tablas!$C$62,'Formacion Profesional'!AS104=Tablas!$C$54),AQ174,0)</f>
        <v>0</v>
      </c>
      <c r="AQ311" s="80"/>
      <c r="AR311" s="73">
        <f>+AP311*AQ311</f>
        <v>0</v>
      </c>
      <c r="AS311" s="80"/>
      <c r="AT311" s="73">
        <f t="shared" si="1"/>
        <v>0</v>
      </c>
    </row>
    <row r="312" spans="3:47" ht="30" x14ac:dyDescent="0.25">
      <c r="C312" s="71" t="s">
        <v>9224</v>
      </c>
      <c r="D312" s="73">
        <f>IF(OR(AND(D104=Tablas!$C$61,'Formacion Profesional'!G104=Tablas!$C$53),AND(D104=Tablas!$C$61,'Formacion Profesional'!G104=Tablas!$C$54)),'Formacion Profesional'!D117*'Formacion Profesional'!E175,IF(AND(D104=Tablas!$C$62,'Formacion Profesional'!G104=Tablas!$C$53),'Formacion Profesional'!E175,0))</f>
        <v>0</v>
      </c>
      <c r="E312" s="80"/>
      <c r="F312" s="73">
        <f>+D312*E312</f>
        <v>0</v>
      </c>
      <c r="G312" s="80"/>
      <c r="H312" s="73">
        <f t="shared" si="0"/>
        <v>0</v>
      </c>
      <c r="AO312" s="167" t="s">
        <v>9224</v>
      </c>
      <c r="AP312" s="73">
        <f>IF(OR(AND(AP104=Tablas!$C$61,'Formacion Profesional'!AS104=Tablas!$C$53),AND(AP104=Tablas!$C$61,'Formacion Profesional'!AS104=Tablas!$C$54)),'Formacion Profesional'!AP117*'Formacion Profesional'!AQ175,IF(AND(AP104=Tablas!$C$62,'Formacion Profesional'!AS104=Tablas!$C$53),'Formacion Profesional'!AQ175,0))</f>
        <v>0</v>
      </c>
      <c r="AQ312" s="80"/>
      <c r="AR312" s="73">
        <f>+AP312*AQ312</f>
        <v>0</v>
      </c>
      <c r="AS312" s="80"/>
      <c r="AT312" s="73">
        <f t="shared" si="1"/>
        <v>0</v>
      </c>
    </row>
    <row r="313" spans="3:47" x14ac:dyDescent="0.25">
      <c r="C313" s="72" t="s">
        <v>7586</v>
      </c>
      <c r="D313" s="74"/>
      <c r="E313" s="74"/>
      <c r="F313" s="74"/>
      <c r="G313" s="73">
        <f>+G308+G309+G310+G311+G312</f>
        <v>0</v>
      </c>
      <c r="H313" s="73">
        <f>+H308+H309+H310+H311+H312</f>
        <v>0</v>
      </c>
      <c r="AO313" s="72" t="s">
        <v>7586</v>
      </c>
      <c r="AP313" s="74"/>
      <c r="AQ313" s="74"/>
      <c r="AR313" s="74"/>
      <c r="AS313" s="73">
        <f>+AS308+AS309+AS310+AS311+AS312</f>
        <v>0</v>
      </c>
      <c r="AT313" s="73">
        <f>+AT308+AT309+AT310+AT311+AT312</f>
        <v>0</v>
      </c>
    </row>
    <row r="316" spans="3:47" ht="15" customHeight="1" x14ac:dyDescent="0.25">
      <c r="C316" s="385" t="s">
        <v>9227</v>
      </c>
      <c r="D316" s="385"/>
      <c r="E316" s="385"/>
      <c r="F316" s="385"/>
      <c r="AO316" s="385" t="s">
        <v>9227</v>
      </c>
      <c r="AP316" s="385"/>
      <c r="AQ316" s="385"/>
      <c r="AR316" s="385"/>
    </row>
    <row r="317" spans="3:47" ht="15" customHeight="1" x14ac:dyDescent="0.25">
      <c r="C317" s="385"/>
      <c r="D317" s="385"/>
      <c r="E317" s="385"/>
      <c r="F317" s="385"/>
      <c r="AO317" s="385"/>
      <c r="AP317" s="385"/>
      <c r="AQ317" s="385"/>
      <c r="AR317" s="385"/>
    </row>
    <row r="340" spans="2:55" x14ac:dyDescent="0.25">
      <c r="C340" s="100" t="s">
        <v>9436</v>
      </c>
      <c r="AO340" s="100" t="s">
        <v>9456</v>
      </c>
    </row>
    <row r="342" spans="2:55" ht="15.75" x14ac:dyDescent="0.25">
      <c r="B342" s="271" t="s">
        <v>7689</v>
      </c>
      <c r="C342" s="271" t="s">
        <v>7689</v>
      </c>
      <c r="D342" s="271"/>
      <c r="E342" s="271"/>
      <c r="F342" s="271"/>
      <c r="G342" s="271"/>
      <c r="H342" s="271"/>
      <c r="I342" s="271"/>
      <c r="J342" s="271"/>
      <c r="K342" s="271"/>
      <c r="L342" s="271"/>
      <c r="M342" s="271"/>
      <c r="N342" s="271"/>
      <c r="O342" s="271"/>
      <c r="P342" s="271"/>
      <c r="Q342" s="271"/>
      <c r="AN342" s="271" t="s">
        <v>7689</v>
      </c>
      <c r="AO342" s="271" t="s">
        <v>7689</v>
      </c>
      <c r="AP342" s="271"/>
      <c r="AQ342" s="271"/>
      <c r="AR342" s="271"/>
      <c r="AS342" s="271"/>
      <c r="AT342" s="271"/>
      <c r="AU342" s="271"/>
      <c r="AV342" s="271"/>
      <c r="AW342" s="271"/>
      <c r="AX342" s="271"/>
      <c r="AY342" s="271"/>
      <c r="AZ342" s="271"/>
      <c r="BA342" s="271"/>
      <c r="BB342" s="271"/>
      <c r="BC342" s="271"/>
    </row>
    <row r="344" spans="2:55" x14ac:dyDescent="0.25">
      <c r="C344" s="50" t="s">
        <v>7692</v>
      </c>
      <c r="D344" s="101"/>
      <c r="E344" s="19" t="str">
        <f>IF(D344=Tablas!$C$62,"FP_Cerrada",IF('Formacion Profesional'!D344=Tablas!$C$61,"FP_abierta",""))</f>
        <v/>
      </c>
      <c r="F344" s="20" t="s">
        <v>7691</v>
      </c>
      <c r="G344" s="349"/>
      <c r="H344" s="402"/>
      <c r="I344" s="350"/>
      <c r="AO344" s="50" t="s">
        <v>7692</v>
      </c>
      <c r="AP344" s="101"/>
      <c r="AQ344" s="19" t="str">
        <f>IF(AP344=Tablas!$C$62,"FP_Cerrada",IF('Formacion Profesional'!AP344=Tablas!$C$61,"FP_abierta",""))</f>
        <v/>
      </c>
      <c r="AR344" s="20" t="s">
        <v>7691</v>
      </c>
      <c r="AS344" s="349"/>
      <c r="AT344" s="402"/>
      <c r="AU344" s="350"/>
    </row>
    <row r="347" spans="2:55" x14ac:dyDescent="0.25">
      <c r="C347" s="20" t="s">
        <v>7693</v>
      </c>
      <c r="D347" s="276"/>
      <c r="E347" s="277"/>
      <c r="F347" s="277"/>
      <c r="G347" s="277"/>
      <c r="H347" s="277"/>
      <c r="I347" s="277"/>
      <c r="J347" s="277"/>
      <c r="K347" s="278"/>
      <c r="AO347" s="20" t="s">
        <v>7693</v>
      </c>
      <c r="AP347" s="276"/>
      <c r="AQ347" s="277"/>
      <c r="AR347" s="277"/>
      <c r="AS347" s="277"/>
      <c r="AT347" s="277"/>
      <c r="AU347" s="277"/>
      <c r="AV347" s="277"/>
      <c r="AW347" s="278"/>
    </row>
    <row r="349" spans="2:55" x14ac:dyDescent="0.25">
      <c r="C349" s="20" t="s">
        <v>7694</v>
      </c>
      <c r="D349" s="155"/>
      <c r="F349" s="20" t="s">
        <v>7695</v>
      </c>
      <c r="H349" s="403"/>
      <c r="I349" s="404"/>
      <c r="AO349" s="20" t="s">
        <v>7694</v>
      </c>
      <c r="AP349" s="155"/>
      <c r="AR349" s="20" t="s">
        <v>7695</v>
      </c>
      <c r="AT349" s="403"/>
      <c r="AU349" s="404"/>
    </row>
    <row r="351" spans="2:55" x14ac:dyDescent="0.25">
      <c r="C351" s="405" t="s">
        <v>7710</v>
      </c>
      <c r="D351" s="406"/>
      <c r="E351" s="406"/>
      <c r="F351" s="406"/>
      <c r="G351" s="406"/>
      <c r="H351" s="406"/>
      <c r="I351" s="406"/>
      <c r="J351" s="407"/>
      <c r="AO351" s="405" t="s">
        <v>7710</v>
      </c>
      <c r="AP351" s="406"/>
      <c r="AQ351" s="406"/>
      <c r="AR351" s="406"/>
      <c r="AS351" s="406"/>
      <c r="AT351" s="406"/>
      <c r="AU351" s="406"/>
      <c r="AV351" s="407"/>
    </row>
    <row r="352" spans="2:55" x14ac:dyDescent="0.25">
      <c r="C352" s="57"/>
      <c r="D352" s="58"/>
      <c r="E352" s="58"/>
      <c r="F352" s="58"/>
      <c r="G352" s="58"/>
      <c r="H352" s="58"/>
      <c r="I352" s="58"/>
      <c r="J352" s="59"/>
      <c r="AO352" s="57"/>
      <c r="AP352" s="58"/>
      <c r="AQ352" s="58"/>
      <c r="AR352" s="58"/>
      <c r="AS352" s="58"/>
      <c r="AT352" s="58"/>
      <c r="AU352" s="58"/>
      <c r="AV352" s="59"/>
    </row>
    <row r="353" spans="3:48" x14ac:dyDescent="0.25">
      <c r="C353" s="63" t="s">
        <v>7697</v>
      </c>
      <c r="D353" s="156"/>
      <c r="E353" s="58"/>
      <c r="F353" s="58"/>
      <c r="G353" s="58"/>
      <c r="H353" s="58"/>
      <c r="I353" s="58"/>
      <c r="J353" s="59"/>
      <c r="AO353" s="63" t="s">
        <v>7697</v>
      </c>
      <c r="AP353" s="156"/>
      <c r="AQ353" s="58"/>
      <c r="AR353" s="58"/>
      <c r="AS353" s="58"/>
      <c r="AT353" s="58"/>
      <c r="AU353" s="58"/>
      <c r="AV353" s="59"/>
    </row>
    <row r="354" spans="3:48" x14ac:dyDescent="0.25">
      <c r="C354" s="57"/>
      <c r="D354" s="58"/>
      <c r="E354" s="58"/>
      <c r="F354" s="58"/>
      <c r="G354" s="58"/>
      <c r="H354" s="58"/>
      <c r="I354" s="58"/>
      <c r="J354" s="59"/>
      <c r="AO354" s="57"/>
      <c r="AP354" s="58"/>
      <c r="AQ354" s="58"/>
      <c r="AR354" s="58"/>
      <c r="AS354" s="58"/>
      <c r="AT354" s="58"/>
      <c r="AU354" s="58"/>
      <c r="AV354" s="59"/>
    </row>
    <row r="355" spans="3:48" x14ac:dyDescent="0.25">
      <c r="C355" s="63" t="s">
        <v>7696</v>
      </c>
      <c r="D355" s="156"/>
      <c r="E355" s="58"/>
      <c r="F355" s="58"/>
      <c r="G355" s="58"/>
      <c r="H355" s="58"/>
      <c r="I355" s="58"/>
      <c r="J355" s="59"/>
      <c r="AO355" s="63" t="s">
        <v>7696</v>
      </c>
      <c r="AP355" s="156"/>
      <c r="AQ355" s="58"/>
      <c r="AR355" s="58"/>
      <c r="AS355" s="58"/>
      <c r="AT355" s="58"/>
      <c r="AU355" s="58"/>
      <c r="AV355" s="59"/>
    </row>
    <row r="356" spans="3:48" x14ac:dyDescent="0.25">
      <c r="C356" s="57"/>
      <c r="D356" s="58"/>
      <c r="E356" s="58"/>
      <c r="F356" s="58"/>
      <c r="G356" s="58"/>
      <c r="H356" s="58"/>
      <c r="I356" s="58"/>
      <c r="J356" s="59"/>
      <c r="AO356" s="57"/>
      <c r="AP356" s="58"/>
      <c r="AQ356" s="58"/>
      <c r="AR356" s="58"/>
      <c r="AS356" s="58"/>
      <c r="AT356" s="58"/>
      <c r="AU356" s="58"/>
      <c r="AV356" s="59"/>
    </row>
    <row r="357" spans="3:48" x14ac:dyDescent="0.25">
      <c r="C357" s="63" t="s">
        <v>7698</v>
      </c>
      <c r="D357" s="156"/>
      <c r="E357" s="58"/>
      <c r="F357" s="58"/>
      <c r="G357" s="58"/>
      <c r="H357" s="58"/>
      <c r="I357" s="58"/>
      <c r="J357" s="59"/>
      <c r="AO357" s="63" t="s">
        <v>7698</v>
      </c>
      <c r="AP357" s="156"/>
      <c r="AQ357" s="58"/>
      <c r="AR357" s="58"/>
      <c r="AS357" s="58"/>
      <c r="AT357" s="58"/>
      <c r="AU357" s="58"/>
      <c r="AV357" s="59"/>
    </row>
    <row r="358" spans="3:48" x14ac:dyDescent="0.25">
      <c r="C358" s="57"/>
      <c r="D358" s="58"/>
      <c r="E358" s="58"/>
      <c r="F358" s="58"/>
      <c r="G358" s="58"/>
      <c r="H358" s="58"/>
      <c r="I358" s="58"/>
      <c r="J358" s="59"/>
      <c r="AO358" s="57"/>
      <c r="AP358" s="58"/>
      <c r="AQ358" s="58"/>
      <c r="AR358" s="58"/>
      <c r="AS358" s="58"/>
      <c r="AT358" s="58"/>
      <c r="AU358" s="58"/>
      <c r="AV358" s="59"/>
    </row>
    <row r="359" spans="3:48" x14ac:dyDescent="0.25">
      <c r="C359" s="408" t="str">
        <f>IF(D355&gt;1,"Justifique cantidad de réplicas *","")</f>
        <v/>
      </c>
      <c r="D359" s="409"/>
      <c r="E359" s="289"/>
      <c r="F359" s="289"/>
      <c r="G359" s="289"/>
      <c r="H359" s="289"/>
      <c r="I359" s="289"/>
      <c r="J359" s="59"/>
      <c r="AO359" s="408" t="str">
        <f>IF(AP355&gt;1,"Justifique cantidad de réplicas *","")</f>
        <v/>
      </c>
      <c r="AP359" s="409"/>
      <c r="AQ359" s="289"/>
      <c r="AR359" s="289"/>
      <c r="AS359" s="289"/>
      <c r="AT359" s="289"/>
      <c r="AU359" s="289"/>
      <c r="AV359" s="59"/>
    </row>
    <row r="360" spans="3:48" x14ac:dyDescent="0.25">
      <c r="C360" s="60"/>
      <c r="D360" s="61"/>
      <c r="E360" s="61"/>
      <c r="F360" s="61"/>
      <c r="G360" s="61"/>
      <c r="H360" s="61"/>
      <c r="I360" s="61"/>
      <c r="J360" s="62"/>
      <c r="AO360" s="60"/>
      <c r="AP360" s="61"/>
      <c r="AQ360" s="61"/>
      <c r="AR360" s="61"/>
      <c r="AS360" s="61"/>
      <c r="AT360" s="61"/>
      <c r="AU360" s="61"/>
      <c r="AV360" s="62"/>
    </row>
    <row r="362" spans="3:48" x14ac:dyDescent="0.25">
      <c r="C362" s="20" t="s">
        <v>9272</v>
      </c>
      <c r="D362" s="410"/>
      <c r="E362" s="411"/>
      <c r="F362" s="411"/>
      <c r="G362" s="411"/>
      <c r="H362" s="412"/>
      <c r="AO362" s="20" t="s">
        <v>9272</v>
      </c>
      <c r="AP362" s="410"/>
      <c r="AQ362" s="411"/>
      <c r="AR362" s="411"/>
      <c r="AS362" s="411"/>
      <c r="AT362" s="412"/>
    </row>
    <row r="364" spans="3:48" s="19" customFormat="1" hidden="1" x14ac:dyDescent="0.25">
      <c r="D364" s="19" t="e">
        <f>VLOOKUP(D362,Tablas!$F$1279:$I$2758,4,FALSE)</f>
        <v>#N/A</v>
      </c>
      <c r="AP364" s="19" t="e">
        <f>VLOOKUP(AP362,Tablas!$F$1279:$I$2758,4,FALSE)</f>
        <v>#N/A</v>
      </c>
    </row>
    <row r="366" spans="3:48" x14ac:dyDescent="0.25">
      <c r="C366" s="21" t="s">
        <v>9273</v>
      </c>
      <c r="D366" s="410"/>
      <c r="E366" s="411"/>
      <c r="F366" s="411"/>
      <c r="G366" s="411"/>
      <c r="H366" s="412"/>
      <c r="AO366" s="21" t="s">
        <v>9273</v>
      </c>
      <c r="AP366" s="410"/>
      <c r="AQ366" s="411"/>
      <c r="AR366" s="411"/>
      <c r="AS366" s="411"/>
      <c r="AT366" s="412"/>
    </row>
    <row r="368" spans="3:48" x14ac:dyDescent="0.25">
      <c r="C368" s="413" t="str">
        <f>IF(AND(D413=0,E413=0,D414&gt;0,E414&gt;0),"Formación exclusiva a desocupados","")</f>
        <v/>
      </c>
      <c r="D368" s="413"/>
      <c r="E368" s="413"/>
      <c r="G368" s="413" t="str">
        <f>IF(AND(D438=0,E438=0,D439&gt;0,E439&gt;0,D414=0,E414=0),"Formación exclusiva a patrocinados","")</f>
        <v/>
      </c>
      <c r="H368" s="413"/>
      <c r="I368" s="413"/>
      <c r="AO368" s="413" t="str">
        <f>IF(AND(AP413=0,AQ413=0,AP414&gt;0,AQ414&gt;0),"Formación exclusiva a desocupados","")</f>
        <v/>
      </c>
      <c r="AP368" s="413"/>
      <c r="AQ368" s="413"/>
      <c r="AS368" s="413" t="str">
        <f>IF(AND(AP438=0,AQ438=0,AP439&gt;0,AQ439&gt;0,AP414=0,AQ414=0),"Formación exclusiva a patrocinados","")</f>
        <v/>
      </c>
      <c r="AT368" s="413"/>
      <c r="AU368" s="413"/>
    </row>
    <row r="370" spans="3:48" x14ac:dyDescent="0.25">
      <c r="C370" s="414" t="s">
        <v>9195</v>
      </c>
      <c r="D370" s="415"/>
      <c r="E370" s="415"/>
      <c r="F370" s="415"/>
      <c r="G370" s="415"/>
      <c r="H370" s="415"/>
      <c r="I370" s="415"/>
      <c r="J370" s="416"/>
      <c r="AO370" s="414" t="s">
        <v>9195</v>
      </c>
      <c r="AP370" s="415"/>
      <c r="AQ370" s="415"/>
      <c r="AR370" s="415"/>
      <c r="AS370" s="415"/>
      <c r="AT370" s="415"/>
      <c r="AU370" s="415"/>
      <c r="AV370" s="416"/>
    </row>
    <row r="372" spans="3:48" x14ac:dyDescent="0.25">
      <c r="C372" s="20" t="s">
        <v>7566</v>
      </c>
      <c r="D372" s="274"/>
      <c r="E372" s="282"/>
      <c r="F372" s="282"/>
      <c r="G372" s="282"/>
      <c r="H372" s="282"/>
      <c r="I372" s="275"/>
      <c r="AO372" s="20" t="s">
        <v>7566</v>
      </c>
      <c r="AP372" s="274"/>
      <c r="AQ372" s="282"/>
      <c r="AR372" s="282"/>
      <c r="AS372" s="282"/>
      <c r="AT372" s="282"/>
      <c r="AU372" s="275"/>
    </row>
    <row r="374" spans="3:48" x14ac:dyDescent="0.25">
      <c r="C374" s="20" t="s">
        <v>7567</v>
      </c>
      <c r="D374" s="79"/>
      <c r="F374" s="20" t="s">
        <v>7568</v>
      </c>
      <c r="G374" s="417"/>
      <c r="H374" s="418"/>
      <c r="AO374" s="20" t="s">
        <v>7567</v>
      </c>
      <c r="AP374" s="79"/>
      <c r="AR374" s="20" t="s">
        <v>7568</v>
      </c>
      <c r="AS374" s="417"/>
      <c r="AT374" s="418"/>
    </row>
    <row r="375" spans="3:48" hidden="1" x14ac:dyDescent="0.25">
      <c r="C375" s="20"/>
      <c r="D375" s="76" t="str">
        <f>IF(D374&gt;0,VLOOKUP(D374,Tablas!$K$5:$L$28,2,FALSE),"")</f>
        <v/>
      </c>
      <c r="E375" s="19" t="str">
        <f>IF(D374&gt;0,VLOOKUP(D374,Tablas!$K$5:$M$28,3,FALSE),"")</f>
        <v/>
      </c>
      <c r="F375" s="20"/>
      <c r="G375" s="58"/>
      <c r="AO375" s="20"/>
      <c r="AP375" s="76" t="str">
        <f>IF(AP374&gt;0,VLOOKUP(AP374,Tablas!$K$5:$L$28,2,FALSE),"")</f>
        <v/>
      </c>
      <c r="AQ375" s="19" t="str">
        <f>IF(AP374&gt;0,VLOOKUP(AP374,Tablas!$K$5:$M$28,3,FALSE),"")</f>
        <v/>
      </c>
      <c r="AR375" s="20"/>
      <c r="AS375" s="58"/>
    </row>
    <row r="377" spans="3:48" x14ac:dyDescent="0.25">
      <c r="C377" s="20" t="s">
        <v>7570</v>
      </c>
      <c r="D377" s="79"/>
      <c r="F377" s="20" t="s">
        <v>9226</v>
      </c>
      <c r="G377" s="330"/>
      <c r="H377" s="332"/>
      <c r="AO377" s="20" t="s">
        <v>7570</v>
      </c>
      <c r="AP377" s="79"/>
      <c r="AR377" s="20" t="s">
        <v>9226</v>
      </c>
      <c r="AS377" s="330"/>
      <c r="AT377" s="332"/>
    </row>
    <row r="379" spans="3:48" x14ac:dyDescent="0.25">
      <c r="C379" s="20" t="s">
        <v>7569</v>
      </c>
      <c r="D379" s="79"/>
      <c r="F379" s="20" t="s">
        <v>1180</v>
      </c>
      <c r="G379" s="419" t="str">
        <f>IF(G374&gt;0,VLOOKUP(I379,Tablas!$Y$4:$AC$2546,5,FALSE),"")</f>
        <v/>
      </c>
      <c r="H379" s="420"/>
      <c r="I379" s="19" t="str">
        <f>+G374&amp;D374</f>
        <v/>
      </c>
      <c r="AO379" s="20" t="s">
        <v>7569</v>
      </c>
      <c r="AP379" s="79"/>
      <c r="AR379" s="20" t="s">
        <v>1180</v>
      </c>
      <c r="AS379" s="419" t="str">
        <f>IF(AS374&gt;0,VLOOKUP(AU379,Tablas!$Y$4:$AC$2546,5,FALSE),"")</f>
        <v/>
      </c>
      <c r="AT379" s="420"/>
      <c r="AU379" s="19" t="str">
        <f>+AS374&amp;AP374</f>
        <v/>
      </c>
    </row>
    <row r="384" spans="3:48" x14ac:dyDescent="0.25">
      <c r="C384" s="414" t="s">
        <v>9196</v>
      </c>
      <c r="D384" s="415"/>
      <c r="E384" s="415"/>
      <c r="F384" s="415"/>
      <c r="G384" s="415"/>
      <c r="H384" s="415"/>
      <c r="I384" s="415"/>
      <c r="J384" s="416"/>
      <c r="AO384" s="414" t="s">
        <v>9196</v>
      </c>
      <c r="AP384" s="415"/>
      <c r="AQ384" s="415"/>
      <c r="AR384" s="415"/>
      <c r="AS384" s="415"/>
      <c r="AT384" s="415"/>
      <c r="AU384" s="415"/>
      <c r="AV384" s="416"/>
    </row>
    <row r="386" spans="3:48" x14ac:dyDescent="0.25">
      <c r="C386" s="20" t="s">
        <v>9198</v>
      </c>
      <c r="D386" s="376"/>
      <c r="E386" s="377"/>
      <c r="F386" s="19" t="str">
        <f>IF(D386=Tablas!$C$34,"Persona_Humana",IF(D386=Tablas!$C$35,"Universidad",IF(D386=Tablas!$C$36,"Escuela",IF(D386=Tablas!$C$37,"Otras_Instituciones",""))))</f>
        <v/>
      </c>
      <c r="AO386" s="20" t="s">
        <v>9198</v>
      </c>
      <c r="AP386" s="376"/>
      <c r="AQ386" s="377"/>
      <c r="AR386" s="19" t="str">
        <f>IF(AP386=Tablas!$C$34,"Persona_Humana",IF(AP386=Tablas!$C$35,"Universidad",IF(AP386=Tablas!$C$36,"Escuela",IF(AP386=Tablas!$C$37,"Otras_Instituciones",""))))</f>
        <v/>
      </c>
    </row>
    <row r="388" spans="3:48" x14ac:dyDescent="0.25">
      <c r="C388" s="279" t="s">
        <v>9197</v>
      </c>
      <c r="D388" s="421"/>
      <c r="E388" s="399"/>
      <c r="F388" s="400"/>
      <c r="G388" s="400"/>
      <c r="H388" s="400"/>
      <c r="I388" s="400"/>
      <c r="J388" s="401"/>
      <c r="AO388" s="279" t="s">
        <v>9197</v>
      </c>
      <c r="AP388" s="421"/>
      <c r="AQ388" s="399"/>
      <c r="AR388" s="400"/>
      <c r="AS388" s="400"/>
      <c r="AT388" s="400"/>
      <c r="AU388" s="400"/>
      <c r="AV388" s="401"/>
    </row>
    <row r="390" spans="3:48" x14ac:dyDescent="0.25">
      <c r="C390" s="75" t="str">
        <f>IF(OR(D386=Tablas!$C$35,D386=Tablas!$C$36,D386=Tablas!$C$37),"Docentes","")</f>
        <v/>
      </c>
      <c r="AO390" s="75" t="str">
        <f>IF(OR(AP386=Tablas!$C$35,AP386=Tablas!$C$36,AP386=Tablas!$C$37),"Docentes","")</f>
        <v/>
      </c>
    </row>
    <row r="392" spans="3:48" x14ac:dyDescent="0.25">
      <c r="C392" s="179" t="str">
        <f>IF(OR(D386=Tablas!$C$35,D386=Tablas!$C$36,D386=Tablas!$C$37),"CUIL/CUIT *","")</f>
        <v/>
      </c>
      <c r="D392" s="179" t="str">
        <f>IF(OR(D386=Tablas!$C$35,D386=Tablas!$C$36,D386=Tablas!$C$37),"Apellido *","")</f>
        <v/>
      </c>
      <c r="E392" s="179" t="str">
        <f>IF(OR(D386=Tablas!$C$35,D386=Tablas!$C$36,D386=Tablas!$C$37),"Nombre *","")</f>
        <v/>
      </c>
      <c r="F392" s="179" t="str">
        <f>IF(OR(D386=Tablas!$C$35,D386=Tablas!$C$36,D386=Tablas!$C$37),"Email *","")</f>
        <v/>
      </c>
      <c r="G392" s="179" t="str">
        <f>IF(OR(D386=Tablas!$C$35,D386=Tablas!$C$36,D386=Tablas!$C$37),"Trayectoria formativa del docente*","")</f>
        <v/>
      </c>
      <c r="AO392" s="179" t="str">
        <f>IF(OR(AP386=Tablas!$C$35,AP386=Tablas!$C$36,AP386=Tablas!$C$37),"CUIL/CUIT *","")</f>
        <v/>
      </c>
      <c r="AP392" s="179" t="str">
        <f>IF(OR(AP386=Tablas!$C$35,AP386=Tablas!$C$36,AP386=Tablas!$C$37),"Apellido *","")</f>
        <v/>
      </c>
      <c r="AQ392" s="179" t="str">
        <f>IF(OR(AP386=Tablas!$C$35,AP386=Tablas!$C$36,AP386=Tablas!$C$37),"Nombre *","")</f>
        <v/>
      </c>
      <c r="AR392" s="179" t="str">
        <f>IF(OR(AP386=Tablas!$C$35,AP386=Tablas!$C$36,AP386=Tablas!$C$37),"Email *","")</f>
        <v/>
      </c>
      <c r="AS392" s="179" t="str">
        <f>IF(OR(AP386=Tablas!$C$35,AP386=Tablas!$C$36,AP386=Tablas!$C$37),"Trayectoria formativa del docente*","")</f>
        <v/>
      </c>
    </row>
    <row r="393" spans="3:48" x14ac:dyDescent="0.25">
      <c r="C393" s="177"/>
      <c r="D393" s="178"/>
      <c r="E393" s="178"/>
      <c r="F393" s="178"/>
      <c r="G393" s="178"/>
      <c r="I393" s="96" t="str">
        <f>IF(AND(OR(D386=Tablas!$C$35,D386=Tablas!$C$36,D386=Tablas!$C$37),C393="",D393="",E393="",F393="",G393=""),"Debe completar los datos de al menos un docente del curso","")</f>
        <v/>
      </c>
      <c r="AO393" s="177"/>
      <c r="AP393" s="178"/>
      <c r="AQ393" s="178"/>
      <c r="AR393" s="178"/>
      <c r="AS393" s="178"/>
      <c r="AU393" s="96" t="str">
        <f>IF(AND(OR(AP386=Tablas!$C$35,AP386=Tablas!$C$36,AP386=Tablas!$C$37),AO393="",AP393="",AQ393="",AR393="",AS393=""),"Debe completar los datos de al menos un docente del curso","")</f>
        <v/>
      </c>
    </row>
    <row r="394" spans="3:48" x14ac:dyDescent="0.25">
      <c r="C394" s="177"/>
      <c r="D394" s="178"/>
      <c r="E394" s="178"/>
      <c r="F394" s="178"/>
      <c r="G394" s="178"/>
      <c r="AO394" s="177"/>
      <c r="AP394" s="178"/>
      <c r="AQ394" s="178"/>
      <c r="AR394" s="178"/>
      <c r="AS394" s="178"/>
    </row>
    <row r="395" spans="3:48" x14ac:dyDescent="0.25">
      <c r="C395" s="177"/>
      <c r="D395" s="178"/>
      <c r="E395" s="178"/>
      <c r="F395" s="178"/>
      <c r="G395" s="178"/>
      <c r="AO395" s="177"/>
      <c r="AP395" s="178"/>
      <c r="AQ395" s="178"/>
      <c r="AR395" s="178"/>
      <c r="AS395" s="178"/>
    </row>
    <row r="396" spans="3:48" x14ac:dyDescent="0.25">
      <c r="C396" s="177"/>
      <c r="D396" s="178"/>
      <c r="E396" s="178"/>
      <c r="F396" s="178"/>
      <c r="G396" s="178"/>
      <c r="AO396" s="177"/>
      <c r="AP396" s="178"/>
      <c r="AQ396" s="178"/>
      <c r="AR396" s="178"/>
      <c r="AS396" s="178"/>
    </row>
    <row r="397" spans="3:48" x14ac:dyDescent="0.25">
      <c r="C397" s="177"/>
      <c r="D397" s="178"/>
      <c r="E397" s="178"/>
      <c r="F397" s="178"/>
      <c r="G397" s="178"/>
      <c r="AO397" s="177"/>
      <c r="AP397" s="178"/>
      <c r="AQ397" s="178"/>
      <c r="AR397" s="178"/>
      <c r="AS397" s="178"/>
    </row>
    <row r="398" spans="3:48" x14ac:dyDescent="0.25">
      <c r="C398" s="177"/>
      <c r="D398" s="178"/>
      <c r="E398" s="178"/>
      <c r="F398" s="178"/>
      <c r="G398" s="178"/>
      <c r="AO398" s="177"/>
      <c r="AP398" s="178"/>
      <c r="AQ398" s="178"/>
      <c r="AR398" s="178"/>
      <c r="AS398" s="178"/>
    </row>
    <row r="399" spans="3:48" x14ac:dyDescent="0.25">
      <c r="C399" s="177"/>
      <c r="D399" s="178"/>
      <c r="E399" s="178"/>
      <c r="F399" s="178"/>
      <c r="G399" s="178"/>
      <c r="AO399" s="177"/>
      <c r="AP399" s="178"/>
      <c r="AQ399" s="178"/>
      <c r="AR399" s="178"/>
      <c r="AS399" s="178"/>
    </row>
    <row r="400" spans="3:48" x14ac:dyDescent="0.25">
      <c r="C400" s="177"/>
      <c r="D400" s="178"/>
      <c r="E400" s="178"/>
      <c r="F400" s="178"/>
      <c r="G400" s="178"/>
      <c r="AO400" s="177"/>
      <c r="AP400" s="178"/>
      <c r="AQ400" s="178"/>
      <c r="AR400" s="178"/>
      <c r="AS400" s="178"/>
    </row>
    <row r="401" spans="2:55" x14ac:dyDescent="0.25">
      <c r="C401" s="177"/>
      <c r="D401" s="178"/>
      <c r="E401" s="178"/>
      <c r="F401" s="178"/>
      <c r="G401" s="178"/>
      <c r="AO401" s="177"/>
      <c r="AP401" s="178"/>
      <c r="AQ401" s="178"/>
      <c r="AR401" s="178"/>
      <c r="AS401" s="178"/>
    </row>
    <row r="402" spans="2:55" x14ac:dyDescent="0.25">
      <c r="C402" s="177"/>
      <c r="D402" s="178"/>
      <c r="E402" s="178"/>
      <c r="F402" s="178"/>
      <c r="G402" s="178"/>
      <c r="AO402" s="177"/>
      <c r="AP402" s="178"/>
      <c r="AQ402" s="178"/>
      <c r="AR402" s="178"/>
      <c r="AS402" s="178"/>
    </row>
    <row r="403" spans="2:55" x14ac:dyDescent="0.25">
      <c r="C403" s="177"/>
      <c r="D403" s="178"/>
      <c r="E403" s="178"/>
      <c r="F403" s="178"/>
      <c r="G403" s="178"/>
      <c r="AO403" s="177"/>
      <c r="AP403" s="178"/>
      <c r="AQ403" s="178"/>
      <c r="AR403" s="178"/>
      <c r="AS403" s="178"/>
    </row>
    <row r="404" spans="2:55" x14ac:dyDescent="0.25">
      <c r="C404" s="177"/>
      <c r="D404" s="178"/>
      <c r="E404" s="178"/>
      <c r="F404" s="178"/>
      <c r="G404" s="178"/>
      <c r="AO404" s="177"/>
      <c r="AP404" s="178"/>
      <c r="AQ404" s="178"/>
      <c r="AR404" s="178"/>
      <c r="AS404" s="178"/>
    </row>
    <row r="405" spans="2:55" x14ac:dyDescent="0.25">
      <c r="C405" s="177"/>
      <c r="D405" s="178"/>
      <c r="E405" s="178"/>
      <c r="F405" s="178"/>
      <c r="G405" s="178"/>
      <c r="AO405" s="177"/>
      <c r="AP405" s="178"/>
      <c r="AQ405" s="178"/>
      <c r="AR405" s="178"/>
      <c r="AS405" s="178"/>
    </row>
    <row r="406" spans="2:55" x14ac:dyDescent="0.25">
      <c r="C406" s="177"/>
      <c r="D406" s="178"/>
      <c r="E406" s="178"/>
      <c r="F406" s="178"/>
      <c r="G406" s="178"/>
      <c r="AO406" s="177"/>
      <c r="AP406" s="178"/>
      <c r="AQ406" s="178"/>
      <c r="AR406" s="178"/>
      <c r="AS406" s="178"/>
    </row>
    <row r="407" spans="2:55" x14ac:dyDescent="0.25">
      <c r="C407" s="177"/>
      <c r="D407" s="178"/>
      <c r="E407" s="178"/>
      <c r="F407" s="178"/>
      <c r="G407" s="178"/>
      <c r="AO407" s="177"/>
      <c r="AP407" s="178"/>
      <c r="AQ407" s="178"/>
      <c r="AR407" s="178"/>
      <c r="AS407" s="178"/>
    </row>
    <row r="409" spans="2:55" ht="15.75" x14ac:dyDescent="0.25">
      <c r="B409" s="271" t="s">
        <v>9201</v>
      </c>
      <c r="C409" s="271"/>
      <c r="D409" s="271"/>
      <c r="E409" s="271"/>
      <c r="F409" s="271"/>
      <c r="G409" s="271"/>
      <c r="H409" s="271"/>
      <c r="I409" s="271"/>
      <c r="J409" s="271"/>
      <c r="K409" s="271"/>
      <c r="L409" s="271"/>
      <c r="M409" s="271"/>
      <c r="N409" s="271"/>
      <c r="O409" s="271"/>
      <c r="P409" s="271"/>
      <c r="Q409" s="271"/>
      <c r="AN409" s="271" t="s">
        <v>9201</v>
      </c>
      <c r="AO409" s="271"/>
      <c r="AP409" s="271"/>
      <c r="AQ409" s="271"/>
      <c r="AR409" s="271"/>
      <c r="AS409" s="271"/>
      <c r="AT409" s="271"/>
      <c r="AU409" s="271"/>
      <c r="AV409" s="271"/>
      <c r="AW409" s="271"/>
      <c r="AX409" s="271"/>
      <c r="AY409" s="271"/>
      <c r="AZ409" s="271"/>
      <c r="BA409" s="271"/>
      <c r="BB409" s="271"/>
      <c r="BC409" s="271"/>
    </row>
    <row r="412" spans="2:55" x14ac:dyDescent="0.25">
      <c r="D412" s="102" t="s">
        <v>9202</v>
      </c>
      <c r="E412" s="102" t="s">
        <v>9203</v>
      </c>
      <c r="AP412" s="102" t="s">
        <v>9202</v>
      </c>
      <c r="AQ412" s="102" t="s">
        <v>9203</v>
      </c>
    </row>
    <row r="413" spans="2:55" x14ac:dyDescent="0.25">
      <c r="C413" s="64" t="s">
        <v>9204</v>
      </c>
      <c r="D413" s="134"/>
      <c r="E413" s="134"/>
      <c r="AO413" s="64" t="s">
        <v>9204</v>
      </c>
      <c r="AP413" s="134"/>
      <c r="AQ413" s="134"/>
    </row>
    <row r="414" spans="2:55" x14ac:dyDescent="0.25">
      <c r="C414" s="64"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Profesional'!G344=Tablas!$C$54)),"Desocupados","")</f>
        <v/>
      </c>
      <c r="D414" s="134"/>
      <c r="E414" s="134"/>
      <c r="AO414" s="64"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Profesional'!AS344=Tablas!$C$54)),"Desocupados","")</f>
        <v/>
      </c>
      <c r="AP414" s="134"/>
      <c r="AQ414" s="134"/>
    </row>
    <row r="415" spans="2:55" x14ac:dyDescent="0.25">
      <c r="C415" s="102" t="s">
        <v>7586</v>
      </c>
      <c r="D415" s="64">
        <f>+D413+D414</f>
        <v>0</v>
      </c>
      <c r="E415" s="64">
        <f>+E413+E414</f>
        <v>0</v>
      </c>
      <c r="AO415" s="102" t="s">
        <v>7586</v>
      </c>
      <c r="AP415" s="64">
        <f>+AP413+AP414</f>
        <v>0</v>
      </c>
      <c r="AQ415" s="64">
        <f>+AQ413+AQ414</f>
        <v>0</v>
      </c>
    </row>
    <row r="417" spans="2:55" ht="15.75" x14ac:dyDescent="0.25">
      <c r="B417" s="271"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Profesional'!G344=Tablas!$C$54)),"Compromiso de inserción de desocupados","")</f>
        <v/>
      </c>
      <c r="C417" s="271"/>
      <c r="D417" s="271"/>
      <c r="E417" s="271"/>
      <c r="F417" s="271"/>
      <c r="G417" s="271"/>
      <c r="H417" s="271"/>
      <c r="I417" s="271"/>
      <c r="J417" s="271"/>
      <c r="K417" s="271"/>
      <c r="L417" s="271"/>
      <c r="M417" s="271"/>
      <c r="N417" s="271"/>
      <c r="O417" s="271"/>
      <c r="P417" s="271"/>
      <c r="Q417" s="271"/>
      <c r="AN417" s="271"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Profesional'!AS344=Tablas!$C$54)),"Compromiso de inserción de desocupados","")</f>
        <v/>
      </c>
      <c r="AO417" s="271"/>
      <c r="AP417" s="271"/>
      <c r="AQ417" s="271"/>
      <c r="AR417" s="271"/>
      <c r="AS417" s="271"/>
      <c r="AT417" s="271"/>
      <c r="AU417" s="271"/>
      <c r="AV417" s="271"/>
      <c r="AW417" s="271"/>
      <c r="AX417" s="271"/>
      <c r="AY417" s="271"/>
      <c r="AZ417" s="271"/>
      <c r="BA417" s="271"/>
      <c r="BB417" s="271"/>
      <c r="BC417" s="271"/>
    </row>
    <row r="419" spans="2:55" x14ac:dyDescent="0.25">
      <c r="C419" s="355"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Profesional'!G344=Tablas!$C$57),D344="",G344=""),IF(D414&gt;0,"¿Se compromete a incorporar algún participante desocupado una vez concluido el curso/entrenamiento? ",""))</f>
        <v/>
      </c>
      <c r="D419" s="355"/>
      <c r="E419" s="355"/>
      <c r="F419" s="355"/>
      <c r="G419" s="355"/>
      <c r="H419" s="164"/>
      <c r="AO419" s="355"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Profesional'!AS344=Tablas!$C$57),AP344="",AS344=""),IF(AP414&gt;0,"¿Se compromete a incorporar algún participante desocupado una vez concluido el curso/entrenamiento? ",""))</f>
        <v/>
      </c>
      <c r="AP419" s="355"/>
      <c r="AQ419" s="355"/>
      <c r="AR419" s="355"/>
      <c r="AS419" s="355"/>
      <c r="AT419" s="164"/>
    </row>
    <row r="421" spans="2:55" x14ac:dyDescent="0.25">
      <c r="C421" s="20"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Profesional'!G344=Tablas!$C$57),D344="",G344=""),IF(AND(D414&gt;0,H419="SI"),"¿Cuántos? *",""))</f>
        <v/>
      </c>
      <c r="D421" s="164"/>
      <c r="AO421" s="20"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Profesional'!AS344=Tablas!$C$57),AP344="",AS344=""),IF(AND(AP414&gt;0,AT419="SI"),"¿Cuántos? *",""))</f>
        <v/>
      </c>
      <c r="AP421" s="164"/>
    </row>
    <row r="423" spans="2:55" x14ac:dyDescent="0.25">
      <c r="C423" s="288"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Profesional'!G344=Tablas!$C$57),D344="",G344=""),IF(AND(D414&gt;0,H419="SI"),"¿En qué puestos serán incorporados? *",""))</f>
        <v/>
      </c>
      <c r="D423" s="288"/>
      <c r="E423" s="289"/>
      <c r="F423" s="289"/>
      <c r="G423" s="289"/>
      <c r="H423" s="289"/>
      <c r="I423" s="289"/>
      <c r="J423" s="289"/>
      <c r="K423" s="289"/>
      <c r="L423" s="289"/>
      <c r="M423" s="289"/>
      <c r="N423" s="289"/>
      <c r="O423" s="289"/>
      <c r="P423" s="289"/>
      <c r="AO423" s="288"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Profesional'!AS344=Tablas!$C$57),AP344="",AS344=""),IF(AND(AP414&gt;0,AT419="SI"),"¿En qué puestos serán incorporados? *",""))</f>
        <v/>
      </c>
      <c r="AP423" s="288"/>
      <c r="AQ423" s="289"/>
      <c r="AR423" s="289"/>
      <c r="AS423" s="289"/>
      <c r="AT423" s="289"/>
      <c r="AU423" s="289"/>
      <c r="AV423" s="289"/>
      <c r="AW423" s="289"/>
      <c r="AX423" s="289"/>
      <c r="AY423" s="289"/>
      <c r="AZ423" s="289"/>
      <c r="BA423" s="289"/>
      <c r="BB423" s="289"/>
    </row>
    <row r="425" spans="2:55" x14ac:dyDescent="0.25">
      <c r="C425" s="145"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Profesional'!G344=Tablas!$C$57),D344="",G344=""),IF(AND(D414&gt;0,H419="SI"),"Indique a que grupo pertenecen los desocupados a incorporar *",""))</f>
        <v/>
      </c>
      <c r="D425" s="145"/>
      <c r="E425" s="145"/>
      <c r="F425" s="137"/>
      <c r="G425" s="146"/>
      <c r="H425" s="146"/>
      <c r="AO425" s="158"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Profesional'!AS344=Tablas!$C$57),AP344="",AS344=""),IF(AND(AP414&gt;0,AT419="SI"),"Indique a que grupo pertenecen los desocupados a incorporar *",""))</f>
        <v/>
      </c>
      <c r="AP425" s="158"/>
      <c r="AQ425" s="158"/>
      <c r="AR425" s="137"/>
      <c r="AS425" s="159"/>
      <c r="AT425" s="159"/>
    </row>
    <row r="427" spans="2:55" x14ac:dyDescent="0.25">
      <c r="C427" s="38"/>
      <c r="D427" s="38"/>
      <c r="E427" s="180"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Profesional'!G344=Tablas!$C$57),D344="",G344=""),IF(AND(D414&gt;0,H419="SI"),"18 a 24 años",""))</f>
        <v/>
      </c>
      <c r="F427" s="180"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Profesional'!G344=Tablas!$C$57),D344="",G344=""),IF(AND(D414&gt;0,H419="SI"),"25 a 44 años",""))</f>
        <v/>
      </c>
      <c r="G427" s="180"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Profesional'!G344=Tablas!$C$57),D344="",G344=""),IF(AND(D414&gt;0,H419="SI"),"Mayores de 45 años",""))</f>
        <v/>
      </c>
      <c r="H427" s="180"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Profesional'!G344=Tablas!$C$57),D344="",G344=""),IF(AND(D414&gt;0,H419="SI"),"Total",""))</f>
        <v/>
      </c>
      <c r="AO427" s="38"/>
      <c r="AP427" s="38"/>
      <c r="AQ427" s="180"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Profesional'!AS344=Tablas!$C$57),AP344="",AS344=""),IF(AND(AP414&gt;0,AT419="SI"),"18 a 24 años",""))</f>
        <v/>
      </c>
      <c r="AR427" s="180"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Profesional'!AS344=Tablas!$C$57),AP344="",AS344=""),IF(AND(AP414&gt;0,AT419="SI"),"25 a 44 años",""))</f>
        <v/>
      </c>
      <c r="AS427" s="180"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Profesional'!AS344=Tablas!$C$57),AP344="",AS344=""),IF(AND(AP414&gt;0,AT419="SI"),"Mayores de 45 años",""))</f>
        <v/>
      </c>
      <c r="AT427" s="180"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Profesional'!AS344=Tablas!$C$57),AP344="",AS344=""),IF(AND(AP414&gt;0,AT419="SI"),"Total",""))</f>
        <v/>
      </c>
    </row>
    <row r="428" spans="2:55" x14ac:dyDescent="0.25">
      <c r="C428" s="395"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Profesional'!G344=Tablas!$C$57),D344="",G344=""),IF(AND(D414&gt;0,H419="SI"),"En general",""))</f>
        <v/>
      </c>
      <c r="D428" s="395"/>
      <c r="E428" s="181"/>
      <c r="F428" s="181"/>
      <c r="G428" s="181"/>
      <c r="H428"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Profesional'!G344=Tablas!$C$57),D344="",G344=""),IF(AND(D414&gt;0,H419="SI"),+E428+F428+G428,""))</f>
        <v/>
      </c>
      <c r="AO428" s="395"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Profesional'!AS344=Tablas!$C$57),AP344="",AS344=""),IF(AND(AP414&gt;0,AT419="SI"),"En general",""))</f>
        <v/>
      </c>
      <c r="AP428" s="395"/>
      <c r="AQ428" s="181"/>
      <c r="AR428" s="181"/>
      <c r="AS428" s="181"/>
      <c r="AT428"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Profesional'!AS344=Tablas!$C$57),AP344="",AS344=""),IF(AND(AP414&gt;0,AT419="SI"),+AQ428+AR428+AS428,""))</f>
        <v/>
      </c>
    </row>
    <row r="429" spans="2:55" x14ac:dyDescent="0.25">
      <c r="C429" s="395"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Profesional'!G344=Tablas!$C$57),D344="",G344=""),IF(AND(D414&gt;0,H419="SI"),"Con Discapacidad ",""))</f>
        <v/>
      </c>
      <c r="D429" s="395"/>
      <c r="E429" s="181"/>
      <c r="F429" s="181"/>
      <c r="G429" s="181"/>
      <c r="H429"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Profesional'!G344=Tablas!$C$57),D344="",G344=""),IF(AND(D414&gt;0,H419="SI"),+E429+F429+G429,""))</f>
        <v/>
      </c>
      <c r="AO429" s="395"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Profesional'!AS344=Tablas!$C$57),AP344="",AS344=""),IF(AND(AP414&gt;0,AT419="SI"),"Con Discapacidad ",""))</f>
        <v/>
      </c>
      <c r="AP429" s="395"/>
      <c r="AQ429" s="181"/>
      <c r="AR429" s="181"/>
      <c r="AS429" s="181"/>
      <c r="AT429"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Profesional'!AS344=Tablas!$C$57),AP344="",AS344=""),IF(AND(AP414&gt;0,AT419="SI"),+AQ429+AR429+AS429,""))</f>
        <v/>
      </c>
    </row>
    <row r="430" spans="2:55" x14ac:dyDescent="0.25">
      <c r="C430" s="395"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Profesional'!G344=Tablas!$C$57),D344="",G344=""),IF(AND(D414&gt;0,H419="SI"),"Incluidos en el Seguro de Capacitación y Empleo (SCyE)",""))</f>
        <v/>
      </c>
      <c r="D430" s="395"/>
      <c r="E430" s="181"/>
      <c r="F430" s="181"/>
      <c r="G430" s="181"/>
      <c r="H430"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Profesional'!G344=Tablas!$C$57),D344="",G344=""),IF(AND(D414&gt;0,H419="SI"),+E430+F430+G430,""))</f>
        <v/>
      </c>
      <c r="AO430" s="395"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Profesional'!AS344=Tablas!$C$57),AP344="",AS344=""),IF(AND(AP414&gt;0,AT419="SI"),"Incluidos en el Seguro de Capacitación y Empleo (SCyE)",""))</f>
        <v/>
      </c>
      <c r="AP430" s="395"/>
      <c r="AQ430" s="181"/>
      <c r="AR430" s="181"/>
      <c r="AS430" s="181"/>
      <c r="AT430"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Profesional'!AS344=Tablas!$C$57),AP344="",AS344=""),IF(AND(AP414&gt;0,AT419="SI"),+AQ430+AR430+AS430,""))</f>
        <v/>
      </c>
    </row>
    <row r="431" spans="2:55" x14ac:dyDescent="0.25">
      <c r="C431" s="396"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Profesional'!G344=Tablas!$C$57),D344="",G344=""),IF(AND(D414&gt;0,H419="SI"),"Total",""))</f>
        <v/>
      </c>
      <c r="D431" s="396"/>
      <c r="E431"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Profesional'!G344=Tablas!$C$57),D344="",G344=""),IF(AND(D414&gt;0,H419="SI"),+E428+E429+E430,""))</f>
        <v/>
      </c>
      <c r="F431"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Profesional'!G344=Tablas!$C$57),D344="",G344=""),IF(AND(D414&gt;0,H419="SI"),+F428+F429+F430,""))</f>
        <v/>
      </c>
      <c r="G431"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Profesional'!G344=Tablas!$C$57),D344="",G344=""),IF(AND(D414&gt;0,H419="SI"),+G428+G429+G430,""))</f>
        <v/>
      </c>
      <c r="H431" s="182" t="str">
        <f>IF(OR(AND('Formacion Profesional'!D344=Tablas!$C$61,'Formacion Profesional'!G344=Tablas!$C$53),AND('Formacion Profesional'!D344=Tablas!$C$61,'Formacion Profesional'!G344=Tablas!$C$54),AND('Formacion Profesional'!D344=Tablas!$C$62,'Formacion Profesional'!G344=Tablas!$C$53),AND('Formacion Profesional'!D344=Tablas!$C$62,'Formacion Profesional'!G344=Tablas!$C$54),AND('Formacion Profesional'!D344=Tablas!$C$62,'Formacion Profesional'!G344=Tablas!$C$56),AND('Formacion Profesional'!D344=Tablas!$C$62,'Formacion Profesional'!G344=Tablas!$C$57),D344="",G344=""),IF(AND(D414&gt;0,H419="SI"),+H428+H429+H430,""))</f>
        <v/>
      </c>
      <c r="AO431" s="396"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Profesional'!AS344=Tablas!$C$57),AP344="",AS344=""),IF(AND(AP414&gt;0,AT419="SI"),"Total",""))</f>
        <v/>
      </c>
      <c r="AP431" s="396"/>
      <c r="AQ431"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Profesional'!AS344=Tablas!$C$57),AP344="",AS344=""),IF(AND(AP414&gt;0,AT419="SI"),+AQ428+AQ429+AQ430,""))</f>
        <v/>
      </c>
      <c r="AR431"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Profesional'!AS344=Tablas!$C$57),AP344="",AS344=""),IF(AND(AP414&gt;0,AT419="SI"),+AR428+AR429+AR430,""))</f>
        <v/>
      </c>
      <c r="AS431"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Profesional'!AS344=Tablas!$C$57),AP344="",AS344=""),IF(AND(AP414&gt;0,AT419="SI"),+AS428+AS429+AS430,""))</f>
        <v/>
      </c>
      <c r="AT431" s="182" t="str">
        <f>IF(OR(AND('Formacion Profesional'!AP344=Tablas!$C$61,'Formacion Profesional'!AS344=Tablas!$C$53),AND('Formacion Profesional'!AP344=Tablas!$C$61,'Formacion Profesional'!AS344=Tablas!$C$54),AND('Formacion Profesional'!AP344=Tablas!$C$62,'Formacion Profesional'!AS344=Tablas!$C$53),AND('Formacion Profesional'!AP344=Tablas!$C$62,'Formacion Profesional'!AS344=Tablas!$C$54),AND('Formacion Profesional'!AP344=Tablas!$C$62,'Formacion Profesional'!AS344=Tablas!$C$56),AND('Formacion Profesional'!AP344=Tablas!$C$62,'Formacion Profesional'!AS344=Tablas!$C$57),AP344="",AS344=""),IF(AND(AP414&gt;0,AT419="SI"),+AT428+AT429+AT430,""))</f>
        <v/>
      </c>
    </row>
    <row r="434" spans="2:55" ht="15.75" x14ac:dyDescent="0.25">
      <c r="B434" s="271" t="str">
        <f>IF(OR(AND(D344=Tablas!$C$61,'Formacion Profesional'!G344=Tablas!$C$53),AND(D344=Tablas!$C$61,'Formacion Profesional'!G344=Tablas!$C$54),AND(D344=Tablas!$C$62,'Formacion Profesional'!G344=Tablas!$C$53),AND(D344=Tablas!$C$62,'Formacion Profesional'!G344=Tablas!$C$54),AND(D344=Tablas!$C$62,'Formacion Profesional'!G344=Tablas!$C$56)),"Participantes ocupados","")</f>
        <v/>
      </c>
      <c r="C434" s="271"/>
      <c r="D434" s="271"/>
      <c r="E434" s="271"/>
      <c r="F434" s="271"/>
      <c r="G434" s="271"/>
      <c r="H434" s="271"/>
      <c r="I434" s="271"/>
      <c r="J434" s="271"/>
      <c r="K434" s="271"/>
      <c r="L434" s="271"/>
      <c r="M434" s="271"/>
      <c r="N434" s="271"/>
      <c r="O434" s="271"/>
      <c r="P434" s="271"/>
      <c r="Q434" s="271"/>
      <c r="AN434" s="271" t="str">
        <f>IF(OR(AND(AP344=Tablas!$C$61,'Formacion Profesional'!AS344=Tablas!$C$53),AND(AP344=Tablas!$C$61,'Formacion Profesional'!AS344=Tablas!$C$54),AND(AP344=Tablas!$C$62,'Formacion Profesional'!AS344=Tablas!$C$53),AND(AP344=Tablas!$C$62,'Formacion Profesional'!AS344=Tablas!$C$54),AND(AP344=Tablas!$C$62,'Formacion Profesional'!AS344=Tablas!$C$56)),"Participantes ocupados","")</f>
        <v/>
      </c>
      <c r="AO434" s="271"/>
      <c r="AP434" s="271"/>
      <c r="AQ434" s="271"/>
      <c r="AR434" s="271"/>
      <c r="AS434" s="271"/>
      <c r="AT434" s="271"/>
      <c r="AU434" s="271"/>
      <c r="AV434" s="271"/>
      <c r="AW434" s="271"/>
      <c r="AX434" s="271"/>
      <c r="AY434" s="271"/>
      <c r="AZ434" s="271"/>
      <c r="BA434" s="271"/>
      <c r="BB434" s="271"/>
      <c r="BC434" s="271"/>
    </row>
    <row r="437" spans="2:55" x14ac:dyDescent="0.25">
      <c r="C437" s="58"/>
      <c r="D437" s="165" t="str">
        <f>IF(OR(AND(D344=Tablas!$C$61,'Formacion Profesional'!G344=Tablas!$C$53),AND(D344=Tablas!$C$61,'Formacion Profesional'!G344=Tablas!$C$54),AND(D344=Tablas!$C$62,'Formacion Profesional'!G344=Tablas!$C$53),AND(D344=Tablas!$C$62,'Formacion Profesional'!G344=Tablas!$C$54),AND(D344=Tablas!$C$62,'Formacion Profesional'!G344=Tablas!$C$56)),"Una réplica","")</f>
        <v/>
      </c>
      <c r="E437" s="162" t="str">
        <f>IF(OR(AND(D344=Tablas!$C$61,'Formacion Profesional'!G344=Tablas!$C$53),AND(D344=Tablas!$C$61,'Formacion Profesional'!G344=Tablas!$C$54),AND(D344=Tablas!$C$62,'Formacion Profesional'!G344=Tablas!$C$53),AND(D344=Tablas!$C$62,'Formacion Profesional'!G344=Tablas!$C$54),AND(D344=Tablas!$C$62,'Formacion Profesional'!G344=Tablas!$C$56)),"Todas las réplicas","")</f>
        <v/>
      </c>
      <c r="AO437" s="58"/>
      <c r="AP437" s="165" t="str">
        <f>IF(OR(AND(AP344=Tablas!$C$61,'Formacion Profesional'!AS344=Tablas!$C$53),AND(AP344=Tablas!$C$61,'Formacion Profesional'!AS344=Tablas!$C$54),AND(AP344=Tablas!$C$62,'Formacion Profesional'!AS344=Tablas!$C$53),AND(AP344=Tablas!$C$62,'Formacion Profesional'!AS344=Tablas!$C$54),AND(AP344=Tablas!$C$62,'Formacion Profesional'!AS344=Tablas!$C$56)),"Una réplica","")</f>
        <v/>
      </c>
      <c r="AQ437" s="162" t="str">
        <f>IF(OR(AND(AP344=Tablas!$C$61,'Formacion Profesional'!AS344=Tablas!$C$53),AND(AP344=Tablas!$C$61,'Formacion Profesional'!AS344=Tablas!$C$54),AND(AP344=Tablas!$C$62,'Formacion Profesional'!AS344=Tablas!$C$53),AND(AP344=Tablas!$C$62,'Formacion Profesional'!AS344=Tablas!$C$54),AND(AP344=Tablas!$C$62,'Formacion Profesional'!AS344=Tablas!$C$56)),"Todas las réplicas","")</f>
        <v/>
      </c>
    </row>
    <row r="438" spans="2:55" x14ac:dyDescent="0.25">
      <c r="C438" s="167" t="str">
        <f>IF(OR(AND(D344=Tablas!$C$61,'Formacion Profesional'!G344=Tablas!$C$53),AND(D344=Tablas!$C$61,'Formacion Profesional'!G344=Tablas!$C$54),AND(D344=Tablas!$C$62,'Formacion Profesional'!G344=Tablas!$C$53),AND(D344=Tablas!$C$62,'Formacion Profesional'!G344=Tablas!$C$54),AND(D344=Tablas!$C$62,'Formacion Profesional'!G344=Tablas!$C$56)),"Del sujeto beneficiario","")</f>
        <v/>
      </c>
      <c r="D438" s="127"/>
      <c r="E438" s="127"/>
      <c r="AO438" s="167" t="str">
        <f>IF(OR(AND(AP344=Tablas!$C$61,'Formacion Profesional'!AS344=Tablas!$C$53),AND(AP344=Tablas!$C$61,'Formacion Profesional'!AS344=Tablas!$C$54),AND(AP344=Tablas!$C$62,'Formacion Profesional'!AS344=Tablas!$C$53),AND(AP344=Tablas!$C$62,'Formacion Profesional'!AS344=Tablas!$C$54),AND(AP344=Tablas!$C$62,'Formacion Profesional'!AS344=Tablas!$C$56)),"Del sujeto beneficiario","")</f>
        <v/>
      </c>
      <c r="AP438" s="127"/>
      <c r="AQ438" s="127"/>
    </row>
    <row r="439" spans="2:55" x14ac:dyDescent="0.25">
      <c r="C439" s="73" t="str">
        <f>IF(OR(AND(D344=Tablas!$C$61,'Formacion Profesional'!G344=Tablas!$C$53),AND(D344=Tablas!$C$61,'Formacion Profesional'!G344=Tablas!$C$54),AND(D344=Tablas!$C$62,'Formacion Profesional'!G344=Tablas!$C$53),AND(D344=Tablas!$C$62,'Formacion Profesional'!G344=Tablas!$C$54),AND(D344=Tablas!$C$62,'Formacion Profesional'!G344=Tablas!$C$56)),"De la/s patrocinada/s","")</f>
        <v/>
      </c>
      <c r="D439" s="127"/>
      <c r="E439" s="127"/>
      <c r="AO439" s="73" t="str">
        <f>IF(OR(AND(AP344=Tablas!$C$61,'Formacion Profesional'!AS344=Tablas!$C$53),AND(AP344=Tablas!$C$61,'Formacion Profesional'!AS344=Tablas!$C$54),AND(AP344=Tablas!$C$62,'Formacion Profesional'!AS344=Tablas!$C$53),AND(AP344=Tablas!$C$62,'Formacion Profesional'!AS344=Tablas!$C$54),AND(AP344=Tablas!$C$62,'Formacion Profesional'!AS344=Tablas!$C$56)),"De la/s patrocinada/s","")</f>
        <v/>
      </c>
      <c r="AP439" s="127"/>
      <c r="AQ439" s="127"/>
    </row>
    <row r="440" spans="2:55" x14ac:dyDescent="0.25">
      <c r="C440" s="126" t="str">
        <f>IF(OR(AND(D344=Tablas!$C$61,'Formacion Profesional'!G344=Tablas!$C$53),AND(D344=Tablas!$C$61,'Formacion Profesional'!G344=Tablas!$C$54),AND(D344=Tablas!$C$62,'Formacion Profesional'!G344=Tablas!$C$53),AND(D344=Tablas!$C$62,'Formacion Profesional'!G344=Tablas!$C$54),AND(D344=Tablas!$C$62,'Formacion Profesional'!G344=Tablas!$C$56)),"Total","")</f>
        <v/>
      </c>
      <c r="D440" s="128" t="str">
        <f>IF(OR(AND(D344=Tablas!$C$61,'Formacion Profesional'!G344=Tablas!$C$53),AND(D344=Tablas!$C$61,'Formacion Profesional'!G344=Tablas!$C$54),AND(D344=Tablas!$C$62,'Formacion Profesional'!G344=Tablas!$C$53),AND(D344=Tablas!$C$62,'Formacion Profesional'!G344=Tablas!$C$54),AND(D344=Tablas!$C$62,'Formacion Profesional'!G344=Tablas!$C$56)),SUM(D438:D439),"")</f>
        <v/>
      </c>
      <c r="E440" s="128" t="str">
        <f>IF(OR(AND(D344=Tablas!$C$61,'Formacion Profesional'!G344=Tablas!$C$53),AND(D344=Tablas!$C$61,'Formacion Profesional'!G344=Tablas!$C$54),AND(D344=Tablas!$C$62,'Formacion Profesional'!G344=Tablas!$C$53),AND(D344=Tablas!$C$62,'Formacion Profesional'!G344=Tablas!$C$54),AND(D344=Tablas!$C$62,'Formacion Profesional'!G344=Tablas!$C$56)),SUM(E438:E439),"")</f>
        <v/>
      </c>
      <c r="AO440" s="126" t="str">
        <f>IF(OR(AND(AP344=Tablas!$C$61,'Formacion Profesional'!AS344=Tablas!$C$53),AND(AP344=Tablas!$C$61,'Formacion Profesional'!AS344=Tablas!$C$54),AND(AP344=Tablas!$C$62,'Formacion Profesional'!AS344=Tablas!$C$53),AND(AP344=Tablas!$C$62,'Formacion Profesional'!AS344=Tablas!$C$54),AND(AP344=Tablas!$C$62,'Formacion Profesional'!AS344=Tablas!$C$56)),"Total","")</f>
        <v/>
      </c>
      <c r="AP440" s="128" t="str">
        <f>IF(OR(AND(AP344=Tablas!$C$61,'Formacion Profesional'!AS344=Tablas!$C$53),AND(AP344=Tablas!$C$61,'Formacion Profesional'!AS344=Tablas!$C$54),AND(AP344=Tablas!$C$62,'Formacion Profesional'!AS344=Tablas!$C$53),AND(AP344=Tablas!$C$62,'Formacion Profesional'!AS344=Tablas!$C$54),AND(AP344=Tablas!$C$62,'Formacion Profesional'!AS344=Tablas!$C$56)),SUM(AP438:AP439),"")</f>
        <v/>
      </c>
      <c r="AQ440" s="128" t="str">
        <f>IF(OR(AND(AP344=Tablas!$C$61,'Formacion Profesional'!AS344=Tablas!$C$53),AND(AP344=Tablas!$C$61,'Formacion Profesional'!AS344=Tablas!$C$54),AND(AP344=Tablas!$C$62,'Formacion Profesional'!AS344=Tablas!$C$53),AND(AP344=Tablas!$C$62,'Formacion Profesional'!AS344=Tablas!$C$54),AND(AP344=Tablas!$C$62,'Formacion Profesional'!AS344=Tablas!$C$56)),SUM(AQ438:AQ439),"")</f>
        <v/>
      </c>
    </row>
    <row r="443" spans="2:55" ht="15.75" x14ac:dyDescent="0.25">
      <c r="B443" s="271" t="s">
        <v>9274</v>
      </c>
      <c r="C443" s="271"/>
      <c r="D443" s="271"/>
      <c r="E443" s="271"/>
      <c r="F443" s="271"/>
      <c r="G443" s="271"/>
      <c r="H443" s="271"/>
      <c r="I443" s="271"/>
      <c r="J443" s="271"/>
      <c r="K443" s="271"/>
      <c r="L443" s="271"/>
      <c r="M443" s="271"/>
      <c r="N443" s="271"/>
      <c r="O443" s="271"/>
      <c r="P443" s="271"/>
      <c r="Q443" s="271"/>
      <c r="AN443" s="271" t="s">
        <v>9274</v>
      </c>
      <c r="AO443" s="271"/>
      <c r="AP443" s="271"/>
      <c r="AQ443" s="271"/>
      <c r="AR443" s="271"/>
      <c r="AS443" s="271"/>
      <c r="AT443" s="271"/>
      <c r="AU443" s="271"/>
      <c r="AV443" s="271"/>
      <c r="AW443" s="271"/>
      <c r="AX443" s="271"/>
      <c r="AY443" s="271"/>
      <c r="AZ443" s="271"/>
      <c r="BA443" s="271"/>
      <c r="BB443" s="271"/>
      <c r="BC443" s="271"/>
    </row>
    <row r="445" spans="2:55" ht="71.25" customHeight="1" x14ac:dyDescent="0.25">
      <c r="C445" s="38"/>
      <c r="D445" s="38"/>
      <c r="E445" s="166" t="str">
        <f>IF(OR(AND(D344=Tablas!$C$61,'Formacion Profesional'!G344=Tablas!$C$53),AND(D344=Tablas!$C$61,'Formacion Profesional'!G344=Tablas!$C$54),AND(D344=Tablas!$C$62,'Formacion Profesional'!G344=Tablas!$C$53),AND(D344=Tablas!$C$62,'Formacion Profesional'!G344=Tablas!$C$54),AND(D344=Tablas!$C$62,'Formacion Profesional'!G344=Tablas!$C$56)),"Producción / Operaciones","")</f>
        <v/>
      </c>
      <c r="F445" s="166" t="str">
        <f>IF(OR(AND(D344=Tablas!$C$61,'Formacion Profesional'!G344=Tablas!$C$53),AND(D344=Tablas!$C$61,'Formacion Profesional'!G344=Tablas!$C$54),AND(D344=Tablas!$C$62,'Formacion Profesional'!G344=Tablas!$C$53),AND(D344=Tablas!$C$62,'Formacion Profesional'!G344=Tablas!$C$54),AND(D344=Tablas!$C$62,'Formacion Profesional'!G344=Tablas!$C$56)),"Comercial y ventas","")</f>
        <v/>
      </c>
      <c r="G445" s="166" t="str">
        <f>IF(OR(AND(D344=Tablas!$C$61,'Formacion Profesional'!G344=Tablas!$C$53),AND(D344=Tablas!$C$61,'Formacion Profesional'!G344=Tablas!$C$54),AND(D344=Tablas!$C$62,'Formacion Profesional'!G344=Tablas!$C$53),AND(D344=Tablas!$C$62,'Formacion Profesional'!G344=Tablas!$C$54),AND(D344=Tablas!$C$62,'Formacion Profesional'!G344=Tablas!$C$56)),"Administración y finanzas","")</f>
        <v/>
      </c>
      <c r="H445" s="166" t="str">
        <f>IF(OR(AND(D344=Tablas!$C$61,'Formacion Profesional'!G344=Tablas!$C$53),AND(D344=Tablas!$C$61,'Formacion Profesional'!G344=Tablas!$C$54),AND(D344=Tablas!$C$62,'Formacion Profesional'!G344=Tablas!$C$53),AND(D344=Tablas!$C$62,'Formacion Profesional'!G344=Tablas!$C$54),AND(D344=Tablas!$C$62,'Formacion Profesional'!G344=Tablas!$C$56)),"Recursos Humanos","")</f>
        <v/>
      </c>
      <c r="I445" s="166" t="str">
        <f>IF(OR(AND(D344=Tablas!$C$61,'Formacion Profesional'!G344=Tablas!$C$53),AND(D344=Tablas!$C$61,'Formacion Profesional'!G344=Tablas!$C$54),AND(D344=Tablas!$C$62,'Formacion Profesional'!G344=Tablas!$C$53),AND(D344=Tablas!$C$62,'Formacion Profesional'!G344=Tablas!$C$54),AND(D344=Tablas!$C$62,'Formacion Profesional'!G344=Tablas!$C$56)),"Otros","")</f>
        <v/>
      </c>
      <c r="J445" s="166" t="str">
        <f>IF(OR(AND(D344=Tablas!$C$61,'Formacion Profesional'!G344=Tablas!$C$53),AND(D344=Tablas!$C$61,'Formacion Profesional'!G344=Tablas!$C$54),AND(D344=Tablas!$C$62,'Formacion Profesional'!G344=Tablas!$C$53),AND(D344=Tablas!$C$62,'Formacion Profesional'!G344=Tablas!$C$54),AND(D344=Tablas!$C$62,'Formacion Profesional'!G344=Tablas!$C$56)),"Total","")</f>
        <v/>
      </c>
      <c r="L445" s="26"/>
      <c r="AO445" s="38"/>
      <c r="AP445" s="38"/>
      <c r="AQ445" s="166" t="str">
        <f>IF(OR(AND(AP344=Tablas!$C$61,'Formacion Profesional'!AS344=Tablas!$C$53),AND(AP344=Tablas!$C$61,'Formacion Profesional'!AS344=Tablas!$C$54),AND(AP344=Tablas!$C$62,'Formacion Profesional'!AS344=Tablas!$C$53),AND(AP344=Tablas!$C$62,'Formacion Profesional'!AS344=Tablas!$C$54),AND(AP344=Tablas!$C$62,'Formacion Profesional'!AS344=Tablas!$C$56)),"Producción / Operaciones","")</f>
        <v/>
      </c>
      <c r="AR445" s="166" t="str">
        <f>IF(OR(AND(AP344=Tablas!$C$61,'Formacion Profesional'!AS344=Tablas!$C$53),AND(AP344=Tablas!$C$61,'Formacion Profesional'!AS344=Tablas!$C$54),AND(AP344=Tablas!$C$62,'Formacion Profesional'!AS344=Tablas!$C$53),AND(AP344=Tablas!$C$62,'Formacion Profesional'!AS344=Tablas!$C$54),AND(AP344=Tablas!$C$62,'Formacion Profesional'!AS344=Tablas!$C$56)),"Comercial y ventas","")</f>
        <v/>
      </c>
      <c r="AS445" s="166" t="str">
        <f>IF(OR(AND(AP344=Tablas!$C$61,'Formacion Profesional'!AS344=Tablas!$C$53),AND(AP344=Tablas!$C$61,'Formacion Profesional'!AS344=Tablas!$C$54),AND(AP344=Tablas!$C$62,'Formacion Profesional'!AS344=Tablas!$C$53),AND(AP344=Tablas!$C$62,'Formacion Profesional'!AS344=Tablas!$C$54),AND(AP344=Tablas!$C$62,'Formacion Profesional'!AS344=Tablas!$C$56)),"Administración y finanzas","")</f>
        <v/>
      </c>
      <c r="AT445" s="166" t="str">
        <f>IF(OR(AND(AP344=Tablas!$C$61,'Formacion Profesional'!AS344=Tablas!$C$53),AND(AP344=Tablas!$C$61,'Formacion Profesional'!AS344=Tablas!$C$54),AND(AP344=Tablas!$C$62,'Formacion Profesional'!AS344=Tablas!$C$53),AND(AP344=Tablas!$C$62,'Formacion Profesional'!AS344=Tablas!$C$54),AND(AP344=Tablas!$C$62,'Formacion Profesional'!AS344=Tablas!$C$56)),"Recursos Humanos","")</f>
        <v/>
      </c>
      <c r="AU445" s="166" t="str">
        <f>IF(OR(AND(AP344=Tablas!$C$61,'Formacion Profesional'!AS344=Tablas!$C$53),AND(AP344=Tablas!$C$61,'Formacion Profesional'!AS344=Tablas!$C$54),AND(AP344=Tablas!$C$62,'Formacion Profesional'!AS344=Tablas!$C$53),AND(AP344=Tablas!$C$62,'Formacion Profesional'!AS344=Tablas!$C$54),AND(AP344=Tablas!$C$62,'Formacion Profesional'!AS344=Tablas!$C$56)),"Otros","")</f>
        <v/>
      </c>
      <c r="AV445" s="166" t="str">
        <f>IF(OR(AND(AP344=Tablas!$C$61,'Formacion Profesional'!AS344=Tablas!$C$53),AND(AP344=Tablas!$C$61,'Formacion Profesional'!AS344=Tablas!$C$54),AND(AP344=Tablas!$C$62,'Formacion Profesional'!AS344=Tablas!$C$53),AND(AP344=Tablas!$C$62,'Formacion Profesional'!AS344=Tablas!$C$54),AND(AP344=Tablas!$C$62,'Formacion Profesional'!AS344=Tablas!$C$56)),"Total","")</f>
        <v/>
      </c>
      <c r="AX445" s="26"/>
    </row>
    <row r="446" spans="2:55" x14ac:dyDescent="0.25">
      <c r="C446" s="397" t="str">
        <f>IF(AND('Empresa Cooperativa'!$D$12=Tablas!$C$4,OR(AND(D344=Tablas!$C$61,'Formacion Profesional'!G344=Tablas!$C$53),AND(D344=Tablas!$C$61,'Formacion Profesional'!G344=Tablas!$C$54),AND(D344=Tablas!$C$62,'Formacion Profesional'!G344=Tablas!$C$53),AND(D344=Tablas!$C$62,'Formacion Profesional'!G344=Tablas!$C$54),AND(D344=Tablas!$C$62,'Formacion Profesional'!G344=Tablas!$C$56))),"Gerentes",IF(AND('Empresa Cooperativa'!$D$12=Tablas!$C$5,OR(AND(D344=Tablas!$C$61,'Formacion Profesional'!G344=Tablas!$C$53),AND(D344=Tablas!$C$61,'Formacion Profesional'!G344=Tablas!$C$54),AND(D344=Tablas!$C$62,'Formacion Profesional'!G344=Tablas!$C$53),AND(D344=Tablas!$C$62,'Formacion Profesional'!G344=Tablas!$C$54),AND(D344=Tablas!$C$62,'Formacion Profesional'!G344=Tablas!$C$56))),"Asociados",""))</f>
        <v/>
      </c>
      <c r="D446" s="397"/>
      <c r="E446" s="129"/>
      <c r="F446" s="129"/>
      <c r="G446" s="129"/>
      <c r="H446" s="129"/>
      <c r="I446" s="129"/>
      <c r="J446" s="131" t="str">
        <f>IF(OR(AND(D344=Tablas!$C$61,'Formacion Profesional'!G344=Tablas!$C$53),AND(D344=Tablas!$C$61,'Formacion Profesional'!G344=Tablas!$C$54),AND(D344=Tablas!$C$62,'Formacion Profesional'!G344=Tablas!$C$53),AND(D344=Tablas!$C$62,'Formacion Profesional'!G344=Tablas!$C$54),AND(D344=Tablas!$C$62,'Formacion Profesional'!G344=Tablas!$C$56)),SUM(E446:I446),"")</f>
        <v/>
      </c>
      <c r="L446" s="26"/>
      <c r="AO446" s="397" t="str">
        <f>IF(AND('Empresa Cooperativa'!$D$12=Tablas!$C$4,OR(AND(AP344=Tablas!$C$61,'Formacion Profesional'!AS344=Tablas!$C$53),AND(AP344=Tablas!$C$61,'Formacion Profesional'!AS344=Tablas!$C$54),AND(AP344=Tablas!$C$62,'Formacion Profesional'!AS344=Tablas!$C$53),AND(AP344=Tablas!$C$62,'Formacion Profesional'!AS344=Tablas!$C$54),AND(AP344=Tablas!$C$62,'Formacion Profesional'!AS344=Tablas!$C$56))),"Gerentes",IF(AND('Empresa Cooperativa'!$D$12=Tablas!$C$5,OR(AND(AP344=Tablas!$C$61,'Formacion Profesional'!AS344=Tablas!$C$53),AND(AP344=Tablas!$C$61,'Formacion Profesional'!AS344=Tablas!$C$54),AND(AP344=Tablas!$C$62,'Formacion Profesional'!AS344=Tablas!$C$53),AND(AP344=Tablas!$C$62,'Formacion Profesional'!AS344=Tablas!$C$54),AND(AP344=Tablas!$C$62,'Formacion Profesional'!AS344=Tablas!$C$56))),"Asociados",""))</f>
        <v/>
      </c>
      <c r="AP446" s="397"/>
      <c r="AQ446" s="129"/>
      <c r="AR446" s="129"/>
      <c r="AS446" s="129"/>
      <c r="AT446" s="129"/>
      <c r="AU446" s="129"/>
      <c r="AV446" s="131" t="str">
        <f>IF(OR(AND(AP344=Tablas!$C$61,'Formacion Profesional'!AS344=Tablas!$C$53),AND(AP344=Tablas!$C$61,'Formacion Profesional'!AS344=Tablas!$C$54),AND(AP344=Tablas!$C$62,'Formacion Profesional'!AS344=Tablas!$C$53),AND(AP344=Tablas!$C$62,'Formacion Profesional'!AS344=Tablas!$C$54),AND(AP344=Tablas!$C$62,'Formacion Profesional'!AS344=Tablas!$C$56)),SUM(AQ446:AU446),"")</f>
        <v/>
      </c>
      <c r="AX446" s="26"/>
    </row>
    <row r="447" spans="2:55" x14ac:dyDescent="0.25">
      <c r="C447" s="398" t="str">
        <f>IF(AND('Empresa Cooperativa'!$D$12=Tablas!$C$4,OR(AND(D344=Tablas!$C$61,'Formacion Profesional'!G344=Tablas!$C$53),AND(D344=Tablas!$C$61,'Formacion Profesional'!G344=Tablas!$C$54),AND(D344=Tablas!$C$62,'Formacion Profesional'!G344=Tablas!$C$53),AND(D344=Tablas!$C$62,'Formacion Profesional'!G344=Tablas!$C$54),AND(D344=Tablas!$C$62,'Formacion Profesional'!G344=Tablas!$C$56))),"Mandos Medios (supervisores, jefes de área, etc.)","")</f>
        <v/>
      </c>
      <c r="D447" s="398"/>
      <c r="E447" s="129"/>
      <c r="F447" s="129"/>
      <c r="G447" s="129"/>
      <c r="H447" s="129"/>
      <c r="I447" s="129"/>
      <c r="J447" s="131" t="str">
        <f>IF(OR(AND(D344=Tablas!$C$61,'Formacion Profesional'!G344=Tablas!$C$53),AND(D344=Tablas!$C$61,'Formacion Profesional'!G344=Tablas!$C$54),AND(D344=Tablas!$C$62,'Formacion Profesional'!G344=Tablas!$C$53),AND(D344=Tablas!$C$62,'Formacion Profesional'!G344=Tablas!$C$54),AND(D344=Tablas!$C$62,'Formacion Profesional'!G344=Tablas!$C$56)),SUM(E447:I447),"")</f>
        <v/>
      </c>
      <c r="L447" s="26"/>
      <c r="AO447" s="398" t="str">
        <f>IF(AND('Empresa Cooperativa'!$D$12=Tablas!$C$4,OR(AND(AP344=Tablas!$C$61,'Formacion Profesional'!AS344=Tablas!$C$53),AND(AP344=Tablas!$C$61,'Formacion Profesional'!AS344=Tablas!$C$54),AND(AP344=Tablas!$C$62,'Formacion Profesional'!AS344=Tablas!$C$53),AND(AP344=Tablas!$C$62,'Formacion Profesional'!AS344=Tablas!$C$54),AND(AP344=Tablas!$C$62,'Formacion Profesional'!AS344=Tablas!$C$56))),"Mandos Medios (supervisores, jefes de área, etc.)","")</f>
        <v/>
      </c>
      <c r="AP447" s="398"/>
      <c r="AQ447" s="129"/>
      <c r="AR447" s="129"/>
      <c r="AS447" s="129"/>
      <c r="AT447" s="129"/>
      <c r="AU447" s="129"/>
      <c r="AV447" s="131" t="str">
        <f>IF(OR(AND(AP344=Tablas!$C$61,'Formacion Profesional'!AS344=Tablas!$C$53),AND(AP344=Tablas!$C$61,'Formacion Profesional'!AS344=Tablas!$C$54),AND(AP344=Tablas!$C$62,'Formacion Profesional'!AS344=Tablas!$C$53),AND(AP344=Tablas!$C$62,'Formacion Profesional'!AS344=Tablas!$C$54),AND(AP344=Tablas!$C$62,'Formacion Profesional'!AS344=Tablas!$C$56)),SUM(AQ447:AU447),"")</f>
        <v/>
      </c>
      <c r="AX447" s="26"/>
    </row>
    <row r="448" spans="2:55" x14ac:dyDescent="0.25">
      <c r="C448" s="398" t="str">
        <f>IF(AND('Empresa Cooperativa'!$D$12=Tablas!$C$4,OR(AND(D344=Tablas!$C$61,'Formacion Profesional'!G344=Tablas!$C$53),AND(D344=Tablas!$C$61,'Formacion Profesional'!G344=Tablas!$C$54),AND(D344=Tablas!$C$62,'Formacion Profesional'!G344=Tablas!$C$53),AND(D344=Tablas!$C$62,'Formacion Profesional'!G344=Tablas!$C$54),AND(D344=Tablas!$C$62,'Formacion Profesional'!G344=Tablas!$C$56))),"Operativos","")</f>
        <v/>
      </c>
      <c r="D448" s="398"/>
      <c r="E448" s="129"/>
      <c r="F448" s="129"/>
      <c r="G448" s="129"/>
      <c r="H448" s="129"/>
      <c r="I448" s="129"/>
      <c r="J448" s="131" t="str">
        <f>IF(OR(AND(D344=Tablas!$C$61,'Formacion Profesional'!G344=Tablas!$C$53),AND(D344=Tablas!$C$61,'Formacion Profesional'!G344=Tablas!$C$54),AND(D344=Tablas!$C$62,'Formacion Profesional'!G344=Tablas!$C$53),AND(D344=Tablas!$C$62,'Formacion Profesional'!G344=Tablas!$C$54),AND(D344=Tablas!$C$62,'Formacion Profesional'!G344=Tablas!$C$56)),SUM(E448:I448),"")</f>
        <v/>
      </c>
      <c r="L448" s="26"/>
      <c r="AO448" s="398" t="str">
        <f>IF(AND('Empresa Cooperativa'!$D$12=Tablas!$C$4,OR(AND(AP344=Tablas!$C$61,'Formacion Profesional'!AS344=Tablas!$C$53),AND(AP344=Tablas!$C$61,'Formacion Profesional'!AS344=Tablas!$C$54),AND(AP344=Tablas!$C$62,'Formacion Profesional'!AS344=Tablas!$C$53),AND(AP344=Tablas!$C$62,'Formacion Profesional'!AS344=Tablas!$C$54),AND(AP344=Tablas!$C$62,'Formacion Profesional'!AS344=Tablas!$C$56))),"Operativos","")</f>
        <v/>
      </c>
      <c r="AP448" s="398"/>
      <c r="AQ448" s="129"/>
      <c r="AR448" s="129"/>
      <c r="AS448" s="129"/>
      <c r="AT448" s="129"/>
      <c r="AU448" s="129"/>
      <c r="AV448" s="131" t="str">
        <f>IF(OR(AND(AP344=Tablas!$C$61,'Formacion Profesional'!AS344=Tablas!$C$53),AND(AP344=Tablas!$C$61,'Formacion Profesional'!AS344=Tablas!$C$54),AND(AP344=Tablas!$C$62,'Formacion Profesional'!AS344=Tablas!$C$53),AND(AP344=Tablas!$C$62,'Formacion Profesional'!AS344=Tablas!$C$54),AND(AP344=Tablas!$C$62,'Formacion Profesional'!AS344=Tablas!$C$56)),SUM(AQ448:AU448),"")</f>
        <v/>
      </c>
      <c r="AX448" s="26"/>
    </row>
    <row r="449" spans="2:55" x14ac:dyDescent="0.25">
      <c r="C449" s="386" t="str">
        <f>IF(OR(AND(D344=Tablas!$C$61,'Formacion Profesional'!G344=Tablas!$C$53),AND(D344=Tablas!$C$61,'Formacion Profesional'!G344=Tablas!$C$54),AND(D344=Tablas!$C$62,'Formacion Profesional'!G344=Tablas!$C$53),AND(D344=Tablas!$C$62,'Formacion Profesional'!G344=Tablas!$C$54),AND(D344=Tablas!$C$62,'Formacion Profesional'!G344=Tablas!$C$56)),"Total","")</f>
        <v/>
      </c>
      <c r="D449" s="386"/>
      <c r="E449" s="130" t="str">
        <f>IF(OR(AND(D344=Tablas!$C$61,'Formacion Profesional'!G344=Tablas!$C$53),AND(D344=Tablas!$C$61,'Formacion Profesional'!G344=Tablas!$C$54),AND(D344=Tablas!$C$62,'Formacion Profesional'!G344=Tablas!$C$53),AND(D344=Tablas!$C$62,'Formacion Profesional'!G344=Tablas!$C$54),AND(D344=Tablas!$C$62,'Formacion Profesional'!G344=Tablas!$C$56)),SUM(E446:E448),"")</f>
        <v/>
      </c>
      <c r="F449" s="130" t="str">
        <f>IF(OR(AND(D344=Tablas!$C$61,'Formacion Profesional'!G344=Tablas!$C$53),AND(D344=Tablas!$C$61,'Formacion Profesional'!G344=Tablas!$C$54),AND(D344=Tablas!$C$62,'Formacion Profesional'!G344=Tablas!$C$53),AND(D344=Tablas!$C$62,'Formacion Profesional'!G344=Tablas!$C$54),AND(D344=Tablas!$C$62,'Formacion Profesional'!G344=Tablas!$C$56)),SUM(F446:F448),"")</f>
        <v/>
      </c>
      <c r="G449" s="130" t="str">
        <f>IF(OR(AND(D344=Tablas!$C$61,'Formacion Profesional'!G344=Tablas!$C$53),AND(D344=Tablas!$C$61,'Formacion Profesional'!G344=Tablas!$C$54),AND(D344=Tablas!$C$62,'Formacion Profesional'!G344=Tablas!$C$53),AND(D344=Tablas!$C$62,'Formacion Profesional'!G344=Tablas!$C$54),AND(D344=Tablas!$C$62,'Formacion Profesional'!G344=Tablas!$C$56)),SUM(G446:G448),"")</f>
        <v/>
      </c>
      <c r="H449" s="130" t="str">
        <f>IF(OR(AND(D344=Tablas!$C$61,'Formacion Profesional'!G344=Tablas!$C$53),AND(D344=Tablas!$C$61,'Formacion Profesional'!G344=Tablas!$C$54),AND(D344=Tablas!$C$62,'Formacion Profesional'!G344=Tablas!$C$53),AND(D344=Tablas!$C$62,'Formacion Profesional'!G344=Tablas!$C$54),AND(D344=Tablas!$C$62,'Formacion Profesional'!G344=Tablas!$C$56)),SUM(H446:H448),"")</f>
        <v/>
      </c>
      <c r="I449" s="130" t="str">
        <f>IF(OR(AND(D344=Tablas!$C$61,'Formacion Profesional'!G344=Tablas!$C$53),AND(D344=Tablas!$C$61,'Formacion Profesional'!G344=Tablas!$C$54),AND(D344=Tablas!$C$62,'Formacion Profesional'!G344=Tablas!$C$53),AND(D344=Tablas!$C$62,'Formacion Profesional'!G344=Tablas!$C$54),AND(D344=Tablas!$C$62,'Formacion Profesional'!G344=Tablas!$C$56)),SUM(I446:I448),"")</f>
        <v/>
      </c>
      <c r="J449" s="130" t="str">
        <f>IF(OR(AND(D344=Tablas!$C$61,'Formacion Profesional'!G344=Tablas!$C$53),AND(D344=Tablas!$C$61,'Formacion Profesional'!G344=Tablas!$C$54),AND(D344=Tablas!$C$62,'Formacion Profesional'!G344=Tablas!$C$53),AND(D344=Tablas!$C$62,'Formacion Profesional'!G344=Tablas!$C$54),AND(D344=Tablas!$C$62,'Formacion Profesional'!G344=Tablas!$C$56)),SUM(J446:J448),"")</f>
        <v/>
      </c>
      <c r="L449" s="26"/>
      <c r="AO449" s="386" t="str">
        <f>IF(OR(AND(AP344=Tablas!$C$61,'Formacion Profesional'!AS344=Tablas!$C$53),AND(AP344=Tablas!$C$61,'Formacion Profesional'!AS344=Tablas!$C$54),AND(AP344=Tablas!$C$62,'Formacion Profesional'!AS344=Tablas!$C$53),AND(AP344=Tablas!$C$62,'Formacion Profesional'!AS344=Tablas!$C$54),AND(AP344=Tablas!$C$62,'Formacion Profesional'!AS344=Tablas!$C$56)),"Total","")</f>
        <v/>
      </c>
      <c r="AP449" s="386"/>
      <c r="AQ449" s="130" t="str">
        <f>IF(OR(AND(AP344=Tablas!$C$61,'Formacion Profesional'!AS344=Tablas!$C$53),AND(AP344=Tablas!$C$61,'Formacion Profesional'!AS344=Tablas!$C$54),AND(AP344=Tablas!$C$62,'Formacion Profesional'!AS344=Tablas!$C$53),AND(AP344=Tablas!$C$62,'Formacion Profesional'!AS344=Tablas!$C$54),AND(AP344=Tablas!$C$62,'Formacion Profesional'!AS344=Tablas!$C$56)),SUM(AQ446:AQ448),"")</f>
        <v/>
      </c>
      <c r="AR449" s="130" t="str">
        <f>IF(OR(AND(AP344=Tablas!$C$61,'Formacion Profesional'!AS344=Tablas!$C$53),AND(AP344=Tablas!$C$61,'Formacion Profesional'!AS344=Tablas!$C$54),AND(AP344=Tablas!$C$62,'Formacion Profesional'!AS344=Tablas!$C$53),AND(AP344=Tablas!$C$62,'Formacion Profesional'!AS344=Tablas!$C$54),AND(AP344=Tablas!$C$62,'Formacion Profesional'!AS344=Tablas!$C$56)),SUM(AR446:AR448),"")</f>
        <v/>
      </c>
      <c r="AS449" s="130" t="str">
        <f>IF(OR(AND(AP344=Tablas!$C$61,'Formacion Profesional'!AS344=Tablas!$C$53),AND(AP344=Tablas!$C$61,'Formacion Profesional'!AS344=Tablas!$C$54),AND(AP344=Tablas!$C$62,'Formacion Profesional'!AS344=Tablas!$C$53),AND(AP344=Tablas!$C$62,'Formacion Profesional'!AS344=Tablas!$C$54),AND(AP344=Tablas!$C$62,'Formacion Profesional'!AS344=Tablas!$C$56)),SUM(AS446:AS448),"")</f>
        <v/>
      </c>
      <c r="AT449" s="130" t="str">
        <f>IF(OR(AND(AP344=Tablas!$C$61,'Formacion Profesional'!AS344=Tablas!$C$53),AND(AP344=Tablas!$C$61,'Formacion Profesional'!AS344=Tablas!$C$54),AND(AP344=Tablas!$C$62,'Formacion Profesional'!AS344=Tablas!$C$53),AND(AP344=Tablas!$C$62,'Formacion Profesional'!AS344=Tablas!$C$54),AND(AP344=Tablas!$C$62,'Formacion Profesional'!AS344=Tablas!$C$56)),SUM(AT446:AT448),"")</f>
        <v/>
      </c>
      <c r="AU449" s="130" t="str">
        <f>IF(OR(AND(AP344=Tablas!$C$61,'Formacion Profesional'!AS344=Tablas!$C$53),AND(AP344=Tablas!$C$61,'Formacion Profesional'!AS344=Tablas!$C$54),AND(AP344=Tablas!$C$62,'Formacion Profesional'!AS344=Tablas!$C$53),AND(AP344=Tablas!$C$62,'Formacion Profesional'!AS344=Tablas!$C$54),AND(AP344=Tablas!$C$62,'Formacion Profesional'!AS344=Tablas!$C$56)),SUM(AU446:AU448),"")</f>
        <v/>
      </c>
      <c r="AV449" s="130" t="str">
        <f>IF(OR(AND(AP344=Tablas!$C$61,'Formacion Profesional'!AS344=Tablas!$C$53),AND(AP344=Tablas!$C$61,'Formacion Profesional'!AS344=Tablas!$C$54),AND(AP344=Tablas!$C$62,'Formacion Profesional'!AS344=Tablas!$C$53),AND(AP344=Tablas!$C$62,'Formacion Profesional'!AS344=Tablas!$C$54),AND(AP344=Tablas!$C$62,'Formacion Profesional'!AS344=Tablas!$C$56)),SUM(AV446:AV448),"")</f>
        <v/>
      </c>
      <c r="AX449" s="26"/>
    </row>
    <row r="451" spans="2:55" ht="15.75" x14ac:dyDescent="0.25">
      <c r="B451" s="271" t="s">
        <v>9205</v>
      </c>
      <c r="C451" s="271"/>
      <c r="D451" s="271"/>
      <c r="E451" s="271"/>
      <c r="F451" s="271"/>
      <c r="G451" s="271"/>
      <c r="H451" s="271"/>
      <c r="I451" s="271"/>
      <c r="J451" s="271"/>
      <c r="K451" s="271"/>
      <c r="L451" s="271"/>
      <c r="M451" s="271"/>
      <c r="N451" s="271"/>
      <c r="O451" s="271"/>
      <c r="P451" s="271"/>
      <c r="Q451" s="271"/>
      <c r="AN451" s="271" t="s">
        <v>9205</v>
      </c>
      <c r="AO451" s="271"/>
      <c r="AP451" s="271"/>
      <c r="AQ451" s="271"/>
      <c r="AR451" s="271"/>
      <c r="AS451" s="271"/>
      <c r="AT451" s="271"/>
      <c r="AU451" s="271"/>
      <c r="AV451" s="271"/>
      <c r="AW451" s="271"/>
      <c r="AX451" s="271"/>
      <c r="AY451" s="271"/>
      <c r="AZ451" s="271"/>
      <c r="BA451" s="271"/>
      <c r="BB451" s="271"/>
      <c r="BC451" s="271"/>
    </row>
    <row r="453" spans="2:55" ht="69" customHeight="1" x14ac:dyDescent="0.25">
      <c r="D453" s="162" t="str">
        <f>IF(D439&gt;0,"Organismo patrocinado","")</f>
        <v/>
      </c>
      <c r="E453" s="162" t="str">
        <f>IF(D439&gt;0,"Dotacion de personal","")</f>
        <v/>
      </c>
      <c r="F453" s="162" t="str">
        <f>IF(D439&gt;0,"Cantidad de personas informadas a capacitar","")</f>
        <v/>
      </c>
      <c r="G453" s="162" t="str">
        <f>IF(D439&gt;0,"Cantidad de personas a capacitar en el curso","")</f>
        <v/>
      </c>
      <c r="AP453" s="162" t="str">
        <f>IF(AP439&gt;0,"Organismo patrocinado","")</f>
        <v/>
      </c>
      <c r="AQ453" s="162" t="str">
        <f>IF(AP439&gt;0,"Dotacion de personal","")</f>
        <v/>
      </c>
      <c r="AR453" s="162" t="str">
        <f>IF(AP439&gt;0,"Cantidad de personas informadas a capacitar","")</f>
        <v/>
      </c>
      <c r="AS453" s="162" t="str">
        <f>IF(AP439&gt;0,"Cantidad de personas a capacitar en el curso","")</f>
        <v/>
      </c>
    </row>
    <row r="454" spans="2:55" x14ac:dyDescent="0.25">
      <c r="D454" s="163"/>
      <c r="E454" s="183" t="str">
        <f>IF(AND(D439&gt;0,D454&gt;0),VLOOKUP(D454,'Organismos patrocinados'!$D$14:$G$43,3,FALSE),"")</f>
        <v/>
      </c>
      <c r="F454" s="183" t="str">
        <f>IF(AND(D439&gt;0,D454&gt;0),VLOOKUP(D454,'Organismos patrocinados'!$D$14:$G$43,4,FALSE),"")</f>
        <v/>
      </c>
      <c r="G454" s="77"/>
      <c r="AP454" s="163"/>
      <c r="AQ454" s="183" t="str">
        <f>IF(AND(AP439&gt;0,AP454&gt;0),VLOOKUP(AP454,'Organismos patrocinados'!$D$14:$G$43,3,FALSE),"")</f>
        <v/>
      </c>
      <c r="AR454" s="183" t="str">
        <f>IF(AND(AP439&gt;0,AP454&gt;0),VLOOKUP(AP454,'Organismos patrocinados'!$D$14:$G$43,4,FALSE),"")</f>
        <v/>
      </c>
      <c r="AS454" s="77"/>
    </row>
    <row r="455" spans="2:55" x14ac:dyDescent="0.25">
      <c r="D455" s="163"/>
      <c r="E455" s="183" t="str">
        <f>IF(AND(D439&gt;0,D455&gt;0),VLOOKUP(D455,'Organismos patrocinados'!$D$14:$G$43,3,FALSE),"")</f>
        <v/>
      </c>
      <c r="F455" s="183" t="str">
        <f>IF(AND(D439&gt;0,D455&gt;0),VLOOKUP(D455,'Organismos patrocinados'!$D$14:$G$43,4,FALSE),"")</f>
        <v/>
      </c>
      <c r="G455" s="77"/>
      <c r="AP455" s="163"/>
      <c r="AQ455" s="183" t="str">
        <f>IF(AND(AP439&gt;0,AP455&gt;0),VLOOKUP(AP455,'Organismos patrocinados'!$D$14:$G$43,3,FALSE),"")</f>
        <v/>
      </c>
      <c r="AR455" s="183" t="str">
        <f>IF(AND(AP439&gt;0,AP455&gt;0),VLOOKUP(AP455,'Organismos patrocinados'!$D$14:$G$43,4,FALSE),"")</f>
        <v/>
      </c>
      <c r="AS455" s="77"/>
    </row>
    <row r="456" spans="2:55" x14ac:dyDescent="0.25">
      <c r="D456" s="163"/>
      <c r="E456" s="183" t="str">
        <f>IF(AND(D439&gt;0,D456&gt;0),VLOOKUP(D456,'Organismos patrocinados'!$D$14:$G$43,3,FALSE),"")</f>
        <v/>
      </c>
      <c r="F456" s="183" t="str">
        <f>IF(AND(D439&gt;0,D456&gt;0),VLOOKUP(D456,'Organismos patrocinados'!$D$14:$G$43,4,FALSE),"")</f>
        <v/>
      </c>
      <c r="G456" s="77"/>
      <c r="AP456" s="163"/>
      <c r="AQ456" s="183" t="str">
        <f>IF(AND(AP439&gt;0,AP456&gt;0),VLOOKUP(AP456,'Organismos patrocinados'!$D$14:$G$43,3,FALSE),"")</f>
        <v/>
      </c>
      <c r="AR456" s="183" t="str">
        <f>IF(AND(AP439&gt;0,AP456&gt;0),VLOOKUP(AP456,'Organismos patrocinados'!$D$14:$G$43,4,FALSE),"")</f>
        <v/>
      </c>
      <c r="AS456" s="77"/>
    </row>
    <row r="457" spans="2:55" x14ac:dyDescent="0.25">
      <c r="D457" s="163"/>
      <c r="E457" s="183" t="str">
        <f>IF(AND(D439&gt;0,D457&gt;0),VLOOKUP(D457,'Organismos patrocinados'!$D$14:$G$43,3,FALSE),"")</f>
        <v/>
      </c>
      <c r="F457" s="183" t="str">
        <f>IF(AND(D439&gt;0,D457&gt;0),VLOOKUP(D457,'Organismos patrocinados'!$D$14:$G$43,4,FALSE),"")</f>
        <v/>
      </c>
      <c r="G457" s="77"/>
      <c r="AP457" s="163"/>
      <c r="AQ457" s="183" t="str">
        <f>IF(AND(AP439&gt;0,AP457&gt;0),VLOOKUP(AP457,'Organismos patrocinados'!$D$14:$G$43,3,FALSE),"")</f>
        <v/>
      </c>
      <c r="AR457" s="183" t="str">
        <f>IF(AND(AP439&gt;0,AP457&gt;0),VLOOKUP(AP457,'Organismos patrocinados'!$D$14:$G$43,4,FALSE),"")</f>
        <v/>
      </c>
      <c r="AS457" s="77"/>
    </row>
    <row r="458" spans="2:55" x14ac:dyDescent="0.25">
      <c r="D458" s="163"/>
      <c r="E458" s="183" t="str">
        <f>IF(AND(D439&gt;0,D458&gt;0),VLOOKUP(D458,'Organismos patrocinados'!$D$14:$G$43,3,FALSE),"")</f>
        <v/>
      </c>
      <c r="F458" s="183" t="str">
        <f>IF(AND(D439&gt;0,D458&gt;0),VLOOKUP(D458,'Organismos patrocinados'!$D$14:$G$43,4,FALSE),"")</f>
        <v/>
      </c>
      <c r="G458" s="77"/>
      <c r="AP458" s="163"/>
      <c r="AQ458" s="183" t="str">
        <f>IF(AND(AP439&gt;0,AP458&gt;0),VLOOKUP(AP458,'Organismos patrocinados'!$D$14:$G$43,3,FALSE),"")</f>
        <v/>
      </c>
      <c r="AR458" s="183" t="str">
        <f>IF(AND(AP439&gt;0,AP458&gt;0),VLOOKUP(AP458,'Organismos patrocinados'!$D$14:$G$43,4,FALSE),"")</f>
        <v/>
      </c>
      <c r="AS458" s="77"/>
    </row>
    <row r="459" spans="2:55" x14ac:dyDescent="0.25">
      <c r="D459" s="163"/>
      <c r="E459" s="183" t="str">
        <f>IF(AND(D439&gt;0,D459&gt;0),VLOOKUP(D459,'Organismos patrocinados'!$D$14:$G$43,3,FALSE),"")</f>
        <v/>
      </c>
      <c r="F459" s="183" t="str">
        <f>IF(AND(D439&gt;0,D459&gt;0),VLOOKUP(D459,'Organismos patrocinados'!$D$14:$G$43,4,FALSE),"")</f>
        <v/>
      </c>
      <c r="G459" s="77"/>
      <c r="AP459" s="163"/>
      <c r="AQ459" s="183" t="str">
        <f>IF(AND(AP439&gt;0,AP459&gt;0),VLOOKUP(AP459,'Organismos patrocinados'!$D$14:$G$43,3,FALSE),"")</f>
        <v/>
      </c>
      <c r="AR459" s="183" t="str">
        <f>IF(AND(AP439&gt;0,AP459&gt;0),VLOOKUP(AP459,'Organismos patrocinados'!$D$14:$G$43,4,FALSE),"")</f>
        <v/>
      </c>
      <c r="AS459" s="77"/>
    </row>
    <row r="460" spans="2:55" x14ac:dyDescent="0.25">
      <c r="D460" s="163"/>
      <c r="E460" s="183" t="str">
        <f>IF(AND(D439&gt;0,D460&gt;0),VLOOKUP(D460,'Organismos patrocinados'!$D$14:$G$43,3,FALSE),"")</f>
        <v/>
      </c>
      <c r="F460" s="183" t="str">
        <f>IF(AND(D439&gt;0,D460&gt;0),VLOOKUP(D460,'Organismos patrocinados'!$D$14:$G$43,4,FALSE),"")</f>
        <v/>
      </c>
      <c r="G460" s="77"/>
      <c r="AP460" s="163"/>
      <c r="AQ460" s="183" t="str">
        <f>IF(AND(AP439&gt;0,AP460&gt;0),VLOOKUP(AP460,'Organismos patrocinados'!$D$14:$G$43,3,FALSE),"")</f>
        <v/>
      </c>
      <c r="AR460" s="183" t="str">
        <f>IF(AND(AP439&gt;0,AP460&gt;0),VLOOKUP(AP460,'Organismos patrocinados'!$D$14:$G$43,4,FALSE),"")</f>
        <v/>
      </c>
      <c r="AS460" s="77"/>
    </row>
    <row r="461" spans="2:55" x14ac:dyDescent="0.25">
      <c r="D461" s="163"/>
      <c r="E461" s="183" t="str">
        <f>IF(AND(D439&gt;0,D461&gt;0),VLOOKUP(D461,'Organismos patrocinados'!$D$14:$G$43,3,FALSE),"")</f>
        <v/>
      </c>
      <c r="F461" s="183" t="str">
        <f>IF(AND(D439&gt;0,D461&gt;0),VLOOKUP(D461,'Organismos patrocinados'!$D$14:$G$43,4,FALSE),"")</f>
        <v/>
      </c>
      <c r="G461" s="77"/>
      <c r="AP461" s="163"/>
      <c r="AQ461" s="183" t="str">
        <f>IF(AND(AP439&gt;0,AP461&gt;0),VLOOKUP(AP461,'Organismos patrocinados'!$D$14:$G$43,3,FALSE),"")</f>
        <v/>
      </c>
      <c r="AR461" s="183" t="str">
        <f>IF(AND(AP439&gt;0,AP461&gt;0),VLOOKUP(AP461,'Organismos patrocinados'!$D$14:$G$43,4,FALSE),"")</f>
        <v/>
      </c>
      <c r="AS461" s="77"/>
    </row>
    <row r="462" spans="2:55" x14ac:dyDescent="0.25">
      <c r="D462" s="163"/>
      <c r="E462" s="183" t="str">
        <f>IF(AND(D439&gt;0,D462&gt;0),VLOOKUP(D462,'Organismos patrocinados'!$D$14:$G$43,3,FALSE),"")</f>
        <v/>
      </c>
      <c r="F462" s="183" t="str">
        <f>IF(AND(D439&gt;0,D462&gt;0),VLOOKUP(D462,'Organismos patrocinados'!$D$14:$G$43,4,FALSE),"")</f>
        <v/>
      </c>
      <c r="G462" s="77"/>
      <c r="AP462" s="163"/>
      <c r="AQ462" s="183" t="str">
        <f>IF(AND(AP439&gt;0,AP462&gt;0),VLOOKUP(AP462,'Organismos patrocinados'!$D$14:$G$43,3,FALSE),"")</f>
        <v/>
      </c>
      <c r="AR462" s="183" t="str">
        <f>IF(AND(AP439&gt;0,AP462&gt;0),VLOOKUP(AP462,'Organismos patrocinados'!$D$14:$G$43,4,FALSE),"")</f>
        <v/>
      </c>
      <c r="AS462" s="77"/>
    </row>
    <row r="463" spans="2:55" x14ac:dyDescent="0.25">
      <c r="D463" s="163"/>
      <c r="E463" s="183" t="str">
        <f>IF(AND(D439&gt;0,D463&gt;0),VLOOKUP(D463,'Organismos patrocinados'!$D$14:$G$43,3,FALSE),"")</f>
        <v/>
      </c>
      <c r="F463" s="183" t="str">
        <f>IF(AND(D439&gt;0,D463&gt;0),VLOOKUP(D463,'Organismos patrocinados'!$D$14:$G$43,4,FALSE),"")</f>
        <v/>
      </c>
      <c r="G463" s="77"/>
      <c r="AP463" s="163"/>
      <c r="AQ463" s="183" t="str">
        <f>IF(AND(AP439&gt;0,AP463&gt;0),VLOOKUP(AP463,'Organismos patrocinados'!$D$14:$G$43,3,FALSE),"")</f>
        <v/>
      </c>
      <c r="AR463" s="183" t="str">
        <f>IF(AND(AP439&gt;0,AP463&gt;0),VLOOKUP(AP463,'Organismos patrocinados'!$D$14:$G$43,4,FALSE),"")</f>
        <v/>
      </c>
      <c r="AS463" s="77"/>
    </row>
    <row r="464" spans="2:55" x14ac:dyDescent="0.25">
      <c r="D464" s="163"/>
      <c r="E464" s="183" t="str">
        <f>IF(AND(D439&gt;0,D464&gt;0),VLOOKUP(D464,'Organismos patrocinados'!$D$14:$G$43,3,FALSE),"")</f>
        <v/>
      </c>
      <c r="F464" s="183" t="str">
        <f>IF(AND(D439&gt;0,D464&gt;0),VLOOKUP(D464,'Organismos patrocinados'!$D$14:$G$43,4,FALSE),"")</f>
        <v/>
      </c>
      <c r="G464" s="77"/>
      <c r="AP464" s="163"/>
      <c r="AQ464" s="183" t="str">
        <f>IF(AND(AP439&gt;0,AP464&gt;0),VLOOKUP(AP464,'Organismos patrocinados'!$D$14:$G$43,3,FALSE),"")</f>
        <v/>
      </c>
      <c r="AR464" s="183" t="str">
        <f>IF(AND(AP439&gt;0,AP464&gt;0),VLOOKUP(AP464,'Organismos patrocinados'!$D$14:$G$43,4,FALSE),"")</f>
        <v/>
      </c>
      <c r="AS464" s="77"/>
    </row>
    <row r="465" spans="2:55" x14ac:dyDescent="0.25">
      <c r="D465" s="163"/>
      <c r="E465" s="183" t="str">
        <f>IF(AND(D439&gt;0,D465&gt;0),VLOOKUP(D465,'Organismos patrocinados'!$D$14:$G$43,3,FALSE),"")</f>
        <v/>
      </c>
      <c r="F465" s="183" t="str">
        <f>IF(AND(D439&gt;0,D465&gt;0),VLOOKUP(D465,'Organismos patrocinados'!$D$14:$G$43,4,FALSE),"")</f>
        <v/>
      </c>
      <c r="G465" s="77"/>
      <c r="AP465" s="163"/>
      <c r="AQ465" s="183" t="str">
        <f>IF(AND(AP439&gt;0,AP465&gt;0),VLOOKUP(AP465,'Organismos patrocinados'!$D$14:$G$43,3,FALSE),"")</f>
        <v/>
      </c>
      <c r="AR465" s="183" t="str">
        <f>IF(AND(AP439&gt;0,AP465&gt;0),VLOOKUP(AP465,'Organismos patrocinados'!$D$14:$G$43,4,FALSE),"")</f>
        <v/>
      </c>
      <c r="AS465" s="77"/>
    </row>
    <row r="466" spans="2:55" x14ac:dyDescent="0.25">
      <c r="D466" s="163"/>
      <c r="E466" s="183" t="str">
        <f>IF(AND(D439&gt;0,D466&gt;0),VLOOKUP(D466,'Organismos patrocinados'!$D$14:$G$43,3,FALSE),"")</f>
        <v/>
      </c>
      <c r="F466" s="183" t="str">
        <f>IF(AND(D439&gt;0,D466&gt;0),VLOOKUP(D466,'Organismos patrocinados'!$D$14:$G$43,4,FALSE),"")</f>
        <v/>
      </c>
      <c r="G466" s="77"/>
      <c r="AP466" s="163"/>
      <c r="AQ466" s="183" t="str">
        <f>IF(AND(AP439&gt;0,AP466&gt;0),VLOOKUP(AP466,'Organismos patrocinados'!$D$14:$G$43,3,FALSE),"")</f>
        <v/>
      </c>
      <c r="AR466" s="183" t="str">
        <f>IF(AND(AP439&gt;0,AP466&gt;0),VLOOKUP(AP466,'Organismos patrocinados'!$D$14:$G$43,4,FALSE),"")</f>
        <v/>
      </c>
      <c r="AS466" s="77"/>
    </row>
    <row r="467" spans="2:55" x14ac:dyDescent="0.25">
      <c r="D467" s="163"/>
      <c r="E467" s="183" t="str">
        <f>IF(AND(D439&gt;0,D467&gt;0),VLOOKUP(D467,'Organismos patrocinados'!$D$14:$G$43,3,FALSE),"")</f>
        <v/>
      </c>
      <c r="F467" s="183" t="str">
        <f>IF(AND(D439&gt;0,D467&gt;0),VLOOKUP(D467,'Organismos patrocinados'!$D$14:$G$43,4,FALSE),"")</f>
        <v/>
      </c>
      <c r="G467" s="77"/>
      <c r="AP467" s="163"/>
      <c r="AQ467" s="183" t="str">
        <f>IF(AND(AP439&gt;0,AP467&gt;0),VLOOKUP(AP467,'Organismos patrocinados'!$D$14:$G$43,3,FALSE),"")</f>
        <v/>
      </c>
      <c r="AR467" s="183" t="str">
        <f>IF(AND(AP439&gt;0,AP467&gt;0),VLOOKUP(AP467,'Organismos patrocinados'!$D$14:$G$43,4,FALSE),"")</f>
        <v/>
      </c>
      <c r="AS467" s="77"/>
    </row>
    <row r="468" spans="2:55" x14ac:dyDescent="0.25">
      <c r="D468" s="387" t="str">
        <f>IF(D439&gt;0,"Total","")</f>
        <v/>
      </c>
      <c r="E468" s="387"/>
      <c r="F468" s="387"/>
      <c r="G468" s="167" t="str">
        <f>IF(D439&gt;0,SUM(G454:G467),"")</f>
        <v/>
      </c>
      <c r="AP468" s="387" t="str">
        <f>IF(AP439&gt;0,"Total","")</f>
        <v/>
      </c>
      <c r="AQ468" s="387"/>
      <c r="AR468" s="387"/>
      <c r="AS468" s="167" t="str">
        <f>IF(AP439&gt;0,SUM(AS454:AS467),"")</f>
        <v/>
      </c>
    </row>
    <row r="473" spans="2:55" ht="30" customHeight="1" x14ac:dyDescent="0.25">
      <c r="C473" s="103"/>
      <c r="D473" s="103"/>
      <c r="E473" s="103"/>
      <c r="F473" s="166" t="str">
        <f>IF(D439&gt;0,"Producción / Operaciones ","")</f>
        <v/>
      </c>
      <c r="G473" s="166" t="str">
        <f>IF(D439&gt;0,"Comercial y ventas","")</f>
        <v/>
      </c>
      <c r="H473" s="166" t="str">
        <f>IF(D439&gt;0,"Administración y finanzas","")</f>
        <v/>
      </c>
      <c r="I473" s="166" t="str">
        <f>IF(D439&gt;0,"Recursos Humanos","")</f>
        <v/>
      </c>
      <c r="J473" s="166" t="str">
        <f>IF(D439&gt;0,"Otros","")</f>
        <v/>
      </c>
      <c r="K473" s="166" t="str">
        <f>IF(D439&gt;0,"TOTAL","")</f>
        <v/>
      </c>
      <c r="AO473" s="103"/>
      <c r="AP473" s="103"/>
      <c r="AQ473" s="103"/>
      <c r="AR473" s="166" t="str">
        <f>IF(AP439&gt;0,"Producción / Operaciones ","")</f>
        <v/>
      </c>
      <c r="AS473" s="166" t="str">
        <f>IF(AP439&gt;0,"Comercial y ventas","")</f>
        <v/>
      </c>
      <c r="AT473" s="166" t="str">
        <f>IF(AP439&gt;0,"Administración y finanzas","")</f>
        <v/>
      </c>
      <c r="AU473" s="166" t="str">
        <f>IF(AP439&gt;0,"Recursos Humanos","")</f>
        <v/>
      </c>
      <c r="AV473" s="166" t="str">
        <f>IF(AP439&gt;0,"Otros","")</f>
        <v/>
      </c>
      <c r="AW473" s="166" t="str">
        <f>IF(AP439&gt;0,"TOTAL","")</f>
        <v/>
      </c>
    </row>
    <row r="474" spans="2:55" x14ac:dyDescent="0.25">
      <c r="C474" s="388" t="str">
        <f>IF(AND('Empresa Cooperativa'!D694=Tablas!C686,D439&gt;0),"Gerentes",IF(AND(D439&gt;0,'Empresa Cooperativa'!D694=Tablas!C687),"Cantidad de asociados a capacitar",""))</f>
        <v/>
      </c>
      <c r="D474" s="388"/>
      <c r="E474" s="388"/>
      <c r="F474" s="184"/>
      <c r="G474" s="184"/>
      <c r="H474" s="184"/>
      <c r="I474" s="184"/>
      <c r="J474" s="184"/>
      <c r="K474" s="131" t="str">
        <f>IF(D439&gt;0,SUM(F474:J474),"")</f>
        <v/>
      </c>
      <c r="AO474" s="388" t="str">
        <f>IF(AND('Empresa Cooperativa'!AP694=Tablas!AQ686,AP439&gt;0),"Gerentes",IF(AND(AP439&gt;0,'Empresa Cooperativa'!AP694=Tablas!AQ687),"Cantidad de asociados a capacitar",""))</f>
        <v/>
      </c>
      <c r="AP474" s="388"/>
      <c r="AQ474" s="388"/>
      <c r="AR474" s="184"/>
      <c r="AS474" s="184"/>
      <c r="AT474" s="184"/>
      <c r="AU474" s="184"/>
      <c r="AV474" s="184"/>
      <c r="AW474" s="131" t="str">
        <f>IF(AP439&gt;0,SUM(AR474:AV474),"")</f>
        <v/>
      </c>
    </row>
    <row r="475" spans="2:55" x14ac:dyDescent="0.25">
      <c r="C475" s="389" t="str">
        <f>IF(AND(D439&gt;0,'Empresa Cooperativa'!D694=Tablas!C686),"Mandos Medios (supervisores, jefes de área, etc.)","")</f>
        <v/>
      </c>
      <c r="D475" s="389"/>
      <c r="E475" s="389"/>
      <c r="F475" s="184"/>
      <c r="G475" s="184"/>
      <c r="H475" s="184"/>
      <c r="I475" s="184"/>
      <c r="J475" s="184"/>
      <c r="K475" s="131" t="str">
        <f>IF(D439&gt;0,SUM(F475:J475),"")</f>
        <v/>
      </c>
      <c r="AO475" s="389" t="str">
        <f>IF(AND(AP439&gt;0,'Empresa Cooperativa'!AP694=Tablas!AQ686),"Mandos Medios (supervisores, jefes de área, etc.)","")</f>
        <v/>
      </c>
      <c r="AP475" s="389"/>
      <c r="AQ475" s="389"/>
      <c r="AR475" s="184"/>
      <c r="AS475" s="184"/>
      <c r="AT475" s="184"/>
      <c r="AU475" s="184"/>
      <c r="AV475" s="184"/>
      <c r="AW475" s="131" t="str">
        <f>IF(AP439&gt;0,SUM(AR475:AV475),"")</f>
        <v/>
      </c>
    </row>
    <row r="476" spans="2:55" x14ac:dyDescent="0.25">
      <c r="C476" s="389" t="str">
        <f>IF(AND(D439&gt;0,'Empresa Cooperativa'!D694=Tablas!C686),"Operativos","")</f>
        <v/>
      </c>
      <c r="D476" s="389"/>
      <c r="E476" s="389"/>
      <c r="F476" s="184"/>
      <c r="G476" s="184"/>
      <c r="H476" s="184"/>
      <c r="I476" s="184"/>
      <c r="J476" s="184"/>
      <c r="K476" s="131" t="str">
        <f>IF(D439&gt;0,SUM(F476:J476),"")</f>
        <v/>
      </c>
      <c r="AO476" s="389" t="str">
        <f>IF(AND(AP439&gt;0,'Empresa Cooperativa'!AP694=Tablas!AQ686),"Operativos","")</f>
        <v/>
      </c>
      <c r="AP476" s="389"/>
      <c r="AQ476" s="389"/>
      <c r="AR476" s="184"/>
      <c r="AS476" s="184"/>
      <c r="AT476" s="184"/>
      <c r="AU476" s="184"/>
      <c r="AV476" s="184"/>
      <c r="AW476" s="131" t="str">
        <f>IF(AP439&gt;0,SUM(AR476:AV476),"")</f>
        <v/>
      </c>
    </row>
    <row r="477" spans="2:55" x14ac:dyDescent="0.25">
      <c r="C477" s="386" t="str">
        <f>IF(D439&gt;0,"Total","")</f>
        <v/>
      </c>
      <c r="D477" s="386"/>
      <c r="E477" s="386"/>
      <c r="F477" s="130" t="str">
        <f>IF(D439&gt;0,SUM(F474:F476),"")</f>
        <v/>
      </c>
      <c r="G477" s="130" t="str">
        <f>IF(D439&gt;0,SUM(G474:G476),"")</f>
        <v/>
      </c>
      <c r="H477" s="130" t="str">
        <f>IF(D439&gt;0,SUM(H474:H476),"")</f>
        <v/>
      </c>
      <c r="I477" s="130" t="str">
        <f>IF(D439&gt;0,SUM(I474:I476),"")</f>
        <v/>
      </c>
      <c r="J477" s="130" t="str">
        <f>IF(D439&gt;0,SUM(J474:J476),"")</f>
        <v/>
      </c>
      <c r="K477" s="130" t="str">
        <f>IF(D439&gt;0,SUM(K474:K476),"")</f>
        <v/>
      </c>
      <c r="AO477" s="386" t="str">
        <f>IF(AP439&gt;0,"Total","")</f>
        <v/>
      </c>
      <c r="AP477" s="386"/>
      <c r="AQ477" s="386"/>
      <c r="AR477" s="130" t="str">
        <f>IF(AP439&gt;0,SUM(AR474:AR476),"")</f>
        <v/>
      </c>
      <c r="AS477" s="130" t="str">
        <f>IF(AP439&gt;0,SUM(AS474:AS476),"")</f>
        <v/>
      </c>
      <c r="AT477" s="130" t="str">
        <f>IF(AP439&gt;0,SUM(AT474:AT476),"")</f>
        <v/>
      </c>
      <c r="AU477" s="130" t="str">
        <f>IF(AP439&gt;0,SUM(AU474:AU476),"")</f>
        <v/>
      </c>
      <c r="AV477" s="130" t="str">
        <f>IF(AP439&gt;0,SUM(AV474:AV476),"")</f>
        <v/>
      </c>
      <c r="AW477" s="130" t="str">
        <f>IF(AP439&gt;0,SUM(AW474:AW476),"")</f>
        <v/>
      </c>
    </row>
    <row r="478" spans="2:55" x14ac:dyDescent="0.25">
      <c r="C478" s="58"/>
      <c r="D478" s="58"/>
      <c r="E478" s="58"/>
      <c r="F478" s="58"/>
      <c r="G478" s="58"/>
      <c r="H478" s="58"/>
      <c r="I478" s="58"/>
      <c r="J478" s="58"/>
      <c r="K478" s="58"/>
      <c r="AO478" s="58"/>
      <c r="AP478" s="58"/>
      <c r="AQ478" s="58"/>
      <c r="AR478" s="58"/>
      <c r="AS478" s="58"/>
      <c r="AT478" s="58"/>
      <c r="AU478" s="58"/>
      <c r="AV478" s="58"/>
      <c r="AW478" s="58"/>
    </row>
    <row r="480" spans="2:55" ht="15.75" x14ac:dyDescent="0.25">
      <c r="B480" s="271" t="s">
        <v>9207</v>
      </c>
      <c r="C480" s="271"/>
      <c r="D480" s="271"/>
      <c r="E480" s="271"/>
      <c r="F480" s="271"/>
      <c r="G480" s="271"/>
      <c r="H480" s="271"/>
      <c r="I480" s="271"/>
      <c r="J480" s="271"/>
      <c r="K480" s="271"/>
      <c r="L480" s="271"/>
      <c r="M480" s="271"/>
      <c r="N480" s="271"/>
      <c r="O480" s="271"/>
      <c r="P480" s="271"/>
      <c r="Q480" s="271"/>
      <c r="AN480" s="271" t="s">
        <v>9207</v>
      </c>
      <c r="AO480" s="271"/>
      <c r="AP480" s="271"/>
      <c r="AQ480" s="271"/>
      <c r="AR480" s="271"/>
      <c r="AS480" s="271"/>
      <c r="AT480" s="271"/>
      <c r="AU480" s="271"/>
      <c r="AV480" s="271"/>
      <c r="AW480" s="271"/>
      <c r="AX480" s="271"/>
      <c r="AY480" s="271"/>
      <c r="AZ480" s="271"/>
      <c r="BA480" s="271"/>
      <c r="BB480" s="271"/>
      <c r="BC480" s="271"/>
    </row>
    <row r="482" spans="2:55" x14ac:dyDescent="0.25">
      <c r="B482" s="288" t="str">
        <f>IF(OR(AND(D344=Tablas!$C$61,'Formacion Profesional'!G344=Tablas!$C$53),AND(D344=Tablas!$C$61,'Formacion Profesional'!G344=Tablas!$C$54),AND(D344=Tablas!$C$62,'Formacion Profesional'!G344=Tablas!$C$53),AND(D344=Tablas!$C$62,'Formacion Profesional'!G344=Tablas!$C$56)),"Estos items no son financiables para la combinación de tipo de formación y modalidad","")</f>
        <v/>
      </c>
      <c r="C482" s="288"/>
      <c r="D482" s="288"/>
      <c r="E482" s="288"/>
      <c r="F482" s="288"/>
      <c r="G482" s="288"/>
      <c r="H482" s="288"/>
      <c r="I482" s="288"/>
      <c r="J482" s="288"/>
      <c r="K482" s="288"/>
      <c r="L482" s="288"/>
      <c r="M482" s="288"/>
      <c r="N482" s="288"/>
      <c r="O482" s="288"/>
      <c r="P482" s="288"/>
      <c r="Q482" s="288"/>
      <c r="AN482" s="288" t="str">
        <f>IF(OR(AND(AP344=Tablas!$C$61,'Formacion Profesional'!AS344=Tablas!$C$53),AND(AP344=Tablas!$C$61,'Formacion Profesional'!AS344=Tablas!$C$54),AND(AP344=Tablas!$C$62,'Formacion Profesional'!AS344=Tablas!$C$53),AND(AP344=Tablas!$C$62,'Formacion Profesional'!AS344=Tablas!$C$56)),"Estos items no son financiables para la combinación de tipo de formación y modalidad","")</f>
        <v/>
      </c>
      <c r="AO482" s="288"/>
      <c r="AP482" s="288"/>
      <c r="AQ482" s="288"/>
      <c r="AR482" s="288"/>
      <c r="AS482" s="288"/>
      <c r="AT482" s="288"/>
      <c r="AU482" s="288"/>
      <c r="AV482" s="288"/>
      <c r="AW482" s="288"/>
      <c r="AX482" s="288"/>
      <c r="AY482" s="288"/>
      <c r="AZ482" s="288"/>
      <c r="BA482" s="288"/>
      <c r="BB482" s="288"/>
      <c r="BC482" s="288"/>
    </row>
    <row r="484" spans="2:55" ht="47.25" customHeight="1" x14ac:dyDescent="0.25">
      <c r="D484" s="390" t="str">
        <f>IF(AND(D344=Tablas!$C$62,OR('Formacion Profesional'!G344=Tablas!$C$54,'Formacion Profesional'!G344=Tablas!$C$57)),"Insumos 
(Elementos consumidos en la capacitación brindada)","")</f>
        <v/>
      </c>
      <c r="E484" s="391"/>
      <c r="F484" s="390" t="str">
        <f>IF(AND(D344=Tablas!$C$62,'Formacion Profesional'!G344=Tablas!$C$54,E414&gt;0),"Ropa de trabajo
(Overol, mameluco o similares)","")</f>
        <v/>
      </c>
      <c r="G484" s="391"/>
      <c r="H484" s="390" t="str">
        <f>IF(AND(D344=Tablas!$C$62,'Formacion Profesional'!G344=Tablas!$C$54,E414&gt;0),"Elementos de protección personal (EPP)
(Cascos, guantes, mangas, protección ocular y calzado de seguridad)","")</f>
        <v/>
      </c>
      <c r="I484" s="392"/>
      <c r="J484" s="392"/>
      <c r="AP484" s="390" t="str">
        <f>IF(AND(AP344=Tablas!$C$62,OR('Formacion Profesional'!AS344=Tablas!$C$54,'Formacion Profesional'!AS344=Tablas!$C$57)),"Insumos 
(Elementos consumidos en la capacitación brindada)","")</f>
        <v/>
      </c>
      <c r="AQ484" s="391"/>
      <c r="AR484" s="390" t="str">
        <f>IF(AND(AP344=Tablas!$C$62,'Formacion Profesional'!AS344=Tablas!$C$54,AQ414&gt;0),"Ropa de trabajo
(Overol, mameluco o similares)","")</f>
        <v/>
      </c>
      <c r="AS484" s="391"/>
      <c r="AT484" s="390" t="str">
        <f>IF(AND(AP344=Tablas!$C$62,'Formacion Profesional'!AS344=Tablas!$C$54,AQ414&gt;0),"Elementos de protección personal (EPP)
(Cascos, guantes, mangas, protección ocular y calzado de seguridad)","")</f>
        <v/>
      </c>
      <c r="AU484" s="392"/>
      <c r="AV484" s="392"/>
    </row>
    <row r="485" spans="2:55" x14ac:dyDescent="0.25">
      <c r="D485" s="393"/>
      <c r="E485" s="393"/>
      <c r="F485" s="394"/>
      <c r="G485" s="394"/>
      <c r="H485" s="394"/>
      <c r="I485" s="394"/>
      <c r="J485" s="394"/>
      <c r="AP485" s="393"/>
      <c r="AQ485" s="393"/>
      <c r="AR485" s="394"/>
      <c r="AS485" s="394"/>
      <c r="AT485" s="394"/>
      <c r="AU485" s="394"/>
      <c r="AV485" s="394"/>
    </row>
    <row r="486" spans="2:55" x14ac:dyDescent="0.25">
      <c r="D486" s="393"/>
      <c r="E486" s="393"/>
      <c r="F486" s="394"/>
      <c r="G486" s="394"/>
      <c r="H486" s="394"/>
      <c r="I486" s="394"/>
      <c r="J486" s="394"/>
      <c r="AP486" s="393"/>
      <c r="AQ486" s="393"/>
      <c r="AR486" s="394"/>
      <c r="AS486" s="394"/>
      <c r="AT486" s="394"/>
      <c r="AU486" s="394"/>
      <c r="AV486" s="394"/>
    </row>
    <row r="487" spans="2:55" x14ac:dyDescent="0.25">
      <c r="D487" s="393"/>
      <c r="E487" s="393"/>
      <c r="F487" s="394"/>
      <c r="G487" s="394"/>
      <c r="H487" s="394"/>
      <c r="I487" s="394"/>
      <c r="J487" s="394"/>
      <c r="AP487" s="393"/>
      <c r="AQ487" s="393"/>
      <c r="AR487" s="394"/>
      <c r="AS487" s="394"/>
      <c r="AT487" s="394"/>
      <c r="AU487" s="394"/>
      <c r="AV487" s="394"/>
    </row>
    <row r="488" spans="2:55" x14ac:dyDescent="0.25">
      <c r="D488" s="393"/>
      <c r="E488" s="393"/>
      <c r="F488" s="394"/>
      <c r="G488" s="394"/>
      <c r="H488" s="394"/>
      <c r="I488" s="394"/>
      <c r="J488" s="394"/>
      <c r="AP488" s="393"/>
      <c r="AQ488" s="393"/>
      <c r="AR488" s="394"/>
      <c r="AS488" s="394"/>
      <c r="AT488" s="394"/>
      <c r="AU488" s="394"/>
      <c r="AV488" s="394"/>
    </row>
    <row r="490" spans="2:55" ht="15.75" x14ac:dyDescent="0.25">
      <c r="B490" s="271" t="s">
        <v>9209</v>
      </c>
      <c r="C490" s="271"/>
      <c r="D490" s="271"/>
      <c r="E490" s="271"/>
      <c r="F490" s="271"/>
      <c r="G490" s="271"/>
      <c r="H490" s="271"/>
      <c r="I490" s="271"/>
      <c r="J490" s="271"/>
      <c r="K490" s="271"/>
      <c r="L490" s="271"/>
      <c r="M490" s="271"/>
      <c r="N490" s="271"/>
      <c r="O490" s="271"/>
      <c r="P490" s="271"/>
      <c r="Q490" s="271"/>
      <c r="AN490" s="271" t="s">
        <v>9209</v>
      </c>
      <c r="AO490" s="271"/>
      <c r="AP490" s="271"/>
      <c r="AQ490" s="271"/>
      <c r="AR490" s="271"/>
      <c r="AS490" s="271"/>
      <c r="AT490" s="271"/>
      <c r="AU490" s="271"/>
      <c r="AV490" s="271"/>
      <c r="AW490" s="271"/>
      <c r="AX490" s="271"/>
      <c r="AY490" s="271"/>
      <c r="AZ490" s="271"/>
      <c r="BA490" s="271"/>
      <c r="BB490" s="271"/>
      <c r="BC490" s="271"/>
    </row>
    <row r="491" spans="2:55" ht="15.75" x14ac:dyDescent="0.25">
      <c r="B491" s="52"/>
      <c r="C491" s="52"/>
      <c r="D491" s="52"/>
      <c r="E491" s="52"/>
      <c r="F491" s="52"/>
      <c r="G491" s="52"/>
      <c r="H491" s="52"/>
      <c r="I491" s="52"/>
      <c r="J491" s="52"/>
      <c r="K491" s="52"/>
      <c r="L491" s="52"/>
      <c r="M491" s="52"/>
      <c r="N491" s="52"/>
      <c r="O491" s="52"/>
      <c r="P491" s="52"/>
      <c r="Q491" s="52"/>
      <c r="AN491" s="52"/>
      <c r="AO491" s="52"/>
      <c r="AP491" s="52"/>
      <c r="AQ491" s="52"/>
      <c r="AR491" s="52"/>
      <c r="AS491" s="52"/>
      <c r="AT491" s="52"/>
      <c r="AU491" s="52"/>
      <c r="AV491" s="52"/>
      <c r="AW491" s="52"/>
      <c r="AX491" s="52"/>
      <c r="AY491" s="52"/>
      <c r="AZ491" s="52"/>
      <c r="BA491" s="52"/>
      <c r="BB491" s="52"/>
      <c r="BC491" s="52"/>
    </row>
    <row r="492" spans="2:55" x14ac:dyDescent="0.25">
      <c r="B492" s="288" t="str">
        <f>IF(OR(AND(D344=Tablas!$C$61,'Formacion Profesional'!G344=Tablas!$C$53),AND(D344=Tablas!$C$61,'Formacion Profesional'!G344=Tablas!$C$54),AND(D344=Tablas!$C$62,'Formacion Profesional'!G344=Tablas!$C$53),AND(D344=Tablas!$C$62,'Formacion Profesional'!G344=Tablas!$C$56),AND(D344=Tablas!$C$62,'Formacion Profesional'!G344=Tablas!$C$57)),"Este item no es financiable para la combinación de tipo de formación y modalidad","")</f>
        <v/>
      </c>
      <c r="C492" s="288"/>
      <c r="D492" s="288"/>
      <c r="E492" s="288"/>
      <c r="F492" s="288"/>
      <c r="G492" s="288"/>
      <c r="H492" s="288"/>
      <c r="I492" s="288"/>
      <c r="J492" s="288"/>
      <c r="K492" s="288"/>
      <c r="L492" s="288"/>
      <c r="M492" s="288"/>
      <c r="N492" s="288"/>
      <c r="O492" s="288"/>
      <c r="P492" s="288"/>
      <c r="Q492" s="288"/>
      <c r="AN492" s="288" t="str">
        <f>IF(OR(AND(AP344=Tablas!$C$61,'Formacion Profesional'!AS344=Tablas!$C$53),AND(AP344=Tablas!$C$61,'Formacion Profesional'!AS344=Tablas!$C$54),AND(AP344=Tablas!$C$62,'Formacion Profesional'!AS344=Tablas!$C$53),AND(AP344=Tablas!$C$62,'Formacion Profesional'!AS344=Tablas!$C$56),AND(AP344=Tablas!$C$62,'Formacion Profesional'!AS344=Tablas!$C$57)),"Este item no es financiable para la combinación de tipo de formación y modalidad","")</f>
        <v/>
      </c>
      <c r="AO492" s="288"/>
      <c r="AP492" s="288"/>
      <c r="AQ492" s="288"/>
      <c r="AR492" s="288"/>
      <c r="AS492" s="288"/>
      <c r="AT492" s="288"/>
      <c r="AU492" s="288"/>
      <c r="AV492" s="288"/>
      <c r="AW492" s="288"/>
      <c r="AX492" s="288"/>
      <c r="AY492" s="288"/>
      <c r="AZ492" s="288"/>
      <c r="BA492" s="288"/>
      <c r="BB492" s="288"/>
      <c r="BC492" s="288"/>
    </row>
    <row r="494" spans="2:55" x14ac:dyDescent="0.25">
      <c r="D494" s="162" t="str">
        <f>IF(AND(D344=Tablas!$C$62,'Formacion Profesional'!G344=Tablas!$C$54),"Tipo de bien","")</f>
        <v/>
      </c>
      <c r="E494" s="162" t="str">
        <f>IF(AND(D344=Tablas!$C$62,'Formacion Profesional'!G344=Tablas!$C$54),"Proveedor","")</f>
        <v/>
      </c>
      <c r="F494" s="162" t="str">
        <f>IF(AND(D344=Tablas!$C$62,'Formacion Profesional'!G344=Tablas!$C$54),"Especificaciones técnicas","")</f>
        <v/>
      </c>
      <c r="G494" s="162" t="str">
        <f>IF(AND(D344=Tablas!$C$62,'Formacion Profesional'!G344=Tablas!$C$54),"Cantidad","")</f>
        <v/>
      </c>
      <c r="H494" s="162" t="str">
        <f>IF(AND(D344=Tablas!$C$62,'Formacion Profesional'!G344=Tablas!$C$54),"Costo unitario","")</f>
        <v/>
      </c>
      <c r="I494" s="162" t="str">
        <f>IF(AND(D344=Tablas!$C$62,'Formacion Profesional'!G344=Tablas!$C$54),"Total","")</f>
        <v/>
      </c>
      <c r="AP494" s="162" t="str">
        <f>IF(AND(AP344=Tablas!$C$62,'Formacion Profesional'!AS344=Tablas!$C$54),"Tipo de bien","")</f>
        <v/>
      </c>
      <c r="AQ494" s="162" t="str">
        <f>IF(AND(AP344=Tablas!$C$62,'Formacion Profesional'!AS344=Tablas!$C$54),"Proveedor","")</f>
        <v/>
      </c>
      <c r="AR494" s="162" t="str">
        <f>IF(AND(AP344=Tablas!$C$62,'Formacion Profesional'!AS344=Tablas!$C$54),"Especificaciones técnicas","")</f>
        <v/>
      </c>
      <c r="AS494" s="162" t="str">
        <f>IF(AND(AP344=Tablas!$C$62,'Formacion Profesional'!AS344=Tablas!$C$54),"Cantidad","")</f>
        <v/>
      </c>
      <c r="AT494" s="162" t="str">
        <f>IF(AND(AP344=Tablas!$C$62,'Formacion Profesional'!AS344=Tablas!$C$54),"Costo unitario","")</f>
        <v/>
      </c>
      <c r="AU494" s="162" t="str">
        <f>IF(AND(AP344=Tablas!$C$62,'Formacion Profesional'!AS344=Tablas!$C$54),"Total","")</f>
        <v/>
      </c>
    </row>
    <row r="495" spans="2:55" x14ac:dyDescent="0.25">
      <c r="D495" s="185"/>
      <c r="E495" s="185"/>
      <c r="F495" s="185"/>
      <c r="G495" s="186"/>
      <c r="H495" s="186"/>
      <c r="I495" s="117" t="str">
        <f>IF(AND(D344=Tablas!$C$62,'Formacion Profesional'!G344=Tablas!$C$54),+G495*H495,"")</f>
        <v/>
      </c>
      <c r="AP495" s="185"/>
      <c r="AQ495" s="185"/>
      <c r="AR495" s="185"/>
      <c r="AS495" s="186"/>
      <c r="AT495" s="186"/>
      <c r="AU495" s="117" t="str">
        <f>IF(AND(AP344=Tablas!$C$62,'Formacion Profesional'!AS344=Tablas!$C$54),+AS495*AT495,"")</f>
        <v/>
      </c>
    </row>
    <row r="496" spans="2:55" x14ac:dyDescent="0.25">
      <c r="D496" s="185"/>
      <c r="E496" s="185"/>
      <c r="F496" s="185"/>
      <c r="G496" s="186"/>
      <c r="H496" s="186"/>
      <c r="I496" s="117" t="str">
        <f>IF(AND(D344=Tablas!$C$62,'Formacion Profesional'!G344=Tablas!$C$54),+G496*H496,"")</f>
        <v/>
      </c>
      <c r="AP496" s="185"/>
      <c r="AQ496" s="185"/>
      <c r="AR496" s="185"/>
      <c r="AS496" s="186"/>
      <c r="AT496" s="186"/>
      <c r="AU496" s="117" t="str">
        <f>IF(AND(AP344=Tablas!$C$62,'Formacion Profesional'!AS344=Tablas!$C$54),+AS496*AT496,"")</f>
        <v/>
      </c>
    </row>
    <row r="497" spans="2:55" x14ac:dyDescent="0.25">
      <c r="D497" s="185"/>
      <c r="E497" s="185"/>
      <c r="F497" s="185"/>
      <c r="G497" s="186"/>
      <c r="H497" s="186"/>
      <c r="I497" s="117" t="str">
        <f>IF(AND(D344=Tablas!$C$62,'Formacion Profesional'!G344=Tablas!$C$54),+G497*H497,"")</f>
        <v/>
      </c>
      <c r="AP497" s="185"/>
      <c r="AQ497" s="185"/>
      <c r="AR497" s="185"/>
      <c r="AS497" s="186"/>
      <c r="AT497" s="186"/>
      <c r="AU497" s="117" t="str">
        <f>IF(AND(AP344=Tablas!$C$62,'Formacion Profesional'!AS344=Tablas!$C$54),+AS497*AT497,"")</f>
        <v/>
      </c>
    </row>
    <row r="498" spans="2:55" x14ac:dyDescent="0.25">
      <c r="D498" s="185"/>
      <c r="E498" s="185"/>
      <c r="F498" s="185"/>
      <c r="G498" s="186"/>
      <c r="H498" s="186"/>
      <c r="I498" s="117" t="str">
        <f>IF(AND(D344=Tablas!$C$62,'Formacion Profesional'!G344=Tablas!$C$54),+G498*H498,"")</f>
        <v/>
      </c>
      <c r="AP498" s="185"/>
      <c r="AQ498" s="185"/>
      <c r="AR498" s="185"/>
      <c r="AS498" s="186"/>
      <c r="AT498" s="186"/>
      <c r="AU498" s="117" t="str">
        <f>IF(AND(AP344=Tablas!$C$62,'Formacion Profesional'!AS344=Tablas!$C$54),+AS498*AT498,"")</f>
        <v/>
      </c>
    </row>
    <row r="499" spans="2:55" x14ac:dyDescent="0.25">
      <c r="D499" s="185"/>
      <c r="E499" s="185"/>
      <c r="F499" s="185"/>
      <c r="G499" s="186"/>
      <c r="H499" s="186"/>
      <c r="I499" s="117" t="str">
        <f>IF(AND(D344=Tablas!$C$62,'Formacion Profesional'!G344=Tablas!$C$54),+G499*H499,"")</f>
        <v/>
      </c>
      <c r="AP499" s="185"/>
      <c r="AQ499" s="185"/>
      <c r="AR499" s="185"/>
      <c r="AS499" s="186"/>
      <c r="AT499" s="186"/>
      <c r="AU499" s="117" t="str">
        <f>IF(AND(AP344=Tablas!$C$62,'Formacion Profesional'!AS344=Tablas!$C$54),+AS499*AT499,"")</f>
        <v/>
      </c>
    </row>
    <row r="500" spans="2:55" x14ac:dyDescent="0.25">
      <c r="D500" s="185"/>
      <c r="E500" s="185"/>
      <c r="F500" s="185"/>
      <c r="G500" s="186"/>
      <c r="H500" s="186"/>
      <c r="I500" s="117" t="str">
        <f>IF(AND(D344=Tablas!$C$62,'Formacion Profesional'!G344=Tablas!$C$54),+G500*H500,"")</f>
        <v/>
      </c>
      <c r="AP500" s="185"/>
      <c r="AQ500" s="185"/>
      <c r="AR500" s="185"/>
      <c r="AS500" s="186"/>
      <c r="AT500" s="186"/>
      <c r="AU500" s="117" t="str">
        <f>IF(AND(AP344=Tablas!$C$62,'Formacion Profesional'!AS344=Tablas!$C$54),+AS500*AT500,"")</f>
        <v/>
      </c>
    </row>
    <row r="501" spans="2:55" x14ac:dyDescent="0.25">
      <c r="D501" s="185"/>
      <c r="E501" s="185"/>
      <c r="F501" s="185"/>
      <c r="G501" s="186"/>
      <c r="H501" s="186"/>
      <c r="I501" s="117" t="str">
        <f>IF(AND(D344=Tablas!$C$62,'Formacion Profesional'!G344=Tablas!$C$54),+G501*H501,"")</f>
        <v/>
      </c>
      <c r="AP501" s="185"/>
      <c r="AQ501" s="185"/>
      <c r="AR501" s="185"/>
      <c r="AS501" s="186"/>
      <c r="AT501" s="186"/>
      <c r="AU501" s="117" t="str">
        <f>IF(AND(AP344=Tablas!$C$62,'Formacion Profesional'!AS344=Tablas!$C$54),+AS501*AT501,"")</f>
        <v/>
      </c>
    </row>
    <row r="502" spans="2:55" x14ac:dyDescent="0.25">
      <c r="D502" s="185"/>
      <c r="E502" s="185"/>
      <c r="F502" s="185"/>
      <c r="G502" s="186"/>
      <c r="H502" s="186"/>
      <c r="I502" s="117" t="str">
        <f>IF(AND(D344=Tablas!$C$62,'Formacion Profesional'!G344=Tablas!$C$54),+G502*H502,"")</f>
        <v/>
      </c>
      <c r="AP502" s="185"/>
      <c r="AQ502" s="185"/>
      <c r="AR502" s="185"/>
      <c r="AS502" s="186"/>
      <c r="AT502" s="186"/>
      <c r="AU502" s="117" t="str">
        <f>IF(AND(AP344=Tablas!$C$62,'Formacion Profesional'!AS344=Tablas!$C$54),+AS502*AT502,"")</f>
        <v/>
      </c>
    </row>
    <row r="503" spans="2:55" x14ac:dyDescent="0.25">
      <c r="D503" s="185"/>
      <c r="E503" s="185"/>
      <c r="F503" s="185"/>
      <c r="G503" s="186"/>
      <c r="H503" s="186"/>
      <c r="I503" s="117" t="str">
        <f>IF(AND(D344=Tablas!$C$62,'Formacion Profesional'!G344=Tablas!$C$54),+G503*H503,"")</f>
        <v/>
      </c>
      <c r="AP503" s="185"/>
      <c r="AQ503" s="185"/>
      <c r="AR503" s="185"/>
      <c r="AS503" s="186"/>
      <c r="AT503" s="186"/>
      <c r="AU503" s="117" t="str">
        <f>IF(AND(AP344=Tablas!$C$62,'Formacion Profesional'!AS344=Tablas!$C$54),+AS503*AT503,"")</f>
        <v/>
      </c>
    </row>
    <row r="504" spans="2:55" x14ac:dyDescent="0.25">
      <c r="D504" s="185"/>
      <c r="E504" s="185"/>
      <c r="F504" s="185"/>
      <c r="G504" s="186"/>
      <c r="H504" s="186"/>
      <c r="I504" s="117" t="str">
        <f>IF(AND(D344=Tablas!$C$62,'Formacion Profesional'!G344=Tablas!$C$54),+G504*H504,"")</f>
        <v/>
      </c>
      <c r="AP504" s="185"/>
      <c r="AQ504" s="185"/>
      <c r="AR504" s="185"/>
      <c r="AS504" s="186"/>
      <c r="AT504" s="186"/>
      <c r="AU504" s="117" t="str">
        <f>IF(AND(AP344=Tablas!$C$62,'Formacion Profesional'!AS344=Tablas!$C$54),+AS504*AT504,"")</f>
        <v/>
      </c>
    </row>
    <row r="505" spans="2:55" x14ac:dyDescent="0.25">
      <c r="D505" s="185"/>
      <c r="E505" s="185"/>
      <c r="F505" s="185"/>
      <c r="G505" s="186"/>
      <c r="H505" s="186"/>
      <c r="I505" s="117" t="str">
        <f>IF(AND(D344=Tablas!$C$62,'Formacion Profesional'!G344=Tablas!$C$54),+G505*H505,"")</f>
        <v/>
      </c>
      <c r="AP505" s="185"/>
      <c r="AQ505" s="185"/>
      <c r="AR505" s="185"/>
      <c r="AS505" s="186"/>
      <c r="AT505" s="186"/>
      <c r="AU505" s="117" t="str">
        <f>IF(AND(AP344=Tablas!$C$62,'Formacion Profesional'!AS344=Tablas!$C$54),+AS505*AT505,"")</f>
        <v/>
      </c>
    </row>
    <row r="506" spans="2:55" x14ac:dyDescent="0.25">
      <c r="D506" s="185"/>
      <c r="E506" s="185"/>
      <c r="F506" s="185"/>
      <c r="G506" s="186"/>
      <c r="H506" s="186"/>
      <c r="I506" s="117" t="str">
        <f>IF(AND(D344=Tablas!$C$62,'Formacion Profesional'!G344=Tablas!$C$54),+G506*H506,"")</f>
        <v/>
      </c>
      <c r="AP506" s="185"/>
      <c r="AQ506" s="185"/>
      <c r="AR506" s="185"/>
      <c r="AS506" s="186"/>
      <c r="AT506" s="186"/>
      <c r="AU506" s="117" t="str">
        <f>IF(AND(AP344=Tablas!$C$62,'Formacion Profesional'!AS344=Tablas!$C$54),+AS506*AT506,"")</f>
        <v/>
      </c>
    </row>
    <row r="507" spans="2:55" x14ac:dyDescent="0.25">
      <c r="D507" s="185"/>
      <c r="E507" s="185"/>
      <c r="F507" s="185"/>
      <c r="G507" s="186"/>
      <c r="H507" s="186"/>
      <c r="I507" s="117" t="str">
        <f>IF(AND(D344=Tablas!$C$62,'Formacion Profesional'!G344=Tablas!$C$54),+G507*H507,"")</f>
        <v/>
      </c>
      <c r="AP507" s="185"/>
      <c r="AQ507" s="185"/>
      <c r="AR507" s="185"/>
      <c r="AS507" s="186"/>
      <c r="AT507" s="186"/>
      <c r="AU507" s="117" t="str">
        <f>IF(AND(AP344=Tablas!$C$62,'Formacion Profesional'!AS344=Tablas!$C$54),+AS507*AT507,"")</f>
        <v/>
      </c>
    </row>
    <row r="508" spans="2:55" x14ac:dyDescent="0.25">
      <c r="D508" s="185"/>
      <c r="E508" s="185"/>
      <c r="F508" s="185"/>
      <c r="G508" s="186"/>
      <c r="H508" s="186"/>
      <c r="I508" s="117" t="str">
        <f>IF(AND(D344=Tablas!$C$62,'Formacion Profesional'!G344=Tablas!$C$54),+G508*H508,"")</f>
        <v/>
      </c>
      <c r="AP508" s="185"/>
      <c r="AQ508" s="185"/>
      <c r="AR508" s="185"/>
      <c r="AS508" s="186"/>
      <c r="AT508" s="186"/>
      <c r="AU508" s="117" t="str">
        <f>IF(AND(AP344=Tablas!$C$62,'Formacion Profesional'!AS344=Tablas!$C$54),+AS508*AT508,"")</f>
        <v/>
      </c>
    </row>
    <row r="509" spans="2:55" x14ac:dyDescent="0.25">
      <c r="D509" s="185"/>
      <c r="E509" s="185"/>
      <c r="F509" s="185"/>
      <c r="G509" s="186"/>
      <c r="H509" s="186"/>
      <c r="I509" s="117" t="str">
        <f>IF(AND(D344=Tablas!$C$62,'Formacion Profesional'!G344=Tablas!$C$54),+G509*H509,"")</f>
        <v/>
      </c>
      <c r="AP509" s="185"/>
      <c r="AQ509" s="185"/>
      <c r="AR509" s="185"/>
      <c r="AS509" s="186"/>
      <c r="AT509" s="186"/>
      <c r="AU509" s="117" t="str">
        <f>IF(AND(AP344=Tablas!$C$62,'Formacion Profesional'!AS344=Tablas!$C$54),+AS509*AT509,"")</f>
        <v/>
      </c>
    </row>
    <row r="510" spans="2:55" x14ac:dyDescent="0.25">
      <c r="D510" s="387" t="str">
        <f>IF(AND(D344=Tablas!$C$62,'Formacion Profesional'!G344=Tablas!$C$54),"Total","")</f>
        <v/>
      </c>
      <c r="E510" s="387"/>
      <c r="F510" s="387"/>
      <c r="G510" s="387"/>
      <c r="H510" s="387"/>
      <c r="I510" s="126">
        <f>SUM(I495:I509)</f>
        <v>0</v>
      </c>
      <c r="AP510" s="387" t="str">
        <f>IF(AND(AP344=Tablas!$C$62,'Formacion Profesional'!AS344=Tablas!$C$54),"Total","")</f>
        <v/>
      </c>
      <c r="AQ510" s="387"/>
      <c r="AR510" s="387"/>
      <c r="AS510" s="387"/>
      <c r="AT510" s="387"/>
      <c r="AU510" s="126">
        <f>SUM(AU495:AU509)</f>
        <v>0</v>
      </c>
    </row>
    <row r="512" spans="2:55" ht="15.75" x14ac:dyDescent="0.25">
      <c r="B512" s="271" t="s">
        <v>9210</v>
      </c>
      <c r="C512" s="271"/>
      <c r="D512" s="271"/>
      <c r="E512" s="271"/>
      <c r="F512" s="271"/>
      <c r="G512" s="271"/>
      <c r="H512" s="271"/>
      <c r="I512" s="271"/>
      <c r="J512" s="271"/>
      <c r="K512" s="271"/>
      <c r="L512" s="271"/>
      <c r="M512" s="271"/>
      <c r="N512" s="271"/>
      <c r="O512" s="271"/>
      <c r="P512" s="271"/>
      <c r="Q512" s="271"/>
      <c r="AN512" s="271" t="s">
        <v>9210</v>
      </c>
      <c r="AO512" s="271"/>
      <c r="AP512" s="271"/>
      <c r="AQ512" s="271"/>
      <c r="AR512" s="271"/>
      <c r="AS512" s="271"/>
      <c r="AT512" s="271"/>
      <c r="AU512" s="271"/>
      <c r="AV512" s="271"/>
      <c r="AW512" s="271"/>
      <c r="AX512" s="271"/>
      <c r="AY512" s="271"/>
      <c r="AZ512" s="271"/>
      <c r="BA512" s="271"/>
      <c r="BB512" s="271"/>
      <c r="BC512" s="271"/>
    </row>
    <row r="515" spans="3:54" x14ac:dyDescent="0.25">
      <c r="C515" s="288" t="s">
        <v>9211</v>
      </c>
      <c r="D515" s="288"/>
      <c r="E515" s="288"/>
      <c r="F515" s="288"/>
      <c r="G515" s="288"/>
      <c r="H515" s="288"/>
      <c r="AO515" s="288" t="s">
        <v>9211</v>
      </c>
      <c r="AP515" s="288"/>
      <c r="AQ515" s="288"/>
      <c r="AR515" s="288"/>
      <c r="AS515" s="288"/>
      <c r="AT515" s="288"/>
    </row>
    <row r="517" spans="3:54" x14ac:dyDescent="0.25">
      <c r="C517" s="341"/>
      <c r="D517" s="342"/>
      <c r="E517" s="342"/>
      <c r="F517" s="342"/>
      <c r="G517" s="342"/>
      <c r="H517" s="342"/>
      <c r="I517" s="342"/>
      <c r="J517" s="342"/>
      <c r="K517" s="342"/>
      <c r="L517" s="342"/>
      <c r="M517" s="342"/>
      <c r="N517" s="342"/>
      <c r="O517" s="342"/>
      <c r="P517" s="343"/>
      <c r="AO517" s="341"/>
      <c r="AP517" s="342"/>
      <c r="AQ517" s="342"/>
      <c r="AR517" s="342"/>
      <c r="AS517" s="342"/>
      <c r="AT517" s="342"/>
      <c r="AU517" s="342"/>
      <c r="AV517" s="342"/>
      <c r="AW517" s="342"/>
      <c r="AX517" s="342"/>
      <c r="AY517" s="342"/>
      <c r="AZ517" s="342"/>
      <c r="BA517" s="342"/>
      <c r="BB517" s="343"/>
    </row>
    <row r="518" spans="3:54" x14ac:dyDescent="0.25">
      <c r="C518" s="344"/>
      <c r="D518" s="304"/>
      <c r="E518" s="304"/>
      <c r="F518" s="304"/>
      <c r="G518" s="304"/>
      <c r="H518" s="304"/>
      <c r="I518" s="304"/>
      <c r="J518" s="304"/>
      <c r="K518" s="304"/>
      <c r="L518" s="304"/>
      <c r="M518" s="304"/>
      <c r="N518" s="304"/>
      <c r="O518" s="304"/>
      <c r="P518" s="345"/>
      <c r="AO518" s="344"/>
      <c r="AP518" s="304"/>
      <c r="AQ518" s="304"/>
      <c r="AR518" s="304"/>
      <c r="AS518" s="304"/>
      <c r="AT518" s="304"/>
      <c r="AU518" s="304"/>
      <c r="AV518" s="304"/>
      <c r="AW518" s="304"/>
      <c r="AX518" s="304"/>
      <c r="AY518" s="304"/>
      <c r="AZ518" s="304"/>
      <c r="BA518" s="304"/>
      <c r="BB518" s="345"/>
    </row>
    <row r="519" spans="3:54" x14ac:dyDescent="0.25">
      <c r="C519" s="344"/>
      <c r="D519" s="304"/>
      <c r="E519" s="304"/>
      <c r="F519" s="304"/>
      <c r="G519" s="304"/>
      <c r="H519" s="304"/>
      <c r="I519" s="304"/>
      <c r="J519" s="304"/>
      <c r="K519" s="304"/>
      <c r="L519" s="304"/>
      <c r="M519" s="304"/>
      <c r="N519" s="304"/>
      <c r="O519" s="304"/>
      <c r="P519" s="345"/>
      <c r="AO519" s="344"/>
      <c r="AP519" s="304"/>
      <c r="AQ519" s="304"/>
      <c r="AR519" s="304"/>
      <c r="AS519" s="304"/>
      <c r="AT519" s="304"/>
      <c r="AU519" s="304"/>
      <c r="AV519" s="304"/>
      <c r="AW519" s="304"/>
      <c r="AX519" s="304"/>
      <c r="AY519" s="304"/>
      <c r="AZ519" s="304"/>
      <c r="BA519" s="304"/>
      <c r="BB519" s="345"/>
    </row>
    <row r="520" spans="3:54" x14ac:dyDescent="0.25">
      <c r="C520" s="344"/>
      <c r="D520" s="304"/>
      <c r="E520" s="304"/>
      <c r="F520" s="304"/>
      <c r="G520" s="304"/>
      <c r="H520" s="304"/>
      <c r="I520" s="304"/>
      <c r="J520" s="304"/>
      <c r="K520" s="304"/>
      <c r="L520" s="304"/>
      <c r="M520" s="304"/>
      <c r="N520" s="304"/>
      <c r="O520" s="304"/>
      <c r="P520" s="345"/>
      <c r="AO520" s="344"/>
      <c r="AP520" s="304"/>
      <c r="AQ520" s="304"/>
      <c r="AR520" s="304"/>
      <c r="AS520" s="304"/>
      <c r="AT520" s="304"/>
      <c r="AU520" s="304"/>
      <c r="AV520" s="304"/>
      <c r="AW520" s="304"/>
      <c r="AX520" s="304"/>
      <c r="AY520" s="304"/>
      <c r="AZ520" s="304"/>
      <c r="BA520" s="304"/>
      <c r="BB520" s="345"/>
    </row>
    <row r="521" spans="3:54" x14ac:dyDescent="0.25">
      <c r="C521" s="344"/>
      <c r="D521" s="304"/>
      <c r="E521" s="304"/>
      <c r="F521" s="304"/>
      <c r="G521" s="304"/>
      <c r="H521" s="304"/>
      <c r="I521" s="304"/>
      <c r="J521" s="304"/>
      <c r="K521" s="304"/>
      <c r="L521" s="304"/>
      <c r="M521" s="304"/>
      <c r="N521" s="304"/>
      <c r="O521" s="304"/>
      <c r="P521" s="345"/>
      <c r="AO521" s="344"/>
      <c r="AP521" s="304"/>
      <c r="AQ521" s="304"/>
      <c r="AR521" s="304"/>
      <c r="AS521" s="304"/>
      <c r="AT521" s="304"/>
      <c r="AU521" s="304"/>
      <c r="AV521" s="304"/>
      <c r="AW521" s="304"/>
      <c r="AX521" s="304"/>
      <c r="AY521" s="304"/>
      <c r="AZ521" s="304"/>
      <c r="BA521" s="304"/>
      <c r="BB521" s="345"/>
    </row>
    <row r="522" spans="3:54" x14ac:dyDescent="0.25">
      <c r="C522" s="346"/>
      <c r="D522" s="347"/>
      <c r="E522" s="347"/>
      <c r="F522" s="347"/>
      <c r="G522" s="347"/>
      <c r="H522" s="347"/>
      <c r="I522" s="347"/>
      <c r="J522" s="347"/>
      <c r="K522" s="347"/>
      <c r="L522" s="347"/>
      <c r="M522" s="347"/>
      <c r="N522" s="347"/>
      <c r="O522" s="347"/>
      <c r="P522" s="348"/>
      <c r="AO522" s="346"/>
      <c r="AP522" s="347"/>
      <c r="AQ522" s="347"/>
      <c r="AR522" s="347"/>
      <c r="AS522" s="347"/>
      <c r="AT522" s="347"/>
      <c r="AU522" s="347"/>
      <c r="AV522" s="347"/>
      <c r="AW522" s="347"/>
      <c r="AX522" s="347"/>
      <c r="AY522" s="347"/>
      <c r="AZ522" s="347"/>
      <c r="BA522" s="347"/>
      <c r="BB522" s="348"/>
    </row>
    <row r="524" spans="3:54" x14ac:dyDescent="0.25">
      <c r="C524" s="288" t="s">
        <v>9212</v>
      </c>
      <c r="D524" s="288"/>
      <c r="E524" s="288"/>
      <c r="F524" s="288"/>
      <c r="G524" s="288"/>
      <c r="H524" s="288"/>
      <c r="AO524" s="288" t="s">
        <v>9212</v>
      </c>
      <c r="AP524" s="288"/>
      <c r="AQ524" s="288"/>
      <c r="AR524" s="288"/>
      <c r="AS524" s="288"/>
      <c r="AT524" s="288"/>
    </row>
    <row r="526" spans="3:54" x14ac:dyDescent="0.25">
      <c r="C526" s="341"/>
      <c r="D526" s="342"/>
      <c r="E526" s="342"/>
      <c r="F526" s="342"/>
      <c r="G526" s="342"/>
      <c r="H526" s="342"/>
      <c r="I526" s="342"/>
      <c r="J526" s="342"/>
      <c r="K526" s="342"/>
      <c r="L526" s="342"/>
      <c r="M526" s="342"/>
      <c r="N526" s="342"/>
      <c r="O526" s="342"/>
      <c r="P526" s="343"/>
      <c r="AO526" s="341"/>
      <c r="AP526" s="342"/>
      <c r="AQ526" s="342"/>
      <c r="AR526" s="342"/>
      <c r="AS526" s="342"/>
      <c r="AT526" s="342"/>
      <c r="AU526" s="342"/>
      <c r="AV526" s="342"/>
      <c r="AW526" s="342"/>
      <c r="AX526" s="342"/>
      <c r="AY526" s="342"/>
      <c r="AZ526" s="342"/>
      <c r="BA526" s="342"/>
      <c r="BB526" s="343"/>
    </row>
    <row r="527" spans="3:54" x14ac:dyDescent="0.25">
      <c r="C527" s="344"/>
      <c r="D527" s="304"/>
      <c r="E527" s="304"/>
      <c r="F527" s="304"/>
      <c r="G527" s="304"/>
      <c r="H527" s="304"/>
      <c r="I527" s="304"/>
      <c r="J527" s="304"/>
      <c r="K527" s="304"/>
      <c r="L527" s="304"/>
      <c r="M527" s="304"/>
      <c r="N527" s="304"/>
      <c r="O527" s="304"/>
      <c r="P527" s="345"/>
      <c r="AO527" s="344"/>
      <c r="AP527" s="304"/>
      <c r="AQ527" s="304"/>
      <c r="AR527" s="304"/>
      <c r="AS527" s="304"/>
      <c r="AT527" s="304"/>
      <c r="AU527" s="304"/>
      <c r="AV527" s="304"/>
      <c r="AW527" s="304"/>
      <c r="AX527" s="304"/>
      <c r="AY527" s="304"/>
      <c r="AZ527" s="304"/>
      <c r="BA527" s="304"/>
      <c r="BB527" s="345"/>
    </row>
    <row r="528" spans="3:54" x14ac:dyDescent="0.25">
      <c r="C528" s="344"/>
      <c r="D528" s="304"/>
      <c r="E528" s="304"/>
      <c r="F528" s="304"/>
      <c r="G528" s="304"/>
      <c r="H528" s="304"/>
      <c r="I528" s="304"/>
      <c r="J528" s="304"/>
      <c r="K528" s="304"/>
      <c r="L528" s="304"/>
      <c r="M528" s="304"/>
      <c r="N528" s="304"/>
      <c r="O528" s="304"/>
      <c r="P528" s="345"/>
      <c r="AO528" s="344"/>
      <c r="AP528" s="304"/>
      <c r="AQ528" s="304"/>
      <c r="AR528" s="304"/>
      <c r="AS528" s="304"/>
      <c r="AT528" s="304"/>
      <c r="AU528" s="304"/>
      <c r="AV528" s="304"/>
      <c r="AW528" s="304"/>
      <c r="AX528" s="304"/>
      <c r="AY528" s="304"/>
      <c r="AZ528" s="304"/>
      <c r="BA528" s="304"/>
      <c r="BB528" s="345"/>
    </row>
    <row r="529" spans="2:55" x14ac:dyDescent="0.25">
      <c r="C529" s="344"/>
      <c r="D529" s="304"/>
      <c r="E529" s="304"/>
      <c r="F529" s="304"/>
      <c r="G529" s="304"/>
      <c r="H529" s="304"/>
      <c r="I529" s="304"/>
      <c r="J529" s="304"/>
      <c r="K529" s="304"/>
      <c r="L529" s="304"/>
      <c r="M529" s="304"/>
      <c r="N529" s="304"/>
      <c r="O529" s="304"/>
      <c r="P529" s="345"/>
      <c r="AO529" s="344"/>
      <c r="AP529" s="304"/>
      <c r="AQ529" s="304"/>
      <c r="AR529" s="304"/>
      <c r="AS529" s="304"/>
      <c r="AT529" s="304"/>
      <c r="AU529" s="304"/>
      <c r="AV529" s="304"/>
      <c r="AW529" s="304"/>
      <c r="AX529" s="304"/>
      <c r="AY529" s="304"/>
      <c r="AZ529" s="304"/>
      <c r="BA529" s="304"/>
      <c r="BB529" s="345"/>
    </row>
    <row r="530" spans="2:55" x14ac:dyDescent="0.25">
      <c r="C530" s="344"/>
      <c r="D530" s="304"/>
      <c r="E530" s="304"/>
      <c r="F530" s="304"/>
      <c r="G530" s="304"/>
      <c r="H530" s="304"/>
      <c r="I530" s="304"/>
      <c r="J530" s="304"/>
      <c r="K530" s="304"/>
      <c r="L530" s="304"/>
      <c r="M530" s="304"/>
      <c r="N530" s="304"/>
      <c r="O530" s="304"/>
      <c r="P530" s="345"/>
      <c r="AO530" s="344"/>
      <c r="AP530" s="304"/>
      <c r="AQ530" s="304"/>
      <c r="AR530" s="304"/>
      <c r="AS530" s="304"/>
      <c r="AT530" s="304"/>
      <c r="AU530" s="304"/>
      <c r="AV530" s="304"/>
      <c r="AW530" s="304"/>
      <c r="AX530" s="304"/>
      <c r="AY530" s="304"/>
      <c r="AZ530" s="304"/>
      <c r="BA530" s="304"/>
      <c r="BB530" s="345"/>
    </row>
    <row r="531" spans="2:55" x14ac:dyDescent="0.25">
      <c r="C531" s="346"/>
      <c r="D531" s="347"/>
      <c r="E531" s="347"/>
      <c r="F531" s="347"/>
      <c r="G531" s="347"/>
      <c r="H531" s="347"/>
      <c r="I531" s="347"/>
      <c r="J531" s="347"/>
      <c r="K531" s="347"/>
      <c r="L531" s="347"/>
      <c r="M531" s="347"/>
      <c r="N531" s="347"/>
      <c r="O531" s="347"/>
      <c r="P531" s="348"/>
      <c r="AO531" s="346"/>
      <c r="AP531" s="347"/>
      <c r="AQ531" s="347"/>
      <c r="AR531" s="347"/>
      <c r="AS531" s="347"/>
      <c r="AT531" s="347"/>
      <c r="AU531" s="347"/>
      <c r="AV531" s="347"/>
      <c r="AW531" s="347"/>
      <c r="AX531" s="347"/>
      <c r="AY531" s="347"/>
      <c r="AZ531" s="347"/>
      <c r="BA531" s="347"/>
      <c r="BB531" s="348"/>
    </row>
    <row r="533" spans="2:55" x14ac:dyDescent="0.25">
      <c r="C533" s="288" t="s">
        <v>9213</v>
      </c>
      <c r="D533" s="288"/>
      <c r="E533" s="288"/>
      <c r="AO533" s="288" t="s">
        <v>9213</v>
      </c>
      <c r="AP533" s="288"/>
      <c r="AQ533" s="288"/>
    </row>
    <row r="535" spans="2:55" x14ac:dyDescent="0.25">
      <c r="C535" s="341"/>
      <c r="D535" s="342"/>
      <c r="E535" s="342"/>
      <c r="F535" s="342"/>
      <c r="G535" s="342"/>
      <c r="H535" s="342"/>
      <c r="I535" s="342"/>
      <c r="J535" s="342"/>
      <c r="K535" s="342"/>
      <c r="L535" s="342"/>
      <c r="M535" s="342"/>
      <c r="N535" s="342"/>
      <c r="O535" s="342"/>
      <c r="P535" s="343"/>
      <c r="AO535" s="341"/>
      <c r="AP535" s="342"/>
      <c r="AQ535" s="342"/>
      <c r="AR535" s="342"/>
      <c r="AS535" s="342"/>
      <c r="AT535" s="342"/>
      <c r="AU535" s="342"/>
      <c r="AV535" s="342"/>
      <c r="AW535" s="342"/>
      <c r="AX535" s="342"/>
      <c r="AY535" s="342"/>
      <c r="AZ535" s="342"/>
      <c r="BA535" s="342"/>
      <c r="BB535" s="343"/>
    </row>
    <row r="536" spans="2:55" x14ac:dyDescent="0.25">
      <c r="C536" s="344"/>
      <c r="D536" s="304"/>
      <c r="E536" s="304"/>
      <c r="F536" s="304"/>
      <c r="G536" s="304"/>
      <c r="H536" s="304"/>
      <c r="I536" s="304"/>
      <c r="J536" s="304"/>
      <c r="K536" s="304"/>
      <c r="L536" s="304"/>
      <c r="M536" s="304"/>
      <c r="N536" s="304"/>
      <c r="O536" s="304"/>
      <c r="P536" s="345"/>
      <c r="AO536" s="344"/>
      <c r="AP536" s="304"/>
      <c r="AQ536" s="304"/>
      <c r="AR536" s="304"/>
      <c r="AS536" s="304"/>
      <c r="AT536" s="304"/>
      <c r="AU536" s="304"/>
      <c r="AV536" s="304"/>
      <c r="AW536" s="304"/>
      <c r="AX536" s="304"/>
      <c r="AY536" s="304"/>
      <c r="AZ536" s="304"/>
      <c r="BA536" s="304"/>
      <c r="BB536" s="345"/>
    </row>
    <row r="537" spans="2:55" x14ac:dyDescent="0.25">
      <c r="C537" s="344"/>
      <c r="D537" s="304"/>
      <c r="E537" s="304"/>
      <c r="F537" s="304"/>
      <c r="G537" s="304"/>
      <c r="H537" s="304"/>
      <c r="I537" s="304"/>
      <c r="J537" s="304"/>
      <c r="K537" s="304"/>
      <c r="L537" s="304"/>
      <c r="M537" s="304"/>
      <c r="N537" s="304"/>
      <c r="O537" s="304"/>
      <c r="P537" s="345"/>
      <c r="AO537" s="344"/>
      <c r="AP537" s="304"/>
      <c r="AQ537" s="304"/>
      <c r="AR537" s="304"/>
      <c r="AS537" s="304"/>
      <c r="AT537" s="304"/>
      <c r="AU537" s="304"/>
      <c r="AV537" s="304"/>
      <c r="AW537" s="304"/>
      <c r="AX537" s="304"/>
      <c r="AY537" s="304"/>
      <c r="AZ537" s="304"/>
      <c r="BA537" s="304"/>
      <c r="BB537" s="345"/>
    </row>
    <row r="538" spans="2:55" x14ac:dyDescent="0.25">
      <c r="C538" s="344"/>
      <c r="D538" s="304"/>
      <c r="E538" s="304"/>
      <c r="F538" s="304"/>
      <c r="G538" s="304"/>
      <c r="H538" s="304"/>
      <c r="I538" s="304"/>
      <c r="J538" s="304"/>
      <c r="K538" s="304"/>
      <c r="L538" s="304"/>
      <c r="M538" s="304"/>
      <c r="N538" s="304"/>
      <c r="O538" s="304"/>
      <c r="P538" s="345"/>
      <c r="AO538" s="344"/>
      <c r="AP538" s="304"/>
      <c r="AQ538" s="304"/>
      <c r="AR538" s="304"/>
      <c r="AS538" s="304"/>
      <c r="AT538" s="304"/>
      <c r="AU538" s="304"/>
      <c r="AV538" s="304"/>
      <c r="AW538" s="304"/>
      <c r="AX538" s="304"/>
      <c r="AY538" s="304"/>
      <c r="AZ538" s="304"/>
      <c r="BA538" s="304"/>
      <c r="BB538" s="345"/>
    </row>
    <row r="539" spans="2:55" x14ac:dyDescent="0.25">
      <c r="C539" s="344"/>
      <c r="D539" s="304"/>
      <c r="E539" s="304"/>
      <c r="F539" s="304"/>
      <c r="G539" s="304"/>
      <c r="H539" s="304"/>
      <c r="I539" s="304"/>
      <c r="J539" s="304"/>
      <c r="K539" s="304"/>
      <c r="L539" s="304"/>
      <c r="M539" s="304"/>
      <c r="N539" s="304"/>
      <c r="O539" s="304"/>
      <c r="P539" s="345"/>
      <c r="AO539" s="344"/>
      <c r="AP539" s="304"/>
      <c r="AQ539" s="304"/>
      <c r="AR539" s="304"/>
      <c r="AS539" s="304"/>
      <c r="AT539" s="304"/>
      <c r="AU539" s="304"/>
      <c r="AV539" s="304"/>
      <c r="AW539" s="304"/>
      <c r="AX539" s="304"/>
      <c r="AY539" s="304"/>
      <c r="AZ539" s="304"/>
      <c r="BA539" s="304"/>
      <c r="BB539" s="345"/>
    </row>
    <row r="540" spans="2:55" x14ac:dyDescent="0.25">
      <c r="C540" s="346"/>
      <c r="D540" s="347"/>
      <c r="E540" s="347"/>
      <c r="F540" s="347"/>
      <c r="G540" s="347"/>
      <c r="H540" s="347"/>
      <c r="I540" s="347"/>
      <c r="J540" s="347"/>
      <c r="K540" s="347"/>
      <c r="L540" s="347"/>
      <c r="M540" s="347"/>
      <c r="N540" s="347"/>
      <c r="O540" s="347"/>
      <c r="P540" s="348"/>
      <c r="AO540" s="346"/>
      <c r="AP540" s="347"/>
      <c r="AQ540" s="347"/>
      <c r="AR540" s="347"/>
      <c r="AS540" s="347"/>
      <c r="AT540" s="347"/>
      <c r="AU540" s="347"/>
      <c r="AV540" s="347"/>
      <c r="AW540" s="347"/>
      <c r="AX540" s="347"/>
      <c r="AY540" s="347"/>
      <c r="AZ540" s="347"/>
      <c r="BA540" s="347"/>
      <c r="BB540" s="348"/>
    </row>
    <row r="544" spans="2:55" ht="15.75" x14ac:dyDescent="0.25">
      <c r="B544" s="271" t="s">
        <v>9214</v>
      </c>
      <c r="C544" s="271"/>
      <c r="D544" s="271"/>
      <c r="E544" s="271"/>
      <c r="F544" s="271"/>
      <c r="G544" s="271"/>
      <c r="H544" s="271"/>
      <c r="I544" s="271"/>
      <c r="J544" s="271"/>
      <c r="K544" s="271"/>
      <c r="L544" s="271"/>
      <c r="M544" s="271"/>
      <c r="N544" s="271"/>
      <c r="O544" s="271"/>
      <c r="P544" s="271"/>
      <c r="Q544" s="271"/>
      <c r="AN544" s="271" t="s">
        <v>9214</v>
      </c>
      <c r="AO544" s="271"/>
      <c r="AP544" s="271"/>
      <c r="AQ544" s="271"/>
      <c r="AR544" s="271"/>
      <c r="AS544" s="271"/>
      <c r="AT544" s="271"/>
      <c r="AU544" s="271"/>
      <c r="AV544" s="271"/>
      <c r="AW544" s="271"/>
      <c r="AX544" s="271"/>
      <c r="AY544" s="271"/>
      <c r="AZ544" s="271"/>
      <c r="BA544" s="271"/>
      <c r="BB544" s="271"/>
      <c r="BC544" s="271"/>
    </row>
    <row r="547" spans="3:47" ht="30" x14ac:dyDescent="0.25">
      <c r="C547" s="72" t="s">
        <v>9215</v>
      </c>
      <c r="D547" s="72" t="s">
        <v>9216</v>
      </c>
      <c r="E547" s="72" t="s">
        <v>9217</v>
      </c>
      <c r="F547" s="72" t="s">
        <v>9218</v>
      </c>
      <c r="G547" s="72" t="s">
        <v>9219</v>
      </c>
      <c r="H547" s="72" t="s">
        <v>9220</v>
      </c>
      <c r="I547" s="148"/>
      <c r="AO547" s="72" t="s">
        <v>9215</v>
      </c>
      <c r="AP547" s="72" t="s">
        <v>9216</v>
      </c>
      <c r="AQ547" s="72" t="s">
        <v>9217</v>
      </c>
      <c r="AR547" s="72" t="s">
        <v>9218</v>
      </c>
      <c r="AS547" s="72" t="s">
        <v>9219</v>
      </c>
      <c r="AT547" s="72" t="s">
        <v>9220</v>
      </c>
      <c r="AU547" s="170"/>
    </row>
    <row r="548" spans="3:47" x14ac:dyDescent="0.25">
      <c r="C548" s="71" t="s">
        <v>9221</v>
      </c>
      <c r="D548" s="73">
        <f>IF(OR(AND('Formacion Profesional'!D344=Tablas!$C$62,'Formacion Profesional'!G344=Tablas!$C$54),AND('Formacion Profesional'!D344=Tablas!$C$62,'Formacion Profesional'!G344=Tablas!$C$56),'Formacion Profesional'!D344=Tablas!$C$62,'Formacion Profesional'!G344=Tablas!$C$57),'Formacion Profesional'!D353*'Formacion Profesional'!D355,0)</f>
        <v>0</v>
      </c>
      <c r="E548" s="80"/>
      <c r="F548" s="73">
        <f>+D548*E548</f>
        <v>0</v>
      </c>
      <c r="G548" s="80"/>
      <c r="H548" s="73">
        <f t="shared" ref="H548:H552" si="2">+F548-G548</f>
        <v>0</v>
      </c>
      <c r="AO548" s="167" t="s">
        <v>9221</v>
      </c>
      <c r="AP548" s="73">
        <f>IF(OR(AND('Formacion Profesional'!AP344=Tablas!$C$62,'Formacion Profesional'!AS344=Tablas!$C$54),AND('Formacion Profesional'!AP344=Tablas!$C$62,'Formacion Profesional'!AS344=Tablas!$C$56),'Formacion Profesional'!AP344=Tablas!$C$62,'Formacion Profesional'!AS344=Tablas!$C$57),'Formacion Profesional'!AP353*'Formacion Profesional'!AP355,0)</f>
        <v>0</v>
      </c>
      <c r="AQ548" s="80"/>
      <c r="AR548" s="73">
        <f>+AP548*AQ548</f>
        <v>0</v>
      </c>
      <c r="AS548" s="80"/>
      <c r="AT548" s="73">
        <f t="shared" ref="AT548:AT552" si="3">+AR548-AS548</f>
        <v>0</v>
      </c>
    </row>
    <row r="549" spans="3:47" x14ac:dyDescent="0.25">
      <c r="C549" s="71" t="s">
        <v>9208</v>
      </c>
      <c r="D549" s="73">
        <f>IF(OR(AND(D344=Tablas!$C$62,'Formacion Profesional'!G344=Tablas!$C$54),AND(D344=Tablas!$C$62,'Formacion Profesional'!G344=Tablas!$C$57)),'Formacion Profesional'!E415,0)</f>
        <v>0</v>
      </c>
      <c r="E549" s="80"/>
      <c r="F549" s="73">
        <f>+D549*E549</f>
        <v>0</v>
      </c>
      <c r="G549" s="80"/>
      <c r="H549" s="73">
        <f t="shared" si="2"/>
        <v>0</v>
      </c>
      <c r="AO549" s="167" t="s">
        <v>9208</v>
      </c>
      <c r="AP549" s="73">
        <f>IF(OR(AND(AP344=Tablas!$C$62,'Formacion Profesional'!AS344=Tablas!$C$54),AND(AP344=Tablas!$C$62,'Formacion Profesional'!AS344=Tablas!$C$57)),'Formacion Profesional'!AQ415,0)</f>
        <v>0</v>
      </c>
      <c r="AQ549" s="80"/>
      <c r="AR549" s="73">
        <f>+AP549*AQ549</f>
        <v>0</v>
      </c>
      <c r="AS549" s="80"/>
      <c r="AT549" s="73">
        <f t="shared" si="3"/>
        <v>0</v>
      </c>
    </row>
    <row r="550" spans="3:47" x14ac:dyDescent="0.25">
      <c r="C550" s="71" t="s">
        <v>9222</v>
      </c>
      <c r="D550" s="73">
        <f>IF(AND(D344=Tablas!$C$62,'Formacion Profesional'!G344=Tablas!$C$54),E414,0)</f>
        <v>0</v>
      </c>
      <c r="E550" s="80"/>
      <c r="F550" s="73">
        <f>+D550*E550</f>
        <v>0</v>
      </c>
      <c r="G550" s="80"/>
      <c r="H550" s="73">
        <f t="shared" si="2"/>
        <v>0</v>
      </c>
      <c r="AO550" s="167" t="s">
        <v>9222</v>
      </c>
      <c r="AP550" s="73">
        <f>IF(AND(AP344=Tablas!$C$62,'Formacion Profesional'!AS344=Tablas!$C$54),AQ414,0)</f>
        <v>0</v>
      </c>
      <c r="AQ550" s="80"/>
      <c r="AR550" s="73">
        <f>+AP550*AQ550</f>
        <v>0</v>
      </c>
      <c r="AS550" s="80"/>
      <c r="AT550" s="73">
        <f t="shared" si="3"/>
        <v>0</v>
      </c>
    </row>
    <row r="551" spans="3:47" x14ac:dyDescent="0.25">
      <c r="C551" s="71" t="s">
        <v>9223</v>
      </c>
      <c r="D551" s="73">
        <f>IF(AND(D344=Tablas!$C$62,'Formacion Profesional'!G344=Tablas!$C$54),E414,0)</f>
        <v>0</v>
      </c>
      <c r="E551" s="80"/>
      <c r="F551" s="73">
        <f>+D551*E551</f>
        <v>0</v>
      </c>
      <c r="G551" s="80"/>
      <c r="H551" s="73">
        <f t="shared" si="2"/>
        <v>0</v>
      </c>
      <c r="AO551" s="167" t="s">
        <v>9223</v>
      </c>
      <c r="AP551" s="73">
        <f>IF(AND(AP344=Tablas!$C$62,'Formacion Profesional'!AS344=Tablas!$C$54),AQ414,0)</f>
        <v>0</v>
      </c>
      <c r="AQ551" s="80"/>
      <c r="AR551" s="73">
        <f>+AP551*AQ551</f>
        <v>0</v>
      </c>
      <c r="AS551" s="80"/>
      <c r="AT551" s="73">
        <f t="shared" si="3"/>
        <v>0</v>
      </c>
    </row>
    <row r="552" spans="3:47" ht="30" x14ac:dyDescent="0.25">
      <c r="C552" s="71" t="s">
        <v>9224</v>
      </c>
      <c r="D552" s="73">
        <f>IF(OR(AND(D344=Tablas!$C$61,'Formacion Profesional'!G344=Tablas!$C$53),AND(D344=Tablas!$C$61,'Formacion Profesional'!G344=Tablas!$C$54)),'Formacion Profesional'!D357*'Formacion Profesional'!E415,IF(AND(D344=Tablas!$C$62,'Formacion Profesional'!G344=Tablas!$C$53),'Formacion Profesional'!E415,0))</f>
        <v>0</v>
      </c>
      <c r="E552" s="80"/>
      <c r="F552" s="73">
        <f>+D552*E552</f>
        <v>0</v>
      </c>
      <c r="G552" s="80"/>
      <c r="H552" s="73">
        <f t="shared" si="2"/>
        <v>0</v>
      </c>
      <c r="AO552" s="167" t="s">
        <v>9224</v>
      </c>
      <c r="AP552" s="73">
        <f>IF(OR(AND(AP344=Tablas!$C$61,'Formacion Profesional'!AS344=Tablas!$C$53),AND(AP344=Tablas!$C$61,'Formacion Profesional'!AS344=Tablas!$C$54)),'Formacion Profesional'!AP357*'Formacion Profesional'!AQ415,IF(AND(AP344=Tablas!$C$62,'Formacion Profesional'!AS344=Tablas!$C$53),'Formacion Profesional'!AQ415,0))</f>
        <v>0</v>
      </c>
      <c r="AQ552" s="80"/>
      <c r="AR552" s="73">
        <f>+AP552*AQ552</f>
        <v>0</v>
      </c>
      <c r="AS552" s="80"/>
      <c r="AT552" s="73">
        <f t="shared" si="3"/>
        <v>0</v>
      </c>
    </row>
    <row r="553" spans="3:47" x14ac:dyDescent="0.25">
      <c r="C553" s="72" t="s">
        <v>7586</v>
      </c>
      <c r="D553" s="74"/>
      <c r="E553" s="74"/>
      <c r="F553" s="74"/>
      <c r="G553" s="73">
        <f>+G548+G549+G550+G551+G552</f>
        <v>0</v>
      </c>
      <c r="H553" s="73">
        <f>+H548+H549+H550+H551+H552</f>
        <v>0</v>
      </c>
      <c r="AO553" s="72" t="s">
        <v>7586</v>
      </c>
      <c r="AP553" s="74"/>
      <c r="AQ553" s="74"/>
      <c r="AR553" s="74"/>
      <c r="AS553" s="73">
        <f>+AS548+AS549+AS550+AS551+AS552</f>
        <v>0</v>
      </c>
      <c r="AT553" s="73">
        <f>+AT548+AT549+AT550+AT551+AT552</f>
        <v>0</v>
      </c>
    </row>
    <row r="556" spans="3:47" ht="15" customHeight="1" x14ac:dyDescent="0.25">
      <c r="C556" s="385" t="s">
        <v>9227</v>
      </c>
      <c r="D556" s="385"/>
      <c r="E556" s="385"/>
      <c r="F556" s="385"/>
      <c r="AO556" s="385" t="s">
        <v>9227</v>
      </c>
      <c r="AP556" s="385"/>
      <c r="AQ556" s="385"/>
      <c r="AR556" s="385"/>
    </row>
    <row r="557" spans="3:47" ht="15" customHeight="1" x14ac:dyDescent="0.25">
      <c r="C557" s="385"/>
      <c r="D557" s="385"/>
      <c r="E557" s="385"/>
      <c r="F557" s="385"/>
      <c r="AO557" s="385"/>
      <c r="AP557" s="385"/>
      <c r="AQ557" s="385"/>
      <c r="AR557" s="385"/>
    </row>
    <row r="580" spans="2:55" x14ac:dyDescent="0.25">
      <c r="C580" s="100" t="s">
        <v>9437</v>
      </c>
      <c r="AO580" s="100" t="s">
        <v>9457</v>
      </c>
    </row>
    <row r="582" spans="2:55" ht="15.75" x14ac:dyDescent="0.25">
      <c r="B582" s="271" t="s">
        <v>7689</v>
      </c>
      <c r="C582" s="271" t="s">
        <v>7689</v>
      </c>
      <c r="D582" s="271"/>
      <c r="E582" s="271"/>
      <c r="F582" s="271"/>
      <c r="G582" s="271"/>
      <c r="H582" s="271"/>
      <c r="I582" s="271"/>
      <c r="J582" s="271"/>
      <c r="K582" s="271"/>
      <c r="L582" s="271"/>
      <c r="M582" s="271"/>
      <c r="N582" s="271"/>
      <c r="O582" s="271"/>
      <c r="P582" s="271"/>
      <c r="Q582" s="271"/>
      <c r="AN582" s="271" t="s">
        <v>7689</v>
      </c>
      <c r="AO582" s="271" t="s">
        <v>7689</v>
      </c>
      <c r="AP582" s="271"/>
      <c r="AQ582" s="271"/>
      <c r="AR582" s="271"/>
      <c r="AS582" s="271"/>
      <c r="AT582" s="271"/>
      <c r="AU582" s="271"/>
      <c r="AV582" s="271"/>
      <c r="AW582" s="271"/>
      <c r="AX582" s="271"/>
      <c r="AY582" s="271"/>
      <c r="AZ582" s="271"/>
      <c r="BA582" s="271"/>
      <c r="BB582" s="271"/>
      <c r="BC582" s="271"/>
    </row>
    <row r="584" spans="2:55" x14ac:dyDescent="0.25">
      <c r="C584" s="50" t="s">
        <v>7692</v>
      </c>
      <c r="D584" s="101"/>
      <c r="E584" s="19" t="str">
        <f>IF(D584=Tablas!$C$62,"FP_Cerrada",IF('Formacion Profesional'!D584=Tablas!$C$61,"FP_abierta",""))</f>
        <v/>
      </c>
      <c r="F584" s="20" t="s">
        <v>7691</v>
      </c>
      <c r="G584" s="349"/>
      <c r="H584" s="402"/>
      <c r="I584" s="350"/>
      <c r="AO584" s="50" t="s">
        <v>7692</v>
      </c>
      <c r="AP584" s="101"/>
      <c r="AQ584" s="19" t="str">
        <f>IF(AP584=Tablas!$C$62,"FP_Cerrada",IF('Formacion Profesional'!AP584=Tablas!$C$61,"FP_abierta",""))</f>
        <v/>
      </c>
      <c r="AR584" s="20" t="s">
        <v>7691</v>
      </c>
      <c r="AS584" s="349"/>
      <c r="AT584" s="402"/>
      <c r="AU584" s="350"/>
    </row>
    <row r="587" spans="2:55" x14ac:dyDescent="0.25">
      <c r="C587" s="20" t="s">
        <v>7693</v>
      </c>
      <c r="D587" s="276"/>
      <c r="E587" s="277"/>
      <c r="F587" s="277"/>
      <c r="G587" s="277"/>
      <c r="H587" s="277"/>
      <c r="I587" s="277"/>
      <c r="J587" s="277"/>
      <c r="K587" s="278"/>
      <c r="AO587" s="20" t="s">
        <v>7693</v>
      </c>
      <c r="AP587" s="276"/>
      <c r="AQ587" s="277"/>
      <c r="AR587" s="277"/>
      <c r="AS587" s="277"/>
      <c r="AT587" s="277"/>
      <c r="AU587" s="277"/>
      <c r="AV587" s="277"/>
      <c r="AW587" s="278"/>
    </row>
    <row r="589" spans="2:55" x14ac:dyDescent="0.25">
      <c r="C589" s="20" t="s">
        <v>7694</v>
      </c>
      <c r="D589" s="155"/>
      <c r="F589" s="20" t="s">
        <v>7695</v>
      </c>
      <c r="H589" s="403"/>
      <c r="I589" s="404"/>
      <c r="AO589" s="20" t="s">
        <v>7694</v>
      </c>
      <c r="AP589" s="155"/>
      <c r="AR589" s="20" t="s">
        <v>7695</v>
      </c>
      <c r="AT589" s="403"/>
      <c r="AU589" s="404"/>
    </row>
    <row r="591" spans="2:55" x14ac:dyDescent="0.25">
      <c r="C591" s="405" t="s">
        <v>7710</v>
      </c>
      <c r="D591" s="406"/>
      <c r="E591" s="406"/>
      <c r="F591" s="406"/>
      <c r="G591" s="406"/>
      <c r="H591" s="406"/>
      <c r="I591" s="406"/>
      <c r="J591" s="407"/>
      <c r="AO591" s="405" t="s">
        <v>7710</v>
      </c>
      <c r="AP591" s="406"/>
      <c r="AQ591" s="406"/>
      <c r="AR591" s="406"/>
      <c r="AS591" s="406"/>
      <c r="AT591" s="406"/>
      <c r="AU591" s="406"/>
      <c r="AV591" s="407"/>
    </row>
    <row r="592" spans="2:55" x14ac:dyDescent="0.25">
      <c r="C592" s="57"/>
      <c r="D592" s="58"/>
      <c r="E592" s="58"/>
      <c r="F592" s="58"/>
      <c r="G592" s="58"/>
      <c r="H592" s="58"/>
      <c r="I592" s="58"/>
      <c r="J592" s="59"/>
      <c r="AO592" s="57"/>
      <c r="AP592" s="58"/>
      <c r="AQ592" s="58"/>
      <c r="AR592" s="58"/>
      <c r="AS592" s="58"/>
      <c r="AT592" s="58"/>
      <c r="AU592" s="58"/>
      <c r="AV592" s="59"/>
    </row>
    <row r="593" spans="2:55" x14ac:dyDescent="0.25">
      <c r="C593" s="63" t="s">
        <v>7697</v>
      </c>
      <c r="D593" s="156"/>
      <c r="E593" s="58"/>
      <c r="F593" s="58"/>
      <c r="G593" s="58"/>
      <c r="H593" s="58"/>
      <c r="I593" s="58"/>
      <c r="J593" s="59"/>
      <c r="AO593" s="63" t="s">
        <v>7697</v>
      </c>
      <c r="AP593" s="156"/>
      <c r="AQ593" s="58"/>
      <c r="AR593" s="58"/>
      <c r="AS593" s="58"/>
      <c r="AT593" s="58"/>
      <c r="AU593" s="58"/>
      <c r="AV593" s="59"/>
    </row>
    <row r="594" spans="2:55" x14ac:dyDescent="0.25">
      <c r="C594" s="57"/>
      <c r="D594" s="58"/>
      <c r="E594" s="58"/>
      <c r="F594" s="58"/>
      <c r="G594" s="58"/>
      <c r="H594" s="58"/>
      <c r="I594" s="58"/>
      <c r="J594" s="59"/>
      <c r="AO594" s="57"/>
      <c r="AP594" s="58"/>
      <c r="AQ594" s="58"/>
      <c r="AR594" s="58"/>
      <c r="AS594" s="58"/>
      <c r="AT594" s="58"/>
      <c r="AU594" s="58"/>
      <c r="AV594" s="59"/>
    </row>
    <row r="595" spans="2:55" x14ac:dyDescent="0.25">
      <c r="C595" s="63" t="s">
        <v>7696</v>
      </c>
      <c r="D595" s="156"/>
      <c r="E595" s="58"/>
      <c r="F595" s="58"/>
      <c r="G595" s="58"/>
      <c r="H595" s="58"/>
      <c r="I595" s="58"/>
      <c r="J595" s="59"/>
      <c r="AO595" s="63" t="s">
        <v>7696</v>
      </c>
      <c r="AP595" s="156"/>
      <c r="AQ595" s="58"/>
      <c r="AR595" s="58"/>
      <c r="AS595" s="58"/>
      <c r="AT595" s="58"/>
      <c r="AU595" s="58"/>
      <c r="AV595" s="59"/>
    </row>
    <row r="596" spans="2:55" x14ac:dyDescent="0.25">
      <c r="C596" s="57"/>
      <c r="D596" s="58"/>
      <c r="E596" s="58"/>
      <c r="F596" s="58"/>
      <c r="G596" s="58"/>
      <c r="H596" s="58"/>
      <c r="I596" s="58"/>
      <c r="J596" s="59"/>
      <c r="AO596" s="57"/>
      <c r="AP596" s="58"/>
      <c r="AQ596" s="58"/>
      <c r="AR596" s="58"/>
      <c r="AS596" s="58"/>
      <c r="AT596" s="58"/>
      <c r="AU596" s="58"/>
      <c r="AV596" s="59"/>
    </row>
    <row r="597" spans="2:55" x14ac:dyDescent="0.25">
      <c r="C597" s="63" t="s">
        <v>7698</v>
      </c>
      <c r="D597" s="156"/>
      <c r="E597" s="58"/>
      <c r="F597" s="58"/>
      <c r="G597" s="58"/>
      <c r="H597" s="58"/>
      <c r="I597" s="58"/>
      <c r="J597" s="59"/>
      <c r="AO597" s="63" t="s">
        <v>7698</v>
      </c>
      <c r="AP597" s="156"/>
      <c r="AQ597" s="58"/>
      <c r="AR597" s="58"/>
      <c r="AS597" s="58"/>
      <c r="AT597" s="58"/>
      <c r="AU597" s="58"/>
      <c r="AV597" s="59"/>
    </row>
    <row r="598" spans="2:55" x14ac:dyDescent="0.25">
      <c r="C598" s="57"/>
      <c r="D598" s="58"/>
      <c r="E598" s="58"/>
      <c r="F598" s="58"/>
      <c r="G598" s="58"/>
      <c r="H598" s="58"/>
      <c r="I598" s="58"/>
      <c r="J598" s="59"/>
      <c r="AO598" s="57"/>
      <c r="AP598" s="58"/>
      <c r="AQ598" s="58"/>
      <c r="AR598" s="58"/>
      <c r="AS598" s="58"/>
      <c r="AT598" s="58"/>
      <c r="AU598" s="58"/>
      <c r="AV598" s="59"/>
    </row>
    <row r="599" spans="2:55" x14ac:dyDescent="0.25">
      <c r="C599" s="408" t="str">
        <f>IF(D595&gt;1,"Justifique cantidad de réplicas *","")</f>
        <v/>
      </c>
      <c r="D599" s="409"/>
      <c r="E599" s="304"/>
      <c r="F599" s="304"/>
      <c r="G599" s="304"/>
      <c r="H599" s="304"/>
      <c r="I599" s="304"/>
      <c r="J599" s="59"/>
      <c r="AO599" s="408" t="str">
        <f>IF(AP595&gt;1,"Justifique cantidad de réplicas *","")</f>
        <v/>
      </c>
      <c r="AP599" s="409"/>
      <c r="AQ599" s="289"/>
      <c r="AR599" s="289"/>
      <c r="AS599" s="289"/>
      <c r="AT599" s="289"/>
      <c r="AU599" s="289"/>
      <c r="AV599" s="59"/>
    </row>
    <row r="600" spans="2:55" x14ac:dyDescent="0.25">
      <c r="C600" s="60"/>
      <c r="D600" s="61"/>
      <c r="E600" s="61"/>
      <c r="F600" s="61"/>
      <c r="G600" s="61"/>
      <c r="H600" s="61"/>
      <c r="I600" s="61"/>
      <c r="J600" s="62"/>
      <c r="AO600" s="60"/>
      <c r="AP600" s="61"/>
      <c r="AQ600" s="61"/>
      <c r="AR600" s="61"/>
      <c r="AS600" s="61"/>
      <c r="AT600" s="61"/>
      <c r="AU600" s="61"/>
      <c r="AV600" s="62"/>
    </row>
    <row r="602" spans="2:55" x14ac:dyDescent="0.25">
      <c r="C602" s="20" t="s">
        <v>9272</v>
      </c>
      <c r="D602" s="410"/>
      <c r="E602" s="411"/>
      <c r="F602" s="411"/>
      <c r="G602" s="411"/>
      <c r="H602" s="412"/>
      <c r="AO602" s="20" t="s">
        <v>9272</v>
      </c>
      <c r="AP602" s="410"/>
      <c r="AQ602" s="411"/>
      <c r="AR602" s="411"/>
      <c r="AS602" s="411"/>
      <c r="AT602" s="412"/>
    </row>
    <row r="604" spans="2:55" ht="15" hidden="1" customHeight="1" x14ac:dyDescent="0.25">
      <c r="B604" s="19"/>
      <c r="C604" s="19"/>
      <c r="D604" s="19" t="e">
        <f>VLOOKUP(D602,Tablas!$F$1279:$I$2758,4,FALSE)</f>
        <v>#N/A</v>
      </c>
      <c r="E604" s="19"/>
      <c r="F604" s="19"/>
      <c r="G604" s="19"/>
      <c r="H604" s="19"/>
      <c r="I604" s="19"/>
      <c r="J604" s="19"/>
      <c r="K604" s="19"/>
      <c r="L604" s="19"/>
      <c r="M604" s="19"/>
      <c r="N604" s="19"/>
      <c r="O604" s="19"/>
      <c r="P604" s="19"/>
      <c r="Q604" s="19"/>
      <c r="AN604" s="19"/>
      <c r="AO604" s="19"/>
      <c r="AP604" s="19" t="e">
        <f>VLOOKUP(AP602,Tablas!$F$1279:$I$2758,4,FALSE)</f>
        <v>#N/A</v>
      </c>
      <c r="AQ604" s="19"/>
      <c r="AR604" s="19"/>
      <c r="AS604" s="19"/>
      <c r="AT604" s="19"/>
      <c r="AU604" s="19"/>
      <c r="AV604" s="19"/>
      <c r="AW604" s="19"/>
      <c r="AX604" s="19"/>
      <c r="AY604" s="19"/>
      <c r="AZ604" s="19"/>
      <c r="BA604" s="19"/>
      <c r="BB604" s="19"/>
      <c r="BC604" s="19"/>
    </row>
    <row r="606" spans="2:55" x14ac:dyDescent="0.25">
      <c r="C606" s="21" t="s">
        <v>9273</v>
      </c>
      <c r="D606" s="410"/>
      <c r="E606" s="411"/>
      <c r="F606" s="411"/>
      <c r="G606" s="411"/>
      <c r="H606" s="412"/>
      <c r="AO606" s="21" t="s">
        <v>9273</v>
      </c>
      <c r="AP606" s="410"/>
      <c r="AQ606" s="411"/>
      <c r="AR606" s="411"/>
      <c r="AS606" s="411"/>
      <c r="AT606" s="412"/>
    </row>
    <row r="608" spans="2:55" x14ac:dyDescent="0.25">
      <c r="C608" s="413" t="str">
        <f>IF(AND(D653=0,E653=0,D654&gt;0,E654&gt;0),"Formación exclusiva a desocupados","")</f>
        <v/>
      </c>
      <c r="D608" s="413"/>
      <c r="E608" s="413"/>
      <c r="G608" s="413" t="str">
        <f>IF(AND(D678=0,E678=0,D679&gt;0,E679&gt;0,D654=0,E654=0),"Formación exclusiva a patrocinados","")</f>
        <v/>
      </c>
      <c r="H608" s="413"/>
      <c r="I608" s="413"/>
      <c r="AO608" s="413" t="str">
        <f>IF(AND(AP653=0,AQ653=0,AP654&gt;0,AQ654&gt;0),"Formación exclusiva a desocupados","")</f>
        <v/>
      </c>
      <c r="AP608" s="413"/>
      <c r="AQ608" s="413"/>
      <c r="AS608" s="413" t="str">
        <f>IF(AND(AP678=0,AQ678=0,AP679&gt;0,AQ679&gt;0,AP654=0,AQ654=0),"Formación exclusiva a patrocinados","")</f>
        <v/>
      </c>
      <c r="AT608" s="413"/>
      <c r="AU608" s="413"/>
    </row>
    <row r="610" spans="3:48" x14ac:dyDescent="0.25">
      <c r="C610" s="414" t="s">
        <v>9195</v>
      </c>
      <c r="D610" s="415"/>
      <c r="E610" s="415"/>
      <c r="F610" s="415"/>
      <c r="G610" s="415"/>
      <c r="H610" s="415"/>
      <c r="I610" s="415"/>
      <c r="J610" s="416"/>
      <c r="AO610" s="414" t="s">
        <v>9195</v>
      </c>
      <c r="AP610" s="415"/>
      <c r="AQ610" s="415"/>
      <c r="AR610" s="415"/>
      <c r="AS610" s="415"/>
      <c r="AT610" s="415"/>
      <c r="AU610" s="415"/>
      <c r="AV610" s="416"/>
    </row>
    <row r="612" spans="3:48" ht="18.75" customHeight="1" x14ac:dyDescent="0.25">
      <c r="C612" s="20" t="s">
        <v>7566</v>
      </c>
      <c r="D612" s="274"/>
      <c r="E612" s="282"/>
      <c r="F612" s="282"/>
      <c r="G612" s="282"/>
      <c r="H612" s="282"/>
      <c r="I612" s="275"/>
      <c r="AO612" s="20" t="s">
        <v>7566</v>
      </c>
      <c r="AP612" s="274"/>
      <c r="AQ612" s="282"/>
      <c r="AR612" s="282"/>
      <c r="AS612" s="282"/>
      <c r="AT612" s="282"/>
      <c r="AU612" s="275"/>
    </row>
    <row r="614" spans="3:48" x14ac:dyDescent="0.25">
      <c r="C614" s="20" t="s">
        <v>7567</v>
      </c>
      <c r="D614" s="79"/>
      <c r="F614" s="20" t="s">
        <v>7568</v>
      </c>
      <c r="G614" s="417"/>
      <c r="H614" s="418"/>
      <c r="AO614" s="20" t="s">
        <v>7567</v>
      </c>
      <c r="AP614" s="79"/>
      <c r="AR614" s="20" t="s">
        <v>7568</v>
      </c>
      <c r="AS614" s="417"/>
      <c r="AT614" s="418"/>
    </row>
    <row r="615" spans="3:48" ht="15" hidden="1" customHeight="1" x14ac:dyDescent="0.25">
      <c r="C615" s="20"/>
      <c r="D615" s="76" t="str">
        <f>IF(D614&gt;0,VLOOKUP(D614,Tablas!$K$5:$L$28,2,FALSE),"")</f>
        <v/>
      </c>
      <c r="E615" s="19" t="str">
        <f>IF(D614&gt;0,VLOOKUP(D614,Tablas!$K$5:$M$28,3,FALSE),"")</f>
        <v/>
      </c>
      <c r="F615" s="20"/>
      <c r="G615" s="58"/>
      <c r="AO615" s="20"/>
      <c r="AP615" s="76" t="str">
        <f>IF(AP614&gt;0,VLOOKUP(AP614,Tablas!$K$5:$L$28,2,FALSE),"")</f>
        <v/>
      </c>
      <c r="AQ615" s="19" t="str">
        <f>IF(AP614&gt;0,VLOOKUP(AP614,Tablas!$K$5:$M$28,3,FALSE),"")</f>
        <v/>
      </c>
      <c r="AR615" s="20"/>
      <c r="AS615" s="58"/>
    </row>
    <row r="617" spans="3:48" x14ac:dyDescent="0.25">
      <c r="C617" s="20" t="s">
        <v>7570</v>
      </c>
      <c r="D617" s="79"/>
      <c r="F617" s="20" t="s">
        <v>9226</v>
      </c>
      <c r="G617" s="330"/>
      <c r="H617" s="332"/>
      <c r="AO617" s="20" t="s">
        <v>7570</v>
      </c>
      <c r="AP617" s="79"/>
      <c r="AR617" s="20" t="s">
        <v>9226</v>
      </c>
      <c r="AS617" s="330"/>
      <c r="AT617" s="332"/>
    </row>
    <row r="619" spans="3:48" x14ac:dyDescent="0.25">
      <c r="C619" s="20" t="s">
        <v>7569</v>
      </c>
      <c r="D619" s="79"/>
      <c r="F619" s="20" t="s">
        <v>1180</v>
      </c>
      <c r="G619" s="419" t="str">
        <f>IF(G614&gt;0,VLOOKUP(I619,Tablas!$Y$4:$AC$2546,5,FALSE),"")</f>
        <v/>
      </c>
      <c r="H619" s="420"/>
      <c r="I619" s="19" t="str">
        <f>+G614&amp;D614</f>
        <v/>
      </c>
      <c r="AO619" s="20" t="s">
        <v>7569</v>
      </c>
      <c r="AP619" s="79"/>
      <c r="AR619" s="20" t="s">
        <v>1180</v>
      </c>
      <c r="AS619" s="419" t="str">
        <f>IF(AS614&gt;0,VLOOKUP(AU619,Tablas!$Y$4:$AC$2546,5,FALSE),"")</f>
        <v/>
      </c>
      <c r="AT619" s="420"/>
      <c r="AU619" s="19" t="str">
        <f>+AS614&amp;AP614</f>
        <v/>
      </c>
    </row>
    <row r="624" spans="3:48" x14ac:dyDescent="0.25">
      <c r="C624" s="414" t="s">
        <v>9196</v>
      </c>
      <c r="D624" s="415"/>
      <c r="E624" s="415"/>
      <c r="F624" s="415"/>
      <c r="G624" s="415"/>
      <c r="H624" s="415"/>
      <c r="I624" s="415"/>
      <c r="J624" s="416"/>
      <c r="AO624" s="414" t="s">
        <v>9196</v>
      </c>
      <c r="AP624" s="415"/>
      <c r="AQ624" s="415"/>
      <c r="AR624" s="415"/>
      <c r="AS624" s="415"/>
      <c r="AT624" s="415"/>
      <c r="AU624" s="415"/>
      <c r="AV624" s="416"/>
    </row>
    <row r="626" spans="3:48" x14ac:dyDescent="0.25">
      <c r="C626" s="20" t="s">
        <v>9198</v>
      </c>
      <c r="D626" s="376"/>
      <c r="E626" s="377"/>
      <c r="F626" s="19" t="str">
        <f>IF(D626=Tablas!$C$34,"Persona_Humana",IF(D626=Tablas!$C$35,"Universidad",IF(D626=Tablas!$C$36,"Escuela",IF(D626=Tablas!$C$37,"Otras_Instituciones",""))))</f>
        <v/>
      </c>
      <c r="AO626" s="20" t="s">
        <v>9198</v>
      </c>
      <c r="AP626" s="376"/>
      <c r="AQ626" s="377"/>
      <c r="AR626" s="19" t="str">
        <f>IF(AP626=Tablas!$C$34,"Persona_Humana",IF(AP626=Tablas!$C$35,"Universidad",IF(AP626=Tablas!$C$36,"Escuela",IF(AP626=Tablas!$C$37,"Otras_Instituciones",""))))</f>
        <v/>
      </c>
    </row>
    <row r="628" spans="3:48" x14ac:dyDescent="0.25">
      <c r="C628" s="279" t="s">
        <v>9197</v>
      </c>
      <c r="D628" s="421"/>
      <c r="E628" s="399"/>
      <c r="F628" s="400"/>
      <c r="G628" s="400"/>
      <c r="H628" s="400"/>
      <c r="I628" s="400"/>
      <c r="J628" s="401"/>
      <c r="AO628" s="279" t="s">
        <v>9197</v>
      </c>
      <c r="AP628" s="421"/>
      <c r="AQ628" s="399"/>
      <c r="AR628" s="400"/>
      <c r="AS628" s="400"/>
      <c r="AT628" s="400"/>
      <c r="AU628" s="400"/>
      <c r="AV628" s="401"/>
    </row>
    <row r="630" spans="3:48" x14ac:dyDescent="0.25">
      <c r="C630" s="75" t="str">
        <f>IF(OR(D626=Tablas!$C$35,D626=Tablas!$C$36,D626=Tablas!$C$37),"Docentes","")</f>
        <v/>
      </c>
      <c r="AO630" s="75" t="str">
        <f>IF(OR(AP626=Tablas!$C$35,AP626=Tablas!$C$36,AP626=Tablas!$C$37),"Docentes","")</f>
        <v/>
      </c>
    </row>
    <row r="632" spans="3:48" x14ac:dyDescent="0.25">
      <c r="C632" s="179" t="str">
        <f>IF(OR(D626=Tablas!$C$35,D626=Tablas!$C$36,D626=Tablas!$C$37),"CUIL/CUIT *","")</f>
        <v/>
      </c>
      <c r="D632" s="179" t="str">
        <f>IF(OR(D626=Tablas!$C$35,D626=Tablas!$C$36,D626=Tablas!$C$37),"Apellido *","")</f>
        <v/>
      </c>
      <c r="E632" s="179" t="str">
        <f>IF(OR(D626=Tablas!$C$35,D626=Tablas!$C$36,D626=Tablas!$C$37),"Nombre *","")</f>
        <v/>
      </c>
      <c r="F632" s="179" t="str">
        <f>IF(OR(D626=Tablas!$C$35,D626=Tablas!$C$36,D626=Tablas!$C$37),"Email *","")</f>
        <v/>
      </c>
      <c r="G632" s="179" t="str">
        <f>IF(OR(D626=Tablas!$C$35,D626=Tablas!$C$36,D626=Tablas!$C$37),"Trayectoria formativa del docente*","")</f>
        <v/>
      </c>
      <c r="AO632" s="179" t="str">
        <f>IF(OR(AP626=Tablas!$C$35,AP626=Tablas!$C$36,AP626=Tablas!$C$37),"CUIL/CUIT *","")</f>
        <v/>
      </c>
      <c r="AP632" s="179" t="str">
        <f>IF(OR(AP626=Tablas!$C$35,AP626=Tablas!$C$36,AP626=Tablas!$C$37),"Apellido *","")</f>
        <v/>
      </c>
      <c r="AQ632" s="179" t="str">
        <f>IF(OR(AP626=Tablas!$C$35,AP626=Tablas!$C$36,AP626=Tablas!$C$37),"Nombre *","")</f>
        <v/>
      </c>
      <c r="AR632" s="179" t="str">
        <f>IF(OR(AP626=Tablas!$C$35,AP626=Tablas!$C$36,AP626=Tablas!$C$37),"Email *","")</f>
        <v/>
      </c>
      <c r="AS632" s="179" t="str">
        <f>IF(OR(AP626=Tablas!$C$35,AP626=Tablas!$C$36,AP626=Tablas!$C$37),"Trayectoria formativa del docente*","")</f>
        <v/>
      </c>
    </row>
    <row r="633" spans="3:48" x14ac:dyDescent="0.25">
      <c r="C633" s="177"/>
      <c r="D633" s="178"/>
      <c r="E633" s="178"/>
      <c r="F633" s="178"/>
      <c r="G633" s="178"/>
      <c r="I633" s="96" t="str">
        <f>IF(AND(OR(D626=Tablas!$C$35,D626=Tablas!$C$36,D626=Tablas!$C$37),C633="",D633="",E633="",F633="",G633=""),"Debe completar los datos de al menos un docente del curso","")</f>
        <v/>
      </c>
      <c r="AO633" s="177"/>
      <c r="AP633" s="178"/>
      <c r="AQ633" s="178"/>
      <c r="AR633" s="178"/>
      <c r="AS633" s="178"/>
      <c r="AU633" s="96" t="str">
        <f>IF(AND(OR(AP626=Tablas!$C$35,AP626=Tablas!$C$36,AP626=Tablas!$C$37),AO633="",AP633="",AQ633="",AR633="",AS633=""),"Debe completar los datos de al menos un docente del curso","")</f>
        <v/>
      </c>
    </row>
    <row r="634" spans="3:48" x14ac:dyDescent="0.25">
      <c r="C634" s="177"/>
      <c r="D634" s="178"/>
      <c r="E634" s="178"/>
      <c r="F634" s="178"/>
      <c r="G634" s="178"/>
      <c r="AO634" s="177"/>
      <c r="AP634" s="178"/>
      <c r="AQ634" s="178"/>
      <c r="AR634" s="178"/>
      <c r="AS634" s="178"/>
    </row>
    <row r="635" spans="3:48" x14ac:dyDescent="0.25">
      <c r="C635" s="177"/>
      <c r="D635" s="178"/>
      <c r="E635" s="178"/>
      <c r="F635" s="178"/>
      <c r="G635" s="178"/>
      <c r="AO635" s="177"/>
      <c r="AP635" s="178"/>
      <c r="AQ635" s="178"/>
      <c r="AR635" s="178"/>
      <c r="AS635" s="178"/>
    </row>
    <row r="636" spans="3:48" x14ac:dyDescent="0.25">
      <c r="C636" s="177"/>
      <c r="D636" s="178"/>
      <c r="E636" s="178"/>
      <c r="F636" s="178"/>
      <c r="G636" s="178"/>
      <c r="AO636" s="177"/>
      <c r="AP636" s="178"/>
      <c r="AQ636" s="178"/>
      <c r="AR636" s="178"/>
      <c r="AS636" s="178"/>
    </row>
    <row r="637" spans="3:48" x14ac:dyDescent="0.25">
      <c r="C637" s="177"/>
      <c r="D637" s="178"/>
      <c r="E637" s="178"/>
      <c r="F637" s="178"/>
      <c r="G637" s="178"/>
      <c r="AO637" s="177"/>
      <c r="AP637" s="178"/>
      <c r="AQ637" s="178"/>
      <c r="AR637" s="178"/>
      <c r="AS637" s="178"/>
    </row>
    <row r="638" spans="3:48" x14ac:dyDescent="0.25">
      <c r="C638" s="177"/>
      <c r="D638" s="178"/>
      <c r="E638" s="178"/>
      <c r="F638" s="178"/>
      <c r="G638" s="178"/>
      <c r="AO638" s="177"/>
      <c r="AP638" s="178"/>
      <c r="AQ638" s="178"/>
      <c r="AR638" s="178"/>
      <c r="AS638" s="178"/>
    </row>
    <row r="639" spans="3:48" x14ac:dyDescent="0.25">
      <c r="C639" s="177"/>
      <c r="D639" s="178"/>
      <c r="E639" s="178"/>
      <c r="F639" s="178"/>
      <c r="G639" s="178"/>
      <c r="AO639" s="177"/>
      <c r="AP639" s="178"/>
      <c r="AQ639" s="178"/>
      <c r="AR639" s="178"/>
      <c r="AS639" s="178"/>
    </row>
    <row r="640" spans="3:48" x14ac:dyDescent="0.25">
      <c r="C640" s="177"/>
      <c r="D640" s="178"/>
      <c r="E640" s="178"/>
      <c r="F640" s="178"/>
      <c r="G640" s="178"/>
      <c r="AO640" s="177"/>
      <c r="AP640" s="178"/>
      <c r="AQ640" s="178"/>
      <c r="AR640" s="178"/>
      <c r="AS640" s="178"/>
    </row>
    <row r="641" spans="2:55" x14ac:dyDescent="0.25">
      <c r="C641" s="177"/>
      <c r="D641" s="178"/>
      <c r="E641" s="178"/>
      <c r="F641" s="178"/>
      <c r="G641" s="178"/>
      <c r="AO641" s="177"/>
      <c r="AP641" s="178"/>
      <c r="AQ641" s="178"/>
      <c r="AR641" s="178"/>
      <c r="AS641" s="178"/>
    </row>
    <row r="642" spans="2:55" x14ac:dyDescent="0.25">
      <c r="C642" s="177"/>
      <c r="D642" s="178"/>
      <c r="E642" s="178"/>
      <c r="F642" s="178"/>
      <c r="G642" s="178"/>
      <c r="AO642" s="177"/>
      <c r="AP642" s="178"/>
      <c r="AQ642" s="178"/>
      <c r="AR642" s="178"/>
      <c r="AS642" s="178"/>
    </row>
    <row r="643" spans="2:55" x14ac:dyDescent="0.25">
      <c r="C643" s="177"/>
      <c r="D643" s="178"/>
      <c r="E643" s="178"/>
      <c r="F643" s="178"/>
      <c r="G643" s="178"/>
      <c r="AO643" s="177"/>
      <c r="AP643" s="178"/>
      <c r="AQ643" s="178"/>
      <c r="AR643" s="178"/>
      <c r="AS643" s="178"/>
    </row>
    <row r="644" spans="2:55" x14ac:dyDescent="0.25">
      <c r="C644" s="177"/>
      <c r="D644" s="178"/>
      <c r="E644" s="178"/>
      <c r="F644" s="178"/>
      <c r="G644" s="178"/>
      <c r="AO644" s="177"/>
      <c r="AP644" s="178"/>
      <c r="AQ644" s="178"/>
      <c r="AR644" s="178"/>
      <c r="AS644" s="178"/>
    </row>
    <row r="645" spans="2:55" x14ac:dyDescent="0.25">
      <c r="C645" s="177"/>
      <c r="D645" s="178"/>
      <c r="E645" s="178"/>
      <c r="F645" s="178"/>
      <c r="G645" s="178"/>
      <c r="AO645" s="177"/>
      <c r="AP645" s="178"/>
      <c r="AQ645" s="178"/>
      <c r="AR645" s="178"/>
      <c r="AS645" s="178"/>
    </row>
    <row r="646" spans="2:55" x14ac:dyDescent="0.25">
      <c r="C646" s="177"/>
      <c r="D646" s="178"/>
      <c r="E646" s="178"/>
      <c r="F646" s="178"/>
      <c r="G646" s="178"/>
      <c r="AO646" s="177"/>
      <c r="AP646" s="178"/>
      <c r="AQ646" s="178"/>
      <c r="AR646" s="178"/>
      <c r="AS646" s="178"/>
    </row>
    <row r="647" spans="2:55" x14ac:dyDescent="0.25">
      <c r="C647" s="177"/>
      <c r="D647" s="178"/>
      <c r="E647" s="178"/>
      <c r="F647" s="178"/>
      <c r="G647" s="178"/>
      <c r="AO647" s="177"/>
      <c r="AP647" s="178"/>
      <c r="AQ647" s="178"/>
      <c r="AR647" s="178"/>
      <c r="AS647" s="178"/>
    </row>
    <row r="649" spans="2:55" ht="15.75" x14ac:dyDescent="0.25">
      <c r="B649" s="271" t="s">
        <v>9201</v>
      </c>
      <c r="C649" s="271"/>
      <c r="D649" s="271"/>
      <c r="E649" s="271"/>
      <c r="F649" s="271"/>
      <c r="G649" s="271"/>
      <c r="H649" s="271"/>
      <c r="I649" s="271"/>
      <c r="J649" s="271"/>
      <c r="K649" s="271"/>
      <c r="L649" s="271"/>
      <c r="M649" s="271"/>
      <c r="N649" s="271"/>
      <c r="O649" s="271"/>
      <c r="P649" s="271"/>
      <c r="Q649" s="271"/>
      <c r="AN649" s="271" t="s">
        <v>9201</v>
      </c>
      <c r="AO649" s="271"/>
      <c r="AP649" s="271"/>
      <c r="AQ649" s="271"/>
      <c r="AR649" s="271"/>
      <c r="AS649" s="271"/>
      <c r="AT649" s="271"/>
      <c r="AU649" s="271"/>
      <c r="AV649" s="271"/>
      <c r="AW649" s="271"/>
      <c r="AX649" s="271"/>
      <c r="AY649" s="271"/>
      <c r="AZ649" s="271"/>
      <c r="BA649" s="271"/>
      <c r="BB649" s="271"/>
      <c r="BC649" s="271"/>
    </row>
    <row r="652" spans="2:55" x14ac:dyDescent="0.25">
      <c r="D652" s="102" t="s">
        <v>9202</v>
      </c>
      <c r="E652" s="102" t="s">
        <v>9203</v>
      </c>
      <c r="AP652" s="102" t="s">
        <v>9202</v>
      </c>
      <c r="AQ652" s="102" t="s">
        <v>9203</v>
      </c>
    </row>
    <row r="653" spans="2:55" x14ac:dyDescent="0.25">
      <c r="C653" s="64" t="s">
        <v>9204</v>
      </c>
      <c r="D653" s="134"/>
      <c r="E653" s="134"/>
      <c r="AO653" s="64" t="s">
        <v>9204</v>
      </c>
      <c r="AP653" s="134"/>
      <c r="AQ653" s="134"/>
    </row>
    <row r="654" spans="2:55" x14ac:dyDescent="0.25">
      <c r="C654" s="64"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Profesional'!G584=Tablas!$C$54)),"Desocupados","")</f>
        <v/>
      </c>
      <c r="D654" s="134"/>
      <c r="E654" s="134"/>
      <c r="AO654" s="64"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Profesional'!AS584=Tablas!$C$54)),"Desocupados","")</f>
        <v/>
      </c>
      <c r="AP654" s="134"/>
      <c r="AQ654" s="134"/>
    </row>
    <row r="655" spans="2:55" x14ac:dyDescent="0.25">
      <c r="C655" s="102" t="s">
        <v>7586</v>
      </c>
      <c r="D655" s="64">
        <f>+D653+D654</f>
        <v>0</v>
      </c>
      <c r="E655" s="64">
        <f>+E653+E654</f>
        <v>0</v>
      </c>
      <c r="AO655" s="102" t="s">
        <v>7586</v>
      </c>
      <c r="AP655" s="64">
        <f>+AP653+AP654</f>
        <v>0</v>
      </c>
      <c r="AQ655" s="64">
        <f>+AQ653+AQ654</f>
        <v>0</v>
      </c>
    </row>
    <row r="657" spans="2:55" ht="15.75" x14ac:dyDescent="0.25">
      <c r="B657" s="271"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Profesional'!G584=Tablas!$C$54)),"Compromiso de inserción de desocupados","")</f>
        <v/>
      </c>
      <c r="C657" s="271"/>
      <c r="D657" s="271"/>
      <c r="E657" s="271"/>
      <c r="F657" s="271"/>
      <c r="G657" s="271"/>
      <c r="H657" s="271"/>
      <c r="I657" s="271"/>
      <c r="J657" s="271"/>
      <c r="K657" s="271"/>
      <c r="L657" s="271"/>
      <c r="M657" s="271"/>
      <c r="N657" s="271"/>
      <c r="O657" s="271"/>
      <c r="P657" s="271"/>
      <c r="Q657" s="271"/>
      <c r="AN657" s="271"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Profesional'!AS584=Tablas!$C$54)),"Compromiso de inserción de desocupados","")</f>
        <v/>
      </c>
      <c r="AO657" s="271"/>
      <c r="AP657" s="271"/>
      <c r="AQ657" s="271"/>
      <c r="AR657" s="271"/>
      <c r="AS657" s="271"/>
      <c r="AT657" s="271"/>
      <c r="AU657" s="271"/>
      <c r="AV657" s="271"/>
      <c r="AW657" s="271"/>
      <c r="AX657" s="271"/>
      <c r="AY657" s="271"/>
      <c r="AZ657" s="271"/>
      <c r="BA657" s="271"/>
      <c r="BB657" s="271"/>
      <c r="BC657" s="271"/>
    </row>
    <row r="659" spans="2:55" x14ac:dyDescent="0.25">
      <c r="C659" s="355"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Profesional'!G584=Tablas!$C$57),D584="",G584=""),IF(D654&gt;0,"¿Se compromete a incorporar algún participante desocupado una vez concluido el curso/entrenamiento? ",""))</f>
        <v/>
      </c>
      <c r="D659" s="355"/>
      <c r="E659" s="355"/>
      <c r="F659" s="355"/>
      <c r="G659" s="355"/>
      <c r="H659" s="164"/>
      <c r="AO659" s="355"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Profesional'!AS584=Tablas!$C$57),AP584="",AS584=""),IF(AP654&gt;0,"¿Se compromete a incorporar algún participante desocupado una vez concluido el curso/entrenamiento? ",""))</f>
        <v/>
      </c>
      <c r="AP659" s="355"/>
      <c r="AQ659" s="355"/>
      <c r="AR659" s="355"/>
      <c r="AS659" s="355"/>
      <c r="AT659" s="164"/>
    </row>
    <row r="661" spans="2:55" x14ac:dyDescent="0.25">
      <c r="C661" s="20"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Profesional'!G584=Tablas!$C$57),D584="",G584=""),IF(AND(D654&gt;0,H659="SI"),"¿Cuántos? *",""))</f>
        <v/>
      </c>
      <c r="D661" s="164"/>
      <c r="AO661" s="20"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Profesional'!AS584=Tablas!$C$57),AP584="",AS584=""),IF(AND(AP654&gt;0,AT659="SI"),"¿Cuántos? *",""))</f>
        <v/>
      </c>
      <c r="AP661" s="164"/>
    </row>
    <row r="663" spans="2:55" x14ac:dyDescent="0.25">
      <c r="C663" s="288"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Profesional'!G584=Tablas!$C$57),D584="",G584=""),IF(AND(D654&gt;0,H659="SI"),"¿En qué puestos serán incorporados? *",""))</f>
        <v/>
      </c>
      <c r="D663" s="288"/>
      <c r="E663" s="289"/>
      <c r="F663" s="289"/>
      <c r="G663" s="289"/>
      <c r="H663" s="289"/>
      <c r="I663" s="289"/>
      <c r="J663" s="289"/>
      <c r="K663" s="289"/>
      <c r="L663" s="289"/>
      <c r="M663" s="289"/>
      <c r="N663" s="289"/>
      <c r="O663" s="289"/>
      <c r="P663" s="289"/>
      <c r="AO663" s="288"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Profesional'!AS584=Tablas!$C$57),AP584="",AS584=""),IF(AND(AP654&gt;0,AT659="SI"),"¿En qué puestos serán incorporados? *",""))</f>
        <v/>
      </c>
      <c r="AP663" s="288"/>
      <c r="AQ663" s="289"/>
      <c r="AR663" s="289"/>
      <c r="AS663" s="289"/>
      <c r="AT663" s="289"/>
      <c r="AU663" s="289"/>
      <c r="AV663" s="289"/>
      <c r="AW663" s="289"/>
      <c r="AX663" s="289"/>
      <c r="AY663" s="289"/>
      <c r="AZ663" s="289"/>
      <c r="BA663" s="289"/>
      <c r="BB663" s="289"/>
    </row>
    <row r="665" spans="2:55" x14ac:dyDescent="0.25">
      <c r="C665" s="158"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Profesional'!G584=Tablas!$C$57),D584="",G584=""),IF(AND(D654&gt;0,H659="SI"),"Indique a que grupo pertenecen los desocupados a incorporar *",""))</f>
        <v/>
      </c>
      <c r="D665" s="158"/>
      <c r="E665" s="158"/>
      <c r="F665" s="137"/>
      <c r="G665" s="159"/>
      <c r="H665" s="159"/>
      <c r="AO665" s="158"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Profesional'!AS584=Tablas!$C$57),AP584="",AS584=""),IF(AND(AP654&gt;0,AT659="SI"),"Indique a que grupo pertenecen los desocupados a incorporar *",""))</f>
        <v/>
      </c>
      <c r="AP665" s="158"/>
      <c r="AQ665" s="158"/>
      <c r="AR665" s="137"/>
      <c r="AS665" s="159"/>
      <c r="AT665" s="159"/>
    </row>
    <row r="667" spans="2:55" x14ac:dyDescent="0.25">
      <c r="C667" s="38"/>
      <c r="D667" s="38"/>
      <c r="E667" s="180"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Profesional'!G584=Tablas!$C$57),D584="",G584=""),IF(AND(D654&gt;0,H659="SI"),"18 a 24 años",""))</f>
        <v/>
      </c>
      <c r="F667" s="180"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Profesional'!G584=Tablas!$C$57),D584="",G584=""),IF(AND(D654&gt;0,H659="SI"),"25 a 44 años",""))</f>
        <v/>
      </c>
      <c r="G667" s="180"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Profesional'!G584=Tablas!$C$57),D584="",G584=""),IF(AND(D654&gt;0,H659="SI"),"Mayores de 45 años",""))</f>
        <v/>
      </c>
      <c r="H667" s="180"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Profesional'!G584=Tablas!$C$57),D584="",G584=""),IF(AND(D654&gt;0,H659="SI"),"Total",""))</f>
        <v/>
      </c>
      <c r="AO667" s="38"/>
      <c r="AP667" s="38"/>
      <c r="AQ667" s="180"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Profesional'!AS584=Tablas!$C$57),AP584="",AS584=""),IF(AND(AP654&gt;0,AT659="SI"),"18 a 24 años",""))</f>
        <v/>
      </c>
      <c r="AR667" s="180"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Profesional'!AS584=Tablas!$C$57),AP584="",AS584=""),IF(AND(AP654&gt;0,AT659="SI"),"25 a 44 años",""))</f>
        <v/>
      </c>
      <c r="AS667" s="180"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Profesional'!AS584=Tablas!$C$57),AP584="",AS584=""),IF(AND(AP654&gt;0,AT659="SI"),"Mayores de 45 años",""))</f>
        <v/>
      </c>
      <c r="AT667" s="180"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Profesional'!AS584=Tablas!$C$57),AP584="",AS584=""),IF(AND(AP654&gt;0,AT659="SI"),"Total",""))</f>
        <v/>
      </c>
    </row>
    <row r="668" spans="2:55" x14ac:dyDescent="0.25">
      <c r="C668" s="395"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Profesional'!G584=Tablas!$C$57),D584="",G584=""),IF(AND(D654&gt;0,H659="SI"),"En general",""))</f>
        <v/>
      </c>
      <c r="D668" s="395"/>
      <c r="E668" s="181"/>
      <c r="F668" s="181"/>
      <c r="G668" s="181"/>
      <c r="H668"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Profesional'!G584=Tablas!$C$57),D584="",G584=""),IF(AND(D654&gt;0,H659="SI"),+E668+F668+G668,""))</f>
        <v/>
      </c>
      <c r="AO668" s="395"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Profesional'!AS584=Tablas!$C$57),AP584="",AS584=""),IF(AND(AP654&gt;0,AT659="SI"),"En general",""))</f>
        <v/>
      </c>
      <c r="AP668" s="395"/>
      <c r="AQ668" s="181"/>
      <c r="AR668" s="181"/>
      <c r="AS668" s="181"/>
      <c r="AT668"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Profesional'!AS584=Tablas!$C$57),AP584="",AS584=""),IF(AND(AP654&gt;0,AT659="SI"),+AQ668+AR668+AS668,""))</f>
        <v/>
      </c>
    </row>
    <row r="669" spans="2:55" x14ac:dyDescent="0.25">
      <c r="C669" s="395"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Profesional'!G584=Tablas!$C$57),D584="",G584=""),IF(AND(D654&gt;0,H659="SI"),"Con Discapacidad ",""))</f>
        <v/>
      </c>
      <c r="D669" s="395"/>
      <c r="E669" s="181"/>
      <c r="F669" s="181"/>
      <c r="G669" s="181"/>
      <c r="H669"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Profesional'!G584=Tablas!$C$57),D584="",G584=""),IF(AND(D654&gt;0,H659="SI"),+E669+F669+G669,""))</f>
        <v/>
      </c>
      <c r="AO669" s="395"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Profesional'!AS584=Tablas!$C$57),AP584="",AS584=""),IF(AND(AP654&gt;0,AT659="SI"),"Con Discapacidad ",""))</f>
        <v/>
      </c>
      <c r="AP669" s="395"/>
      <c r="AQ669" s="181"/>
      <c r="AR669" s="181"/>
      <c r="AS669" s="181"/>
      <c r="AT669"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Profesional'!AS584=Tablas!$C$57),AP584="",AS584=""),IF(AND(AP654&gt;0,AT659="SI"),+AQ669+AR669+AS669,""))</f>
        <v/>
      </c>
    </row>
    <row r="670" spans="2:55" x14ac:dyDescent="0.25">
      <c r="C670" s="395"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Profesional'!G584=Tablas!$C$57),D584="",G584=""),IF(AND(D654&gt;0,H659="SI"),"Incluidos en el Seguro de Capacitación y Empleo (SCyE)",""))</f>
        <v/>
      </c>
      <c r="D670" s="395"/>
      <c r="E670" s="181"/>
      <c r="F670" s="181"/>
      <c r="G670" s="181"/>
      <c r="H670"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Profesional'!G584=Tablas!$C$57),D584="",G584=""),IF(AND(D654&gt;0,H659="SI"),+E670+F670+G670,""))</f>
        <v/>
      </c>
      <c r="AO670" s="395"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Profesional'!AS584=Tablas!$C$57),AP584="",AS584=""),IF(AND(AP654&gt;0,AT659="SI"),"Incluidos en el Seguro de Capacitación y Empleo (SCyE)",""))</f>
        <v/>
      </c>
      <c r="AP670" s="395"/>
      <c r="AQ670" s="181"/>
      <c r="AR670" s="181"/>
      <c r="AS670" s="181"/>
      <c r="AT670"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Profesional'!AS584=Tablas!$C$57),AP584="",AS584=""),IF(AND(AP654&gt;0,AT659="SI"),+AQ670+AR670+AS670,""))</f>
        <v/>
      </c>
    </row>
    <row r="671" spans="2:55" x14ac:dyDescent="0.25">
      <c r="C671" s="396"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Profesional'!G584=Tablas!$C$57),D584="",G584=""),IF(AND(D654&gt;0,H659="SI"),"Total",""))</f>
        <v/>
      </c>
      <c r="D671" s="396"/>
      <c r="E671"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Profesional'!G584=Tablas!$C$57),D584="",G584=""),IF(AND(D654&gt;0,H659="SI"),+E668+E669+E670,""))</f>
        <v/>
      </c>
      <c r="F671"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Profesional'!G584=Tablas!$C$57),D584="",G584=""),IF(AND(D654&gt;0,H659="SI"),+F668+F669+F670,""))</f>
        <v/>
      </c>
      <c r="G671"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Profesional'!G584=Tablas!$C$57),D584="",G584=""),IF(AND(D654&gt;0,H659="SI"),+G668+G669+G670,""))</f>
        <v/>
      </c>
      <c r="H671" s="182" t="str">
        <f>IF(OR(AND('Formacion Profesional'!D584=Tablas!$C$61,'Formacion Profesional'!G584=Tablas!$C$53),AND('Formacion Profesional'!D584=Tablas!$C$61,'Formacion Profesional'!G584=Tablas!$C$54),AND('Formacion Profesional'!D584=Tablas!$C$62,'Formacion Profesional'!G584=Tablas!$C$53),AND('Formacion Profesional'!D584=Tablas!$C$62,'Formacion Profesional'!G584=Tablas!$C$54),AND('Formacion Profesional'!D584=Tablas!$C$62,'Formacion Profesional'!G584=Tablas!$C$56),AND('Formacion Profesional'!D584=Tablas!$C$62,'Formacion Profesional'!G584=Tablas!$C$57),D584="",G584=""),IF(AND(D654&gt;0,H659="SI"),+H668+H669+H670,""))</f>
        <v/>
      </c>
      <c r="AO671" s="396"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Profesional'!AS584=Tablas!$C$57),AP584="",AS584=""),IF(AND(AP654&gt;0,AT659="SI"),"Total",""))</f>
        <v/>
      </c>
      <c r="AP671" s="396"/>
      <c r="AQ671"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Profesional'!AS584=Tablas!$C$57),AP584="",AS584=""),IF(AND(AP654&gt;0,AT659="SI"),+AQ668+AQ669+AQ670,""))</f>
        <v/>
      </c>
      <c r="AR671"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Profesional'!AS584=Tablas!$C$57),AP584="",AS584=""),IF(AND(AP654&gt;0,AT659="SI"),+AR668+AR669+AR670,""))</f>
        <v/>
      </c>
      <c r="AS671"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Profesional'!AS584=Tablas!$C$57),AP584="",AS584=""),IF(AND(AP654&gt;0,AT659="SI"),+AS668+AS669+AS670,""))</f>
        <v/>
      </c>
      <c r="AT671" s="182" t="str">
        <f>IF(OR(AND('Formacion Profesional'!AP584=Tablas!$C$61,'Formacion Profesional'!AS584=Tablas!$C$53),AND('Formacion Profesional'!AP584=Tablas!$C$61,'Formacion Profesional'!AS584=Tablas!$C$54),AND('Formacion Profesional'!AP584=Tablas!$C$62,'Formacion Profesional'!AS584=Tablas!$C$53),AND('Formacion Profesional'!AP584=Tablas!$C$62,'Formacion Profesional'!AS584=Tablas!$C$54),AND('Formacion Profesional'!AP584=Tablas!$C$62,'Formacion Profesional'!AS584=Tablas!$C$56),AND('Formacion Profesional'!AP584=Tablas!$C$62,'Formacion Profesional'!AS584=Tablas!$C$57),AP584="",AS584=""),IF(AND(AP654&gt;0,AT659="SI"),+AT668+AT669+AT670,""))</f>
        <v/>
      </c>
    </row>
    <row r="674" spans="2:55" ht="15.75" x14ac:dyDescent="0.25">
      <c r="B674" s="271" t="str">
        <f>IF(OR(AND(D584=Tablas!$C$61,'Formacion Profesional'!G584=Tablas!$C$53),AND(D584=Tablas!$C$61,'Formacion Profesional'!G584=Tablas!$C$54),AND(D584=Tablas!$C$62,'Formacion Profesional'!G584=Tablas!$C$53),AND(D584=Tablas!$C$62,'Formacion Profesional'!G584=Tablas!$C$54),AND(D584=Tablas!$C$62,'Formacion Profesional'!G584=Tablas!$C$56)),"Participantes ocupados","")</f>
        <v/>
      </c>
      <c r="C674" s="271"/>
      <c r="D674" s="271"/>
      <c r="E674" s="271"/>
      <c r="F674" s="271"/>
      <c r="G674" s="271"/>
      <c r="H674" s="271"/>
      <c r="I674" s="271"/>
      <c r="J674" s="271"/>
      <c r="K674" s="271"/>
      <c r="L674" s="271"/>
      <c r="M674" s="271"/>
      <c r="N674" s="271"/>
      <c r="O674" s="271"/>
      <c r="P674" s="271"/>
      <c r="Q674" s="271"/>
      <c r="AN674" s="271" t="str">
        <f>IF(OR(AND(AP584=Tablas!$C$61,'Formacion Profesional'!AS584=Tablas!$C$53),AND(AP584=Tablas!$C$61,'Formacion Profesional'!AS584=Tablas!$C$54),AND(AP584=Tablas!$C$62,'Formacion Profesional'!AS584=Tablas!$C$53),AND(AP584=Tablas!$C$62,'Formacion Profesional'!AS584=Tablas!$C$54),AND(AP584=Tablas!$C$62,'Formacion Profesional'!AS584=Tablas!$C$56)),"Participantes ocupados","")</f>
        <v/>
      </c>
      <c r="AO674" s="271"/>
      <c r="AP674" s="271"/>
      <c r="AQ674" s="271"/>
      <c r="AR674" s="271"/>
      <c r="AS674" s="271"/>
      <c r="AT674" s="271"/>
      <c r="AU674" s="271"/>
      <c r="AV674" s="271"/>
      <c r="AW674" s="271"/>
      <c r="AX674" s="271"/>
      <c r="AY674" s="271"/>
      <c r="AZ674" s="271"/>
      <c r="BA674" s="271"/>
      <c r="BB674" s="271"/>
      <c r="BC674" s="271"/>
    </row>
    <row r="677" spans="2:55" x14ac:dyDescent="0.25">
      <c r="C677" s="58"/>
      <c r="D677" s="165" t="str">
        <f>IF(OR(AND(D584=Tablas!$C$61,'Formacion Profesional'!G584=Tablas!$C$53),AND(D584=Tablas!$C$61,'Formacion Profesional'!G584=Tablas!$C$54),AND(D584=Tablas!$C$62,'Formacion Profesional'!G584=Tablas!$C$53),AND(D584=Tablas!$C$62,'Formacion Profesional'!G584=Tablas!$C$54),AND(D584=Tablas!$C$62,'Formacion Profesional'!G584=Tablas!$C$56)),"Una réplica","")</f>
        <v/>
      </c>
      <c r="E677" s="162" t="str">
        <f>IF(OR(AND(D584=Tablas!$C$61,'Formacion Profesional'!G584=Tablas!$C$53),AND(D584=Tablas!$C$61,'Formacion Profesional'!G584=Tablas!$C$54),AND(D584=Tablas!$C$62,'Formacion Profesional'!G584=Tablas!$C$53),AND(D584=Tablas!$C$62,'Formacion Profesional'!G584=Tablas!$C$54),AND(D584=Tablas!$C$62,'Formacion Profesional'!G584=Tablas!$C$56)),"Todas las réplicas","")</f>
        <v/>
      </c>
      <c r="AO677" s="58"/>
      <c r="AP677" s="165" t="str">
        <f>IF(OR(AND(AP584=Tablas!$C$61,'Formacion Profesional'!AS584=Tablas!$C$53),AND(AP584=Tablas!$C$61,'Formacion Profesional'!AS584=Tablas!$C$54),AND(AP584=Tablas!$C$62,'Formacion Profesional'!AS584=Tablas!$C$53),AND(AP584=Tablas!$C$62,'Formacion Profesional'!AS584=Tablas!$C$54),AND(AP584=Tablas!$C$62,'Formacion Profesional'!AS584=Tablas!$C$56)),"Una réplica","")</f>
        <v/>
      </c>
      <c r="AQ677" s="162" t="str">
        <f>IF(OR(AND(AP584=Tablas!$C$61,'Formacion Profesional'!AS584=Tablas!$C$53),AND(AP584=Tablas!$C$61,'Formacion Profesional'!AS584=Tablas!$C$54),AND(AP584=Tablas!$C$62,'Formacion Profesional'!AS584=Tablas!$C$53),AND(AP584=Tablas!$C$62,'Formacion Profesional'!AS584=Tablas!$C$54),AND(AP584=Tablas!$C$62,'Formacion Profesional'!AS584=Tablas!$C$56)),"Todas las réplicas","")</f>
        <v/>
      </c>
    </row>
    <row r="678" spans="2:55" x14ac:dyDescent="0.25">
      <c r="C678" s="167" t="str">
        <f>IF(OR(AND(D584=Tablas!$C$61,'Formacion Profesional'!G584=Tablas!$C$53),AND(D584=Tablas!$C$61,'Formacion Profesional'!G584=Tablas!$C$54),AND(D584=Tablas!$C$62,'Formacion Profesional'!G584=Tablas!$C$53),AND(D584=Tablas!$C$62,'Formacion Profesional'!G584=Tablas!$C$54),AND(D584=Tablas!$C$62,'Formacion Profesional'!G584=Tablas!$C$56)),"Del sujeto beneficiario","")</f>
        <v/>
      </c>
      <c r="D678" s="127"/>
      <c r="E678" s="127"/>
      <c r="AO678" s="167" t="str">
        <f>IF(OR(AND(AP584=Tablas!$C$61,'Formacion Profesional'!AS584=Tablas!$C$53),AND(AP584=Tablas!$C$61,'Formacion Profesional'!AS584=Tablas!$C$54),AND(AP584=Tablas!$C$62,'Formacion Profesional'!AS584=Tablas!$C$53),AND(AP584=Tablas!$C$62,'Formacion Profesional'!AS584=Tablas!$C$54),AND(AP584=Tablas!$C$62,'Formacion Profesional'!AS584=Tablas!$C$56)),"Del sujeto beneficiario","")</f>
        <v/>
      </c>
      <c r="AP678" s="127"/>
      <c r="AQ678" s="127"/>
    </row>
    <row r="679" spans="2:55" x14ac:dyDescent="0.25">
      <c r="C679" s="73" t="str">
        <f>IF(OR(AND(D584=Tablas!$C$61,'Formacion Profesional'!G584=Tablas!$C$53),AND(D584=Tablas!$C$61,'Formacion Profesional'!G584=Tablas!$C$54),AND(D584=Tablas!$C$62,'Formacion Profesional'!G584=Tablas!$C$53),AND(D584=Tablas!$C$62,'Formacion Profesional'!G584=Tablas!$C$54),AND(D584=Tablas!$C$62,'Formacion Profesional'!G584=Tablas!$C$56)),"De la/s patrocinada/s","")</f>
        <v/>
      </c>
      <c r="D679" s="127"/>
      <c r="E679" s="127"/>
      <c r="AO679" s="73" t="str">
        <f>IF(OR(AND(AP584=Tablas!$C$61,'Formacion Profesional'!AS584=Tablas!$C$53),AND(AP584=Tablas!$C$61,'Formacion Profesional'!AS584=Tablas!$C$54),AND(AP584=Tablas!$C$62,'Formacion Profesional'!AS584=Tablas!$C$53),AND(AP584=Tablas!$C$62,'Formacion Profesional'!AS584=Tablas!$C$54),AND(AP584=Tablas!$C$62,'Formacion Profesional'!AS584=Tablas!$C$56)),"De la/s patrocinada/s","")</f>
        <v/>
      </c>
      <c r="AP679" s="127"/>
      <c r="AQ679" s="127"/>
    </row>
    <row r="680" spans="2:55" x14ac:dyDescent="0.25">
      <c r="C680" s="126" t="str">
        <f>IF(OR(AND(D584=Tablas!$C$61,'Formacion Profesional'!G584=Tablas!$C$53),AND(D584=Tablas!$C$61,'Formacion Profesional'!G584=Tablas!$C$54),AND(D584=Tablas!$C$62,'Formacion Profesional'!G584=Tablas!$C$53),AND(D584=Tablas!$C$62,'Formacion Profesional'!G584=Tablas!$C$54),AND(D584=Tablas!$C$62,'Formacion Profesional'!G584=Tablas!$C$56)),"Total","")</f>
        <v/>
      </c>
      <c r="D680" s="128" t="str">
        <f>IF(OR(AND(D584=Tablas!$C$61,'Formacion Profesional'!G584=Tablas!$C$53),AND(D584=Tablas!$C$61,'Formacion Profesional'!G584=Tablas!$C$54),AND(D584=Tablas!$C$62,'Formacion Profesional'!G584=Tablas!$C$53),AND(D584=Tablas!$C$62,'Formacion Profesional'!G584=Tablas!$C$54),AND(D584=Tablas!$C$62,'Formacion Profesional'!G584=Tablas!$C$56)),SUM(D678:D679),"")</f>
        <v/>
      </c>
      <c r="E680" s="128" t="str">
        <f>IF(OR(AND(D584=Tablas!$C$61,'Formacion Profesional'!G584=Tablas!$C$53),AND(D584=Tablas!$C$61,'Formacion Profesional'!G584=Tablas!$C$54),AND(D584=Tablas!$C$62,'Formacion Profesional'!G584=Tablas!$C$53),AND(D584=Tablas!$C$62,'Formacion Profesional'!G584=Tablas!$C$54),AND(D584=Tablas!$C$62,'Formacion Profesional'!G584=Tablas!$C$56)),SUM(E678:E679),"")</f>
        <v/>
      </c>
      <c r="AO680" s="126" t="str">
        <f>IF(OR(AND(AP584=Tablas!$C$61,'Formacion Profesional'!AS584=Tablas!$C$53),AND(AP584=Tablas!$C$61,'Formacion Profesional'!AS584=Tablas!$C$54),AND(AP584=Tablas!$C$62,'Formacion Profesional'!AS584=Tablas!$C$53),AND(AP584=Tablas!$C$62,'Formacion Profesional'!AS584=Tablas!$C$54),AND(AP584=Tablas!$C$62,'Formacion Profesional'!AS584=Tablas!$C$56)),"Total","")</f>
        <v/>
      </c>
      <c r="AP680" s="128" t="str">
        <f>IF(OR(AND(AP584=Tablas!$C$61,'Formacion Profesional'!AS584=Tablas!$C$53),AND(AP584=Tablas!$C$61,'Formacion Profesional'!AS584=Tablas!$C$54),AND(AP584=Tablas!$C$62,'Formacion Profesional'!AS584=Tablas!$C$53),AND(AP584=Tablas!$C$62,'Formacion Profesional'!AS584=Tablas!$C$54),AND(AP584=Tablas!$C$62,'Formacion Profesional'!AS584=Tablas!$C$56)),SUM(AP678:AP679),"")</f>
        <v/>
      </c>
      <c r="AQ680" s="128" t="str">
        <f>IF(OR(AND(AP584=Tablas!$C$61,'Formacion Profesional'!AS584=Tablas!$C$53),AND(AP584=Tablas!$C$61,'Formacion Profesional'!AS584=Tablas!$C$54),AND(AP584=Tablas!$C$62,'Formacion Profesional'!AS584=Tablas!$C$53),AND(AP584=Tablas!$C$62,'Formacion Profesional'!AS584=Tablas!$C$54),AND(AP584=Tablas!$C$62,'Formacion Profesional'!AS584=Tablas!$C$56)),SUM(AQ678:AQ679),"")</f>
        <v/>
      </c>
    </row>
    <row r="683" spans="2:55" ht="15.75" x14ac:dyDescent="0.25">
      <c r="B683" s="271" t="s">
        <v>9274</v>
      </c>
      <c r="C683" s="271"/>
      <c r="D683" s="271"/>
      <c r="E683" s="271"/>
      <c r="F683" s="271"/>
      <c r="G683" s="271"/>
      <c r="H683" s="271"/>
      <c r="I683" s="271"/>
      <c r="J683" s="271"/>
      <c r="K683" s="271"/>
      <c r="L683" s="271"/>
      <c r="M683" s="271"/>
      <c r="N683" s="271"/>
      <c r="O683" s="271"/>
      <c r="P683" s="271"/>
      <c r="Q683" s="271"/>
      <c r="AN683" s="271" t="s">
        <v>9274</v>
      </c>
      <c r="AO683" s="271"/>
      <c r="AP683" s="271"/>
      <c r="AQ683" s="271"/>
      <c r="AR683" s="271"/>
      <c r="AS683" s="271"/>
      <c r="AT683" s="271"/>
      <c r="AU683" s="271"/>
      <c r="AV683" s="271"/>
      <c r="AW683" s="271"/>
      <c r="AX683" s="271"/>
      <c r="AY683" s="271"/>
      <c r="AZ683" s="271"/>
      <c r="BA683" s="271"/>
      <c r="BB683" s="271"/>
      <c r="BC683" s="271"/>
    </row>
    <row r="685" spans="2:55" ht="71.25" customHeight="1" x14ac:dyDescent="0.25">
      <c r="C685" s="38"/>
      <c r="D685" s="38"/>
      <c r="E685" s="166" t="str">
        <f>IF(OR(AND(D584=Tablas!$C$61,'Formacion Profesional'!G584=Tablas!$C$53),AND(D584=Tablas!$C$61,'Formacion Profesional'!G584=Tablas!$C$54),AND(D584=Tablas!$C$62,'Formacion Profesional'!G584=Tablas!$C$53),AND(D584=Tablas!$C$62,'Formacion Profesional'!G584=Tablas!$C$54),AND(D584=Tablas!$C$62,'Formacion Profesional'!G584=Tablas!$C$56)),"Producción / Operaciones","")</f>
        <v/>
      </c>
      <c r="F685" s="166" t="str">
        <f>IF(OR(AND(D584=Tablas!$C$61,'Formacion Profesional'!G584=Tablas!$C$53),AND(D584=Tablas!$C$61,'Formacion Profesional'!G584=Tablas!$C$54),AND(D584=Tablas!$C$62,'Formacion Profesional'!G584=Tablas!$C$53),AND(D584=Tablas!$C$62,'Formacion Profesional'!G584=Tablas!$C$54),AND(D584=Tablas!$C$62,'Formacion Profesional'!G584=Tablas!$C$56)),"Comercial y ventas","")</f>
        <v/>
      </c>
      <c r="G685" s="166" t="str">
        <f>IF(OR(AND(D584=Tablas!$C$61,'Formacion Profesional'!G584=Tablas!$C$53),AND(D584=Tablas!$C$61,'Formacion Profesional'!G584=Tablas!$C$54),AND(D584=Tablas!$C$62,'Formacion Profesional'!G584=Tablas!$C$53),AND(D584=Tablas!$C$62,'Formacion Profesional'!G584=Tablas!$C$54),AND(D584=Tablas!$C$62,'Formacion Profesional'!G584=Tablas!$C$56)),"Administración y finanzas","")</f>
        <v/>
      </c>
      <c r="H685" s="166" t="str">
        <f>IF(OR(AND(D584=Tablas!$C$61,'Formacion Profesional'!G584=Tablas!$C$53),AND(D584=Tablas!$C$61,'Formacion Profesional'!G584=Tablas!$C$54),AND(D584=Tablas!$C$62,'Formacion Profesional'!G584=Tablas!$C$53),AND(D584=Tablas!$C$62,'Formacion Profesional'!G584=Tablas!$C$54),AND(D584=Tablas!$C$62,'Formacion Profesional'!G584=Tablas!$C$56)),"Recursos Humanos","")</f>
        <v/>
      </c>
      <c r="I685" s="166" t="str">
        <f>IF(OR(AND(D584=Tablas!$C$61,'Formacion Profesional'!G584=Tablas!$C$53),AND(D584=Tablas!$C$61,'Formacion Profesional'!G584=Tablas!$C$54),AND(D584=Tablas!$C$62,'Formacion Profesional'!G584=Tablas!$C$53),AND(D584=Tablas!$C$62,'Formacion Profesional'!G584=Tablas!$C$54),AND(D584=Tablas!$C$62,'Formacion Profesional'!G584=Tablas!$C$56)),"Otros","")</f>
        <v/>
      </c>
      <c r="J685" s="166" t="str">
        <f>IF(OR(AND(D584=Tablas!$C$61,'Formacion Profesional'!G584=Tablas!$C$53),AND(D584=Tablas!$C$61,'Formacion Profesional'!G584=Tablas!$C$54),AND(D584=Tablas!$C$62,'Formacion Profesional'!G584=Tablas!$C$53),AND(D584=Tablas!$C$62,'Formacion Profesional'!G584=Tablas!$C$54),AND(D584=Tablas!$C$62,'Formacion Profesional'!G584=Tablas!$C$56)),"Total","")</f>
        <v/>
      </c>
      <c r="L685" s="26"/>
      <c r="AO685" s="38"/>
      <c r="AP685" s="38"/>
      <c r="AQ685" s="166" t="str">
        <f>IF(OR(AND(AP584=Tablas!$C$61,'Formacion Profesional'!AS584=Tablas!$C$53),AND(AP584=Tablas!$C$61,'Formacion Profesional'!AS584=Tablas!$C$54),AND(AP584=Tablas!$C$62,'Formacion Profesional'!AS584=Tablas!$C$53),AND(AP584=Tablas!$C$62,'Formacion Profesional'!AS584=Tablas!$C$54),AND(AP584=Tablas!$C$62,'Formacion Profesional'!AS584=Tablas!$C$56)),"Producción / Operaciones","")</f>
        <v/>
      </c>
      <c r="AR685" s="166" t="str">
        <f>IF(OR(AND(AP584=Tablas!$C$61,'Formacion Profesional'!AS584=Tablas!$C$53),AND(AP584=Tablas!$C$61,'Formacion Profesional'!AS584=Tablas!$C$54),AND(AP584=Tablas!$C$62,'Formacion Profesional'!AS584=Tablas!$C$53),AND(AP584=Tablas!$C$62,'Formacion Profesional'!AS584=Tablas!$C$54),AND(AP584=Tablas!$C$62,'Formacion Profesional'!AS584=Tablas!$C$56)),"Comercial y ventas","")</f>
        <v/>
      </c>
      <c r="AS685" s="166" t="str">
        <f>IF(OR(AND(AP584=Tablas!$C$61,'Formacion Profesional'!AS584=Tablas!$C$53),AND(AP584=Tablas!$C$61,'Formacion Profesional'!AS584=Tablas!$C$54),AND(AP584=Tablas!$C$62,'Formacion Profesional'!AS584=Tablas!$C$53),AND(AP584=Tablas!$C$62,'Formacion Profesional'!AS584=Tablas!$C$54),AND(AP584=Tablas!$C$62,'Formacion Profesional'!AS584=Tablas!$C$56)),"Administración y finanzas","")</f>
        <v/>
      </c>
      <c r="AT685" s="166" t="str">
        <f>IF(OR(AND(AP584=Tablas!$C$61,'Formacion Profesional'!AS584=Tablas!$C$53),AND(AP584=Tablas!$C$61,'Formacion Profesional'!AS584=Tablas!$C$54),AND(AP584=Tablas!$C$62,'Formacion Profesional'!AS584=Tablas!$C$53),AND(AP584=Tablas!$C$62,'Formacion Profesional'!AS584=Tablas!$C$54),AND(AP584=Tablas!$C$62,'Formacion Profesional'!AS584=Tablas!$C$56)),"Recursos Humanos","")</f>
        <v/>
      </c>
      <c r="AU685" s="166" t="str">
        <f>IF(OR(AND(AP584=Tablas!$C$61,'Formacion Profesional'!AS584=Tablas!$C$53),AND(AP584=Tablas!$C$61,'Formacion Profesional'!AS584=Tablas!$C$54),AND(AP584=Tablas!$C$62,'Formacion Profesional'!AS584=Tablas!$C$53),AND(AP584=Tablas!$C$62,'Formacion Profesional'!AS584=Tablas!$C$54),AND(AP584=Tablas!$C$62,'Formacion Profesional'!AS584=Tablas!$C$56)),"Otros","")</f>
        <v/>
      </c>
      <c r="AV685" s="166" t="str">
        <f>IF(OR(AND(AP584=Tablas!$C$61,'Formacion Profesional'!AS584=Tablas!$C$53),AND(AP584=Tablas!$C$61,'Formacion Profesional'!AS584=Tablas!$C$54),AND(AP584=Tablas!$C$62,'Formacion Profesional'!AS584=Tablas!$C$53),AND(AP584=Tablas!$C$62,'Formacion Profesional'!AS584=Tablas!$C$54),AND(AP584=Tablas!$C$62,'Formacion Profesional'!AS584=Tablas!$C$56)),"Total","")</f>
        <v/>
      </c>
      <c r="AX685" s="26"/>
    </row>
    <row r="686" spans="2:55" x14ac:dyDescent="0.25">
      <c r="C686" s="397" t="str">
        <f>IF(AND('Empresa Cooperativa'!$D$12=Tablas!$C$4,OR(AND(D584=Tablas!$C$61,'Formacion Profesional'!G584=Tablas!$C$53),AND(D584=Tablas!$C$61,'Formacion Profesional'!G584=Tablas!$C$54),AND(D584=Tablas!$C$62,'Formacion Profesional'!G584=Tablas!$C$53),AND(D584=Tablas!$C$62,'Formacion Profesional'!G584=Tablas!$C$54),AND(D584=Tablas!$C$62,'Formacion Profesional'!G584=Tablas!$C$56))),"Gerentes",IF(AND('Empresa Cooperativa'!$D$12=Tablas!$C$5,OR(AND(D584=Tablas!$C$61,'Formacion Profesional'!G584=Tablas!$C$53),AND(D584=Tablas!$C$61,'Formacion Profesional'!G584=Tablas!$C$54),AND(D584=Tablas!$C$62,'Formacion Profesional'!G584=Tablas!$C$53),AND(D584=Tablas!$C$62,'Formacion Profesional'!G584=Tablas!$C$54),AND(D584=Tablas!$C$62,'Formacion Profesional'!G584=Tablas!$C$56))),"Asociados",""))</f>
        <v/>
      </c>
      <c r="D686" s="397"/>
      <c r="E686" s="129"/>
      <c r="F686" s="129"/>
      <c r="G686" s="129"/>
      <c r="H686" s="129"/>
      <c r="I686" s="129"/>
      <c r="J686" s="131" t="str">
        <f>IF(OR(AND(D584=Tablas!$C$61,'Formacion Profesional'!G584=Tablas!$C$53),AND(D584=Tablas!$C$61,'Formacion Profesional'!G584=Tablas!$C$54),AND(D584=Tablas!$C$62,'Formacion Profesional'!G584=Tablas!$C$53),AND(D584=Tablas!$C$62,'Formacion Profesional'!G584=Tablas!$C$54),AND(D584=Tablas!$C$62,'Formacion Profesional'!G584=Tablas!$C$56)),SUM(E686:I686),"")</f>
        <v/>
      </c>
      <c r="L686" s="26"/>
      <c r="AO686" s="397" t="str">
        <f>IF(AND('Empresa Cooperativa'!$D$12=Tablas!$C$4,OR(AND(AP584=Tablas!$C$61,'Formacion Profesional'!AS584=Tablas!$C$53),AND(AP584=Tablas!$C$61,'Formacion Profesional'!AS584=Tablas!$C$54),AND(AP584=Tablas!$C$62,'Formacion Profesional'!AS584=Tablas!$C$53),AND(AP584=Tablas!$C$62,'Formacion Profesional'!AS584=Tablas!$C$54),AND(AP584=Tablas!$C$62,'Formacion Profesional'!AS584=Tablas!$C$56))),"Gerentes",IF(AND('Empresa Cooperativa'!$D$12=Tablas!$C$5,OR(AND(AP584=Tablas!$C$61,'Formacion Profesional'!AS584=Tablas!$C$53),AND(AP584=Tablas!$C$61,'Formacion Profesional'!AS584=Tablas!$C$54),AND(AP584=Tablas!$C$62,'Formacion Profesional'!AS584=Tablas!$C$53),AND(AP584=Tablas!$C$62,'Formacion Profesional'!AS584=Tablas!$C$54),AND(AP584=Tablas!$C$62,'Formacion Profesional'!AS584=Tablas!$C$56))),"Asociados",""))</f>
        <v/>
      </c>
      <c r="AP686" s="397"/>
      <c r="AQ686" s="129"/>
      <c r="AR686" s="129"/>
      <c r="AS686" s="129"/>
      <c r="AT686" s="129"/>
      <c r="AU686" s="129"/>
      <c r="AV686" s="131" t="str">
        <f>IF(OR(AND(AP584=Tablas!$C$61,'Formacion Profesional'!AS584=Tablas!$C$53),AND(AP584=Tablas!$C$61,'Formacion Profesional'!AS584=Tablas!$C$54),AND(AP584=Tablas!$C$62,'Formacion Profesional'!AS584=Tablas!$C$53),AND(AP584=Tablas!$C$62,'Formacion Profesional'!AS584=Tablas!$C$54),AND(AP584=Tablas!$C$62,'Formacion Profesional'!AS584=Tablas!$C$56)),SUM(AQ686:AU686),"")</f>
        <v/>
      </c>
      <c r="AX686" s="26"/>
    </row>
    <row r="687" spans="2:55" x14ac:dyDescent="0.25">
      <c r="C687" s="398" t="str">
        <f>IF(AND('Empresa Cooperativa'!$D$12=Tablas!$C$4,OR(AND(D584=Tablas!$C$61,'Formacion Profesional'!G584=Tablas!$C$53),AND(D584=Tablas!$C$61,'Formacion Profesional'!G584=Tablas!$C$54),AND(D584=Tablas!$C$62,'Formacion Profesional'!G584=Tablas!$C$53),AND(D584=Tablas!$C$62,'Formacion Profesional'!G584=Tablas!$C$54),AND(D584=Tablas!$C$62,'Formacion Profesional'!G584=Tablas!$C$56))),"Mandos Medios (supervisores, jefes de área, etc.)","")</f>
        <v/>
      </c>
      <c r="D687" s="398"/>
      <c r="E687" s="129"/>
      <c r="F687" s="129"/>
      <c r="G687" s="129"/>
      <c r="H687" s="129"/>
      <c r="I687" s="129"/>
      <c r="J687" s="131" t="str">
        <f>IF(OR(AND(D584=Tablas!$C$61,'Formacion Profesional'!G584=Tablas!$C$53),AND(D584=Tablas!$C$61,'Formacion Profesional'!G584=Tablas!$C$54),AND(D584=Tablas!$C$62,'Formacion Profesional'!G584=Tablas!$C$53),AND(D584=Tablas!$C$62,'Formacion Profesional'!G584=Tablas!$C$54),AND(D584=Tablas!$C$62,'Formacion Profesional'!G584=Tablas!$C$56)),SUM(E687:I687),"")</f>
        <v/>
      </c>
      <c r="L687" s="26"/>
      <c r="AO687" s="398" t="str">
        <f>IF(AND('Empresa Cooperativa'!$D$12=Tablas!$C$4,OR(AND(AP584=Tablas!$C$61,'Formacion Profesional'!AS584=Tablas!$C$53),AND(AP584=Tablas!$C$61,'Formacion Profesional'!AS584=Tablas!$C$54),AND(AP584=Tablas!$C$62,'Formacion Profesional'!AS584=Tablas!$C$53),AND(AP584=Tablas!$C$62,'Formacion Profesional'!AS584=Tablas!$C$54),AND(AP584=Tablas!$C$62,'Formacion Profesional'!AS584=Tablas!$C$56))),"Mandos Medios (supervisores, jefes de área, etc.)","")</f>
        <v/>
      </c>
      <c r="AP687" s="398"/>
      <c r="AQ687" s="129"/>
      <c r="AR687" s="129"/>
      <c r="AS687" s="129"/>
      <c r="AT687" s="129"/>
      <c r="AU687" s="129"/>
      <c r="AV687" s="131" t="str">
        <f>IF(OR(AND(AP584=Tablas!$C$61,'Formacion Profesional'!AS584=Tablas!$C$53),AND(AP584=Tablas!$C$61,'Formacion Profesional'!AS584=Tablas!$C$54),AND(AP584=Tablas!$C$62,'Formacion Profesional'!AS584=Tablas!$C$53),AND(AP584=Tablas!$C$62,'Formacion Profesional'!AS584=Tablas!$C$54),AND(AP584=Tablas!$C$62,'Formacion Profesional'!AS584=Tablas!$C$56)),SUM(AQ687:AU687),"")</f>
        <v/>
      </c>
      <c r="AX687" s="26"/>
    </row>
    <row r="688" spans="2:55" x14ac:dyDescent="0.25">
      <c r="C688" s="398" t="str">
        <f>IF(AND('Empresa Cooperativa'!$D$12=Tablas!$C$4,OR(AND(D584=Tablas!$C$61,'Formacion Profesional'!G584=Tablas!$C$53),AND(D584=Tablas!$C$61,'Formacion Profesional'!G584=Tablas!$C$54),AND(D584=Tablas!$C$62,'Formacion Profesional'!G584=Tablas!$C$53),AND(D584=Tablas!$C$62,'Formacion Profesional'!G584=Tablas!$C$54),AND(D584=Tablas!$C$62,'Formacion Profesional'!G584=Tablas!$C$56))),"Operativos","")</f>
        <v/>
      </c>
      <c r="D688" s="398"/>
      <c r="E688" s="129"/>
      <c r="F688" s="129"/>
      <c r="G688" s="129"/>
      <c r="H688" s="129"/>
      <c r="I688" s="129"/>
      <c r="J688" s="131" t="str">
        <f>IF(OR(AND(D584=Tablas!$C$61,'Formacion Profesional'!G584=Tablas!$C$53),AND(D584=Tablas!$C$61,'Formacion Profesional'!G584=Tablas!$C$54),AND(D584=Tablas!$C$62,'Formacion Profesional'!G584=Tablas!$C$53),AND(D584=Tablas!$C$62,'Formacion Profesional'!G584=Tablas!$C$54),AND(D584=Tablas!$C$62,'Formacion Profesional'!G584=Tablas!$C$56)),SUM(E688:I688),"")</f>
        <v/>
      </c>
      <c r="L688" s="26"/>
      <c r="AO688" s="398" t="str">
        <f>IF(AND('Empresa Cooperativa'!$D$12=Tablas!$C$4,OR(AND(AP584=Tablas!$C$61,'Formacion Profesional'!AS584=Tablas!$C$53),AND(AP584=Tablas!$C$61,'Formacion Profesional'!AS584=Tablas!$C$54),AND(AP584=Tablas!$C$62,'Formacion Profesional'!AS584=Tablas!$C$53),AND(AP584=Tablas!$C$62,'Formacion Profesional'!AS584=Tablas!$C$54),AND(AP584=Tablas!$C$62,'Formacion Profesional'!AS584=Tablas!$C$56))),"Operativos","")</f>
        <v/>
      </c>
      <c r="AP688" s="398"/>
      <c r="AQ688" s="129"/>
      <c r="AR688" s="129"/>
      <c r="AS688" s="129"/>
      <c r="AT688" s="129"/>
      <c r="AU688" s="129"/>
      <c r="AV688" s="131" t="str">
        <f>IF(OR(AND(AP584=Tablas!$C$61,'Formacion Profesional'!AS584=Tablas!$C$53),AND(AP584=Tablas!$C$61,'Formacion Profesional'!AS584=Tablas!$C$54),AND(AP584=Tablas!$C$62,'Formacion Profesional'!AS584=Tablas!$C$53),AND(AP584=Tablas!$C$62,'Formacion Profesional'!AS584=Tablas!$C$54),AND(AP584=Tablas!$C$62,'Formacion Profesional'!AS584=Tablas!$C$56)),SUM(AQ688:AU688),"")</f>
        <v/>
      </c>
      <c r="AX688" s="26"/>
    </row>
    <row r="689" spans="2:55" x14ac:dyDescent="0.25">
      <c r="C689" s="386" t="str">
        <f>IF(OR(AND(D584=Tablas!$C$61,'Formacion Profesional'!G584=Tablas!$C$53),AND(D584=Tablas!$C$61,'Formacion Profesional'!G584=Tablas!$C$54),AND(D584=Tablas!$C$62,'Formacion Profesional'!G584=Tablas!$C$53),AND(D584=Tablas!$C$62,'Formacion Profesional'!G584=Tablas!$C$54),AND(D584=Tablas!$C$62,'Formacion Profesional'!G584=Tablas!$C$56)),"Total","")</f>
        <v/>
      </c>
      <c r="D689" s="386"/>
      <c r="E689" s="130" t="str">
        <f>IF(OR(AND(D584=Tablas!$C$61,'Formacion Profesional'!G584=Tablas!$C$53),AND(D584=Tablas!$C$61,'Formacion Profesional'!G584=Tablas!$C$54),AND(D584=Tablas!$C$62,'Formacion Profesional'!G584=Tablas!$C$53),AND(D584=Tablas!$C$62,'Formacion Profesional'!G584=Tablas!$C$54),AND(D584=Tablas!$C$62,'Formacion Profesional'!G584=Tablas!$C$56)),SUM(E686:E688),"")</f>
        <v/>
      </c>
      <c r="F689" s="130" t="str">
        <f>IF(OR(AND(D584=Tablas!$C$61,'Formacion Profesional'!G584=Tablas!$C$53),AND(D584=Tablas!$C$61,'Formacion Profesional'!G584=Tablas!$C$54),AND(D584=Tablas!$C$62,'Formacion Profesional'!G584=Tablas!$C$53),AND(D584=Tablas!$C$62,'Formacion Profesional'!G584=Tablas!$C$54),AND(D584=Tablas!$C$62,'Formacion Profesional'!G584=Tablas!$C$56)),SUM(F686:F688),"")</f>
        <v/>
      </c>
      <c r="G689" s="130" t="str">
        <f>IF(OR(AND(D584=Tablas!$C$61,'Formacion Profesional'!G584=Tablas!$C$53),AND(D584=Tablas!$C$61,'Formacion Profesional'!G584=Tablas!$C$54),AND(D584=Tablas!$C$62,'Formacion Profesional'!G584=Tablas!$C$53),AND(D584=Tablas!$C$62,'Formacion Profesional'!G584=Tablas!$C$54),AND(D584=Tablas!$C$62,'Formacion Profesional'!G584=Tablas!$C$56)),SUM(G686:G688),"")</f>
        <v/>
      </c>
      <c r="H689" s="130" t="str">
        <f>IF(OR(AND(D584=Tablas!$C$61,'Formacion Profesional'!G584=Tablas!$C$53),AND(D584=Tablas!$C$61,'Formacion Profesional'!G584=Tablas!$C$54),AND(D584=Tablas!$C$62,'Formacion Profesional'!G584=Tablas!$C$53),AND(D584=Tablas!$C$62,'Formacion Profesional'!G584=Tablas!$C$54),AND(D584=Tablas!$C$62,'Formacion Profesional'!G584=Tablas!$C$56)),SUM(H686:H688),"")</f>
        <v/>
      </c>
      <c r="I689" s="130" t="str">
        <f>IF(OR(AND(D584=Tablas!$C$61,'Formacion Profesional'!G584=Tablas!$C$53),AND(D584=Tablas!$C$61,'Formacion Profesional'!G584=Tablas!$C$54),AND(D584=Tablas!$C$62,'Formacion Profesional'!G584=Tablas!$C$53),AND(D584=Tablas!$C$62,'Formacion Profesional'!G584=Tablas!$C$54),AND(D584=Tablas!$C$62,'Formacion Profesional'!G584=Tablas!$C$56)),SUM(I686:I688),"")</f>
        <v/>
      </c>
      <c r="J689" s="130" t="str">
        <f>IF(OR(AND(D584=Tablas!$C$61,'Formacion Profesional'!G584=Tablas!$C$53),AND(D584=Tablas!$C$61,'Formacion Profesional'!G584=Tablas!$C$54),AND(D584=Tablas!$C$62,'Formacion Profesional'!G584=Tablas!$C$53),AND(D584=Tablas!$C$62,'Formacion Profesional'!G584=Tablas!$C$54),AND(D584=Tablas!$C$62,'Formacion Profesional'!G584=Tablas!$C$56)),SUM(J686:J688),"")</f>
        <v/>
      </c>
      <c r="L689" s="26"/>
      <c r="AO689" s="386" t="str">
        <f>IF(OR(AND(AP584=Tablas!$C$61,'Formacion Profesional'!AS584=Tablas!$C$53),AND(AP584=Tablas!$C$61,'Formacion Profesional'!AS584=Tablas!$C$54),AND(AP584=Tablas!$C$62,'Formacion Profesional'!AS584=Tablas!$C$53),AND(AP584=Tablas!$C$62,'Formacion Profesional'!AS584=Tablas!$C$54),AND(AP584=Tablas!$C$62,'Formacion Profesional'!AS584=Tablas!$C$56)),"Total","")</f>
        <v/>
      </c>
      <c r="AP689" s="386"/>
      <c r="AQ689" s="130" t="str">
        <f>IF(OR(AND(AP584=Tablas!$C$61,'Formacion Profesional'!AS584=Tablas!$C$53),AND(AP584=Tablas!$C$61,'Formacion Profesional'!AS584=Tablas!$C$54),AND(AP584=Tablas!$C$62,'Formacion Profesional'!AS584=Tablas!$C$53),AND(AP584=Tablas!$C$62,'Formacion Profesional'!AS584=Tablas!$C$54),AND(AP584=Tablas!$C$62,'Formacion Profesional'!AS584=Tablas!$C$56)),SUM(AQ686:AQ688),"")</f>
        <v/>
      </c>
      <c r="AR689" s="130" t="str">
        <f>IF(OR(AND(AP584=Tablas!$C$61,'Formacion Profesional'!AS584=Tablas!$C$53),AND(AP584=Tablas!$C$61,'Formacion Profesional'!AS584=Tablas!$C$54),AND(AP584=Tablas!$C$62,'Formacion Profesional'!AS584=Tablas!$C$53),AND(AP584=Tablas!$C$62,'Formacion Profesional'!AS584=Tablas!$C$54),AND(AP584=Tablas!$C$62,'Formacion Profesional'!AS584=Tablas!$C$56)),SUM(AR686:AR688),"")</f>
        <v/>
      </c>
      <c r="AS689" s="130" t="str">
        <f>IF(OR(AND(AP584=Tablas!$C$61,'Formacion Profesional'!AS584=Tablas!$C$53),AND(AP584=Tablas!$C$61,'Formacion Profesional'!AS584=Tablas!$C$54),AND(AP584=Tablas!$C$62,'Formacion Profesional'!AS584=Tablas!$C$53),AND(AP584=Tablas!$C$62,'Formacion Profesional'!AS584=Tablas!$C$54),AND(AP584=Tablas!$C$62,'Formacion Profesional'!AS584=Tablas!$C$56)),SUM(AS686:AS688),"")</f>
        <v/>
      </c>
      <c r="AT689" s="130" t="str">
        <f>IF(OR(AND(AP584=Tablas!$C$61,'Formacion Profesional'!AS584=Tablas!$C$53),AND(AP584=Tablas!$C$61,'Formacion Profesional'!AS584=Tablas!$C$54),AND(AP584=Tablas!$C$62,'Formacion Profesional'!AS584=Tablas!$C$53),AND(AP584=Tablas!$C$62,'Formacion Profesional'!AS584=Tablas!$C$54),AND(AP584=Tablas!$C$62,'Formacion Profesional'!AS584=Tablas!$C$56)),SUM(AT686:AT688),"")</f>
        <v/>
      </c>
      <c r="AU689" s="130" t="str">
        <f>IF(OR(AND(AP584=Tablas!$C$61,'Formacion Profesional'!AS584=Tablas!$C$53),AND(AP584=Tablas!$C$61,'Formacion Profesional'!AS584=Tablas!$C$54),AND(AP584=Tablas!$C$62,'Formacion Profesional'!AS584=Tablas!$C$53),AND(AP584=Tablas!$C$62,'Formacion Profesional'!AS584=Tablas!$C$54),AND(AP584=Tablas!$C$62,'Formacion Profesional'!AS584=Tablas!$C$56)),SUM(AU686:AU688),"")</f>
        <v/>
      </c>
      <c r="AV689" s="130" t="str">
        <f>IF(OR(AND(AP584=Tablas!$C$61,'Formacion Profesional'!AS584=Tablas!$C$53),AND(AP584=Tablas!$C$61,'Formacion Profesional'!AS584=Tablas!$C$54),AND(AP584=Tablas!$C$62,'Formacion Profesional'!AS584=Tablas!$C$53),AND(AP584=Tablas!$C$62,'Formacion Profesional'!AS584=Tablas!$C$54),AND(AP584=Tablas!$C$62,'Formacion Profesional'!AS584=Tablas!$C$56)),SUM(AV686:AV688),"")</f>
        <v/>
      </c>
      <c r="AX689" s="26"/>
    </row>
    <row r="691" spans="2:55" ht="15.75" x14ac:dyDescent="0.25">
      <c r="B691" s="271" t="s">
        <v>9205</v>
      </c>
      <c r="C691" s="271"/>
      <c r="D691" s="271"/>
      <c r="E691" s="271"/>
      <c r="F691" s="271"/>
      <c r="G691" s="271"/>
      <c r="H691" s="271"/>
      <c r="I691" s="271"/>
      <c r="J691" s="271"/>
      <c r="K691" s="271"/>
      <c r="L691" s="271"/>
      <c r="M691" s="271"/>
      <c r="N691" s="271"/>
      <c r="O691" s="271"/>
      <c r="P691" s="271"/>
      <c r="Q691" s="271"/>
      <c r="AN691" s="271" t="s">
        <v>9205</v>
      </c>
      <c r="AO691" s="271"/>
      <c r="AP691" s="271"/>
      <c r="AQ691" s="271"/>
      <c r="AR691" s="271"/>
      <c r="AS691" s="271"/>
      <c r="AT691" s="271"/>
      <c r="AU691" s="271"/>
      <c r="AV691" s="271"/>
      <c r="AW691" s="271"/>
      <c r="AX691" s="271"/>
      <c r="AY691" s="271"/>
      <c r="AZ691" s="271"/>
      <c r="BA691" s="271"/>
      <c r="BB691" s="271"/>
      <c r="BC691" s="271"/>
    </row>
    <row r="693" spans="2:55" ht="69" customHeight="1" x14ac:dyDescent="0.25">
      <c r="D693" s="162" t="str">
        <f>IF(D679&gt;0,"Organismo patrocinado","")</f>
        <v/>
      </c>
      <c r="E693" s="162" t="str">
        <f>IF(D679&gt;0,"Dotacion de personal","")</f>
        <v/>
      </c>
      <c r="F693" s="162" t="str">
        <f>IF(D679&gt;0,"Cantidad de personas informadas a capacitar","")</f>
        <v/>
      </c>
      <c r="G693" s="162" t="str">
        <f>IF(D679&gt;0,"Cantidad de personas a capacitar en el curso","")</f>
        <v/>
      </c>
      <c r="AP693" s="162" t="str">
        <f>IF(AP679&gt;0,"Organismo patrocinado","")</f>
        <v/>
      </c>
      <c r="AQ693" s="162" t="str">
        <f>IF(AP679&gt;0,"Dotacion de personal","")</f>
        <v/>
      </c>
      <c r="AR693" s="162" t="str">
        <f>IF(AP679&gt;0,"Cantidad de personas informadas a capacitar","")</f>
        <v/>
      </c>
      <c r="AS693" s="162" t="str">
        <f>IF(AP679&gt;0,"Cantidad de personas a capacitar en el curso","")</f>
        <v/>
      </c>
    </row>
    <row r="694" spans="2:55" x14ac:dyDescent="0.25">
      <c r="D694" s="163"/>
      <c r="E694" s="183" t="str">
        <f>IF(AND(D679&gt;0,D694&gt;0),VLOOKUP(D694,'Organismos patrocinados'!$D$14:$G$43,3,FALSE),"")</f>
        <v/>
      </c>
      <c r="F694" s="183" t="str">
        <f>IF(AND(D679&gt;0,D694&gt;0),VLOOKUP(D694,'Organismos patrocinados'!$D$14:$G$43,4,FALSE),"")</f>
        <v/>
      </c>
      <c r="G694" s="77"/>
      <c r="AP694" s="163"/>
      <c r="AQ694" s="183" t="str">
        <f>IF(AND(AP679&gt;0,AP694&gt;0),VLOOKUP(AP694,'Organismos patrocinados'!$D$14:$G$43,3,FALSE),"")</f>
        <v/>
      </c>
      <c r="AR694" s="183" t="str">
        <f>IF(AND(AP679&gt;0,AP694&gt;0),VLOOKUP(AP694,'Organismos patrocinados'!$D$14:$G$43,4,FALSE),"")</f>
        <v/>
      </c>
      <c r="AS694" s="77"/>
    </row>
    <row r="695" spans="2:55" x14ac:dyDescent="0.25">
      <c r="D695" s="163"/>
      <c r="E695" s="183" t="str">
        <f>IF(AND(D679&gt;0,D695&gt;0),VLOOKUP(D695,'Organismos patrocinados'!$D$14:$G$43,3,FALSE),"")</f>
        <v/>
      </c>
      <c r="F695" s="183" t="str">
        <f>IF(AND(D679&gt;0,D695&gt;0),VLOOKUP(D695,'Organismos patrocinados'!$D$14:$G$43,4,FALSE),"")</f>
        <v/>
      </c>
      <c r="G695" s="77"/>
      <c r="AP695" s="163"/>
      <c r="AQ695" s="183" t="str">
        <f>IF(AND(AP679&gt;0,AP695&gt;0),VLOOKUP(AP695,'Organismos patrocinados'!$D$14:$G$43,3,FALSE),"")</f>
        <v/>
      </c>
      <c r="AR695" s="183" t="str">
        <f>IF(AND(AP679&gt;0,AP695&gt;0),VLOOKUP(AP695,'Organismos patrocinados'!$D$14:$G$43,4,FALSE),"")</f>
        <v/>
      </c>
      <c r="AS695" s="77"/>
    </row>
    <row r="696" spans="2:55" x14ac:dyDescent="0.25">
      <c r="D696" s="163"/>
      <c r="E696" s="183" t="str">
        <f>IF(AND(D679&gt;0,D696&gt;0),VLOOKUP(D696,'Organismos patrocinados'!$D$14:$G$43,3,FALSE),"")</f>
        <v/>
      </c>
      <c r="F696" s="183" t="str">
        <f>IF(AND(D679&gt;0,D696&gt;0),VLOOKUP(D696,'Organismos patrocinados'!$D$14:$G$43,4,FALSE),"")</f>
        <v/>
      </c>
      <c r="G696" s="77"/>
      <c r="AP696" s="163"/>
      <c r="AQ696" s="183" t="str">
        <f>IF(AND(AP679&gt;0,AP696&gt;0),VLOOKUP(AP696,'Organismos patrocinados'!$D$14:$G$43,3,FALSE),"")</f>
        <v/>
      </c>
      <c r="AR696" s="183" t="str">
        <f>IF(AND(AP679&gt;0,AP696&gt;0),VLOOKUP(AP696,'Organismos patrocinados'!$D$14:$G$43,4,FALSE),"")</f>
        <v/>
      </c>
      <c r="AS696" s="77"/>
    </row>
    <row r="697" spans="2:55" x14ac:dyDescent="0.25">
      <c r="D697" s="163"/>
      <c r="E697" s="183" t="str">
        <f>IF(AND(D679&gt;0,D697&gt;0),VLOOKUP(D697,'Organismos patrocinados'!$D$14:$G$43,3,FALSE),"")</f>
        <v/>
      </c>
      <c r="F697" s="183" t="str">
        <f>IF(AND(D679&gt;0,D697&gt;0),VLOOKUP(D697,'Organismos patrocinados'!$D$14:$G$43,4,FALSE),"")</f>
        <v/>
      </c>
      <c r="G697" s="77"/>
      <c r="AP697" s="163"/>
      <c r="AQ697" s="183" t="str">
        <f>IF(AND(AP679&gt;0,AP697&gt;0),VLOOKUP(AP697,'Organismos patrocinados'!$D$14:$G$43,3,FALSE),"")</f>
        <v/>
      </c>
      <c r="AR697" s="183" t="str">
        <f>IF(AND(AP679&gt;0,AP697&gt;0),VLOOKUP(AP697,'Organismos patrocinados'!$D$14:$G$43,4,FALSE),"")</f>
        <v/>
      </c>
      <c r="AS697" s="77"/>
    </row>
    <row r="698" spans="2:55" x14ac:dyDescent="0.25">
      <c r="D698" s="163"/>
      <c r="E698" s="183" t="str">
        <f>IF(AND(D679&gt;0,D698&gt;0),VLOOKUP(D698,'Organismos patrocinados'!$D$14:$G$43,3,FALSE),"")</f>
        <v/>
      </c>
      <c r="F698" s="183" t="str">
        <f>IF(AND(D679&gt;0,D698&gt;0),VLOOKUP(D698,'Organismos patrocinados'!$D$14:$G$43,4,FALSE),"")</f>
        <v/>
      </c>
      <c r="G698" s="77"/>
      <c r="AP698" s="163"/>
      <c r="AQ698" s="183" t="str">
        <f>IF(AND(AP679&gt;0,AP698&gt;0),VLOOKUP(AP698,'Organismos patrocinados'!$D$14:$G$43,3,FALSE),"")</f>
        <v/>
      </c>
      <c r="AR698" s="183" t="str">
        <f>IF(AND(AP679&gt;0,AP698&gt;0),VLOOKUP(AP698,'Organismos patrocinados'!$D$14:$G$43,4,FALSE),"")</f>
        <v/>
      </c>
      <c r="AS698" s="77"/>
    </row>
    <row r="699" spans="2:55" x14ac:dyDescent="0.25">
      <c r="D699" s="163"/>
      <c r="E699" s="183" t="str">
        <f>IF(AND(D679&gt;0,D699&gt;0),VLOOKUP(D699,'Organismos patrocinados'!$D$14:$G$43,3,FALSE),"")</f>
        <v/>
      </c>
      <c r="F699" s="183" t="str">
        <f>IF(AND(D679&gt;0,D699&gt;0),VLOOKUP(D699,'Organismos patrocinados'!$D$14:$G$43,4,FALSE),"")</f>
        <v/>
      </c>
      <c r="G699" s="77"/>
      <c r="AP699" s="163"/>
      <c r="AQ699" s="183" t="str">
        <f>IF(AND(AP679&gt;0,AP699&gt;0),VLOOKUP(AP699,'Organismos patrocinados'!$D$14:$G$43,3,FALSE),"")</f>
        <v/>
      </c>
      <c r="AR699" s="183" t="str">
        <f>IF(AND(AP679&gt;0,AP699&gt;0),VLOOKUP(AP699,'Organismos patrocinados'!$D$14:$G$43,4,FALSE),"")</f>
        <v/>
      </c>
      <c r="AS699" s="77"/>
    </row>
    <row r="700" spans="2:55" x14ac:dyDescent="0.25">
      <c r="D700" s="163"/>
      <c r="E700" s="183" t="str">
        <f>IF(AND(D679&gt;0,D700&gt;0),VLOOKUP(D700,'Organismos patrocinados'!$D$14:$G$43,3,FALSE),"")</f>
        <v/>
      </c>
      <c r="F700" s="183" t="str">
        <f>IF(AND(D679&gt;0,D700&gt;0),VLOOKUP(D700,'Organismos patrocinados'!$D$14:$G$43,4,FALSE),"")</f>
        <v/>
      </c>
      <c r="G700" s="77"/>
      <c r="AP700" s="163"/>
      <c r="AQ700" s="183" t="str">
        <f>IF(AND(AP679&gt;0,AP700&gt;0),VLOOKUP(AP700,'Organismos patrocinados'!$D$14:$G$43,3,FALSE),"")</f>
        <v/>
      </c>
      <c r="AR700" s="183" t="str">
        <f>IF(AND(AP679&gt;0,AP700&gt;0),VLOOKUP(AP700,'Organismos patrocinados'!$D$14:$G$43,4,FALSE),"")</f>
        <v/>
      </c>
      <c r="AS700" s="77"/>
    </row>
    <row r="701" spans="2:55" x14ac:dyDescent="0.25">
      <c r="D701" s="163"/>
      <c r="E701" s="183" t="str">
        <f>IF(AND(D679&gt;0,D701&gt;0),VLOOKUP(D701,'Organismos patrocinados'!$D$14:$G$43,3,FALSE),"")</f>
        <v/>
      </c>
      <c r="F701" s="183" t="str">
        <f>IF(AND(D679&gt;0,D701&gt;0),VLOOKUP(D701,'Organismos patrocinados'!$D$14:$G$43,4,FALSE),"")</f>
        <v/>
      </c>
      <c r="G701" s="77"/>
      <c r="AP701" s="163"/>
      <c r="AQ701" s="183" t="str">
        <f>IF(AND(AP679&gt;0,AP701&gt;0),VLOOKUP(AP701,'Organismos patrocinados'!$D$14:$G$43,3,FALSE),"")</f>
        <v/>
      </c>
      <c r="AR701" s="183" t="str">
        <f>IF(AND(AP679&gt;0,AP701&gt;0),VLOOKUP(AP701,'Organismos patrocinados'!$D$14:$G$43,4,FALSE),"")</f>
        <v/>
      </c>
      <c r="AS701" s="77"/>
    </row>
    <row r="702" spans="2:55" x14ac:dyDescent="0.25">
      <c r="D702" s="163"/>
      <c r="E702" s="183" t="str">
        <f>IF(AND(D679&gt;0,D702&gt;0),VLOOKUP(D702,'Organismos patrocinados'!$D$14:$G$43,3,FALSE),"")</f>
        <v/>
      </c>
      <c r="F702" s="183" t="str">
        <f>IF(AND(D679&gt;0,D702&gt;0),VLOOKUP(D702,'Organismos patrocinados'!$D$14:$G$43,4,FALSE),"")</f>
        <v/>
      </c>
      <c r="G702" s="77"/>
      <c r="AP702" s="163"/>
      <c r="AQ702" s="183" t="str">
        <f>IF(AND(AP679&gt;0,AP702&gt;0),VLOOKUP(AP702,'Organismos patrocinados'!$D$14:$G$43,3,FALSE),"")</f>
        <v/>
      </c>
      <c r="AR702" s="183" t="str">
        <f>IF(AND(AP679&gt;0,AP702&gt;0),VLOOKUP(AP702,'Organismos patrocinados'!$D$14:$G$43,4,FALSE),"")</f>
        <v/>
      </c>
      <c r="AS702" s="77"/>
    </row>
    <row r="703" spans="2:55" x14ac:dyDescent="0.25">
      <c r="D703" s="163"/>
      <c r="E703" s="183" t="str">
        <f>IF(AND(D679&gt;0,D703&gt;0),VLOOKUP(D703,'Organismos patrocinados'!$D$14:$G$43,3,FALSE),"")</f>
        <v/>
      </c>
      <c r="F703" s="183" t="str">
        <f>IF(AND(D679&gt;0,D703&gt;0),VLOOKUP(D703,'Organismos patrocinados'!$D$14:$G$43,4,FALSE),"")</f>
        <v/>
      </c>
      <c r="G703" s="77"/>
      <c r="AP703" s="163"/>
      <c r="AQ703" s="183" t="str">
        <f>IF(AND(AP679&gt;0,AP703&gt;0),VLOOKUP(AP703,'Organismos patrocinados'!$D$14:$G$43,3,FALSE),"")</f>
        <v/>
      </c>
      <c r="AR703" s="183" t="str">
        <f>IF(AND(AP679&gt;0,AP703&gt;0),VLOOKUP(AP703,'Organismos patrocinados'!$D$14:$G$43,4,FALSE),"")</f>
        <v/>
      </c>
      <c r="AS703" s="77"/>
    </row>
    <row r="704" spans="2:55" x14ac:dyDescent="0.25">
      <c r="D704" s="163"/>
      <c r="E704" s="183" t="str">
        <f>IF(AND(D679&gt;0,D704&gt;0),VLOOKUP(D704,'Organismos patrocinados'!$D$14:$G$43,3,FALSE),"")</f>
        <v/>
      </c>
      <c r="F704" s="183" t="str">
        <f>IF(AND(D679&gt;0,D704&gt;0),VLOOKUP(D704,'Organismos patrocinados'!$D$14:$G$43,4,FALSE),"")</f>
        <v/>
      </c>
      <c r="G704" s="77"/>
      <c r="AP704" s="163"/>
      <c r="AQ704" s="183" t="str">
        <f>IF(AND(AP679&gt;0,AP704&gt;0),VLOOKUP(AP704,'Organismos patrocinados'!$D$14:$G$43,3,FALSE),"")</f>
        <v/>
      </c>
      <c r="AR704" s="183" t="str">
        <f>IF(AND(AP679&gt;0,AP704&gt;0),VLOOKUP(AP704,'Organismos patrocinados'!$D$14:$G$43,4,FALSE),"")</f>
        <v/>
      </c>
      <c r="AS704" s="77"/>
    </row>
    <row r="705" spans="2:55" x14ac:dyDescent="0.25">
      <c r="D705" s="163"/>
      <c r="E705" s="183" t="str">
        <f>IF(AND(D679&gt;0,D705&gt;0),VLOOKUP(D705,'Organismos patrocinados'!$D$14:$G$43,3,FALSE),"")</f>
        <v/>
      </c>
      <c r="F705" s="183" t="str">
        <f>IF(AND(D679&gt;0,D705&gt;0),VLOOKUP(D705,'Organismos patrocinados'!$D$14:$G$43,4,FALSE),"")</f>
        <v/>
      </c>
      <c r="G705" s="77"/>
      <c r="AP705" s="163"/>
      <c r="AQ705" s="183" t="str">
        <f>IF(AND(AP679&gt;0,AP705&gt;0),VLOOKUP(AP705,'Organismos patrocinados'!$D$14:$G$43,3,FALSE),"")</f>
        <v/>
      </c>
      <c r="AR705" s="183" t="str">
        <f>IF(AND(AP679&gt;0,AP705&gt;0),VLOOKUP(AP705,'Organismos patrocinados'!$D$14:$G$43,4,FALSE),"")</f>
        <v/>
      </c>
      <c r="AS705" s="77"/>
    </row>
    <row r="706" spans="2:55" x14ac:dyDescent="0.25">
      <c r="D706" s="163"/>
      <c r="E706" s="183" t="str">
        <f>IF(AND(D679&gt;0,D706&gt;0),VLOOKUP(D706,'Organismos patrocinados'!$D$14:$G$43,3,FALSE),"")</f>
        <v/>
      </c>
      <c r="F706" s="183" t="str">
        <f>IF(AND(D679&gt;0,D706&gt;0),VLOOKUP(D706,'Organismos patrocinados'!$D$14:$G$43,4,FALSE),"")</f>
        <v/>
      </c>
      <c r="G706" s="77"/>
      <c r="AP706" s="163"/>
      <c r="AQ706" s="183" t="str">
        <f>IF(AND(AP679&gt;0,AP706&gt;0),VLOOKUP(AP706,'Organismos patrocinados'!$D$14:$G$43,3,FALSE),"")</f>
        <v/>
      </c>
      <c r="AR706" s="183" t="str">
        <f>IF(AND(AP679&gt;0,AP706&gt;0),VLOOKUP(AP706,'Organismos patrocinados'!$D$14:$G$43,4,FALSE),"")</f>
        <v/>
      </c>
      <c r="AS706" s="77"/>
    </row>
    <row r="707" spans="2:55" x14ac:dyDescent="0.25">
      <c r="D707" s="163"/>
      <c r="E707" s="183" t="str">
        <f>IF(AND(D679&gt;0,D707&gt;0),VLOOKUP(D707,'Organismos patrocinados'!$D$14:$G$43,3,FALSE),"")</f>
        <v/>
      </c>
      <c r="F707" s="183" t="str">
        <f>IF(AND(D679&gt;0,D707&gt;0),VLOOKUP(D707,'Organismos patrocinados'!$D$14:$G$43,4,FALSE),"")</f>
        <v/>
      </c>
      <c r="G707" s="77"/>
      <c r="AP707" s="163"/>
      <c r="AQ707" s="183" t="str">
        <f>IF(AND(AP679&gt;0,AP707&gt;0),VLOOKUP(AP707,'Organismos patrocinados'!$D$14:$G$43,3,FALSE),"")</f>
        <v/>
      </c>
      <c r="AR707" s="183" t="str">
        <f>IF(AND(AP679&gt;0,AP707&gt;0),VLOOKUP(AP707,'Organismos patrocinados'!$D$14:$G$43,4,FALSE),"")</f>
        <v/>
      </c>
      <c r="AS707" s="77"/>
    </row>
    <row r="708" spans="2:55" x14ac:dyDescent="0.25">
      <c r="D708" s="387" t="str">
        <f>IF(D679&gt;0,"Total","")</f>
        <v/>
      </c>
      <c r="E708" s="387"/>
      <c r="F708" s="387"/>
      <c r="G708" s="167" t="str">
        <f>IF(D679&gt;0,SUM(G694:G707),"")</f>
        <v/>
      </c>
      <c r="AP708" s="387" t="str">
        <f>IF(AP679&gt;0,"Total","")</f>
        <v/>
      </c>
      <c r="AQ708" s="387"/>
      <c r="AR708" s="387"/>
      <c r="AS708" s="167" t="str">
        <f>IF(AP679&gt;0,SUM(AS694:AS707),"")</f>
        <v/>
      </c>
    </row>
    <row r="713" spans="2:55" ht="30" customHeight="1" x14ac:dyDescent="0.25">
      <c r="C713" s="103"/>
      <c r="D713" s="103"/>
      <c r="E713" s="103"/>
      <c r="F713" s="166" t="str">
        <f>IF(D679&gt;0,"Producción / Operaciones ","")</f>
        <v/>
      </c>
      <c r="G713" s="166" t="str">
        <f>IF(D679&gt;0,"Comercial y ventas","")</f>
        <v/>
      </c>
      <c r="H713" s="166" t="str">
        <f>IF(D679&gt;0,"Administración y finanzas","")</f>
        <v/>
      </c>
      <c r="I713" s="166" t="str">
        <f>IF(D679&gt;0,"Recursos Humanos","")</f>
        <v/>
      </c>
      <c r="J713" s="166" t="str">
        <f>IF(D679&gt;0,"Otros","")</f>
        <v/>
      </c>
      <c r="K713" s="166" t="str">
        <f>IF(D679&gt;0,"TOTAL","")</f>
        <v/>
      </c>
      <c r="AO713" s="103"/>
      <c r="AP713" s="103"/>
      <c r="AQ713" s="103"/>
      <c r="AR713" s="166" t="str">
        <f>IF(AP679&gt;0,"Producción / Operaciones ","")</f>
        <v/>
      </c>
      <c r="AS713" s="166" t="str">
        <f>IF(AP679&gt;0,"Comercial y ventas","")</f>
        <v/>
      </c>
      <c r="AT713" s="166" t="str">
        <f>IF(AP679&gt;0,"Administración y finanzas","")</f>
        <v/>
      </c>
      <c r="AU713" s="166" t="str">
        <f>IF(AP679&gt;0,"Recursos Humanos","")</f>
        <v/>
      </c>
      <c r="AV713" s="166" t="str">
        <f>IF(AP679&gt;0,"Otros","")</f>
        <v/>
      </c>
      <c r="AW713" s="166" t="str">
        <f>IF(AP679&gt;0,"TOTAL","")</f>
        <v/>
      </c>
    </row>
    <row r="714" spans="2:55" x14ac:dyDescent="0.25">
      <c r="C714" s="388" t="str">
        <f>IF(AND('Empresa Cooperativa'!D934=Tablas!C926,D679&gt;0),"Gerentes",IF(AND(D679&gt;0,'Empresa Cooperativa'!D934=Tablas!C927),"Cantidad de asociados a capacitar",""))</f>
        <v/>
      </c>
      <c r="D714" s="388"/>
      <c r="E714" s="388"/>
      <c r="F714" s="184"/>
      <c r="G714" s="184"/>
      <c r="H714" s="184"/>
      <c r="I714" s="184"/>
      <c r="J714" s="184"/>
      <c r="K714" s="131" t="str">
        <f>IF(D679&gt;0,SUM(F714:J714),"")</f>
        <v/>
      </c>
      <c r="AO714" s="388" t="str">
        <f>IF(AND('Empresa Cooperativa'!AP934=Tablas!AQ926,AP679&gt;0),"Gerentes",IF(AND(AP679&gt;0,'Empresa Cooperativa'!AP934=Tablas!AQ927),"Cantidad de asociados a capacitar",""))</f>
        <v/>
      </c>
      <c r="AP714" s="388"/>
      <c r="AQ714" s="388"/>
      <c r="AR714" s="184"/>
      <c r="AS714" s="184"/>
      <c r="AT714" s="184"/>
      <c r="AU714" s="184"/>
      <c r="AV714" s="184"/>
      <c r="AW714" s="131" t="str">
        <f>IF(AP679&gt;0,SUM(AR714:AV714),"")</f>
        <v/>
      </c>
    </row>
    <row r="715" spans="2:55" x14ac:dyDescent="0.25">
      <c r="C715" s="389" t="str">
        <f>IF(AND(D679&gt;0,'Empresa Cooperativa'!D934=Tablas!C926),"Mandos Medios (supervisores, jefes de área, etc.)","")</f>
        <v/>
      </c>
      <c r="D715" s="389"/>
      <c r="E715" s="389"/>
      <c r="F715" s="184"/>
      <c r="G715" s="184"/>
      <c r="H715" s="184"/>
      <c r="I715" s="184"/>
      <c r="J715" s="184"/>
      <c r="K715" s="131" t="str">
        <f>IF(D679&gt;0,SUM(F715:J715),"")</f>
        <v/>
      </c>
      <c r="AO715" s="389" t="str">
        <f>IF(AND(AP679&gt;0,'Empresa Cooperativa'!AP934=Tablas!AQ926),"Mandos Medios (supervisores, jefes de área, etc.)","")</f>
        <v/>
      </c>
      <c r="AP715" s="389"/>
      <c r="AQ715" s="389"/>
      <c r="AR715" s="184"/>
      <c r="AS715" s="184"/>
      <c r="AT715" s="184"/>
      <c r="AU715" s="184"/>
      <c r="AV715" s="184"/>
      <c r="AW715" s="131" t="str">
        <f>IF(AP679&gt;0,SUM(AR715:AV715),"")</f>
        <v/>
      </c>
    </row>
    <row r="716" spans="2:55" x14ac:dyDescent="0.25">
      <c r="C716" s="389" t="str">
        <f>IF(AND(D679&gt;0,'Empresa Cooperativa'!D934=Tablas!C926),"Operativos","")</f>
        <v/>
      </c>
      <c r="D716" s="389"/>
      <c r="E716" s="389"/>
      <c r="F716" s="184"/>
      <c r="G716" s="184"/>
      <c r="H716" s="184"/>
      <c r="I716" s="184"/>
      <c r="J716" s="184"/>
      <c r="K716" s="131" t="str">
        <f>IF(D679&gt;0,SUM(F716:J716),"")</f>
        <v/>
      </c>
      <c r="AO716" s="389" t="str">
        <f>IF(AND(AP679&gt;0,'Empresa Cooperativa'!AP934=Tablas!AQ926),"Operativos","")</f>
        <v/>
      </c>
      <c r="AP716" s="389"/>
      <c r="AQ716" s="389"/>
      <c r="AR716" s="184"/>
      <c r="AS716" s="184"/>
      <c r="AT716" s="184"/>
      <c r="AU716" s="184"/>
      <c r="AV716" s="184"/>
      <c r="AW716" s="131" t="str">
        <f>IF(AP679&gt;0,SUM(AR716:AV716),"")</f>
        <v/>
      </c>
    </row>
    <row r="717" spans="2:55" x14ac:dyDescent="0.25">
      <c r="C717" s="386" t="str">
        <f>IF(D679&gt;0,"Total","")</f>
        <v/>
      </c>
      <c r="D717" s="386"/>
      <c r="E717" s="386"/>
      <c r="F717" s="130" t="str">
        <f>IF(D679&gt;0,SUM(F714:F716),"")</f>
        <v/>
      </c>
      <c r="G717" s="130" t="str">
        <f>IF(D679&gt;0,SUM(G714:G716),"")</f>
        <v/>
      </c>
      <c r="H717" s="130" t="str">
        <f>IF(D679&gt;0,SUM(H714:H716),"")</f>
        <v/>
      </c>
      <c r="I717" s="130" t="str">
        <f>IF(D679&gt;0,SUM(I714:I716),"")</f>
        <v/>
      </c>
      <c r="J717" s="130" t="str">
        <f>IF(D679&gt;0,SUM(J714:J716),"")</f>
        <v/>
      </c>
      <c r="K717" s="130" t="str">
        <f>IF(D679&gt;0,SUM(K714:K716),"")</f>
        <v/>
      </c>
      <c r="AO717" s="386" t="str">
        <f>IF(AP679&gt;0,"Total","")</f>
        <v/>
      </c>
      <c r="AP717" s="386"/>
      <c r="AQ717" s="386"/>
      <c r="AR717" s="130" t="str">
        <f>IF(AP679&gt;0,SUM(AR714:AR716),"")</f>
        <v/>
      </c>
      <c r="AS717" s="130" t="str">
        <f>IF(AP679&gt;0,SUM(AS714:AS716),"")</f>
        <v/>
      </c>
      <c r="AT717" s="130" t="str">
        <f>IF(AP679&gt;0,SUM(AT714:AT716),"")</f>
        <v/>
      </c>
      <c r="AU717" s="130" t="str">
        <f>IF(AP679&gt;0,SUM(AU714:AU716),"")</f>
        <v/>
      </c>
      <c r="AV717" s="130" t="str">
        <f>IF(AP679&gt;0,SUM(AV714:AV716),"")</f>
        <v/>
      </c>
      <c r="AW717" s="130" t="str">
        <f>IF(AP679&gt;0,SUM(AW714:AW716),"")</f>
        <v/>
      </c>
    </row>
    <row r="718" spans="2:55" x14ac:dyDescent="0.25">
      <c r="C718" s="58"/>
      <c r="D718" s="58"/>
      <c r="E718" s="58"/>
      <c r="F718" s="58"/>
      <c r="G718" s="58"/>
      <c r="H718" s="58"/>
      <c r="I718" s="58"/>
      <c r="J718" s="58"/>
      <c r="K718" s="58"/>
      <c r="AO718" s="58"/>
      <c r="AP718" s="58"/>
      <c r="AQ718" s="58"/>
      <c r="AR718" s="58"/>
      <c r="AS718" s="58"/>
      <c r="AT718" s="58"/>
      <c r="AU718" s="58"/>
      <c r="AV718" s="58"/>
      <c r="AW718" s="58"/>
    </row>
    <row r="720" spans="2:55" ht="15.75" x14ac:dyDescent="0.25">
      <c r="B720" s="271" t="s">
        <v>9207</v>
      </c>
      <c r="C720" s="271"/>
      <c r="D720" s="271"/>
      <c r="E720" s="271"/>
      <c r="F720" s="271"/>
      <c r="G720" s="271"/>
      <c r="H720" s="271"/>
      <c r="I720" s="271"/>
      <c r="J720" s="271"/>
      <c r="K720" s="271"/>
      <c r="L720" s="271"/>
      <c r="M720" s="271"/>
      <c r="N720" s="271"/>
      <c r="O720" s="271"/>
      <c r="P720" s="271"/>
      <c r="Q720" s="271"/>
      <c r="AN720" s="271" t="s">
        <v>9207</v>
      </c>
      <c r="AO720" s="271"/>
      <c r="AP720" s="271"/>
      <c r="AQ720" s="271"/>
      <c r="AR720" s="271"/>
      <c r="AS720" s="271"/>
      <c r="AT720" s="271"/>
      <c r="AU720" s="271"/>
      <c r="AV720" s="271"/>
      <c r="AW720" s="271"/>
      <c r="AX720" s="271"/>
      <c r="AY720" s="271"/>
      <c r="AZ720" s="271"/>
      <c r="BA720" s="271"/>
      <c r="BB720" s="271"/>
      <c r="BC720" s="271"/>
    </row>
    <row r="722" spans="2:55" x14ac:dyDescent="0.25">
      <c r="B722" s="288" t="str">
        <f>IF(OR(AND(D584=Tablas!$C$61,'Formacion Profesional'!G584=Tablas!$C$53),AND(D584=Tablas!$C$61,'Formacion Profesional'!G584=Tablas!$C$54),AND(D584=Tablas!$C$62,'Formacion Profesional'!G584=Tablas!$C$53),AND(D584=Tablas!$C$62,'Formacion Profesional'!G584=Tablas!$C$56)),"Estos items no son financiables para la combinación de tipo de formación y modalidad","")</f>
        <v/>
      </c>
      <c r="C722" s="288"/>
      <c r="D722" s="288"/>
      <c r="E722" s="288"/>
      <c r="F722" s="288"/>
      <c r="G722" s="288"/>
      <c r="H722" s="288"/>
      <c r="I722" s="288"/>
      <c r="J722" s="288"/>
      <c r="K722" s="288"/>
      <c r="L722" s="288"/>
      <c r="M722" s="288"/>
      <c r="N722" s="288"/>
      <c r="O722" s="288"/>
      <c r="P722" s="288"/>
      <c r="Q722" s="288"/>
      <c r="AN722" s="288" t="str">
        <f>IF(OR(AND(AP584=Tablas!$C$61,'Formacion Profesional'!AS584=Tablas!$C$53),AND(AP584=Tablas!$C$61,'Formacion Profesional'!AS584=Tablas!$C$54),AND(AP584=Tablas!$C$62,'Formacion Profesional'!AS584=Tablas!$C$53),AND(AP584=Tablas!$C$62,'Formacion Profesional'!AS584=Tablas!$C$56)),"Estos items no son financiables para la combinación de tipo de formación y modalidad","")</f>
        <v/>
      </c>
      <c r="AO722" s="288"/>
      <c r="AP722" s="288"/>
      <c r="AQ722" s="288"/>
      <c r="AR722" s="288"/>
      <c r="AS722" s="288"/>
      <c r="AT722" s="288"/>
      <c r="AU722" s="288"/>
      <c r="AV722" s="288"/>
      <c r="AW722" s="288"/>
      <c r="AX722" s="288"/>
      <c r="AY722" s="288"/>
      <c r="AZ722" s="288"/>
      <c r="BA722" s="288"/>
      <c r="BB722" s="288"/>
      <c r="BC722" s="288"/>
    </row>
    <row r="724" spans="2:55" ht="47.25" customHeight="1" x14ac:dyDescent="0.25">
      <c r="D724" s="390" t="str">
        <f>IF(AND(D584=Tablas!$C$62,OR('Formacion Profesional'!G584=Tablas!$C$54,'Formacion Profesional'!G584=Tablas!$C$57)),"Insumos 
(Elementos consumidos en la capacitación brindada)","")</f>
        <v/>
      </c>
      <c r="E724" s="391"/>
      <c r="F724" s="390" t="str">
        <f>IF(AND(D584=Tablas!$C$62,'Formacion Profesional'!G584=Tablas!$C$54,E654&gt;0),"Ropa de trabajo
(Overol, mameluco o similares)","")</f>
        <v/>
      </c>
      <c r="G724" s="391"/>
      <c r="H724" s="390" t="str">
        <f>IF(AND(D584=Tablas!$C$62,'Formacion Profesional'!G584=Tablas!$C$54,E654&gt;0),"Elementos de protección personal (EPP)
(Cascos, guantes, mangas, protección ocular y calzado de seguridad)","")</f>
        <v/>
      </c>
      <c r="I724" s="392"/>
      <c r="J724" s="392"/>
      <c r="AP724" s="390" t="str">
        <f>IF(AND(AP584=Tablas!$C$62,OR('Formacion Profesional'!AS584=Tablas!$C$54,'Formacion Profesional'!AS584=Tablas!$C$57)),"Insumos 
(Elementos consumidos en la capacitación brindada)","")</f>
        <v/>
      </c>
      <c r="AQ724" s="391"/>
      <c r="AR724" s="390" t="str">
        <f>IF(AND(AP584=Tablas!$C$62,'Formacion Profesional'!AS584=Tablas!$C$54,AQ654&gt;0),"Ropa de trabajo
(Overol, mameluco o similares)","")</f>
        <v/>
      </c>
      <c r="AS724" s="391"/>
      <c r="AT724" s="390" t="str">
        <f>IF(AND(AP584=Tablas!$C$62,'Formacion Profesional'!AS584=Tablas!$C$54,AQ654&gt;0),"Elementos de protección personal (EPP)
(Cascos, guantes, mangas, protección ocular y calzado de seguridad)","")</f>
        <v/>
      </c>
      <c r="AU724" s="392"/>
      <c r="AV724" s="392"/>
    </row>
    <row r="725" spans="2:55" x14ac:dyDescent="0.25">
      <c r="D725" s="393"/>
      <c r="E725" s="393"/>
      <c r="F725" s="394"/>
      <c r="G725" s="394"/>
      <c r="H725" s="394"/>
      <c r="I725" s="394"/>
      <c r="J725" s="394"/>
      <c r="AP725" s="393"/>
      <c r="AQ725" s="393"/>
      <c r="AR725" s="394"/>
      <c r="AS725" s="394"/>
      <c r="AT725" s="394"/>
      <c r="AU725" s="394"/>
      <c r="AV725" s="394"/>
    </row>
    <row r="726" spans="2:55" x14ac:dyDescent="0.25">
      <c r="D726" s="393"/>
      <c r="E726" s="393"/>
      <c r="F726" s="394"/>
      <c r="G726" s="394"/>
      <c r="H726" s="394"/>
      <c r="I726" s="394"/>
      <c r="J726" s="394"/>
      <c r="AP726" s="393"/>
      <c r="AQ726" s="393"/>
      <c r="AR726" s="394"/>
      <c r="AS726" s="394"/>
      <c r="AT726" s="394"/>
      <c r="AU726" s="394"/>
      <c r="AV726" s="394"/>
    </row>
    <row r="727" spans="2:55" x14ac:dyDescent="0.25">
      <c r="D727" s="393"/>
      <c r="E727" s="393"/>
      <c r="F727" s="394"/>
      <c r="G727" s="394"/>
      <c r="H727" s="394"/>
      <c r="I727" s="394"/>
      <c r="J727" s="394"/>
      <c r="AP727" s="393"/>
      <c r="AQ727" s="393"/>
      <c r="AR727" s="394"/>
      <c r="AS727" s="394"/>
      <c r="AT727" s="394"/>
      <c r="AU727" s="394"/>
      <c r="AV727" s="394"/>
    </row>
    <row r="728" spans="2:55" x14ac:dyDescent="0.25">
      <c r="D728" s="393"/>
      <c r="E728" s="393"/>
      <c r="F728" s="394"/>
      <c r="G728" s="394"/>
      <c r="H728" s="394"/>
      <c r="I728" s="394"/>
      <c r="J728" s="394"/>
      <c r="AP728" s="393"/>
      <c r="AQ728" s="393"/>
      <c r="AR728" s="394"/>
      <c r="AS728" s="394"/>
      <c r="AT728" s="394"/>
      <c r="AU728" s="394"/>
      <c r="AV728" s="394"/>
    </row>
    <row r="730" spans="2:55" ht="15.75" x14ac:dyDescent="0.25">
      <c r="B730" s="271" t="s">
        <v>9209</v>
      </c>
      <c r="C730" s="271"/>
      <c r="D730" s="271"/>
      <c r="E730" s="271"/>
      <c r="F730" s="271"/>
      <c r="G730" s="271"/>
      <c r="H730" s="271"/>
      <c r="I730" s="271"/>
      <c r="J730" s="271"/>
      <c r="K730" s="271"/>
      <c r="L730" s="271"/>
      <c r="M730" s="271"/>
      <c r="N730" s="271"/>
      <c r="O730" s="271"/>
      <c r="P730" s="271"/>
      <c r="Q730" s="271"/>
      <c r="AN730" s="271" t="s">
        <v>9209</v>
      </c>
      <c r="AO730" s="271"/>
      <c r="AP730" s="271"/>
      <c r="AQ730" s="271"/>
      <c r="AR730" s="271"/>
      <c r="AS730" s="271"/>
      <c r="AT730" s="271"/>
      <c r="AU730" s="271"/>
      <c r="AV730" s="271"/>
      <c r="AW730" s="271"/>
      <c r="AX730" s="271"/>
      <c r="AY730" s="271"/>
      <c r="AZ730" s="271"/>
      <c r="BA730" s="271"/>
      <c r="BB730" s="271"/>
      <c r="BC730" s="271"/>
    </row>
    <row r="731" spans="2:55" ht="15.75" x14ac:dyDescent="0.25">
      <c r="B731" s="52"/>
      <c r="C731" s="52"/>
      <c r="D731" s="52"/>
      <c r="E731" s="52"/>
      <c r="F731" s="52"/>
      <c r="G731" s="52"/>
      <c r="H731" s="52"/>
      <c r="I731" s="52"/>
      <c r="J731" s="52"/>
      <c r="K731" s="52"/>
      <c r="L731" s="52"/>
      <c r="M731" s="52"/>
      <c r="N731" s="52"/>
      <c r="O731" s="52"/>
      <c r="P731" s="52"/>
      <c r="Q731" s="52"/>
      <c r="AN731" s="52"/>
      <c r="AO731" s="52"/>
      <c r="AP731" s="52"/>
      <c r="AQ731" s="52"/>
      <c r="AR731" s="52"/>
      <c r="AS731" s="52"/>
      <c r="AT731" s="52"/>
      <c r="AU731" s="52"/>
      <c r="AV731" s="52"/>
      <c r="AW731" s="52"/>
      <c r="AX731" s="52"/>
      <c r="AY731" s="52"/>
      <c r="AZ731" s="52"/>
      <c r="BA731" s="52"/>
      <c r="BB731" s="52"/>
      <c r="BC731" s="52"/>
    </row>
    <row r="732" spans="2:55" x14ac:dyDescent="0.25">
      <c r="B732" s="288" t="str">
        <f>IF(OR(AND(D584=Tablas!$C$61,'Formacion Profesional'!G584=Tablas!$C$53),AND(D584=Tablas!$C$61,'Formacion Profesional'!G584=Tablas!$C$54),AND(D584=Tablas!$C$62,'Formacion Profesional'!G584=Tablas!$C$53),AND(D584=Tablas!$C$62,'Formacion Profesional'!G584=Tablas!$C$56),AND(D584=Tablas!$C$62,'Formacion Profesional'!G584=Tablas!$C$57)),"Este item no es financiable para la combinación de tipo de formación y modalidad","")</f>
        <v/>
      </c>
      <c r="C732" s="288"/>
      <c r="D732" s="288"/>
      <c r="E732" s="288"/>
      <c r="F732" s="288"/>
      <c r="G732" s="288"/>
      <c r="H732" s="288"/>
      <c r="I732" s="288"/>
      <c r="J732" s="288"/>
      <c r="K732" s="288"/>
      <c r="L732" s="288"/>
      <c r="M732" s="288"/>
      <c r="N732" s="288"/>
      <c r="O732" s="288"/>
      <c r="P732" s="288"/>
      <c r="Q732" s="288"/>
      <c r="AN732" s="288" t="str">
        <f>IF(OR(AND(AP584=Tablas!$C$61,'Formacion Profesional'!AS584=Tablas!$C$53),AND(AP584=Tablas!$C$61,'Formacion Profesional'!AS584=Tablas!$C$54),AND(AP584=Tablas!$C$62,'Formacion Profesional'!AS584=Tablas!$C$53),AND(AP584=Tablas!$C$62,'Formacion Profesional'!AS584=Tablas!$C$56),AND(AP584=Tablas!$C$62,'Formacion Profesional'!AS584=Tablas!$C$57)),"Este item no es financiable para la combinación de tipo de formación y modalidad","")</f>
        <v/>
      </c>
      <c r="AO732" s="288"/>
      <c r="AP732" s="288"/>
      <c r="AQ732" s="288"/>
      <c r="AR732" s="288"/>
      <c r="AS732" s="288"/>
      <c r="AT732" s="288"/>
      <c r="AU732" s="288"/>
      <c r="AV732" s="288"/>
      <c r="AW732" s="288"/>
      <c r="AX732" s="288"/>
      <c r="AY732" s="288"/>
      <c r="AZ732" s="288"/>
      <c r="BA732" s="288"/>
      <c r="BB732" s="288"/>
      <c r="BC732" s="288"/>
    </row>
    <row r="734" spans="2:55" x14ac:dyDescent="0.25">
      <c r="D734" s="162" t="str">
        <f>IF(AND(D584=Tablas!$C$62,'Formacion Profesional'!G584=Tablas!$C$54),"Tipo de bien","")</f>
        <v/>
      </c>
      <c r="E734" s="162" t="str">
        <f>IF(AND(D584=Tablas!$C$62,'Formacion Profesional'!G584=Tablas!$C$54),"Proveedor","")</f>
        <v/>
      </c>
      <c r="F734" s="162" t="str">
        <f>IF(AND(D584=Tablas!$C$62,'Formacion Profesional'!G584=Tablas!$C$54),"Especificaciones técnicas","")</f>
        <v/>
      </c>
      <c r="G734" s="162" t="str">
        <f>IF(AND(D584=Tablas!$C$62,'Formacion Profesional'!G584=Tablas!$C$54),"Cantidad","")</f>
        <v/>
      </c>
      <c r="H734" s="162" t="str">
        <f>IF(AND(D584=Tablas!$C$62,'Formacion Profesional'!G584=Tablas!$C$54),"Costo unitario","")</f>
        <v/>
      </c>
      <c r="I734" s="162" t="str">
        <f>IF(AND(D584=Tablas!$C$62,'Formacion Profesional'!G584=Tablas!$C$54),"Total","")</f>
        <v/>
      </c>
      <c r="AP734" s="162" t="str">
        <f>IF(AND(AP584=Tablas!$C$62,'Formacion Profesional'!AS584=Tablas!$C$54),"Tipo de bien","")</f>
        <v/>
      </c>
      <c r="AQ734" s="162" t="str">
        <f>IF(AND(AP584=Tablas!$C$62,'Formacion Profesional'!AS584=Tablas!$C$54),"Proveedor","")</f>
        <v/>
      </c>
      <c r="AR734" s="162" t="str">
        <f>IF(AND(AP584=Tablas!$C$62,'Formacion Profesional'!AS584=Tablas!$C$54),"Especificaciones técnicas","")</f>
        <v/>
      </c>
      <c r="AS734" s="162" t="str">
        <f>IF(AND(AP584=Tablas!$C$62,'Formacion Profesional'!AS584=Tablas!$C$54),"Cantidad","")</f>
        <v/>
      </c>
      <c r="AT734" s="162" t="str">
        <f>IF(AND(AP584=Tablas!$C$62,'Formacion Profesional'!AS584=Tablas!$C$54),"Costo unitario","")</f>
        <v/>
      </c>
      <c r="AU734" s="162" t="str">
        <f>IF(AND(AP584=Tablas!$C$62,'Formacion Profesional'!AS584=Tablas!$C$54),"Total","")</f>
        <v/>
      </c>
    </row>
    <row r="735" spans="2:55" x14ac:dyDescent="0.25">
      <c r="D735" s="185"/>
      <c r="E735" s="185"/>
      <c r="F735" s="185"/>
      <c r="G735" s="186"/>
      <c r="H735" s="186"/>
      <c r="I735" s="117" t="str">
        <f>IF(AND(D584=Tablas!$C$62,'Formacion Profesional'!G584=Tablas!$C$54),+G735*H735,"")</f>
        <v/>
      </c>
      <c r="AP735" s="185"/>
      <c r="AQ735" s="185"/>
      <c r="AR735" s="185"/>
      <c r="AS735" s="186"/>
      <c r="AT735" s="186"/>
      <c r="AU735" s="117" t="str">
        <f>IF(AND(AP584=Tablas!$C$62,'Formacion Profesional'!AS584=Tablas!$C$54),+AS735*AT735,"")</f>
        <v/>
      </c>
    </row>
    <row r="736" spans="2:55" x14ac:dyDescent="0.25">
      <c r="D736" s="185"/>
      <c r="E736" s="185"/>
      <c r="F736" s="185"/>
      <c r="G736" s="186"/>
      <c r="H736" s="186"/>
      <c r="I736" s="117" t="str">
        <f>IF(AND(D584=Tablas!$C$62,'Formacion Profesional'!G584=Tablas!$C$54),+G736*H736,"")</f>
        <v/>
      </c>
      <c r="AP736" s="185"/>
      <c r="AQ736" s="185"/>
      <c r="AR736" s="185"/>
      <c r="AS736" s="186"/>
      <c r="AT736" s="186"/>
      <c r="AU736" s="117" t="str">
        <f>IF(AND(AP584=Tablas!$C$62,'Formacion Profesional'!AS584=Tablas!$C$54),+AS736*AT736,"")</f>
        <v/>
      </c>
    </row>
    <row r="737" spans="2:55" x14ac:dyDescent="0.25">
      <c r="D737" s="185"/>
      <c r="E737" s="185"/>
      <c r="F737" s="185"/>
      <c r="G737" s="186"/>
      <c r="H737" s="186"/>
      <c r="I737" s="117" t="str">
        <f>IF(AND(D584=Tablas!$C$62,'Formacion Profesional'!G584=Tablas!$C$54),+G737*H737,"")</f>
        <v/>
      </c>
      <c r="AP737" s="185"/>
      <c r="AQ737" s="185"/>
      <c r="AR737" s="185"/>
      <c r="AS737" s="186"/>
      <c r="AT737" s="186"/>
      <c r="AU737" s="117" t="str">
        <f>IF(AND(AP584=Tablas!$C$62,'Formacion Profesional'!AS584=Tablas!$C$54),+AS737*AT737,"")</f>
        <v/>
      </c>
    </row>
    <row r="738" spans="2:55" x14ac:dyDescent="0.25">
      <c r="D738" s="185"/>
      <c r="E738" s="185"/>
      <c r="F738" s="185"/>
      <c r="G738" s="186"/>
      <c r="H738" s="186"/>
      <c r="I738" s="117" t="str">
        <f>IF(AND(D584=Tablas!$C$62,'Formacion Profesional'!G584=Tablas!$C$54),+G738*H738,"")</f>
        <v/>
      </c>
      <c r="AP738" s="185"/>
      <c r="AQ738" s="185"/>
      <c r="AR738" s="185"/>
      <c r="AS738" s="186"/>
      <c r="AT738" s="186"/>
      <c r="AU738" s="117" t="str">
        <f>IF(AND(AP584=Tablas!$C$62,'Formacion Profesional'!AS584=Tablas!$C$54),+AS738*AT738,"")</f>
        <v/>
      </c>
    </row>
    <row r="739" spans="2:55" x14ac:dyDescent="0.25">
      <c r="D739" s="185"/>
      <c r="E739" s="185"/>
      <c r="F739" s="185"/>
      <c r="G739" s="186"/>
      <c r="H739" s="186"/>
      <c r="I739" s="117" t="str">
        <f>IF(AND(D584=Tablas!$C$62,'Formacion Profesional'!G584=Tablas!$C$54),+G739*H739,"")</f>
        <v/>
      </c>
      <c r="AP739" s="185"/>
      <c r="AQ739" s="185"/>
      <c r="AR739" s="185"/>
      <c r="AS739" s="186"/>
      <c r="AT739" s="186"/>
      <c r="AU739" s="117" t="str">
        <f>IF(AND(AP584=Tablas!$C$62,'Formacion Profesional'!AS584=Tablas!$C$54),+AS739*AT739,"")</f>
        <v/>
      </c>
    </row>
    <row r="740" spans="2:55" x14ac:dyDescent="0.25">
      <c r="D740" s="185"/>
      <c r="E740" s="185"/>
      <c r="F740" s="185"/>
      <c r="G740" s="186"/>
      <c r="H740" s="186"/>
      <c r="I740" s="117" t="str">
        <f>IF(AND(D584=Tablas!$C$62,'Formacion Profesional'!G584=Tablas!$C$54),+G740*H740,"")</f>
        <v/>
      </c>
      <c r="AP740" s="185"/>
      <c r="AQ740" s="185"/>
      <c r="AR740" s="185"/>
      <c r="AS740" s="186"/>
      <c r="AT740" s="186"/>
      <c r="AU740" s="117" t="str">
        <f>IF(AND(AP584=Tablas!$C$62,'Formacion Profesional'!AS584=Tablas!$C$54),+AS740*AT740,"")</f>
        <v/>
      </c>
    </row>
    <row r="741" spans="2:55" x14ac:dyDescent="0.25">
      <c r="D741" s="185"/>
      <c r="E741" s="185"/>
      <c r="F741" s="185"/>
      <c r="G741" s="186"/>
      <c r="H741" s="186"/>
      <c r="I741" s="117" t="str">
        <f>IF(AND(D584=Tablas!$C$62,'Formacion Profesional'!G584=Tablas!$C$54),+G741*H741,"")</f>
        <v/>
      </c>
      <c r="AP741" s="185"/>
      <c r="AQ741" s="185"/>
      <c r="AR741" s="185"/>
      <c r="AS741" s="186"/>
      <c r="AT741" s="186"/>
      <c r="AU741" s="117" t="str">
        <f>IF(AND(AP584=Tablas!$C$62,'Formacion Profesional'!AS584=Tablas!$C$54),+AS741*AT741,"")</f>
        <v/>
      </c>
    </row>
    <row r="742" spans="2:55" x14ac:dyDescent="0.25">
      <c r="D742" s="185"/>
      <c r="E742" s="185"/>
      <c r="F742" s="185"/>
      <c r="G742" s="186"/>
      <c r="H742" s="186"/>
      <c r="I742" s="117" t="str">
        <f>IF(AND(D584=Tablas!$C$62,'Formacion Profesional'!G584=Tablas!$C$54),+G742*H742,"")</f>
        <v/>
      </c>
      <c r="AP742" s="185"/>
      <c r="AQ742" s="185"/>
      <c r="AR742" s="185"/>
      <c r="AS742" s="186"/>
      <c r="AT742" s="186"/>
      <c r="AU742" s="117" t="str">
        <f>IF(AND(AP584=Tablas!$C$62,'Formacion Profesional'!AS584=Tablas!$C$54),+AS742*AT742,"")</f>
        <v/>
      </c>
    </row>
    <row r="743" spans="2:55" x14ac:dyDescent="0.25">
      <c r="D743" s="185"/>
      <c r="E743" s="185"/>
      <c r="F743" s="185"/>
      <c r="G743" s="186"/>
      <c r="H743" s="186"/>
      <c r="I743" s="117" t="str">
        <f>IF(AND(D584=Tablas!$C$62,'Formacion Profesional'!G584=Tablas!$C$54),+G743*H743,"")</f>
        <v/>
      </c>
      <c r="AP743" s="185"/>
      <c r="AQ743" s="185"/>
      <c r="AR743" s="185"/>
      <c r="AS743" s="186"/>
      <c r="AT743" s="186"/>
      <c r="AU743" s="117" t="str">
        <f>IF(AND(AP584=Tablas!$C$62,'Formacion Profesional'!AS584=Tablas!$C$54),+AS743*AT743,"")</f>
        <v/>
      </c>
    </row>
    <row r="744" spans="2:55" x14ac:dyDescent="0.25">
      <c r="D744" s="185"/>
      <c r="E744" s="185"/>
      <c r="F744" s="185"/>
      <c r="G744" s="186"/>
      <c r="H744" s="186"/>
      <c r="I744" s="117" t="str">
        <f>IF(AND(D584=Tablas!$C$62,'Formacion Profesional'!G584=Tablas!$C$54),+G744*H744,"")</f>
        <v/>
      </c>
      <c r="AP744" s="185"/>
      <c r="AQ744" s="185"/>
      <c r="AR744" s="185"/>
      <c r="AS744" s="186"/>
      <c r="AT744" s="186"/>
      <c r="AU744" s="117" t="str">
        <f>IF(AND(AP584=Tablas!$C$62,'Formacion Profesional'!AS584=Tablas!$C$54),+AS744*AT744,"")</f>
        <v/>
      </c>
    </row>
    <row r="745" spans="2:55" x14ac:dyDescent="0.25">
      <c r="D745" s="185"/>
      <c r="E745" s="185"/>
      <c r="F745" s="185"/>
      <c r="G745" s="186"/>
      <c r="H745" s="186"/>
      <c r="I745" s="117" t="str">
        <f>IF(AND(D584=Tablas!$C$62,'Formacion Profesional'!G584=Tablas!$C$54),+G745*H745,"")</f>
        <v/>
      </c>
      <c r="AP745" s="185"/>
      <c r="AQ745" s="185"/>
      <c r="AR745" s="185"/>
      <c r="AS745" s="186"/>
      <c r="AT745" s="186"/>
      <c r="AU745" s="117" t="str">
        <f>IF(AND(AP584=Tablas!$C$62,'Formacion Profesional'!AS584=Tablas!$C$54),+AS745*AT745,"")</f>
        <v/>
      </c>
    </row>
    <row r="746" spans="2:55" x14ac:dyDescent="0.25">
      <c r="D746" s="185"/>
      <c r="E746" s="185"/>
      <c r="F746" s="185"/>
      <c r="G746" s="186"/>
      <c r="H746" s="186"/>
      <c r="I746" s="117" t="str">
        <f>IF(AND(D584=Tablas!$C$62,'Formacion Profesional'!G584=Tablas!$C$54),+G746*H746,"")</f>
        <v/>
      </c>
      <c r="AP746" s="185"/>
      <c r="AQ746" s="185"/>
      <c r="AR746" s="185"/>
      <c r="AS746" s="186"/>
      <c r="AT746" s="186"/>
      <c r="AU746" s="117" t="str">
        <f>IF(AND(AP584=Tablas!$C$62,'Formacion Profesional'!AS584=Tablas!$C$54),+AS746*AT746,"")</f>
        <v/>
      </c>
    </row>
    <row r="747" spans="2:55" x14ac:dyDescent="0.25">
      <c r="D747" s="185"/>
      <c r="E747" s="185"/>
      <c r="F747" s="185"/>
      <c r="G747" s="186"/>
      <c r="H747" s="186"/>
      <c r="I747" s="117" t="str">
        <f>IF(AND(D584=Tablas!$C$62,'Formacion Profesional'!G584=Tablas!$C$54),+G747*H747,"")</f>
        <v/>
      </c>
      <c r="AP747" s="185"/>
      <c r="AQ747" s="185"/>
      <c r="AR747" s="185"/>
      <c r="AS747" s="186"/>
      <c r="AT747" s="186"/>
      <c r="AU747" s="117" t="str">
        <f>IF(AND(AP584=Tablas!$C$62,'Formacion Profesional'!AS584=Tablas!$C$54),+AS747*AT747,"")</f>
        <v/>
      </c>
    </row>
    <row r="748" spans="2:55" x14ac:dyDescent="0.25">
      <c r="D748" s="185"/>
      <c r="E748" s="185"/>
      <c r="F748" s="185"/>
      <c r="G748" s="186"/>
      <c r="H748" s="186"/>
      <c r="I748" s="117" t="str">
        <f>IF(AND(D584=Tablas!$C$62,'Formacion Profesional'!G584=Tablas!$C$54),+G748*H748,"")</f>
        <v/>
      </c>
      <c r="AP748" s="185"/>
      <c r="AQ748" s="185"/>
      <c r="AR748" s="185"/>
      <c r="AS748" s="186"/>
      <c r="AT748" s="186"/>
      <c r="AU748" s="117" t="str">
        <f>IF(AND(AP584=Tablas!$C$62,'Formacion Profesional'!AS584=Tablas!$C$54),+AS748*AT748,"")</f>
        <v/>
      </c>
    </row>
    <row r="749" spans="2:55" x14ac:dyDescent="0.25">
      <c r="D749" s="185"/>
      <c r="E749" s="185"/>
      <c r="F749" s="185"/>
      <c r="G749" s="186"/>
      <c r="H749" s="186"/>
      <c r="I749" s="117" t="str">
        <f>IF(AND(D584=Tablas!$C$62,'Formacion Profesional'!G584=Tablas!$C$54),+G749*H749,"")</f>
        <v/>
      </c>
      <c r="AP749" s="185"/>
      <c r="AQ749" s="185"/>
      <c r="AR749" s="185"/>
      <c r="AS749" s="186"/>
      <c r="AT749" s="186"/>
      <c r="AU749" s="117" t="str">
        <f>IF(AND(AP584=Tablas!$C$62,'Formacion Profesional'!AS584=Tablas!$C$54),+AS749*AT749,"")</f>
        <v/>
      </c>
    </row>
    <row r="750" spans="2:55" x14ac:dyDescent="0.25">
      <c r="D750" s="387" t="str">
        <f>IF(AND(D584=Tablas!$C$62,'Formacion Profesional'!G584=Tablas!$C$54),"Total","")</f>
        <v/>
      </c>
      <c r="E750" s="387"/>
      <c r="F750" s="387"/>
      <c r="G750" s="387"/>
      <c r="H750" s="387"/>
      <c r="I750" s="126">
        <f>SUM(I735:I749)</f>
        <v>0</v>
      </c>
      <c r="AP750" s="387" t="str">
        <f>IF(AND(AP584=Tablas!$C$62,'Formacion Profesional'!AS584=Tablas!$C$54),"Total","")</f>
        <v/>
      </c>
      <c r="AQ750" s="387"/>
      <c r="AR750" s="387"/>
      <c r="AS750" s="387"/>
      <c r="AT750" s="387"/>
      <c r="AU750" s="126">
        <f>SUM(AU735:AU749)</f>
        <v>0</v>
      </c>
    </row>
    <row r="752" spans="2:55" ht="15.75" x14ac:dyDescent="0.25">
      <c r="B752" s="271" t="s">
        <v>9210</v>
      </c>
      <c r="C752" s="271"/>
      <c r="D752" s="271"/>
      <c r="E752" s="271"/>
      <c r="F752" s="271"/>
      <c r="G752" s="271"/>
      <c r="H752" s="271"/>
      <c r="I752" s="271"/>
      <c r="J752" s="271"/>
      <c r="K752" s="271"/>
      <c r="L752" s="271"/>
      <c r="M752" s="271"/>
      <c r="N752" s="271"/>
      <c r="O752" s="271"/>
      <c r="P752" s="271"/>
      <c r="Q752" s="271"/>
      <c r="AN752" s="271" t="s">
        <v>9210</v>
      </c>
      <c r="AO752" s="271"/>
      <c r="AP752" s="271"/>
      <c r="AQ752" s="271"/>
      <c r="AR752" s="271"/>
      <c r="AS752" s="271"/>
      <c r="AT752" s="271"/>
      <c r="AU752" s="271"/>
      <c r="AV752" s="271"/>
      <c r="AW752" s="271"/>
      <c r="AX752" s="271"/>
      <c r="AY752" s="271"/>
      <c r="AZ752" s="271"/>
      <c r="BA752" s="271"/>
      <c r="BB752" s="271"/>
      <c r="BC752" s="271"/>
    </row>
    <row r="754" spans="3:54" ht="15" customHeight="1" x14ac:dyDescent="0.25"/>
    <row r="755" spans="3:54" ht="15" customHeight="1" x14ac:dyDescent="0.25">
      <c r="C755" s="288" t="s">
        <v>9211</v>
      </c>
      <c r="D755" s="288"/>
      <c r="E755" s="288"/>
      <c r="F755" s="288"/>
      <c r="G755" s="288"/>
      <c r="H755" s="288"/>
      <c r="AO755" s="288" t="s">
        <v>9211</v>
      </c>
      <c r="AP755" s="288"/>
      <c r="AQ755" s="288"/>
      <c r="AR755" s="288"/>
      <c r="AS755" s="288"/>
      <c r="AT755" s="288"/>
    </row>
    <row r="757" spans="3:54" x14ac:dyDescent="0.25">
      <c r="C757" s="341"/>
      <c r="D757" s="342"/>
      <c r="E757" s="342"/>
      <c r="F757" s="342"/>
      <c r="G757" s="342"/>
      <c r="H757" s="342"/>
      <c r="I757" s="342"/>
      <c r="J757" s="342"/>
      <c r="K757" s="342"/>
      <c r="L757" s="342"/>
      <c r="M757" s="342"/>
      <c r="N757" s="342"/>
      <c r="O757" s="342"/>
      <c r="P757" s="343"/>
      <c r="AO757" s="341"/>
      <c r="AP757" s="342"/>
      <c r="AQ757" s="342"/>
      <c r="AR757" s="342"/>
      <c r="AS757" s="342"/>
      <c r="AT757" s="342"/>
      <c r="AU757" s="342"/>
      <c r="AV757" s="342"/>
      <c r="AW757" s="342"/>
      <c r="AX757" s="342"/>
      <c r="AY757" s="342"/>
      <c r="AZ757" s="342"/>
      <c r="BA757" s="342"/>
      <c r="BB757" s="343"/>
    </row>
    <row r="758" spans="3:54" x14ac:dyDescent="0.25">
      <c r="C758" s="344"/>
      <c r="D758" s="304"/>
      <c r="E758" s="304"/>
      <c r="F758" s="304"/>
      <c r="G758" s="304"/>
      <c r="H758" s="304"/>
      <c r="I758" s="304"/>
      <c r="J758" s="304"/>
      <c r="K758" s="304"/>
      <c r="L758" s="304"/>
      <c r="M758" s="304"/>
      <c r="N758" s="304"/>
      <c r="O758" s="304"/>
      <c r="P758" s="345"/>
      <c r="AO758" s="344"/>
      <c r="AP758" s="304"/>
      <c r="AQ758" s="304"/>
      <c r="AR758" s="304"/>
      <c r="AS758" s="304"/>
      <c r="AT758" s="304"/>
      <c r="AU758" s="304"/>
      <c r="AV758" s="304"/>
      <c r="AW758" s="304"/>
      <c r="AX758" s="304"/>
      <c r="AY758" s="304"/>
      <c r="AZ758" s="304"/>
      <c r="BA758" s="304"/>
      <c r="BB758" s="345"/>
    </row>
    <row r="759" spans="3:54" x14ac:dyDescent="0.25">
      <c r="C759" s="344"/>
      <c r="D759" s="304"/>
      <c r="E759" s="304"/>
      <c r="F759" s="304"/>
      <c r="G759" s="304"/>
      <c r="H759" s="304"/>
      <c r="I759" s="304"/>
      <c r="J759" s="304"/>
      <c r="K759" s="304"/>
      <c r="L759" s="304"/>
      <c r="M759" s="304"/>
      <c r="N759" s="304"/>
      <c r="O759" s="304"/>
      <c r="P759" s="345"/>
      <c r="AO759" s="344"/>
      <c r="AP759" s="304"/>
      <c r="AQ759" s="304"/>
      <c r="AR759" s="304"/>
      <c r="AS759" s="304"/>
      <c r="AT759" s="304"/>
      <c r="AU759" s="304"/>
      <c r="AV759" s="304"/>
      <c r="AW759" s="304"/>
      <c r="AX759" s="304"/>
      <c r="AY759" s="304"/>
      <c r="AZ759" s="304"/>
      <c r="BA759" s="304"/>
      <c r="BB759" s="345"/>
    </row>
    <row r="760" spans="3:54" x14ac:dyDescent="0.25">
      <c r="C760" s="344"/>
      <c r="D760" s="304"/>
      <c r="E760" s="304"/>
      <c r="F760" s="304"/>
      <c r="G760" s="304"/>
      <c r="H760" s="304"/>
      <c r="I760" s="304"/>
      <c r="J760" s="304"/>
      <c r="K760" s="304"/>
      <c r="L760" s="304"/>
      <c r="M760" s="304"/>
      <c r="N760" s="304"/>
      <c r="O760" s="304"/>
      <c r="P760" s="345"/>
      <c r="AO760" s="344"/>
      <c r="AP760" s="304"/>
      <c r="AQ760" s="304"/>
      <c r="AR760" s="304"/>
      <c r="AS760" s="304"/>
      <c r="AT760" s="304"/>
      <c r="AU760" s="304"/>
      <c r="AV760" s="304"/>
      <c r="AW760" s="304"/>
      <c r="AX760" s="304"/>
      <c r="AY760" s="304"/>
      <c r="AZ760" s="304"/>
      <c r="BA760" s="304"/>
      <c r="BB760" s="345"/>
    </row>
    <row r="761" spans="3:54" x14ac:dyDescent="0.25">
      <c r="C761" s="344"/>
      <c r="D761" s="304"/>
      <c r="E761" s="304"/>
      <c r="F761" s="304"/>
      <c r="G761" s="304"/>
      <c r="H761" s="304"/>
      <c r="I761" s="304"/>
      <c r="J761" s="304"/>
      <c r="K761" s="304"/>
      <c r="L761" s="304"/>
      <c r="M761" s="304"/>
      <c r="N761" s="304"/>
      <c r="O761" s="304"/>
      <c r="P761" s="345"/>
      <c r="AO761" s="344"/>
      <c r="AP761" s="304"/>
      <c r="AQ761" s="304"/>
      <c r="AR761" s="304"/>
      <c r="AS761" s="304"/>
      <c r="AT761" s="304"/>
      <c r="AU761" s="304"/>
      <c r="AV761" s="304"/>
      <c r="AW761" s="304"/>
      <c r="AX761" s="304"/>
      <c r="AY761" s="304"/>
      <c r="AZ761" s="304"/>
      <c r="BA761" s="304"/>
      <c r="BB761" s="345"/>
    </row>
    <row r="762" spans="3:54" x14ac:dyDescent="0.25">
      <c r="C762" s="346"/>
      <c r="D762" s="347"/>
      <c r="E762" s="347"/>
      <c r="F762" s="347"/>
      <c r="G762" s="347"/>
      <c r="H762" s="347"/>
      <c r="I762" s="347"/>
      <c r="J762" s="347"/>
      <c r="K762" s="347"/>
      <c r="L762" s="347"/>
      <c r="M762" s="347"/>
      <c r="N762" s="347"/>
      <c r="O762" s="347"/>
      <c r="P762" s="348"/>
      <c r="AO762" s="346"/>
      <c r="AP762" s="347"/>
      <c r="AQ762" s="347"/>
      <c r="AR762" s="347"/>
      <c r="AS762" s="347"/>
      <c r="AT762" s="347"/>
      <c r="AU762" s="347"/>
      <c r="AV762" s="347"/>
      <c r="AW762" s="347"/>
      <c r="AX762" s="347"/>
      <c r="AY762" s="347"/>
      <c r="AZ762" s="347"/>
      <c r="BA762" s="347"/>
      <c r="BB762" s="348"/>
    </row>
    <row r="763" spans="3:54" ht="15" customHeight="1" x14ac:dyDescent="0.25"/>
    <row r="764" spans="3:54" ht="15" customHeight="1" x14ac:dyDescent="0.25">
      <c r="C764" s="288" t="s">
        <v>9212</v>
      </c>
      <c r="D764" s="288"/>
      <c r="E764" s="288"/>
      <c r="F764" s="288"/>
      <c r="G764" s="288"/>
      <c r="H764" s="288"/>
      <c r="AO764" s="288" t="s">
        <v>9212</v>
      </c>
      <c r="AP764" s="288"/>
      <c r="AQ764" s="288"/>
      <c r="AR764" s="288"/>
      <c r="AS764" s="288"/>
      <c r="AT764" s="288"/>
    </row>
    <row r="766" spans="3:54" x14ac:dyDescent="0.25">
      <c r="C766" s="341"/>
      <c r="D766" s="342"/>
      <c r="E766" s="342"/>
      <c r="F766" s="342"/>
      <c r="G766" s="342"/>
      <c r="H766" s="342"/>
      <c r="I766" s="342"/>
      <c r="J766" s="342"/>
      <c r="K766" s="342"/>
      <c r="L766" s="342"/>
      <c r="M766" s="342"/>
      <c r="N766" s="342"/>
      <c r="O766" s="342"/>
      <c r="P766" s="343"/>
      <c r="AO766" s="341"/>
      <c r="AP766" s="342"/>
      <c r="AQ766" s="342"/>
      <c r="AR766" s="342"/>
      <c r="AS766" s="342"/>
      <c r="AT766" s="342"/>
      <c r="AU766" s="342"/>
      <c r="AV766" s="342"/>
      <c r="AW766" s="342"/>
      <c r="AX766" s="342"/>
      <c r="AY766" s="342"/>
      <c r="AZ766" s="342"/>
      <c r="BA766" s="342"/>
      <c r="BB766" s="343"/>
    </row>
    <row r="767" spans="3:54" x14ac:dyDescent="0.25">
      <c r="C767" s="344"/>
      <c r="D767" s="304"/>
      <c r="E767" s="304"/>
      <c r="F767" s="304"/>
      <c r="G767" s="304"/>
      <c r="H767" s="304"/>
      <c r="I767" s="304"/>
      <c r="J767" s="304"/>
      <c r="K767" s="304"/>
      <c r="L767" s="304"/>
      <c r="M767" s="304"/>
      <c r="N767" s="304"/>
      <c r="O767" s="304"/>
      <c r="P767" s="345"/>
      <c r="AO767" s="344"/>
      <c r="AP767" s="304"/>
      <c r="AQ767" s="304"/>
      <c r="AR767" s="304"/>
      <c r="AS767" s="304"/>
      <c r="AT767" s="304"/>
      <c r="AU767" s="304"/>
      <c r="AV767" s="304"/>
      <c r="AW767" s="304"/>
      <c r="AX767" s="304"/>
      <c r="AY767" s="304"/>
      <c r="AZ767" s="304"/>
      <c r="BA767" s="304"/>
      <c r="BB767" s="345"/>
    </row>
    <row r="768" spans="3:54" x14ac:dyDescent="0.25">
      <c r="C768" s="344"/>
      <c r="D768" s="304"/>
      <c r="E768" s="304"/>
      <c r="F768" s="304"/>
      <c r="G768" s="304"/>
      <c r="H768" s="304"/>
      <c r="I768" s="304"/>
      <c r="J768" s="304"/>
      <c r="K768" s="304"/>
      <c r="L768" s="304"/>
      <c r="M768" s="304"/>
      <c r="N768" s="304"/>
      <c r="O768" s="304"/>
      <c r="P768" s="345"/>
      <c r="AO768" s="344"/>
      <c r="AP768" s="304"/>
      <c r="AQ768" s="304"/>
      <c r="AR768" s="304"/>
      <c r="AS768" s="304"/>
      <c r="AT768" s="304"/>
      <c r="AU768" s="304"/>
      <c r="AV768" s="304"/>
      <c r="AW768" s="304"/>
      <c r="AX768" s="304"/>
      <c r="AY768" s="304"/>
      <c r="AZ768" s="304"/>
      <c r="BA768" s="304"/>
      <c r="BB768" s="345"/>
    </row>
    <row r="769" spans="2:55" x14ac:dyDescent="0.25">
      <c r="C769" s="344"/>
      <c r="D769" s="304"/>
      <c r="E769" s="304"/>
      <c r="F769" s="304"/>
      <c r="G769" s="304"/>
      <c r="H769" s="304"/>
      <c r="I769" s="304"/>
      <c r="J769" s="304"/>
      <c r="K769" s="304"/>
      <c r="L769" s="304"/>
      <c r="M769" s="304"/>
      <c r="N769" s="304"/>
      <c r="O769" s="304"/>
      <c r="P769" s="345"/>
      <c r="AO769" s="344"/>
      <c r="AP769" s="304"/>
      <c r="AQ769" s="304"/>
      <c r="AR769" s="304"/>
      <c r="AS769" s="304"/>
      <c r="AT769" s="304"/>
      <c r="AU769" s="304"/>
      <c r="AV769" s="304"/>
      <c r="AW769" s="304"/>
      <c r="AX769" s="304"/>
      <c r="AY769" s="304"/>
      <c r="AZ769" s="304"/>
      <c r="BA769" s="304"/>
      <c r="BB769" s="345"/>
    </row>
    <row r="770" spans="2:55" x14ac:dyDescent="0.25">
      <c r="C770" s="344"/>
      <c r="D770" s="304"/>
      <c r="E770" s="304"/>
      <c r="F770" s="304"/>
      <c r="G770" s="304"/>
      <c r="H770" s="304"/>
      <c r="I770" s="304"/>
      <c r="J770" s="304"/>
      <c r="K770" s="304"/>
      <c r="L770" s="304"/>
      <c r="M770" s="304"/>
      <c r="N770" s="304"/>
      <c r="O770" s="304"/>
      <c r="P770" s="345"/>
      <c r="AO770" s="344"/>
      <c r="AP770" s="304"/>
      <c r="AQ770" s="304"/>
      <c r="AR770" s="304"/>
      <c r="AS770" s="304"/>
      <c r="AT770" s="304"/>
      <c r="AU770" s="304"/>
      <c r="AV770" s="304"/>
      <c r="AW770" s="304"/>
      <c r="AX770" s="304"/>
      <c r="AY770" s="304"/>
      <c r="AZ770" s="304"/>
      <c r="BA770" s="304"/>
      <c r="BB770" s="345"/>
    </row>
    <row r="771" spans="2:55" x14ac:dyDescent="0.25">
      <c r="C771" s="346"/>
      <c r="D771" s="347"/>
      <c r="E771" s="347"/>
      <c r="F771" s="347"/>
      <c r="G771" s="347"/>
      <c r="H771" s="347"/>
      <c r="I771" s="347"/>
      <c r="J771" s="347"/>
      <c r="K771" s="347"/>
      <c r="L771" s="347"/>
      <c r="M771" s="347"/>
      <c r="N771" s="347"/>
      <c r="O771" s="347"/>
      <c r="P771" s="348"/>
      <c r="AO771" s="346"/>
      <c r="AP771" s="347"/>
      <c r="AQ771" s="347"/>
      <c r="AR771" s="347"/>
      <c r="AS771" s="347"/>
      <c r="AT771" s="347"/>
      <c r="AU771" s="347"/>
      <c r="AV771" s="347"/>
      <c r="AW771" s="347"/>
      <c r="AX771" s="347"/>
      <c r="AY771" s="347"/>
      <c r="AZ771" s="347"/>
      <c r="BA771" s="347"/>
      <c r="BB771" s="348"/>
    </row>
    <row r="773" spans="2:55" x14ac:dyDescent="0.25">
      <c r="C773" s="288" t="s">
        <v>9213</v>
      </c>
      <c r="D773" s="288"/>
      <c r="E773" s="288"/>
      <c r="AO773" s="288" t="s">
        <v>9213</v>
      </c>
      <c r="AP773" s="288"/>
      <c r="AQ773" s="288"/>
    </row>
    <row r="775" spans="2:55" x14ac:dyDescent="0.25">
      <c r="C775" s="341"/>
      <c r="D775" s="342"/>
      <c r="E775" s="342"/>
      <c r="F775" s="342"/>
      <c r="G775" s="342"/>
      <c r="H775" s="342"/>
      <c r="I775" s="342"/>
      <c r="J775" s="342"/>
      <c r="K775" s="342"/>
      <c r="L775" s="342"/>
      <c r="M775" s="342"/>
      <c r="N775" s="342"/>
      <c r="O775" s="342"/>
      <c r="P775" s="343"/>
      <c r="AO775" s="341"/>
      <c r="AP775" s="342"/>
      <c r="AQ775" s="342"/>
      <c r="AR775" s="342"/>
      <c r="AS775" s="342"/>
      <c r="AT775" s="342"/>
      <c r="AU775" s="342"/>
      <c r="AV775" s="342"/>
      <c r="AW775" s="342"/>
      <c r="AX775" s="342"/>
      <c r="AY775" s="342"/>
      <c r="AZ775" s="342"/>
      <c r="BA775" s="342"/>
      <c r="BB775" s="343"/>
    </row>
    <row r="776" spans="2:55" x14ac:dyDescent="0.25">
      <c r="C776" s="344"/>
      <c r="D776" s="304"/>
      <c r="E776" s="304"/>
      <c r="F776" s="304"/>
      <c r="G776" s="304"/>
      <c r="H776" s="304"/>
      <c r="I776" s="304"/>
      <c r="J776" s="304"/>
      <c r="K776" s="304"/>
      <c r="L776" s="304"/>
      <c r="M776" s="304"/>
      <c r="N776" s="304"/>
      <c r="O776" s="304"/>
      <c r="P776" s="345"/>
      <c r="AO776" s="344"/>
      <c r="AP776" s="304"/>
      <c r="AQ776" s="304"/>
      <c r="AR776" s="304"/>
      <c r="AS776" s="304"/>
      <c r="AT776" s="304"/>
      <c r="AU776" s="304"/>
      <c r="AV776" s="304"/>
      <c r="AW776" s="304"/>
      <c r="AX776" s="304"/>
      <c r="AY776" s="304"/>
      <c r="AZ776" s="304"/>
      <c r="BA776" s="304"/>
      <c r="BB776" s="345"/>
    </row>
    <row r="777" spans="2:55" x14ac:dyDescent="0.25">
      <c r="C777" s="344"/>
      <c r="D777" s="304"/>
      <c r="E777" s="304"/>
      <c r="F777" s="304"/>
      <c r="G777" s="304"/>
      <c r="H777" s="304"/>
      <c r="I777" s="304"/>
      <c r="J777" s="304"/>
      <c r="K777" s="304"/>
      <c r="L777" s="304"/>
      <c r="M777" s="304"/>
      <c r="N777" s="304"/>
      <c r="O777" s="304"/>
      <c r="P777" s="345"/>
      <c r="AO777" s="344"/>
      <c r="AP777" s="304"/>
      <c r="AQ777" s="304"/>
      <c r="AR777" s="304"/>
      <c r="AS777" s="304"/>
      <c r="AT777" s="304"/>
      <c r="AU777" s="304"/>
      <c r="AV777" s="304"/>
      <c r="AW777" s="304"/>
      <c r="AX777" s="304"/>
      <c r="AY777" s="304"/>
      <c r="AZ777" s="304"/>
      <c r="BA777" s="304"/>
      <c r="BB777" s="345"/>
    </row>
    <row r="778" spans="2:55" x14ac:dyDescent="0.25">
      <c r="C778" s="344"/>
      <c r="D778" s="304"/>
      <c r="E778" s="304"/>
      <c r="F778" s="304"/>
      <c r="G778" s="304"/>
      <c r="H778" s="304"/>
      <c r="I778" s="304"/>
      <c r="J778" s="304"/>
      <c r="K778" s="304"/>
      <c r="L778" s="304"/>
      <c r="M778" s="304"/>
      <c r="N778" s="304"/>
      <c r="O778" s="304"/>
      <c r="P778" s="345"/>
      <c r="AO778" s="344"/>
      <c r="AP778" s="304"/>
      <c r="AQ778" s="304"/>
      <c r="AR778" s="304"/>
      <c r="AS778" s="304"/>
      <c r="AT778" s="304"/>
      <c r="AU778" s="304"/>
      <c r="AV778" s="304"/>
      <c r="AW778" s="304"/>
      <c r="AX778" s="304"/>
      <c r="AY778" s="304"/>
      <c r="AZ778" s="304"/>
      <c r="BA778" s="304"/>
      <c r="BB778" s="345"/>
    </row>
    <row r="779" spans="2:55" x14ac:dyDescent="0.25">
      <c r="C779" s="344"/>
      <c r="D779" s="304"/>
      <c r="E779" s="304"/>
      <c r="F779" s="304"/>
      <c r="G779" s="304"/>
      <c r="H779" s="304"/>
      <c r="I779" s="304"/>
      <c r="J779" s="304"/>
      <c r="K779" s="304"/>
      <c r="L779" s="304"/>
      <c r="M779" s="304"/>
      <c r="N779" s="304"/>
      <c r="O779" s="304"/>
      <c r="P779" s="345"/>
      <c r="AO779" s="344"/>
      <c r="AP779" s="304"/>
      <c r="AQ779" s="304"/>
      <c r="AR779" s="304"/>
      <c r="AS779" s="304"/>
      <c r="AT779" s="304"/>
      <c r="AU779" s="304"/>
      <c r="AV779" s="304"/>
      <c r="AW779" s="304"/>
      <c r="AX779" s="304"/>
      <c r="AY779" s="304"/>
      <c r="AZ779" s="304"/>
      <c r="BA779" s="304"/>
      <c r="BB779" s="345"/>
    </row>
    <row r="780" spans="2:55" x14ac:dyDescent="0.25">
      <c r="C780" s="346"/>
      <c r="D780" s="347"/>
      <c r="E780" s="347"/>
      <c r="F780" s="347"/>
      <c r="G780" s="347"/>
      <c r="H780" s="347"/>
      <c r="I780" s="347"/>
      <c r="J780" s="347"/>
      <c r="K780" s="347"/>
      <c r="L780" s="347"/>
      <c r="M780" s="347"/>
      <c r="N780" s="347"/>
      <c r="O780" s="347"/>
      <c r="P780" s="348"/>
      <c r="AO780" s="346"/>
      <c r="AP780" s="347"/>
      <c r="AQ780" s="347"/>
      <c r="AR780" s="347"/>
      <c r="AS780" s="347"/>
      <c r="AT780" s="347"/>
      <c r="AU780" s="347"/>
      <c r="AV780" s="347"/>
      <c r="AW780" s="347"/>
      <c r="AX780" s="347"/>
      <c r="AY780" s="347"/>
      <c r="AZ780" s="347"/>
      <c r="BA780" s="347"/>
      <c r="BB780" s="348"/>
    </row>
    <row r="784" spans="2:55" ht="15.75" x14ac:dyDescent="0.25">
      <c r="B784" s="271" t="s">
        <v>9214</v>
      </c>
      <c r="C784" s="271"/>
      <c r="D784" s="271"/>
      <c r="E784" s="271"/>
      <c r="F784" s="271"/>
      <c r="G784" s="271"/>
      <c r="H784" s="271"/>
      <c r="I784" s="271"/>
      <c r="J784" s="271"/>
      <c r="K784" s="271"/>
      <c r="L784" s="271"/>
      <c r="M784" s="271"/>
      <c r="N784" s="271"/>
      <c r="O784" s="271"/>
      <c r="P784" s="271"/>
      <c r="Q784" s="271"/>
      <c r="AN784" s="271" t="s">
        <v>9214</v>
      </c>
      <c r="AO784" s="271"/>
      <c r="AP784" s="271"/>
      <c r="AQ784" s="271"/>
      <c r="AR784" s="271"/>
      <c r="AS784" s="271"/>
      <c r="AT784" s="271"/>
      <c r="AU784" s="271"/>
      <c r="AV784" s="271"/>
      <c r="AW784" s="271"/>
      <c r="AX784" s="271"/>
      <c r="AY784" s="271"/>
      <c r="AZ784" s="271"/>
      <c r="BA784" s="271"/>
      <c r="BB784" s="271"/>
      <c r="BC784" s="271"/>
    </row>
    <row r="787" spans="3:47" ht="30" x14ac:dyDescent="0.25">
      <c r="C787" s="72" t="s">
        <v>9215</v>
      </c>
      <c r="D787" s="72" t="s">
        <v>9216</v>
      </c>
      <c r="E787" s="72" t="s">
        <v>9217</v>
      </c>
      <c r="F787" s="72" t="s">
        <v>9218</v>
      </c>
      <c r="G787" s="72" t="s">
        <v>9219</v>
      </c>
      <c r="H787" s="72" t="s">
        <v>9220</v>
      </c>
      <c r="I787" s="170"/>
      <c r="AO787" s="72" t="s">
        <v>9215</v>
      </c>
      <c r="AP787" s="72" t="s">
        <v>9216</v>
      </c>
      <c r="AQ787" s="72" t="s">
        <v>9217</v>
      </c>
      <c r="AR787" s="72" t="s">
        <v>9218</v>
      </c>
      <c r="AS787" s="72" t="s">
        <v>9219</v>
      </c>
      <c r="AT787" s="72" t="s">
        <v>9220</v>
      </c>
      <c r="AU787" s="170"/>
    </row>
    <row r="788" spans="3:47" x14ac:dyDescent="0.25">
      <c r="C788" s="167" t="s">
        <v>9221</v>
      </c>
      <c r="D788" s="73">
        <f>IF(OR(AND('Formacion Profesional'!D584=Tablas!$C$62,'Formacion Profesional'!G584=Tablas!$C$54),AND('Formacion Profesional'!D584=Tablas!$C$62,'Formacion Profesional'!G584=Tablas!$C$56),'Formacion Profesional'!D584=Tablas!$C$62,'Formacion Profesional'!G584=Tablas!$C$57),'Formacion Profesional'!D593*'Formacion Profesional'!D595,0)</f>
        <v>0</v>
      </c>
      <c r="E788" s="80"/>
      <c r="F788" s="73">
        <f>+D788*E788</f>
        <v>0</v>
      </c>
      <c r="G788" s="80"/>
      <c r="H788" s="73">
        <f t="shared" ref="H788:H792" si="4">+F788-G788</f>
        <v>0</v>
      </c>
      <c r="AO788" s="167" t="s">
        <v>9221</v>
      </c>
      <c r="AP788" s="73">
        <f>IF(OR(AND('Formacion Profesional'!AP584=Tablas!$C$62,'Formacion Profesional'!AS584=Tablas!$C$54),AND('Formacion Profesional'!AP584=Tablas!$C$62,'Formacion Profesional'!AS584=Tablas!$C$56),'Formacion Profesional'!AP584=Tablas!$C$62,'Formacion Profesional'!AS584=Tablas!$C$57),'Formacion Profesional'!AP593*'Formacion Profesional'!AP595,0)</f>
        <v>0</v>
      </c>
      <c r="AQ788" s="80"/>
      <c r="AR788" s="73">
        <f>+AP788*AQ788</f>
        <v>0</v>
      </c>
      <c r="AS788" s="80"/>
      <c r="AT788" s="73">
        <f t="shared" ref="AT788:AT792" si="5">+AR788-AS788</f>
        <v>0</v>
      </c>
    </row>
    <row r="789" spans="3:47" x14ac:dyDescent="0.25">
      <c r="C789" s="167" t="s">
        <v>9208</v>
      </c>
      <c r="D789" s="73">
        <f>IF(OR(AND(D584=Tablas!$C$62,'Formacion Profesional'!G584=Tablas!$C$54),AND(D584=Tablas!$C$62,'Formacion Profesional'!G584=Tablas!$C$57)),'Formacion Profesional'!E655,0)</f>
        <v>0</v>
      </c>
      <c r="E789" s="80"/>
      <c r="F789" s="73">
        <f>+D789*E789</f>
        <v>0</v>
      </c>
      <c r="G789" s="80"/>
      <c r="H789" s="73">
        <f t="shared" si="4"/>
        <v>0</v>
      </c>
      <c r="AO789" s="167" t="s">
        <v>9208</v>
      </c>
      <c r="AP789" s="73">
        <f>IF(OR(AND(AP584=Tablas!$C$62,'Formacion Profesional'!AS584=Tablas!$C$54),AND(AP584=Tablas!$C$62,'Formacion Profesional'!AS584=Tablas!$C$57)),'Formacion Profesional'!AQ655,0)</f>
        <v>0</v>
      </c>
      <c r="AQ789" s="80"/>
      <c r="AR789" s="73">
        <f>+AP789*AQ789</f>
        <v>0</v>
      </c>
      <c r="AS789" s="80"/>
      <c r="AT789" s="73">
        <f t="shared" si="5"/>
        <v>0</v>
      </c>
    </row>
    <row r="790" spans="3:47" x14ac:dyDescent="0.25">
      <c r="C790" s="167" t="s">
        <v>9222</v>
      </c>
      <c r="D790" s="73">
        <f>IF(AND(D584=Tablas!$C$62,'Formacion Profesional'!G584=Tablas!$C$54),E654,0)</f>
        <v>0</v>
      </c>
      <c r="E790" s="80"/>
      <c r="F790" s="73">
        <f>+D790*E790</f>
        <v>0</v>
      </c>
      <c r="G790" s="80"/>
      <c r="H790" s="73">
        <f t="shared" si="4"/>
        <v>0</v>
      </c>
      <c r="AO790" s="167" t="s">
        <v>9222</v>
      </c>
      <c r="AP790" s="73">
        <f>IF(AND(AP584=Tablas!$C$62,'Formacion Profesional'!AS584=Tablas!$C$54),AQ654,0)</f>
        <v>0</v>
      </c>
      <c r="AQ790" s="80"/>
      <c r="AR790" s="73">
        <f>+AP790*AQ790</f>
        <v>0</v>
      </c>
      <c r="AS790" s="80"/>
      <c r="AT790" s="73">
        <f t="shared" si="5"/>
        <v>0</v>
      </c>
    </row>
    <row r="791" spans="3:47" x14ac:dyDescent="0.25">
      <c r="C791" s="167" t="s">
        <v>9223</v>
      </c>
      <c r="D791" s="73">
        <f>IF(AND(D584=Tablas!$C$62,'Formacion Profesional'!G584=Tablas!$C$54),E654,0)</f>
        <v>0</v>
      </c>
      <c r="E791" s="80"/>
      <c r="F791" s="73">
        <f>+D791*E791</f>
        <v>0</v>
      </c>
      <c r="G791" s="80"/>
      <c r="H791" s="73">
        <f t="shared" si="4"/>
        <v>0</v>
      </c>
      <c r="AO791" s="167" t="s">
        <v>9223</v>
      </c>
      <c r="AP791" s="73">
        <f>IF(AND(AP584=Tablas!$C$62,'Formacion Profesional'!AS584=Tablas!$C$54),AQ654,0)</f>
        <v>0</v>
      </c>
      <c r="AQ791" s="80"/>
      <c r="AR791" s="73">
        <f>+AP791*AQ791</f>
        <v>0</v>
      </c>
      <c r="AS791" s="80"/>
      <c r="AT791" s="73">
        <f t="shared" si="5"/>
        <v>0</v>
      </c>
    </row>
    <row r="792" spans="3:47" ht="30" x14ac:dyDescent="0.25">
      <c r="C792" s="167" t="s">
        <v>9224</v>
      </c>
      <c r="D792" s="73">
        <f>IF(OR(AND(D584=Tablas!$C$61,'Formacion Profesional'!G584=Tablas!$C$53),AND(D584=Tablas!$C$61,'Formacion Profesional'!G584=Tablas!$C$54)),'Formacion Profesional'!D597*'Formacion Profesional'!E655,IF(AND(D584=Tablas!$C$62,'Formacion Profesional'!G584=Tablas!$C$53),'Formacion Profesional'!E655,0))</f>
        <v>0</v>
      </c>
      <c r="E792" s="80"/>
      <c r="F792" s="73">
        <f>+D792*E792</f>
        <v>0</v>
      </c>
      <c r="G792" s="80"/>
      <c r="H792" s="73">
        <f t="shared" si="4"/>
        <v>0</v>
      </c>
      <c r="AO792" s="167" t="s">
        <v>9224</v>
      </c>
      <c r="AP792" s="73">
        <f>IF(OR(AND(AP584=Tablas!$C$61,'Formacion Profesional'!AS584=Tablas!$C$53),AND(AP584=Tablas!$C$61,'Formacion Profesional'!AS584=Tablas!$C$54)),'Formacion Profesional'!AP597*'Formacion Profesional'!AQ655,IF(AND(AP584=Tablas!$C$62,'Formacion Profesional'!AS584=Tablas!$C$53),'Formacion Profesional'!AQ655,0))</f>
        <v>0</v>
      </c>
      <c r="AQ792" s="80"/>
      <c r="AR792" s="73">
        <f>+AP792*AQ792</f>
        <v>0</v>
      </c>
      <c r="AS792" s="80"/>
      <c r="AT792" s="73">
        <f t="shared" si="5"/>
        <v>0</v>
      </c>
    </row>
    <row r="793" spans="3:47" x14ac:dyDescent="0.25">
      <c r="C793" s="72" t="s">
        <v>7586</v>
      </c>
      <c r="D793" s="74"/>
      <c r="E793" s="74"/>
      <c r="F793" s="74"/>
      <c r="G793" s="73">
        <f>+G788+G789+G790+G791+G792</f>
        <v>0</v>
      </c>
      <c r="H793" s="73">
        <f>+H788+H789+H790+H791+H792</f>
        <v>0</v>
      </c>
      <c r="AO793" s="72" t="s">
        <v>7586</v>
      </c>
      <c r="AP793" s="74"/>
      <c r="AQ793" s="74"/>
      <c r="AR793" s="74"/>
      <c r="AS793" s="73">
        <f>+AS788+AS789+AS790+AS791+AS792</f>
        <v>0</v>
      </c>
      <c r="AT793" s="73">
        <f>+AT788+AT789+AT790+AT791+AT792</f>
        <v>0</v>
      </c>
    </row>
    <row r="795" spans="3:47" ht="15" customHeight="1" x14ac:dyDescent="0.25"/>
    <row r="796" spans="3:47" ht="15" customHeight="1" x14ac:dyDescent="0.25">
      <c r="C796" s="385" t="s">
        <v>9227</v>
      </c>
      <c r="D796" s="385"/>
      <c r="E796" s="385"/>
      <c r="F796" s="385"/>
      <c r="AO796" s="385" t="s">
        <v>9227</v>
      </c>
      <c r="AP796" s="385"/>
      <c r="AQ796" s="385"/>
      <c r="AR796" s="385"/>
    </row>
    <row r="797" spans="3:47" ht="15" customHeight="1" x14ac:dyDescent="0.25">
      <c r="C797" s="385"/>
      <c r="D797" s="385"/>
      <c r="E797" s="385"/>
      <c r="F797" s="385"/>
      <c r="AO797" s="385"/>
      <c r="AP797" s="385"/>
      <c r="AQ797" s="385"/>
      <c r="AR797" s="385"/>
    </row>
    <row r="820" spans="2:55" x14ac:dyDescent="0.25">
      <c r="C820" s="100" t="s">
        <v>9438</v>
      </c>
      <c r="AO820" s="100" t="s">
        <v>9458</v>
      </c>
    </row>
    <row r="822" spans="2:55" ht="15.75" x14ac:dyDescent="0.25">
      <c r="B822" s="271" t="s">
        <v>7689</v>
      </c>
      <c r="C822" s="271" t="s">
        <v>7689</v>
      </c>
      <c r="D822" s="271"/>
      <c r="E822" s="271"/>
      <c r="F822" s="271"/>
      <c r="G822" s="271"/>
      <c r="H822" s="271"/>
      <c r="I822" s="271"/>
      <c r="J822" s="271"/>
      <c r="K822" s="271"/>
      <c r="L822" s="271"/>
      <c r="M822" s="271"/>
      <c r="N822" s="271"/>
      <c r="O822" s="271"/>
      <c r="P822" s="271"/>
      <c r="Q822" s="271"/>
      <c r="AN822" s="271" t="s">
        <v>7689</v>
      </c>
      <c r="AO822" s="271" t="s">
        <v>7689</v>
      </c>
      <c r="AP822" s="271"/>
      <c r="AQ822" s="271"/>
      <c r="AR822" s="271"/>
      <c r="AS822" s="271"/>
      <c r="AT822" s="271"/>
      <c r="AU822" s="271"/>
      <c r="AV822" s="271"/>
      <c r="AW822" s="271"/>
      <c r="AX822" s="271"/>
      <c r="AY822" s="271"/>
      <c r="AZ822" s="271"/>
      <c r="BA822" s="271"/>
      <c r="BB822" s="271"/>
      <c r="BC822" s="271"/>
    </row>
    <row r="824" spans="2:55" x14ac:dyDescent="0.25">
      <c r="C824" s="50" t="s">
        <v>7692</v>
      </c>
      <c r="D824" s="101"/>
      <c r="E824" s="19" t="str">
        <f>IF(D824=Tablas!$C$62,"FP_Cerrada",IF('Formacion Profesional'!D824=Tablas!$C$61,"FP_abierta",""))</f>
        <v/>
      </c>
      <c r="F824" s="20" t="s">
        <v>7691</v>
      </c>
      <c r="G824" s="349"/>
      <c r="H824" s="402"/>
      <c r="I824" s="350"/>
      <c r="AO824" s="50" t="s">
        <v>7692</v>
      </c>
      <c r="AP824" s="101"/>
      <c r="AQ824" s="19" t="str">
        <f>IF(AP824=Tablas!$C$62,"FP_Cerrada",IF('Formacion Profesional'!AP824=Tablas!$C$61,"FP_abierta",""))</f>
        <v/>
      </c>
      <c r="AR824" s="20" t="s">
        <v>7691</v>
      </c>
      <c r="AS824" s="349"/>
      <c r="AT824" s="402"/>
      <c r="AU824" s="350"/>
    </row>
    <row r="827" spans="2:55" x14ac:dyDescent="0.25">
      <c r="C827" s="20" t="s">
        <v>7693</v>
      </c>
      <c r="D827" s="276"/>
      <c r="E827" s="277"/>
      <c r="F827" s="277"/>
      <c r="G827" s="277"/>
      <c r="H827" s="277"/>
      <c r="I827" s="277"/>
      <c r="J827" s="277"/>
      <c r="K827" s="278"/>
      <c r="AO827" s="20" t="s">
        <v>7693</v>
      </c>
      <c r="AP827" s="276"/>
      <c r="AQ827" s="277"/>
      <c r="AR827" s="277"/>
      <c r="AS827" s="277"/>
      <c r="AT827" s="277"/>
      <c r="AU827" s="277"/>
      <c r="AV827" s="277"/>
      <c r="AW827" s="278"/>
    </row>
    <row r="829" spans="2:55" x14ac:dyDescent="0.25">
      <c r="C829" s="20" t="s">
        <v>7694</v>
      </c>
      <c r="D829" s="155"/>
      <c r="F829" s="20" t="s">
        <v>7695</v>
      </c>
      <c r="H829" s="403"/>
      <c r="I829" s="404"/>
      <c r="AO829" s="20" t="s">
        <v>7694</v>
      </c>
      <c r="AP829" s="155"/>
      <c r="AR829" s="20" t="s">
        <v>7695</v>
      </c>
      <c r="AT829" s="403"/>
      <c r="AU829" s="404"/>
    </row>
    <row r="831" spans="2:55" x14ac:dyDescent="0.25">
      <c r="C831" s="405" t="s">
        <v>7710</v>
      </c>
      <c r="D831" s="406"/>
      <c r="E831" s="406"/>
      <c r="F831" s="406"/>
      <c r="G831" s="406"/>
      <c r="H831" s="406"/>
      <c r="I831" s="406"/>
      <c r="J831" s="407"/>
      <c r="AO831" s="405" t="s">
        <v>7710</v>
      </c>
      <c r="AP831" s="406"/>
      <c r="AQ831" s="406"/>
      <c r="AR831" s="406"/>
      <c r="AS831" s="406"/>
      <c r="AT831" s="406"/>
      <c r="AU831" s="406"/>
      <c r="AV831" s="407"/>
    </row>
    <row r="832" spans="2:55" x14ac:dyDescent="0.25">
      <c r="C832" s="57"/>
      <c r="D832" s="58"/>
      <c r="E832" s="58"/>
      <c r="F832" s="58"/>
      <c r="G832" s="58"/>
      <c r="H832" s="58"/>
      <c r="I832" s="58"/>
      <c r="J832" s="59"/>
      <c r="AO832" s="57"/>
      <c r="AP832" s="58"/>
      <c r="AQ832" s="58"/>
      <c r="AR832" s="58"/>
      <c r="AS832" s="58"/>
      <c r="AT832" s="58"/>
      <c r="AU832" s="58"/>
      <c r="AV832" s="59"/>
    </row>
    <row r="833" spans="2:55" x14ac:dyDescent="0.25">
      <c r="C833" s="63" t="s">
        <v>7697</v>
      </c>
      <c r="D833" s="156"/>
      <c r="E833" s="58"/>
      <c r="F833" s="58"/>
      <c r="G833" s="58"/>
      <c r="H833" s="58"/>
      <c r="I833" s="58"/>
      <c r="J833" s="59"/>
      <c r="AO833" s="63" t="s">
        <v>7697</v>
      </c>
      <c r="AP833" s="156"/>
      <c r="AQ833" s="58"/>
      <c r="AR833" s="58"/>
      <c r="AS833" s="58"/>
      <c r="AT833" s="58"/>
      <c r="AU833" s="58"/>
      <c r="AV833" s="59"/>
    </row>
    <row r="834" spans="2:55" x14ac:dyDescent="0.25">
      <c r="C834" s="57"/>
      <c r="D834" s="58"/>
      <c r="E834" s="58"/>
      <c r="F834" s="58"/>
      <c r="G834" s="58"/>
      <c r="H834" s="58"/>
      <c r="I834" s="58"/>
      <c r="J834" s="59"/>
      <c r="AO834" s="57"/>
      <c r="AP834" s="58"/>
      <c r="AQ834" s="58"/>
      <c r="AR834" s="58"/>
      <c r="AS834" s="58"/>
      <c r="AT834" s="58"/>
      <c r="AU834" s="58"/>
      <c r="AV834" s="59"/>
    </row>
    <row r="835" spans="2:55" x14ac:dyDescent="0.25">
      <c r="C835" s="63" t="s">
        <v>7696</v>
      </c>
      <c r="D835" s="156"/>
      <c r="E835" s="58"/>
      <c r="F835" s="58"/>
      <c r="G835" s="58"/>
      <c r="H835" s="58"/>
      <c r="I835" s="58"/>
      <c r="J835" s="59"/>
      <c r="AO835" s="63" t="s">
        <v>7696</v>
      </c>
      <c r="AP835" s="156"/>
      <c r="AQ835" s="58"/>
      <c r="AR835" s="58"/>
      <c r="AS835" s="58"/>
      <c r="AT835" s="58"/>
      <c r="AU835" s="58"/>
      <c r="AV835" s="59"/>
    </row>
    <row r="836" spans="2:55" x14ac:dyDescent="0.25">
      <c r="C836" s="57"/>
      <c r="D836" s="58"/>
      <c r="E836" s="58"/>
      <c r="F836" s="58"/>
      <c r="G836" s="58"/>
      <c r="H836" s="58"/>
      <c r="I836" s="58"/>
      <c r="J836" s="59"/>
      <c r="AO836" s="57"/>
      <c r="AP836" s="58"/>
      <c r="AQ836" s="58"/>
      <c r="AR836" s="58"/>
      <c r="AS836" s="58"/>
      <c r="AT836" s="58"/>
      <c r="AU836" s="58"/>
      <c r="AV836" s="59"/>
    </row>
    <row r="837" spans="2:55" x14ac:dyDescent="0.25">
      <c r="C837" s="63" t="s">
        <v>7698</v>
      </c>
      <c r="D837" s="156"/>
      <c r="E837" s="58"/>
      <c r="F837" s="58"/>
      <c r="G837" s="58"/>
      <c r="H837" s="58"/>
      <c r="I837" s="58"/>
      <c r="J837" s="59"/>
      <c r="AO837" s="63" t="s">
        <v>7698</v>
      </c>
      <c r="AP837" s="156"/>
      <c r="AQ837" s="58"/>
      <c r="AR837" s="58"/>
      <c r="AS837" s="58"/>
      <c r="AT837" s="58"/>
      <c r="AU837" s="58"/>
      <c r="AV837" s="59"/>
    </row>
    <row r="838" spans="2:55" x14ac:dyDescent="0.25">
      <c r="C838" s="57"/>
      <c r="D838" s="58"/>
      <c r="E838" s="58"/>
      <c r="F838" s="58"/>
      <c r="G838" s="58"/>
      <c r="H838" s="58"/>
      <c r="I838" s="58"/>
      <c r="J838" s="59"/>
      <c r="AO838" s="57"/>
      <c r="AP838" s="58"/>
      <c r="AQ838" s="58"/>
      <c r="AR838" s="58"/>
      <c r="AS838" s="58"/>
      <c r="AT838" s="58"/>
      <c r="AU838" s="58"/>
      <c r="AV838" s="59"/>
    </row>
    <row r="839" spans="2:55" x14ac:dyDescent="0.25">
      <c r="C839" s="408" t="str">
        <f>IF(D835&gt;1,"Justifique cantidad de réplicas *","")</f>
        <v/>
      </c>
      <c r="D839" s="409"/>
      <c r="E839" s="304"/>
      <c r="F839" s="304"/>
      <c r="G839" s="304"/>
      <c r="H839" s="304"/>
      <c r="I839" s="304"/>
      <c r="J839" s="59"/>
      <c r="AO839" s="408" t="str">
        <f>IF(AP835&gt;1,"Justifique cantidad de réplicas *","")</f>
        <v/>
      </c>
      <c r="AP839" s="409"/>
      <c r="AQ839" s="289"/>
      <c r="AR839" s="289"/>
      <c r="AS839" s="289"/>
      <c r="AT839" s="289"/>
      <c r="AU839" s="289"/>
      <c r="AV839" s="59"/>
    </row>
    <row r="840" spans="2:55" x14ac:dyDescent="0.25">
      <c r="C840" s="60"/>
      <c r="D840" s="61"/>
      <c r="E840" s="61"/>
      <c r="F840" s="61"/>
      <c r="G840" s="61"/>
      <c r="H840" s="61"/>
      <c r="I840" s="61"/>
      <c r="J840" s="62"/>
      <c r="AO840" s="60"/>
      <c r="AP840" s="61"/>
      <c r="AQ840" s="61"/>
      <c r="AR840" s="61"/>
      <c r="AS840" s="61"/>
      <c r="AT840" s="61"/>
      <c r="AU840" s="61"/>
      <c r="AV840" s="62"/>
    </row>
    <row r="842" spans="2:55" x14ac:dyDescent="0.25">
      <c r="C842" s="20" t="s">
        <v>9272</v>
      </c>
      <c r="D842" s="410"/>
      <c r="E842" s="411"/>
      <c r="F842" s="411"/>
      <c r="G842" s="411"/>
      <c r="H842" s="412"/>
      <c r="AO842" s="20" t="s">
        <v>9272</v>
      </c>
      <c r="AP842" s="410"/>
      <c r="AQ842" s="411"/>
      <c r="AR842" s="411"/>
      <c r="AS842" s="411"/>
      <c r="AT842" s="412"/>
    </row>
    <row r="844" spans="2:55" ht="15" hidden="1" customHeight="1" x14ac:dyDescent="0.25">
      <c r="B844" s="19"/>
      <c r="C844" s="19"/>
      <c r="D844" s="19" t="e">
        <f>VLOOKUP(D842,Tablas!$F$1279:$I$2758,4,FALSE)</f>
        <v>#N/A</v>
      </c>
      <c r="E844" s="19"/>
      <c r="F844" s="19"/>
      <c r="G844" s="19"/>
      <c r="H844" s="19"/>
      <c r="I844" s="19"/>
      <c r="J844" s="19"/>
      <c r="K844" s="19"/>
      <c r="L844" s="19"/>
      <c r="M844" s="19"/>
      <c r="N844" s="19"/>
      <c r="O844" s="19"/>
      <c r="P844" s="19"/>
      <c r="Q844" s="19"/>
      <c r="AN844" s="19"/>
      <c r="AO844" s="19"/>
      <c r="AP844" s="19" t="e">
        <f>VLOOKUP(AP842,Tablas!$F$1279:$I$2758,4,FALSE)</f>
        <v>#N/A</v>
      </c>
      <c r="AQ844" s="19"/>
      <c r="AR844" s="19"/>
      <c r="AS844" s="19"/>
      <c r="AT844" s="19"/>
      <c r="AU844" s="19"/>
      <c r="AV844" s="19"/>
      <c r="AW844" s="19"/>
      <c r="AX844" s="19"/>
      <c r="AY844" s="19"/>
      <c r="AZ844" s="19"/>
      <c r="BA844" s="19"/>
      <c r="BB844" s="19"/>
      <c r="BC844" s="19"/>
    </row>
    <row r="846" spans="2:55" x14ac:dyDescent="0.25">
      <c r="C846" s="21" t="s">
        <v>9273</v>
      </c>
      <c r="D846" s="410"/>
      <c r="E846" s="411"/>
      <c r="F846" s="411"/>
      <c r="G846" s="411"/>
      <c r="H846" s="412"/>
      <c r="AO846" s="21" t="s">
        <v>9273</v>
      </c>
      <c r="AP846" s="410"/>
      <c r="AQ846" s="411"/>
      <c r="AR846" s="411"/>
      <c r="AS846" s="411"/>
      <c r="AT846" s="412"/>
    </row>
    <row r="848" spans="2:55" x14ac:dyDescent="0.25">
      <c r="C848" s="413" t="str">
        <f>IF(AND(D893=0,E893=0,D894&gt;0,E894&gt;0),"Formación exclusiva a desocupados","")</f>
        <v/>
      </c>
      <c r="D848" s="413"/>
      <c r="E848" s="413"/>
      <c r="G848" s="413" t="str">
        <f>IF(AND(D918=0,E918=0,D919&gt;0,E919&gt;0,D894=0,E894=0),"Formación exclusiva a patrocinados","")</f>
        <v/>
      </c>
      <c r="H848" s="413"/>
      <c r="I848" s="413"/>
      <c r="AO848" s="413" t="str">
        <f>IF(AND(AP893=0,AQ893=0,AP894&gt;0,AQ894&gt;0),"Formación exclusiva a desocupados","")</f>
        <v/>
      </c>
      <c r="AP848" s="413"/>
      <c r="AQ848" s="413"/>
      <c r="AS848" s="413" t="str">
        <f>IF(AND(AP918=0,AQ918=0,AP919&gt;0,AQ919&gt;0,AP894=0,AQ894=0),"Formación exclusiva a patrocinados","")</f>
        <v/>
      </c>
      <c r="AT848" s="413"/>
      <c r="AU848" s="413"/>
    </row>
    <row r="850" spans="3:48" x14ac:dyDescent="0.25">
      <c r="C850" s="414" t="s">
        <v>9195</v>
      </c>
      <c r="D850" s="415"/>
      <c r="E850" s="415"/>
      <c r="F850" s="415"/>
      <c r="G850" s="415"/>
      <c r="H850" s="415"/>
      <c r="I850" s="415"/>
      <c r="J850" s="416"/>
      <c r="AO850" s="414" t="s">
        <v>9195</v>
      </c>
      <c r="AP850" s="415"/>
      <c r="AQ850" s="415"/>
      <c r="AR850" s="415"/>
      <c r="AS850" s="415"/>
      <c r="AT850" s="415"/>
      <c r="AU850" s="415"/>
      <c r="AV850" s="416"/>
    </row>
    <row r="852" spans="3:48" x14ac:dyDescent="0.25">
      <c r="C852" s="20" t="s">
        <v>7566</v>
      </c>
      <c r="D852" s="274"/>
      <c r="E852" s="282"/>
      <c r="F852" s="282"/>
      <c r="G852" s="282"/>
      <c r="H852" s="282"/>
      <c r="I852" s="275"/>
      <c r="AO852" s="20" t="s">
        <v>7566</v>
      </c>
      <c r="AP852" s="274"/>
      <c r="AQ852" s="282"/>
      <c r="AR852" s="282"/>
      <c r="AS852" s="282"/>
      <c r="AT852" s="282"/>
      <c r="AU852" s="275"/>
    </row>
    <row r="854" spans="3:48" x14ac:dyDescent="0.25">
      <c r="C854" s="20" t="s">
        <v>7567</v>
      </c>
      <c r="D854" s="79"/>
      <c r="F854" s="20" t="s">
        <v>7568</v>
      </c>
      <c r="G854" s="417"/>
      <c r="H854" s="418"/>
      <c r="AO854" s="20" t="s">
        <v>7567</v>
      </c>
      <c r="AP854" s="79"/>
      <c r="AR854" s="20" t="s">
        <v>7568</v>
      </c>
      <c r="AS854" s="417"/>
      <c r="AT854" s="418"/>
    </row>
    <row r="855" spans="3:48" ht="15" hidden="1" customHeight="1" x14ac:dyDescent="0.25">
      <c r="C855" s="20"/>
      <c r="D855" s="76" t="str">
        <f>IF(D854&gt;0,VLOOKUP(D854,Tablas!$K$5:$L$28,2,FALSE),"")</f>
        <v/>
      </c>
      <c r="E855" s="19" t="str">
        <f>IF(D854&gt;0,VLOOKUP(D854,Tablas!$K$5:$M$28,3,FALSE),"")</f>
        <v/>
      </c>
      <c r="F855" s="20"/>
      <c r="G855" s="58"/>
      <c r="AO855" s="20"/>
      <c r="AP855" s="76" t="str">
        <f>IF(AP854&gt;0,VLOOKUP(AP854,Tablas!$K$5:$L$28,2,FALSE),"")</f>
        <v/>
      </c>
      <c r="AQ855" s="19" t="str">
        <f>IF(AP854&gt;0,VLOOKUP(AP854,Tablas!$K$5:$M$28,3,FALSE),"")</f>
        <v/>
      </c>
      <c r="AR855" s="20"/>
      <c r="AS855" s="58"/>
    </row>
    <row r="857" spans="3:48" x14ac:dyDescent="0.25">
      <c r="C857" s="20" t="s">
        <v>7570</v>
      </c>
      <c r="D857" s="79"/>
      <c r="F857" s="20" t="s">
        <v>9226</v>
      </c>
      <c r="G857" s="330"/>
      <c r="H857" s="332"/>
      <c r="AO857" s="20" t="s">
        <v>7570</v>
      </c>
      <c r="AP857" s="79"/>
      <c r="AR857" s="20" t="s">
        <v>9226</v>
      </c>
      <c r="AS857" s="330"/>
      <c r="AT857" s="332"/>
    </row>
    <row r="859" spans="3:48" x14ac:dyDescent="0.25">
      <c r="C859" s="20" t="s">
        <v>7569</v>
      </c>
      <c r="D859" s="79"/>
      <c r="F859" s="20" t="s">
        <v>1180</v>
      </c>
      <c r="G859" s="419" t="str">
        <f>IF(G854&gt;0,VLOOKUP(I859,Tablas!$Y$4:$AC$2546,5,FALSE),"")</f>
        <v/>
      </c>
      <c r="H859" s="420"/>
      <c r="I859" s="19" t="str">
        <f>+G854&amp;D854</f>
        <v/>
      </c>
      <c r="AO859" s="20" t="s">
        <v>7569</v>
      </c>
      <c r="AP859" s="79"/>
      <c r="AR859" s="20" t="s">
        <v>1180</v>
      </c>
      <c r="AS859" s="419" t="str">
        <f>IF(AS854&gt;0,VLOOKUP(AU859,Tablas!$Y$4:$AC$2546,5,FALSE),"")</f>
        <v/>
      </c>
      <c r="AT859" s="420"/>
      <c r="AU859" s="19" t="str">
        <f>+AS854&amp;AP854</f>
        <v/>
      </c>
    </row>
    <row r="864" spans="3:48" x14ac:dyDescent="0.25">
      <c r="C864" s="414" t="s">
        <v>9196</v>
      </c>
      <c r="D864" s="415"/>
      <c r="E864" s="415"/>
      <c r="F864" s="415"/>
      <c r="G864" s="415"/>
      <c r="H864" s="415"/>
      <c r="I864" s="415"/>
      <c r="J864" s="416"/>
      <c r="AO864" s="414" t="s">
        <v>9196</v>
      </c>
      <c r="AP864" s="415"/>
      <c r="AQ864" s="415"/>
      <c r="AR864" s="415"/>
      <c r="AS864" s="415"/>
      <c r="AT864" s="415"/>
      <c r="AU864" s="415"/>
      <c r="AV864" s="416"/>
    </row>
    <row r="866" spans="3:48" x14ac:dyDescent="0.25">
      <c r="C866" s="20" t="s">
        <v>9198</v>
      </c>
      <c r="D866" s="376"/>
      <c r="E866" s="377"/>
      <c r="F866" s="19" t="str">
        <f>IF(D866=Tablas!$C$34,"Persona_Humana",IF(D866=Tablas!$C$35,"Universidad",IF(D866=Tablas!$C$36,"Escuela",IF(D866=Tablas!$C$37,"Otras_Instituciones",""))))</f>
        <v/>
      </c>
      <c r="AO866" s="20" t="s">
        <v>9198</v>
      </c>
      <c r="AP866" s="376"/>
      <c r="AQ866" s="377"/>
      <c r="AR866" s="19" t="str">
        <f>IF(AP866=Tablas!$C$34,"Persona_Humana",IF(AP866=Tablas!$C$35,"Universidad",IF(AP866=Tablas!$C$36,"Escuela",IF(AP866=Tablas!$C$37,"Otras_Instituciones",""))))</f>
        <v/>
      </c>
    </row>
    <row r="868" spans="3:48" x14ac:dyDescent="0.25">
      <c r="C868" s="279" t="s">
        <v>9197</v>
      </c>
      <c r="D868" s="421"/>
      <c r="E868" s="399"/>
      <c r="F868" s="400"/>
      <c r="G868" s="400"/>
      <c r="H868" s="400"/>
      <c r="I868" s="400"/>
      <c r="J868" s="401"/>
      <c r="AO868" s="279" t="s">
        <v>9197</v>
      </c>
      <c r="AP868" s="421"/>
      <c r="AQ868" s="399"/>
      <c r="AR868" s="400"/>
      <c r="AS868" s="400"/>
      <c r="AT868" s="400"/>
      <c r="AU868" s="400"/>
      <c r="AV868" s="401"/>
    </row>
    <row r="870" spans="3:48" x14ac:dyDescent="0.25">
      <c r="C870" s="75" t="str">
        <f>IF(OR(D866=Tablas!$C$35,D866=Tablas!$C$36,D866=Tablas!$C$37),"Docentes","")</f>
        <v/>
      </c>
      <c r="AO870" s="75" t="str">
        <f>IF(OR(AP866=Tablas!$C$35,AP866=Tablas!$C$36,AP866=Tablas!$C$37),"Docentes","")</f>
        <v/>
      </c>
    </row>
    <row r="872" spans="3:48" x14ac:dyDescent="0.25">
      <c r="C872" s="179" t="str">
        <f>IF(OR(D866=Tablas!$C$35,D866=Tablas!$C$36,D866=Tablas!$C$37),"CUIL/CUIT *","")</f>
        <v/>
      </c>
      <c r="D872" s="179" t="str">
        <f>IF(OR(D866=Tablas!$C$35,D866=Tablas!$C$36,D866=Tablas!$C$37),"Apellido *","")</f>
        <v/>
      </c>
      <c r="E872" s="179" t="str">
        <f>IF(OR(D866=Tablas!$C$35,D866=Tablas!$C$36,D866=Tablas!$C$37),"Nombre *","")</f>
        <v/>
      </c>
      <c r="F872" s="179" t="str">
        <f>IF(OR(D866=Tablas!$C$35,D866=Tablas!$C$36,D866=Tablas!$C$37),"Email *","")</f>
        <v/>
      </c>
      <c r="G872" s="179" t="str">
        <f>IF(OR(D866=Tablas!$C$35,D866=Tablas!$C$36,D866=Tablas!$C$37),"Trayectoria formativa del docente*","")</f>
        <v/>
      </c>
      <c r="AO872" s="179" t="str">
        <f>IF(OR(AP866=Tablas!$C$35,AP866=Tablas!$C$36,AP866=Tablas!$C$37),"CUIL/CUIT *","")</f>
        <v/>
      </c>
      <c r="AP872" s="179" t="str">
        <f>IF(OR(AP866=Tablas!$C$35,AP866=Tablas!$C$36,AP866=Tablas!$C$37),"Apellido *","")</f>
        <v/>
      </c>
      <c r="AQ872" s="179" t="str">
        <f>IF(OR(AP866=Tablas!$C$35,AP866=Tablas!$C$36,AP866=Tablas!$C$37),"Nombre *","")</f>
        <v/>
      </c>
      <c r="AR872" s="179" t="str">
        <f>IF(OR(AP866=Tablas!$C$35,AP866=Tablas!$C$36,AP866=Tablas!$C$37),"Email *","")</f>
        <v/>
      </c>
      <c r="AS872" s="179" t="str">
        <f>IF(OR(AP866=Tablas!$C$35,AP866=Tablas!$C$36,AP866=Tablas!$C$37),"Trayectoria formativa del docente*","")</f>
        <v/>
      </c>
    </row>
    <row r="873" spans="3:48" x14ac:dyDescent="0.25">
      <c r="C873" s="177"/>
      <c r="D873" s="178"/>
      <c r="E873" s="178"/>
      <c r="F873" s="178"/>
      <c r="G873" s="178"/>
      <c r="I873" s="96" t="str">
        <f>IF(AND(OR(D866=Tablas!$C$35,D866=Tablas!$C$36,D866=Tablas!$C$37),C873="",D873="",E873="",F873="",G873=""),"Debe completar los datos de al menos un docente del curso","")</f>
        <v/>
      </c>
      <c r="AO873" s="177"/>
      <c r="AP873" s="178"/>
      <c r="AQ873" s="178"/>
      <c r="AR873" s="178"/>
      <c r="AS873" s="178"/>
      <c r="AU873" s="96" t="str">
        <f>IF(AND(OR(AP866=Tablas!$C$35,AP866=Tablas!$C$36,AP866=Tablas!$C$37),AO873="",AP873="",AQ873="",AR873="",AS873=""),"Debe completar los datos de al menos un docente del curso","")</f>
        <v/>
      </c>
    </row>
    <row r="874" spans="3:48" x14ac:dyDescent="0.25">
      <c r="C874" s="177"/>
      <c r="D874" s="178"/>
      <c r="E874" s="178"/>
      <c r="F874" s="178"/>
      <c r="G874" s="178"/>
      <c r="AO874" s="177"/>
      <c r="AP874" s="178"/>
      <c r="AQ874" s="178"/>
      <c r="AR874" s="178"/>
      <c r="AS874" s="178"/>
    </row>
    <row r="875" spans="3:48" x14ac:dyDescent="0.25">
      <c r="C875" s="177"/>
      <c r="D875" s="178"/>
      <c r="E875" s="178"/>
      <c r="F875" s="178"/>
      <c r="G875" s="178"/>
      <c r="AO875" s="177"/>
      <c r="AP875" s="178"/>
      <c r="AQ875" s="178"/>
      <c r="AR875" s="178"/>
      <c r="AS875" s="178"/>
    </row>
    <row r="876" spans="3:48" x14ac:dyDescent="0.25">
      <c r="C876" s="177"/>
      <c r="D876" s="178"/>
      <c r="E876" s="178"/>
      <c r="F876" s="178"/>
      <c r="G876" s="178"/>
      <c r="AO876" s="177"/>
      <c r="AP876" s="178"/>
      <c r="AQ876" s="178"/>
      <c r="AR876" s="178"/>
      <c r="AS876" s="178"/>
    </row>
    <row r="877" spans="3:48" x14ac:dyDescent="0.25">
      <c r="C877" s="177"/>
      <c r="D877" s="178"/>
      <c r="E877" s="178"/>
      <c r="F877" s="178"/>
      <c r="G877" s="178"/>
      <c r="AO877" s="177"/>
      <c r="AP877" s="178"/>
      <c r="AQ877" s="178"/>
      <c r="AR877" s="178"/>
      <c r="AS877" s="178"/>
    </row>
    <row r="878" spans="3:48" x14ac:dyDescent="0.25">
      <c r="C878" s="177"/>
      <c r="D878" s="178"/>
      <c r="E878" s="178"/>
      <c r="F878" s="178"/>
      <c r="G878" s="178"/>
      <c r="AO878" s="177"/>
      <c r="AP878" s="178"/>
      <c r="AQ878" s="178"/>
      <c r="AR878" s="178"/>
      <c r="AS878" s="178"/>
    </row>
    <row r="879" spans="3:48" x14ac:dyDescent="0.25">
      <c r="C879" s="177"/>
      <c r="D879" s="178"/>
      <c r="E879" s="178"/>
      <c r="F879" s="178"/>
      <c r="G879" s="178"/>
      <c r="AO879" s="177"/>
      <c r="AP879" s="178"/>
      <c r="AQ879" s="178"/>
      <c r="AR879" s="178"/>
      <c r="AS879" s="178"/>
    </row>
    <row r="880" spans="3:48" x14ac:dyDescent="0.25">
      <c r="C880" s="177"/>
      <c r="D880" s="178"/>
      <c r="E880" s="178"/>
      <c r="F880" s="178"/>
      <c r="G880" s="178"/>
      <c r="AO880" s="177"/>
      <c r="AP880" s="178"/>
      <c r="AQ880" s="178"/>
      <c r="AR880" s="178"/>
      <c r="AS880" s="178"/>
    </row>
    <row r="881" spans="2:55" x14ac:dyDescent="0.25">
      <c r="C881" s="177"/>
      <c r="D881" s="178"/>
      <c r="E881" s="178"/>
      <c r="F881" s="178"/>
      <c r="G881" s="178"/>
      <c r="AO881" s="177"/>
      <c r="AP881" s="178"/>
      <c r="AQ881" s="178"/>
      <c r="AR881" s="178"/>
      <c r="AS881" s="178"/>
    </row>
    <row r="882" spans="2:55" x14ac:dyDescent="0.25">
      <c r="C882" s="177"/>
      <c r="D882" s="178"/>
      <c r="E882" s="178"/>
      <c r="F882" s="178"/>
      <c r="G882" s="178"/>
      <c r="AO882" s="177"/>
      <c r="AP882" s="178"/>
      <c r="AQ882" s="178"/>
      <c r="AR882" s="178"/>
      <c r="AS882" s="178"/>
    </row>
    <row r="883" spans="2:55" x14ac:dyDescent="0.25">
      <c r="C883" s="177"/>
      <c r="D883" s="178"/>
      <c r="E883" s="178"/>
      <c r="F883" s="178"/>
      <c r="G883" s="178"/>
      <c r="AO883" s="177"/>
      <c r="AP883" s="178"/>
      <c r="AQ883" s="178"/>
      <c r="AR883" s="178"/>
      <c r="AS883" s="178"/>
    </row>
    <row r="884" spans="2:55" x14ac:dyDescent="0.25">
      <c r="C884" s="177"/>
      <c r="D884" s="178"/>
      <c r="E884" s="178"/>
      <c r="F884" s="178"/>
      <c r="G884" s="178"/>
      <c r="AO884" s="177"/>
      <c r="AP884" s="178"/>
      <c r="AQ884" s="178"/>
      <c r="AR884" s="178"/>
      <c r="AS884" s="178"/>
    </row>
    <row r="885" spans="2:55" x14ac:dyDescent="0.25">
      <c r="C885" s="177"/>
      <c r="D885" s="178"/>
      <c r="E885" s="178"/>
      <c r="F885" s="178"/>
      <c r="G885" s="178"/>
      <c r="AO885" s="177"/>
      <c r="AP885" s="178"/>
      <c r="AQ885" s="178"/>
      <c r="AR885" s="178"/>
      <c r="AS885" s="178"/>
    </row>
    <row r="886" spans="2:55" x14ac:dyDescent="0.25">
      <c r="C886" s="177"/>
      <c r="D886" s="178"/>
      <c r="E886" s="178"/>
      <c r="F886" s="178"/>
      <c r="G886" s="178"/>
      <c r="AO886" s="177"/>
      <c r="AP886" s="178"/>
      <c r="AQ886" s="178"/>
      <c r="AR886" s="178"/>
      <c r="AS886" s="178"/>
    </row>
    <row r="887" spans="2:55" x14ac:dyDescent="0.25">
      <c r="C887" s="177"/>
      <c r="D887" s="178"/>
      <c r="E887" s="178"/>
      <c r="F887" s="178"/>
      <c r="G887" s="178"/>
      <c r="AO887" s="177"/>
      <c r="AP887" s="178"/>
      <c r="AQ887" s="178"/>
      <c r="AR887" s="178"/>
      <c r="AS887" s="178"/>
    </row>
    <row r="889" spans="2:55" ht="15.75" x14ac:dyDescent="0.25">
      <c r="B889" s="271" t="s">
        <v>9201</v>
      </c>
      <c r="C889" s="271"/>
      <c r="D889" s="271"/>
      <c r="E889" s="271"/>
      <c r="F889" s="271"/>
      <c r="G889" s="271"/>
      <c r="H889" s="271"/>
      <c r="I889" s="271"/>
      <c r="J889" s="271"/>
      <c r="K889" s="271"/>
      <c r="L889" s="271"/>
      <c r="M889" s="271"/>
      <c r="N889" s="271"/>
      <c r="O889" s="271"/>
      <c r="P889" s="271"/>
      <c r="Q889" s="271"/>
      <c r="AN889" s="271" t="s">
        <v>9201</v>
      </c>
      <c r="AO889" s="271"/>
      <c r="AP889" s="271"/>
      <c r="AQ889" s="271"/>
      <c r="AR889" s="271"/>
      <c r="AS889" s="271"/>
      <c r="AT889" s="271"/>
      <c r="AU889" s="271"/>
      <c r="AV889" s="271"/>
      <c r="AW889" s="271"/>
      <c r="AX889" s="271"/>
      <c r="AY889" s="271"/>
      <c r="AZ889" s="271"/>
      <c r="BA889" s="271"/>
      <c r="BB889" s="271"/>
      <c r="BC889" s="271"/>
    </row>
    <row r="892" spans="2:55" x14ac:dyDescent="0.25">
      <c r="D892" s="102" t="s">
        <v>9202</v>
      </c>
      <c r="E892" s="102" t="s">
        <v>9203</v>
      </c>
      <c r="AP892" s="102" t="s">
        <v>9202</v>
      </c>
      <c r="AQ892" s="102" t="s">
        <v>9203</v>
      </c>
    </row>
    <row r="893" spans="2:55" x14ac:dyDescent="0.25">
      <c r="C893" s="64" t="s">
        <v>9204</v>
      </c>
      <c r="D893" s="134"/>
      <c r="E893" s="134"/>
      <c r="AO893" s="64" t="s">
        <v>9204</v>
      </c>
      <c r="AP893" s="134"/>
      <c r="AQ893" s="134"/>
    </row>
    <row r="894" spans="2:55" x14ac:dyDescent="0.25">
      <c r="C894" s="64"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Profesional'!G824=Tablas!$C$54)),"Desocupados","")</f>
        <v/>
      </c>
      <c r="D894" s="134"/>
      <c r="E894" s="134"/>
      <c r="AO894" s="64"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Profesional'!AS824=Tablas!$C$54)),"Desocupados","")</f>
        <v/>
      </c>
      <c r="AP894" s="134"/>
      <c r="AQ894" s="134"/>
    </row>
    <row r="895" spans="2:55" x14ac:dyDescent="0.25">
      <c r="C895" s="102" t="s">
        <v>7586</v>
      </c>
      <c r="D895" s="64">
        <f>+D893+D894</f>
        <v>0</v>
      </c>
      <c r="E895" s="64">
        <f>+E893+E894</f>
        <v>0</v>
      </c>
      <c r="AO895" s="102" t="s">
        <v>7586</v>
      </c>
      <c r="AP895" s="64">
        <f>+AP893+AP894</f>
        <v>0</v>
      </c>
      <c r="AQ895" s="64">
        <f>+AQ893+AQ894</f>
        <v>0</v>
      </c>
    </row>
    <row r="897" spans="2:55" ht="15.75" x14ac:dyDescent="0.25">
      <c r="B897" s="271"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Profesional'!G824=Tablas!$C$54)),"Compromiso de inserción de desocupados","")</f>
        <v/>
      </c>
      <c r="C897" s="271"/>
      <c r="D897" s="271"/>
      <c r="E897" s="271"/>
      <c r="F897" s="271"/>
      <c r="G897" s="271"/>
      <c r="H897" s="271"/>
      <c r="I897" s="271"/>
      <c r="J897" s="271"/>
      <c r="K897" s="271"/>
      <c r="L897" s="271"/>
      <c r="M897" s="271"/>
      <c r="N897" s="271"/>
      <c r="O897" s="271"/>
      <c r="P897" s="271"/>
      <c r="Q897" s="271"/>
      <c r="AN897" s="271"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Profesional'!AS824=Tablas!$C$54)),"Compromiso de inserción de desocupados","")</f>
        <v/>
      </c>
      <c r="AO897" s="271"/>
      <c r="AP897" s="271"/>
      <c r="AQ897" s="271"/>
      <c r="AR897" s="271"/>
      <c r="AS897" s="271"/>
      <c r="AT897" s="271"/>
      <c r="AU897" s="271"/>
      <c r="AV897" s="271"/>
      <c r="AW897" s="271"/>
      <c r="AX897" s="271"/>
      <c r="AY897" s="271"/>
      <c r="AZ897" s="271"/>
      <c r="BA897" s="271"/>
      <c r="BB897" s="271"/>
      <c r="BC897" s="271"/>
    </row>
    <row r="899" spans="2:55" x14ac:dyDescent="0.25">
      <c r="C899" s="355"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Profesional'!G824=Tablas!$C$57),D824="",G824=""),IF(D894&gt;0,"¿Se compromete a incorporar algún participante desocupado una vez concluido el curso/entrenamiento? ",""))</f>
        <v/>
      </c>
      <c r="D899" s="355"/>
      <c r="E899" s="355"/>
      <c r="F899" s="355"/>
      <c r="G899" s="355"/>
      <c r="H899" s="164"/>
      <c r="AO899" s="355"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Profesional'!AS824=Tablas!$C$57),AP824="",AS824=""),IF(AP894&gt;0,"¿Se compromete a incorporar algún participante desocupado una vez concluido el curso/entrenamiento? ",""))</f>
        <v/>
      </c>
      <c r="AP899" s="355"/>
      <c r="AQ899" s="355"/>
      <c r="AR899" s="355"/>
      <c r="AS899" s="355"/>
      <c r="AT899" s="164"/>
    </row>
    <row r="901" spans="2:55" x14ac:dyDescent="0.25">
      <c r="C901" s="20"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Profesional'!G824=Tablas!$C$57),D824="",G824=""),IF(AND(D894&gt;0,H899="SI"),"¿Cuántos? *",""))</f>
        <v/>
      </c>
      <c r="D901" s="164"/>
      <c r="AO901" s="20"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Profesional'!AS824=Tablas!$C$57),AP824="",AS824=""),IF(AND(AP894&gt;0,AT899="SI"),"¿Cuántos? *",""))</f>
        <v/>
      </c>
      <c r="AP901" s="164"/>
    </row>
    <row r="903" spans="2:55" x14ac:dyDescent="0.25">
      <c r="C903" s="288"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Profesional'!G824=Tablas!$C$57),D824="",G824=""),IF(AND(D894&gt;0,H899="SI"),"¿En qué puestos serán incorporados? *",""))</f>
        <v/>
      </c>
      <c r="D903" s="288"/>
      <c r="E903" s="289"/>
      <c r="F903" s="289"/>
      <c r="G903" s="289"/>
      <c r="H903" s="289"/>
      <c r="I903" s="289"/>
      <c r="J903" s="289"/>
      <c r="K903" s="289"/>
      <c r="L903" s="289"/>
      <c r="M903" s="289"/>
      <c r="N903" s="289"/>
      <c r="O903" s="289"/>
      <c r="P903" s="289"/>
      <c r="AO903" s="288"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Profesional'!AS824=Tablas!$C$57),AP824="",AS824=""),IF(AND(AP894&gt;0,AT899="SI"),"¿En qué puestos serán incorporados? *",""))</f>
        <v/>
      </c>
      <c r="AP903" s="288"/>
      <c r="AQ903" s="289"/>
      <c r="AR903" s="289"/>
      <c r="AS903" s="289"/>
      <c r="AT903" s="289"/>
      <c r="AU903" s="289"/>
      <c r="AV903" s="289"/>
      <c r="AW903" s="289"/>
      <c r="AX903" s="289"/>
      <c r="AY903" s="289"/>
      <c r="AZ903" s="289"/>
      <c r="BA903" s="289"/>
      <c r="BB903" s="289"/>
    </row>
    <row r="905" spans="2:55" x14ac:dyDescent="0.25">
      <c r="C905" s="158"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Profesional'!G824=Tablas!$C$57),D824="",G824=""),IF(AND(D894&gt;0,H899="SI"),"Indique a que grupo pertenecen los desocupados a incorporar *",""))</f>
        <v/>
      </c>
      <c r="D905" s="158"/>
      <c r="E905" s="158"/>
      <c r="F905" s="137"/>
      <c r="G905" s="159"/>
      <c r="H905" s="159"/>
      <c r="AO905" s="158"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Profesional'!AS824=Tablas!$C$57),AP824="",AS824=""),IF(AND(AP894&gt;0,AT899="SI"),"Indique a que grupo pertenecen los desocupados a incorporar *",""))</f>
        <v/>
      </c>
      <c r="AP905" s="158"/>
      <c r="AQ905" s="158"/>
      <c r="AR905" s="137"/>
      <c r="AS905" s="159"/>
      <c r="AT905" s="159"/>
    </row>
    <row r="907" spans="2:55" x14ac:dyDescent="0.25">
      <c r="C907" s="38"/>
      <c r="D907" s="38"/>
      <c r="E907" s="180"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Profesional'!G824=Tablas!$C$57),D824="",G824=""),IF(AND(D894&gt;0,H899="SI"),"18 a 24 años",""))</f>
        <v/>
      </c>
      <c r="F907" s="180"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Profesional'!G824=Tablas!$C$57),D824="",G824=""),IF(AND(D894&gt;0,H899="SI"),"25 a 44 años",""))</f>
        <v/>
      </c>
      <c r="G907" s="180"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Profesional'!G824=Tablas!$C$57),D824="",G824=""),IF(AND(D894&gt;0,H899="SI"),"Mayores de 45 años",""))</f>
        <v/>
      </c>
      <c r="H907" s="180"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Profesional'!G824=Tablas!$C$57),D824="",G824=""),IF(AND(D894&gt;0,H899="SI"),"Total",""))</f>
        <v/>
      </c>
      <c r="AO907" s="38"/>
      <c r="AP907" s="38"/>
      <c r="AQ907" s="180"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Profesional'!AS824=Tablas!$C$57),AP824="",AS824=""),IF(AND(AP894&gt;0,AT899="SI"),"18 a 24 años",""))</f>
        <v/>
      </c>
      <c r="AR907" s="180"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Profesional'!AS824=Tablas!$C$57),AP824="",AS824=""),IF(AND(AP894&gt;0,AT899="SI"),"25 a 44 años",""))</f>
        <v/>
      </c>
      <c r="AS907" s="180"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Profesional'!AS824=Tablas!$C$57),AP824="",AS824=""),IF(AND(AP894&gt;0,AT899="SI"),"Mayores de 45 años",""))</f>
        <v/>
      </c>
      <c r="AT907" s="180"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Profesional'!AS824=Tablas!$C$57),AP824="",AS824=""),IF(AND(AP894&gt;0,AT899="SI"),"Total",""))</f>
        <v/>
      </c>
    </row>
    <row r="908" spans="2:55" x14ac:dyDescent="0.25">
      <c r="C908" s="395"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Profesional'!G824=Tablas!$C$57),D824="",G824=""),IF(AND(D894&gt;0,H899="SI"),"En general",""))</f>
        <v/>
      </c>
      <c r="D908" s="395"/>
      <c r="E908" s="181"/>
      <c r="F908" s="181"/>
      <c r="G908" s="181"/>
      <c r="H908"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Profesional'!G824=Tablas!$C$57),D824="",G824=""),IF(AND(D894&gt;0,H899="SI"),+E908+F908+G908,""))</f>
        <v/>
      </c>
      <c r="AO908" s="395"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Profesional'!AS824=Tablas!$C$57),AP824="",AS824=""),IF(AND(AP894&gt;0,AT899="SI"),"En general",""))</f>
        <v/>
      </c>
      <c r="AP908" s="395"/>
      <c r="AQ908" s="181"/>
      <c r="AR908" s="181"/>
      <c r="AS908" s="181"/>
      <c r="AT908"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Profesional'!AS824=Tablas!$C$57),AP824="",AS824=""),IF(AND(AP894&gt;0,AT899="SI"),+AQ908+AR908+AS908,""))</f>
        <v/>
      </c>
    </row>
    <row r="909" spans="2:55" x14ac:dyDescent="0.25">
      <c r="C909" s="395"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Profesional'!G824=Tablas!$C$57),D824="",G824=""),IF(AND(D894&gt;0,H899="SI"),"Con Discapacidad ",""))</f>
        <v/>
      </c>
      <c r="D909" s="395"/>
      <c r="E909" s="181"/>
      <c r="F909" s="181"/>
      <c r="G909" s="181"/>
      <c r="H909"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Profesional'!G824=Tablas!$C$57),D824="",G824=""),IF(AND(D894&gt;0,H899="SI"),+E909+F909+G909,""))</f>
        <v/>
      </c>
      <c r="AO909" s="395"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Profesional'!AS824=Tablas!$C$57),AP824="",AS824=""),IF(AND(AP894&gt;0,AT899="SI"),"Con Discapacidad ",""))</f>
        <v/>
      </c>
      <c r="AP909" s="395"/>
      <c r="AQ909" s="181"/>
      <c r="AR909" s="181"/>
      <c r="AS909" s="181"/>
      <c r="AT909"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Profesional'!AS824=Tablas!$C$57),AP824="",AS824=""),IF(AND(AP894&gt;0,AT899="SI"),+AQ909+AR909+AS909,""))</f>
        <v/>
      </c>
    </row>
    <row r="910" spans="2:55" x14ac:dyDescent="0.25">
      <c r="C910" s="395"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Profesional'!G824=Tablas!$C$57),D824="",G824=""),IF(AND(D894&gt;0,H899="SI"),"Incluidos en el Seguro de Capacitación y Empleo (SCyE)",""))</f>
        <v/>
      </c>
      <c r="D910" s="395"/>
      <c r="E910" s="181"/>
      <c r="F910" s="181"/>
      <c r="G910" s="181"/>
      <c r="H910"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Profesional'!G824=Tablas!$C$57),D824="",G824=""),IF(AND(D894&gt;0,H899="SI"),+E910+F910+G910,""))</f>
        <v/>
      </c>
      <c r="AO910" s="395"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Profesional'!AS824=Tablas!$C$57),AP824="",AS824=""),IF(AND(AP894&gt;0,AT899="SI"),"Incluidos en el Seguro de Capacitación y Empleo (SCyE)",""))</f>
        <v/>
      </c>
      <c r="AP910" s="395"/>
      <c r="AQ910" s="181"/>
      <c r="AR910" s="181"/>
      <c r="AS910" s="181"/>
      <c r="AT910"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Profesional'!AS824=Tablas!$C$57),AP824="",AS824=""),IF(AND(AP894&gt;0,AT899="SI"),+AQ910+AR910+AS910,""))</f>
        <v/>
      </c>
    </row>
    <row r="911" spans="2:55" x14ac:dyDescent="0.25">
      <c r="C911" s="396"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Profesional'!G824=Tablas!$C$57),D824="",G824=""),IF(AND(D894&gt;0,H899="SI"),"Total",""))</f>
        <v/>
      </c>
      <c r="D911" s="396"/>
      <c r="E911"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Profesional'!G824=Tablas!$C$57),D824="",G824=""),IF(AND(D894&gt;0,H899="SI"),+E908+E909+E910,""))</f>
        <v/>
      </c>
      <c r="F911"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Profesional'!G824=Tablas!$C$57),D824="",G824=""),IF(AND(D894&gt;0,H899="SI"),+F908+F909+F910,""))</f>
        <v/>
      </c>
      <c r="G911"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Profesional'!G824=Tablas!$C$57),D824="",G824=""),IF(AND(D894&gt;0,H899="SI"),+G908+G909+G910,""))</f>
        <v/>
      </c>
      <c r="H911" s="182" t="str">
        <f>IF(OR(AND('Formacion Profesional'!D824=Tablas!$C$61,'Formacion Profesional'!G824=Tablas!$C$53),AND('Formacion Profesional'!D824=Tablas!$C$61,'Formacion Profesional'!G824=Tablas!$C$54),AND('Formacion Profesional'!D824=Tablas!$C$62,'Formacion Profesional'!G824=Tablas!$C$53),AND('Formacion Profesional'!D824=Tablas!$C$62,'Formacion Profesional'!G824=Tablas!$C$54),AND('Formacion Profesional'!D824=Tablas!$C$62,'Formacion Profesional'!G824=Tablas!$C$56),AND('Formacion Profesional'!D824=Tablas!$C$62,'Formacion Profesional'!G824=Tablas!$C$57),D824="",G824=""),IF(AND(D894&gt;0,H899="SI"),+H908+H909+H910,""))</f>
        <v/>
      </c>
      <c r="AO911" s="396"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Profesional'!AS824=Tablas!$C$57),AP824="",AS824=""),IF(AND(AP894&gt;0,AT899="SI"),"Total",""))</f>
        <v/>
      </c>
      <c r="AP911" s="396"/>
      <c r="AQ911"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Profesional'!AS824=Tablas!$C$57),AP824="",AS824=""),IF(AND(AP894&gt;0,AT899="SI"),+AQ908+AQ909+AQ910,""))</f>
        <v/>
      </c>
      <c r="AR911"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Profesional'!AS824=Tablas!$C$57),AP824="",AS824=""),IF(AND(AP894&gt;0,AT899="SI"),+AR908+AR909+AR910,""))</f>
        <v/>
      </c>
      <c r="AS911"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Profesional'!AS824=Tablas!$C$57),AP824="",AS824=""),IF(AND(AP894&gt;0,AT899="SI"),+AS908+AS909+AS910,""))</f>
        <v/>
      </c>
      <c r="AT911" s="182" t="str">
        <f>IF(OR(AND('Formacion Profesional'!AP824=Tablas!$C$61,'Formacion Profesional'!AS824=Tablas!$C$53),AND('Formacion Profesional'!AP824=Tablas!$C$61,'Formacion Profesional'!AS824=Tablas!$C$54),AND('Formacion Profesional'!AP824=Tablas!$C$62,'Formacion Profesional'!AS824=Tablas!$C$53),AND('Formacion Profesional'!AP824=Tablas!$C$62,'Formacion Profesional'!AS824=Tablas!$C$54),AND('Formacion Profesional'!AP824=Tablas!$C$62,'Formacion Profesional'!AS824=Tablas!$C$56),AND('Formacion Profesional'!AP824=Tablas!$C$62,'Formacion Profesional'!AS824=Tablas!$C$57),AP824="",AS824=""),IF(AND(AP894&gt;0,AT899="SI"),+AT908+AT909+AT910,""))</f>
        <v/>
      </c>
    </row>
    <row r="914" spans="2:55" ht="15.75" x14ac:dyDescent="0.25">
      <c r="B914" s="271" t="str">
        <f>IF(OR(AND(D824=Tablas!$C$61,'Formacion Profesional'!G824=Tablas!$C$53),AND(D824=Tablas!$C$61,'Formacion Profesional'!G824=Tablas!$C$54),AND(D824=Tablas!$C$62,'Formacion Profesional'!G824=Tablas!$C$53),AND(D824=Tablas!$C$62,'Formacion Profesional'!G824=Tablas!$C$54),AND(D824=Tablas!$C$62,'Formacion Profesional'!G824=Tablas!$C$56)),"Participantes ocupados","")</f>
        <v/>
      </c>
      <c r="C914" s="271"/>
      <c r="D914" s="271"/>
      <c r="E914" s="271"/>
      <c r="F914" s="271"/>
      <c r="G914" s="271"/>
      <c r="H914" s="271"/>
      <c r="I914" s="271"/>
      <c r="J914" s="271"/>
      <c r="K914" s="271"/>
      <c r="L914" s="271"/>
      <c r="M914" s="271"/>
      <c r="N914" s="271"/>
      <c r="O914" s="271"/>
      <c r="P914" s="271"/>
      <c r="Q914" s="271"/>
      <c r="AN914" s="271" t="str">
        <f>IF(OR(AND(AP824=Tablas!$C$61,'Formacion Profesional'!AS824=Tablas!$C$53),AND(AP824=Tablas!$C$61,'Formacion Profesional'!AS824=Tablas!$C$54),AND(AP824=Tablas!$C$62,'Formacion Profesional'!AS824=Tablas!$C$53),AND(AP824=Tablas!$C$62,'Formacion Profesional'!AS824=Tablas!$C$54),AND(AP824=Tablas!$C$62,'Formacion Profesional'!AS824=Tablas!$C$56)),"Participantes ocupados","")</f>
        <v/>
      </c>
      <c r="AO914" s="271"/>
      <c r="AP914" s="271"/>
      <c r="AQ914" s="271"/>
      <c r="AR914" s="271"/>
      <c r="AS914" s="271"/>
      <c r="AT914" s="271"/>
      <c r="AU914" s="271"/>
      <c r="AV914" s="271"/>
      <c r="AW914" s="271"/>
      <c r="AX914" s="271"/>
      <c r="AY914" s="271"/>
      <c r="AZ914" s="271"/>
      <c r="BA914" s="271"/>
      <c r="BB914" s="271"/>
      <c r="BC914" s="271"/>
    </row>
    <row r="917" spans="2:55" x14ac:dyDescent="0.25">
      <c r="C917" s="58"/>
      <c r="D917" s="165" t="str">
        <f>IF(OR(AND(D824=Tablas!$C$61,'Formacion Profesional'!G824=Tablas!$C$53),AND(D824=Tablas!$C$61,'Formacion Profesional'!G824=Tablas!$C$54),AND(D824=Tablas!$C$62,'Formacion Profesional'!G824=Tablas!$C$53),AND(D824=Tablas!$C$62,'Formacion Profesional'!G824=Tablas!$C$54),AND(D824=Tablas!$C$62,'Formacion Profesional'!G824=Tablas!$C$56)),"Una réplica","")</f>
        <v/>
      </c>
      <c r="E917" s="162" t="str">
        <f>IF(OR(AND(D824=Tablas!$C$61,'Formacion Profesional'!G824=Tablas!$C$53),AND(D824=Tablas!$C$61,'Formacion Profesional'!G824=Tablas!$C$54),AND(D824=Tablas!$C$62,'Formacion Profesional'!G824=Tablas!$C$53),AND(D824=Tablas!$C$62,'Formacion Profesional'!G824=Tablas!$C$54),AND(D824=Tablas!$C$62,'Formacion Profesional'!G824=Tablas!$C$56)),"Todas las réplicas","")</f>
        <v/>
      </c>
      <c r="AO917" s="58"/>
      <c r="AP917" s="165" t="str">
        <f>IF(OR(AND(AP824=Tablas!$C$61,'Formacion Profesional'!AS824=Tablas!$C$53),AND(AP824=Tablas!$C$61,'Formacion Profesional'!AS824=Tablas!$C$54),AND(AP824=Tablas!$C$62,'Formacion Profesional'!AS824=Tablas!$C$53),AND(AP824=Tablas!$C$62,'Formacion Profesional'!AS824=Tablas!$C$54),AND(AP824=Tablas!$C$62,'Formacion Profesional'!AS824=Tablas!$C$56)),"Una réplica","")</f>
        <v/>
      </c>
      <c r="AQ917" s="162" t="str">
        <f>IF(OR(AND(AP824=Tablas!$C$61,'Formacion Profesional'!AS824=Tablas!$C$53),AND(AP824=Tablas!$C$61,'Formacion Profesional'!AS824=Tablas!$C$54),AND(AP824=Tablas!$C$62,'Formacion Profesional'!AS824=Tablas!$C$53),AND(AP824=Tablas!$C$62,'Formacion Profesional'!AS824=Tablas!$C$54),AND(AP824=Tablas!$C$62,'Formacion Profesional'!AS824=Tablas!$C$56)),"Todas las réplicas","")</f>
        <v/>
      </c>
    </row>
    <row r="918" spans="2:55" x14ac:dyDescent="0.25">
      <c r="C918" s="167" t="str">
        <f>IF(OR(AND(D824=Tablas!$C$61,'Formacion Profesional'!G824=Tablas!$C$53),AND(D824=Tablas!$C$61,'Formacion Profesional'!G824=Tablas!$C$54),AND(D824=Tablas!$C$62,'Formacion Profesional'!G824=Tablas!$C$53),AND(D824=Tablas!$C$62,'Formacion Profesional'!G824=Tablas!$C$54),AND(D824=Tablas!$C$62,'Formacion Profesional'!G824=Tablas!$C$56)),"Del sujeto beneficiario","")</f>
        <v/>
      </c>
      <c r="D918" s="127"/>
      <c r="E918" s="127"/>
      <c r="AO918" s="167" t="str">
        <f>IF(OR(AND(AP824=Tablas!$C$61,'Formacion Profesional'!AS824=Tablas!$C$53),AND(AP824=Tablas!$C$61,'Formacion Profesional'!AS824=Tablas!$C$54),AND(AP824=Tablas!$C$62,'Formacion Profesional'!AS824=Tablas!$C$53),AND(AP824=Tablas!$C$62,'Formacion Profesional'!AS824=Tablas!$C$54),AND(AP824=Tablas!$C$62,'Formacion Profesional'!AS824=Tablas!$C$56)),"Del sujeto beneficiario","")</f>
        <v/>
      </c>
      <c r="AP918" s="127"/>
      <c r="AQ918" s="127"/>
    </row>
    <row r="919" spans="2:55" x14ac:dyDescent="0.25">
      <c r="C919" s="73" t="str">
        <f>IF(OR(AND(D824=Tablas!$C$61,'Formacion Profesional'!G824=Tablas!$C$53),AND(D824=Tablas!$C$61,'Formacion Profesional'!G824=Tablas!$C$54),AND(D824=Tablas!$C$62,'Formacion Profesional'!G824=Tablas!$C$53),AND(D824=Tablas!$C$62,'Formacion Profesional'!G824=Tablas!$C$54),AND(D824=Tablas!$C$62,'Formacion Profesional'!G824=Tablas!$C$56)),"De la/s patrocinada/s","")</f>
        <v/>
      </c>
      <c r="D919" s="127"/>
      <c r="E919" s="127"/>
      <c r="AO919" s="73" t="str">
        <f>IF(OR(AND(AP824=Tablas!$C$61,'Formacion Profesional'!AS824=Tablas!$C$53),AND(AP824=Tablas!$C$61,'Formacion Profesional'!AS824=Tablas!$C$54),AND(AP824=Tablas!$C$62,'Formacion Profesional'!AS824=Tablas!$C$53),AND(AP824=Tablas!$C$62,'Formacion Profesional'!AS824=Tablas!$C$54),AND(AP824=Tablas!$C$62,'Formacion Profesional'!AS824=Tablas!$C$56)),"De la/s patrocinada/s","")</f>
        <v/>
      </c>
      <c r="AP919" s="127"/>
      <c r="AQ919" s="127"/>
    </row>
    <row r="920" spans="2:55" x14ac:dyDescent="0.25">
      <c r="C920" s="126" t="str">
        <f>IF(OR(AND(D824=Tablas!$C$61,'Formacion Profesional'!G824=Tablas!$C$53),AND(D824=Tablas!$C$61,'Formacion Profesional'!G824=Tablas!$C$54),AND(D824=Tablas!$C$62,'Formacion Profesional'!G824=Tablas!$C$53),AND(D824=Tablas!$C$62,'Formacion Profesional'!G824=Tablas!$C$54),AND(D824=Tablas!$C$62,'Formacion Profesional'!G824=Tablas!$C$56)),"Total","")</f>
        <v/>
      </c>
      <c r="D920" s="128" t="str">
        <f>IF(OR(AND(D824=Tablas!$C$61,'Formacion Profesional'!G824=Tablas!$C$53),AND(D824=Tablas!$C$61,'Formacion Profesional'!G824=Tablas!$C$54),AND(D824=Tablas!$C$62,'Formacion Profesional'!G824=Tablas!$C$53),AND(D824=Tablas!$C$62,'Formacion Profesional'!G824=Tablas!$C$54),AND(D824=Tablas!$C$62,'Formacion Profesional'!G824=Tablas!$C$56)),SUM(D918:D919),"")</f>
        <v/>
      </c>
      <c r="E920" s="128" t="str">
        <f>IF(OR(AND(D824=Tablas!$C$61,'Formacion Profesional'!G824=Tablas!$C$53),AND(D824=Tablas!$C$61,'Formacion Profesional'!G824=Tablas!$C$54),AND(D824=Tablas!$C$62,'Formacion Profesional'!G824=Tablas!$C$53),AND(D824=Tablas!$C$62,'Formacion Profesional'!G824=Tablas!$C$54),AND(D824=Tablas!$C$62,'Formacion Profesional'!G824=Tablas!$C$56)),SUM(E918:E919),"")</f>
        <v/>
      </c>
      <c r="AO920" s="126" t="str">
        <f>IF(OR(AND(AP824=Tablas!$C$61,'Formacion Profesional'!AS824=Tablas!$C$53),AND(AP824=Tablas!$C$61,'Formacion Profesional'!AS824=Tablas!$C$54),AND(AP824=Tablas!$C$62,'Formacion Profesional'!AS824=Tablas!$C$53),AND(AP824=Tablas!$C$62,'Formacion Profesional'!AS824=Tablas!$C$54),AND(AP824=Tablas!$C$62,'Formacion Profesional'!AS824=Tablas!$C$56)),"Total","")</f>
        <v/>
      </c>
      <c r="AP920" s="128" t="str">
        <f>IF(OR(AND(AP824=Tablas!$C$61,'Formacion Profesional'!AS824=Tablas!$C$53),AND(AP824=Tablas!$C$61,'Formacion Profesional'!AS824=Tablas!$C$54),AND(AP824=Tablas!$C$62,'Formacion Profesional'!AS824=Tablas!$C$53),AND(AP824=Tablas!$C$62,'Formacion Profesional'!AS824=Tablas!$C$54),AND(AP824=Tablas!$C$62,'Formacion Profesional'!AS824=Tablas!$C$56)),SUM(AP918:AP919),"")</f>
        <v/>
      </c>
      <c r="AQ920" s="128" t="str">
        <f>IF(OR(AND(AP824=Tablas!$C$61,'Formacion Profesional'!AS824=Tablas!$C$53),AND(AP824=Tablas!$C$61,'Formacion Profesional'!AS824=Tablas!$C$54),AND(AP824=Tablas!$C$62,'Formacion Profesional'!AS824=Tablas!$C$53),AND(AP824=Tablas!$C$62,'Formacion Profesional'!AS824=Tablas!$C$54),AND(AP824=Tablas!$C$62,'Formacion Profesional'!AS824=Tablas!$C$56)),SUM(AQ918:AQ919),"")</f>
        <v/>
      </c>
    </row>
    <row r="923" spans="2:55" ht="15.75" x14ac:dyDescent="0.25">
      <c r="B923" s="271" t="s">
        <v>9274</v>
      </c>
      <c r="C923" s="271"/>
      <c r="D923" s="271"/>
      <c r="E923" s="271"/>
      <c r="F923" s="271"/>
      <c r="G923" s="271"/>
      <c r="H923" s="271"/>
      <c r="I923" s="271"/>
      <c r="J923" s="271"/>
      <c r="K923" s="271"/>
      <c r="L923" s="271"/>
      <c r="M923" s="271"/>
      <c r="N923" s="271"/>
      <c r="O923" s="271"/>
      <c r="P923" s="271"/>
      <c r="Q923" s="271"/>
      <c r="AN923" s="271" t="s">
        <v>9274</v>
      </c>
      <c r="AO923" s="271"/>
      <c r="AP923" s="271"/>
      <c r="AQ923" s="271"/>
      <c r="AR923" s="271"/>
      <c r="AS923" s="271"/>
      <c r="AT923" s="271"/>
      <c r="AU923" s="271"/>
      <c r="AV923" s="271"/>
      <c r="AW923" s="271"/>
      <c r="AX923" s="271"/>
      <c r="AY923" s="271"/>
      <c r="AZ923" s="271"/>
      <c r="BA923" s="271"/>
      <c r="BB923" s="271"/>
      <c r="BC923" s="271"/>
    </row>
    <row r="925" spans="2:55" ht="71.25" customHeight="1" x14ac:dyDescent="0.25">
      <c r="C925" s="38"/>
      <c r="D925" s="38"/>
      <c r="E925" s="166" t="str">
        <f>IF(OR(AND(D824=Tablas!$C$61,'Formacion Profesional'!G824=Tablas!$C$53),AND(D824=Tablas!$C$61,'Formacion Profesional'!G824=Tablas!$C$54),AND(D824=Tablas!$C$62,'Formacion Profesional'!G824=Tablas!$C$53),AND(D824=Tablas!$C$62,'Formacion Profesional'!G824=Tablas!$C$54),AND(D824=Tablas!$C$62,'Formacion Profesional'!G824=Tablas!$C$56)),"Producción / Operaciones","")</f>
        <v/>
      </c>
      <c r="F925" s="166" t="str">
        <f>IF(OR(AND(D824=Tablas!$C$61,'Formacion Profesional'!G824=Tablas!$C$53),AND(D824=Tablas!$C$61,'Formacion Profesional'!G824=Tablas!$C$54),AND(D824=Tablas!$C$62,'Formacion Profesional'!G824=Tablas!$C$53),AND(D824=Tablas!$C$62,'Formacion Profesional'!G824=Tablas!$C$54),AND(D824=Tablas!$C$62,'Formacion Profesional'!G824=Tablas!$C$56)),"Comercial y ventas","")</f>
        <v/>
      </c>
      <c r="G925" s="166" t="str">
        <f>IF(OR(AND(D824=Tablas!$C$61,'Formacion Profesional'!G824=Tablas!$C$53),AND(D824=Tablas!$C$61,'Formacion Profesional'!G824=Tablas!$C$54),AND(D824=Tablas!$C$62,'Formacion Profesional'!G824=Tablas!$C$53),AND(D824=Tablas!$C$62,'Formacion Profesional'!G824=Tablas!$C$54),AND(D824=Tablas!$C$62,'Formacion Profesional'!G824=Tablas!$C$56)),"Administración y finanzas","")</f>
        <v/>
      </c>
      <c r="H925" s="166" t="str">
        <f>IF(OR(AND(D824=Tablas!$C$61,'Formacion Profesional'!G824=Tablas!$C$53),AND(D824=Tablas!$C$61,'Formacion Profesional'!G824=Tablas!$C$54),AND(D824=Tablas!$C$62,'Formacion Profesional'!G824=Tablas!$C$53),AND(D824=Tablas!$C$62,'Formacion Profesional'!G824=Tablas!$C$54),AND(D824=Tablas!$C$62,'Formacion Profesional'!G824=Tablas!$C$56)),"Recursos Humanos","")</f>
        <v/>
      </c>
      <c r="I925" s="166" t="str">
        <f>IF(OR(AND(D824=Tablas!$C$61,'Formacion Profesional'!G824=Tablas!$C$53),AND(D824=Tablas!$C$61,'Formacion Profesional'!G824=Tablas!$C$54),AND(D824=Tablas!$C$62,'Formacion Profesional'!G824=Tablas!$C$53),AND(D824=Tablas!$C$62,'Formacion Profesional'!G824=Tablas!$C$54),AND(D824=Tablas!$C$62,'Formacion Profesional'!G824=Tablas!$C$56)),"Otros","")</f>
        <v/>
      </c>
      <c r="J925" s="166" t="str">
        <f>IF(OR(AND(D824=Tablas!$C$61,'Formacion Profesional'!G824=Tablas!$C$53),AND(D824=Tablas!$C$61,'Formacion Profesional'!G824=Tablas!$C$54),AND(D824=Tablas!$C$62,'Formacion Profesional'!G824=Tablas!$C$53),AND(D824=Tablas!$C$62,'Formacion Profesional'!G824=Tablas!$C$54),AND(D824=Tablas!$C$62,'Formacion Profesional'!G824=Tablas!$C$56)),"Total","")</f>
        <v/>
      </c>
      <c r="L925" s="26"/>
      <c r="AO925" s="38"/>
      <c r="AP925" s="38"/>
      <c r="AQ925" s="166" t="str">
        <f>IF(OR(AND(AP824=Tablas!$C$61,'Formacion Profesional'!AS824=Tablas!$C$53),AND(AP824=Tablas!$C$61,'Formacion Profesional'!AS824=Tablas!$C$54),AND(AP824=Tablas!$C$62,'Formacion Profesional'!AS824=Tablas!$C$53),AND(AP824=Tablas!$C$62,'Formacion Profesional'!AS824=Tablas!$C$54),AND(AP824=Tablas!$C$62,'Formacion Profesional'!AS824=Tablas!$C$56)),"Producción / Operaciones","")</f>
        <v/>
      </c>
      <c r="AR925" s="166" t="str">
        <f>IF(OR(AND(AP824=Tablas!$C$61,'Formacion Profesional'!AS824=Tablas!$C$53),AND(AP824=Tablas!$C$61,'Formacion Profesional'!AS824=Tablas!$C$54),AND(AP824=Tablas!$C$62,'Formacion Profesional'!AS824=Tablas!$C$53),AND(AP824=Tablas!$C$62,'Formacion Profesional'!AS824=Tablas!$C$54),AND(AP824=Tablas!$C$62,'Formacion Profesional'!AS824=Tablas!$C$56)),"Comercial y ventas","")</f>
        <v/>
      </c>
      <c r="AS925" s="166" t="str">
        <f>IF(OR(AND(AP824=Tablas!$C$61,'Formacion Profesional'!AS824=Tablas!$C$53),AND(AP824=Tablas!$C$61,'Formacion Profesional'!AS824=Tablas!$C$54),AND(AP824=Tablas!$C$62,'Formacion Profesional'!AS824=Tablas!$C$53),AND(AP824=Tablas!$C$62,'Formacion Profesional'!AS824=Tablas!$C$54),AND(AP824=Tablas!$C$62,'Formacion Profesional'!AS824=Tablas!$C$56)),"Administración y finanzas","")</f>
        <v/>
      </c>
      <c r="AT925" s="166" t="str">
        <f>IF(OR(AND(AP824=Tablas!$C$61,'Formacion Profesional'!AS824=Tablas!$C$53),AND(AP824=Tablas!$C$61,'Formacion Profesional'!AS824=Tablas!$C$54),AND(AP824=Tablas!$C$62,'Formacion Profesional'!AS824=Tablas!$C$53),AND(AP824=Tablas!$C$62,'Formacion Profesional'!AS824=Tablas!$C$54),AND(AP824=Tablas!$C$62,'Formacion Profesional'!AS824=Tablas!$C$56)),"Recursos Humanos","")</f>
        <v/>
      </c>
      <c r="AU925" s="166" t="str">
        <f>IF(OR(AND(AP824=Tablas!$C$61,'Formacion Profesional'!AS824=Tablas!$C$53),AND(AP824=Tablas!$C$61,'Formacion Profesional'!AS824=Tablas!$C$54),AND(AP824=Tablas!$C$62,'Formacion Profesional'!AS824=Tablas!$C$53),AND(AP824=Tablas!$C$62,'Formacion Profesional'!AS824=Tablas!$C$54),AND(AP824=Tablas!$C$62,'Formacion Profesional'!AS824=Tablas!$C$56)),"Otros","")</f>
        <v/>
      </c>
      <c r="AV925" s="166" t="str">
        <f>IF(OR(AND(AP824=Tablas!$C$61,'Formacion Profesional'!AS824=Tablas!$C$53),AND(AP824=Tablas!$C$61,'Formacion Profesional'!AS824=Tablas!$C$54),AND(AP824=Tablas!$C$62,'Formacion Profesional'!AS824=Tablas!$C$53),AND(AP824=Tablas!$C$62,'Formacion Profesional'!AS824=Tablas!$C$54),AND(AP824=Tablas!$C$62,'Formacion Profesional'!AS824=Tablas!$C$56)),"Total","")</f>
        <v/>
      </c>
      <c r="AX925" s="26"/>
    </row>
    <row r="926" spans="2:55" x14ac:dyDescent="0.25">
      <c r="C926" s="397" t="str">
        <f>IF(AND('Empresa Cooperativa'!$D$12=Tablas!$C$4,OR(AND(D824=Tablas!$C$61,'Formacion Profesional'!G824=Tablas!$C$53),AND(D824=Tablas!$C$61,'Formacion Profesional'!G824=Tablas!$C$54),AND(D824=Tablas!$C$62,'Formacion Profesional'!G824=Tablas!$C$53),AND(D824=Tablas!$C$62,'Formacion Profesional'!G824=Tablas!$C$54),AND(D824=Tablas!$C$62,'Formacion Profesional'!G824=Tablas!$C$56))),"Gerentes",IF(AND('Empresa Cooperativa'!$D$12=Tablas!$C$5,OR(AND(D824=Tablas!$C$61,'Formacion Profesional'!G824=Tablas!$C$53),AND(D824=Tablas!$C$61,'Formacion Profesional'!G824=Tablas!$C$54),AND(D824=Tablas!$C$62,'Formacion Profesional'!G824=Tablas!$C$53),AND(D824=Tablas!$C$62,'Formacion Profesional'!G824=Tablas!$C$54),AND(D824=Tablas!$C$62,'Formacion Profesional'!G824=Tablas!$C$56))),"Asociados",""))</f>
        <v/>
      </c>
      <c r="D926" s="397"/>
      <c r="E926" s="129"/>
      <c r="F926" s="129"/>
      <c r="G926" s="129"/>
      <c r="H926" s="129"/>
      <c r="I926" s="129"/>
      <c r="J926" s="131" t="str">
        <f>IF(OR(AND(D824=Tablas!$C$61,'Formacion Profesional'!G824=Tablas!$C$53),AND(D824=Tablas!$C$61,'Formacion Profesional'!G824=Tablas!$C$54),AND(D824=Tablas!$C$62,'Formacion Profesional'!G824=Tablas!$C$53),AND(D824=Tablas!$C$62,'Formacion Profesional'!G824=Tablas!$C$54),AND(D824=Tablas!$C$62,'Formacion Profesional'!G824=Tablas!$C$56)),SUM(E926:I926),"")</f>
        <v/>
      </c>
      <c r="L926" s="26"/>
      <c r="AO926" s="397" t="str">
        <f>IF(AND('Empresa Cooperativa'!$D$12=Tablas!$C$4,OR(AND(AP824=Tablas!$C$61,'Formacion Profesional'!AS824=Tablas!$C$53),AND(AP824=Tablas!$C$61,'Formacion Profesional'!AS824=Tablas!$C$54),AND(AP824=Tablas!$C$62,'Formacion Profesional'!AS824=Tablas!$C$53),AND(AP824=Tablas!$C$62,'Formacion Profesional'!AS824=Tablas!$C$54),AND(AP824=Tablas!$C$62,'Formacion Profesional'!AS824=Tablas!$C$56))),"Gerentes",IF(AND('Empresa Cooperativa'!$D$12=Tablas!$C$5,OR(AND(AP824=Tablas!$C$61,'Formacion Profesional'!AS824=Tablas!$C$53),AND(AP824=Tablas!$C$61,'Formacion Profesional'!AS824=Tablas!$C$54),AND(AP824=Tablas!$C$62,'Formacion Profesional'!AS824=Tablas!$C$53),AND(AP824=Tablas!$C$62,'Formacion Profesional'!AS824=Tablas!$C$54),AND(AP824=Tablas!$C$62,'Formacion Profesional'!AS824=Tablas!$C$56))),"Asociados",""))</f>
        <v/>
      </c>
      <c r="AP926" s="397"/>
      <c r="AQ926" s="129"/>
      <c r="AR926" s="129"/>
      <c r="AS926" s="129"/>
      <c r="AT926" s="129"/>
      <c r="AU926" s="129"/>
      <c r="AV926" s="131" t="str">
        <f>IF(OR(AND(AP824=Tablas!$C$61,'Formacion Profesional'!AS824=Tablas!$C$53),AND(AP824=Tablas!$C$61,'Formacion Profesional'!AS824=Tablas!$C$54),AND(AP824=Tablas!$C$62,'Formacion Profesional'!AS824=Tablas!$C$53),AND(AP824=Tablas!$C$62,'Formacion Profesional'!AS824=Tablas!$C$54),AND(AP824=Tablas!$C$62,'Formacion Profesional'!AS824=Tablas!$C$56)),SUM(AQ926:AU926),"")</f>
        <v/>
      </c>
      <c r="AX926" s="26"/>
    </row>
    <row r="927" spans="2:55" x14ac:dyDescent="0.25">
      <c r="C927" s="398" t="str">
        <f>IF(AND('Empresa Cooperativa'!$D$12=Tablas!$C$4,OR(AND(D824=Tablas!$C$61,'Formacion Profesional'!G824=Tablas!$C$53),AND(D824=Tablas!$C$61,'Formacion Profesional'!G824=Tablas!$C$54),AND(D824=Tablas!$C$62,'Formacion Profesional'!G824=Tablas!$C$53),AND(D824=Tablas!$C$62,'Formacion Profesional'!G824=Tablas!$C$54),AND(D824=Tablas!$C$62,'Formacion Profesional'!G824=Tablas!$C$56))),"Mandos Medios (supervisores, jefes de área, etc.)","")</f>
        <v/>
      </c>
      <c r="D927" s="398"/>
      <c r="E927" s="129"/>
      <c r="F927" s="129"/>
      <c r="G927" s="129"/>
      <c r="H927" s="129"/>
      <c r="I927" s="129"/>
      <c r="J927" s="131" t="str">
        <f>IF(OR(AND(D824=Tablas!$C$61,'Formacion Profesional'!G824=Tablas!$C$53),AND(D824=Tablas!$C$61,'Formacion Profesional'!G824=Tablas!$C$54),AND(D824=Tablas!$C$62,'Formacion Profesional'!G824=Tablas!$C$53),AND(D824=Tablas!$C$62,'Formacion Profesional'!G824=Tablas!$C$54),AND(D824=Tablas!$C$62,'Formacion Profesional'!G824=Tablas!$C$56)),SUM(E927:I927),"")</f>
        <v/>
      </c>
      <c r="L927" s="26"/>
      <c r="AO927" s="398" t="str">
        <f>IF(AND('Empresa Cooperativa'!$D$12=Tablas!$C$4,OR(AND(AP824=Tablas!$C$61,'Formacion Profesional'!AS824=Tablas!$C$53),AND(AP824=Tablas!$C$61,'Formacion Profesional'!AS824=Tablas!$C$54),AND(AP824=Tablas!$C$62,'Formacion Profesional'!AS824=Tablas!$C$53),AND(AP824=Tablas!$C$62,'Formacion Profesional'!AS824=Tablas!$C$54),AND(AP824=Tablas!$C$62,'Formacion Profesional'!AS824=Tablas!$C$56))),"Mandos Medios (supervisores, jefes de área, etc.)","")</f>
        <v/>
      </c>
      <c r="AP927" s="398"/>
      <c r="AQ927" s="129"/>
      <c r="AR927" s="129"/>
      <c r="AS927" s="129"/>
      <c r="AT927" s="129"/>
      <c r="AU927" s="129"/>
      <c r="AV927" s="131" t="str">
        <f>IF(OR(AND(AP824=Tablas!$C$61,'Formacion Profesional'!AS824=Tablas!$C$53),AND(AP824=Tablas!$C$61,'Formacion Profesional'!AS824=Tablas!$C$54),AND(AP824=Tablas!$C$62,'Formacion Profesional'!AS824=Tablas!$C$53),AND(AP824=Tablas!$C$62,'Formacion Profesional'!AS824=Tablas!$C$54),AND(AP824=Tablas!$C$62,'Formacion Profesional'!AS824=Tablas!$C$56)),SUM(AQ927:AU927),"")</f>
        <v/>
      </c>
      <c r="AX927" s="26"/>
    </row>
    <row r="928" spans="2:55" x14ac:dyDescent="0.25">
      <c r="C928" s="398" t="str">
        <f>IF(AND('Empresa Cooperativa'!$D$12=Tablas!$C$4,OR(AND(D824=Tablas!$C$61,'Formacion Profesional'!G824=Tablas!$C$53),AND(D824=Tablas!$C$61,'Formacion Profesional'!G824=Tablas!$C$54),AND(D824=Tablas!$C$62,'Formacion Profesional'!G824=Tablas!$C$53),AND(D824=Tablas!$C$62,'Formacion Profesional'!G824=Tablas!$C$54),AND(D824=Tablas!$C$62,'Formacion Profesional'!G824=Tablas!$C$56))),"Operativos","")</f>
        <v/>
      </c>
      <c r="D928" s="398"/>
      <c r="E928" s="129"/>
      <c r="F928" s="129"/>
      <c r="G928" s="129"/>
      <c r="H928" s="129"/>
      <c r="I928" s="129"/>
      <c r="J928" s="131" t="str">
        <f>IF(OR(AND(D824=Tablas!$C$61,'Formacion Profesional'!G824=Tablas!$C$53),AND(D824=Tablas!$C$61,'Formacion Profesional'!G824=Tablas!$C$54),AND(D824=Tablas!$C$62,'Formacion Profesional'!G824=Tablas!$C$53),AND(D824=Tablas!$C$62,'Formacion Profesional'!G824=Tablas!$C$54),AND(D824=Tablas!$C$62,'Formacion Profesional'!G824=Tablas!$C$56)),SUM(E928:I928),"")</f>
        <v/>
      </c>
      <c r="L928" s="26"/>
      <c r="AO928" s="398" t="str">
        <f>IF(AND('Empresa Cooperativa'!$D$12=Tablas!$C$4,OR(AND(AP824=Tablas!$C$61,'Formacion Profesional'!AS824=Tablas!$C$53),AND(AP824=Tablas!$C$61,'Formacion Profesional'!AS824=Tablas!$C$54),AND(AP824=Tablas!$C$62,'Formacion Profesional'!AS824=Tablas!$C$53),AND(AP824=Tablas!$C$62,'Formacion Profesional'!AS824=Tablas!$C$54),AND(AP824=Tablas!$C$62,'Formacion Profesional'!AS824=Tablas!$C$56))),"Operativos","")</f>
        <v/>
      </c>
      <c r="AP928" s="398"/>
      <c r="AQ928" s="129"/>
      <c r="AR928" s="129"/>
      <c r="AS928" s="129"/>
      <c r="AT928" s="129"/>
      <c r="AU928" s="129"/>
      <c r="AV928" s="131" t="str">
        <f>IF(OR(AND(AP824=Tablas!$C$61,'Formacion Profesional'!AS824=Tablas!$C$53),AND(AP824=Tablas!$C$61,'Formacion Profesional'!AS824=Tablas!$C$54),AND(AP824=Tablas!$C$62,'Formacion Profesional'!AS824=Tablas!$C$53),AND(AP824=Tablas!$C$62,'Formacion Profesional'!AS824=Tablas!$C$54),AND(AP824=Tablas!$C$62,'Formacion Profesional'!AS824=Tablas!$C$56)),SUM(AQ928:AU928),"")</f>
        <v/>
      </c>
      <c r="AX928" s="26"/>
    </row>
    <row r="929" spans="2:55" x14ac:dyDescent="0.25">
      <c r="C929" s="386" t="str">
        <f>IF(OR(AND(D824=Tablas!$C$61,'Formacion Profesional'!G824=Tablas!$C$53),AND(D824=Tablas!$C$61,'Formacion Profesional'!G824=Tablas!$C$54),AND(D824=Tablas!$C$62,'Formacion Profesional'!G824=Tablas!$C$53),AND(D824=Tablas!$C$62,'Formacion Profesional'!G824=Tablas!$C$54),AND(D824=Tablas!$C$62,'Formacion Profesional'!G824=Tablas!$C$56)),"Total","")</f>
        <v/>
      </c>
      <c r="D929" s="386"/>
      <c r="E929" s="130" t="str">
        <f>IF(OR(AND(D824=Tablas!$C$61,'Formacion Profesional'!G824=Tablas!$C$53),AND(D824=Tablas!$C$61,'Formacion Profesional'!G824=Tablas!$C$54),AND(D824=Tablas!$C$62,'Formacion Profesional'!G824=Tablas!$C$53),AND(D824=Tablas!$C$62,'Formacion Profesional'!G824=Tablas!$C$54),AND(D824=Tablas!$C$62,'Formacion Profesional'!G824=Tablas!$C$56)),SUM(E926:E928),"")</f>
        <v/>
      </c>
      <c r="F929" s="130" t="str">
        <f>IF(OR(AND(D824=Tablas!$C$61,'Formacion Profesional'!G824=Tablas!$C$53),AND(D824=Tablas!$C$61,'Formacion Profesional'!G824=Tablas!$C$54),AND(D824=Tablas!$C$62,'Formacion Profesional'!G824=Tablas!$C$53),AND(D824=Tablas!$C$62,'Formacion Profesional'!G824=Tablas!$C$54),AND(D824=Tablas!$C$62,'Formacion Profesional'!G824=Tablas!$C$56)),SUM(F926:F928),"")</f>
        <v/>
      </c>
      <c r="G929" s="130" t="str">
        <f>IF(OR(AND(D824=Tablas!$C$61,'Formacion Profesional'!G824=Tablas!$C$53),AND(D824=Tablas!$C$61,'Formacion Profesional'!G824=Tablas!$C$54),AND(D824=Tablas!$C$62,'Formacion Profesional'!G824=Tablas!$C$53),AND(D824=Tablas!$C$62,'Formacion Profesional'!G824=Tablas!$C$54),AND(D824=Tablas!$C$62,'Formacion Profesional'!G824=Tablas!$C$56)),SUM(G926:G928),"")</f>
        <v/>
      </c>
      <c r="H929" s="130" t="str">
        <f>IF(OR(AND(D824=Tablas!$C$61,'Formacion Profesional'!G824=Tablas!$C$53),AND(D824=Tablas!$C$61,'Formacion Profesional'!G824=Tablas!$C$54),AND(D824=Tablas!$C$62,'Formacion Profesional'!G824=Tablas!$C$53),AND(D824=Tablas!$C$62,'Formacion Profesional'!G824=Tablas!$C$54),AND(D824=Tablas!$C$62,'Formacion Profesional'!G824=Tablas!$C$56)),SUM(H926:H928),"")</f>
        <v/>
      </c>
      <c r="I929" s="130" t="str">
        <f>IF(OR(AND(D824=Tablas!$C$61,'Formacion Profesional'!G824=Tablas!$C$53),AND(D824=Tablas!$C$61,'Formacion Profesional'!G824=Tablas!$C$54),AND(D824=Tablas!$C$62,'Formacion Profesional'!G824=Tablas!$C$53),AND(D824=Tablas!$C$62,'Formacion Profesional'!G824=Tablas!$C$54),AND(D824=Tablas!$C$62,'Formacion Profesional'!G824=Tablas!$C$56)),SUM(I926:I928),"")</f>
        <v/>
      </c>
      <c r="J929" s="130" t="str">
        <f>IF(OR(AND(D824=Tablas!$C$61,'Formacion Profesional'!G824=Tablas!$C$53),AND(D824=Tablas!$C$61,'Formacion Profesional'!G824=Tablas!$C$54),AND(D824=Tablas!$C$62,'Formacion Profesional'!G824=Tablas!$C$53),AND(D824=Tablas!$C$62,'Formacion Profesional'!G824=Tablas!$C$54),AND(D824=Tablas!$C$62,'Formacion Profesional'!G824=Tablas!$C$56)),SUM(J926:J928),"")</f>
        <v/>
      </c>
      <c r="L929" s="26"/>
      <c r="AO929" s="386" t="str">
        <f>IF(OR(AND(AP824=Tablas!$C$61,'Formacion Profesional'!AS824=Tablas!$C$53),AND(AP824=Tablas!$C$61,'Formacion Profesional'!AS824=Tablas!$C$54),AND(AP824=Tablas!$C$62,'Formacion Profesional'!AS824=Tablas!$C$53),AND(AP824=Tablas!$C$62,'Formacion Profesional'!AS824=Tablas!$C$54),AND(AP824=Tablas!$C$62,'Formacion Profesional'!AS824=Tablas!$C$56)),"Total","")</f>
        <v/>
      </c>
      <c r="AP929" s="386"/>
      <c r="AQ929" s="130" t="str">
        <f>IF(OR(AND(AP824=Tablas!$C$61,'Formacion Profesional'!AS824=Tablas!$C$53),AND(AP824=Tablas!$C$61,'Formacion Profesional'!AS824=Tablas!$C$54),AND(AP824=Tablas!$C$62,'Formacion Profesional'!AS824=Tablas!$C$53),AND(AP824=Tablas!$C$62,'Formacion Profesional'!AS824=Tablas!$C$54),AND(AP824=Tablas!$C$62,'Formacion Profesional'!AS824=Tablas!$C$56)),SUM(AQ926:AQ928),"")</f>
        <v/>
      </c>
      <c r="AR929" s="130" t="str">
        <f>IF(OR(AND(AP824=Tablas!$C$61,'Formacion Profesional'!AS824=Tablas!$C$53),AND(AP824=Tablas!$C$61,'Formacion Profesional'!AS824=Tablas!$C$54),AND(AP824=Tablas!$C$62,'Formacion Profesional'!AS824=Tablas!$C$53),AND(AP824=Tablas!$C$62,'Formacion Profesional'!AS824=Tablas!$C$54),AND(AP824=Tablas!$C$62,'Formacion Profesional'!AS824=Tablas!$C$56)),SUM(AR926:AR928),"")</f>
        <v/>
      </c>
      <c r="AS929" s="130" t="str">
        <f>IF(OR(AND(AP824=Tablas!$C$61,'Formacion Profesional'!AS824=Tablas!$C$53),AND(AP824=Tablas!$C$61,'Formacion Profesional'!AS824=Tablas!$C$54),AND(AP824=Tablas!$C$62,'Formacion Profesional'!AS824=Tablas!$C$53),AND(AP824=Tablas!$C$62,'Formacion Profesional'!AS824=Tablas!$C$54),AND(AP824=Tablas!$C$62,'Formacion Profesional'!AS824=Tablas!$C$56)),SUM(AS926:AS928),"")</f>
        <v/>
      </c>
      <c r="AT929" s="130" t="str">
        <f>IF(OR(AND(AP824=Tablas!$C$61,'Formacion Profesional'!AS824=Tablas!$C$53),AND(AP824=Tablas!$C$61,'Formacion Profesional'!AS824=Tablas!$C$54),AND(AP824=Tablas!$C$62,'Formacion Profesional'!AS824=Tablas!$C$53),AND(AP824=Tablas!$C$62,'Formacion Profesional'!AS824=Tablas!$C$54),AND(AP824=Tablas!$C$62,'Formacion Profesional'!AS824=Tablas!$C$56)),SUM(AT926:AT928),"")</f>
        <v/>
      </c>
      <c r="AU929" s="130" t="str">
        <f>IF(OR(AND(AP824=Tablas!$C$61,'Formacion Profesional'!AS824=Tablas!$C$53),AND(AP824=Tablas!$C$61,'Formacion Profesional'!AS824=Tablas!$C$54),AND(AP824=Tablas!$C$62,'Formacion Profesional'!AS824=Tablas!$C$53),AND(AP824=Tablas!$C$62,'Formacion Profesional'!AS824=Tablas!$C$54),AND(AP824=Tablas!$C$62,'Formacion Profesional'!AS824=Tablas!$C$56)),SUM(AU926:AU928),"")</f>
        <v/>
      </c>
      <c r="AV929" s="130" t="str">
        <f>IF(OR(AND(AP824=Tablas!$C$61,'Formacion Profesional'!AS824=Tablas!$C$53),AND(AP824=Tablas!$C$61,'Formacion Profesional'!AS824=Tablas!$C$54),AND(AP824=Tablas!$C$62,'Formacion Profesional'!AS824=Tablas!$C$53),AND(AP824=Tablas!$C$62,'Formacion Profesional'!AS824=Tablas!$C$54),AND(AP824=Tablas!$C$62,'Formacion Profesional'!AS824=Tablas!$C$56)),SUM(AV926:AV928),"")</f>
        <v/>
      </c>
      <c r="AX929" s="26"/>
    </row>
    <row r="931" spans="2:55" ht="15.75" x14ac:dyDescent="0.25">
      <c r="B931" s="271" t="s">
        <v>9205</v>
      </c>
      <c r="C931" s="271"/>
      <c r="D931" s="271"/>
      <c r="E931" s="271"/>
      <c r="F931" s="271"/>
      <c r="G931" s="271"/>
      <c r="H931" s="271"/>
      <c r="I931" s="271"/>
      <c r="J931" s="271"/>
      <c r="K931" s="271"/>
      <c r="L931" s="271"/>
      <c r="M931" s="271"/>
      <c r="N931" s="271"/>
      <c r="O931" s="271"/>
      <c r="P931" s="271"/>
      <c r="Q931" s="271"/>
      <c r="AN931" s="271" t="s">
        <v>9205</v>
      </c>
      <c r="AO931" s="271"/>
      <c r="AP931" s="271"/>
      <c r="AQ931" s="271"/>
      <c r="AR931" s="271"/>
      <c r="AS931" s="271"/>
      <c r="AT931" s="271"/>
      <c r="AU931" s="271"/>
      <c r="AV931" s="271"/>
      <c r="AW931" s="271"/>
      <c r="AX931" s="271"/>
      <c r="AY931" s="271"/>
      <c r="AZ931" s="271"/>
      <c r="BA931" s="271"/>
      <c r="BB931" s="271"/>
      <c r="BC931" s="271"/>
    </row>
    <row r="933" spans="2:55" ht="69" customHeight="1" x14ac:dyDescent="0.25">
      <c r="D933" s="162" t="str">
        <f>IF(D919&gt;0,"Organismo patrocinado","")</f>
        <v/>
      </c>
      <c r="E933" s="162" t="str">
        <f>IF(D919&gt;0,"Dotacion de personal","")</f>
        <v/>
      </c>
      <c r="F933" s="162" t="str">
        <f>IF(D919&gt;0,"Cantidad de personas informadas a capacitar","")</f>
        <v/>
      </c>
      <c r="G933" s="162" t="str">
        <f>IF(D919&gt;0,"Cantidad de personas a capacitar en el curso","")</f>
        <v/>
      </c>
      <c r="AP933" s="162" t="str">
        <f>IF(AP919&gt;0,"Organismo patrocinado","")</f>
        <v/>
      </c>
      <c r="AQ933" s="162" t="str">
        <f>IF(AP919&gt;0,"Dotacion de personal","")</f>
        <v/>
      </c>
      <c r="AR933" s="162" t="str">
        <f>IF(AP919&gt;0,"Cantidad de personas informadas a capacitar","")</f>
        <v/>
      </c>
      <c r="AS933" s="162" t="str">
        <f>IF(AP919&gt;0,"Cantidad de personas a capacitar en el curso","")</f>
        <v/>
      </c>
    </row>
    <row r="934" spans="2:55" x14ac:dyDescent="0.25">
      <c r="D934" s="163"/>
      <c r="E934" s="183" t="str">
        <f>IF(AND(D919&gt;0,D934&gt;0),VLOOKUP(D934,'Organismos patrocinados'!$D$14:$G$43,3,FALSE),"")</f>
        <v/>
      </c>
      <c r="F934" s="183" t="str">
        <f>IF(AND(D919&gt;0,D934&gt;0),VLOOKUP(D934,'Organismos patrocinados'!$D$14:$G$43,4,FALSE),"")</f>
        <v/>
      </c>
      <c r="G934" s="77"/>
      <c r="AP934" s="163"/>
      <c r="AQ934" s="183" t="str">
        <f>IF(AND(AP919&gt;0,AP934&gt;0),VLOOKUP(AP934,'Organismos patrocinados'!$D$14:$G$43,3,FALSE),"")</f>
        <v/>
      </c>
      <c r="AR934" s="183" t="str">
        <f>IF(AND(AP919&gt;0,AP934&gt;0),VLOOKUP(AP934,'Organismos patrocinados'!$D$14:$G$43,4,FALSE),"")</f>
        <v/>
      </c>
      <c r="AS934" s="77"/>
    </row>
    <row r="935" spans="2:55" x14ac:dyDescent="0.25">
      <c r="D935" s="163"/>
      <c r="E935" s="183" t="str">
        <f>IF(AND(D919&gt;0,D935&gt;0),VLOOKUP(D935,'Organismos patrocinados'!$D$14:$G$43,3,FALSE),"")</f>
        <v/>
      </c>
      <c r="F935" s="183" t="str">
        <f>IF(AND(D919&gt;0,D935&gt;0),VLOOKUP(D935,'Organismos patrocinados'!$D$14:$G$43,4,FALSE),"")</f>
        <v/>
      </c>
      <c r="G935" s="77"/>
      <c r="AP935" s="163"/>
      <c r="AQ935" s="183" t="str">
        <f>IF(AND(AP919&gt;0,AP935&gt;0),VLOOKUP(AP935,'Organismos patrocinados'!$D$14:$G$43,3,FALSE),"")</f>
        <v/>
      </c>
      <c r="AR935" s="183" t="str">
        <f>IF(AND(AP919&gt;0,AP935&gt;0),VLOOKUP(AP935,'Organismos patrocinados'!$D$14:$G$43,4,FALSE),"")</f>
        <v/>
      </c>
      <c r="AS935" s="77"/>
    </row>
    <row r="936" spans="2:55" x14ac:dyDescent="0.25">
      <c r="D936" s="163"/>
      <c r="E936" s="183" t="str">
        <f>IF(AND(D919&gt;0,D936&gt;0),VLOOKUP(D936,'Organismos patrocinados'!$D$14:$G$43,3,FALSE),"")</f>
        <v/>
      </c>
      <c r="F936" s="183" t="str">
        <f>IF(AND(D919&gt;0,D936&gt;0),VLOOKUP(D936,'Organismos patrocinados'!$D$14:$G$43,4,FALSE),"")</f>
        <v/>
      </c>
      <c r="G936" s="77"/>
      <c r="AP936" s="163"/>
      <c r="AQ936" s="183" t="str">
        <f>IF(AND(AP919&gt;0,AP936&gt;0),VLOOKUP(AP936,'Organismos patrocinados'!$D$14:$G$43,3,FALSE),"")</f>
        <v/>
      </c>
      <c r="AR936" s="183" t="str">
        <f>IF(AND(AP919&gt;0,AP936&gt;0),VLOOKUP(AP936,'Organismos patrocinados'!$D$14:$G$43,4,FALSE),"")</f>
        <v/>
      </c>
      <c r="AS936" s="77"/>
    </row>
    <row r="937" spans="2:55" x14ac:dyDescent="0.25">
      <c r="D937" s="163"/>
      <c r="E937" s="183" t="str">
        <f>IF(AND(D919&gt;0,D937&gt;0),VLOOKUP(D937,'Organismos patrocinados'!$D$14:$G$43,3,FALSE),"")</f>
        <v/>
      </c>
      <c r="F937" s="183" t="str">
        <f>IF(AND(D919&gt;0,D937&gt;0),VLOOKUP(D937,'Organismos patrocinados'!$D$14:$G$43,4,FALSE),"")</f>
        <v/>
      </c>
      <c r="G937" s="77"/>
      <c r="AP937" s="163"/>
      <c r="AQ937" s="183" t="str">
        <f>IF(AND(AP919&gt;0,AP937&gt;0),VLOOKUP(AP937,'Organismos patrocinados'!$D$14:$G$43,3,FALSE),"")</f>
        <v/>
      </c>
      <c r="AR937" s="183" t="str">
        <f>IF(AND(AP919&gt;0,AP937&gt;0),VLOOKUP(AP937,'Organismos patrocinados'!$D$14:$G$43,4,FALSE),"")</f>
        <v/>
      </c>
      <c r="AS937" s="77"/>
    </row>
    <row r="938" spans="2:55" x14ac:dyDescent="0.25">
      <c r="D938" s="163"/>
      <c r="E938" s="183" t="str">
        <f>IF(AND(D919&gt;0,D938&gt;0),VLOOKUP(D938,'Organismos patrocinados'!$D$14:$G$43,3,FALSE),"")</f>
        <v/>
      </c>
      <c r="F938" s="183" t="str">
        <f>IF(AND(D919&gt;0,D938&gt;0),VLOOKUP(D938,'Organismos patrocinados'!$D$14:$G$43,4,FALSE),"")</f>
        <v/>
      </c>
      <c r="G938" s="77"/>
      <c r="AP938" s="163"/>
      <c r="AQ938" s="183" t="str">
        <f>IF(AND(AP919&gt;0,AP938&gt;0),VLOOKUP(AP938,'Organismos patrocinados'!$D$14:$G$43,3,FALSE),"")</f>
        <v/>
      </c>
      <c r="AR938" s="183" t="str">
        <f>IF(AND(AP919&gt;0,AP938&gt;0),VLOOKUP(AP938,'Organismos patrocinados'!$D$14:$G$43,4,FALSE),"")</f>
        <v/>
      </c>
      <c r="AS938" s="77"/>
    </row>
    <row r="939" spans="2:55" x14ac:dyDescent="0.25">
      <c r="D939" s="163"/>
      <c r="E939" s="183" t="str">
        <f>IF(AND(D919&gt;0,D939&gt;0),VLOOKUP(D939,'Organismos patrocinados'!$D$14:$G$43,3,FALSE),"")</f>
        <v/>
      </c>
      <c r="F939" s="183" t="str">
        <f>IF(AND(D919&gt;0,D939&gt;0),VLOOKUP(D939,'Organismos patrocinados'!$D$14:$G$43,4,FALSE),"")</f>
        <v/>
      </c>
      <c r="G939" s="77"/>
      <c r="AP939" s="163"/>
      <c r="AQ939" s="183" t="str">
        <f>IF(AND(AP919&gt;0,AP939&gt;0),VLOOKUP(AP939,'Organismos patrocinados'!$D$14:$G$43,3,FALSE),"")</f>
        <v/>
      </c>
      <c r="AR939" s="183" t="str">
        <f>IF(AND(AP919&gt;0,AP939&gt;0),VLOOKUP(AP939,'Organismos patrocinados'!$D$14:$G$43,4,FALSE),"")</f>
        <v/>
      </c>
      <c r="AS939" s="77"/>
    </row>
    <row r="940" spans="2:55" x14ac:dyDescent="0.25">
      <c r="D940" s="163"/>
      <c r="E940" s="183" t="str">
        <f>IF(AND(D919&gt;0,D940&gt;0),VLOOKUP(D940,'Organismos patrocinados'!$D$14:$G$43,3,FALSE),"")</f>
        <v/>
      </c>
      <c r="F940" s="183" t="str">
        <f>IF(AND(D919&gt;0,D940&gt;0),VLOOKUP(D940,'Organismos patrocinados'!$D$14:$G$43,4,FALSE),"")</f>
        <v/>
      </c>
      <c r="G940" s="77"/>
      <c r="AP940" s="163"/>
      <c r="AQ940" s="183" t="str">
        <f>IF(AND(AP919&gt;0,AP940&gt;0),VLOOKUP(AP940,'Organismos patrocinados'!$D$14:$G$43,3,FALSE),"")</f>
        <v/>
      </c>
      <c r="AR940" s="183" t="str">
        <f>IF(AND(AP919&gt;0,AP940&gt;0),VLOOKUP(AP940,'Organismos patrocinados'!$D$14:$G$43,4,FALSE),"")</f>
        <v/>
      </c>
      <c r="AS940" s="77"/>
    </row>
    <row r="941" spans="2:55" x14ac:dyDescent="0.25">
      <c r="D941" s="163"/>
      <c r="E941" s="183" t="str">
        <f>IF(AND(D919&gt;0,D941&gt;0),VLOOKUP(D941,'Organismos patrocinados'!$D$14:$G$43,3,FALSE),"")</f>
        <v/>
      </c>
      <c r="F941" s="183" t="str">
        <f>IF(AND(D919&gt;0,D941&gt;0),VLOOKUP(D941,'Organismos patrocinados'!$D$14:$G$43,4,FALSE),"")</f>
        <v/>
      </c>
      <c r="G941" s="77"/>
      <c r="AP941" s="163"/>
      <c r="AQ941" s="183" t="str">
        <f>IF(AND(AP919&gt;0,AP941&gt;0),VLOOKUP(AP941,'Organismos patrocinados'!$D$14:$G$43,3,FALSE),"")</f>
        <v/>
      </c>
      <c r="AR941" s="183" t="str">
        <f>IF(AND(AP919&gt;0,AP941&gt;0),VLOOKUP(AP941,'Organismos patrocinados'!$D$14:$G$43,4,FALSE),"")</f>
        <v/>
      </c>
      <c r="AS941" s="77"/>
    </row>
    <row r="942" spans="2:55" x14ac:dyDescent="0.25">
      <c r="D942" s="163"/>
      <c r="E942" s="183" t="str">
        <f>IF(AND(D919&gt;0,D942&gt;0),VLOOKUP(D942,'Organismos patrocinados'!$D$14:$G$43,3,FALSE),"")</f>
        <v/>
      </c>
      <c r="F942" s="183" t="str">
        <f>IF(AND(D919&gt;0,D942&gt;0),VLOOKUP(D942,'Organismos patrocinados'!$D$14:$G$43,4,FALSE),"")</f>
        <v/>
      </c>
      <c r="G942" s="77"/>
      <c r="AP942" s="163"/>
      <c r="AQ942" s="183" t="str">
        <f>IF(AND(AP919&gt;0,AP942&gt;0),VLOOKUP(AP942,'Organismos patrocinados'!$D$14:$G$43,3,FALSE),"")</f>
        <v/>
      </c>
      <c r="AR942" s="183" t="str">
        <f>IF(AND(AP919&gt;0,AP942&gt;0),VLOOKUP(AP942,'Organismos patrocinados'!$D$14:$G$43,4,FALSE),"")</f>
        <v/>
      </c>
      <c r="AS942" s="77"/>
    </row>
    <row r="943" spans="2:55" x14ac:dyDescent="0.25">
      <c r="D943" s="163"/>
      <c r="E943" s="183" t="str">
        <f>IF(AND(D919&gt;0,D943&gt;0),VLOOKUP(D943,'Organismos patrocinados'!$D$14:$G$43,3,FALSE),"")</f>
        <v/>
      </c>
      <c r="F943" s="183" t="str">
        <f>IF(AND(D919&gt;0,D943&gt;0),VLOOKUP(D943,'Organismos patrocinados'!$D$14:$G$43,4,FALSE),"")</f>
        <v/>
      </c>
      <c r="G943" s="77"/>
      <c r="AP943" s="163"/>
      <c r="AQ943" s="183" t="str">
        <f>IF(AND(AP919&gt;0,AP943&gt;0),VLOOKUP(AP943,'Organismos patrocinados'!$D$14:$G$43,3,FALSE),"")</f>
        <v/>
      </c>
      <c r="AR943" s="183" t="str">
        <f>IF(AND(AP919&gt;0,AP943&gt;0),VLOOKUP(AP943,'Organismos patrocinados'!$D$14:$G$43,4,FALSE),"")</f>
        <v/>
      </c>
      <c r="AS943" s="77"/>
    </row>
    <row r="944" spans="2:55" x14ac:dyDescent="0.25">
      <c r="D944" s="163"/>
      <c r="E944" s="183" t="str">
        <f>IF(AND(D919&gt;0,D944&gt;0),VLOOKUP(D944,'Organismos patrocinados'!$D$14:$G$43,3,FALSE),"")</f>
        <v/>
      </c>
      <c r="F944" s="183" t="str">
        <f>IF(AND(D919&gt;0,D944&gt;0),VLOOKUP(D944,'Organismos patrocinados'!$D$14:$G$43,4,FALSE),"")</f>
        <v/>
      </c>
      <c r="G944" s="77"/>
      <c r="AP944" s="163"/>
      <c r="AQ944" s="183" t="str">
        <f>IF(AND(AP919&gt;0,AP944&gt;0),VLOOKUP(AP944,'Organismos patrocinados'!$D$14:$G$43,3,FALSE),"")</f>
        <v/>
      </c>
      <c r="AR944" s="183" t="str">
        <f>IF(AND(AP919&gt;0,AP944&gt;0),VLOOKUP(AP944,'Organismos patrocinados'!$D$14:$G$43,4,FALSE),"")</f>
        <v/>
      </c>
      <c r="AS944" s="77"/>
    </row>
    <row r="945" spans="2:55" x14ac:dyDescent="0.25">
      <c r="D945" s="163"/>
      <c r="E945" s="183" t="str">
        <f>IF(AND(D919&gt;0,D945&gt;0),VLOOKUP(D945,'Organismos patrocinados'!$D$14:$G$43,3,FALSE),"")</f>
        <v/>
      </c>
      <c r="F945" s="183" t="str">
        <f>IF(AND(D919&gt;0,D945&gt;0),VLOOKUP(D945,'Organismos patrocinados'!$D$14:$G$43,4,FALSE),"")</f>
        <v/>
      </c>
      <c r="G945" s="77"/>
      <c r="AP945" s="163"/>
      <c r="AQ945" s="183" t="str">
        <f>IF(AND(AP919&gt;0,AP945&gt;0),VLOOKUP(AP945,'Organismos patrocinados'!$D$14:$G$43,3,FALSE),"")</f>
        <v/>
      </c>
      <c r="AR945" s="183" t="str">
        <f>IF(AND(AP919&gt;0,AP945&gt;0),VLOOKUP(AP945,'Organismos patrocinados'!$D$14:$G$43,4,FALSE),"")</f>
        <v/>
      </c>
      <c r="AS945" s="77"/>
    </row>
    <row r="946" spans="2:55" x14ac:dyDescent="0.25">
      <c r="D946" s="163"/>
      <c r="E946" s="183" t="str">
        <f>IF(AND(D919&gt;0,D946&gt;0),VLOOKUP(D946,'Organismos patrocinados'!$D$14:$G$43,3,FALSE),"")</f>
        <v/>
      </c>
      <c r="F946" s="183" t="str">
        <f>IF(AND(D919&gt;0,D946&gt;0),VLOOKUP(D946,'Organismos patrocinados'!$D$14:$G$43,4,FALSE),"")</f>
        <v/>
      </c>
      <c r="G946" s="77"/>
      <c r="AP946" s="163"/>
      <c r="AQ946" s="183" t="str">
        <f>IF(AND(AP919&gt;0,AP946&gt;0),VLOOKUP(AP946,'Organismos patrocinados'!$D$14:$G$43,3,FALSE),"")</f>
        <v/>
      </c>
      <c r="AR946" s="183" t="str">
        <f>IF(AND(AP919&gt;0,AP946&gt;0),VLOOKUP(AP946,'Organismos patrocinados'!$D$14:$G$43,4,FALSE),"")</f>
        <v/>
      </c>
      <c r="AS946" s="77"/>
    </row>
    <row r="947" spans="2:55" x14ac:dyDescent="0.25">
      <c r="D947" s="163"/>
      <c r="E947" s="183" t="str">
        <f>IF(AND(D919&gt;0,D947&gt;0),VLOOKUP(D947,'Organismos patrocinados'!$D$14:$G$43,3,FALSE),"")</f>
        <v/>
      </c>
      <c r="F947" s="183" t="str">
        <f>IF(AND(D919&gt;0,D947&gt;0),VLOOKUP(D947,'Organismos patrocinados'!$D$14:$G$43,4,FALSE),"")</f>
        <v/>
      </c>
      <c r="G947" s="77"/>
      <c r="AP947" s="163"/>
      <c r="AQ947" s="183" t="str">
        <f>IF(AND(AP919&gt;0,AP947&gt;0),VLOOKUP(AP947,'Organismos patrocinados'!$D$14:$G$43,3,FALSE),"")</f>
        <v/>
      </c>
      <c r="AR947" s="183" t="str">
        <f>IF(AND(AP919&gt;0,AP947&gt;0),VLOOKUP(AP947,'Organismos patrocinados'!$D$14:$G$43,4,FALSE),"")</f>
        <v/>
      </c>
      <c r="AS947" s="77"/>
    </row>
    <row r="948" spans="2:55" x14ac:dyDescent="0.25">
      <c r="D948" s="387" t="str">
        <f>IF(D919&gt;0,"Total","")</f>
        <v/>
      </c>
      <c r="E948" s="387"/>
      <c r="F948" s="387"/>
      <c r="G948" s="167" t="str">
        <f>IF(D919&gt;0,SUM(G934:G947),"")</f>
        <v/>
      </c>
      <c r="AP948" s="387" t="str">
        <f>IF(AP919&gt;0,"Total","")</f>
        <v/>
      </c>
      <c r="AQ948" s="387"/>
      <c r="AR948" s="387"/>
      <c r="AS948" s="167" t="str">
        <f>IF(AP919&gt;0,SUM(AS934:AS947),"")</f>
        <v/>
      </c>
    </row>
    <row r="953" spans="2:55" ht="30" customHeight="1" x14ac:dyDescent="0.25">
      <c r="C953" s="103"/>
      <c r="D953" s="103"/>
      <c r="E953" s="103"/>
      <c r="F953" s="166" t="str">
        <f>IF(D919&gt;0,"Producción / Operaciones ","")</f>
        <v/>
      </c>
      <c r="G953" s="166" t="str">
        <f>IF(D919&gt;0,"Comercial y ventas","")</f>
        <v/>
      </c>
      <c r="H953" s="166" t="str">
        <f>IF(D919&gt;0,"Administración y finanzas","")</f>
        <v/>
      </c>
      <c r="I953" s="166" t="str">
        <f>IF(D919&gt;0,"Recursos Humanos","")</f>
        <v/>
      </c>
      <c r="J953" s="166" t="str">
        <f>IF(D919&gt;0,"Otros","")</f>
        <v/>
      </c>
      <c r="K953" s="166" t="str">
        <f>IF(D919&gt;0,"TOTAL","")</f>
        <v/>
      </c>
      <c r="AO953" s="103"/>
      <c r="AP953" s="103"/>
      <c r="AQ953" s="103"/>
      <c r="AR953" s="166" t="str">
        <f>IF(AP919&gt;0,"Producción / Operaciones ","")</f>
        <v/>
      </c>
      <c r="AS953" s="166" t="str">
        <f>IF(AP919&gt;0,"Comercial y ventas","")</f>
        <v/>
      </c>
      <c r="AT953" s="166" t="str">
        <f>IF(AP919&gt;0,"Administración y finanzas","")</f>
        <v/>
      </c>
      <c r="AU953" s="166" t="str">
        <f>IF(AP919&gt;0,"Recursos Humanos","")</f>
        <v/>
      </c>
      <c r="AV953" s="166" t="str">
        <f>IF(AP919&gt;0,"Otros","")</f>
        <v/>
      </c>
      <c r="AW953" s="166" t="str">
        <f>IF(AP919&gt;0,"TOTAL","")</f>
        <v/>
      </c>
    </row>
    <row r="954" spans="2:55" x14ac:dyDescent="0.25">
      <c r="C954" s="388" t="str">
        <f>IF(AND('Empresa Cooperativa'!D1174=Tablas!C1166,D919&gt;0),"Gerentes",IF(AND(D919&gt;0,'Empresa Cooperativa'!D1174=Tablas!C1167),"Cantidad de asociados a capacitar",""))</f>
        <v/>
      </c>
      <c r="D954" s="388"/>
      <c r="E954" s="388"/>
      <c r="F954" s="184"/>
      <c r="G954" s="184"/>
      <c r="H954" s="184"/>
      <c r="I954" s="184"/>
      <c r="J954" s="184"/>
      <c r="K954" s="131" t="str">
        <f>IF(D919&gt;0,SUM(F954:J954),"")</f>
        <v/>
      </c>
      <c r="AO954" s="388" t="str">
        <f>IF(AND('Empresa Cooperativa'!AP1174=Tablas!AQ1166,AP919&gt;0),"Gerentes",IF(AND(AP919&gt;0,'Empresa Cooperativa'!AP1174=Tablas!AQ1167),"Cantidad de asociados a capacitar",""))</f>
        <v/>
      </c>
      <c r="AP954" s="388"/>
      <c r="AQ954" s="388"/>
      <c r="AR954" s="184"/>
      <c r="AS954" s="184"/>
      <c r="AT954" s="184"/>
      <c r="AU954" s="184"/>
      <c r="AV954" s="184"/>
      <c r="AW954" s="131" t="str">
        <f>IF(AP919&gt;0,SUM(AR954:AV954),"")</f>
        <v/>
      </c>
    </row>
    <row r="955" spans="2:55" x14ac:dyDescent="0.25">
      <c r="C955" s="389" t="str">
        <f>IF(AND(D919&gt;0,'Empresa Cooperativa'!D1174=Tablas!C1166),"Mandos Medios (supervisores, jefes de área, etc.)","")</f>
        <v/>
      </c>
      <c r="D955" s="389"/>
      <c r="E955" s="389"/>
      <c r="F955" s="184"/>
      <c r="G955" s="184"/>
      <c r="H955" s="184"/>
      <c r="I955" s="184"/>
      <c r="J955" s="184"/>
      <c r="K955" s="131" t="str">
        <f>IF(D919&gt;0,SUM(F955:J955),"")</f>
        <v/>
      </c>
      <c r="AO955" s="389" t="str">
        <f>IF(AND(AP919&gt;0,'Empresa Cooperativa'!AP1174=Tablas!AQ1166),"Mandos Medios (supervisores, jefes de área, etc.)","")</f>
        <v/>
      </c>
      <c r="AP955" s="389"/>
      <c r="AQ955" s="389"/>
      <c r="AR955" s="184"/>
      <c r="AS955" s="184"/>
      <c r="AT955" s="184"/>
      <c r="AU955" s="184"/>
      <c r="AV955" s="184"/>
      <c r="AW955" s="131" t="str">
        <f>IF(AP919&gt;0,SUM(AR955:AV955),"")</f>
        <v/>
      </c>
    </row>
    <row r="956" spans="2:55" x14ac:dyDescent="0.25">
      <c r="C956" s="389" t="str">
        <f>IF(AND(D919&gt;0,'Empresa Cooperativa'!D1174=Tablas!C1166),"Operativos","")</f>
        <v/>
      </c>
      <c r="D956" s="389"/>
      <c r="E956" s="389"/>
      <c r="F956" s="184"/>
      <c r="G956" s="184"/>
      <c r="H956" s="184"/>
      <c r="I956" s="184"/>
      <c r="J956" s="184"/>
      <c r="K956" s="131" t="str">
        <f>IF(D919&gt;0,SUM(F956:J956),"")</f>
        <v/>
      </c>
      <c r="AO956" s="389" t="str">
        <f>IF(AND(AP919&gt;0,'Empresa Cooperativa'!AP1174=Tablas!AQ1166),"Operativos","")</f>
        <v/>
      </c>
      <c r="AP956" s="389"/>
      <c r="AQ956" s="389"/>
      <c r="AR956" s="184"/>
      <c r="AS956" s="184"/>
      <c r="AT956" s="184"/>
      <c r="AU956" s="184"/>
      <c r="AV956" s="184"/>
      <c r="AW956" s="131" t="str">
        <f>IF(AP919&gt;0,SUM(AR956:AV956),"")</f>
        <v/>
      </c>
    </row>
    <row r="957" spans="2:55" x14ac:dyDescent="0.25">
      <c r="C957" s="386" t="str">
        <f>IF(D919&gt;0,"Total","")</f>
        <v/>
      </c>
      <c r="D957" s="386"/>
      <c r="E957" s="386"/>
      <c r="F957" s="130" t="str">
        <f>IF(D919&gt;0,SUM(F954:F956),"")</f>
        <v/>
      </c>
      <c r="G957" s="130" t="str">
        <f>IF(D919&gt;0,SUM(G954:G956),"")</f>
        <v/>
      </c>
      <c r="H957" s="130" t="str">
        <f>IF(D919&gt;0,SUM(H954:H956),"")</f>
        <v/>
      </c>
      <c r="I957" s="130" t="str">
        <f>IF(D919&gt;0,SUM(I954:I956),"")</f>
        <v/>
      </c>
      <c r="J957" s="130" t="str">
        <f>IF(D919&gt;0,SUM(J954:J956),"")</f>
        <v/>
      </c>
      <c r="K957" s="130" t="str">
        <f>IF(D919&gt;0,SUM(K954:K956),"")</f>
        <v/>
      </c>
      <c r="AO957" s="386" t="str">
        <f>IF(AP919&gt;0,"Total","")</f>
        <v/>
      </c>
      <c r="AP957" s="386"/>
      <c r="AQ957" s="386"/>
      <c r="AR957" s="130" t="str">
        <f>IF(AP919&gt;0,SUM(AR954:AR956),"")</f>
        <v/>
      </c>
      <c r="AS957" s="130" t="str">
        <f>IF(AP919&gt;0,SUM(AS954:AS956),"")</f>
        <v/>
      </c>
      <c r="AT957" s="130" t="str">
        <f>IF(AP919&gt;0,SUM(AT954:AT956),"")</f>
        <v/>
      </c>
      <c r="AU957" s="130" t="str">
        <f>IF(AP919&gt;0,SUM(AU954:AU956),"")</f>
        <v/>
      </c>
      <c r="AV957" s="130" t="str">
        <f>IF(AP919&gt;0,SUM(AV954:AV956),"")</f>
        <v/>
      </c>
      <c r="AW957" s="130" t="str">
        <f>IF(AP919&gt;0,SUM(AW954:AW956),"")</f>
        <v/>
      </c>
    </row>
    <row r="958" spans="2:55" x14ac:dyDescent="0.25">
      <c r="C958" s="58"/>
      <c r="D958" s="58"/>
      <c r="E958" s="58"/>
      <c r="F958" s="58"/>
      <c r="G958" s="58"/>
      <c r="H958" s="58"/>
      <c r="I958" s="58"/>
      <c r="J958" s="58"/>
      <c r="K958" s="58"/>
      <c r="AO958" s="58"/>
      <c r="AP958" s="58"/>
      <c r="AQ958" s="58"/>
      <c r="AR958" s="58"/>
      <c r="AS958" s="58"/>
      <c r="AT958" s="58"/>
      <c r="AU958" s="58"/>
      <c r="AV958" s="58"/>
      <c r="AW958" s="58"/>
    </row>
    <row r="960" spans="2:55" ht="15.75" x14ac:dyDescent="0.25">
      <c r="B960" s="271" t="s">
        <v>9207</v>
      </c>
      <c r="C960" s="271"/>
      <c r="D960" s="271"/>
      <c r="E960" s="271"/>
      <c r="F960" s="271"/>
      <c r="G960" s="271"/>
      <c r="H960" s="271"/>
      <c r="I960" s="271"/>
      <c r="J960" s="271"/>
      <c r="K960" s="271"/>
      <c r="L960" s="271"/>
      <c r="M960" s="271"/>
      <c r="N960" s="271"/>
      <c r="O960" s="271"/>
      <c r="P960" s="271"/>
      <c r="Q960" s="271"/>
      <c r="AN960" s="271" t="s">
        <v>9207</v>
      </c>
      <c r="AO960" s="271"/>
      <c r="AP960" s="271"/>
      <c r="AQ960" s="271"/>
      <c r="AR960" s="271"/>
      <c r="AS960" s="271"/>
      <c r="AT960" s="271"/>
      <c r="AU960" s="271"/>
      <c r="AV960" s="271"/>
      <c r="AW960" s="271"/>
      <c r="AX960" s="271"/>
      <c r="AY960" s="271"/>
      <c r="AZ960" s="271"/>
      <c r="BA960" s="271"/>
      <c r="BB960" s="271"/>
      <c r="BC960" s="271"/>
    </row>
    <row r="962" spans="2:55" x14ac:dyDescent="0.25">
      <c r="B962" s="288" t="str">
        <f>IF(OR(AND(D824=Tablas!$C$61,'Formacion Profesional'!G824=Tablas!$C$53),AND(D824=Tablas!$C$61,'Formacion Profesional'!G824=Tablas!$C$54),AND(D824=Tablas!$C$62,'Formacion Profesional'!G824=Tablas!$C$53),AND(D824=Tablas!$C$62,'Formacion Profesional'!G824=Tablas!$C$56)),"Estos items no son financiables para la combinación de tipo de formación y modalidad","")</f>
        <v/>
      </c>
      <c r="C962" s="288"/>
      <c r="D962" s="288"/>
      <c r="E962" s="288"/>
      <c r="F962" s="288"/>
      <c r="G962" s="288"/>
      <c r="H962" s="288"/>
      <c r="I962" s="288"/>
      <c r="J962" s="288"/>
      <c r="K962" s="288"/>
      <c r="L962" s="288"/>
      <c r="M962" s="288"/>
      <c r="N962" s="288"/>
      <c r="O962" s="288"/>
      <c r="P962" s="288"/>
      <c r="Q962" s="288"/>
      <c r="AN962" s="288" t="str">
        <f>IF(OR(AND(AP824=Tablas!$C$61,'Formacion Profesional'!AS824=Tablas!$C$53),AND(AP824=Tablas!$C$61,'Formacion Profesional'!AS824=Tablas!$C$54),AND(AP824=Tablas!$C$62,'Formacion Profesional'!AS824=Tablas!$C$53),AND(AP824=Tablas!$C$62,'Formacion Profesional'!AS824=Tablas!$C$56)),"Estos items no son financiables para la combinación de tipo de formación y modalidad","")</f>
        <v/>
      </c>
      <c r="AO962" s="288"/>
      <c r="AP962" s="288"/>
      <c r="AQ962" s="288"/>
      <c r="AR962" s="288"/>
      <c r="AS962" s="288"/>
      <c r="AT962" s="288"/>
      <c r="AU962" s="288"/>
      <c r="AV962" s="288"/>
      <c r="AW962" s="288"/>
      <c r="AX962" s="288"/>
      <c r="AY962" s="288"/>
      <c r="AZ962" s="288"/>
      <c r="BA962" s="288"/>
      <c r="BB962" s="288"/>
      <c r="BC962" s="288"/>
    </row>
    <row r="964" spans="2:55" ht="47.25" customHeight="1" x14ac:dyDescent="0.25">
      <c r="D964" s="390" t="str">
        <f>IF(AND(D824=Tablas!$C$62,OR('Formacion Profesional'!G824=Tablas!$C$54,'Formacion Profesional'!G824=Tablas!$C$57)),"Insumos 
(Elementos consumidos en la capacitación brindada)","")</f>
        <v/>
      </c>
      <c r="E964" s="391"/>
      <c r="F964" s="390" t="str">
        <f>IF(AND(D824=Tablas!$C$62,'Formacion Profesional'!G824=Tablas!$C$54,E894&gt;0),"Ropa de trabajo
(Overol, mameluco o similares)","")</f>
        <v/>
      </c>
      <c r="G964" s="391"/>
      <c r="H964" s="390" t="str">
        <f>IF(AND(D824=Tablas!$C$62,'Formacion Profesional'!G824=Tablas!$C$54,E894&gt;0),"Elementos de protección personal (EPP)
(Cascos, guantes, mangas, protección ocular y calzado de seguridad)","")</f>
        <v/>
      </c>
      <c r="I964" s="392"/>
      <c r="J964" s="392"/>
      <c r="AP964" s="390" t="str">
        <f>IF(AND(AP824=Tablas!$C$62,OR('Formacion Profesional'!AS824=Tablas!$C$54,'Formacion Profesional'!AS824=Tablas!$C$57)),"Insumos 
(Elementos consumidos en la capacitación brindada)","")</f>
        <v/>
      </c>
      <c r="AQ964" s="391"/>
      <c r="AR964" s="390" t="str">
        <f>IF(AND(AP824=Tablas!$C$62,'Formacion Profesional'!AS824=Tablas!$C$54,AQ894&gt;0),"Ropa de trabajo
(Overol, mameluco o similares)","")</f>
        <v/>
      </c>
      <c r="AS964" s="391"/>
      <c r="AT964" s="390" t="str">
        <f>IF(AND(AP824=Tablas!$C$62,'Formacion Profesional'!AS824=Tablas!$C$54,AQ894&gt;0),"Elementos de protección personal (EPP)
(Cascos, guantes, mangas, protección ocular y calzado de seguridad)","")</f>
        <v/>
      </c>
      <c r="AU964" s="392"/>
      <c r="AV964" s="392"/>
    </row>
    <row r="965" spans="2:55" x14ac:dyDescent="0.25">
      <c r="D965" s="393"/>
      <c r="E965" s="393"/>
      <c r="F965" s="394"/>
      <c r="G965" s="394"/>
      <c r="H965" s="394"/>
      <c r="I965" s="394"/>
      <c r="J965" s="394"/>
      <c r="AP965" s="393"/>
      <c r="AQ965" s="393"/>
      <c r="AR965" s="394"/>
      <c r="AS965" s="394"/>
      <c r="AT965" s="394"/>
      <c r="AU965" s="394"/>
      <c r="AV965" s="394"/>
    </row>
    <row r="966" spans="2:55" x14ac:dyDescent="0.25">
      <c r="D966" s="393"/>
      <c r="E966" s="393"/>
      <c r="F966" s="394"/>
      <c r="G966" s="394"/>
      <c r="H966" s="394"/>
      <c r="I966" s="394"/>
      <c r="J966" s="394"/>
      <c r="AP966" s="393"/>
      <c r="AQ966" s="393"/>
      <c r="AR966" s="394"/>
      <c r="AS966" s="394"/>
      <c r="AT966" s="394"/>
      <c r="AU966" s="394"/>
      <c r="AV966" s="394"/>
    </row>
    <row r="967" spans="2:55" x14ac:dyDescent="0.25">
      <c r="D967" s="393"/>
      <c r="E967" s="393"/>
      <c r="F967" s="394"/>
      <c r="G967" s="394"/>
      <c r="H967" s="394"/>
      <c r="I967" s="394"/>
      <c r="J967" s="394"/>
      <c r="AP967" s="393"/>
      <c r="AQ967" s="393"/>
      <c r="AR967" s="394"/>
      <c r="AS967" s="394"/>
      <c r="AT967" s="394"/>
      <c r="AU967" s="394"/>
      <c r="AV967" s="394"/>
    </row>
    <row r="968" spans="2:55" x14ac:dyDescent="0.25">
      <c r="D968" s="393"/>
      <c r="E968" s="393"/>
      <c r="F968" s="394"/>
      <c r="G968" s="394"/>
      <c r="H968" s="394"/>
      <c r="I968" s="394"/>
      <c r="J968" s="394"/>
      <c r="AP968" s="393"/>
      <c r="AQ968" s="393"/>
      <c r="AR968" s="394"/>
      <c r="AS968" s="394"/>
      <c r="AT968" s="394"/>
      <c r="AU968" s="394"/>
      <c r="AV968" s="394"/>
    </row>
    <row r="970" spans="2:55" ht="15.75" x14ac:dyDescent="0.25">
      <c r="B970" s="271" t="s">
        <v>9209</v>
      </c>
      <c r="C970" s="271"/>
      <c r="D970" s="271"/>
      <c r="E970" s="271"/>
      <c r="F970" s="271"/>
      <c r="G970" s="271"/>
      <c r="H970" s="271"/>
      <c r="I970" s="271"/>
      <c r="J970" s="271"/>
      <c r="K970" s="271"/>
      <c r="L970" s="271"/>
      <c r="M970" s="271"/>
      <c r="N970" s="271"/>
      <c r="O970" s="271"/>
      <c r="P970" s="271"/>
      <c r="Q970" s="271"/>
      <c r="AN970" s="271" t="s">
        <v>9209</v>
      </c>
      <c r="AO970" s="271"/>
      <c r="AP970" s="271"/>
      <c r="AQ970" s="271"/>
      <c r="AR970" s="271"/>
      <c r="AS970" s="271"/>
      <c r="AT970" s="271"/>
      <c r="AU970" s="271"/>
      <c r="AV970" s="271"/>
      <c r="AW970" s="271"/>
      <c r="AX970" s="271"/>
      <c r="AY970" s="271"/>
      <c r="AZ970" s="271"/>
      <c r="BA970" s="271"/>
      <c r="BB970" s="271"/>
      <c r="BC970" s="271"/>
    </row>
    <row r="971" spans="2:55" ht="15.75" x14ac:dyDescent="0.25">
      <c r="B971" s="52"/>
      <c r="C971" s="52"/>
      <c r="D971" s="52"/>
      <c r="E971" s="52"/>
      <c r="F971" s="52"/>
      <c r="G971" s="52"/>
      <c r="H971" s="52"/>
      <c r="I971" s="52"/>
      <c r="J971" s="52"/>
      <c r="K971" s="52"/>
      <c r="L971" s="52"/>
      <c r="M971" s="52"/>
      <c r="N971" s="52"/>
      <c r="O971" s="52"/>
      <c r="P971" s="52"/>
      <c r="Q971" s="52"/>
      <c r="AN971" s="52"/>
      <c r="AO971" s="52"/>
      <c r="AP971" s="52"/>
      <c r="AQ971" s="52"/>
      <c r="AR971" s="52"/>
      <c r="AS971" s="52"/>
      <c r="AT971" s="52"/>
      <c r="AU971" s="52"/>
      <c r="AV971" s="52"/>
      <c r="AW971" s="52"/>
      <c r="AX971" s="52"/>
      <c r="AY971" s="52"/>
      <c r="AZ971" s="52"/>
      <c r="BA971" s="52"/>
      <c r="BB971" s="52"/>
      <c r="BC971" s="52"/>
    </row>
    <row r="972" spans="2:55" x14ac:dyDescent="0.25">
      <c r="B972" s="288" t="str">
        <f>IF(OR(AND(D824=Tablas!$C$61,'Formacion Profesional'!G824=Tablas!$C$53),AND(D824=Tablas!$C$61,'Formacion Profesional'!G824=Tablas!$C$54),AND(D824=Tablas!$C$62,'Formacion Profesional'!G824=Tablas!$C$53),AND(D824=Tablas!$C$62,'Formacion Profesional'!G824=Tablas!$C$56),AND(D824=Tablas!$C$62,'Formacion Profesional'!G824=Tablas!$C$57)),"Este item no es financiable para la combinación de tipo de formación y modalidad","")</f>
        <v/>
      </c>
      <c r="C972" s="288"/>
      <c r="D972" s="288"/>
      <c r="E972" s="288"/>
      <c r="F972" s="288"/>
      <c r="G972" s="288"/>
      <c r="H972" s="288"/>
      <c r="I972" s="288"/>
      <c r="J972" s="288"/>
      <c r="K972" s="288"/>
      <c r="L972" s="288"/>
      <c r="M972" s="288"/>
      <c r="N972" s="288"/>
      <c r="O972" s="288"/>
      <c r="P972" s="288"/>
      <c r="Q972" s="288"/>
      <c r="AN972" s="288" t="str">
        <f>IF(OR(AND(AP824=Tablas!$C$61,'Formacion Profesional'!AS824=Tablas!$C$53),AND(AP824=Tablas!$C$61,'Formacion Profesional'!AS824=Tablas!$C$54),AND(AP824=Tablas!$C$62,'Formacion Profesional'!AS824=Tablas!$C$53),AND(AP824=Tablas!$C$62,'Formacion Profesional'!AS824=Tablas!$C$56),AND(AP824=Tablas!$C$62,'Formacion Profesional'!AS824=Tablas!$C$57)),"Este item no es financiable para la combinación de tipo de formación y modalidad","")</f>
        <v/>
      </c>
      <c r="AO972" s="288"/>
      <c r="AP972" s="288"/>
      <c r="AQ972" s="288"/>
      <c r="AR972" s="288"/>
      <c r="AS972" s="288"/>
      <c r="AT972" s="288"/>
      <c r="AU972" s="288"/>
      <c r="AV972" s="288"/>
      <c r="AW972" s="288"/>
      <c r="AX972" s="288"/>
      <c r="AY972" s="288"/>
      <c r="AZ972" s="288"/>
      <c r="BA972" s="288"/>
      <c r="BB972" s="288"/>
      <c r="BC972" s="288"/>
    </row>
    <row r="974" spans="2:55" x14ac:dyDescent="0.25">
      <c r="D974" s="162" t="str">
        <f>IF(AND(D824=Tablas!$C$62,'Formacion Profesional'!G824=Tablas!$C$54),"Tipo de bien","")</f>
        <v/>
      </c>
      <c r="E974" s="162" t="str">
        <f>IF(AND(D824=Tablas!$C$62,'Formacion Profesional'!G824=Tablas!$C$54),"Proveedor","")</f>
        <v/>
      </c>
      <c r="F974" s="162" t="str">
        <f>IF(AND(D824=Tablas!$C$62,'Formacion Profesional'!G824=Tablas!$C$54),"Especificaciones técnicas","")</f>
        <v/>
      </c>
      <c r="G974" s="162" t="str">
        <f>IF(AND(D824=Tablas!$C$62,'Formacion Profesional'!G824=Tablas!$C$54),"Cantidad","")</f>
        <v/>
      </c>
      <c r="H974" s="162" t="str">
        <f>IF(AND(D824=Tablas!$C$62,'Formacion Profesional'!G824=Tablas!$C$54),"Costo unitario","")</f>
        <v/>
      </c>
      <c r="I974" s="162" t="str">
        <f>IF(AND(D824=Tablas!$C$62,'Formacion Profesional'!G824=Tablas!$C$54),"Total","")</f>
        <v/>
      </c>
      <c r="AP974" s="162" t="str">
        <f>IF(AND(AP824=Tablas!$C$62,'Formacion Profesional'!AS824=Tablas!$C$54),"Tipo de bien","")</f>
        <v/>
      </c>
      <c r="AQ974" s="162" t="str">
        <f>IF(AND(AP824=Tablas!$C$62,'Formacion Profesional'!AS824=Tablas!$C$54),"Proveedor","")</f>
        <v/>
      </c>
      <c r="AR974" s="162" t="str">
        <f>IF(AND(AP824=Tablas!$C$62,'Formacion Profesional'!AS824=Tablas!$C$54),"Especificaciones técnicas","")</f>
        <v/>
      </c>
      <c r="AS974" s="162" t="str">
        <f>IF(AND(AP824=Tablas!$C$62,'Formacion Profesional'!AS824=Tablas!$C$54),"Cantidad","")</f>
        <v/>
      </c>
      <c r="AT974" s="162" t="str">
        <f>IF(AND(AP824=Tablas!$C$62,'Formacion Profesional'!AS824=Tablas!$C$54),"Costo unitario","")</f>
        <v/>
      </c>
      <c r="AU974" s="162" t="str">
        <f>IF(AND(AP824=Tablas!$C$62,'Formacion Profesional'!AS824=Tablas!$C$54),"Total","")</f>
        <v/>
      </c>
    </row>
    <row r="975" spans="2:55" x14ac:dyDescent="0.25">
      <c r="D975" s="185"/>
      <c r="E975" s="185"/>
      <c r="F975" s="185"/>
      <c r="G975" s="186"/>
      <c r="H975" s="186"/>
      <c r="I975" s="117" t="str">
        <f>IF(AND(D824=Tablas!$C$62,'Formacion Profesional'!G824=Tablas!$C$54),+G975*H975,"")</f>
        <v/>
      </c>
      <c r="AP975" s="185"/>
      <c r="AQ975" s="185"/>
      <c r="AR975" s="185"/>
      <c r="AS975" s="186"/>
      <c r="AT975" s="186"/>
      <c r="AU975" s="117" t="str">
        <f>IF(AND(AP824=Tablas!$C$62,'Formacion Profesional'!AS824=Tablas!$C$54),+AS975*AT975,"")</f>
        <v/>
      </c>
    </row>
    <row r="976" spans="2:55" x14ac:dyDescent="0.25">
      <c r="D976" s="185"/>
      <c r="E976" s="185"/>
      <c r="F976" s="185"/>
      <c r="G976" s="186"/>
      <c r="H976" s="186"/>
      <c r="I976" s="117" t="str">
        <f>IF(AND(D824=Tablas!$C$62,'Formacion Profesional'!G824=Tablas!$C$54),+G976*H976,"")</f>
        <v/>
      </c>
      <c r="AP976" s="185"/>
      <c r="AQ976" s="185"/>
      <c r="AR976" s="185"/>
      <c r="AS976" s="186"/>
      <c r="AT976" s="186"/>
      <c r="AU976" s="117" t="str">
        <f>IF(AND(AP824=Tablas!$C$62,'Formacion Profesional'!AS824=Tablas!$C$54),+AS976*AT976,"")</f>
        <v/>
      </c>
    </row>
    <row r="977" spans="2:55" x14ac:dyDescent="0.25">
      <c r="D977" s="185"/>
      <c r="E977" s="185"/>
      <c r="F977" s="185"/>
      <c r="G977" s="186"/>
      <c r="H977" s="186"/>
      <c r="I977" s="117" t="str">
        <f>IF(AND(D824=Tablas!$C$62,'Formacion Profesional'!G824=Tablas!$C$54),+G977*H977,"")</f>
        <v/>
      </c>
      <c r="AP977" s="185"/>
      <c r="AQ977" s="185"/>
      <c r="AR977" s="185"/>
      <c r="AS977" s="186"/>
      <c r="AT977" s="186"/>
      <c r="AU977" s="117" t="str">
        <f>IF(AND(AP824=Tablas!$C$62,'Formacion Profesional'!AS824=Tablas!$C$54),+AS977*AT977,"")</f>
        <v/>
      </c>
    </row>
    <row r="978" spans="2:55" x14ac:dyDescent="0.25">
      <c r="D978" s="185"/>
      <c r="E978" s="185"/>
      <c r="F978" s="185"/>
      <c r="G978" s="186"/>
      <c r="H978" s="186"/>
      <c r="I978" s="117" t="str">
        <f>IF(AND(D824=Tablas!$C$62,'Formacion Profesional'!G824=Tablas!$C$54),+G978*H978,"")</f>
        <v/>
      </c>
      <c r="AP978" s="185"/>
      <c r="AQ978" s="185"/>
      <c r="AR978" s="185"/>
      <c r="AS978" s="186"/>
      <c r="AT978" s="186"/>
      <c r="AU978" s="117" t="str">
        <f>IF(AND(AP824=Tablas!$C$62,'Formacion Profesional'!AS824=Tablas!$C$54),+AS978*AT978,"")</f>
        <v/>
      </c>
    </row>
    <row r="979" spans="2:55" x14ac:dyDescent="0.25">
      <c r="D979" s="185"/>
      <c r="E979" s="185"/>
      <c r="F979" s="185"/>
      <c r="G979" s="186"/>
      <c r="H979" s="186"/>
      <c r="I979" s="117" t="str">
        <f>IF(AND(D824=Tablas!$C$62,'Formacion Profesional'!G824=Tablas!$C$54),+G979*H979,"")</f>
        <v/>
      </c>
      <c r="AP979" s="185"/>
      <c r="AQ979" s="185"/>
      <c r="AR979" s="185"/>
      <c r="AS979" s="186"/>
      <c r="AT979" s="186"/>
      <c r="AU979" s="117" t="str">
        <f>IF(AND(AP824=Tablas!$C$62,'Formacion Profesional'!AS824=Tablas!$C$54),+AS979*AT979,"")</f>
        <v/>
      </c>
    </row>
    <row r="980" spans="2:55" x14ac:dyDescent="0.25">
      <c r="D980" s="185"/>
      <c r="E980" s="185"/>
      <c r="F980" s="185"/>
      <c r="G980" s="186"/>
      <c r="H980" s="186"/>
      <c r="I980" s="117" t="str">
        <f>IF(AND(D824=Tablas!$C$62,'Formacion Profesional'!G824=Tablas!$C$54),+G980*H980,"")</f>
        <v/>
      </c>
      <c r="AP980" s="185"/>
      <c r="AQ980" s="185"/>
      <c r="AR980" s="185"/>
      <c r="AS980" s="186"/>
      <c r="AT980" s="186"/>
      <c r="AU980" s="117" t="str">
        <f>IF(AND(AP824=Tablas!$C$62,'Formacion Profesional'!AS824=Tablas!$C$54),+AS980*AT980,"")</f>
        <v/>
      </c>
    </row>
    <row r="981" spans="2:55" x14ac:dyDescent="0.25">
      <c r="D981" s="185"/>
      <c r="E981" s="185"/>
      <c r="F981" s="185"/>
      <c r="G981" s="186"/>
      <c r="H981" s="186"/>
      <c r="I981" s="117" t="str">
        <f>IF(AND(D824=Tablas!$C$62,'Formacion Profesional'!G824=Tablas!$C$54),+G981*H981,"")</f>
        <v/>
      </c>
      <c r="AP981" s="185"/>
      <c r="AQ981" s="185"/>
      <c r="AR981" s="185"/>
      <c r="AS981" s="186"/>
      <c r="AT981" s="186"/>
      <c r="AU981" s="117" t="str">
        <f>IF(AND(AP824=Tablas!$C$62,'Formacion Profesional'!AS824=Tablas!$C$54),+AS981*AT981,"")</f>
        <v/>
      </c>
    </row>
    <row r="982" spans="2:55" x14ac:dyDescent="0.25">
      <c r="D982" s="185"/>
      <c r="E982" s="185"/>
      <c r="F982" s="185"/>
      <c r="G982" s="186"/>
      <c r="H982" s="186"/>
      <c r="I982" s="117" t="str">
        <f>IF(AND(D824=Tablas!$C$62,'Formacion Profesional'!G824=Tablas!$C$54),+G982*H982,"")</f>
        <v/>
      </c>
      <c r="AP982" s="185"/>
      <c r="AQ982" s="185"/>
      <c r="AR982" s="185"/>
      <c r="AS982" s="186"/>
      <c r="AT982" s="186"/>
      <c r="AU982" s="117" t="str">
        <f>IF(AND(AP824=Tablas!$C$62,'Formacion Profesional'!AS824=Tablas!$C$54),+AS982*AT982,"")</f>
        <v/>
      </c>
    </row>
    <row r="983" spans="2:55" x14ac:dyDescent="0.25">
      <c r="D983" s="185"/>
      <c r="E983" s="185"/>
      <c r="F983" s="185"/>
      <c r="G983" s="186"/>
      <c r="H983" s="186"/>
      <c r="I983" s="117" t="str">
        <f>IF(AND(D824=Tablas!$C$62,'Formacion Profesional'!G824=Tablas!$C$54),+G983*H983,"")</f>
        <v/>
      </c>
      <c r="AP983" s="185"/>
      <c r="AQ983" s="185"/>
      <c r="AR983" s="185"/>
      <c r="AS983" s="186"/>
      <c r="AT983" s="186"/>
      <c r="AU983" s="117" t="str">
        <f>IF(AND(AP824=Tablas!$C$62,'Formacion Profesional'!AS824=Tablas!$C$54),+AS983*AT983,"")</f>
        <v/>
      </c>
    </row>
    <row r="984" spans="2:55" x14ac:dyDescent="0.25">
      <c r="D984" s="185"/>
      <c r="E984" s="185"/>
      <c r="F984" s="185"/>
      <c r="G984" s="186"/>
      <c r="H984" s="186"/>
      <c r="I984" s="117" t="str">
        <f>IF(AND(D824=Tablas!$C$62,'Formacion Profesional'!G824=Tablas!$C$54),+G984*H984,"")</f>
        <v/>
      </c>
      <c r="AP984" s="185"/>
      <c r="AQ984" s="185"/>
      <c r="AR984" s="185"/>
      <c r="AS984" s="186"/>
      <c r="AT984" s="186"/>
      <c r="AU984" s="117" t="str">
        <f>IF(AND(AP824=Tablas!$C$62,'Formacion Profesional'!AS824=Tablas!$C$54),+AS984*AT984,"")</f>
        <v/>
      </c>
    </row>
    <row r="985" spans="2:55" x14ac:dyDescent="0.25">
      <c r="D985" s="185"/>
      <c r="E985" s="185"/>
      <c r="F985" s="185"/>
      <c r="G985" s="186"/>
      <c r="H985" s="186"/>
      <c r="I985" s="117" t="str">
        <f>IF(AND(D824=Tablas!$C$62,'Formacion Profesional'!G824=Tablas!$C$54),+G985*H985,"")</f>
        <v/>
      </c>
      <c r="AP985" s="185"/>
      <c r="AQ985" s="185"/>
      <c r="AR985" s="185"/>
      <c r="AS985" s="186"/>
      <c r="AT985" s="186"/>
      <c r="AU985" s="117" t="str">
        <f>IF(AND(AP824=Tablas!$C$62,'Formacion Profesional'!AS824=Tablas!$C$54),+AS985*AT985,"")</f>
        <v/>
      </c>
    </row>
    <row r="986" spans="2:55" x14ac:dyDescent="0.25">
      <c r="D986" s="185"/>
      <c r="E986" s="185"/>
      <c r="F986" s="185"/>
      <c r="G986" s="186"/>
      <c r="H986" s="186"/>
      <c r="I986" s="117" t="str">
        <f>IF(AND(D824=Tablas!$C$62,'Formacion Profesional'!G824=Tablas!$C$54),+G986*H986,"")</f>
        <v/>
      </c>
      <c r="AP986" s="185"/>
      <c r="AQ986" s="185"/>
      <c r="AR986" s="185"/>
      <c r="AS986" s="186"/>
      <c r="AT986" s="186"/>
      <c r="AU986" s="117" t="str">
        <f>IF(AND(AP824=Tablas!$C$62,'Formacion Profesional'!AS824=Tablas!$C$54),+AS986*AT986,"")</f>
        <v/>
      </c>
    </row>
    <row r="987" spans="2:55" x14ac:dyDescent="0.25">
      <c r="D987" s="185"/>
      <c r="E987" s="185"/>
      <c r="F987" s="185"/>
      <c r="G987" s="186"/>
      <c r="H987" s="186"/>
      <c r="I987" s="117" t="str">
        <f>IF(AND(D824=Tablas!$C$62,'Formacion Profesional'!G824=Tablas!$C$54),+G987*H987,"")</f>
        <v/>
      </c>
      <c r="AP987" s="185"/>
      <c r="AQ987" s="185"/>
      <c r="AR987" s="185"/>
      <c r="AS987" s="186"/>
      <c r="AT987" s="186"/>
      <c r="AU987" s="117" t="str">
        <f>IF(AND(AP824=Tablas!$C$62,'Formacion Profesional'!AS824=Tablas!$C$54),+AS987*AT987,"")</f>
        <v/>
      </c>
    </row>
    <row r="988" spans="2:55" x14ac:dyDescent="0.25">
      <c r="D988" s="185"/>
      <c r="E988" s="185"/>
      <c r="F988" s="185"/>
      <c r="G988" s="186"/>
      <c r="H988" s="186"/>
      <c r="I988" s="117" t="str">
        <f>IF(AND(D824=Tablas!$C$62,'Formacion Profesional'!G824=Tablas!$C$54),+G988*H988,"")</f>
        <v/>
      </c>
      <c r="AP988" s="185"/>
      <c r="AQ988" s="185"/>
      <c r="AR988" s="185"/>
      <c r="AS988" s="186"/>
      <c r="AT988" s="186"/>
      <c r="AU988" s="117" t="str">
        <f>IF(AND(AP824=Tablas!$C$62,'Formacion Profesional'!AS824=Tablas!$C$54),+AS988*AT988,"")</f>
        <v/>
      </c>
    </row>
    <row r="989" spans="2:55" x14ac:dyDescent="0.25">
      <c r="D989" s="185"/>
      <c r="E989" s="185"/>
      <c r="F989" s="185"/>
      <c r="G989" s="186"/>
      <c r="H989" s="186"/>
      <c r="I989" s="117" t="str">
        <f>IF(AND(D824=Tablas!$C$62,'Formacion Profesional'!G824=Tablas!$C$54),+G989*H989,"")</f>
        <v/>
      </c>
      <c r="AP989" s="185"/>
      <c r="AQ989" s="185"/>
      <c r="AR989" s="185"/>
      <c r="AS989" s="186"/>
      <c r="AT989" s="186"/>
      <c r="AU989" s="117" t="str">
        <f>IF(AND(AP824=Tablas!$C$62,'Formacion Profesional'!AS824=Tablas!$C$54),+AS989*AT989,"")</f>
        <v/>
      </c>
    </row>
    <row r="990" spans="2:55" x14ac:dyDescent="0.25">
      <c r="D990" s="387" t="str">
        <f>IF(AND(D824=Tablas!$C$62,'Formacion Profesional'!G824=Tablas!$C$54),"Total","")</f>
        <v/>
      </c>
      <c r="E990" s="387"/>
      <c r="F990" s="387"/>
      <c r="G990" s="387"/>
      <c r="H990" s="387"/>
      <c r="I990" s="126">
        <f>SUM(I975:I989)</f>
        <v>0</v>
      </c>
      <c r="AP990" s="387" t="str">
        <f>IF(AND(AP824=Tablas!$C$62,'Formacion Profesional'!AS824=Tablas!$C$54),"Total","")</f>
        <v/>
      </c>
      <c r="AQ990" s="387"/>
      <c r="AR990" s="387"/>
      <c r="AS990" s="387"/>
      <c r="AT990" s="387"/>
      <c r="AU990" s="126">
        <f>SUM(AU975:AU989)</f>
        <v>0</v>
      </c>
    </row>
    <row r="992" spans="2:55" ht="15.75" x14ac:dyDescent="0.25">
      <c r="B992" s="271" t="s">
        <v>9210</v>
      </c>
      <c r="C992" s="271"/>
      <c r="D992" s="271"/>
      <c r="E992" s="271"/>
      <c r="F992" s="271"/>
      <c r="G992" s="271"/>
      <c r="H992" s="271"/>
      <c r="I992" s="271"/>
      <c r="J992" s="271"/>
      <c r="K992" s="271"/>
      <c r="L992" s="271"/>
      <c r="M992" s="271"/>
      <c r="N992" s="271"/>
      <c r="O992" s="271"/>
      <c r="P992" s="271"/>
      <c r="Q992" s="271"/>
      <c r="AN992" s="271" t="s">
        <v>9210</v>
      </c>
      <c r="AO992" s="271"/>
      <c r="AP992" s="271"/>
      <c r="AQ992" s="271"/>
      <c r="AR992" s="271"/>
      <c r="AS992" s="271"/>
      <c r="AT992" s="271"/>
      <c r="AU992" s="271"/>
      <c r="AV992" s="271"/>
      <c r="AW992" s="271"/>
      <c r="AX992" s="271"/>
      <c r="AY992" s="271"/>
      <c r="AZ992" s="271"/>
      <c r="BA992" s="271"/>
      <c r="BB992" s="271"/>
      <c r="BC992" s="271"/>
    </row>
    <row r="995" spans="3:54" ht="15" customHeight="1" x14ac:dyDescent="0.25">
      <c r="C995" s="288" t="s">
        <v>9211</v>
      </c>
      <c r="D995" s="288"/>
      <c r="E995" s="288"/>
      <c r="F995" s="288"/>
      <c r="G995" s="288"/>
      <c r="H995" s="288"/>
      <c r="AO995" s="288" t="s">
        <v>9211</v>
      </c>
      <c r="AP995" s="288"/>
      <c r="AQ995" s="288"/>
      <c r="AR995" s="288"/>
      <c r="AS995" s="288"/>
      <c r="AT995" s="288"/>
    </row>
    <row r="997" spans="3:54" x14ac:dyDescent="0.25">
      <c r="C997" s="341"/>
      <c r="D997" s="342"/>
      <c r="E997" s="342"/>
      <c r="F997" s="342"/>
      <c r="G997" s="342"/>
      <c r="H997" s="342"/>
      <c r="I997" s="342"/>
      <c r="J997" s="342"/>
      <c r="K997" s="342"/>
      <c r="L997" s="342"/>
      <c r="M997" s="342"/>
      <c r="N997" s="342"/>
      <c r="O997" s="342"/>
      <c r="P997" s="343"/>
      <c r="AO997" s="341"/>
      <c r="AP997" s="342"/>
      <c r="AQ997" s="342"/>
      <c r="AR997" s="342"/>
      <c r="AS997" s="342"/>
      <c r="AT997" s="342"/>
      <c r="AU997" s="342"/>
      <c r="AV997" s="342"/>
      <c r="AW997" s="342"/>
      <c r="AX997" s="342"/>
      <c r="AY997" s="342"/>
      <c r="AZ997" s="342"/>
      <c r="BA997" s="342"/>
      <c r="BB997" s="343"/>
    </row>
    <row r="998" spans="3:54" x14ac:dyDescent="0.25">
      <c r="C998" s="344"/>
      <c r="D998" s="304"/>
      <c r="E998" s="304"/>
      <c r="F998" s="304"/>
      <c r="G998" s="304"/>
      <c r="H998" s="304"/>
      <c r="I998" s="304"/>
      <c r="J998" s="304"/>
      <c r="K998" s="304"/>
      <c r="L998" s="304"/>
      <c r="M998" s="304"/>
      <c r="N998" s="304"/>
      <c r="O998" s="304"/>
      <c r="P998" s="345"/>
      <c r="AO998" s="344"/>
      <c r="AP998" s="304"/>
      <c r="AQ998" s="304"/>
      <c r="AR998" s="304"/>
      <c r="AS998" s="304"/>
      <c r="AT998" s="304"/>
      <c r="AU998" s="304"/>
      <c r="AV998" s="304"/>
      <c r="AW998" s="304"/>
      <c r="AX998" s="304"/>
      <c r="AY998" s="304"/>
      <c r="AZ998" s="304"/>
      <c r="BA998" s="304"/>
      <c r="BB998" s="345"/>
    </row>
    <row r="999" spans="3:54" x14ac:dyDescent="0.25">
      <c r="C999" s="344"/>
      <c r="D999" s="304"/>
      <c r="E999" s="304"/>
      <c r="F999" s="304"/>
      <c r="G999" s="304"/>
      <c r="H999" s="304"/>
      <c r="I999" s="304"/>
      <c r="J999" s="304"/>
      <c r="K999" s="304"/>
      <c r="L999" s="304"/>
      <c r="M999" s="304"/>
      <c r="N999" s="304"/>
      <c r="O999" s="304"/>
      <c r="P999" s="345"/>
      <c r="AO999" s="344"/>
      <c r="AP999" s="304"/>
      <c r="AQ999" s="304"/>
      <c r="AR999" s="304"/>
      <c r="AS999" s="304"/>
      <c r="AT999" s="304"/>
      <c r="AU999" s="304"/>
      <c r="AV999" s="304"/>
      <c r="AW999" s="304"/>
      <c r="AX999" s="304"/>
      <c r="AY999" s="304"/>
      <c r="AZ999" s="304"/>
      <c r="BA999" s="304"/>
      <c r="BB999" s="345"/>
    </row>
    <row r="1000" spans="3:54" x14ac:dyDescent="0.25">
      <c r="C1000" s="344"/>
      <c r="D1000" s="304"/>
      <c r="E1000" s="304"/>
      <c r="F1000" s="304"/>
      <c r="G1000" s="304"/>
      <c r="H1000" s="304"/>
      <c r="I1000" s="304"/>
      <c r="J1000" s="304"/>
      <c r="K1000" s="304"/>
      <c r="L1000" s="304"/>
      <c r="M1000" s="304"/>
      <c r="N1000" s="304"/>
      <c r="O1000" s="304"/>
      <c r="P1000" s="345"/>
      <c r="AO1000" s="344"/>
      <c r="AP1000" s="304"/>
      <c r="AQ1000" s="304"/>
      <c r="AR1000" s="304"/>
      <c r="AS1000" s="304"/>
      <c r="AT1000" s="304"/>
      <c r="AU1000" s="304"/>
      <c r="AV1000" s="304"/>
      <c r="AW1000" s="304"/>
      <c r="AX1000" s="304"/>
      <c r="AY1000" s="304"/>
      <c r="AZ1000" s="304"/>
      <c r="BA1000" s="304"/>
      <c r="BB1000" s="345"/>
    </row>
    <row r="1001" spans="3:54" x14ac:dyDescent="0.25">
      <c r="C1001" s="344"/>
      <c r="D1001" s="304"/>
      <c r="E1001" s="304"/>
      <c r="F1001" s="304"/>
      <c r="G1001" s="304"/>
      <c r="H1001" s="304"/>
      <c r="I1001" s="304"/>
      <c r="J1001" s="304"/>
      <c r="K1001" s="304"/>
      <c r="L1001" s="304"/>
      <c r="M1001" s="304"/>
      <c r="N1001" s="304"/>
      <c r="O1001" s="304"/>
      <c r="P1001" s="345"/>
      <c r="AO1001" s="344"/>
      <c r="AP1001" s="304"/>
      <c r="AQ1001" s="304"/>
      <c r="AR1001" s="304"/>
      <c r="AS1001" s="304"/>
      <c r="AT1001" s="304"/>
      <c r="AU1001" s="304"/>
      <c r="AV1001" s="304"/>
      <c r="AW1001" s="304"/>
      <c r="AX1001" s="304"/>
      <c r="AY1001" s="304"/>
      <c r="AZ1001" s="304"/>
      <c r="BA1001" s="304"/>
      <c r="BB1001" s="345"/>
    </row>
    <row r="1002" spans="3:54" x14ac:dyDescent="0.25">
      <c r="C1002" s="346"/>
      <c r="D1002" s="347"/>
      <c r="E1002" s="347"/>
      <c r="F1002" s="347"/>
      <c r="G1002" s="347"/>
      <c r="H1002" s="347"/>
      <c r="I1002" s="347"/>
      <c r="J1002" s="347"/>
      <c r="K1002" s="347"/>
      <c r="L1002" s="347"/>
      <c r="M1002" s="347"/>
      <c r="N1002" s="347"/>
      <c r="O1002" s="347"/>
      <c r="P1002" s="348"/>
      <c r="AO1002" s="346"/>
      <c r="AP1002" s="347"/>
      <c r="AQ1002" s="347"/>
      <c r="AR1002" s="347"/>
      <c r="AS1002" s="347"/>
      <c r="AT1002" s="347"/>
      <c r="AU1002" s="347"/>
      <c r="AV1002" s="347"/>
      <c r="AW1002" s="347"/>
      <c r="AX1002" s="347"/>
      <c r="AY1002" s="347"/>
      <c r="AZ1002" s="347"/>
      <c r="BA1002" s="347"/>
      <c r="BB1002" s="348"/>
    </row>
    <row r="1004" spans="3:54" ht="15" customHeight="1" x14ac:dyDescent="0.25">
      <c r="C1004" s="288" t="s">
        <v>9212</v>
      </c>
      <c r="D1004" s="288"/>
      <c r="E1004" s="288"/>
      <c r="F1004" s="288"/>
      <c r="G1004" s="288"/>
      <c r="H1004" s="288"/>
      <c r="AO1004" s="288" t="s">
        <v>9212</v>
      </c>
      <c r="AP1004" s="288"/>
      <c r="AQ1004" s="288"/>
      <c r="AR1004" s="288"/>
      <c r="AS1004" s="288"/>
      <c r="AT1004" s="288"/>
    </row>
    <row r="1006" spans="3:54" x14ac:dyDescent="0.25">
      <c r="C1006" s="341"/>
      <c r="D1006" s="342"/>
      <c r="E1006" s="342"/>
      <c r="F1006" s="342"/>
      <c r="G1006" s="342"/>
      <c r="H1006" s="342"/>
      <c r="I1006" s="342"/>
      <c r="J1006" s="342"/>
      <c r="K1006" s="342"/>
      <c r="L1006" s="342"/>
      <c r="M1006" s="342"/>
      <c r="N1006" s="342"/>
      <c r="O1006" s="342"/>
      <c r="P1006" s="343"/>
      <c r="AO1006" s="341"/>
      <c r="AP1006" s="342"/>
      <c r="AQ1006" s="342"/>
      <c r="AR1006" s="342"/>
      <c r="AS1006" s="342"/>
      <c r="AT1006" s="342"/>
      <c r="AU1006" s="342"/>
      <c r="AV1006" s="342"/>
      <c r="AW1006" s="342"/>
      <c r="AX1006" s="342"/>
      <c r="AY1006" s="342"/>
      <c r="AZ1006" s="342"/>
      <c r="BA1006" s="342"/>
      <c r="BB1006" s="343"/>
    </row>
    <row r="1007" spans="3:54" x14ac:dyDescent="0.25">
      <c r="C1007" s="344"/>
      <c r="D1007" s="304"/>
      <c r="E1007" s="304"/>
      <c r="F1007" s="304"/>
      <c r="G1007" s="304"/>
      <c r="H1007" s="304"/>
      <c r="I1007" s="304"/>
      <c r="J1007" s="304"/>
      <c r="K1007" s="304"/>
      <c r="L1007" s="304"/>
      <c r="M1007" s="304"/>
      <c r="N1007" s="304"/>
      <c r="O1007" s="304"/>
      <c r="P1007" s="345"/>
      <c r="AO1007" s="344"/>
      <c r="AP1007" s="304"/>
      <c r="AQ1007" s="304"/>
      <c r="AR1007" s="304"/>
      <c r="AS1007" s="304"/>
      <c r="AT1007" s="304"/>
      <c r="AU1007" s="304"/>
      <c r="AV1007" s="304"/>
      <c r="AW1007" s="304"/>
      <c r="AX1007" s="304"/>
      <c r="AY1007" s="304"/>
      <c r="AZ1007" s="304"/>
      <c r="BA1007" s="304"/>
      <c r="BB1007" s="345"/>
    </row>
    <row r="1008" spans="3:54" x14ac:dyDescent="0.25">
      <c r="C1008" s="344"/>
      <c r="D1008" s="304"/>
      <c r="E1008" s="304"/>
      <c r="F1008" s="304"/>
      <c r="G1008" s="304"/>
      <c r="H1008" s="304"/>
      <c r="I1008" s="304"/>
      <c r="J1008" s="304"/>
      <c r="K1008" s="304"/>
      <c r="L1008" s="304"/>
      <c r="M1008" s="304"/>
      <c r="N1008" s="304"/>
      <c r="O1008" s="304"/>
      <c r="P1008" s="345"/>
      <c r="AO1008" s="344"/>
      <c r="AP1008" s="304"/>
      <c r="AQ1008" s="304"/>
      <c r="AR1008" s="304"/>
      <c r="AS1008" s="304"/>
      <c r="AT1008" s="304"/>
      <c r="AU1008" s="304"/>
      <c r="AV1008" s="304"/>
      <c r="AW1008" s="304"/>
      <c r="AX1008" s="304"/>
      <c r="AY1008" s="304"/>
      <c r="AZ1008" s="304"/>
      <c r="BA1008" s="304"/>
      <c r="BB1008" s="345"/>
    </row>
    <row r="1009" spans="2:55" x14ac:dyDescent="0.25">
      <c r="C1009" s="344"/>
      <c r="D1009" s="304"/>
      <c r="E1009" s="304"/>
      <c r="F1009" s="304"/>
      <c r="G1009" s="304"/>
      <c r="H1009" s="304"/>
      <c r="I1009" s="304"/>
      <c r="J1009" s="304"/>
      <c r="K1009" s="304"/>
      <c r="L1009" s="304"/>
      <c r="M1009" s="304"/>
      <c r="N1009" s="304"/>
      <c r="O1009" s="304"/>
      <c r="P1009" s="345"/>
      <c r="AO1009" s="344"/>
      <c r="AP1009" s="304"/>
      <c r="AQ1009" s="304"/>
      <c r="AR1009" s="304"/>
      <c r="AS1009" s="304"/>
      <c r="AT1009" s="304"/>
      <c r="AU1009" s="304"/>
      <c r="AV1009" s="304"/>
      <c r="AW1009" s="304"/>
      <c r="AX1009" s="304"/>
      <c r="AY1009" s="304"/>
      <c r="AZ1009" s="304"/>
      <c r="BA1009" s="304"/>
      <c r="BB1009" s="345"/>
    </row>
    <row r="1010" spans="2:55" x14ac:dyDescent="0.25">
      <c r="C1010" s="344"/>
      <c r="D1010" s="304"/>
      <c r="E1010" s="304"/>
      <c r="F1010" s="304"/>
      <c r="G1010" s="304"/>
      <c r="H1010" s="304"/>
      <c r="I1010" s="304"/>
      <c r="J1010" s="304"/>
      <c r="K1010" s="304"/>
      <c r="L1010" s="304"/>
      <c r="M1010" s="304"/>
      <c r="N1010" s="304"/>
      <c r="O1010" s="304"/>
      <c r="P1010" s="345"/>
      <c r="AO1010" s="344"/>
      <c r="AP1010" s="304"/>
      <c r="AQ1010" s="304"/>
      <c r="AR1010" s="304"/>
      <c r="AS1010" s="304"/>
      <c r="AT1010" s="304"/>
      <c r="AU1010" s="304"/>
      <c r="AV1010" s="304"/>
      <c r="AW1010" s="304"/>
      <c r="AX1010" s="304"/>
      <c r="AY1010" s="304"/>
      <c r="AZ1010" s="304"/>
      <c r="BA1010" s="304"/>
      <c r="BB1010" s="345"/>
    </row>
    <row r="1011" spans="2:55" x14ac:dyDescent="0.25">
      <c r="C1011" s="346"/>
      <c r="D1011" s="347"/>
      <c r="E1011" s="347"/>
      <c r="F1011" s="347"/>
      <c r="G1011" s="347"/>
      <c r="H1011" s="347"/>
      <c r="I1011" s="347"/>
      <c r="J1011" s="347"/>
      <c r="K1011" s="347"/>
      <c r="L1011" s="347"/>
      <c r="M1011" s="347"/>
      <c r="N1011" s="347"/>
      <c r="O1011" s="347"/>
      <c r="P1011" s="348"/>
      <c r="AO1011" s="346"/>
      <c r="AP1011" s="347"/>
      <c r="AQ1011" s="347"/>
      <c r="AR1011" s="347"/>
      <c r="AS1011" s="347"/>
      <c r="AT1011" s="347"/>
      <c r="AU1011" s="347"/>
      <c r="AV1011" s="347"/>
      <c r="AW1011" s="347"/>
      <c r="AX1011" s="347"/>
      <c r="AY1011" s="347"/>
      <c r="AZ1011" s="347"/>
      <c r="BA1011" s="347"/>
      <c r="BB1011" s="348"/>
    </row>
    <row r="1013" spans="2:55" x14ac:dyDescent="0.25">
      <c r="C1013" s="288" t="s">
        <v>9213</v>
      </c>
      <c r="D1013" s="288"/>
      <c r="E1013" s="288"/>
      <c r="AO1013" s="288" t="s">
        <v>9213</v>
      </c>
      <c r="AP1013" s="288"/>
      <c r="AQ1013" s="288"/>
    </row>
    <row r="1015" spans="2:55" x14ac:dyDescent="0.25">
      <c r="C1015" s="341"/>
      <c r="D1015" s="342"/>
      <c r="E1015" s="342"/>
      <c r="F1015" s="342"/>
      <c r="G1015" s="342"/>
      <c r="H1015" s="342"/>
      <c r="I1015" s="342"/>
      <c r="J1015" s="342"/>
      <c r="K1015" s="342"/>
      <c r="L1015" s="342"/>
      <c r="M1015" s="342"/>
      <c r="N1015" s="342"/>
      <c r="O1015" s="342"/>
      <c r="P1015" s="343"/>
      <c r="AO1015" s="341"/>
      <c r="AP1015" s="342"/>
      <c r="AQ1015" s="342"/>
      <c r="AR1015" s="342"/>
      <c r="AS1015" s="342"/>
      <c r="AT1015" s="342"/>
      <c r="AU1015" s="342"/>
      <c r="AV1015" s="342"/>
      <c r="AW1015" s="342"/>
      <c r="AX1015" s="342"/>
      <c r="AY1015" s="342"/>
      <c r="AZ1015" s="342"/>
      <c r="BA1015" s="342"/>
      <c r="BB1015" s="343"/>
    </row>
    <row r="1016" spans="2:55" x14ac:dyDescent="0.25">
      <c r="C1016" s="344"/>
      <c r="D1016" s="304"/>
      <c r="E1016" s="304"/>
      <c r="F1016" s="304"/>
      <c r="G1016" s="304"/>
      <c r="H1016" s="304"/>
      <c r="I1016" s="304"/>
      <c r="J1016" s="304"/>
      <c r="K1016" s="304"/>
      <c r="L1016" s="304"/>
      <c r="M1016" s="304"/>
      <c r="N1016" s="304"/>
      <c r="O1016" s="304"/>
      <c r="P1016" s="345"/>
      <c r="AO1016" s="344"/>
      <c r="AP1016" s="304"/>
      <c r="AQ1016" s="304"/>
      <c r="AR1016" s="304"/>
      <c r="AS1016" s="304"/>
      <c r="AT1016" s="304"/>
      <c r="AU1016" s="304"/>
      <c r="AV1016" s="304"/>
      <c r="AW1016" s="304"/>
      <c r="AX1016" s="304"/>
      <c r="AY1016" s="304"/>
      <c r="AZ1016" s="304"/>
      <c r="BA1016" s="304"/>
      <c r="BB1016" s="345"/>
    </row>
    <row r="1017" spans="2:55" x14ac:dyDescent="0.25">
      <c r="C1017" s="344"/>
      <c r="D1017" s="304"/>
      <c r="E1017" s="304"/>
      <c r="F1017" s="304"/>
      <c r="G1017" s="304"/>
      <c r="H1017" s="304"/>
      <c r="I1017" s="304"/>
      <c r="J1017" s="304"/>
      <c r="K1017" s="304"/>
      <c r="L1017" s="304"/>
      <c r="M1017" s="304"/>
      <c r="N1017" s="304"/>
      <c r="O1017" s="304"/>
      <c r="P1017" s="345"/>
      <c r="AO1017" s="344"/>
      <c r="AP1017" s="304"/>
      <c r="AQ1017" s="304"/>
      <c r="AR1017" s="304"/>
      <c r="AS1017" s="304"/>
      <c r="AT1017" s="304"/>
      <c r="AU1017" s="304"/>
      <c r="AV1017" s="304"/>
      <c r="AW1017" s="304"/>
      <c r="AX1017" s="304"/>
      <c r="AY1017" s="304"/>
      <c r="AZ1017" s="304"/>
      <c r="BA1017" s="304"/>
      <c r="BB1017" s="345"/>
    </row>
    <row r="1018" spans="2:55" x14ac:dyDescent="0.25">
      <c r="C1018" s="344"/>
      <c r="D1018" s="304"/>
      <c r="E1018" s="304"/>
      <c r="F1018" s="304"/>
      <c r="G1018" s="304"/>
      <c r="H1018" s="304"/>
      <c r="I1018" s="304"/>
      <c r="J1018" s="304"/>
      <c r="K1018" s="304"/>
      <c r="L1018" s="304"/>
      <c r="M1018" s="304"/>
      <c r="N1018" s="304"/>
      <c r="O1018" s="304"/>
      <c r="P1018" s="345"/>
      <c r="AO1018" s="344"/>
      <c r="AP1018" s="304"/>
      <c r="AQ1018" s="304"/>
      <c r="AR1018" s="304"/>
      <c r="AS1018" s="304"/>
      <c r="AT1018" s="304"/>
      <c r="AU1018" s="304"/>
      <c r="AV1018" s="304"/>
      <c r="AW1018" s="304"/>
      <c r="AX1018" s="304"/>
      <c r="AY1018" s="304"/>
      <c r="AZ1018" s="304"/>
      <c r="BA1018" s="304"/>
      <c r="BB1018" s="345"/>
    </row>
    <row r="1019" spans="2:55" x14ac:dyDescent="0.25">
      <c r="C1019" s="344"/>
      <c r="D1019" s="304"/>
      <c r="E1019" s="304"/>
      <c r="F1019" s="304"/>
      <c r="G1019" s="304"/>
      <c r="H1019" s="304"/>
      <c r="I1019" s="304"/>
      <c r="J1019" s="304"/>
      <c r="K1019" s="304"/>
      <c r="L1019" s="304"/>
      <c r="M1019" s="304"/>
      <c r="N1019" s="304"/>
      <c r="O1019" s="304"/>
      <c r="P1019" s="345"/>
      <c r="AO1019" s="344"/>
      <c r="AP1019" s="304"/>
      <c r="AQ1019" s="304"/>
      <c r="AR1019" s="304"/>
      <c r="AS1019" s="304"/>
      <c r="AT1019" s="304"/>
      <c r="AU1019" s="304"/>
      <c r="AV1019" s="304"/>
      <c r="AW1019" s="304"/>
      <c r="AX1019" s="304"/>
      <c r="AY1019" s="304"/>
      <c r="AZ1019" s="304"/>
      <c r="BA1019" s="304"/>
      <c r="BB1019" s="345"/>
    </row>
    <row r="1020" spans="2:55" x14ac:dyDescent="0.25">
      <c r="C1020" s="346"/>
      <c r="D1020" s="347"/>
      <c r="E1020" s="347"/>
      <c r="F1020" s="347"/>
      <c r="G1020" s="347"/>
      <c r="H1020" s="347"/>
      <c r="I1020" s="347"/>
      <c r="J1020" s="347"/>
      <c r="K1020" s="347"/>
      <c r="L1020" s="347"/>
      <c r="M1020" s="347"/>
      <c r="N1020" s="347"/>
      <c r="O1020" s="347"/>
      <c r="P1020" s="348"/>
      <c r="AO1020" s="346"/>
      <c r="AP1020" s="347"/>
      <c r="AQ1020" s="347"/>
      <c r="AR1020" s="347"/>
      <c r="AS1020" s="347"/>
      <c r="AT1020" s="347"/>
      <c r="AU1020" s="347"/>
      <c r="AV1020" s="347"/>
      <c r="AW1020" s="347"/>
      <c r="AX1020" s="347"/>
      <c r="AY1020" s="347"/>
      <c r="AZ1020" s="347"/>
      <c r="BA1020" s="347"/>
      <c r="BB1020" s="348"/>
    </row>
    <row r="1024" spans="2:55" ht="15.75" x14ac:dyDescent="0.25">
      <c r="B1024" s="271" t="s">
        <v>9214</v>
      </c>
      <c r="C1024" s="271"/>
      <c r="D1024" s="271"/>
      <c r="E1024" s="271"/>
      <c r="F1024" s="271"/>
      <c r="G1024" s="271"/>
      <c r="H1024" s="271"/>
      <c r="I1024" s="271"/>
      <c r="J1024" s="271"/>
      <c r="K1024" s="271"/>
      <c r="L1024" s="271"/>
      <c r="M1024" s="271"/>
      <c r="N1024" s="271"/>
      <c r="O1024" s="271"/>
      <c r="P1024" s="271"/>
      <c r="Q1024" s="271"/>
      <c r="AN1024" s="271" t="s">
        <v>9214</v>
      </c>
      <c r="AO1024" s="271"/>
      <c r="AP1024" s="271"/>
      <c r="AQ1024" s="271"/>
      <c r="AR1024" s="271"/>
      <c r="AS1024" s="271"/>
      <c r="AT1024" s="271"/>
      <c r="AU1024" s="271"/>
      <c r="AV1024" s="271"/>
      <c r="AW1024" s="271"/>
      <c r="AX1024" s="271"/>
      <c r="AY1024" s="271"/>
      <c r="AZ1024" s="271"/>
      <c r="BA1024" s="271"/>
      <c r="BB1024" s="271"/>
      <c r="BC1024" s="271"/>
    </row>
    <row r="1027" spans="3:47" ht="30" x14ac:dyDescent="0.25">
      <c r="C1027" s="72" t="s">
        <v>9215</v>
      </c>
      <c r="D1027" s="72" t="s">
        <v>9216</v>
      </c>
      <c r="E1027" s="72" t="s">
        <v>9217</v>
      </c>
      <c r="F1027" s="72" t="s">
        <v>9218</v>
      </c>
      <c r="G1027" s="72" t="s">
        <v>9219</v>
      </c>
      <c r="H1027" s="72" t="s">
        <v>9220</v>
      </c>
      <c r="I1027" s="170"/>
      <c r="AO1027" s="72" t="s">
        <v>9215</v>
      </c>
      <c r="AP1027" s="72" t="s">
        <v>9216</v>
      </c>
      <c r="AQ1027" s="72" t="s">
        <v>9217</v>
      </c>
      <c r="AR1027" s="72" t="s">
        <v>9218</v>
      </c>
      <c r="AS1027" s="72" t="s">
        <v>9219</v>
      </c>
      <c r="AT1027" s="72" t="s">
        <v>9220</v>
      </c>
      <c r="AU1027" s="170"/>
    </row>
    <row r="1028" spans="3:47" x14ac:dyDescent="0.25">
      <c r="C1028" s="167" t="s">
        <v>9221</v>
      </c>
      <c r="D1028" s="73">
        <f>IF(OR(AND('Formacion Profesional'!D824=Tablas!$C$62,'Formacion Profesional'!G824=Tablas!$C$54),AND('Formacion Profesional'!D824=Tablas!$C$62,'Formacion Profesional'!G824=Tablas!$C$56),'Formacion Profesional'!D824=Tablas!$C$62,'Formacion Profesional'!G824=Tablas!$C$57),'Formacion Profesional'!D833*'Formacion Profesional'!D835,0)</f>
        <v>0</v>
      </c>
      <c r="E1028" s="80"/>
      <c r="F1028" s="73">
        <f>+D1028*E1028</f>
        <v>0</v>
      </c>
      <c r="G1028" s="80"/>
      <c r="H1028" s="73">
        <f t="shared" ref="H1028:H1032" si="6">+F1028-G1028</f>
        <v>0</v>
      </c>
      <c r="AO1028" s="167" t="s">
        <v>9221</v>
      </c>
      <c r="AP1028" s="73">
        <f>IF(OR(AND('Formacion Profesional'!AP824=Tablas!$C$62,'Formacion Profesional'!AS824=Tablas!$C$54),AND('Formacion Profesional'!AP824=Tablas!$C$62,'Formacion Profesional'!AS824=Tablas!$C$56),'Formacion Profesional'!AP824=Tablas!$C$62,'Formacion Profesional'!AS824=Tablas!$C$57),'Formacion Profesional'!AP833*'Formacion Profesional'!AP835,0)</f>
        <v>0</v>
      </c>
      <c r="AQ1028" s="80"/>
      <c r="AR1028" s="73">
        <f>+AP1028*AQ1028</f>
        <v>0</v>
      </c>
      <c r="AS1028" s="80"/>
      <c r="AT1028" s="73">
        <f t="shared" ref="AT1028:AT1032" si="7">+AR1028-AS1028</f>
        <v>0</v>
      </c>
    </row>
    <row r="1029" spans="3:47" x14ac:dyDescent="0.25">
      <c r="C1029" s="167" t="s">
        <v>9208</v>
      </c>
      <c r="D1029" s="73">
        <f>IF(OR(AND(D824=Tablas!$C$62,'Formacion Profesional'!G824=Tablas!$C$54),AND(D824=Tablas!$C$62,'Formacion Profesional'!G824=Tablas!$C$57)),'Formacion Profesional'!E895,0)</f>
        <v>0</v>
      </c>
      <c r="E1029" s="80"/>
      <c r="F1029" s="73">
        <f>+D1029*E1029</f>
        <v>0</v>
      </c>
      <c r="G1029" s="80"/>
      <c r="H1029" s="73">
        <f t="shared" si="6"/>
        <v>0</v>
      </c>
      <c r="AO1029" s="167" t="s">
        <v>9208</v>
      </c>
      <c r="AP1029" s="73">
        <f>IF(OR(AND(AP824=Tablas!$C$62,'Formacion Profesional'!AS824=Tablas!$C$54),AND(AP824=Tablas!$C$62,'Formacion Profesional'!AS824=Tablas!$C$57)),'Formacion Profesional'!AQ895,0)</f>
        <v>0</v>
      </c>
      <c r="AQ1029" s="80"/>
      <c r="AR1029" s="73">
        <f>+AP1029*AQ1029</f>
        <v>0</v>
      </c>
      <c r="AS1029" s="80"/>
      <c r="AT1029" s="73">
        <f t="shared" si="7"/>
        <v>0</v>
      </c>
    </row>
    <row r="1030" spans="3:47" x14ac:dyDescent="0.25">
      <c r="C1030" s="167" t="s">
        <v>9222</v>
      </c>
      <c r="D1030" s="73">
        <f>IF(AND(D824=Tablas!$C$62,'Formacion Profesional'!G824=Tablas!$C$54),E894,0)</f>
        <v>0</v>
      </c>
      <c r="E1030" s="80"/>
      <c r="F1030" s="73">
        <f>+D1030*E1030</f>
        <v>0</v>
      </c>
      <c r="G1030" s="80"/>
      <c r="H1030" s="73">
        <f t="shared" si="6"/>
        <v>0</v>
      </c>
      <c r="AO1030" s="167" t="s">
        <v>9222</v>
      </c>
      <c r="AP1030" s="73">
        <f>IF(AND(AP824=Tablas!$C$62,'Formacion Profesional'!AS824=Tablas!$C$54),AQ894,0)</f>
        <v>0</v>
      </c>
      <c r="AQ1030" s="80"/>
      <c r="AR1030" s="73">
        <f>+AP1030*AQ1030</f>
        <v>0</v>
      </c>
      <c r="AS1030" s="80"/>
      <c r="AT1030" s="73">
        <f t="shared" si="7"/>
        <v>0</v>
      </c>
    </row>
    <row r="1031" spans="3:47" x14ac:dyDescent="0.25">
      <c r="C1031" s="167" t="s">
        <v>9223</v>
      </c>
      <c r="D1031" s="73">
        <f>IF(AND(D824=Tablas!$C$62,'Formacion Profesional'!G824=Tablas!$C$54),E894,0)</f>
        <v>0</v>
      </c>
      <c r="E1031" s="80"/>
      <c r="F1031" s="73">
        <f>+D1031*E1031</f>
        <v>0</v>
      </c>
      <c r="G1031" s="80"/>
      <c r="H1031" s="73">
        <f t="shared" si="6"/>
        <v>0</v>
      </c>
      <c r="AO1031" s="167" t="s">
        <v>9223</v>
      </c>
      <c r="AP1031" s="73">
        <f>IF(AND(AP824=Tablas!$C$62,'Formacion Profesional'!AS824=Tablas!$C$54),AQ894,0)</f>
        <v>0</v>
      </c>
      <c r="AQ1031" s="80"/>
      <c r="AR1031" s="73">
        <f>+AP1031*AQ1031</f>
        <v>0</v>
      </c>
      <c r="AS1031" s="80"/>
      <c r="AT1031" s="73">
        <f t="shared" si="7"/>
        <v>0</v>
      </c>
    </row>
    <row r="1032" spans="3:47" ht="30" x14ac:dyDescent="0.25">
      <c r="C1032" s="167" t="s">
        <v>9224</v>
      </c>
      <c r="D1032" s="73">
        <f>IF(OR(AND(D824=Tablas!$C$61,'Formacion Profesional'!G824=Tablas!$C$53),AND(D824=Tablas!$C$61,'Formacion Profesional'!G824=Tablas!$C$54)),'Formacion Profesional'!D837*'Formacion Profesional'!E895,IF(AND(D824=Tablas!$C$62,'Formacion Profesional'!G824=Tablas!$C$53),'Formacion Profesional'!E895,0))</f>
        <v>0</v>
      </c>
      <c r="E1032" s="80"/>
      <c r="F1032" s="73">
        <f>+D1032*E1032</f>
        <v>0</v>
      </c>
      <c r="G1032" s="80"/>
      <c r="H1032" s="73">
        <f t="shared" si="6"/>
        <v>0</v>
      </c>
      <c r="AO1032" s="167" t="s">
        <v>9224</v>
      </c>
      <c r="AP1032" s="73">
        <f>IF(OR(AND(AP824=Tablas!$C$61,'Formacion Profesional'!AS824=Tablas!$C$53),AND(AP824=Tablas!$C$61,'Formacion Profesional'!AS824=Tablas!$C$54)),'Formacion Profesional'!AP837*'Formacion Profesional'!AQ895,IF(AND(AP824=Tablas!$C$62,'Formacion Profesional'!AS824=Tablas!$C$53),'Formacion Profesional'!AQ895,0))</f>
        <v>0</v>
      </c>
      <c r="AQ1032" s="80"/>
      <c r="AR1032" s="73">
        <f>+AP1032*AQ1032</f>
        <v>0</v>
      </c>
      <c r="AS1032" s="80"/>
      <c r="AT1032" s="73">
        <f t="shared" si="7"/>
        <v>0</v>
      </c>
    </row>
    <row r="1033" spans="3:47" x14ac:dyDescent="0.25">
      <c r="C1033" s="72" t="s">
        <v>7586</v>
      </c>
      <c r="D1033" s="74"/>
      <c r="E1033" s="74"/>
      <c r="F1033" s="74"/>
      <c r="G1033" s="73">
        <f>+G1028+G1029+G1030+G1031+G1032</f>
        <v>0</v>
      </c>
      <c r="H1033" s="73">
        <f>+H1028+H1029+H1030+H1031+H1032</f>
        <v>0</v>
      </c>
      <c r="AO1033" s="72" t="s">
        <v>7586</v>
      </c>
      <c r="AP1033" s="74"/>
      <c r="AQ1033" s="74"/>
      <c r="AR1033" s="74"/>
      <c r="AS1033" s="73">
        <f>+AS1028+AS1029+AS1030+AS1031+AS1032</f>
        <v>0</v>
      </c>
      <c r="AT1033" s="73">
        <f>+AT1028+AT1029+AT1030+AT1031+AT1032</f>
        <v>0</v>
      </c>
    </row>
    <row r="1036" spans="3:47" ht="15" customHeight="1" x14ac:dyDescent="0.25">
      <c r="C1036" s="385" t="s">
        <v>9227</v>
      </c>
      <c r="D1036" s="385"/>
      <c r="E1036" s="385"/>
      <c r="F1036" s="385"/>
      <c r="AO1036" s="385" t="s">
        <v>9227</v>
      </c>
      <c r="AP1036" s="385"/>
      <c r="AQ1036" s="385"/>
      <c r="AR1036" s="385"/>
    </row>
    <row r="1037" spans="3:47" ht="15" customHeight="1" x14ac:dyDescent="0.25">
      <c r="C1037" s="385"/>
      <c r="D1037" s="385"/>
      <c r="E1037" s="385"/>
      <c r="F1037" s="385"/>
      <c r="AO1037" s="385"/>
      <c r="AP1037" s="385"/>
      <c r="AQ1037" s="385"/>
      <c r="AR1037" s="385"/>
    </row>
    <row r="1060" spans="2:55" x14ac:dyDescent="0.25">
      <c r="C1060" s="100" t="s">
        <v>9439</v>
      </c>
      <c r="AO1060" s="100" t="s">
        <v>9459</v>
      </c>
    </row>
    <row r="1062" spans="2:55" ht="15.75" x14ac:dyDescent="0.25">
      <c r="B1062" s="271" t="s">
        <v>7689</v>
      </c>
      <c r="C1062" s="271" t="s">
        <v>7689</v>
      </c>
      <c r="D1062" s="271"/>
      <c r="E1062" s="271"/>
      <c r="F1062" s="271"/>
      <c r="G1062" s="271"/>
      <c r="H1062" s="271"/>
      <c r="I1062" s="271"/>
      <c r="J1062" s="271"/>
      <c r="K1062" s="271"/>
      <c r="L1062" s="271"/>
      <c r="M1062" s="271"/>
      <c r="N1062" s="271"/>
      <c r="O1062" s="271"/>
      <c r="P1062" s="271"/>
      <c r="Q1062" s="271"/>
      <c r="AN1062" s="271" t="s">
        <v>7689</v>
      </c>
      <c r="AO1062" s="271" t="s">
        <v>7689</v>
      </c>
      <c r="AP1062" s="271"/>
      <c r="AQ1062" s="271"/>
      <c r="AR1062" s="271"/>
      <c r="AS1062" s="271"/>
      <c r="AT1062" s="271"/>
      <c r="AU1062" s="271"/>
      <c r="AV1062" s="271"/>
      <c r="AW1062" s="271"/>
      <c r="AX1062" s="271"/>
      <c r="AY1062" s="271"/>
      <c r="AZ1062" s="271"/>
      <c r="BA1062" s="271"/>
      <c r="BB1062" s="271"/>
      <c r="BC1062" s="271"/>
    </row>
    <row r="1064" spans="2:55" x14ac:dyDescent="0.25">
      <c r="C1064" s="50" t="s">
        <v>7692</v>
      </c>
      <c r="D1064" s="101"/>
      <c r="E1064" s="19" t="str">
        <f>IF(D1064=Tablas!$C$62,"FP_Cerrada",IF('Formacion Profesional'!D1064=Tablas!$C$61,"FP_abierta",""))</f>
        <v/>
      </c>
      <c r="F1064" s="20" t="s">
        <v>7691</v>
      </c>
      <c r="G1064" s="349"/>
      <c r="H1064" s="402"/>
      <c r="I1064" s="350"/>
      <c r="AO1064" s="50" t="s">
        <v>7692</v>
      </c>
      <c r="AP1064" s="101"/>
      <c r="AQ1064" s="19" t="str">
        <f>IF(AP1064=Tablas!$C$62,"FP_Cerrada",IF('Formacion Profesional'!AP1064=Tablas!$C$61,"FP_abierta",""))</f>
        <v/>
      </c>
      <c r="AR1064" s="20" t="s">
        <v>7691</v>
      </c>
      <c r="AS1064" s="349"/>
      <c r="AT1064" s="402"/>
      <c r="AU1064" s="350"/>
    </row>
    <row r="1067" spans="2:55" x14ac:dyDescent="0.25">
      <c r="C1067" s="20" t="s">
        <v>7693</v>
      </c>
      <c r="D1067" s="276"/>
      <c r="E1067" s="277"/>
      <c r="F1067" s="277"/>
      <c r="G1067" s="277"/>
      <c r="H1067" s="277"/>
      <c r="I1067" s="277"/>
      <c r="J1067" s="277"/>
      <c r="K1067" s="278"/>
      <c r="AO1067" s="20" t="s">
        <v>7693</v>
      </c>
      <c r="AP1067" s="276"/>
      <c r="AQ1067" s="277"/>
      <c r="AR1067" s="277"/>
      <c r="AS1067" s="277"/>
      <c r="AT1067" s="277"/>
      <c r="AU1067" s="277"/>
      <c r="AV1067" s="277"/>
      <c r="AW1067" s="278"/>
    </row>
    <row r="1069" spans="2:55" x14ac:dyDescent="0.25">
      <c r="C1069" s="20" t="s">
        <v>7694</v>
      </c>
      <c r="D1069" s="155"/>
      <c r="F1069" s="20" t="s">
        <v>7695</v>
      </c>
      <c r="H1069" s="403"/>
      <c r="I1069" s="404"/>
      <c r="AO1069" s="20" t="s">
        <v>7694</v>
      </c>
      <c r="AP1069" s="155"/>
      <c r="AR1069" s="20" t="s">
        <v>7695</v>
      </c>
      <c r="AT1069" s="403"/>
      <c r="AU1069" s="404"/>
    </row>
    <row r="1071" spans="2:55" x14ac:dyDescent="0.25">
      <c r="C1071" s="405" t="s">
        <v>7710</v>
      </c>
      <c r="D1071" s="406"/>
      <c r="E1071" s="406"/>
      <c r="F1071" s="406"/>
      <c r="G1071" s="406"/>
      <c r="H1071" s="406"/>
      <c r="I1071" s="406"/>
      <c r="J1071" s="407"/>
      <c r="AO1071" s="405" t="s">
        <v>7710</v>
      </c>
      <c r="AP1071" s="406"/>
      <c r="AQ1071" s="406"/>
      <c r="AR1071" s="406"/>
      <c r="AS1071" s="406"/>
      <c r="AT1071" s="406"/>
      <c r="AU1071" s="406"/>
      <c r="AV1071" s="407"/>
    </row>
    <row r="1072" spans="2:55" x14ac:dyDescent="0.25">
      <c r="C1072" s="57"/>
      <c r="D1072" s="58"/>
      <c r="E1072" s="58"/>
      <c r="F1072" s="58"/>
      <c r="G1072" s="58"/>
      <c r="H1072" s="58"/>
      <c r="I1072" s="58"/>
      <c r="J1072" s="59"/>
      <c r="AO1072" s="57"/>
      <c r="AP1072" s="58"/>
      <c r="AQ1072" s="58"/>
      <c r="AR1072" s="58"/>
      <c r="AS1072" s="58"/>
      <c r="AT1072" s="58"/>
      <c r="AU1072" s="58"/>
      <c r="AV1072" s="59"/>
    </row>
    <row r="1073" spans="2:55" x14ac:dyDescent="0.25">
      <c r="C1073" s="63" t="s">
        <v>7697</v>
      </c>
      <c r="D1073" s="156"/>
      <c r="E1073" s="58"/>
      <c r="F1073" s="58"/>
      <c r="G1073" s="58"/>
      <c r="H1073" s="58"/>
      <c r="I1073" s="58"/>
      <c r="J1073" s="59"/>
      <c r="AO1073" s="63" t="s">
        <v>7697</v>
      </c>
      <c r="AP1073" s="156"/>
      <c r="AQ1073" s="58"/>
      <c r="AR1073" s="58"/>
      <c r="AS1073" s="58"/>
      <c r="AT1073" s="58"/>
      <c r="AU1073" s="58"/>
      <c r="AV1073" s="59"/>
    </row>
    <row r="1074" spans="2:55" x14ac:dyDescent="0.25">
      <c r="C1074" s="57"/>
      <c r="D1074" s="58"/>
      <c r="E1074" s="58"/>
      <c r="F1074" s="58"/>
      <c r="G1074" s="58"/>
      <c r="H1074" s="58"/>
      <c r="I1074" s="58"/>
      <c r="J1074" s="59"/>
      <c r="AO1074" s="57"/>
      <c r="AP1074" s="58"/>
      <c r="AQ1074" s="58"/>
      <c r="AR1074" s="58"/>
      <c r="AS1074" s="58"/>
      <c r="AT1074" s="58"/>
      <c r="AU1074" s="58"/>
      <c r="AV1074" s="59"/>
    </row>
    <row r="1075" spans="2:55" x14ac:dyDescent="0.25">
      <c r="C1075" s="63" t="s">
        <v>7696</v>
      </c>
      <c r="D1075" s="156"/>
      <c r="E1075" s="58"/>
      <c r="F1075" s="58"/>
      <c r="G1075" s="58"/>
      <c r="H1075" s="58"/>
      <c r="I1075" s="58"/>
      <c r="J1075" s="59"/>
      <c r="AO1075" s="63" t="s">
        <v>7696</v>
      </c>
      <c r="AP1075" s="156"/>
      <c r="AQ1075" s="58"/>
      <c r="AR1075" s="58"/>
      <c r="AS1075" s="58"/>
      <c r="AT1075" s="58"/>
      <c r="AU1075" s="58"/>
      <c r="AV1075" s="59"/>
    </row>
    <row r="1076" spans="2:55" x14ac:dyDescent="0.25">
      <c r="C1076" s="57"/>
      <c r="D1076" s="58"/>
      <c r="E1076" s="58"/>
      <c r="F1076" s="58"/>
      <c r="G1076" s="58"/>
      <c r="H1076" s="58"/>
      <c r="I1076" s="58"/>
      <c r="J1076" s="59"/>
      <c r="AO1076" s="57"/>
      <c r="AP1076" s="58"/>
      <c r="AQ1076" s="58"/>
      <c r="AR1076" s="58"/>
      <c r="AS1076" s="58"/>
      <c r="AT1076" s="58"/>
      <c r="AU1076" s="58"/>
      <c r="AV1076" s="59"/>
    </row>
    <row r="1077" spans="2:55" x14ac:dyDescent="0.25">
      <c r="C1077" s="63" t="s">
        <v>7698</v>
      </c>
      <c r="D1077" s="156"/>
      <c r="E1077" s="58"/>
      <c r="F1077" s="58"/>
      <c r="G1077" s="58"/>
      <c r="H1077" s="58"/>
      <c r="I1077" s="58"/>
      <c r="J1077" s="59"/>
      <c r="AO1077" s="63" t="s">
        <v>7698</v>
      </c>
      <c r="AP1077" s="156"/>
      <c r="AQ1077" s="58"/>
      <c r="AR1077" s="58"/>
      <c r="AS1077" s="58"/>
      <c r="AT1077" s="58"/>
      <c r="AU1077" s="58"/>
      <c r="AV1077" s="59"/>
    </row>
    <row r="1078" spans="2:55" x14ac:dyDescent="0.25">
      <c r="C1078" s="57"/>
      <c r="D1078" s="58"/>
      <c r="E1078" s="58"/>
      <c r="F1078" s="58"/>
      <c r="G1078" s="58"/>
      <c r="H1078" s="58"/>
      <c r="I1078" s="58"/>
      <c r="J1078" s="59"/>
      <c r="AO1078" s="57"/>
      <c r="AP1078" s="58"/>
      <c r="AQ1078" s="58"/>
      <c r="AR1078" s="58"/>
      <c r="AS1078" s="58"/>
      <c r="AT1078" s="58"/>
      <c r="AU1078" s="58"/>
      <c r="AV1078" s="59"/>
    </row>
    <row r="1079" spans="2:55" x14ac:dyDescent="0.25">
      <c r="C1079" s="408" t="str">
        <f>IF(D1075&gt;1,"Justifique cantidad de réplicas *","")</f>
        <v/>
      </c>
      <c r="D1079" s="409"/>
      <c r="E1079" s="304"/>
      <c r="F1079" s="304"/>
      <c r="G1079" s="304"/>
      <c r="H1079" s="304"/>
      <c r="I1079" s="304"/>
      <c r="J1079" s="59"/>
      <c r="AO1079" s="408" t="str">
        <f>IF(AP1075&gt;1,"Justifique cantidad de réplicas *","")</f>
        <v/>
      </c>
      <c r="AP1079" s="409"/>
      <c r="AQ1079" s="289"/>
      <c r="AR1079" s="289"/>
      <c r="AS1079" s="289"/>
      <c r="AT1079" s="289"/>
      <c r="AU1079" s="289"/>
      <c r="AV1079" s="59"/>
    </row>
    <row r="1080" spans="2:55" x14ac:dyDescent="0.25">
      <c r="C1080" s="60"/>
      <c r="D1080" s="61"/>
      <c r="E1080" s="61"/>
      <c r="F1080" s="61"/>
      <c r="G1080" s="61"/>
      <c r="H1080" s="61"/>
      <c r="I1080" s="61"/>
      <c r="J1080" s="62"/>
      <c r="AO1080" s="60"/>
      <c r="AP1080" s="61"/>
      <c r="AQ1080" s="61"/>
      <c r="AR1080" s="61"/>
      <c r="AS1080" s="61"/>
      <c r="AT1080" s="61"/>
      <c r="AU1080" s="61"/>
      <c r="AV1080" s="62"/>
    </row>
    <row r="1082" spans="2:55" x14ac:dyDescent="0.25">
      <c r="C1082" s="20" t="s">
        <v>9272</v>
      </c>
      <c r="D1082" s="410"/>
      <c r="E1082" s="411"/>
      <c r="F1082" s="411"/>
      <c r="G1082" s="411"/>
      <c r="H1082" s="412"/>
      <c r="AO1082" s="20" t="s">
        <v>9272</v>
      </c>
      <c r="AP1082" s="410"/>
      <c r="AQ1082" s="411"/>
      <c r="AR1082" s="411"/>
      <c r="AS1082" s="411"/>
      <c r="AT1082" s="412"/>
    </row>
    <row r="1084" spans="2:55" ht="15" hidden="1" customHeight="1" x14ac:dyDescent="0.25">
      <c r="B1084" s="19"/>
      <c r="C1084" s="19"/>
      <c r="D1084" s="19" t="e">
        <f>VLOOKUP(D1082,Tablas!$F$1279:$I$2758,4,FALSE)</f>
        <v>#N/A</v>
      </c>
      <c r="E1084" s="19"/>
      <c r="F1084" s="19"/>
      <c r="G1084" s="19"/>
      <c r="H1084" s="19"/>
      <c r="I1084" s="19"/>
      <c r="J1084" s="19"/>
      <c r="K1084" s="19"/>
      <c r="L1084" s="19"/>
      <c r="M1084" s="19"/>
      <c r="N1084" s="19"/>
      <c r="O1084" s="19"/>
      <c r="P1084" s="19"/>
      <c r="Q1084" s="19"/>
      <c r="AN1084" s="19"/>
      <c r="AO1084" s="19"/>
      <c r="AP1084" s="19" t="e">
        <f>VLOOKUP(AP1082,Tablas!$F$1279:$I$2758,4,FALSE)</f>
        <v>#N/A</v>
      </c>
      <c r="AQ1084" s="19"/>
      <c r="AR1084" s="19"/>
      <c r="AS1084" s="19"/>
      <c r="AT1084" s="19"/>
      <c r="AU1084" s="19"/>
      <c r="AV1084" s="19"/>
      <c r="AW1084" s="19"/>
      <c r="AX1084" s="19"/>
      <c r="AY1084" s="19"/>
      <c r="AZ1084" s="19"/>
      <c r="BA1084" s="19"/>
      <c r="BB1084" s="19"/>
      <c r="BC1084" s="19"/>
    </row>
    <row r="1086" spans="2:55" x14ac:dyDescent="0.25">
      <c r="C1086" s="21" t="s">
        <v>9273</v>
      </c>
      <c r="D1086" s="410"/>
      <c r="E1086" s="411"/>
      <c r="F1086" s="411"/>
      <c r="G1086" s="411"/>
      <c r="H1086" s="412"/>
      <c r="AO1086" s="21" t="s">
        <v>9273</v>
      </c>
      <c r="AP1086" s="410"/>
      <c r="AQ1086" s="411"/>
      <c r="AR1086" s="411"/>
      <c r="AS1086" s="411"/>
      <c r="AT1086" s="412"/>
    </row>
    <row r="1088" spans="2:55" x14ac:dyDescent="0.25">
      <c r="C1088" s="413" t="str">
        <f>IF(AND(D1133=0,E1133=0,D1134&gt;0,E1134&gt;0),"Formación exclusiva a desocupados","")</f>
        <v/>
      </c>
      <c r="D1088" s="413"/>
      <c r="E1088" s="413"/>
      <c r="G1088" s="413" t="str">
        <f>IF(AND(D1158=0,E1158=0,D1159&gt;0,E1159&gt;0,D1134=0,E1134=0),"Formación exclusiva a patrocinados","")</f>
        <v/>
      </c>
      <c r="H1088" s="413"/>
      <c r="I1088" s="413"/>
      <c r="AO1088" s="413" t="str">
        <f>IF(AND(AP1133=0,AQ1133=0,AP1134&gt;0,AQ1134&gt;0),"Formación exclusiva a desocupados","")</f>
        <v/>
      </c>
      <c r="AP1088" s="413"/>
      <c r="AQ1088" s="413"/>
      <c r="AS1088" s="413" t="str">
        <f>IF(AND(AP1158=0,AQ1158=0,AP1159&gt;0,AQ1159&gt;0,AP1134=0,AQ1134=0),"Formación exclusiva a patrocinados","")</f>
        <v/>
      </c>
      <c r="AT1088" s="413"/>
      <c r="AU1088" s="413"/>
    </row>
    <row r="1090" spans="3:48" x14ac:dyDescent="0.25">
      <c r="C1090" s="414" t="s">
        <v>9195</v>
      </c>
      <c r="D1090" s="415"/>
      <c r="E1090" s="415"/>
      <c r="F1090" s="415"/>
      <c r="G1090" s="415"/>
      <c r="H1090" s="415"/>
      <c r="I1090" s="415"/>
      <c r="J1090" s="416"/>
      <c r="AO1090" s="414" t="s">
        <v>9195</v>
      </c>
      <c r="AP1090" s="415"/>
      <c r="AQ1090" s="415"/>
      <c r="AR1090" s="415"/>
      <c r="AS1090" s="415"/>
      <c r="AT1090" s="415"/>
      <c r="AU1090" s="415"/>
      <c r="AV1090" s="416"/>
    </row>
    <row r="1092" spans="3:48" x14ac:dyDescent="0.25">
      <c r="C1092" s="20" t="s">
        <v>7566</v>
      </c>
      <c r="D1092" s="274"/>
      <c r="E1092" s="282"/>
      <c r="F1092" s="282"/>
      <c r="G1092" s="282"/>
      <c r="H1092" s="282"/>
      <c r="I1092" s="275"/>
      <c r="AO1092" s="20" t="s">
        <v>7566</v>
      </c>
      <c r="AP1092" s="274"/>
      <c r="AQ1092" s="282"/>
      <c r="AR1092" s="282"/>
      <c r="AS1092" s="282"/>
      <c r="AT1092" s="282"/>
      <c r="AU1092" s="275"/>
    </row>
    <row r="1094" spans="3:48" x14ac:dyDescent="0.25">
      <c r="C1094" s="20" t="s">
        <v>7567</v>
      </c>
      <c r="D1094" s="79"/>
      <c r="F1094" s="20" t="s">
        <v>7568</v>
      </c>
      <c r="G1094" s="417"/>
      <c r="H1094" s="418"/>
      <c r="AO1094" s="20" t="s">
        <v>7567</v>
      </c>
      <c r="AP1094" s="79"/>
      <c r="AR1094" s="20" t="s">
        <v>7568</v>
      </c>
      <c r="AS1094" s="417"/>
      <c r="AT1094" s="418"/>
    </row>
    <row r="1095" spans="3:48" ht="15" hidden="1" customHeight="1" x14ac:dyDescent="0.25">
      <c r="C1095" s="20"/>
      <c r="D1095" s="76" t="str">
        <f>IF(D1094&gt;0,VLOOKUP(D1094,Tablas!$K$5:$L$28,2,FALSE),"")</f>
        <v/>
      </c>
      <c r="E1095" s="19" t="str">
        <f>IF(D1094&gt;0,VLOOKUP(D1094,Tablas!$K$5:$M$28,3,FALSE),"")</f>
        <v/>
      </c>
      <c r="F1095" s="20"/>
      <c r="G1095" s="58"/>
      <c r="AO1095" s="20"/>
      <c r="AP1095" s="76" t="str">
        <f>IF(AP1094&gt;0,VLOOKUP(AP1094,Tablas!$K$5:$L$28,2,FALSE),"")</f>
        <v/>
      </c>
      <c r="AQ1095" s="19" t="str">
        <f>IF(AP1094&gt;0,VLOOKUP(AP1094,Tablas!$K$5:$M$28,3,FALSE),"")</f>
        <v/>
      </c>
      <c r="AR1095" s="20"/>
      <c r="AS1095" s="58"/>
    </row>
    <row r="1097" spans="3:48" x14ac:dyDescent="0.25">
      <c r="C1097" s="20" t="s">
        <v>7570</v>
      </c>
      <c r="D1097" s="79"/>
      <c r="F1097" s="20" t="s">
        <v>9226</v>
      </c>
      <c r="G1097" s="330"/>
      <c r="H1097" s="332"/>
      <c r="AO1097" s="20" t="s">
        <v>7570</v>
      </c>
      <c r="AP1097" s="79"/>
      <c r="AR1097" s="20" t="s">
        <v>9226</v>
      </c>
      <c r="AS1097" s="330"/>
      <c r="AT1097" s="332"/>
    </row>
    <row r="1099" spans="3:48" x14ac:dyDescent="0.25">
      <c r="C1099" s="20" t="s">
        <v>7569</v>
      </c>
      <c r="D1099" s="79"/>
      <c r="F1099" s="20" t="s">
        <v>1180</v>
      </c>
      <c r="G1099" s="419" t="str">
        <f>IF(G1094&gt;0,VLOOKUP(I1099,Tablas!$Y$4:$AC$2546,5,FALSE),"")</f>
        <v/>
      </c>
      <c r="H1099" s="420"/>
      <c r="I1099" s="19" t="str">
        <f>+G1094&amp;D1094</f>
        <v/>
      </c>
      <c r="AO1099" s="20" t="s">
        <v>7569</v>
      </c>
      <c r="AP1099" s="79"/>
      <c r="AR1099" s="20" t="s">
        <v>1180</v>
      </c>
      <c r="AS1099" s="419" t="str">
        <f>IF(AS1094&gt;0,VLOOKUP(AU1099,Tablas!$Y$4:$AC$2546,5,FALSE),"")</f>
        <v/>
      </c>
      <c r="AT1099" s="420"/>
      <c r="AU1099" s="19" t="str">
        <f>+AS1094&amp;AP1094</f>
        <v/>
      </c>
    </row>
    <row r="1104" spans="3:48" x14ac:dyDescent="0.25">
      <c r="C1104" s="414" t="s">
        <v>9196</v>
      </c>
      <c r="D1104" s="415"/>
      <c r="E1104" s="415"/>
      <c r="F1104" s="415"/>
      <c r="G1104" s="415"/>
      <c r="H1104" s="415"/>
      <c r="I1104" s="415"/>
      <c r="J1104" s="416"/>
      <c r="AO1104" s="414" t="s">
        <v>9196</v>
      </c>
      <c r="AP1104" s="415"/>
      <c r="AQ1104" s="415"/>
      <c r="AR1104" s="415"/>
      <c r="AS1104" s="415"/>
      <c r="AT1104" s="415"/>
      <c r="AU1104" s="415"/>
      <c r="AV1104" s="416"/>
    </row>
    <row r="1106" spans="3:48" x14ac:dyDescent="0.25">
      <c r="C1106" s="20" t="s">
        <v>9198</v>
      </c>
      <c r="D1106" s="376"/>
      <c r="E1106" s="377"/>
      <c r="F1106" s="19" t="str">
        <f>IF(D1106=Tablas!$C$34,"Persona_Humana",IF(D1106=Tablas!$C$35,"Universidad",IF(D1106=Tablas!$C$36,"Escuela",IF(D1106=Tablas!$C$37,"Otras_Instituciones",""))))</f>
        <v/>
      </c>
      <c r="AO1106" s="20" t="s">
        <v>9198</v>
      </c>
      <c r="AP1106" s="376"/>
      <c r="AQ1106" s="377"/>
      <c r="AR1106" s="19" t="str">
        <f>IF(AP1106=Tablas!$C$34,"Persona_Humana",IF(AP1106=Tablas!$C$35,"Universidad",IF(AP1106=Tablas!$C$36,"Escuela",IF(AP1106=Tablas!$C$37,"Otras_Instituciones",""))))</f>
        <v/>
      </c>
    </row>
    <row r="1108" spans="3:48" x14ac:dyDescent="0.25">
      <c r="C1108" s="279" t="s">
        <v>9197</v>
      </c>
      <c r="D1108" s="421"/>
      <c r="E1108" s="399"/>
      <c r="F1108" s="400"/>
      <c r="G1108" s="400"/>
      <c r="H1108" s="400"/>
      <c r="I1108" s="400"/>
      <c r="J1108" s="401"/>
      <c r="AO1108" s="279" t="s">
        <v>9197</v>
      </c>
      <c r="AP1108" s="421"/>
      <c r="AQ1108" s="399"/>
      <c r="AR1108" s="400"/>
      <c r="AS1108" s="400"/>
      <c r="AT1108" s="400"/>
      <c r="AU1108" s="400"/>
      <c r="AV1108" s="401"/>
    </row>
    <row r="1110" spans="3:48" x14ac:dyDescent="0.25">
      <c r="C1110" s="75" t="str">
        <f>IF(OR(D1106=Tablas!$C$35,D1106=Tablas!$C$36,D1106=Tablas!$C$37),"Docentes","")</f>
        <v/>
      </c>
      <c r="AO1110" s="75" t="str">
        <f>IF(OR(AP1106=Tablas!$C$35,AP1106=Tablas!$C$36,AP1106=Tablas!$C$37),"Docentes","")</f>
        <v/>
      </c>
    </row>
    <row r="1112" spans="3:48" x14ac:dyDescent="0.25">
      <c r="C1112" s="179" t="str">
        <f>IF(OR(D1106=Tablas!$C$35,D1106=Tablas!$C$36,D1106=Tablas!$C$37),"CUIL/CUIT *","")</f>
        <v/>
      </c>
      <c r="D1112" s="179" t="str">
        <f>IF(OR(D1106=Tablas!$C$35,D1106=Tablas!$C$36,D1106=Tablas!$C$37),"Apellido *","")</f>
        <v/>
      </c>
      <c r="E1112" s="179" t="str">
        <f>IF(OR(D1106=Tablas!$C$35,D1106=Tablas!$C$36,D1106=Tablas!$C$37),"Nombre *","")</f>
        <v/>
      </c>
      <c r="F1112" s="179" t="str">
        <f>IF(OR(D1106=Tablas!$C$35,D1106=Tablas!$C$36,D1106=Tablas!$C$37),"Email *","")</f>
        <v/>
      </c>
      <c r="G1112" s="179" t="str">
        <f>IF(OR(D1106=Tablas!$C$35,D1106=Tablas!$C$36,D1106=Tablas!$C$37),"Trayectoria formativa del docente*","")</f>
        <v/>
      </c>
      <c r="AO1112" s="179" t="str">
        <f>IF(OR(AP1106=Tablas!$C$35,AP1106=Tablas!$C$36,AP1106=Tablas!$C$37),"CUIL/CUIT *","")</f>
        <v/>
      </c>
      <c r="AP1112" s="179" t="str">
        <f>IF(OR(AP1106=Tablas!$C$35,AP1106=Tablas!$C$36,AP1106=Tablas!$C$37),"Apellido *","")</f>
        <v/>
      </c>
      <c r="AQ1112" s="179" t="str">
        <f>IF(OR(AP1106=Tablas!$C$35,AP1106=Tablas!$C$36,AP1106=Tablas!$C$37),"Nombre *","")</f>
        <v/>
      </c>
      <c r="AR1112" s="179" t="str">
        <f>IF(OR(AP1106=Tablas!$C$35,AP1106=Tablas!$C$36,AP1106=Tablas!$C$37),"Email *","")</f>
        <v/>
      </c>
      <c r="AS1112" s="179" t="str">
        <f>IF(OR(AP1106=Tablas!$C$35,AP1106=Tablas!$C$36,AP1106=Tablas!$C$37),"Trayectoria formativa del docente*","")</f>
        <v/>
      </c>
    </row>
    <row r="1113" spans="3:48" x14ac:dyDescent="0.25">
      <c r="C1113" s="177"/>
      <c r="D1113" s="178"/>
      <c r="E1113" s="178"/>
      <c r="F1113" s="178"/>
      <c r="G1113" s="178"/>
      <c r="I1113" s="96" t="str">
        <f>IF(AND(OR(D1106=Tablas!$C$35,D1106=Tablas!$C$36,D1106=Tablas!$C$37),C1113="",D1113="",E1113="",F1113="",G1113=""),"Debe completar los datos de al menos un docente del curso","")</f>
        <v/>
      </c>
      <c r="AO1113" s="177"/>
      <c r="AP1113" s="178"/>
      <c r="AQ1113" s="178"/>
      <c r="AR1113" s="178"/>
      <c r="AS1113" s="178"/>
      <c r="AU1113" s="96" t="str">
        <f>IF(AND(OR(AP1106=Tablas!$C$35,AP1106=Tablas!$C$36,AP1106=Tablas!$C$37),AO1113="",AP1113="",AQ1113="",AR1113="",AS1113=""),"Debe completar los datos de al menos un docente del curso","")</f>
        <v/>
      </c>
    </row>
    <row r="1114" spans="3:48" x14ac:dyDescent="0.25">
      <c r="C1114" s="177"/>
      <c r="D1114" s="178"/>
      <c r="E1114" s="178"/>
      <c r="F1114" s="178"/>
      <c r="G1114" s="178"/>
      <c r="AO1114" s="177"/>
      <c r="AP1114" s="178"/>
      <c r="AQ1114" s="178"/>
      <c r="AR1114" s="178"/>
      <c r="AS1114" s="178"/>
    </row>
    <row r="1115" spans="3:48" x14ac:dyDescent="0.25">
      <c r="C1115" s="177"/>
      <c r="D1115" s="178"/>
      <c r="E1115" s="178"/>
      <c r="F1115" s="178"/>
      <c r="G1115" s="178"/>
      <c r="AO1115" s="177"/>
      <c r="AP1115" s="178"/>
      <c r="AQ1115" s="178"/>
      <c r="AR1115" s="178"/>
      <c r="AS1115" s="178"/>
    </row>
    <row r="1116" spans="3:48" x14ac:dyDescent="0.25">
      <c r="C1116" s="177"/>
      <c r="D1116" s="178"/>
      <c r="E1116" s="178"/>
      <c r="F1116" s="178"/>
      <c r="G1116" s="178"/>
      <c r="AO1116" s="177"/>
      <c r="AP1116" s="178"/>
      <c r="AQ1116" s="178"/>
      <c r="AR1116" s="178"/>
      <c r="AS1116" s="178"/>
    </row>
    <row r="1117" spans="3:48" x14ac:dyDescent="0.25">
      <c r="C1117" s="177"/>
      <c r="D1117" s="178"/>
      <c r="E1117" s="178"/>
      <c r="F1117" s="178"/>
      <c r="G1117" s="178"/>
      <c r="AO1117" s="177"/>
      <c r="AP1117" s="178"/>
      <c r="AQ1117" s="178"/>
      <c r="AR1117" s="178"/>
      <c r="AS1117" s="178"/>
    </row>
    <row r="1118" spans="3:48" x14ac:dyDescent="0.25">
      <c r="C1118" s="177"/>
      <c r="D1118" s="178"/>
      <c r="E1118" s="178"/>
      <c r="F1118" s="178"/>
      <c r="G1118" s="178"/>
      <c r="AO1118" s="177"/>
      <c r="AP1118" s="178"/>
      <c r="AQ1118" s="178"/>
      <c r="AR1118" s="178"/>
      <c r="AS1118" s="178"/>
    </row>
    <row r="1119" spans="3:48" x14ac:dyDescent="0.25">
      <c r="C1119" s="177"/>
      <c r="D1119" s="178"/>
      <c r="E1119" s="178"/>
      <c r="F1119" s="178"/>
      <c r="G1119" s="178"/>
      <c r="AO1119" s="177"/>
      <c r="AP1119" s="178"/>
      <c r="AQ1119" s="178"/>
      <c r="AR1119" s="178"/>
      <c r="AS1119" s="178"/>
    </row>
    <row r="1120" spans="3:48" x14ac:dyDescent="0.25">
      <c r="C1120" s="177"/>
      <c r="D1120" s="178"/>
      <c r="E1120" s="178"/>
      <c r="F1120" s="178"/>
      <c r="G1120" s="178"/>
      <c r="AO1120" s="177"/>
      <c r="AP1120" s="178"/>
      <c r="AQ1120" s="178"/>
      <c r="AR1120" s="178"/>
      <c r="AS1120" s="178"/>
    </row>
    <row r="1121" spans="2:55" x14ac:dyDescent="0.25">
      <c r="C1121" s="177"/>
      <c r="D1121" s="178"/>
      <c r="E1121" s="178"/>
      <c r="F1121" s="178"/>
      <c r="G1121" s="178"/>
      <c r="AO1121" s="177"/>
      <c r="AP1121" s="178"/>
      <c r="AQ1121" s="178"/>
      <c r="AR1121" s="178"/>
      <c r="AS1121" s="178"/>
    </row>
    <row r="1122" spans="2:55" x14ac:dyDescent="0.25">
      <c r="C1122" s="177"/>
      <c r="D1122" s="178"/>
      <c r="E1122" s="178"/>
      <c r="F1122" s="178"/>
      <c r="G1122" s="178"/>
      <c r="AO1122" s="177"/>
      <c r="AP1122" s="178"/>
      <c r="AQ1122" s="178"/>
      <c r="AR1122" s="178"/>
      <c r="AS1122" s="178"/>
    </row>
    <row r="1123" spans="2:55" x14ac:dyDescent="0.25">
      <c r="C1123" s="177"/>
      <c r="D1123" s="178"/>
      <c r="E1123" s="178"/>
      <c r="F1123" s="178"/>
      <c r="G1123" s="178"/>
      <c r="AO1123" s="177"/>
      <c r="AP1123" s="178"/>
      <c r="AQ1123" s="178"/>
      <c r="AR1123" s="178"/>
      <c r="AS1123" s="178"/>
    </row>
    <row r="1124" spans="2:55" x14ac:dyDescent="0.25">
      <c r="C1124" s="177"/>
      <c r="D1124" s="178"/>
      <c r="E1124" s="178"/>
      <c r="F1124" s="178"/>
      <c r="G1124" s="178"/>
      <c r="AO1124" s="177"/>
      <c r="AP1124" s="178"/>
      <c r="AQ1124" s="178"/>
      <c r="AR1124" s="178"/>
      <c r="AS1124" s="178"/>
    </row>
    <row r="1125" spans="2:55" x14ac:dyDescent="0.25">
      <c r="C1125" s="177"/>
      <c r="D1125" s="178"/>
      <c r="E1125" s="178"/>
      <c r="F1125" s="178"/>
      <c r="G1125" s="178"/>
      <c r="AO1125" s="177"/>
      <c r="AP1125" s="178"/>
      <c r="AQ1125" s="178"/>
      <c r="AR1125" s="178"/>
      <c r="AS1125" s="178"/>
    </row>
    <row r="1126" spans="2:55" x14ac:dyDescent="0.25">
      <c r="C1126" s="177"/>
      <c r="D1126" s="178"/>
      <c r="E1126" s="178"/>
      <c r="F1126" s="178"/>
      <c r="G1126" s="178"/>
      <c r="AO1126" s="177"/>
      <c r="AP1126" s="178"/>
      <c r="AQ1126" s="178"/>
      <c r="AR1126" s="178"/>
      <c r="AS1126" s="178"/>
    </row>
    <row r="1127" spans="2:55" x14ac:dyDescent="0.25">
      <c r="C1127" s="177"/>
      <c r="D1127" s="178"/>
      <c r="E1127" s="178"/>
      <c r="F1127" s="178"/>
      <c r="G1127" s="178"/>
      <c r="AO1127" s="177"/>
      <c r="AP1127" s="178"/>
      <c r="AQ1127" s="178"/>
      <c r="AR1127" s="178"/>
      <c r="AS1127" s="178"/>
    </row>
    <row r="1129" spans="2:55" ht="15.75" x14ac:dyDescent="0.25">
      <c r="B1129" s="271" t="s">
        <v>9201</v>
      </c>
      <c r="C1129" s="271"/>
      <c r="D1129" s="271"/>
      <c r="E1129" s="271"/>
      <c r="F1129" s="271"/>
      <c r="G1129" s="271"/>
      <c r="H1129" s="271"/>
      <c r="I1129" s="271"/>
      <c r="J1129" s="271"/>
      <c r="K1129" s="271"/>
      <c r="L1129" s="271"/>
      <c r="M1129" s="271"/>
      <c r="N1129" s="271"/>
      <c r="O1129" s="271"/>
      <c r="P1129" s="271"/>
      <c r="Q1129" s="271"/>
      <c r="AN1129" s="271" t="s">
        <v>9201</v>
      </c>
      <c r="AO1129" s="271"/>
      <c r="AP1129" s="271"/>
      <c r="AQ1129" s="271"/>
      <c r="AR1129" s="271"/>
      <c r="AS1129" s="271"/>
      <c r="AT1129" s="271"/>
      <c r="AU1129" s="271"/>
      <c r="AV1129" s="271"/>
      <c r="AW1129" s="271"/>
      <c r="AX1129" s="271"/>
      <c r="AY1129" s="271"/>
      <c r="AZ1129" s="271"/>
      <c r="BA1129" s="271"/>
      <c r="BB1129" s="271"/>
      <c r="BC1129" s="271"/>
    </row>
    <row r="1132" spans="2:55" x14ac:dyDescent="0.25">
      <c r="D1132" s="102" t="s">
        <v>9202</v>
      </c>
      <c r="E1132" s="102" t="s">
        <v>9203</v>
      </c>
      <c r="AP1132" s="102" t="s">
        <v>9202</v>
      </c>
      <c r="AQ1132" s="102" t="s">
        <v>9203</v>
      </c>
    </row>
    <row r="1133" spans="2:55" x14ac:dyDescent="0.25">
      <c r="C1133" s="64" t="s">
        <v>9204</v>
      </c>
      <c r="D1133" s="134"/>
      <c r="E1133" s="134"/>
      <c r="AO1133" s="64" t="s">
        <v>9204</v>
      </c>
      <c r="AP1133" s="134"/>
      <c r="AQ1133" s="134"/>
    </row>
    <row r="1134" spans="2:55" x14ac:dyDescent="0.25">
      <c r="C1134" s="64"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Profesional'!G1064=Tablas!$C$54)),"Desocupados","")</f>
        <v/>
      </c>
      <c r="D1134" s="134"/>
      <c r="E1134" s="134"/>
      <c r="AO1134" s="64"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Profesional'!AS1064=Tablas!$C$54)),"Desocupados","")</f>
        <v/>
      </c>
      <c r="AP1134" s="134"/>
      <c r="AQ1134" s="134"/>
    </row>
    <row r="1135" spans="2:55" x14ac:dyDescent="0.25">
      <c r="C1135" s="102" t="s">
        <v>7586</v>
      </c>
      <c r="D1135" s="64">
        <f>+D1133+D1134</f>
        <v>0</v>
      </c>
      <c r="E1135" s="64">
        <f>+E1133+E1134</f>
        <v>0</v>
      </c>
      <c r="AO1135" s="102" t="s">
        <v>7586</v>
      </c>
      <c r="AP1135" s="64">
        <f>+AP1133+AP1134</f>
        <v>0</v>
      </c>
      <c r="AQ1135" s="64">
        <f>+AQ1133+AQ1134</f>
        <v>0</v>
      </c>
    </row>
    <row r="1137" spans="2:55" ht="15.75" x14ac:dyDescent="0.25">
      <c r="B1137" s="271"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Profesional'!G1064=Tablas!$C$54)),"Compromiso de inserción de desocupados","")</f>
        <v/>
      </c>
      <c r="C1137" s="271"/>
      <c r="D1137" s="271"/>
      <c r="E1137" s="271"/>
      <c r="F1137" s="271"/>
      <c r="G1137" s="271"/>
      <c r="H1137" s="271"/>
      <c r="I1137" s="271"/>
      <c r="J1137" s="271"/>
      <c r="K1137" s="271"/>
      <c r="L1137" s="271"/>
      <c r="M1137" s="271"/>
      <c r="N1137" s="271"/>
      <c r="O1137" s="271"/>
      <c r="P1137" s="271"/>
      <c r="Q1137" s="271"/>
      <c r="AN1137" s="271"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Profesional'!AS1064=Tablas!$C$54)),"Compromiso de inserción de desocupados","")</f>
        <v/>
      </c>
      <c r="AO1137" s="271"/>
      <c r="AP1137" s="271"/>
      <c r="AQ1137" s="271"/>
      <c r="AR1137" s="271"/>
      <c r="AS1137" s="271"/>
      <c r="AT1137" s="271"/>
      <c r="AU1137" s="271"/>
      <c r="AV1137" s="271"/>
      <c r="AW1137" s="271"/>
      <c r="AX1137" s="271"/>
      <c r="AY1137" s="271"/>
      <c r="AZ1137" s="271"/>
      <c r="BA1137" s="271"/>
      <c r="BB1137" s="271"/>
      <c r="BC1137" s="271"/>
    </row>
    <row r="1139" spans="2:55" x14ac:dyDescent="0.25">
      <c r="C1139" s="355"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Profesional'!G1064=Tablas!$C$57),D1064="",G1064=""),IF(D1134&gt;0,"¿Se compromete a incorporar algún participante desocupado una vez concluido el curso/entrenamiento? ",""))</f>
        <v/>
      </c>
      <c r="D1139" s="355"/>
      <c r="E1139" s="355"/>
      <c r="F1139" s="355"/>
      <c r="G1139" s="355"/>
      <c r="H1139" s="164"/>
      <c r="AO1139" s="355"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Profesional'!AS1064=Tablas!$C$57),AP1064="",AS1064=""),IF(AP1134&gt;0,"¿Se compromete a incorporar algún participante desocupado una vez concluido el curso/entrenamiento? ",""))</f>
        <v/>
      </c>
      <c r="AP1139" s="355"/>
      <c r="AQ1139" s="355"/>
      <c r="AR1139" s="355"/>
      <c r="AS1139" s="355"/>
      <c r="AT1139" s="164"/>
    </row>
    <row r="1141" spans="2:55" x14ac:dyDescent="0.25">
      <c r="C1141" s="20"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Profesional'!G1064=Tablas!$C$57),D1064="",G1064=""),IF(AND(D1134&gt;0,H1139="SI"),"¿Cuántos? *",""))</f>
        <v/>
      </c>
      <c r="D1141" s="164"/>
      <c r="AO1141" s="20"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Profesional'!AS1064=Tablas!$C$57),AP1064="",AS1064=""),IF(AND(AP1134&gt;0,AT1139="SI"),"¿Cuántos? *",""))</f>
        <v/>
      </c>
      <c r="AP1141" s="164"/>
    </row>
    <row r="1143" spans="2:55" x14ac:dyDescent="0.25">
      <c r="C1143" s="288"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Profesional'!G1064=Tablas!$C$57),D1064="",G1064=""),IF(AND(D1134&gt;0,H1139="SI"),"¿En qué puestos serán incorporados? *",""))</f>
        <v/>
      </c>
      <c r="D1143" s="288"/>
      <c r="E1143" s="289"/>
      <c r="F1143" s="289"/>
      <c r="G1143" s="289"/>
      <c r="H1143" s="289"/>
      <c r="I1143" s="289"/>
      <c r="J1143" s="289"/>
      <c r="K1143" s="289"/>
      <c r="L1143" s="289"/>
      <c r="M1143" s="289"/>
      <c r="N1143" s="289"/>
      <c r="O1143" s="289"/>
      <c r="P1143" s="289"/>
      <c r="AO1143" s="288"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Profesional'!AS1064=Tablas!$C$57),AP1064="",AS1064=""),IF(AND(AP1134&gt;0,AT1139="SI"),"¿En qué puestos serán incorporados? *",""))</f>
        <v/>
      </c>
      <c r="AP1143" s="288"/>
      <c r="AQ1143" s="289"/>
      <c r="AR1143" s="289"/>
      <c r="AS1143" s="289"/>
      <c r="AT1143" s="289"/>
      <c r="AU1143" s="289"/>
      <c r="AV1143" s="289"/>
      <c r="AW1143" s="289"/>
      <c r="AX1143" s="289"/>
      <c r="AY1143" s="289"/>
      <c r="AZ1143" s="289"/>
      <c r="BA1143" s="289"/>
      <c r="BB1143" s="289"/>
    </row>
    <row r="1145" spans="2:55" x14ac:dyDescent="0.25">
      <c r="C1145" s="158"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Profesional'!G1064=Tablas!$C$57),D1064="",G1064=""),IF(AND(D1134&gt;0,H1139="SI"),"Indique a que grupo pertenecen los desocupados a incorporar *",""))</f>
        <v/>
      </c>
      <c r="D1145" s="158"/>
      <c r="E1145" s="158"/>
      <c r="F1145" s="137"/>
      <c r="G1145" s="159"/>
      <c r="H1145" s="159"/>
      <c r="AO1145" s="158"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Profesional'!AS1064=Tablas!$C$57),AP1064="",AS1064=""),IF(AND(AP1134&gt;0,AT1139="SI"),"Indique a que grupo pertenecen los desocupados a incorporar *",""))</f>
        <v/>
      </c>
      <c r="AP1145" s="158"/>
      <c r="AQ1145" s="158"/>
      <c r="AR1145" s="137"/>
      <c r="AS1145" s="159"/>
      <c r="AT1145" s="159"/>
    </row>
    <row r="1147" spans="2:55" x14ac:dyDescent="0.25">
      <c r="C1147" s="38"/>
      <c r="D1147" s="38"/>
      <c r="E1147" s="180"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Profesional'!G1064=Tablas!$C$57),D1064="",G1064=""),IF(AND(D1134&gt;0,H1139="SI"),"18 a 24 años",""))</f>
        <v/>
      </c>
      <c r="F1147" s="180"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Profesional'!G1064=Tablas!$C$57),D1064="",G1064=""),IF(AND(D1134&gt;0,H1139="SI"),"25 a 44 años",""))</f>
        <v/>
      </c>
      <c r="G1147" s="180"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Profesional'!G1064=Tablas!$C$57),D1064="",G1064=""),IF(AND(D1134&gt;0,H1139="SI"),"Mayores de 45 años",""))</f>
        <v/>
      </c>
      <c r="H1147" s="180"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Profesional'!G1064=Tablas!$C$57),D1064="",G1064=""),IF(AND(D1134&gt;0,H1139="SI"),"Total",""))</f>
        <v/>
      </c>
      <c r="AO1147" s="38"/>
      <c r="AP1147" s="38"/>
      <c r="AQ1147" s="180"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Profesional'!AS1064=Tablas!$C$57),AP1064="",AS1064=""),IF(AND(AP1134&gt;0,AT1139="SI"),"18 a 24 años",""))</f>
        <v/>
      </c>
      <c r="AR1147" s="180"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Profesional'!AS1064=Tablas!$C$57),AP1064="",AS1064=""),IF(AND(AP1134&gt;0,AT1139="SI"),"25 a 44 años",""))</f>
        <v/>
      </c>
      <c r="AS1147" s="180"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Profesional'!AS1064=Tablas!$C$57),AP1064="",AS1064=""),IF(AND(AP1134&gt;0,AT1139="SI"),"Mayores de 45 años",""))</f>
        <v/>
      </c>
      <c r="AT1147" s="180"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Profesional'!AS1064=Tablas!$C$57),AP1064="",AS1064=""),IF(AND(AP1134&gt;0,AT1139="SI"),"Total",""))</f>
        <v/>
      </c>
    </row>
    <row r="1148" spans="2:55" x14ac:dyDescent="0.25">
      <c r="C1148" s="395"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Profesional'!G1064=Tablas!$C$57),D1064="",G1064=""),IF(AND(D1134&gt;0,H1139="SI"),"En general",""))</f>
        <v/>
      </c>
      <c r="D1148" s="395"/>
      <c r="E1148" s="181"/>
      <c r="F1148" s="181"/>
      <c r="G1148" s="181"/>
      <c r="H1148"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Profesional'!G1064=Tablas!$C$57),D1064="",G1064=""),IF(AND(D1134&gt;0,H1139="SI"),+E1148+F1148+G1148,""))</f>
        <v/>
      </c>
      <c r="AO1148" s="395"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Profesional'!AS1064=Tablas!$C$57),AP1064="",AS1064=""),IF(AND(AP1134&gt;0,AT1139="SI"),"En general",""))</f>
        <v/>
      </c>
      <c r="AP1148" s="395"/>
      <c r="AQ1148" s="181"/>
      <c r="AR1148" s="181"/>
      <c r="AS1148" s="181"/>
      <c r="AT1148"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Profesional'!AS1064=Tablas!$C$57),AP1064="",AS1064=""),IF(AND(AP1134&gt;0,AT1139="SI"),+AQ1148+AR1148+AS1148,""))</f>
        <v/>
      </c>
    </row>
    <row r="1149" spans="2:55" x14ac:dyDescent="0.25">
      <c r="C1149" s="395"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Profesional'!G1064=Tablas!$C$57),D1064="",G1064=""),IF(AND(D1134&gt;0,H1139="SI"),"Con Discapacidad ",""))</f>
        <v/>
      </c>
      <c r="D1149" s="395"/>
      <c r="E1149" s="181"/>
      <c r="F1149" s="181"/>
      <c r="G1149" s="181"/>
      <c r="H1149"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Profesional'!G1064=Tablas!$C$57),D1064="",G1064=""),IF(AND(D1134&gt;0,H1139="SI"),+E1149+F1149+G1149,""))</f>
        <v/>
      </c>
      <c r="AO1149" s="395"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Profesional'!AS1064=Tablas!$C$57),AP1064="",AS1064=""),IF(AND(AP1134&gt;0,AT1139="SI"),"Con Discapacidad ",""))</f>
        <v/>
      </c>
      <c r="AP1149" s="395"/>
      <c r="AQ1149" s="181"/>
      <c r="AR1149" s="181"/>
      <c r="AS1149" s="181"/>
      <c r="AT1149"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Profesional'!AS1064=Tablas!$C$57),AP1064="",AS1064=""),IF(AND(AP1134&gt;0,AT1139="SI"),+AQ1149+AR1149+AS1149,""))</f>
        <v/>
      </c>
    </row>
    <row r="1150" spans="2:55" x14ac:dyDescent="0.25">
      <c r="C1150" s="395"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Profesional'!G1064=Tablas!$C$57),D1064="",G1064=""),IF(AND(D1134&gt;0,H1139="SI"),"Incluidos en el Seguro de Capacitación y Empleo (SCyE)",""))</f>
        <v/>
      </c>
      <c r="D1150" s="395"/>
      <c r="E1150" s="181"/>
      <c r="F1150" s="181"/>
      <c r="G1150" s="181"/>
      <c r="H1150"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Profesional'!G1064=Tablas!$C$57),D1064="",G1064=""),IF(AND(D1134&gt;0,H1139="SI"),+E1150+F1150+G1150,""))</f>
        <v/>
      </c>
      <c r="AO1150" s="395"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Profesional'!AS1064=Tablas!$C$57),AP1064="",AS1064=""),IF(AND(AP1134&gt;0,AT1139="SI"),"Incluidos en el Seguro de Capacitación y Empleo (SCyE)",""))</f>
        <v/>
      </c>
      <c r="AP1150" s="395"/>
      <c r="AQ1150" s="181"/>
      <c r="AR1150" s="181"/>
      <c r="AS1150" s="181"/>
      <c r="AT1150"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Profesional'!AS1064=Tablas!$C$57),AP1064="",AS1064=""),IF(AND(AP1134&gt;0,AT1139="SI"),+AQ1150+AR1150+AS1150,""))</f>
        <v/>
      </c>
    </row>
    <row r="1151" spans="2:55" x14ac:dyDescent="0.25">
      <c r="C1151" s="396"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Profesional'!G1064=Tablas!$C$57),D1064="",G1064=""),IF(AND(D1134&gt;0,H1139="SI"),"Total",""))</f>
        <v/>
      </c>
      <c r="D1151" s="396"/>
      <c r="E1151"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Profesional'!G1064=Tablas!$C$57),D1064="",G1064=""),IF(AND(D1134&gt;0,H1139="SI"),+E1148+E1149+E1150,""))</f>
        <v/>
      </c>
      <c r="F1151"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Profesional'!G1064=Tablas!$C$57),D1064="",G1064=""),IF(AND(D1134&gt;0,H1139="SI"),+F1148+F1149+F1150,""))</f>
        <v/>
      </c>
      <c r="G1151"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Profesional'!G1064=Tablas!$C$57),D1064="",G1064=""),IF(AND(D1134&gt;0,H1139="SI"),+G1148+G1149+G1150,""))</f>
        <v/>
      </c>
      <c r="H1151" s="182" t="str">
        <f>IF(OR(AND('Formacion Profesional'!D1064=Tablas!$C$61,'Formacion Profesional'!G1064=Tablas!$C$53),AND('Formacion Profesional'!D1064=Tablas!$C$61,'Formacion Profesional'!G1064=Tablas!$C$54),AND('Formacion Profesional'!D1064=Tablas!$C$62,'Formacion Profesional'!G1064=Tablas!$C$53),AND('Formacion Profesional'!D1064=Tablas!$C$62,'Formacion Profesional'!G1064=Tablas!$C$54),AND('Formacion Profesional'!D1064=Tablas!$C$62,'Formacion Profesional'!G1064=Tablas!$C$56),AND('Formacion Profesional'!D1064=Tablas!$C$62,'Formacion Profesional'!G1064=Tablas!$C$57),D1064="",G1064=""),IF(AND(D1134&gt;0,H1139="SI"),+H1148+H1149+H1150,""))</f>
        <v/>
      </c>
      <c r="AO1151" s="396"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Profesional'!AS1064=Tablas!$C$57),AP1064="",AS1064=""),IF(AND(AP1134&gt;0,AT1139="SI"),"Total",""))</f>
        <v/>
      </c>
      <c r="AP1151" s="396"/>
      <c r="AQ1151"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Profesional'!AS1064=Tablas!$C$57),AP1064="",AS1064=""),IF(AND(AP1134&gt;0,AT1139="SI"),+AQ1148+AQ1149+AQ1150,""))</f>
        <v/>
      </c>
      <c r="AR1151"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Profesional'!AS1064=Tablas!$C$57),AP1064="",AS1064=""),IF(AND(AP1134&gt;0,AT1139="SI"),+AR1148+AR1149+AR1150,""))</f>
        <v/>
      </c>
      <c r="AS1151"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Profesional'!AS1064=Tablas!$C$57),AP1064="",AS1064=""),IF(AND(AP1134&gt;0,AT1139="SI"),+AS1148+AS1149+AS1150,""))</f>
        <v/>
      </c>
      <c r="AT1151" s="182" t="str">
        <f>IF(OR(AND('Formacion Profesional'!AP1064=Tablas!$C$61,'Formacion Profesional'!AS1064=Tablas!$C$53),AND('Formacion Profesional'!AP1064=Tablas!$C$61,'Formacion Profesional'!AS1064=Tablas!$C$54),AND('Formacion Profesional'!AP1064=Tablas!$C$62,'Formacion Profesional'!AS1064=Tablas!$C$53),AND('Formacion Profesional'!AP1064=Tablas!$C$62,'Formacion Profesional'!AS1064=Tablas!$C$54),AND('Formacion Profesional'!AP1064=Tablas!$C$62,'Formacion Profesional'!AS1064=Tablas!$C$56),AND('Formacion Profesional'!AP1064=Tablas!$C$62,'Formacion Profesional'!AS1064=Tablas!$C$57),AP1064="",AS1064=""),IF(AND(AP1134&gt;0,AT1139="SI"),+AT1148+AT1149+AT1150,""))</f>
        <v/>
      </c>
    </row>
    <row r="1154" spans="2:55" ht="15.75" x14ac:dyDescent="0.25">
      <c r="B1154" s="271" t="str">
        <f>IF(OR(AND(D1064=Tablas!$C$61,'Formacion Profesional'!G1064=Tablas!$C$53),AND(D1064=Tablas!$C$61,'Formacion Profesional'!G1064=Tablas!$C$54),AND(D1064=Tablas!$C$62,'Formacion Profesional'!G1064=Tablas!$C$53),AND(D1064=Tablas!$C$62,'Formacion Profesional'!G1064=Tablas!$C$54),AND(D1064=Tablas!$C$62,'Formacion Profesional'!G1064=Tablas!$C$56)),"Participantes ocupados","")</f>
        <v/>
      </c>
      <c r="C1154" s="271"/>
      <c r="D1154" s="271"/>
      <c r="E1154" s="271"/>
      <c r="F1154" s="271"/>
      <c r="G1154" s="271"/>
      <c r="H1154" s="271"/>
      <c r="I1154" s="271"/>
      <c r="J1154" s="271"/>
      <c r="K1154" s="271"/>
      <c r="L1154" s="271"/>
      <c r="M1154" s="271"/>
      <c r="N1154" s="271"/>
      <c r="O1154" s="271"/>
      <c r="P1154" s="271"/>
      <c r="Q1154" s="271"/>
      <c r="AN1154" s="271"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Profesional'!AS1064=Tablas!$C$56)),"Participantes ocupados","")</f>
        <v/>
      </c>
      <c r="AO1154" s="271"/>
      <c r="AP1154" s="271"/>
      <c r="AQ1154" s="271"/>
      <c r="AR1154" s="271"/>
      <c r="AS1154" s="271"/>
      <c r="AT1154" s="271"/>
      <c r="AU1154" s="271"/>
      <c r="AV1154" s="271"/>
      <c r="AW1154" s="271"/>
      <c r="AX1154" s="271"/>
      <c r="AY1154" s="271"/>
      <c r="AZ1154" s="271"/>
      <c r="BA1154" s="271"/>
      <c r="BB1154" s="271"/>
      <c r="BC1154" s="271"/>
    </row>
    <row r="1157" spans="2:55" x14ac:dyDescent="0.25">
      <c r="C1157" s="58"/>
      <c r="D1157" s="165" t="str">
        <f>IF(OR(AND(D1064=Tablas!$C$61,'Formacion Profesional'!G1064=Tablas!$C$53),AND(D1064=Tablas!$C$61,'Formacion Profesional'!G1064=Tablas!$C$54),AND(D1064=Tablas!$C$62,'Formacion Profesional'!G1064=Tablas!$C$53),AND(D1064=Tablas!$C$62,'Formacion Profesional'!G1064=Tablas!$C$54),AND(D1064=Tablas!$C$62,'Formacion Profesional'!G1064=Tablas!$C$56)),"Una réplica","")</f>
        <v/>
      </c>
      <c r="E1157" s="162" t="str">
        <f>IF(OR(AND(D1064=Tablas!$C$61,'Formacion Profesional'!G1064=Tablas!$C$53),AND(D1064=Tablas!$C$61,'Formacion Profesional'!G1064=Tablas!$C$54),AND(D1064=Tablas!$C$62,'Formacion Profesional'!G1064=Tablas!$C$53),AND(D1064=Tablas!$C$62,'Formacion Profesional'!G1064=Tablas!$C$54),AND(D1064=Tablas!$C$62,'Formacion Profesional'!G1064=Tablas!$C$56)),"Todas las réplicas","")</f>
        <v/>
      </c>
      <c r="AO1157" s="58"/>
      <c r="AP1157" s="165"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Profesional'!AS1064=Tablas!$C$56)),"Una réplica","")</f>
        <v/>
      </c>
      <c r="AQ1157" s="162"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Profesional'!AS1064=Tablas!$C$56)),"Todas las réplicas","")</f>
        <v/>
      </c>
    </row>
    <row r="1158" spans="2:55" x14ac:dyDescent="0.25">
      <c r="C1158" s="167" t="str">
        <f>IF(OR(AND(D1064=Tablas!$C$61,'Formacion Profesional'!G1064=Tablas!$C$53),AND(D1064=Tablas!$C$61,'Formacion Profesional'!G1064=Tablas!$C$54),AND(D1064=Tablas!$C$62,'Formacion Profesional'!G1064=Tablas!$C$53),AND(D1064=Tablas!$C$62,'Formacion Profesional'!G1064=Tablas!$C$54),AND(D1064=Tablas!$C$62,'Formacion Profesional'!G1064=Tablas!$C$56)),"Del sujeto beneficiario","")</f>
        <v/>
      </c>
      <c r="D1158" s="127"/>
      <c r="E1158" s="127"/>
      <c r="AO1158" s="167"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Profesional'!AS1064=Tablas!$C$56)),"Del sujeto beneficiario","")</f>
        <v/>
      </c>
      <c r="AP1158" s="127"/>
      <c r="AQ1158" s="127"/>
    </row>
    <row r="1159" spans="2:55" x14ac:dyDescent="0.25">
      <c r="C1159" s="73" t="str">
        <f>IF(OR(AND(D1064=Tablas!$C$61,'Formacion Profesional'!G1064=Tablas!$C$53),AND(D1064=Tablas!$C$61,'Formacion Profesional'!G1064=Tablas!$C$54),AND(D1064=Tablas!$C$62,'Formacion Profesional'!G1064=Tablas!$C$53),AND(D1064=Tablas!$C$62,'Formacion Profesional'!G1064=Tablas!$C$54),AND(D1064=Tablas!$C$62,'Formacion Profesional'!G1064=Tablas!$C$56)),"De la/s patrocinada/s","")</f>
        <v/>
      </c>
      <c r="D1159" s="127"/>
      <c r="E1159" s="127"/>
      <c r="AO1159" s="73"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Profesional'!AS1064=Tablas!$C$56)),"De la/s patrocinada/s","")</f>
        <v/>
      </c>
      <c r="AP1159" s="127"/>
      <c r="AQ1159" s="127"/>
    </row>
    <row r="1160" spans="2:55" x14ac:dyDescent="0.25">
      <c r="C1160" s="126" t="str">
        <f>IF(OR(AND(D1064=Tablas!$C$61,'Formacion Profesional'!G1064=Tablas!$C$53),AND(D1064=Tablas!$C$61,'Formacion Profesional'!G1064=Tablas!$C$54),AND(D1064=Tablas!$C$62,'Formacion Profesional'!G1064=Tablas!$C$53),AND(D1064=Tablas!$C$62,'Formacion Profesional'!G1064=Tablas!$C$54),AND(D1064=Tablas!$C$62,'Formacion Profesional'!G1064=Tablas!$C$56)),"Total","")</f>
        <v/>
      </c>
      <c r="D1160" s="128" t="str">
        <f>IF(OR(AND(D1064=Tablas!$C$61,'Formacion Profesional'!G1064=Tablas!$C$53),AND(D1064=Tablas!$C$61,'Formacion Profesional'!G1064=Tablas!$C$54),AND(D1064=Tablas!$C$62,'Formacion Profesional'!G1064=Tablas!$C$53),AND(D1064=Tablas!$C$62,'Formacion Profesional'!G1064=Tablas!$C$54),AND(D1064=Tablas!$C$62,'Formacion Profesional'!G1064=Tablas!$C$56)),SUM(D1158:D1159),"")</f>
        <v/>
      </c>
      <c r="E1160" s="128" t="str">
        <f>IF(OR(AND(D1064=Tablas!$C$61,'Formacion Profesional'!G1064=Tablas!$C$53),AND(D1064=Tablas!$C$61,'Formacion Profesional'!G1064=Tablas!$C$54),AND(D1064=Tablas!$C$62,'Formacion Profesional'!G1064=Tablas!$C$53),AND(D1064=Tablas!$C$62,'Formacion Profesional'!G1064=Tablas!$C$54),AND(D1064=Tablas!$C$62,'Formacion Profesional'!G1064=Tablas!$C$56)),SUM(E1158:E1159),"")</f>
        <v/>
      </c>
      <c r="AO1160" s="12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Profesional'!AS1064=Tablas!$C$56)),"Total","")</f>
        <v/>
      </c>
      <c r="AP1160" s="128"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Profesional'!AS1064=Tablas!$C$56)),SUM(AP1158:AP1159),"")</f>
        <v/>
      </c>
      <c r="AQ1160" s="128"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Profesional'!AS1064=Tablas!$C$56)),SUM(AQ1158:AQ1159),"")</f>
        <v/>
      </c>
    </row>
    <row r="1163" spans="2:55" ht="15.75" x14ac:dyDescent="0.25">
      <c r="B1163" s="271" t="s">
        <v>9274</v>
      </c>
      <c r="C1163" s="271"/>
      <c r="D1163" s="271"/>
      <c r="E1163" s="271"/>
      <c r="F1163" s="271"/>
      <c r="G1163" s="271"/>
      <c r="H1163" s="271"/>
      <c r="I1163" s="271"/>
      <c r="J1163" s="271"/>
      <c r="K1163" s="271"/>
      <c r="L1163" s="271"/>
      <c r="M1163" s="271"/>
      <c r="N1163" s="271"/>
      <c r="O1163" s="271"/>
      <c r="P1163" s="271"/>
      <c r="Q1163" s="271"/>
      <c r="AN1163" s="271" t="s">
        <v>9274</v>
      </c>
      <c r="AO1163" s="271"/>
      <c r="AP1163" s="271"/>
      <c r="AQ1163" s="271"/>
      <c r="AR1163" s="271"/>
      <c r="AS1163" s="271"/>
      <c r="AT1163" s="271"/>
      <c r="AU1163" s="271"/>
      <c r="AV1163" s="271"/>
      <c r="AW1163" s="271"/>
      <c r="AX1163" s="271"/>
      <c r="AY1163" s="271"/>
      <c r="AZ1163" s="271"/>
      <c r="BA1163" s="271"/>
      <c r="BB1163" s="271"/>
      <c r="BC1163" s="271"/>
    </row>
    <row r="1165" spans="2:55" ht="71.25" customHeight="1" x14ac:dyDescent="0.25">
      <c r="C1165" s="38"/>
      <c r="D1165" s="38"/>
      <c r="E1165" s="166" t="str">
        <f>IF(OR(AND(D1064=Tablas!$C$61,'Formacion Profesional'!G1064=Tablas!$C$53),AND(D1064=Tablas!$C$61,'Formacion Profesional'!G1064=Tablas!$C$54),AND(D1064=Tablas!$C$62,'Formacion Profesional'!G1064=Tablas!$C$53),AND(D1064=Tablas!$C$62,'Formacion Profesional'!G1064=Tablas!$C$54),AND(D1064=Tablas!$C$62,'Formacion Profesional'!G1064=Tablas!$C$56)),"Producción / Operaciones","")</f>
        <v/>
      </c>
      <c r="F1165" s="166" t="str">
        <f>IF(OR(AND(D1064=Tablas!$C$61,'Formacion Profesional'!G1064=Tablas!$C$53),AND(D1064=Tablas!$C$61,'Formacion Profesional'!G1064=Tablas!$C$54),AND(D1064=Tablas!$C$62,'Formacion Profesional'!G1064=Tablas!$C$53),AND(D1064=Tablas!$C$62,'Formacion Profesional'!G1064=Tablas!$C$54),AND(D1064=Tablas!$C$62,'Formacion Profesional'!G1064=Tablas!$C$56)),"Comercial y ventas","")</f>
        <v/>
      </c>
      <c r="G1165" s="166" t="str">
        <f>IF(OR(AND(D1064=Tablas!$C$61,'Formacion Profesional'!G1064=Tablas!$C$53),AND(D1064=Tablas!$C$61,'Formacion Profesional'!G1064=Tablas!$C$54),AND(D1064=Tablas!$C$62,'Formacion Profesional'!G1064=Tablas!$C$53),AND(D1064=Tablas!$C$62,'Formacion Profesional'!G1064=Tablas!$C$54),AND(D1064=Tablas!$C$62,'Formacion Profesional'!G1064=Tablas!$C$56)),"Administración y finanzas","")</f>
        <v/>
      </c>
      <c r="H1165" s="166" t="str">
        <f>IF(OR(AND(D1064=Tablas!$C$61,'Formacion Profesional'!G1064=Tablas!$C$53),AND(D1064=Tablas!$C$61,'Formacion Profesional'!G1064=Tablas!$C$54),AND(D1064=Tablas!$C$62,'Formacion Profesional'!G1064=Tablas!$C$53),AND(D1064=Tablas!$C$62,'Formacion Profesional'!G1064=Tablas!$C$54),AND(D1064=Tablas!$C$62,'Formacion Profesional'!G1064=Tablas!$C$56)),"Recursos Humanos","")</f>
        <v/>
      </c>
      <c r="I1165" s="166" t="str">
        <f>IF(OR(AND(D1064=Tablas!$C$61,'Formacion Profesional'!G1064=Tablas!$C$53),AND(D1064=Tablas!$C$61,'Formacion Profesional'!G1064=Tablas!$C$54),AND(D1064=Tablas!$C$62,'Formacion Profesional'!G1064=Tablas!$C$53),AND(D1064=Tablas!$C$62,'Formacion Profesional'!G1064=Tablas!$C$54),AND(D1064=Tablas!$C$62,'Formacion Profesional'!G1064=Tablas!$C$56)),"Otros","")</f>
        <v/>
      </c>
      <c r="J1165" s="166" t="str">
        <f>IF(OR(AND(D1064=Tablas!$C$61,'Formacion Profesional'!G1064=Tablas!$C$53),AND(D1064=Tablas!$C$61,'Formacion Profesional'!G1064=Tablas!$C$54),AND(D1064=Tablas!$C$62,'Formacion Profesional'!G1064=Tablas!$C$53),AND(D1064=Tablas!$C$62,'Formacion Profesional'!G1064=Tablas!$C$54),AND(D1064=Tablas!$C$62,'Formacion Profesional'!G1064=Tablas!$C$56)),"Total","")</f>
        <v/>
      </c>
      <c r="L1165" s="26"/>
      <c r="AO1165" s="38"/>
      <c r="AP1165" s="38"/>
      <c r="AQ1165" s="16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Profesional'!AS1064=Tablas!$C$56)),"Producción / Operaciones","")</f>
        <v/>
      </c>
      <c r="AR1165" s="16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Profesional'!AS1064=Tablas!$C$56)),"Comercial y ventas","")</f>
        <v/>
      </c>
      <c r="AS1165" s="16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Profesional'!AS1064=Tablas!$C$56)),"Administración y finanzas","")</f>
        <v/>
      </c>
      <c r="AT1165" s="16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Profesional'!AS1064=Tablas!$C$56)),"Recursos Humanos","")</f>
        <v/>
      </c>
      <c r="AU1165" s="16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Profesional'!AS1064=Tablas!$C$56)),"Otros","")</f>
        <v/>
      </c>
      <c r="AV1165" s="16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Profesional'!AS1064=Tablas!$C$56)),"Total","")</f>
        <v/>
      </c>
      <c r="AX1165" s="26"/>
    </row>
    <row r="1166" spans="2:55" x14ac:dyDescent="0.25">
      <c r="C1166" s="397" t="str">
        <f>IF(AND('Empresa Cooperativa'!$D$12=Tablas!$C$4,OR(AND(D1064=Tablas!$C$61,'Formacion Profesional'!G1064=Tablas!$C$53),AND(D1064=Tablas!$C$61,'Formacion Profesional'!G1064=Tablas!$C$54),AND(D1064=Tablas!$C$62,'Formacion Profesional'!G1064=Tablas!$C$53),AND(D1064=Tablas!$C$62,'Formacion Profesional'!G1064=Tablas!$C$54),AND(D1064=Tablas!$C$62,'Formacion Profesional'!G1064=Tablas!$C$56))),"Gerentes",IF(AND('Empresa Cooperativa'!$D$12=Tablas!$C$5,OR(AND(D1064=Tablas!$C$61,'Formacion Profesional'!G1064=Tablas!$C$53),AND(D1064=Tablas!$C$61,'Formacion Profesional'!G1064=Tablas!$C$54),AND(D1064=Tablas!$C$62,'Formacion Profesional'!G1064=Tablas!$C$53),AND(D1064=Tablas!$C$62,'Formacion Profesional'!G1064=Tablas!$C$54),AND(D1064=Tablas!$C$62,'Formacion Profesional'!G1064=Tablas!$C$56))),"Asociados",""))</f>
        <v/>
      </c>
      <c r="D1166" s="397"/>
      <c r="E1166" s="129"/>
      <c r="F1166" s="129"/>
      <c r="G1166" s="129"/>
      <c r="H1166" s="129"/>
      <c r="I1166" s="129"/>
      <c r="J1166" s="131" t="str">
        <f>IF(OR(AND(D1064=Tablas!$C$61,'Formacion Profesional'!G1064=Tablas!$C$53),AND(D1064=Tablas!$C$61,'Formacion Profesional'!G1064=Tablas!$C$54),AND(D1064=Tablas!$C$62,'Formacion Profesional'!G1064=Tablas!$C$53),AND(D1064=Tablas!$C$62,'Formacion Profesional'!G1064=Tablas!$C$54),AND(D1064=Tablas!$C$62,'Formacion Profesional'!G1064=Tablas!$C$56)),SUM(E1166:I1166),"")</f>
        <v/>
      </c>
      <c r="L1166" s="26"/>
      <c r="AO1166" s="397" t="str">
        <f>IF(AND('Empresa Cooperativa'!$D$12=Tablas!$C$4,OR(AND(AP1064=Tablas!$C$61,'Formacion Profesional'!AS1064=Tablas!$C$53),AND(AP1064=Tablas!$C$61,'Formacion Profesional'!AS1064=Tablas!$C$54),AND(AP1064=Tablas!$C$62,'Formacion Profesional'!AS1064=Tablas!$C$53),AND(AP1064=Tablas!$C$62,'Formacion Profesional'!AS1064=Tablas!$C$54),AND(AP1064=Tablas!$C$62,'Formacion Profesional'!AS1064=Tablas!$C$56))),"Gerentes",IF(AND('Empresa Cooperativa'!$D$12=Tablas!$C$5,OR(AND(AP1064=Tablas!$C$61,'Formacion Profesional'!AS1064=Tablas!$C$53),AND(AP1064=Tablas!$C$61,'Formacion Profesional'!AS1064=Tablas!$C$54),AND(AP1064=Tablas!$C$62,'Formacion Profesional'!AS1064=Tablas!$C$53),AND(AP1064=Tablas!$C$62,'Formacion Profesional'!AS1064=Tablas!$C$54),AND(AP1064=Tablas!$C$62,'Formacion Profesional'!AS1064=Tablas!$C$56))),"Asociados",""))</f>
        <v/>
      </c>
      <c r="AP1166" s="397"/>
      <c r="AQ1166" s="129"/>
      <c r="AR1166" s="129"/>
      <c r="AS1166" s="129"/>
      <c r="AT1166" s="129"/>
      <c r="AU1166" s="129"/>
      <c r="AV1166" s="131"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Profesional'!AS1064=Tablas!$C$56)),SUM(AQ1166:AU1166),"")</f>
        <v/>
      </c>
      <c r="AX1166" s="26"/>
    </row>
    <row r="1167" spans="2:55" x14ac:dyDescent="0.25">
      <c r="C1167" s="398" t="str">
        <f>IF(AND('Empresa Cooperativa'!$D$12=Tablas!$C$4,OR(AND(D1064=Tablas!$C$61,'Formacion Profesional'!G1064=Tablas!$C$53),AND(D1064=Tablas!$C$61,'Formacion Profesional'!G1064=Tablas!$C$54),AND(D1064=Tablas!$C$62,'Formacion Profesional'!G1064=Tablas!$C$53),AND(D1064=Tablas!$C$62,'Formacion Profesional'!G1064=Tablas!$C$54),AND(D1064=Tablas!$C$62,'Formacion Profesional'!G1064=Tablas!$C$56))),"Mandos Medios (supervisores, jefes de área, etc.)","")</f>
        <v/>
      </c>
      <c r="D1167" s="398"/>
      <c r="E1167" s="129"/>
      <c r="F1167" s="129"/>
      <c r="G1167" s="129"/>
      <c r="H1167" s="129"/>
      <c r="I1167" s="129"/>
      <c r="J1167" s="131" t="str">
        <f>IF(OR(AND(D1064=Tablas!$C$61,'Formacion Profesional'!G1064=Tablas!$C$53),AND(D1064=Tablas!$C$61,'Formacion Profesional'!G1064=Tablas!$C$54),AND(D1064=Tablas!$C$62,'Formacion Profesional'!G1064=Tablas!$C$53),AND(D1064=Tablas!$C$62,'Formacion Profesional'!G1064=Tablas!$C$54),AND(D1064=Tablas!$C$62,'Formacion Profesional'!G1064=Tablas!$C$56)),SUM(E1167:I1167),"")</f>
        <v/>
      </c>
      <c r="L1167" s="26"/>
      <c r="AO1167" s="398" t="str">
        <f>IF(AND('Empresa Cooperativa'!$D$12=Tablas!$C$4,OR(AND(AP1064=Tablas!$C$61,'Formacion Profesional'!AS1064=Tablas!$C$53),AND(AP1064=Tablas!$C$61,'Formacion Profesional'!AS1064=Tablas!$C$54),AND(AP1064=Tablas!$C$62,'Formacion Profesional'!AS1064=Tablas!$C$53),AND(AP1064=Tablas!$C$62,'Formacion Profesional'!AS1064=Tablas!$C$54),AND(AP1064=Tablas!$C$62,'Formacion Profesional'!AS1064=Tablas!$C$56))),"Mandos Medios (supervisores, jefes de área, etc.)","")</f>
        <v/>
      </c>
      <c r="AP1167" s="398"/>
      <c r="AQ1167" s="129"/>
      <c r="AR1167" s="129"/>
      <c r="AS1167" s="129"/>
      <c r="AT1167" s="129"/>
      <c r="AU1167" s="129"/>
      <c r="AV1167" s="131"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Profesional'!AS1064=Tablas!$C$56)),SUM(AQ1167:AU1167),"")</f>
        <v/>
      </c>
      <c r="AX1167" s="26"/>
    </row>
    <row r="1168" spans="2:55" x14ac:dyDescent="0.25">
      <c r="C1168" s="398" t="str">
        <f>IF(AND('Empresa Cooperativa'!$D$12=Tablas!$C$4,OR(AND(D1064=Tablas!$C$61,'Formacion Profesional'!G1064=Tablas!$C$53),AND(D1064=Tablas!$C$61,'Formacion Profesional'!G1064=Tablas!$C$54),AND(D1064=Tablas!$C$62,'Formacion Profesional'!G1064=Tablas!$C$53),AND(D1064=Tablas!$C$62,'Formacion Profesional'!G1064=Tablas!$C$54),AND(D1064=Tablas!$C$62,'Formacion Profesional'!G1064=Tablas!$C$56))),"Operativos","")</f>
        <v/>
      </c>
      <c r="D1168" s="398"/>
      <c r="E1168" s="129"/>
      <c r="F1168" s="129"/>
      <c r="G1168" s="129"/>
      <c r="H1168" s="129"/>
      <c r="I1168" s="129"/>
      <c r="J1168" s="131" t="str">
        <f>IF(OR(AND(D1064=Tablas!$C$61,'Formacion Profesional'!G1064=Tablas!$C$53),AND(D1064=Tablas!$C$61,'Formacion Profesional'!G1064=Tablas!$C$54),AND(D1064=Tablas!$C$62,'Formacion Profesional'!G1064=Tablas!$C$53),AND(D1064=Tablas!$C$62,'Formacion Profesional'!G1064=Tablas!$C$54),AND(D1064=Tablas!$C$62,'Formacion Profesional'!G1064=Tablas!$C$56)),SUM(E1168:I1168),"")</f>
        <v/>
      </c>
      <c r="L1168" s="26"/>
      <c r="AO1168" s="398" t="str">
        <f>IF(AND('Empresa Cooperativa'!$D$12=Tablas!$C$4,OR(AND(AP1064=Tablas!$C$61,'Formacion Profesional'!AS1064=Tablas!$C$53),AND(AP1064=Tablas!$C$61,'Formacion Profesional'!AS1064=Tablas!$C$54),AND(AP1064=Tablas!$C$62,'Formacion Profesional'!AS1064=Tablas!$C$53),AND(AP1064=Tablas!$C$62,'Formacion Profesional'!AS1064=Tablas!$C$54),AND(AP1064=Tablas!$C$62,'Formacion Profesional'!AS1064=Tablas!$C$56))),"Operativos","")</f>
        <v/>
      </c>
      <c r="AP1168" s="398"/>
      <c r="AQ1168" s="129"/>
      <c r="AR1168" s="129"/>
      <c r="AS1168" s="129"/>
      <c r="AT1168" s="129"/>
      <c r="AU1168" s="129"/>
      <c r="AV1168" s="131"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Profesional'!AS1064=Tablas!$C$56)),SUM(AQ1168:AU1168),"")</f>
        <v/>
      </c>
      <c r="AX1168" s="26"/>
    </row>
    <row r="1169" spans="2:55" x14ac:dyDescent="0.25">
      <c r="C1169" s="386" t="str">
        <f>IF(OR(AND(D1064=Tablas!$C$61,'Formacion Profesional'!G1064=Tablas!$C$53),AND(D1064=Tablas!$C$61,'Formacion Profesional'!G1064=Tablas!$C$54),AND(D1064=Tablas!$C$62,'Formacion Profesional'!G1064=Tablas!$C$53),AND(D1064=Tablas!$C$62,'Formacion Profesional'!G1064=Tablas!$C$54),AND(D1064=Tablas!$C$62,'Formacion Profesional'!G1064=Tablas!$C$56)),"Total","")</f>
        <v/>
      </c>
      <c r="D1169" s="386"/>
      <c r="E1169" s="130" t="str">
        <f>IF(OR(AND(D1064=Tablas!$C$61,'Formacion Profesional'!G1064=Tablas!$C$53),AND(D1064=Tablas!$C$61,'Formacion Profesional'!G1064=Tablas!$C$54),AND(D1064=Tablas!$C$62,'Formacion Profesional'!G1064=Tablas!$C$53),AND(D1064=Tablas!$C$62,'Formacion Profesional'!G1064=Tablas!$C$54),AND(D1064=Tablas!$C$62,'Formacion Profesional'!G1064=Tablas!$C$56)),SUM(E1166:E1168),"")</f>
        <v/>
      </c>
      <c r="F1169" s="130" t="str">
        <f>IF(OR(AND(D1064=Tablas!$C$61,'Formacion Profesional'!G1064=Tablas!$C$53),AND(D1064=Tablas!$C$61,'Formacion Profesional'!G1064=Tablas!$C$54),AND(D1064=Tablas!$C$62,'Formacion Profesional'!G1064=Tablas!$C$53),AND(D1064=Tablas!$C$62,'Formacion Profesional'!G1064=Tablas!$C$54),AND(D1064=Tablas!$C$62,'Formacion Profesional'!G1064=Tablas!$C$56)),SUM(F1166:F1168),"")</f>
        <v/>
      </c>
      <c r="G1169" s="130" t="str">
        <f>IF(OR(AND(D1064=Tablas!$C$61,'Formacion Profesional'!G1064=Tablas!$C$53),AND(D1064=Tablas!$C$61,'Formacion Profesional'!G1064=Tablas!$C$54),AND(D1064=Tablas!$C$62,'Formacion Profesional'!G1064=Tablas!$C$53),AND(D1064=Tablas!$C$62,'Formacion Profesional'!G1064=Tablas!$C$54),AND(D1064=Tablas!$C$62,'Formacion Profesional'!G1064=Tablas!$C$56)),SUM(G1166:G1168),"")</f>
        <v/>
      </c>
      <c r="H1169" s="130" t="str">
        <f>IF(OR(AND(D1064=Tablas!$C$61,'Formacion Profesional'!G1064=Tablas!$C$53),AND(D1064=Tablas!$C$61,'Formacion Profesional'!G1064=Tablas!$C$54),AND(D1064=Tablas!$C$62,'Formacion Profesional'!G1064=Tablas!$C$53),AND(D1064=Tablas!$C$62,'Formacion Profesional'!G1064=Tablas!$C$54),AND(D1064=Tablas!$C$62,'Formacion Profesional'!G1064=Tablas!$C$56)),SUM(H1166:H1168),"")</f>
        <v/>
      </c>
      <c r="I1169" s="130" t="str">
        <f>IF(OR(AND(D1064=Tablas!$C$61,'Formacion Profesional'!G1064=Tablas!$C$53),AND(D1064=Tablas!$C$61,'Formacion Profesional'!G1064=Tablas!$C$54),AND(D1064=Tablas!$C$62,'Formacion Profesional'!G1064=Tablas!$C$53),AND(D1064=Tablas!$C$62,'Formacion Profesional'!G1064=Tablas!$C$54),AND(D1064=Tablas!$C$62,'Formacion Profesional'!G1064=Tablas!$C$56)),SUM(I1166:I1168),"")</f>
        <v/>
      </c>
      <c r="J1169" s="130" t="str">
        <f>IF(OR(AND(D1064=Tablas!$C$61,'Formacion Profesional'!G1064=Tablas!$C$53),AND(D1064=Tablas!$C$61,'Formacion Profesional'!G1064=Tablas!$C$54),AND(D1064=Tablas!$C$62,'Formacion Profesional'!G1064=Tablas!$C$53),AND(D1064=Tablas!$C$62,'Formacion Profesional'!G1064=Tablas!$C$54),AND(D1064=Tablas!$C$62,'Formacion Profesional'!G1064=Tablas!$C$56)),SUM(J1166:J1168),"")</f>
        <v/>
      </c>
      <c r="L1169" s="26"/>
      <c r="AO1169" s="386"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Profesional'!AS1064=Tablas!$C$56)),"Total","")</f>
        <v/>
      </c>
      <c r="AP1169" s="386"/>
      <c r="AQ1169" s="130"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Profesional'!AS1064=Tablas!$C$56)),SUM(AQ1166:AQ1168),"")</f>
        <v/>
      </c>
      <c r="AR1169" s="130"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Profesional'!AS1064=Tablas!$C$56)),SUM(AR1166:AR1168),"")</f>
        <v/>
      </c>
      <c r="AS1169" s="130"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Profesional'!AS1064=Tablas!$C$56)),SUM(AS1166:AS1168),"")</f>
        <v/>
      </c>
      <c r="AT1169" s="130"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Profesional'!AS1064=Tablas!$C$56)),SUM(AT1166:AT1168),"")</f>
        <v/>
      </c>
      <c r="AU1169" s="130"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Profesional'!AS1064=Tablas!$C$56)),SUM(AU1166:AU1168),"")</f>
        <v/>
      </c>
      <c r="AV1169" s="130" t="str">
        <f>IF(OR(AND(AP1064=Tablas!$C$61,'Formacion Profesional'!AS1064=Tablas!$C$53),AND(AP1064=Tablas!$C$61,'Formacion Profesional'!AS1064=Tablas!$C$54),AND(AP1064=Tablas!$C$62,'Formacion Profesional'!AS1064=Tablas!$C$53),AND(AP1064=Tablas!$C$62,'Formacion Profesional'!AS1064=Tablas!$C$54),AND(AP1064=Tablas!$C$62,'Formacion Profesional'!AS1064=Tablas!$C$56)),SUM(AV1166:AV1168),"")</f>
        <v/>
      </c>
      <c r="AX1169" s="26"/>
    </row>
    <row r="1171" spans="2:55" ht="15.75" x14ac:dyDescent="0.25">
      <c r="B1171" s="271" t="s">
        <v>9205</v>
      </c>
      <c r="C1171" s="271"/>
      <c r="D1171" s="271"/>
      <c r="E1171" s="271"/>
      <c r="F1171" s="271"/>
      <c r="G1171" s="271"/>
      <c r="H1171" s="271"/>
      <c r="I1171" s="271"/>
      <c r="J1171" s="271"/>
      <c r="K1171" s="271"/>
      <c r="L1171" s="271"/>
      <c r="M1171" s="271"/>
      <c r="N1171" s="271"/>
      <c r="O1171" s="271"/>
      <c r="P1171" s="271"/>
      <c r="Q1171" s="271"/>
      <c r="AN1171" s="271" t="s">
        <v>9205</v>
      </c>
      <c r="AO1171" s="271"/>
      <c r="AP1171" s="271"/>
      <c r="AQ1171" s="271"/>
      <c r="AR1171" s="271"/>
      <c r="AS1171" s="271"/>
      <c r="AT1171" s="271"/>
      <c r="AU1171" s="271"/>
      <c r="AV1171" s="271"/>
      <c r="AW1171" s="271"/>
      <c r="AX1171" s="271"/>
      <c r="AY1171" s="271"/>
      <c r="AZ1171" s="271"/>
      <c r="BA1171" s="271"/>
      <c r="BB1171" s="271"/>
      <c r="BC1171" s="271"/>
    </row>
    <row r="1173" spans="2:55" ht="69" customHeight="1" x14ac:dyDescent="0.25">
      <c r="D1173" s="162" t="str">
        <f>IF(D1159&gt;0,"Organismo patrocinado","")</f>
        <v/>
      </c>
      <c r="E1173" s="162" t="str">
        <f>IF(D1159&gt;0,"Dotacion de personal","")</f>
        <v/>
      </c>
      <c r="F1173" s="162" t="str">
        <f>IF(D1159&gt;0,"Cantidad de personas informadas a capacitar","")</f>
        <v/>
      </c>
      <c r="G1173" s="162" t="str">
        <f>IF(D1159&gt;0,"Cantidad de personas a capacitar en el curso","")</f>
        <v/>
      </c>
      <c r="AP1173" s="162" t="str">
        <f>IF(AP1159&gt;0,"Organismo patrocinado","")</f>
        <v/>
      </c>
      <c r="AQ1173" s="162" t="str">
        <f>IF(AP1159&gt;0,"Dotacion de personal","")</f>
        <v/>
      </c>
      <c r="AR1173" s="162" t="str">
        <f>IF(AP1159&gt;0,"Cantidad de personas informadas a capacitar","")</f>
        <v/>
      </c>
      <c r="AS1173" s="162" t="str">
        <f>IF(AP1159&gt;0,"Cantidad de personas a capacitar en el curso","")</f>
        <v/>
      </c>
    </row>
    <row r="1174" spans="2:55" x14ac:dyDescent="0.25">
      <c r="D1174" s="163"/>
      <c r="E1174" s="183" t="str">
        <f>IF(AND(D1159&gt;0,D1174&gt;0),VLOOKUP(D1174,'Organismos patrocinados'!$D$14:$G$43,3,FALSE),"")</f>
        <v/>
      </c>
      <c r="F1174" s="183" t="str">
        <f>IF(AND(D1159&gt;0,D1174&gt;0),VLOOKUP(D1174,'Organismos patrocinados'!$D$14:$G$43,4,FALSE),"")</f>
        <v/>
      </c>
      <c r="G1174" s="77"/>
      <c r="AP1174" s="163"/>
      <c r="AQ1174" s="183" t="str">
        <f>IF(AND(AP1159&gt;0,AP1174&gt;0),VLOOKUP(AP1174,'Organismos patrocinados'!$D$14:$G$43,3,FALSE),"")</f>
        <v/>
      </c>
      <c r="AR1174" s="183" t="str">
        <f>IF(AND(AP1159&gt;0,AP1174&gt;0),VLOOKUP(AP1174,'Organismos patrocinados'!$D$14:$G$43,4,FALSE),"")</f>
        <v/>
      </c>
      <c r="AS1174" s="77"/>
    </row>
    <row r="1175" spans="2:55" x14ac:dyDescent="0.25">
      <c r="D1175" s="163"/>
      <c r="E1175" s="183" t="str">
        <f>IF(AND(D1159&gt;0,D1175&gt;0),VLOOKUP(D1175,'Organismos patrocinados'!$D$14:$G$43,3,FALSE),"")</f>
        <v/>
      </c>
      <c r="F1175" s="183" t="str">
        <f>IF(AND(D1159&gt;0,D1175&gt;0),VLOOKUP(D1175,'Organismos patrocinados'!$D$14:$G$43,4,FALSE),"")</f>
        <v/>
      </c>
      <c r="G1175" s="77"/>
      <c r="AP1175" s="163"/>
      <c r="AQ1175" s="183" t="str">
        <f>IF(AND(AP1159&gt;0,AP1175&gt;0),VLOOKUP(AP1175,'Organismos patrocinados'!$D$14:$G$43,3,FALSE),"")</f>
        <v/>
      </c>
      <c r="AR1175" s="183" t="str">
        <f>IF(AND(AP1159&gt;0,AP1175&gt;0),VLOOKUP(AP1175,'Organismos patrocinados'!$D$14:$G$43,4,FALSE),"")</f>
        <v/>
      </c>
      <c r="AS1175" s="77"/>
    </row>
    <row r="1176" spans="2:55" x14ac:dyDescent="0.25">
      <c r="D1176" s="163"/>
      <c r="E1176" s="183" t="str">
        <f>IF(AND(D1159&gt;0,D1176&gt;0),VLOOKUP(D1176,'Organismos patrocinados'!$D$14:$G$43,3,FALSE),"")</f>
        <v/>
      </c>
      <c r="F1176" s="183" t="str">
        <f>IF(AND(D1159&gt;0,D1176&gt;0),VLOOKUP(D1176,'Organismos patrocinados'!$D$14:$G$43,4,FALSE),"")</f>
        <v/>
      </c>
      <c r="G1176" s="77"/>
      <c r="AP1176" s="163"/>
      <c r="AQ1176" s="183" t="str">
        <f>IF(AND(AP1159&gt;0,AP1176&gt;0),VLOOKUP(AP1176,'Organismos patrocinados'!$D$14:$G$43,3,FALSE),"")</f>
        <v/>
      </c>
      <c r="AR1176" s="183" t="str">
        <f>IF(AND(AP1159&gt;0,AP1176&gt;0),VLOOKUP(AP1176,'Organismos patrocinados'!$D$14:$G$43,4,FALSE),"")</f>
        <v/>
      </c>
      <c r="AS1176" s="77"/>
    </row>
    <row r="1177" spans="2:55" x14ac:dyDescent="0.25">
      <c r="D1177" s="163"/>
      <c r="E1177" s="183" t="str">
        <f>IF(AND(D1159&gt;0,D1177&gt;0),VLOOKUP(D1177,'Organismos patrocinados'!$D$14:$G$43,3,FALSE),"")</f>
        <v/>
      </c>
      <c r="F1177" s="183" t="str">
        <f>IF(AND(D1159&gt;0,D1177&gt;0),VLOOKUP(D1177,'Organismos patrocinados'!$D$14:$G$43,4,FALSE),"")</f>
        <v/>
      </c>
      <c r="G1177" s="77"/>
      <c r="AP1177" s="163"/>
      <c r="AQ1177" s="183" t="str">
        <f>IF(AND(AP1159&gt;0,AP1177&gt;0),VLOOKUP(AP1177,'Organismos patrocinados'!$D$14:$G$43,3,FALSE),"")</f>
        <v/>
      </c>
      <c r="AR1177" s="183" t="str">
        <f>IF(AND(AP1159&gt;0,AP1177&gt;0),VLOOKUP(AP1177,'Organismos patrocinados'!$D$14:$G$43,4,FALSE),"")</f>
        <v/>
      </c>
      <c r="AS1177" s="77"/>
    </row>
    <row r="1178" spans="2:55" x14ac:dyDescent="0.25">
      <c r="D1178" s="163"/>
      <c r="E1178" s="183" t="str">
        <f>IF(AND(D1159&gt;0,D1178&gt;0),VLOOKUP(D1178,'Organismos patrocinados'!$D$14:$G$43,3,FALSE),"")</f>
        <v/>
      </c>
      <c r="F1178" s="183" t="str">
        <f>IF(AND(D1159&gt;0,D1178&gt;0),VLOOKUP(D1178,'Organismos patrocinados'!$D$14:$G$43,4,FALSE),"")</f>
        <v/>
      </c>
      <c r="G1178" s="77"/>
      <c r="AP1178" s="163"/>
      <c r="AQ1178" s="183" t="str">
        <f>IF(AND(AP1159&gt;0,AP1178&gt;0),VLOOKUP(AP1178,'Organismos patrocinados'!$D$14:$G$43,3,FALSE),"")</f>
        <v/>
      </c>
      <c r="AR1178" s="183" t="str">
        <f>IF(AND(AP1159&gt;0,AP1178&gt;0),VLOOKUP(AP1178,'Organismos patrocinados'!$D$14:$G$43,4,FALSE),"")</f>
        <v/>
      </c>
      <c r="AS1178" s="77"/>
    </row>
    <row r="1179" spans="2:55" x14ac:dyDescent="0.25">
      <c r="D1179" s="163"/>
      <c r="E1179" s="183" t="str">
        <f>IF(AND(D1159&gt;0,D1179&gt;0),VLOOKUP(D1179,'Organismos patrocinados'!$D$14:$G$43,3,FALSE),"")</f>
        <v/>
      </c>
      <c r="F1179" s="183" t="str">
        <f>IF(AND(D1159&gt;0,D1179&gt;0),VLOOKUP(D1179,'Organismos patrocinados'!$D$14:$G$43,4,FALSE),"")</f>
        <v/>
      </c>
      <c r="G1179" s="77"/>
      <c r="AP1179" s="163"/>
      <c r="AQ1179" s="183" t="str">
        <f>IF(AND(AP1159&gt;0,AP1179&gt;0),VLOOKUP(AP1179,'Organismos patrocinados'!$D$14:$G$43,3,FALSE),"")</f>
        <v/>
      </c>
      <c r="AR1179" s="183" t="str">
        <f>IF(AND(AP1159&gt;0,AP1179&gt;0),VLOOKUP(AP1179,'Organismos patrocinados'!$D$14:$G$43,4,FALSE),"")</f>
        <v/>
      </c>
      <c r="AS1179" s="77"/>
    </row>
    <row r="1180" spans="2:55" x14ac:dyDescent="0.25">
      <c r="D1180" s="163"/>
      <c r="E1180" s="183" t="str">
        <f>IF(AND(D1159&gt;0,D1180&gt;0),VLOOKUP(D1180,'Organismos patrocinados'!$D$14:$G$43,3,FALSE),"")</f>
        <v/>
      </c>
      <c r="F1180" s="183" t="str">
        <f>IF(AND(D1159&gt;0,D1180&gt;0),VLOOKUP(D1180,'Organismos patrocinados'!$D$14:$G$43,4,FALSE),"")</f>
        <v/>
      </c>
      <c r="G1180" s="77"/>
      <c r="AP1180" s="163"/>
      <c r="AQ1180" s="183" t="str">
        <f>IF(AND(AP1159&gt;0,AP1180&gt;0),VLOOKUP(AP1180,'Organismos patrocinados'!$D$14:$G$43,3,FALSE),"")</f>
        <v/>
      </c>
      <c r="AR1180" s="183" t="str">
        <f>IF(AND(AP1159&gt;0,AP1180&gt;0),VLOOKUP(AP1180,'Organismos patrocinados'!$D$14:$G$43,4,FALSE),"")</f>
        <v/>
      </c>
      <c r="AS1180" s="77"/>
    </row>
    <row r="1181" spans="2:55" x14ac:dyDescent="0.25">
      <c r="D1181" s="163"/>
      <c r="E1181" s="183" t="str">
        <f>IF(AND(D1159&gt;0,D1181&gt;0),VLOOKUP(D1181,'Organismos patrocinados'!$D$14:$G$43,3,FALSE),"")</f>
        <v/>
      </c>
      <c r="F1181" s="183" t="str">
        <f>IF(AND(D1159&gt;0,D1181&gt;0),VLOOKUP(D1181,'Organismos patrocinados'!$D$14:$G$43,4,FALSE),"")</f>
        <v/>
      </c>
      <c r="G1181" s="77"/>
      <c r="AP1181" s="163"/>
      <c r="AQ1181" s="183" t="str">
        <f>IF(AND(AP1159&gt;0,AP1181&gt;0),VLOOKUP(AP1181,'Organismos patrocinados'!$D$14:$G$43,3,FALSE),"")</f>
        <v/>
      </c>
      <c r="AR1181" s="183" t="str">
        <f>IF(AND(AP1159&gt;0,AP1181&gt;0),VLOOKUP(AP1181,'Organismos patrocinados'!$D$14:$G$43,4,FALSE),"")</f>
        <v/>
      </c>
      <c r="AS1181" s="77"/>
    </row>
    <row r="1182" spans="2:55" x14ac:dyDescent="0.25">
      <c r="D1182" s="163"/>
      <c r="E1182" s="183" t="str">
        <f>IF(AND(D1159&gt;0,D1182&gt;0),VLOOKUP(D1182,'Organismos patrocinados'!$D$14:$G$43,3,FALSE),"")</f>
        <v/>
      </c>
      <c r="F1182" s="183" t="str">
        <f>IF(AND(D1159&gt;0,D1182&gt;0),VLOOKUP(D1182,'Organismos patrocinados'!$D$14:$G$43,4,FALSE),"")</f>
        <v/>
      </c>
      <c r="G1182" s="77"/>
      <c r="AP1182" s="163"/>
      <c r="AQ1182" s="183" t="str">
        <f>IF(AND(AP1159&gt;0,AP1182&gt;0),VLOOKUP(AP1182,'Organismos patrocinados'!$D$14:$G$43,3,FALSE),"")</f>
        <v/>
      </c>
      <c r="AR1182" s="183" t="str">
        <f>IF(AND(AP1159&gt;0,AP1182&gt;0),VLOOKUP(AP1182,'Organismos patrocinados'!$D$14:$G$43,4,FALSE),"")</f>
        <v/>
      </c>
      <c r="AS1182" s="77"/>
    </row>
    <row r="1183" spans="2:55" x14ac:dyDescent="0.25">
      <c r="D1183" s="163"/>
      <c r="E1183" s="183" t="str">
        <f>IF(AND(D1159&gt;0,D1183&gt;0),VLOOKUP(D1183,'Organismos patrocinados'!$D$14:$G$43,3,FALSE),"")</f>
        <v/>
      </c>
      <c r="F1183" s="183" t="str">
        <f>IF(AND(D1159&gt;0,D1183&gt;0),VLOOKUP(D1183,'Organismos patrocinados'!$D$14:$G$43,4,FALSE),"")</f>
        <v/>
      </c>
      <c r="G1183" s="77"/>
      <c r="AP1183" s="163"/>
      <c r="AQ1183" s="183" t="str">
        <f>IF(AND(AP1159&gt;0,AP1183&gt;0),VLOOKUP(AP1183,'Organismos patrocinados'!$D$14:$G$43,3,FALSE),"")</f>
        <v/>
      </c>
      <c r="AR1183" s="183" t="str">
        <f>IF(AND(AP1159&gt;0,AP1183&gt;0),VLOOKUP(AP1183,'Organismos patrocinados'!$D$14:$G$43,4,FALSE),"")</f>
        <v/>
      </c>
      <c r="AS1183" s="77"/>
    </row>
    <row r="1184" spans="2:55" x14ac:dyDescent="0.25">
      <c r="D1184" s="163"/>
      <c r="E1184" s="183" t="str">
        <f>IF(AND(D1159&gt;0,D1184&gt;0),VLOOKUP(D1184,'Organismos patrocinados'!$D$14:$G$43,3,FALSE),"")</f>
        <v/>
      </c>
      <c r="F1184" s="183" t="str">
        <f>IF(AND(D1159&gt;0,D1184&gt;0),VLOOKUP(D1184,'Organismos patrocinados'!$D$14:$G$43,4,FALSE),"")</f>
        <v/>
      </c>
      <c r="G1184" s="77"/>
      <c r="AP1184" s="163"/>
      <c r="AQ1184" s="183" t="str">
        <f>IF(AND(AP1159&gt;0,AP1184&gt;0),VLOOKUP(AP1184,'Organismos patrocinados'!$D$14:$G$43,3,FALSE),"")</f>
        <v/>
      </c>
      <c r="AR1184" s="183" t="str">
        <f>IF(AND(AP1159&gt;0,AP1184&gt;0),VLOOKUP(AP1184,'Organismos patrocinados'!$D$14:$G$43,4,FALSE),"")</f>
        <v/>
      </c>
      <c r="AS1184" s="77"/>
    </row>
    <row r="1185" spans="2:55" x14ac:dyDescent="0.25">
      <c r="D1185" s="163"/>
      <c r="E1185" s="183" t="str">
        <f>IF(AND(D1159&gt;0,D1185&gt;0),VLOOKUP(D1185,'Organismos patrocinados'!$D$14:$G$43,3,FALSE),"")</f>
        <v/>
      </c>
      <c r="F1185" s="183" t="str">
        <f>IF(AND(D1159&gt;0,D1185&gt;0),VLOOKUP(D1185,'Organismos patrocinados'!$D$14:$G$43,4,FALSE),"")</f>
        <v/>
      </c>
      <c r="G1185" s="77"/>
      <c r="AP1185" s="163"/>
      <c r="AQ1185" s="183" t="str">
        <f>IF(AND(AP1159&gt;0,AP1185&gt;0),VLOOKUP(AP1185,'Organismos patrocinados'!$D$14:$G$43,3,FALSE),"")</f>
        <v/>
      </c>
      <c r="AR1185" s="183" t="str">
        <f>IF(AND(AP1159&gt;0,AP1185&gt;0),VLOOKUP(AP1185,'Organismos patrocinados'!$D$14:$G$43,4,FALSE),"")</f>
        <v/>
      </c>
      <c r="AS1185" s="77"/>
    </row>
    <row r="1186" spans="2:55" x14ac:dyDescent="0.25">
      <c r="D1186" s="163"/>
      <c r="E1186" s="183" t="str">
        <f>IF(AND(D1159&gt;0,D1186&gt;0),VLOOKUP(D1186,'Organismos patrocinados'!$D$14:$G$43,3,FALSE),"")</f>
        <v/>
      </c>
      <c r="F1186" s="183" t="str">
        <f>IF(AND(D1159&gt;0,D1186&gt;0),VLOOKUP(D1186,'Organismos patrocinados'!$D$14:$G$43,4,FALSE),"")</f>
        <v/>
      </c>
      <c r="G1186" s="77"/>
      <c r="AP1186" s="163"/>
      <c r="AQ1186" s="183" t="str">
        <f>IF(AND(AP1159&gt;0,AP1186&gt;0),VLOOKUP(AP1186,'Organismos patrocinados'!$D$14:$G$43,3,FALSE),"")</f>
        <v/>
      </c>
      <c r="AR1186" s="183" t="str">
        <f>IF(AND(AP1159&gt;0,AP1186&gt;0),VLOOKUP(AP1186,'Organismos patrocinados'!$D$14:$G$43,4,FALSE),"")</f>
        <v/>
      </c>
      <c r="AS1186" s="77"/>
    </row>
    <row r="1187" spans="2:55" x14ac:dyDescent="0.25">
      <c r="D1187" s="163"/>
      <c r="E1187" s="183" t="str">
        <f>IF(AND(D1159&gt;0,D1187&gt;0),VLOOKUP(D1187,'Organismos patrocinados'!$D$14:$G$43,3,FALSE),"")</f>
        <v/>
      </c>
      <c r="F1187" s="183" t="str">
        <f>IF(AND(D1159&gt;0,D1187&gt;0),VLOOKUP(D1187,'Organismos patrocinados'!$D$14:$G$43,4,FALSE),"")</f>
        <v/>
      </c>
      <c r="G1187" s="77"/>
      <c r="AP1187" s="163"/>
      <c r="AQ1187" s="183" t="str">
        <f>IF(AND(AP1159&gt;0,AP1187&gt;0),VLOOKUP(AP1187,'Organismos patrocinados'!$D$14:$G$43,3,FALSE),"")</f>
        <v/>
      </c>
      <c r="AR1187" s="183" t="str">
        <f>IF(AND(AP1159&gt;0,AP1187&gt;0),VLOOKUP(AP1187,'Organismos patrocinados'!$D$14:$G$43,4,FALSE),"")</f>
        <v/>
      </c>
      <c r="AS1187" s="77"/>
    </row>
    <row r="1188" spans="2:55" x14ac:dyDescent="0.25">
      <c r="D1188" s="387" t="str">
        <f>IF(D1159&gt;0,"Total","")</f>
        <v/>
      </c>
      <c r="E1188" s="387"/>
      <c r="F1188" s="387"/>
      <c r="G1188" s="167" t="str">
        <f>IF(D1159&gt;0,SUM(G1174:G1187),"")</f>
        <v/>
      </c>
      <c r="AP1188" s="387" t="str">
        <f>IF(AP1159&gt;0,"Total","")</f>
        <v/>
      </c>
      <c r="AQ1188" s="387"/>
      <c r="AR1188" s="387"/>
      <c r="AS1188" s="167" t="str">
        <f>IF(AP1159&gt;0,SUM(AS1174:AS1187),"")</f>
        <v/>
      </c>
    </row>
    <row r="1193" spans="2:55" ht="30" customHeight="1" x14ac:dyDescent="0.25">
      <c r="C1193" s="103"/>
      <c r="D1193" s="103"/>
      <c r="E1193" s="103"/>
      <c r="F1193" s="166" t="str">
        <f>IF(D1159&gt;0,"Producción / Operaciones ","")</f>
        <v/>
      </c>
      <c r="G1193" s="166" t="str">
        <f>IF(D1159&gt;0,"Comercial y ventas","")</f>
        <v/>
      </c>
      <c r="H1193" s="166" t="str">
        <f>IF(D1159&gt;0,"Administración y finanzas","")</f>
        <v/>
      </c>
      <c r="I1193" s="166" t="str">
        <f>IF(D1159&gt;0,"Recursos Humanos","")</f>
        <v/>
      </c>
      <c r="J1193" s="166" t="str">
        <f>IF(D1159&gt;0,"Otros","")</f>
        <v/>
      </c>
      <c r="K1193" s="166" t="str">
        <f>IF(D1159&gt;0,"TOTAL","")</f>
        <v/>
      </c>
      <c r="AO1193" s="103"/>
      <c r="AP1193" s="103"/>
      <c r="AQ1193" s="103"/>
      <c r="AR1193" s="166" t="str">
        <f>IF(AP1159&gt;0,"Producción / Operaciones ","")</f>
        <v/>
      </c>
      <c r="AS1193" s="166" t="str">
        <f>IF(AP1159&gt;0,"Comercial y ventas","")</f>
        <v/>
      </c>
      <c r="AT1193" s="166" t="str">
        <f>IF(AP1159&gt;0,"Administración y finanzas","")</f>
        <v/>
      </c>
      <c r="AU1193" s="166" t="str">
        <f>IF(AP1159&gt;0,"Recursos Humanos","")</f>
        <v/>
      </c>
      <c r="AV1193" s="166" t="str">
        <f>IF(AP1159&gt;0,"Otros","")</f>
        <v/>
      </c>
      <c r="AW1193" s="166" t="str">
        <f>IF(AP1159&gt;0,"TOTAL","")</f>
        <v/>
      </c>
    </row>
    <row r="1194" spans="2:55" x14ac:dyDescent="0.25">
      <c r="C1194" s="388" t="str">
        <f>IF(AND('Empresa Cooperativa'!D1414=Tablas!C1406,D1159&gt;0),"Gerentes",IF(AND(D1159&gt;0,'Empresa Cooperativa'!D1414=Tablas!C1407),"Cantidad de asociados a capacitar",""))</f>
        <v/>
      </c>
      <c r="D1194" s="388"/>
      <c r="E1194" s="388"/>
      <c r="F1194" s="184"/>
      <c r="G1194" s="184"/>
      <c r="H1194" s="184"/>
      <c r="I1194" s="184"/>
      <c r="J1194" s="184"/>
      <c r="K1194" s="131" t="str">
        <f>IF(D1159&gt;0,SUM(F1194:J1194),"")</f>
        <v/>
      </c>
      <c r="AO1194" s="388" t="str">
        <f>IF(AND('Empresa Cooperativa'!AP1414=Tablas!AQ1406,AP1159&gt;0),"Gerentes",IF(AND(AP1159&gt;0,'Empresa Cooperativa'!AP1414=Tablas!AQ1407),"Cantidad de asociados a capacitar",""))</f>
        <v/>
      </c>
      <c r="AP1194" s="388"/>
      <c r="AQ1194" s="388"/>
      <c r="AR1194" s="184"/>
      <c r="AS1194" s="184"/>
      <c r="AT1194" s="184"/>
      <c r="AU1194" s="184"/>
      <c r="AV1194" s="184"/>
      <c r="AW1194" s="131" t="str">
        <f>IF(AP1159&gt;0,SUM(AR1194:AV1194),"")</f>
        <v/>
      </c>
    </row>
    <row r="1195" spans="2:55" x14ac:dyDescent="0.25">
      <c r="C1195" s="389" t="str">
        <f>IF(AND(D1159&gt;0,'Empresa Cooperativa'!D1414=Tablas!C1406),"Mandos Medios (supervisores, jefes de área, etc.)","")</f>
        <v/>
      </c>
      <c r="D1195" s="389"/>
      <c r="E1195" s="389"/>
      <c r="F1195" s="184"/>
      <c r="G1195" s="184"/>
      <c r="H1195" s="184"/>
      <c r="I1195" s="184"/>
      <c r="J1195" s="184"/>
      <c r="K1195" s="131" t="str">
        <f>IF(D1159&gt;0,SUM(F1195:J1195),"")</f>
        <v/>
      </c>
      <c r="AO1195" s="389" t="str">
        <f>IF(AND(AP1159&gt;0,'Empresa Cooperativa'!AP1414=Tablas!AQ1406),"Mandos Medios (supervisores, jefes de área, etc.)","")</f>
        <v/>
      </c>
      <c r="AP1195" s="389"/>
      <c r="AQ1195" s="389"/>
      <c r="AR1195" s="184"/>
      <c r="AS1195" s="184"/>
      <c r="AT1195" s="184"/>
      <c r="AU1195" s="184"/>
      <c r="AV1195" s="184"/>
      <c r="AW1195" s="131" t="str">
        <f>IF(AP1159&gt;0,SUM(AR1195:AV1195),"")</f>
        <v/>
      </c>
    </row>
    <row r="1196" spans="2:55" x14ac:dyDescent="0.25">
      <c r="C1196" s="389" t="str">
        <f>IF(AND(D1159&gt;0,'Empresa Cooperativa'!D1414=Tablas!C1406),"Operativos","")</f>
        <v/>
      </c>
      <c r="D1196" s="389"/>
      <c r="E1196" s="389"/>
      <c r="F1196" s="184"/>
      <c r="G1196" s="184"/>
      <c r="H1196" s="184"/>
      <c r="I1196" s="184"/>
      <c r="J1196" s="184"/>
      <c r="K1196" s="131" t="str">
        <f>IF(D1159&gt;0,SUM(F1196:J1196),"")</f>
        <v/>
      </c>
      <c r="AO1196" s="389" t="str">
        <f>IF(AND(AP1159&gt;0,'Empresa Cooperativa'!AP1414=Tablas!AQ1406),"Operativos","")</f>
        <v/>
      </c>
      <c r="AP1196" s="389"/>
      <c r="AQ1196" s="389"/>
      <c r="AR1196" s="184"/>
      <c r="AS1196" s="184"/>
      <c r="AT1196" s="184"/>
      <c r="AU1196" s="184"/>
      <c r="AV1196" s="184"/>
      <c r="AW1196" s="131" t="str">
        <f>IF(AP1159&gt;0,SUM(AR1196:AV1196),"")</f>
        <v/>
      </c>
    </row>
    <row r="1197" spans="2:55" x14ac:dyDescent="0.25">
      <c r="C1197" s="386" t="str">
        <f>IF(D1159&gt;0,"Total","")</f>
        <v/>
      </c>
      <c r="D1197" s="386"/>
      <c r="E1197" s="386"/>
      <c r="F1197" s="130" t="str">
        <f>IF(D1159&gt;0,SUM(F1194:F1196),"")</f>
        <v/>
      </c>
      <c r="G1197" s="130" t="str">
        <f>IF(D1159&gt;0,SUM(G1194:G1196),"")</f>
        <v/>
      </c>
      <c r="H1197" s="130" t="str">
        <f>IF(D1159&gt;0,SUM(H1194:H1196),"")</f>
        <v/>
      </c>
      <c r="I1197" s="130" t="str">
        <f>IF(D1159&gt;0,SUM(I1194:I1196),"")</f>
        <v/>
      </c>
      <c r="J1197" s="130" t="str">
        <f>IF(D1159&gt;0,SUM(J1194:J1196),"")</f>
        <v/>
      </c>
      <c r="K1197" s="130" t="str">
        <f>IF(D1159&gt;0,SUM(K1194:K1196),"")</f>
        <v/>
      </c>
      <c r="AO1197" s="386" t="str">
        <f>IF(AP1159&gt;0,"Total","")</f>
        <v/>
      </c>
      <c r="AP1197" s="386"/>
      <c r="AQ1197" s="386"/>
      <c r="AR1197" s="130" t="str">
        <f>IF(AP1159&gt;0,SUM(AR1194:AR1196),"")</f>
        <v/>
      </c>
      <c r="AS1197" s="130" t="str">
        <f>IF(AP1159&gt;0,SUM(AS1194:AS1196),"")</f>
        <v/>
      </c>
      <c r="AT1197" s="130" t="str">
        <f>IF(AP1159&gt;0,SUM(AT1194:AT1196),"")</f>
        <v/>
      </c>
      <c r="AU1197" s="130" t="str">
        <f>IF(AP1159&gt;0,SUM(AU1194:AU1196),"")</f>
        <v/>
      </c>
      <c r="AV1197" s="130" t="str">
        <f>IF(AP1159&gt;0,SUM(AV1194:AV1196),"")</f>
        <v/>
      </c>
      <c r="AW1197" s="130" t="str">
        <f>IF(AP1159&gt;0,SUM(AW1194:AW1196),"")</f>
        <v/>
      </c>
    </row>
    <row r="1198" spans="2:55" x14ac:dyDescent="0.25">
      <c r="C1198" s="58"/>
      <c r="D1198" s="58"/>
      <c r="E1198" s="58"/>
      <c r="F1198" s="58"/>
      <c r="G1198" s="58"/>
      <c r="H1198" s="58"/>
      <c r="I1198" s="58"/>
      <c r="J1198" s="58"/>
      <c r="K1198" s="58"/>
      <c r="AO1198" s="58"/>
      <c r="AP1198" s="58"/>
      <c r="AQ1198" s="58"/>
      <c r="AR1198" s="58"/>
      <c r="AS1198" s="58"/>
      <c r="AT1198" s="58"/>
      <c r="AU1198" s="58"/>
      <c r="AV1198" s="58"/>
      <c r="AW1198" s="58"/>
    </row>
    <row r="1200" spans="2:55" ht="15.75" x14ac:dyDescent="0.25">
      <c r="B1200" s="271" t="s">
        <v>9207</v>
      </c>
      <c r="C1200" s="271"/>
      <c r="D1200" s="271"/>
      <c r="E1200" s="271"/>
      <c r="F1200" s="271"/>
      <c r="G1200" s="271"/>
      <c r="H1200" s="271"/>
      <c r="I1200" s="271"/>
      <c r="J1200" s="271"/>
      <c r="K1200" s="271"/>
      <c r="L1200" s="271"/>
      <c r="M1200" s="271"/>
      <c r="N1200" s="271"/>
      <c r="O1200" s="271"/>
      <c r="P1200" s="271"/>
      <c r="Q1200" s="271"/>
      <c r="AN1200" s="271" t="s">
        <v>9207</v>
      </c>
      <c r="AO1200" s="271"/>
      <c r="AP1200" s="271"/>
      <c r="AQ1200" s="271"/>
      <c r="AR1200" s="271"/>
      <c r="AS1200" s="271"/>
      <c r="AT1200" s="271"/>
      <c r="AU1200" s="271"/>
      <c r="AV1200" s="271"/>
      <c r="AW1200" s="271"/>
      <c r="AX1200" s="271"/>
      <c r="AY1200" s="271"/>
      <c r="AZ1200" s="271"/>
      <c r="BA1200" s="271"/>
      <c r="BB1200" s="271"/>
      <c r="BC1200" s="271"/>
    </row>
    <row r="1202" spans="2:55" x14ac:dyDescent="0.25">
      <c r="B1202" s="288" t="str">
        <f>IF(OR(AND(D1064=Tablas!$C$61,'Formacion Profesional'!G1064=Tablas!$C$53),AND(D1064=Tablas!$C$61,'Formacion Profesional'!G1064=Tablas!$C$54),AND(D1064=Tablas!$C$62,'Formacion Profesional'!G1064=Tablas!$C$53),AND(D1064=Tablas!$C$62,'Formacion Profesional'!G1064=Tablas!$C$56)),"Estos items no son financiables para la combinación de tipo de formación y modalidad","")</f>
        <v/>
      </c>
      <c r="C1202" s="288"/>
      <c r="D1202" s="288"/>
      <c r="E1202" s="288"/>
      <c r="F1202" s="288"/>
      <c r="G1202" s="288"/>
      <c r="H1202" s="288"/>
      <c r="I1202" s="288"/>
      <c r="J1202" s="288"/>
      <c r="K1202" s="288"/>
      <c r="L1202" s="288"/>
      <c r="M1202" s="288"/>
      <c r="N1202" s="288"/>
      <c r="O1202" s="288"/>
      <c r="P1202" s="288"/>
      <c r="Q1202" s="288"/>
      <c r="AN1202" s="288" t="str">
        <f>IF(OR(AND(AP1064=Tablas!$C$61,'Formacion Profesional'!AS1064=Tablas!$C$53),AND(AP1064=Tablas!$C$61,'Formacion Profesional'!AS1064=Tablas!$C$54),AND(AP1064=Tablas!$C$62,'Formacion Profesional'!AS1064=Tablas!$C$53),AND(AP1064=Tablas!$C$62,'Formacion Profesional'!AS1064=Tablas!$C$56)),"Estos items no son financiables para la combinación de tipo de formación y modalidad","")</f>
        <v/>
      </c>
      <c r="AO1202" s="288"/>
      <c r="AP1202" s="288"/>
      <c r="AQ1202" s="288"/>
      <c r="AR1202" s="288"/>
      <c r="AS1202" s="288"/>
      <c r="AT1202" s="288"/>
      <c r="AU1202" s="288"/>
      <c r="AV1202" s="288"/>
      <c r="AW1202" s="288"/>
      <c r="AX1202" s="288"/>
      <c r="AY1202" s="288"/>
      <c r="AZ1202" s="288"/>
      <c r="BA1202" s="288"/>
      <c r="BB1202" s="288"/>
      <c r="BC1202" s="288"/>
    </row>
    <row r="1204" spans="2:55" ht="47.25" customHeight="1" x14ac:dyDescent="0.25">
      <c r="D1204" s="390" t="str">
        <f>IF(AND(D1064=Tablas!$C$62,OR('Formacion Profesional'!G1064=Tablas!$C$54,'Formacion Profesional'!G1064=Tablas!$C$57)),"Insumos 
(Elementos consumidos en la capacitación brindada)","")</f>
        <v/>
      </c>
      <c r="E1204" s="391"/>
      <c r="F1204" s="390" t="str">
        <f>IF(AND(D1064=Tablas!$C$62,'Formacion Profesional'!G1064=Tablas!$C$54,E1134&gt;0),"Ropa de trabajo
(Overol, mameluco o similares)","")</f>
        <v/>
      </c>
      <c r="G1204" s="391"/>
      <c r="H1204" s="390" t="str">
        <f>IF(AND(D1064=Tablas!$C$62,'Formacion Profesional'!G1064=Tablas!$C$54,E1134&gt;0),"Elementos de protección personal (EPP)
(Cascos, guantes, mangas, protección ocular y calzado de seguridad)","")</f>
        <v/>
      </c>
      <c r="I1204" s="392"/>
      <c r="J1204" s="392"/>
      <c r="AP1204" s="390" t="str">
        <f>IF(AND(AP1064=Tablas!$C$62,OR('Formacion Profesional'!AS1064=Tablas!$C$54,'Formacion Profesional'!AS1064=Tablas!$C$57)),"Insumos 
(Elementos consumidos en la capacitación brindada)","")</f>
        <v/>
      </c>
      <c r="AQ1204" s="391"/>
      <c r="AR1204" s="390" t="str">
        <f>IF(AND(AP1064=Tablas!$C$62,'Formacion Profesional'!AS1064=Tablas!$C$54,AQ1134&gt;0),"Ropa de trabajo
(Overol, mameluco o similares)","")</f>
        <v/>
      </c>
      <c r="AS1204" s="391"/>
      <c r="AT1204" s="390" t="str">
        <f>IF(AND(AP1064=Tablas!$C$62,'Formacion Profesional'!AS1064=Tablas!$C$54,AQ1134&gt;0),"Elementos de protección personal (EPP)
(Cascos, guantes, mangas, protección ocular y calzado de seguridad)","")</f>
        <v/>
      </c>
      <c r="AU1204" s="392"/>
      <c r="AV1204" s="392"/>
    </row>
    <row r="1205" spans="2:55" x14ac:dyDescent="0.25">
      <c r="D1205" s="393"/>
      <c r="E1205" s="393"/>
      <c r="F1205" s="394"/>
      <c r="G1205" s="394"/>
      <c r="H1205" s="394"/>
      <c r="I1205" s="394"/>
      <c r="J1205" s="394"/>
      <c r="AP1205" s="393"/>
      <c r="AQ1205" s="393"/>
      <c r="AR1205" s="394"/>
      <c r="AS1205" s="394"/>
      <c r="AT1205" s="394"/>
      <c r="AU1205" s="394"/>
      <c r="AV1205" s="394"/>
    </row>
    <row r="1206" spans="2:55" x14ac:dyDescent="0.25">
      <c r="D1206" s="393"/>
      <c r="E1206" s="393"/>
      <c r="F1206" s="394"/>
      <c r="G1206" s="394"/>
      <c r="H1206" s="394"/>
      <c r="I1206" s="394"/>
      <c r="J1206" s="394"/>
      <c r="AP1206" s="393"/>
      <c r="AQ1206" s="393"/>
      <c r="AR1206" s="394"/>
      <c r="AS1206" s="394"/>
      <c r="AT1206" s="394"/>
      <c r="AU1206" s="394"/>
      <c r="AV1206" s="394"/>
    </row>
    <row r="1207" spans="2:55" x14ac:dyDescent="0.25">
      <c r="D1207" s="393"/>
      <c r="E1207" s="393"/>
      <c r="F1207" s="394"/>
      <c r="G1207" s="394"/>
      <c r="H1207" s="394"/>
      <c r="I1207" s="394"/>
      <c r="J1207" s="394"/>
      <c r="AP1207" s="393"/>
      <c r="AQ1207" s="393"/>
      <c r="AR1207" s="394"/>
      <c r="AS1207" s="394"/>
      <c r="AT1207" s="394"/>
      <c r="AU1207" s="394"/>
      <c r="AV1207" s="394"/>
    </row>
    <row r="1208" spans="2:55" x14ac:dyDescent="0.25">
      <c r="D1208" s="393"/>
      <c r="E1208" s="393"/>
      <c r="F1208" s="394"/>
      <c r="G1208" s="394"/>
      <c r="H1208" s="394"/>
      <c r="I1208" s="394"/>
      <c r="J1208" s="394"/>
      <c r="AP1208" s="393"/>
      <c r="AQ1208" s="393"/>
      <c r="AR1208" s="394"/>
      <c r="AS1208" s="394"/>
      <c r="AT1208" s="394"/>
      <c r="AU1208" s="394"/>
      <c r="AV1208" s="394"/>
    </row>
    <row r="1210" spans="2:55" ht="15.75" x14ac:dyDescent="0.25">
      <c r="B1210" s="271" t="s">
        <v>9209</v>
      </c>
      <c r="C1210" s="271"/>
      <c r="D1210" s="271"/>
      <c r="E1210" s="271"/>
      <c r="F1210" s="271"/>
      <c r="G1210" s="271"/>
      <c r="H1210" s="271"/>
      <c r="I1210" s="271"/>
      <c r="J1210" s="271"/>
      <c r="K1210" s="271"/>
      <c r="L1210" s="271"/>
      <c r="M1210" s="271"/>
      <c r="N1210" s="271"/>
      <c r="O1210" s="271"/>
      <c r="P1210" s="271"/>
      <c r="Q1210" s="271"/>
      <c r="AN1210" s="271" t="s">
        <v>9209</v>
      </c>
      <c r="AO1210" s="271"/>
      <c r="AP1210" s="271"/>
      <c r="AQ1210" s="271"/>
      <c r="AR1210" s="271"/>
      <c r="AS1210" s="271"/>
      <c r="AT1210" s="271"/>
      <c r="AU1210" s="271"/>
      <c r="AV1210" s="271"/>
      <c r="AW1210" s="271"/>
      <c r="AX1210" s="271"/>
      <c r="AY1210" s="271"/>
      <c r="AZ1210" s="271"/>
      <c r="BA1210" s="271"/>
      <c r="BB1210" s="271"/>
      <c r="BC1210" s="271"/>
    </row>
    <row r="1211" spans="2:55" ht="15.75" x14ac:dyDescent="0.25">
      <c r="B1211" s="52"/>
      <c r="C1211" s="52"/>
      <c r="D1211" s="52"/>
      <c r="E1211" s="52"/>
      <c r="F1211" s="52"/>
      <c r="G1211" s="52"/>
      <c r="H1211" s="52"/>
      <c r="I1211" s="52"/>
      <c r="J1211" s="52"/>
      <c r="K1211" s="52"/>
      <c r="L1211" s="52"/>
      <c r="M1211" s="52"/>
      <c r="N1211" s="52"/>
      <c r="O1211" s="52"/>
      <c r="P1211" s="52"/>
      <c r="Q1211" s="52"/>
      <c r="AN1211" s="52"/>
      <c r="AO1211" s="52"/>
      <c r="AP1211" s="52"/>
      <c r="AQ1211" s="52"/>
      <c r="AR1211" s="52"/>
      <c r="AS1211" s="52"/>
      <c r="AT1211" s="52"/>
      <c r="AU1211" s="52"/>
      <c r="AV1211" s="52"/>
      <c r="AW1211" s="52"/>
      <c r="AX1211" s="52"/>
      <c r="AY1211" s="52"/>
      <c r="AZ1211" s="52"/>
      <c r="BA1211" s="52"/>
      <c r="BB1211" s="52"/>
      <c r="BC1211" s="52"/>
    </row>
    <row r="1212" spans="2:55" x14ac:dyDescent="0.25">
      <c r="B1212" s="288" t="str">
        <f>IF(OR(AND(D1064=Tablas!$C$61,'Formacion Profesional'!G1064=Tablas!$C$53),AND(D1064=Tablas!$C$61,'Formacion Profesional'!G1064=Tablas!$C$54),AND(D1064=Tablas!$C$62,'Formacion Profesional'!G1064=Tablas!$C$53),AND(D1064=Tablas!$C$62,'Formacion Profesional'!G1064=Tablas!$C$56),AND(D1064=Tablas!$C$62,'Formacion Profesional'!G1064=Tablas!$C$57)),"Este item no es financiable para la combinación de tipo de formación y modalidad","")</f>
        <v/>
      </c>
      <c r="C1212" s="288"/>
      <c r="D1212" s="288"/>
      <c r="E1212" s="288"/>
      <c r="F1212" s="288"/>
      <c r="G1212" s="288"/>
      <c r="H1212" s="288"/>
      <c r="I1212" s="288"/>
      <c r="J1212" s="288"/>
      <c r="K1212" s="288"/>
      <c r="L1212" s="288"/>
      <c r="M1212" s="288"/>
      <c r="N1212" s="288"/>
      <c r="O1212" s="288"/>
      <c r="P1212" s="288"/>
      <c r="Q1212" s="288"/>
      <c r="AN1212" s="288" t="str">
        <f>IF(OR(AND(AP1064=Tablas!$C$61,'Formacion Profesional'!AS1064=Tablas!$C$53),AND(AP1064=Tablas!$C$61,'Formacion Profesional'!AS1064=Tablas!$C$54),AND(AP1064=Tablas!$C$62,'Formacion Profesional'!AS1064=Tablas!$C$53),AND(AP1064=Tablas!$C$62,'Formacion Profesional'!AS1064=Tablas!$C$56),AND(AP1064=Tablas!$C$62,'Formacion Profesional'!AS1064=Tablas!$C$57)),"Este item no es financiable para la combinación de tipo de formación y modalidad","")</f>
        <v/>
      </c>
      <c r="AO1212" s="288"/>
      <c r="AP1212" s="288"/>
      <c r="AQ1212" s="288"/>
      <c r="AR1212" s="288"/>
      <c r="AS1212" s="288"/>
      <c r="AT1212" s="288"/>
      <c r="AU1212" s="288"/>
      <c r="AV1212" s="288"/>
      <c r="AW1212" s="288"/>
      <c r="AX1212" s="288"/>
      <c r="AY1212" s="288"/>
      <c r="AZ1212" s="288"/>
      <c r="BA1212" s="288"/>
      <c r="BB1212" s="288"/>
      <c r="BC1212" s="288"/>
    </row>
    <row r="1214" spans="2:55" x14ac:dyDescent="0.25">
      <c r="D1214" s="162" t="str">
        <f>IF(AND(D1064=Tablas!$C$62,'Formacion Profesional'!G1064=Tablas!$C$54),"Tipo de bien","")</f>
        <v/>
      </c>
      <c r="E1214" s="162" t="str">
        <f>IF(AND(D1064=Tablas!$C$62,'Formacion Profesional'!G1064=Tablas!$C$54),"Proveedor","")</f>
        <v/>
      </c>
      <c r="F1214" s="162" t="str">
        <f>IF(AND(D1064=Tablas!$C$62,'Formacion Profesional'!G1064=Tablas!$C$54),"Especificaciones técnicas","")</f>
        <v/>
      </c>
      <c r="G1214" s="162" t="str">
        <f>IF(AND(D1064=Tablas!$C$62,'Formacion Profesional'!G1064=Tablas!$C$54),"Cantidad","")</f>
        <v/>
      </c>
      <c r="H1214" s="162" t="str">
        <f>IF(AND(D1064=Tablas!$C$62,'Formacion Profesional'!G1064=Tablas!$C$54),"Costo unitario","")</f>
        <v/>
      </c>
      <c r="I1214" s="162" t="str">
        <f>IF(AND(D1064=Tablas!$C$62,'Formacion Profesional'!G1064=Tablas!$C$54),"Total","")</f>
        <v/>
      </c>
      <c r="AP1214" s="162" t="str">
        <f>IF(AND(AP1064=Tablas!$C$62,'Formacion Profesional'!AS1064=Tablas!$C$54),"Tipo de bien","")</f>
        <v/>
      </c>
      <c r="AQ1214" s="162" t="str">
        <f>IF(AND(AP1064=Tablas!$C$62,'Formacion Profesional'!AS1064=Tablas!$C$54),"Proveedor","")</f>
        <v/>
      </c>
      <c r="AR1214" s="162" t="str">
        <f>IF(AND(AP1064=Tablas!$C$62,'Formacion Profesional'!AS1064=Tablas!$C$54),"Especificaciones técnicas","")</f>
        <v/>
      </c>
      <c r="AS1214" s="162" t="str">
        <f>IF(AND(AP1064=Tablas!$C$62,'Formacion Profesional'!AS1064=Tablas!$C$54),"Cantidad","")</f>
        <v/>
      </c>
      <c r="AT1214" s="162" t="str">
        <f>IF(AND(AP1064=Tablas!$C$62,'Formacion Profesional'!AS1064=Tablas!$C$54),"Costo unitario","")</f>
        <v/>
      </c>
      <c r="AU1214" s="162" t="str">
        <f>IF(AND(AP1064=Tablas!$C$62,'Formacion Profesional'!AS1064=Tablas!$C$54),"Total","")</f>
        <v/>
      </c>
    </row>
    <row r="1215" spans="2:55" x14ac:dyDescent="0.25">
      <c r="D1215" s="185"/>
      <c r="E1215" s="185"/>
      <c r="F1215" s="185"/>
      <c r="G1215" s="186"/>
      <c r="H1215" s="186"/>
      <c r="I1215" s="117" t="str">
        <f>IF(AND(D1064=Tablas!$C$62,'Formacion Profesional'!G1064=Tablas!$C$54),+G1215*H1215,"")</f>
        <v/>
      </c>
      <c r="AP1215" s="185"/>
      <c r="AQ1215" s="185"/>
      <c r="AR1215" s="185"/>
      <c r="AS1215" s="186"/>
      <c r="AT1215" s="186"/>
      <c r="AU1215" s="117" t="str">
        <f>IF(AND(AP1064=Tablas!$C$62,'Formacion Profesional'!AS1064=Tablas!$C$54),+AS1215*AT1215,"")</f>
        <v/>
      </c>
    </row>
    <row r="1216" spans="2:55" x14ac:dyDescent="0.25">
      <c r="D1216" s="185"/>
      <c r="E1216" s="185"/>
      <c r="F1216" s="185"/>
      <c r="G1216" s="186"/>
      <c r="H1216" s="186"/>
      <c r="I1216" s="117" t="str">
        <f>IF(AND(D1064=Tablas!$C$62,'Formacion Profesional'!G1064=Tablas!$C$54),+G1216*H1216,"")</f>
        <v/>
      </c>
      <c r="AP1216" s="185"/>
      <c r="AQ1216" s="185"/>
      <c r="AR1216" s="185"/>
      <c r="AS1216" s="186"/>
      <c r="AT1216" s="186"/>
      <c r="AU1216" s="117" t="str">
        <f>IF(AND(AP1064=Tablas!$C$62,'Formacion Profesional'!AS1064=Tablas!$C$54),+AS1216*AT1216,"")</f>
        <v/>
      </c>
    </row>
    <row r="1217" spans="2:55" x14ac:dyDescent="0.25">
      <c r="D1217" s="185"/>
      <c r="E1217" s="185"/>
      <c r="F1217" s="185"/>
      <c r="G1217" s="186"/>
      <c r="H1217" s="186"/>
      <c r="I1217" s="117" t="str">
        <f>IF(AND(D1064=Tablas!$C$62,'Formacion Profesional'!G1064=Tablas!$C$54),+G1217*H1217,"")</f>
        <v/>
      </c>
      <c r="AP1217" s="185"/>
      <c r="AQ1217" s="185"/>
      <c r="AR1217" s="185"/>
      <c r="AS1217" s="186"/>
      <c r="AT1217" s="186"/>
      <c r="AU1217" s="117" t="str">
        <f>IF(AND(AP1064=Tablas!$C$62,'Formacion Profesional'!AS1064=Tablas!$C$54),+AS1217*AT1217,"")</f>
        <v/>
      </c>
    </row>
    <row r="1218" spans="2:55" x14ac:dyDescent="0.25">
      <c r="D1218" s="185"/>
      <c r="E1218" s="185"/>
      <c r="F1218" s="185"/>
      <c r="G1218" s="186"/>
      <c r="H1218" s="186"/>
      <c r="I1218" s="117" t="str">
        <f>IF(AND(D1064=Tablas!$C$62,'Formacion Profesional'!G1064=Tablas!$C$54),+G1218*H1218,"")</f>
        <v/>
      </c>
      <c r="AP1218" s="185"/>
      <c r="AQ1218" s="185"/>
      <c r="AR1218" s="185"/>
      <c r="AS1218" s="186"/>
      <c r="AT1218" s="186"/>
      <c r="AU1218" s="117" t="str">
        <f>IF(AND(AP1064=Tablas!$C$62,'Formacion Profesional'!AS1064=Tablas!$C$54),+AS1218*AT1218,"")</f>
        <v/>
      </c>
    </row>
    <row r="1219" spans="2:55" x14ac:dyDescent="0.25">
      <c r="D1219" s="185"/>
      <c r="E1219" s="185"/>
      <c r="F1219" s="185"/>
      <c r="G1219" s="186"/>
      <c r="H1219" s="186"/>
      <c r="I1219" s="117" t="str">
        <f>IF(AND(D1064=Tablas!$C$62,'Formacion Profesional'!G1064=Tablas!$C$54),+G1219*H1219,"")</f>
        <v/>
      </c>
      <c r="AP1219" s="185"/>
      <c r="AQ1219" s="185"/>
      <c r="AR1219" s="185"/>
      <c r="AS1219" s="186"/>
      <c r="AT1219" s="186"/>
      <c r="AU1219" s="117" t="str">
        <f>IF(AND(AP1064=Tablas!$C$62,'Formacion Profesional'!AS1064=Tablas!$C$54),+AS1219*AT1219,"")</f>
        <v/>
      </c>
    </row>
    <row r="1220" spans="2:55" x14ac:dyDescent="0.25">
      <c r="D1220" s="185"/>
      <c r="E1220" s="185"/>
      <c r="F1220" s="185"/>
      <c r="G1220" s="186"/>
      <c r="H1220" s="186"/>
      <c r="I1220" s="117" t="str">
        <f>IF(AND(D1064=Tablas!$C$62,'Formacion Profesional'!G1064=Tablas!$C$54),+G1220*H1220,"")</f>
        <v/>
      </c>
      <c r="AP1220" s="185"/>
      <c r="AQ1220" s="185"/>
      <c r="AR1220" s="185"/>
      <c r="AS1220" s="186"/>
      <c r="AT1220" s="186"/>
      <c r="AU1220" s="117" t="str">
        <f>IF(AND(AP1064=Tablas!$C$62,'Formacion Profesional'!AS1064=Tablas!$C$54),+AS1220*AT1220,"")</f>
        <v/>
      </c>
    </row>
    <row r="1221" spans="2:55" x14ac:dyDescent="0.25">
      <c r="D1221" s="185"/>
      <c r="E1221" s="185"/>
      <c r="F1221" s="185"/>
      <c r="G1221" s="186"/>
      <c r="H1221" s="186"/>
      <c r="I1221" s="117" t="str">
        <f>IF(AND(D1064=Tablas!$C$62,'Formacion Profesional'!G1064=Tablas!$C$54),+G1221*H1221,"")</f>
        <v/>
      </c>
      <c r="AP1221" s="185"/>
      <c r="AQ1221" s="185"/>
      <c r="AR1221" s="185"/>
      <c r="AS1221" s="186"/>
      <c r="AT1221" s="186"/>
      <c r="AU1221" s="117" t="str">
        <f>IF(AND(AP1064=Tablas!$C$62,'Formacion Profesional'!AS1064=Tablas!$C$54),+AS1221*AT1221,"")</f>
        <v/>
      </c>
    </row>
    <row r="1222" spans="2:55" x14ac:dyDescent="0.25">
      <c r="D1222" s="185"/>
      <c r="E1222" s="185"/>
      <c r="F1222" s="185"/>
      <c r="G1222" s="186"/>
      <c r="H1222" s="186"/>
      <c r="I1222" s="117" t="str">
        <f>IF(AND(D1064=Tablas!$C$62,'Formacion Profesional'!G1064=Tablas!$C$54),+G1222*H1222,"")</f>
        <v/>
      </c>
      <c r="AP1222" s="185"/>
      <c r="AQ1222" s="185"/>
      <c r="AR1222" s="185"/>
      <c r="AS1222" s="186"/>
      <c r="AT1222" s="186"/>
      <c r="AU1222" s="117" t="str">
        <f>IF(AND(AP1064=Tablas!$C$62,'Formacion Profesional'!AS1064=Tablas!$C$54),+AS1222*AT1222,"")</f>
        <v/>
      </c>
    </row>
    <row r="1223" spans="2:55" x14ac:dyDescent="0.25">
      <c r="D1223" s="185"/>
      <c r="E1223" s="185"/>
      <c r="F1223" s="185"/>
      <c r="G1223" s="186"/>
      <c r="H1223" s="186"/>
      <c r="I1223" s="117" t="str">
        <f>IF(AND(D1064=Tablas!$C$62,'Formacion Profesional'!G1064=Tablas!$C$54),+G1223*H1223,"")</f>
        <v/>
      </c>
      <c r="AP1223" s="185"/>
      <c r="AQ1223" s="185"/>
      <c r="AR1223" s="185"/>
      <c r="AS1223" s="186"/>
      <c r="AT1223" s="186"/>
      <c r="AU1223" s="117" t="str">
        <f>IF(AND(AP1064=Tablas!$C$62,'Formacion Profesional'!AS1064=Tablas!$C$54),+AS1223*AT1223,"")</f>
        <v/>
      </c>
    </row>
    <row r="1224" spans="2:55" x14ac:dyDescent="0.25">
      <c r="D1224" s="185"/>
      <c r="E1224" s="185"/>
      <c r="F1224" s="185"/>
      <c r="G1224" s="186"/>
      <c r="H1224" s="186"/>
      <c r="I1224" s="117" t="str">
        <f>IF(AND(D1064=Tablas!$C$62,'Formacion Profesional'!G1064=Tablas!$C$54),+G1224*H1224,"")</f>
        <v/>
      </c>
      <c r="AP1224" s="185"/>
      <c r="AQ1224" s="185"/>
      <c r="AR1224" s="185"/>
      <c r="AS1224" s="186"/>
      <c r="AT1224" s="186"/>
      <c r="AU1224" s="117" t="str">
        <f>IF(AND(AP1064=Tablas!$C$62,'Formacion Profesional'!AS1064=Tablas!$C$54),+AS1224*AT1224,"")</f>
        <v/>
      </c>
    </row>
    <row r="1225" spans="2:55" x14ac:dyDescent="0.25">
      <c r="D1225" s="185"/>
      <c r="E1225" s="185"/>
      <c r="F1225" s="185"/>
      <c r="G1225" s="186"/>
      <c r="H1225" s="186"/>
      <c r="I1225" s="117" t="str">
        <f>IF(AND(D1064=Tablas!$C$62,'Formacion Profesional'!G1064=Tablas!$C$54),+G1225*H1225,"")</f>
        <v/>
      </c>
      <c r="AP1225" s="185"/>
      <c r="AQ1225" s="185"/>
      <c r="AR1225" s="185"/>
      <c r="AS1225" s="186"/>
      <c r="AT1225" s="186"/>
      <c r="AU1225" s="117" t="str">
        <f>IF(AND(AP1064=Tablas!$C$62,'Formacion Profesional'!AS1064=Tablas!$C$54),+AS1225*AT1225,"")</f>
        <v/>
      </c>
    </row>
    <row r="1226" spans="2:55" x14ac:dyDescent="0.25">
      <c r="D1226" s="185"/>
      <c r="E1226" s="185"/>
      <c r="F1226" s="185"/>
      <c r="G1226" s="186"/>
      <c r="H1226" s="186"/>
      <c r="I1226" s="117" t="str">
        <f>IF(AND(D1064=Tablas!$C$62,'Formacion Profesional'!G1064=Tablas!$C$54),+G1226*H1226,"")</f>
        <v/>
      </c>
      <c r="AP1226" s="185"/>
      <c r="AQ1226" s="185"/>
      <c r="AR1226" s="185"/>
      <c r="AS1226" s="186"/>
      <c r="AT1226" s="186"/>
      <c r="AU1226" s="117" t="str">
        <f>IF(AND(AP1064=Tablas!$C$62,'Formacion Profesional'!AS1064=Tablas!$C$54),+AS1226*AT1226,"")</f>
        <v/>
      </c>
    </row>
    <row r="1227" spans="2:55" x14ac:dyDescent="0.25">
      <c r="D1227" s="185"/>
      <c r="E1227" s="185"/>
      <c r="F1227" s="185"/>
      <c r="G1227" s="186"/>
      <c r="H1227" s="186"/>
      <c r="I1227" s="117" t="str">
        <f>IF(AND(D1064=Tablas!$C$62,'Formacion Profesional'!G1064=Tablas!$C$54),+G1227*H1227,"")</f>
        <v/>
      </c>
      <c r="AP1227" s="185"/>
      <c r="AQ1227" s="185"/>
      <c r="AR1227" s="185"/>
      <c r="AS1227" s="186"/>
      <c r="AT1227" s="186"/>
      <c r="AU1227" s="117" t="str">
        <f>IF(AND(AP1064=Tablas!$C$62,'Formacion Profesional'!AS1064=Tablas!$C$54),+AS1227*AT1227,"")</f>
        <v/>
      </c>
    </row>
    <row r="1228" spans="2:55" x14ac:dyDescent="0.25">
      <c r="D1228" s="185"/>
      <c r="E1228" s="185"/>
      <c r="F1228" s="185"/>
      <c r="G1228" s="186"/>
      <c r="H1228" s="186"/>
      <c r="I1228" s="117" t="str">
        <f>IF(AND(D1064=Tablas!$C$62,'Formacion Profesional'!G1064=Tablas!$C$54),+G1228*H1228,"")</f>
        <v/>
      </c>
      <c r="AP1228" s="185"/>
      <c r="AQ1228" s="185"/>
      <c r="AR1228" s="185"/>
      <c r="AS1228" s="186"/>
      <c r="AT1228" s="186"/>
      <c r="AU1228" s="117" t="str">
        <f>IF(AND(AP1064=Tablas!$C$62,'Formacion Profesional'!AS1064=Tablas!$C$54),+AS1228*AT1228,"")</f>
        <v/>
      </c>
    </row>
    <row r="1229" spans="2:55" x14ac:dyDescent="0.25">
      <c r="D1229" s="185"/>
      <c r="E1229" s="185"/>
      <c r="F1229" s="185"/>
      <c r="G1229" s="186"/>
      <c r="H1229" s="186"/>
      <c r="I1229" s="117" t="str">
        <f>IF(AND(D1064=Tablas!$C$62,'Formacion Profesional'!G1064=Tablas!$C$54),+G1229*H1229,"")</f>
        <v/>
      </c>
      <c r="AP1229" s="185"/>
      <c r="AQ1229" s="185"/>
      <c r="AR1229" s="185"/>
      <c r="AS1229" s="186"/>
      <c r="AT1229" s="186"/>
      <c r="AU1229" s="117" t="str">
        <f>IF(AND(AP1064=Tablas!$C$62,'Formacion Profesional'!AS1064=Tablas!$C$54),+AS1229*AT1229,"")</f>
        <v/>
      </c>
    </row>
    <row r="1230" spans="2:55" x14ac:dyDescent="0.25">
      <c r="D1230" s="387" t="str">
        <f>IF(AND(D1064=Tablas!$C$62,'Formacion Profesional'!G1064=Tablas!$C$54),"Total","")</f>
        <v/>
      </c>
      <c r="E1230" s="387"/>
      <c r="F1230" s="387"/>
      <c r="G1230" s="387"/>
      <c r="H1230" s="387"/>
      <c r="I1230" s="126">
        <f>SUM(I1215:I1229)</f>
        <v>0</v>
      </c>
      <c r="AP1230" s="387" t="str">
        <f>IF(AND(AP1064=Tablas!$C$62,'Formacion Profesional'!AS1064=Tablas!$C$54),"Total","")</f>
        <v/>
      </c>
      <c r="AQ1230" s="387"/>
      <c r="AR1230" s="387"/>
      <c r="AS1230" s="387"/>
      <c r="AT1230" s="387"/>
      <c r="AU1230" s="126">
        <f>SUM(AU1215:AU1229)</f>
        <v>0</v>
      </c>
    </row>
    <row r="1232" spans="2:55" ht="15.75" x14ac:dyDescent="0.25">
      <c r="B1232" s="271" t="s">
        <v>9210</v>
      </c>
      <c r="C1232" s="271"/>
      <c r="D1232" s="271"/>
      <c r="E1232" s="271"/>
      <c r="F1232" s="271"/>
      <c r="G1232" s="271"/>
      <c r="H1232" s="271"/>
      <c r="I1232" s="271"/>
      <c r="J1232" s="271"/>
      <c r="K1232" s="271"/>
      <c r="L1232" s="271"/>
      <c r="M1232" s="271"/>
      <c r="N1232" s="271"/>
      <c r="O1232" s="271"/>
      <c r="P1232" s="271"/>
      <c r="Q1232" s="271"/>
      <c r="AN1232" s="271" t="s">
        <v>9210</v>
      </c>
      <c r="AO1232" s="271"/>
      <c r="AP1232" s="271"/>
      <c r="AQ1232" s="271"/>
      <c r="AR1232" s="271"/>
      <c r="AS1232" s="271"/>
      <c r="AT1232" s="271"/>
      <c r="AU1232" s="271"/>
      <c r="AV1232" s="271"/>
      <c r="AW1232" s="271"/>
      <c r="AX1232" s="271"/>
      <c r="AY1232" s="271"/>
      <c r="AZ1232" s="271"/>
      <c r="BA1232" s="271"/>
      <c r="BB1232" s="271"/>
      <c r="BC1232" s="271"/>
    </row>
    <row r="1235" spans="3:54" ht="15" customHeight="1" x14ac:dyDescent="0.25">
      <c r="C1235" s="288" t="s">
        <v>9211</v>
      </c>
      <c r="D1235" s="288"/>
      <c r="E1235" s="288"/>
      <c r="F1235" s="288"/>
      <c r="G1235" s="288"/>
      <c r="H1235" s="288"/>
      <c r="AO1235" s="288" t="s">
        <v>9211</v>
      </c>
      <c r="AP1235" s="288"/>
      <c r="AQ1235" s="288"/>
      <c r="AR1235" s="288"/>
      <c r="AS1235" s="288"/>
      <c r="AT1235" s="288"/>
    </row>
    <row r="1237" spans="3:54" x14ac:dyDescent="0.25">
      <c r="C1237" s="341"/>
      <c r="D1237" s="342"/>
      <c r="E1237" s="342"/>
      <c r="F1237" s="342"/>
      <c r="G1237" s="342"/>
      <c r="H1237" s="342"/>
      <c r="I1237" s="342"/>
      <c r="J1237" s="342"/>
      <c r="K1237" s="342"/>
      <c r="L1237" s="342"/>
      <c r="M1237" s="342"/>
      <c r="N1237" s="342"/>
      <c r="O1237" s="342"/>
      <c r="P1237" s="343"/>
      <c r="AO1237" s="341"/>
      <c r="AP1237" s="342"/>
      <c r="AQ1237" s="342"/>
      <c r="AR1237" s="342"/>
      <c r="AS1237" s="342"/>
      <c r="AT1237" s="342"/>
      <c r="AU1237" s="342"/>
      <c r="AV1237" s="342"/>
      <c r="AW1237" s="342"/>
      <c r="AX1237" s="342"/>
      <c r="AY1237" s="342"/>
      <c r="AZ1237" s="342"/>
      <c r="BA1237" s="342"/>
      <c r="BB1237" s="343"/>
    </row>
    <row r="1238" spans="3:54" x14ac:dyDescent="0.25">
      <c r="C1238" s="344"/>
      <c r="D1238" s="304"/>
      <c r="E1238" s="304"/>
      <c r="F1238" s="304"/>
      <c r="G1238" s="304"/>
      <c r="H1238" s="304"/>
      <c r="I1238" s="304"/>
      <c r="J1238" s="304"/>
      <c r="K1238" s="304"/>
      <c r="L1238" s="304"/>
      <c r="M1238" s="304"/>
      <c r="N1238" s="304"/>
      <c r="O1238" s="304"/>
      <c r="P1238" s="345"/>
      <c r="AO1238" s="344"/>
      <c r="AP1238" s="304"/>
      <c r="AQ1238" s="304"/>
      <c r="AR1238" s="304"/>
      <c r="AS1238" s="304"/>
      <c r="AT1238" s="304"/>
      <c r="AU1238" s="304"/>
      <c r="AV1238" s="304"/>
      <c r="AW1238" s="304"/>
      <c r="AX1238" s="304"/>
      <c r="AY1238" s="304"/>
      <c r="AZ1238" s="304"/>
      <c r="BA1238" s="304"/>
      <c r="BB1238" s="345"/>
    </row>
    <row r="1239" spans="3:54" x14ac:dyDescent="0.25">
      <c r="C1239" s="344"/>
      <c r="D1239" s="304"/>
      <c r="E1239" s="304"/>
      <c r="F1239" s="304"/>
      <c r="G1239" s="304"/>
      <c r="H1239" s="304"/>
      <c r="I1239" s="304"/>
      <c r="J1239" s="304"/>
      <c r="K1239" s="304"/>
      <c r="L1239" s="304"/>
      <c r="M1239" s="304"/>
      <c r="N1239" s="304"/>
      <c r="O1239" s="304"/>
      <c r="P1239" s="345"/>
      <c r="AO1239" s="344"/>
      <c r="AP1239" s="304"/>
      <c r="AQ1239" s="304"/>
      <c r="AR1239" s="304"/>
      <c r="AS1239" s="304"/>
      <c r="AT1239" s="304"/>
      <c r="AU1239" s="304"/>
      <c r="AV1239" s="304"/>
      <c r="AW1239" s="304"/>
      <c r="AX1239" s="304"/>
      <c r="AY1239" s="304"/>
      <c r="AZ1239" s="304"/>
      <c r="BA1239" s="304"/>
      <c r="BB1239" s="345"/>
    </row>
    <row r="1240" spans="3:54" x14ac:dyDescent="0.25">
      <c r="C1240" s="344"/>
      <c r="D1240" s="304"/>
      <c r="E1240" s="304"/>
      <c r="F1240" s="304"/>
      <c r="G1240" s="304"/>
      <c r="H1240" s="304"/>
      <c r="I1240" s="304"/>
      <c r="J1240" s="304"/>
      <c r="K1240" s="304"/>
      <c r="L1240" s="304"/>
      <c r="M1240" s="304"/>
      <c r="N1240" s="304"/>
      <c r="O1240" s="304"/>
      <c r="P1240" s="345"/>
      <c r="AO1240" s="344"/>
      <c r="AP1240" s="304"/>
      <c r="AQ1240" s="304"/>
      <c r="AR1240" s="304"/>
      <c r="AS1240" s="304"/>
      <c r="AT1240" s="304"/>
      <c r="AU1240" s="304"/>
      <c r="AV1240" s="304"/>
      <c r="AW1240" s="304"/>
      <c r="AX1240" s="304"/>
      <c r="AY1240" s="304"/>
      <c r="AZ1240" s="304"/>
      <c r="BA1240" s="304"/>
      <c r="BB1240" s="345"/>
    </row>
    <row r="1241" spans="3:54" x14ac:dyDescent="0.25">
      <c r="C1241" s="344"/>
      <c r="D1241" s="304"/>
      <c r="E1241" s="304"/>
      <c r="F1241" s="304"/>
      <c r="G1241" s="304"/>
      <c r="H1241" s="304"/>
      <c r="I1241" s="304"/>
      <c r="J1241" s="304"/>
      <c r="K1241" s="304"/>
      <c r="L1241" s="304"/>
      <c r="M1241" s="304"/>
      <c r="N1241" s="304"/>
      <c r="O1241" s="304"/>
      <c r="P1241" s="345"/>
      <c r="AO1241" s="344"/>
      <c r="AP1241" s="304"/>
      <c r="AQ1241" s="304"/>
      <c r="AR1241" s="304"/>
      <c r="AS1241" s="304"/>
      <c r="AT1241" s="304"/>
      <c r="AU1241" s="304"/>
      <c r="AV1241" s="304"/>
      <c r="AW1241" s="304"/>
      <c r="AX1241" s="304"/>
      <c r="AY1241" s="304"/>
      <c r="AZ1241" s="304"/>
      <c r="BA1241" s="304"/>
      <c r="BB1241" s="345"/>
    </row>
    <row r="1242" spans="3:54" x14ac:dyDescent="0.25">
      <c r="C1242" s="346"/>
      <c r="D1242" s="347"/>
      <c r="E1242" s="347"/>
      <c r="F1242" s="347"/>
      <c r="G1242" s="347"/>
      <c r="H1242" s="347"/>
      <c r="I1242" s="347"/>
      <c r="J1242" s="347"/>
      <c r="K1242" s="347"/>
      <c r="L1242" s="347"/>
      <c r="M1242" s="347"/>
      <c r="N1242" s="347"/>
      <c r="O1242" s="347"/>
      <c r="P1242" s="348"/>
      <c r="AO1242" s="346"/>
      <c r="AP1242" s="347"/>
      <c r="AQ1242" s="347"/>
      <c r="AR1242" s="347"/>
      <c r="AS1242" s="347"/>
      <c r="AT1242" s="347"/>
      <c r="AU1242" s="347"/>
      <c r="AV1242" s="347"/>
      <c r="AW1242" s="347"/>
      <c r="AX1242" s="347"/>
      <c r="AY1242" s="347"/>
      <c r="AZ1242" s="347"/>
      <c r="BA1242" s="347"/>
      <c r="BB1242" s="348"/>
    </row>
    <row r="1244" spans="3:54" ht="15" customHeight="1" x14ac:dyDescent="0.25">
      <c r="C1244" s="288" t="s">
        <v>9212</v>
      </c>
      <c r="D1244" s="288"/>
      <c r="E1244" s="288"/>
      <c r="F1244" s="288"/>
      <c r="G1244" s="288"/>
      <c r="H1244" s="288"/>
      <c r="AO1244" s="288" t="s">
        <v>9212</v>
      </c>
      <c r="AP1244" s="288"/>
      <c r="AQ1244" s="288"/>
      <c r="AR1244" s="288"/>
      <c r="AS1244" s="288"/>
      <c r="AT1244" s="288"/>
    </row>
    <row r="1246" spans="3:54" x14ac:dyDescent="0.25">
      <c r="C1246" s="341"/>
      <c r="D1246" s="342"/>
      <c r="E1246" s="342"/>
      <c r="F1246" s="342"/>
      <c r="G1246" s="342"/>
      <c r="H1246" s="342"/>
      <c r="I1246" s="342"/>
      <c r="J1246" s="342"/>
      <c r="K1246" s="342"/>
      <c r="L1246" s="342"/>
      <c r="M1246" s="342"/>
      <c r="N1246" s="342"/>
      <c r="O1246" s="342"/>
      <c r="P1246" s="343"/>
      <c r="AO1246" s="341"/>
      <c r="AP1246" s="342"/>
      <c r="AQ1246" s="342"/>
      <c r="AR1246" s="342"/>
      <c r="AS1246" s="342"/>
      <c r="AT1246" s="342"/>
      <c r="AU1246" s="342"/>
      <c r="AV1246" s="342"/>
      <c r="AW1246" s="342"/>
      <c r="AX1246" s="342"/>
      <c r="AY1246" s="342"/>
      <c r="AZ1246" s="342"/>
      <c r="BA1246" s="342"/>
      <c r="BB1246" s="343"/>
    </row>
    <row r="1247" spans="3:54" x14ac:dyDescent="0.25">
      <c r="C1247" s="344"/>
      <c r="D1247" s="304"/>
      <c r="E1247" s="304"/>
      <c r="F1247" s="304"/>
      <c r="G1247" s="304"/>
      <c r="H1247" s="304"/>
      <c r="I1247" s="304"/>
      <c r="J1247" s="304"/>
      <c r="K1247" s="304"/>
      <c r="L1247" s="304"/>
      <c r="M1247" s="304"/>
      <c r="N1247" s="304"/>
      <c r="O1247" s="304"/>
      <c r="P1247" s="345"/>
      <c r="AO1247" s="344"/>
      <c r="AP1247" s="304"/>
      <c r="AQ1247" s="304"/>
      <c r="AR1247" s="304"/>
      <c r="AS1247" s="304"/>
      <c r="AT1247" s="304"/>
      <c r="AU1247" s="304"/>
      <c r="AV1247" s="304"/>
      <c r="AW1247" s="304"/>
      <c r="AX1247" s="304"/>
      <c r="AY1247" s="304"/>
      <c r="AZ1247" s="304"/>
      <c r="BA1247" s="304"/>
      <c r="BB1247" s="345"/>
    </row>
    <row r="1248" spans="3:54" x14ac:dyDescent="0.25">
      <c r="C1248" s="344"/>
      <c r="D1248" s="304"/>
      <c r="E1248" s="304"/>
      <c r="F1248" s="304"/>
      <c r="G1248" s="304"/>
      <c r="H1248" s="304"/>
      <c r="I1248" s="304"/>
      <c r="J1248" s="304"/>
      <c r="K1248" s="304"/>
      <c r="L1248" s="304"/>
      <c r="M1248" s="304"/>
      <c r="N1248" s="304"/>
      <c r="O1248" s="304"/>
      <c r="P1248" s="345"/>
      <c r="AO1248" s="344"/>
      <c r="AP1248" s="304"/>
      <c r="AQ1248" s="304"/>
      <c r="AR1248" s="304"/>
      <c r="AS1248" s="304"/>
      <c r="AT1248" s="304"/>
      <c r="AU1248" s="304"/>
      <c r="AV1248" s="304"/>
      <c r="AW1248" s="304"/>
      <c r="AX1248" s="304"/>
      <c r="AY1248" s="304"/>
      <c r="AZ1248" s="304"/>
      <c r="BA1248" s="304"/>
      <c r="BB1248" s="345"/>
    </row>
    <row r="1249" spans="2:55" x14ac:dyDescent="0.25">
      <c r="C1249" s="344"/>
      <c r="D1249" s="304"/>
      <c r="E1249" s="304"/>
      <c r="F1249" s="304"/>
      <c r="G1249" s="304"/>
      <c r="H1249" s="304"/>
      <c r="I1249" s="304"/>
      <c r="J1249" s="304"/>
      <c r="K1249" s="304"/>
      <c r="L1249" s="304"/>
      <c r="M1249" s="304"/>
      <c r="N1249" s="304"/>
      <c r="O1249" s="304"/>
      <c r="P1249" s="345"/>
      <c r="AO1249" s="344"/>
      <c r="AP1249" s="304"/>
      <c r="AQ1249" s="304"/>
      <c r="AR1249" s="304"/>
      <c r="AS1249" s="304"/>
      <c r="AT1249" s="304"/>
      <c r="AU1249" s="304"/>
      <c r="AV1249" s="304"/>
      <c r="AW1249" s="304"/>
      <c r="AX1249" s="304"/>
      <c r="AY1249" s="304"/>
      <c r="AZ1249" s="304"/>
      <c r="BA1249" s="304"/>
      <c r="BB1249" s="345"/>
    </row>
    <row r="1250" spans="2:55" x14ac:dyDescent="0.25">
      <c r="C1250" s="344"/>
      <c r="D1250" s="304"/>
      <c r="E1250" s="304"/>
      <c r="F1250" s="304"/>
      <c r="G1250" s="304"/>
      <c r="H1250" s="304"/>
      <c r="I1250" s="304"/>
      <c r="J1250" s="304"/>
      <c r="K1250" s="304"/>
      <c r="L1250" s="304"/>
      <c r="M1250" s="304"/>
      <c r="N1250" s="304"/>
      <c r="O1250" s="304"/>
      <c r="P1250" s="345"/>
      <c r="AO1250" s="344"/>
      <c r="AP1250" s="304"/>
      <c r="AQ1250" s="304"/>
      <c r="AR1250" s="304"/>
      <c r="AS1250" s="304"/>
      <c r="AT1250" s="304"/>
      <c r="AU1250" s="304"/>
      <c r="AV1250" s="304"/>
      <c r="AW1250" s="304"/>
      <c r="AX1250" s="304"/>
      <c r="AY1250" s="304"/>
      <c r="AZ1250" s="304"/>
      <c r="BA1250" s="304"/>
      <c r="BB1250" s="345"/>
    </row>
    <row r="1251" spans="2:55" x14ac:dyDescent="0.25">
      <c r="C1251" s="346"/>
      <c r="D1251" s="347"/>
      <c r="E1251" s="347"/>
      <c r="F1251" s="347"/>
      <c r="G1251" s="347"/>
      <c r="H1251" s="347"/>
      <c r="I1251" s="347"/>
      <c r="J1251" s="347"/>
      <c r="K1251" s="347"/>
      <c r="L1251" s="347"/>
      <c r="M1251" s="347"/>
      <c r="N1251" s="347"/>
      <c r="O1251" s="347"/>
      <c r="P1251" s="348"/>
      <c r="AO1251" s="346"/>
      <c r="AP1251" s="347"/>
      <c r="AQ1251" s="347"/>
      <c r="AR1251" s="347"/>
      <c r="AS1251" s="347"/>
      <c r="AT1251" s="347"/>
      <c r="AU1251" s="347"/>
      <c r="AV1251" s="347"/>
      <c r="AW1251" s="347"/>
      <c r="AX1251" s="347"/>
      <c r="AY1251" s="347"/>
      <c r="AZ1251" s="347"/>
      <c r="BA1251" s="347"/>
      <c r="BB1251" s="348"/>
    </row>
    <row r="1253" spans="2:55" x14ac:dyDescent="0.25">
      <c r="C1253" s="288" t="s">
        <v>9213</v>
      </c>
      <c r="D1253" s="288"/>
      <c r="E1253" s="288"/>
      <c r="AO1253" s="288" t="s">
        <v>9213</v>
      </c>
      <c r="AP1253" s="288"/>
      <c r="AQ1253" s="288"/>
    </row>
    <row r="1255" spans="2:55" x14ac:dyDescent="0.25">
      <c r="C1255" s="341"/>
      <c r="D1255" s="342"/>
      <c r="E1255" s="342"/>
      <c r="F1255" s="342"/>
      <c r="G1255" s="342"/>
      <c r="H1255" s="342"/>
      <c r="I1255" s="342"/>
      <c r="J1255" s="342"/>
      <c r="K1255" s="342"/>
      <c r="L1255" s="342"/>
      <c r="M1255" s="342"/>
      <c r="N1255" s="342"/>
      <c r="O1255" s="342"/>
      <c r="P1255" s="343"/>
      <c r="AO1255" s="341"/>
      <c r="AP1255" s="342"/>
      <c r="AQ1255" s="342"/>
      <c r="AR1255" s="342"/>
      <c r="AS1255" s="342"/>
      <c r="AT1255" s="342"/>
      <c r="AU1255" s="342"/>
      <c r="AV1255" s="342"/>
      <c r="AW1255" s="342"/>
      <c r="AX1255" s="342"/>
      <c r="AY1255" s="342"/>
      <c r="AZ1255" s="342"/>
      <c r="BA1255" s="342"/>
      <c r="BB1255" s="343"/>
    </row>
    <row r="1256" spans="2:55" x14ac:dyDescent="0.25">
      <c r="C1256" s="344"/>
      <c r="D1256" s="304"/>
      <c r="E1256" s="304"/>
      <c r="F1256" s="304"/>
      <c r="G1256" s="304"/>
      <c r="H1256" s="304"/>
      <c r="I1256" s="304"/>
      <c r="J1256" s="304"/>
      <c r="K1256" s="304"/>
      <c r="L1256" s="304"/>
      <c r="M1256" s="304"/>
      <c r="N1256" s="304"/>
      <c r="O1256" s="304"/>
      <c r="P1256" s="345"/>
      <c r="AO1256" s="344"/>
      <c r="AP1256" s="304"/>
      <c r="AQ1256" s="304"/>
      <c r="AR1256" s="304"/>
      <c r="AS1256" s="304"/>
      <c r="AT1256" s="304"/>
      <c r="AU1256" s="304"/>
      <c r="AV1256" s="304"/>
      <c r="AW1256" s="304"/>
      <c r="AX1256" s="304"/>
      <c r="AY1256" s="304"/>
      <c r="AZ1256" s="304"/>
      <c r="BA1256" s="304"/>
      <c r="BB1256" s="345"/>
    </row>
    <row r="1257" spans="2:55" x14ac:dyDescent="0.25">
      <c r="C1257" s="344"/>
      <c r="D1257" s="304"/>
      <c r="E1257" s="304"/>
      <c r="F1257" s="304"/>
      <c r="G1257" s="304"/>
      <c r="H1257" s="304"/>
      <c r="I1257" s="304"/>
      <c r="J1257" s="304"/>
      <c r="K1257" s="304"/>
      <c r="L1257" s="304"/>
      <c r="M1257" s="304"/>
      <c r="N1257" s="304"/>
      <c r="O1257" s="304"/>
      <c r="P1257" s="345"/>
      <c r="AO1257" s="344"/>
      <c r="AP1257" s="304"/>
      <c r="AQ1257" s="304"/>
      <c r="AR1257" s="304"/>
      <c r="AS1257" s="304"/>
      <c r="AT1257" s="304"/>
      <c r="AU1257" s="304"/>
      <c r="AV1257" s="304"/>
      <c r="AW1257" s="304"/>
      <c r="AX1257" s="304"/>
      <c r="AY1257" s="304"/>
      <c r="AZ1257" s="304"/>
      <c r="BA1257" s="304"/>
      <c r="BB1257" s="345"/>
    </row>
    <row r="1258" spans="2:55" x14ac:dyDescent="0.25">
      <c r="C1258" s="344"/>
      <c r="D1258" s="304"/>
      <c r="E1258" s="304"/>
      <c r="F1258" s="304"/>
      <c r="G1258" s="304"/>
      <c r="H1258" s="304"/>
      <c r="I1258" s="304"/>
      <c r="J1258" s="304"/>
      <c r="K1258" s="304"/>
      <c r="L1258" s="304"/>
      <c r="M1258" s="304"/>
      <c r="N1258" s="304"/>
      <c r="O1258" s="304"/>
      <c r="P1258" s="345"/>
      <c r="AO1258" s="344"/>
      <c r="AP1258" s="304"/>
      <c r="AQ1258" s="304"/>
      <c r="AR1258" s="304"/>
      <c r="AS1258" s="304"/>
      <c r="AT1258" s="304"/>
      <c r="AU1258" s="304"/>
      <c r="AV1258" s="304"/>
      <c r="AW1258" s="304"/>
      <c r="AX1258" s="304"/>
      <c r="AY1258" s="304"/>
      <c r="AZ1258" s="304"/>
      <c r="BA1258" s="304"/>
      <c r="BB1258" s="345"/>
    </row>
    <row r="1259" spans="2:55" x14ac:dyDescent="0.25">
      <c r="C1259" s="344"/>
      <c r="D1259" s="304"/>
      <c r="E1259" s="304"/>
      <c r="F1259" s="304"/>
      <c r="G1259" s="304"/>
      <c r="H1259" s="304"/>
      <c r="I1259" s="304"/>
      <c r="J1259" s="304"/>
      <c r="K1259" s="304"/>
      <c r="L1259" s="304"/>
      <c r="M1259" s="304"/>
      <c r="N1259" s="304"/>
      <c r="O1259" s="304"/>
      <c r="P1259" s="345"/>
      <c r="AO1259" s="344"/>
      <c r="AP1259" s="304"/>
      <c r="AQ1259" s="304"/>
      <c r="AR1259" s="304"/>
      <c r="AS1259" s="304"/>
      <c r="AT1259" s="304"/>
      <c r="AU1259" s="304"/>
      <c r="AV1259" s="304"/>
      <c r="AW1259" s="304"/>
      <c r="AX1259" s="304"/>
      <c r="AY1259" s="304"/>
      <c r="AZ1259" s="304"/>
      <c r="BA1259" s="304"/>
      <c r="BB1259" s="345"/>
    </row>
    <row r="1260" spans="2:55" x14ac:dyDescent="0.25">
      <c r="C1260" s="346"/>
      <c r="D1260" s="347"/>
      <c r="E1260" s="347"/>
      <c r="F1260" s="347"/>
      <c r="G1260" s="347"/>
      <c r="H1260" s="347"/>
      <c r="I1260" s="347"/>
      <c r="J1260" s="347"/>
      <c r="K1260" s="347"/>
      <c r="L1260" s="347"/>
      <c r="M1260" s="347"/>
      <c r="N1260" s="347"/>
      <c r="O1260" s="347"/>
      <c r="P1260" s="348"/>
      <c r="AO1260" s="346"/>
      <c r="AP1260" s="347"/>
      <c r="AQ1260" s="347"/>
      <c r="AR1260" s="347"/>
      <c r="AS1260" s="347"/>
      <c r="AT1260" s="347"/>
      <c r="AU1260" s="347"/>
      <c r="AV1260" s="347"/>
      <c r="AW1260" s="347"/>
      <c r="AX1260" s="347"/>
      <c r="AY1260" s="347"/>
      <c r="AZ1260" s="347"/>
      <c r="BA1260" s="347"/>
      <c r="BB1260" s="348"/>
    </row>
    <row r="1264" spans="2:55" ht="15.75" x14ac:dyDescent="0.25">
      <c r="B1264" s="271" t="s">
        <v>9214</v>
      </c>
      <c r="C1264" s="271"/>
      <c r="D1264" s="271"/>
      <c r="E1264" s="271"/>
      <c r="F1264" s="271"/>
      <c r="G1264" s="271"/>
      <c r="H1264" s="271"/>
      <c r="I1264" s="271"/>
      <c r="J1264" s="271"/>
      <c r="K1264" s="271"/>
      <c r="L1264" s="271"/>
      <c r="M1264" s="271"/>
      <c r="N1264" s="271"/>
      <c r="O1264" s="271"/>
      <c r="P1264" s="271"/>
      <c r="Q1264" s="271"/>
      <c r="AN1264" s="271" t="s">
        <v>9214</v>
      </c>
      <c r="AO1264" s="271"/>
      <c r="AP1264" s="271"/>
      <c r="AQ1264" s="271"/>
      <c r="AR1264" s="271"/>
      <c r="AS1264" s="271"/>
      <c r="AT1264" s="271"/>
      <c r="AU1264" s="271"/>
      <c r="AV1264" s="271"/>
      <c r="AW1264" s="271"/>
      <c r="AX1264" s="271"/>
      <c r="AY1264" s="271"/>
      <c r="AZ1264" s="271"/>
      <c r="BA1264" s="271"/>
      <c r="BB1264" s="271"/>
      <c r="BC1264" s="271"/>
    </row>
    <row r="1267" spans="3:47" ht="30" x14ac:dyDescent="0.25">
      <c r="C1267" s="72" t="s">
        <v>9215</v>
      </c>
      <c r="D1267" s="72" t="s">
        <v>9216</v>
      </c>
      <c r="E1267" s="72" t="s">
        <v>9217</v>
      </c>
      <c r="F1267" s="72" t="s">
        <v>9218</v>
      </c>
      <c r="G1267" s="72" t="s">
        <v>9219</v>
      </c>
      <c r="H1267" s="72" t="s">
        <v>9220</v>
      </c>
      <c r="I1267" s="170"/>
      <c r="AO1267" s="72" t="s">
        <v>9215</v>
      </c>
      <c r="AP1267" s="72" t="s">
        <v>9216</v>
      </c>
      <c r="AQ1267" s="72" t="s">
        <v>9217</v>
      </c>
      <c r="AR1267" s="72" t="s">
        <v>9218</v>
      </c>
      <c r="AS1267" s="72" t="s">
        <v>9219</v>
      </c>
      <c r="AT1267" s="72" t="s">
        <v>9220</v>
      </c>
      <c r="AU1267" s="170"/>
    </row>
    <row r="1268" spans="3:47" x14ac:dyDescent="0.25">
      <c r="C1268" s="167" t="s">
        <v>9221</v>
      </c>
      <c r="D1268" s="73">
        <f>IF(OR(AND('Formacion Profesional'!D1064=Tablas!$C$62,'Formacion Profesional'!G1064=Tablas!$C$54),AND('Formacion Profesional'!D1064=Tablas!$C$62,'Formacion Profesional'!G1064=Tablas!$C$56),'Formacion Profesional'!D1064=Tablas!$C$62,'Formacion Profesional'!G1064=Tablas!$C$57),'Formacion Profesional'!D1073*'Formacion Profesional'!D1075,0)</f>
        <v>0</v>
      </c>
      <c r="E1268" s="80"/>
      <c r="F1268" s="73">
        <f>+D1268*E1268</f>
        <v>0</v>
      </c>
      <c r="G1268" s="80"/>
      <c r="H1268" s="73">
        <f t="shared" ref="H1268:H1272" si="8">+F1268-G1268</f>
        <v>0</v>
      </c>
      <c r="AO1268" s="167" t="s">
        <v>9221</v>
      </c>
      <c r="AP1268" s="73">
        <f>IF(OR(AND('Formacion Profesional'!AP1064=Tablas!$C$62,'Formacion Profesional'!AS1064=Tablas!$C$54),AND('Formacion Profesional'!AP1064=Tablas!$C$62,'Formacion Profesional'!AS1064=Tablas!$C$56),'Formacion Profesional'!AP1064=Tablas!$C$62,'Formacion Profesional'!AS1064=Tablas!$C$57),'Formacion Profesional'!AP1073*'Formacion Profesional'!AP1075,0)</f>
        <v>0</v>
      </c>
      <c r="AQ1268" s="80"/>
      <c r="AR1268" s="73">
        <f>+AP1268*AQ1268</f>
        <v>0</v>
      </c>
      <c r="AS1268" s="80"/>
      <c r="AT1268" s="73">
        <f t="shared" ref="AT1268:AT1272" si="9">+AR1268-AS1268</f>
        <v>0</v>
      </c>
    </row>
    <row r="1269" spans="3:47" x14ac:dyDescent="0.25">
      <c r="C1269" s="167" t="s">
        <v>9208</v>
      </c>
      <c r="D1269" s="73">
        <f>IF(OR(AND(D1064=Tablas!$C$62,'Formacion Profesional'!G1064=Tablas!$C$54),AND(D1064=Tablas!$C$62,'Formacion Profesional'!G1064=Tablas!$C$57)),'Formacion Profesional'!E1135,0)</f>
        <v>0</v>
      </c>
      <c r="E1269" s="80"/>
      <c r="F1269" s="73">
        <f>+D1269*E1269</f>
        <v>0</v>
      </c>
      <c r="G1269" s="80"/>
      <c r="H1269" s="73">
        <f t="shared" si="8"/>
        <v>0</v>
      </c>
      <c r="AO1269" s="167" t="s">
        <v>9208</v>
      </c>
      <c r="AP1269" s="73">
        <f>IF(OR(AND(AP1064=Tablas!$C$62,'Formacion Profesional'!AS1064=Tablas!$C$54),AND(AP1064=Tablas!$C$62,'Formacion Profesional'!AS1064=Tablas!$C$57)),'Formacion Profesional'!AQ1135,0)</f>
        <v>0</v>
      </c>
      <c r="AQ1269" s="80"/>
      <c r="AR1269" s="73">
        <f>+AP1269*AQ1269</f>
        <v>0</v>
      </c>
      <c r="AS1269" s="80"/>
      <c r="AT1269" s="73">
        <f t="shared" si="9"/>
        <v>0</v>
      </c>
    </row>
    <row r="1270" spans="3:47" x14ac:dyDescent="0.25">
      <c r="C1270" s="167" t="s">
        <v>9222</v>
      </c>
      <c r="D1270" s="73">
        <f>IF(AND(D1064=Tablas!$C$62,'Formacion Profesional'!G1064=Tablas!$C$54),E1134,0)</f>
        <v>0</v>
      </c>
      <c r="E1270" s="80"/>
      <c r="F1270" s="73">
        <f>+D1270*E1270</f>
        <v>0</v>
      </c>
      <c r="G1270" s="80"/>
      <c r="H1270" s="73">
        <f t="shared" si="8"/>
        <v>0</v>
      </c>
      <c r="AO1270" s="167" t="s">
        <v>9222</v>
      </c>
      <c r="AP1270" s="73">
        <f>IF(AND(AP1064=Tablas!$C$62,'Formacion Profesional'!AS1064=Tablas!$C$54),AQ1134,0)</f>
        <v>0</v>
      </c>
      <c r="AQ1270" s="80"/>
      <c r="AR1270" s="73">
        <f>+AP1270*AQ1270</f>
        <v>0</v>
      </c>
      <c r="AS1270" s="80"/>
      <c r="AT1270" s="73">
        <f t="shared" si="9"/>
        <v>0</v>
      </c>
    </row>
    <row r="1271" spans="3:47" x14ac:dyDescent="0.25">
      <c r="C1271" s="167" t="s">
        <v>9223</v>
      </c>
      <c r="D1271" s="73">
        <f>IF(AND(D1064=Tablas!$C$62,'Formacion Profesional'!G1064=Tablas!$C$54),E1134,0)</f>
        <v>0</v>
      </c>
      <c r="E1271" s="80"/>
      <c r="F1271" s="73">
        <f>+D1271*E1271</f>
        <v>0</v>
      </c>
      <c r="G1271" s="80"/>
      <c r="H1271" s="73">
        <f t="shared" si="8"/>
        <v>0</v>
      </c>
      <c r="AO1271" s="167" t="s">
        <v>9223</v>
      </c>
      <c r="AP1271" s="73">
        <f>IF(AND(AP1064=Tablas!$C$62,'Formacion Profesional'!AS1064=Tablas!$C$54),AQ1134,0)</f>
        <v>0</v>
      </c>
      <c r="AQ1271" s="80"/>
      <c r="AR1271" s="73">
        <f>+AP1271*AQ1271</f>
        <v>0</v>
      </c>
      <c r="AS1271" s="80"/>
      <c r="AT1271" s="73">
        <f t="shared" si="9"/>
        <v>0</v>
      </c>
    </row>
    <row r="1272" spans="3:47" ht="30" x14ac:dyDescent="0.25">
      <c r="C1272" s="167" t="s">
        <v>9224</v>
      </c>
      <c r="D1272" s="73">
        <f>IF(OR(AND(D1064=Tablas!$C$61,'Formacion Profesional'!G1064=Tablas!$C$53),AND(D1064=Tablas!$C$61,'Formacion Profesional'!G1064=Tablas!$C$54)),'Formacion Profesional'!D1077*'Formacion Profesional'!E1135,IF(AND(D1064=Tablas!$C$62,'Formacion Profesional'!G1064=Tablas!$C$53),'Formacion Profesional'!E1135,0))</f>
        <v>0</v>
      </c>
      <c r="E1272" s="80"/>
      <c r="F1272" s="73">
        <f>+D1272*E1272</f>
        <v>0</v>
      </c>
      <c r="G1272" s="80"/>
      <c r="H1272" s="73">
        <f t="shared" si="8"/>
        <v>0</v>
      </c>
      <c r="AO1272" s="167" t="s">
        <v>9224</v>
      </c>
      <c r="AP1272" s="73">
        <f>IF(OR(AND(AP1064=Tablas!$C$61,'Formacion Profesional'!AS1064=Tablas!$C$53),AND(AP1064=Tablas!$C$61,'Formacion Profesional'!AS1064=Tablas!$C$54)),'Formacion Profesional'!AP1077*'Formacion Profesional'!AQ1135,IF(AND(AP1064=Tablas!$C$62,'Formacion Profesional'!AS1064=Tablas!$C$53),'Formacion Profesional'!AQ1135,0))</f>
        <v>0</v>
      </c>
      <c r="AQ1272" s="80"/>
      <c r="AR1272" s="73">
        <f>+AP1272*AQ1272</f>
        <v>0</v>
      </c>
      <c r="AS1272" s="80"/>
      <c r="AT1272" s="73">
        <f t="shared" si="9"/>
        <v>0</v>
      </c>
    </row>
    <row r="1273" spans="3:47" x14ac:dyDescent="0.25">
      <c r="C1273" s="72" t="s">
        <v>7586</v>
      </c>
      <c r="D1273" s="74"/>
      <c r="E1273" s="74"/>
      <c r="F1273" s="74"/>
      <c r="G1273" s="73">
        <f>+G1268+G1269+G1270+G1271+G1272</f>
        <v>0</v>
      </c>
      <c r="H1273" s="73">
        <f>+H1268+H1269+H1270+H1271+H1272</f>
        <v>0</v>
      </c>
      <c r="AO1273" s="72" t="s">
        <v>7586</v>
      </c>
      <c r="AP1273" s="74"/>
      <c r="AQ1273" s="74"/>
      <c r="AR1273" s="74"/>
      <c r="AS1273" s="73">
        <f>+AS1268+AS1269+AS1270+AS1271+AS1272</f>
        <v>0</v>
      </c>
      <c r="AT1273" s="73">
        <f>+AT1268+AT1269+AT1270+AT1271+AT1272</f>
        <v>0</v>
      </c>
    </row>
    <row r="1276" spans="3:47" ht="15" customHeight="1" x14ac:dyDescent="0.25">
      <c r="C1276" s="385" t="s">
        <v>9227</v>
      </c>
      <c r="D1276" s="385"/>
      <c r="E1276" s="385"/>
      <c r="F1276" s="385"/>
      <c r="AO1276" s="385" t="s">
        <v>9227</v>
      </c>
      <c r="AP1276" s="385"/>
      <c r="AQ1276" s="385"/>
      <c r="AR1276" s="385"/>
    </row>
    <row r="1277" spans="3:47" ht="15" customHeight="1" x14ac:dyDescent="0.25">
      <c r="C1277" s="385"/>
      <c r="D1277" s="385"/>
      <c r="E1277" s="385"/>
      <c r="F1277" s="385"/>
      <c r="AO1277" s="385"/>
      <c r="AP1277" s="385"/>
      <c r="AQ1277" s="385"/>
      <c r="AR1277" s="385"/>
    </row>
    <row r="1300" spans="2:55" x14ac:dyDescent="0.25">
      <c r="C1300" s="100" t="s">
        <v>9440</v>
      </c>
      <c r="AO1300" s="100" t="s">
        <v>9460</v>
      </c>
    </row>
    <row r="1302" spans="2:55" ht="15.75" x14ac:dyDescent="0.25">
      <c r="B1302" s="271" t="s">
        <v>7689</v>
      </c>
      <c r="C1302" s="271" t="s">
        <v>7689</v>
      </c>
      <c r="D1302" s="271"/>
      <c r="E1302" s="271"/>
      <c r="F1302" s="271"/>
      <c r="G1302" s="271"/>
      <c r="H1302" s="271"/>
      <c r="I1302" s="271"/>
      <c r="J1302" s="271"/>
      <c r="K1302" s="271"/>
      <c r="L1302" s="271"/>
      <c r="M1302" s="271"/>
      <c r="N1302" s="271"/>
      <c r="O1302" s="271"/>
      <c r="P1302" s="271"/>
      <c r="Q1302" s="271"/>
      <c r="AN1302" s="271" t="s">
        <v>7689</v>
      </c>
      <c r="AO1302" s="271" t="s">
        <v>7689</v>
      </c>
      <c r="AP1302" s="271"/>
      <c r="AQ1302" s="271"/>
      <c r="AR1302" s="271"/>
      <c r="AS1302" s="271"/>
      <c r="AT1302" s="271"/>
      <c r="AU1302" s="271"/>
      <c r="AV1302" s="271"/>
      <c r="AW1302" s="271"/>
      <c r="AX1302" s="271"/>
      <c r="AY1302" s="271"/>
      <c r="AZ1302" s="271"/>
      <c r="BA1302" s="271"/>
      <c r="BB1302" s="271"/>
      <c r="BC1302" s="271"/>
    </row>
    <row r="1304" spans="2:55" x14ac:dyDescent="0.25">
      <c r="C1304" s="50" t="s">
        <v>7692</v>
      </c>
      <c r="D1304" s="101"/>
      <c r="E1304" s="19" t="str">
        <f>IF(D1304=Tablas!$C$62,"FP_Cerrada",IF('Formacion Profesional'!D1304=Tablas!$C$61,"FP_abierta",""))</f>
        <v/>
      </c>
      <c r="F1304" s="20" t="s">
        <v>7691</v>
      </c>
      <c r="G1304" s="349"/>
      <c r="H1304" s="402"/>
      <c r="I1304" s="350"/>
      <c r="AO1304" s="50" t="s">
        <v>7692</v>
      </c>
      <c r="AP1304" s="101"/>
      <c r="AQ1304" s="19" t="str">
        <f>IF(AP1304=Tablas!$C$62,"FP_Cerrada",IF('Formacion Profesional'!AP1304=Tablas!$C$61,"FP_abierta",""))</f>
        <v/>
      </c>
      <c r="AR1304" s="20" t="s">
        <v>7691</v>
      </c>
      <c r="AS1304" s="349"/>
      <c r="AT1304" s="402"/>
      <c r="AU1304" s="350"/>
    </row>
    <row r="1307" spans="2:55" x14ac:dyDescent="0.25">
      <c r="C1307" s="20" t="s">
        <v>7693</v>
      </c>
      <c r="D1307" s="276"/>
      <c r="E1307" s="277"/>
      <c r="F1307" s="277"/>
      <c r="G1307" s="277"/>
      <c r="H1307" s="277"/>
      <c r="I1307" s="277"/>
      <c r="J1307" s="277"/>
      <c r="K1307" s="278"/>
      <c r="AO1307" s="20" t="s">
        <v>7693</v>
      </c>
      <c r="AP1307" s="276"/>
      <c r="AQ1307" s="277"/>
      <c r="AR1307" s="277"/>
      <c r="AS1307" s="277"/>
      <c r="AT1307" s="277"/>
      <c r="AU1307" s="277"/>
      <c r="AV1307" s="277"/>
      <c r="AW1307" s="278"/>
    </row>
    <row r="1309" spans="2:55" x14ac:dyDescent="0.25">
      <c r="C1309" s="20" t="s">
        <v>7694</v>
      </c>
      <c r="D1309" s="155"/>
      <c r="F1309" s="20" t="s">
        <v>7695</v>
      </c>
      <c r="H1309" s="403"/>
      <c r="I1309" s="404"/>
      <c r="AO1309" s="20" t="s">
        <v>7694</v>
      </c>
      <c r="AP1309" s="155"/>
      <c r="AR1309" s="20" t="s">
        <v>7695</v>
      </c>
      <c r="AT1309" s="403"/>
      <c r="AU1309" s="404"/>
    </row>
    <row r="1311" spans="2:55" x14ac:dyDescent="0.25">
      <c r="C1311" s="405" t="s">
        <v>7710</v>
      </c>
      <c r="D1311" s="406"/>
      <c r="E1311" s="406"/>
      <c r="F1311" s="406"/>
      <c r="G1311" s="406"/>
      <c r="H1311" s="406"/>
      <c r="I1311" s="406"/>
      <c r="J1311" s="407"/>
      <c r="AO1311" s="405" t="s">
        <v>7710</v>
      </c>
      <c r="AP1311" s="406"/>
      <c r="AQ1311" s="406"/>
      <c r="AR1311" s="406"/>
      <c r="AS1311" s="406"/>
      <c r="AT1311" s="406"/>
      <c r="AU1311" s="406"/>
      <c r="AV1311" s="407"/>
    </row>
    <row r="1312" spans="2:55" x14ac:dyDescent="0.25">
      <c r="C1312" s="57"/>
      <c r="D1312" s="58"/>
      <c r="E1312" s="58"/>
      <c r="F1312" s="58"/>
      <c r="G1312" s="58"/>
      <c r="H1312" s="58"/>
      <c r="I1312" s="58"/>
      <c r="J1312" s="59"/>
      <c r="AO1312" s="57"/>
      <c r="AP1312" s="58"/>
      <c r="AQ1312" s="58"/>
      <c r="AR1312" s="58"/>
      <c r="AS1312" s="58"/>
      <c r="AT1312" s="58"/>
      <c r="AU1312" s="58"/>
      <c r="AV1312" s="59"/>
    </row>
    <row r="1313" spans="2:55" x14ac:dyDescent="0.25">
      <c r="C1313" s="63" t="s">
        <v>7697</v>
      </c>
      <c r="D1313" s="156"/>
      <c r="E1313" s="58"/>
      <c r="F1313" s="58"/>
      <c r="G1313" s="58"/>
      <c r="H1313" s="58"/>
      <c r="I1313" s="58"/>
      <c r="J1313" s="59"/>
      <c r="AO1313" s="63" t="s">
        <v>7697</v>
      </c>
      <c r="AP1313" s="156"/>
      <c r="AQ1313" s="58"/>
      <c r="AR1313" s="58"/>
      <c r="AS1313" s="58"/>
      <c r="AT1313" s="58"/>
      <c r="AU1313" s="58"/>
      <c r="AV1313" s="59"/>
    </row>
    <row r="1314" spans="2:55" x14ac:dyDescent="0.25">
      <c r="C1314" s="57"/>
      <c r="D1314" s="58"/>
      <c r="E1314" s="58"/>
      <c r="F1314" s="58"/>
      <c r="G1314" s="58"/>
      <c r="H1314" s="58"/>
      <c r="I1314" s="58"/>
      <c r="J1314" s="59"/>
      <c r="AO1314" s="57"/>
      <c r="AP1314" s="58"/>
      <c r="AQ1314" s="58"/>
      <c r="AR1314" s="58"/>
      <c r="AS1314" s="58"/>
      <c r="AT1314" s="58"/>
      <c r="AU1314" s="58"/>
      <c r="AV1314" s="59"/>
    </row>
    <row r="1315" spans="2:55" x14ac:dyDescent="0.25">
      <c r="C1315" s="63" t="s">
        <v>7696</v>
      </c>
      <c r="D1315" s="156"/>
      <c r="E1315" s="58"/>
      <c r="F1315" s="58"/>
      <c r="G1315" s="58"/>
      <c r="H1315" s="58"/>
      <c r="I1315" s="58"/>
      <c r="J1315" s="59"/>
      <c r="AO1315" s="63" t="s">
        <v>7696</v>
      </c>
      <c r="AP1315" s="156"/>
      <c r="AQ1315" s="58"/>
      <c r="AR1315" s="58"/>
      <c r="AS1315" s="58"/>
      <c r="AT1315" s="58"/>
      <c r="AU1315" s="58"/>
      <c r="AV1315" s="59"/>
    </row>
    <row r="1316" spans="2:55" x14ac:dyDescent="0.25">
      <c r="C1316" s="57"/>
      <c r="D1316" s="58"/>
      <c r="E1316" s="58"/>
      <c r="F1316" s="58"/>
      <c r="G1316" s="58"/>
      <c r="H1316" s="58"/>
      <c r="I1316" s="58"/>
      <c r="J1316" s="59"/>
      <c r="AO1316" s="57"/>
      <c r="AP1316" s="58"/>
      <c r="AQ1316" s="58"/>
      <c r="AR1316" s="58"/>
      <c r="AS1316" s="58"/>
      <c r="AT1316" s="58"/>
      <c r="AU1316" s="58"/>
      <c r="AV1316" s="59"/>
    </row>
    <row r="1317" spans="2:55" x14ac:dyDescent="0.25">
      <c r="C1317" s="63" t="s">
        <v>7698</v>
      </c>
      <c r="D1317" s="156"/>
      <c r="E1317" s="58"/>
      <c r="F1317" s="58"/>
      <c r="G1317" s="58"/>
      <c r="H1317" s="58"/>
      <c r="I1317" s="58"/>
      <c r="J1317" s="59"/>
      <c r="AO1317" s="63" t="s">
        <v>7698</v>
      </c>
      <c r="AP1317" s="156"/>
      <c r="AQ1317" s="58"/>
      <c r="AR1317" s="58"/>
      <c r="AS1317" s="58"/>
      <c r="AT1317" s="58"/>
      <c r="AU1317" s="58"/>
      <c r="AV1317" s="59"/>
    </row>
    <row r="1318" spans="2:55" x14ac:dyDescent="0.25">
      <c r="C1318" s="57"/>
      <c r="D1318" s="58"/>
      <c r="E1318" s="58"/>
      <c r="F1318" s="58"/>
      <c r="G1318" s="58"/>
      <c r="H1318" s="58"/>
      <c r="I1318" s="58"/>
      <c r="J1318" s="59"/>
      <c r="AO1318" s="57"/>
      <c r="AP1318" s="58"/>
      <c r="AQ1318" s="58"/>
      <c r="AR1318" s="58"/>
      <c r="AS1318" s="58"/>
      <c r="AT1318" s="58"/>
      <c r="AU1318" s="58"/>
      <c r="AV1318" s="59"/>
    </row>
    <row r="1319" spans="2:55" x14ac:dyDescent="0.25">
      <c r="C1319" s="408" t="str">
        <f>IF(D1315&gt;1,"Justifique cantidad de réplicas *","")</f>
        <v/>
      </c>
      <c r="D1319" s="409"/>
      <c r="E1319" s="304"/>
      <c r="F1319" s="304"/>
      <c r="G1319" s="304"/>
      <c r="H1319" s="304"/>
      <c r="I1319" s="304"/>
      <c r="J1319" s="59"/>
      <c r="AO1319" s="408" t="str">
        <f>IF(AP1315&gt;1,"Justifique cantidad de réplicas *","")</f>
        <v/>
      </c>
      <c r="AP1319" s="409"/>
      <c r="AQ1319" s="289"/>
      <c r="AR1319" s="289"/>
      <c r="AS1319" s="289"/>
      <c r="AT1319" s="289"/>
      <c r="AU1319" s="289"/>
      <c r="AV1319" s="59"/>
    </row>
    <row r="1320" spans="2:55" x14ac:dyDescent="0.25">
      <c r="C1320" s="60"/>
      <c r="D1320" s="61"/>
      <c r="E1320" s="61"/>
      <c r="F1320" s="61"/>
      <c r="G1320" s="61"/>
      <c r="H1320" s="61"/>
      <c r="I1320" s="61"/>
      <c r="J1320" s="62"/>
      <c r="AO1320" s="60"/>
      <c r="AP1320" s="61"/>
      <c r="AQ1320" s="61"/>
      <c r="AR1320" s="61"/>
      <c r="AS1320" s="61"/>
      <c r="AT1320" s="61"/>
      <c r="AU1320" s="61"/>
      <c r="AV1320" s="62"/>
    </row>
    <row r="1322" spans="2:55" x14ac:dyDescent="0.25">
      <c r="C1322" s="20" t="s">
        <v>9272</v>
      </c>
      <c r="D1322" s="410"/>
      <c r="E1322" s="411"/>
      <c r="F1322" s="411"/>
      <c r="G1322" s="411"/>
      <c r="H1322" s="412"/>
      <c r="AO1322" s="20" t="s">
        <v>9272</v>
      </c>
      <c r="AP1322" s="410"/>
      <c r="AQ1322" s="411"/>
      <c r="AR1322" s="411"/>
      <c r="AS1322" s="411"/>
      <c r="AT1322" s="412"/>
    </row>
    <row r="1324" spans="2:55" ht="15" hidden="1" customHeight="1" x14ac:dyDescent="0.25">
      <c r="B1324" s="19"/>
      <c r="C1324" s="19"/>
      <c r="D1324" s="19" t="e">
        <f>VLOOKUP(D1322,Tablas!$F$1279:$I$2758,4,FALSE)</f>
        <v>#N/A</v>
      </c>
      <c r="E1324" s="19"/>
      <c r="F1324" s="19"/>
      <c r="G1324" s="19"/>
      <c r="H1324" s="19"/>
      <c r="I1324" s="19"/>
      <c r="J1324" s="19"/>
      <c r="K1324" s="19"/>
      <c r="L1324" s="19"/>
      <c r="M1324" s="19"/>
      <c r="N1324" s="19"/>
      <c r="O1324" s="19"/>
      <c r="P1324" s="19"/>
      <c r="Q1324" s="19"/>
      <c r="AN1324" s="19"/>
      <c r="AO1324" s="19"/>
      <c r="AP1324" s="19" t="e">
        <f>VLOOKUP(AP1322,Tablas!$F$1279:$I$2758,4,FALSE)</f>
        <v>#N/A</v>
      </c>
      <c r="AQ1324" s="19"/>
      <c r="AR1324" s="19"/>
      <c r="AS1324" s="19"/>
      <c r="AT1324" s="19"/>
      <c r="AU1324" s="19"/>
      <c r="AV1324" s="19"/>
      <c r="AW1324" s="19"/>
      <c r="AX1324" s="19"/>
      <c r="AY1324" s="19"/>
      <c r="AZ1324" s="19"/>
      <c r="BA1324" s="19"/>
      <c r="BB1324" s="19"/>
      <c r="BC1324" s="19"/>
    </row>
    <row r="1326" spans="2:55" x14ac:dyDescent="0.25">
      <c r="C1326" s="21" t="s">
        <v>9273</v>
      </c>
      <c r="D1326" s="410"/>
      <c r="E1326" s="411"/>
      <c r="F1326" s="411"/>
      <c r="G1326" s="411"/>
      <c r="H1326" s="412"/>
      <c r="AO1326" s="21" t="s">
        <v>9273</v>
      </c>
      <c r="AP1326" s="410"/>
      <c r="AQ1326" s="411"/>
      <c r="AR1326" s="411"/>
      <c r="AS1326" s="411"/>
      <c r="AT1326" s="412"/>
    </row>
    <row r="1328" spans="2:55" x14ac:dyDescent="0.25">
      <c r="C1328" s="413" t="str">
        <f>IF(AND(D1373=0,E1373=0,D1374&gt;0,E1374&gt;0),"Formación exclusiva a desocupados","")</f>
        <v/>
      </c>
      <c r="D1328" s="413"/>
      <c r="E1328" s="413"/>
      <c r="G1328" s="413" t="str">
        <f>IF(AND(D1398=0,E1398=0,D1399&gt;0,E1399&gt;0,D1374=0,E1374=0),"Formación exclusiva a patrocinados","")</f>
        <v/>
      </c>
      <c r="H1328" s="413"/>
      <c r="I1328" s="413"/>
      <c r="AO1328" s="413" t="str">
        <f>IF(AND(AP1373=0,AQ1373=0,AP1374&gt;0,AQ1374&gt;0),"Formación exclusiva a desocupados","")</f>
        <v/>
      </c>
      <c r="AP1328" s="413"/>
      <c r="AQ1328" s="413"/>
      <c r="AS1328" s="413" t="str">
        <f>IF(AND(AP1398=0,AQ1398=0,AP1399&gt;0,AQ1399&gt;0,AP1374=0,AQ1374=0),"Formación exclusiva a patrocinados","")</f>
        <v/>
      </c>
      <c r="AT1328" s="413"/>
      <c r="AU1328" s="413"/>
    </row>
    <row r="1330" spans="3:48" x14ac:dyDescent="0.25">
      <c r="C1330" s="414" t="s">
        <v>9195</v>
      </c>
      <c r="D1330" s="415"/>
      <c r="E1330" s="415"/>
      <c r="F1330" s="415"/>
      <c r="G1330" s="415"/>
      <c r="H1330" s="415"/>
      <c r="I1330" s="415"/>
      <c r="J1330" s="416"/>
      <c r="AO1330" s="414" t="s">
        <v>9195</v>
      </c>
      <c r="AP1330" s="415"/>
      <c r="AQ1330" s="415"/>
      <c r="AR1330" s="415"/>
      <c r="AS1330" s="415"/>
      <c r="AT1330" s="415"/>
      <c r="AU1330" s="415"/>
      <c r="AV1330" s="416"/>
    </row>
    <row r="1332" spans="3:48" x14ac:dyDescent="0.25">
      <c r="C1332" s="20" t="s">
        <v>7566</v>
      </c>
      <c r="D1332" s="274"/>
      <c r="E1332" s="282"/>
      <c r="F1332" s="282"/>
      <c r="G1332" s="282"/>
      <c r="H1332" s="282"/>
      <c r="I1332" s="275"/>
      <c r="AO1332" s="20" t="s">
        <v>7566</v>
      </c>
      <c r="AP1332" s="274"/>
      <c r="AQ1332" s="282"/>
      <c r="AR1332" s="282"/>
      <c r="AS1332" s="282"/>
      <c r="AT1332" s="282"/>
      <c r="AU1332" s="275"/>
    </row>
    <row r="1334" spans="3:48" ht="14.25" customHeight="1" x14ac:dyDescent="0.25">
      <c r="C1334" s="20" t="s">
        <v>7567</v>
      </c>
      <c r="D1334" s="79"/>
      <c r="F1334" s="20" t="s">
        <v>7568</v>
      </c>
      <c r="G1334" s="417"/>
      <c r="H1334" s="418"/>
      <c r="AO1334" s="20" t="s">
        <v>7567</v>
      </c>
      <c r="AP1334" s="79"/>
      <c r="AR1334" s="20" t="s">
        <v>7568</v>
      </c>
      <c r="AS1334" s="417"/>
      <c r="AT1334" s="418"/>
    </row>
    <row r="1335" spans="3:48" ht="15" hidden="1" customHeight="1" x14ac:dyDescent="0.25">
      <c r="C1335" s="20"/>
      <c r="D1335" s="76" t="str">
        <f>IF(D1334&gt;0,VLOOKUP(D1334,Tablas!$K$5:$L$28,2,FALSE),"")</f>
        <v/>
      </c>
      <c r="E1335" s="19" t="str">
        <f>IF(D1334&gt;0,VLOOKUP(D1334,Tablas!$K$5:$M$28,3,FALSE),"")</f>
        <v/>
      </c>
      <c r="F1335" s="20"/>
      <c r="G1335" s="58"/>
      <c r="AO1335" s="20"/>
      <c r="AP1335" s="76" t="str">
        <f>IF(AP1334&gt;0,VLOOKUP(AP1334,Tablas!$K$5:$L$28,2,FALSE),"")</f>
        <v/>
      </c>
      <c r="AQ1335" s="19" t="str">
        <f>IF(AP1334&gt;0,VLOOKUP(AP1334,Tablas!$K$5:$M$28,3,FALSE),"")</f>
        <v/>
      </c>
      <c r="AR1335" s="20"/>
      <c r="AS1335" s="58"/>
    </row>
    <row r="1337" spans="3:48" x14ac:dyDescent="0.25">
      <c r="C1337" s="20" t="s">
        <v>7570</v>
      </c>
      <c r="D1337" s="79"/>
      <c r="F1337" s="20" t="s">
        <v>9226</v>
      </c>
      <c r="G1337" s="330"/>
      <c r="H1337" s="332"/>
      <c r="AO1337" s="20" t="s">
        <v>7570</v>
      </c>
      <c r="AP1337" s="79"/>
      <c r="AR1337" s="20" t="s">
        <v>9226</v>
      </c>
      <c r="AS1337" s="330"/>
      <c r="AT1337" s="332"/>
    </row>
    <row r="1339" spans="3:48" x14ac:dyDescent="0.25">
      <c r="C1339" s="20" t="s">
        <v>7569</v>
      </c>
      <c r="D1339" s="79"/>
      <c r="F1339" s="20" t="s">
        <v>1180</v>
      </c>
      <c r="G1339" s="419" t="str">
        <f>IF(G1334&gt;0,VLOOKUP(I1339,Tablas!$Y$4:$AC$2546,5,FALSE),"")</f>
        <v/>
      </c>
      <c r="H1339" s="420"/>
      <c r="I1339" s="19" t="str">
        <f>+G1334&amp;D1334</f>
        <v/>
      </c>
      <c r="AO1339" s="20" t="s">
        <v>7569</v>
      </c>
      <c r="AP1339" s="79"/>
      <c r="AR1339" s="20" t="s">
        <v>1180</v>
      </c>
      <c r="AS1339" s="419" t="str">
        <f>IF(AS1334&gt;0,VLOOKUP(AU1339,Tablas!$Y$4:$AC$2546,5,FALSE),"")</f>
        <v/>
      </c>
      <c r="AT1339" s="420"/>
      <c r="AU1339" s="19" t="str">
        <f>+AS1334&amp;AP1334</f>
        <v/>
      </c>
    </row>
    <row r="1344" spans="3:48" x14ac:dyDescent="0.25">
      <c r="C1344" s="414" t="s">
        <v>9196</v>
      </c>
      <c r="D1344" s="415"/>
      <c r="E1344" s="415"/>
      <c r="F1344" s="415"/>
      <c r="G1344" s="415"/>
      <c r="H1344" s="415"/>
      <c r="I1344" s="415"/>
      <c r="J1344" s="416"/>
      <c r="AO1344" s="414" t="s">
        <v>9196</v>
      </c>
      <c r="AP1344" s="415"/>
      <c r="AQ1344" s="415"/>
      <c r="AR1344" s="415"/>
      <c r="AS1344" s="415"/>
      <c r="AT1344" s="415"/>
      <c r="AU1344" s="415"/>
      <c r="AV1344" s="416"/>
    </row>
    <row r="1346" spans="3:48" x14ac:dyDescent="0.25">
      <c r="C1346" s="20" t="s">
        <v>9198</v>
      </c>
      <c r="D1346" s="376"/>
      <c r="E1346" s="377"/>
      <c r="F1346" s="19" t="str">
        <f>IF(D1346=Tablas!$C$34,"Persona_Humana",IF(D1346=Tablas!$C$35,"Universidad",IF(D1346=Tablas!$C$36,"Escuela",IF(D1346=Tablas!$C$37,"Otras_Instituciones",""))))</f>
        <v/>
      </c>
      <c r="AO1346" s="20" t="s">
        <v>9198</v>
      </c>
      <c r="AP1346" s="376"/>
      <c r="AQ1346" s="377"/>
      <c r="AR1346" s="19" t="str">
        <f>IF(AP1346=Tablas!$C$34,"Persona_Humana",IF(AP1346=Tablas!$C$35,"Universidad",IF(AP1346=Tablas!$C$36,"Escuela",IF(AP1346=Tablas!$C$37,"Otras_Instituciones",""))))</f>
        <v/>
      </c>
    </row>
    <row r="1348" spans="3:48" x14ac:dyDescent="0.25">
      <c r="C1348" s="279" t="s">
        <v>9197</v>
      </c>
      <c r="D1348" s="421"/>
      <c r="E1348" s="399"/>
      <c r="F1348" s="400"/>
      <c r="G1348" s="400"/>
      <c r="H1348" s="400"/>
      <c r="I1348" s="400"/>
      <c r="J1348" s="401"/>
      <c r="AO1348" s="279" t="s">
        <v>9197</v>
      </c>
      <c r="AP1348" s="421"/>
      <c r="AQ1348" s="399"/>
      <c r="AR1348" s="400"/>
      <c r="AS1348" s="400"/>
      <c r="AT1348" s="400"/>
      <c r="AU1348" s="400"/>
      <c r="AV1348" s="401"/>
    </row>
    <row r="1350" spans="3:48" x14ac:dyDescent="0.25">
      <c r="C1350" s="75" t="str">
        <f>IF(OR(D1346=Tablas!$C$35,D1346=Tablas!$C$36,D1346=Tablas!$C$37),"Docentes","")</f>
        <v/>
      </c>
      <c r="AO1350" s="75" t="str">
        <f>IF(OR(AP1346=Tablas!$C$35,AP1346=Tablas!$C$36,AP1346=Tablas!$C$37),"Docentes","")</f>
        <v/>
      </c>
    </row>
    <row r="1352" spans="3:48" x14ac:dyDescent="0.25">
      <c r="C1352" s="179" t="str">
        <f>IF(OR(D1346=Tablas!$C$35,D1346=Tablas!$C$36,D1346=Tablas!$C$37),"CUIL/CUIT *","")</f>
        <v/>
      </c>
      <c r="D1352" s="179" t="str">
        <f>IF(OR(D1346=Tablas!$C$35,D1346=Tablas!$C$36,D1346=Tablas!$C$37),"Apellido *","")</f>
        <v/>
      </c>
      <c r="E1352" s="179" t="str">
        <f>IF(OR(D1346=Tablas!$C$35,D1346=Tablas!$C$36,D1346=Tablas!$C$37),"Nombre *","")</f>
        <v/>
      </c>
      <c r="F1352" s="179" t="str">
        <f>IF(OR(D1346=Tablas!$C$35,D1346=Tablas!$C$36,D1346=Tablas!$C$37),"Email *","")</f>
        <v/>
      </c>
      <c r="G1352" s="179" t="str">
        <f>IF(OR(D1346=Tablas!$C$35,D1346=Tablas!$C$36,D1346=Tablas!$C$37),"Trayectoria formativa del docente*","")</f>
        <v/>
      </c>
      <c r="AO1352" s="179" t="str">
        <f>IF(OR(AP1346=Tablas!$C$35,AP1346=Tablas!$C$36,AP1346=Tablas!$C$37),"CUIL/CUIT *","")</f>
        <v/>
      </c>
      <c r="AP1352" s="179" t="str">
        <f>IF(OR(AP1346=Tablas!$C$35,AP1346=Tablas!$C$36,AP1346=Tablas!$C$37),"Apellido *","")</f>
        <v/>
      </c>
      <c r="AQ1352" s="179" t="str">
        <f>IF(OR(AP1346=Tablas!$C$35,AP1346=Tablas!$C$36,AP1346=Tablas!$C$37),"Nombre *","")</f>
        <v/>
      </c>
      <c r="AR1352" s="179" t="str">
        <f>IF(OR(AP1346=Tablas!$C$35,AP1346=Tablas!$C$36,AP1346=Tablas!$C$37),"Email *","")</f>
        <v/>
      </c>
      <c r="AS1352" s="179" t="str">
        <f>IF(OR(AP1346=Tablas!$C$35,AP1346=Tablas!$C$36,AP1346=Tablas!$C$37),"Trayectoria formativa del docente*","")</f>
        <v/>
      </c>
    </row>
    <row r="1353" spans="3:48" x14ac:dyDescent="0.25">
      <c r="C1353" s="177"/>
      <c r="D1353" s="178"/>
      <c r="E1353" s="178"/>
      <c r="F1353" s="178"/>
      <c r="G1353" s="178"/>
      <c r="I1353" s="96" t="str">
        <f>IF(AND(OR(D1346=Tablas!$C$35,D1346=Tablas!$C$36,D1346=Tablas!$C$37),C1353="",D1353="",E1353="",F1353="",G1353=""),"Debe completar los datos de al menos un docente del curso","")</f>
        <v/>
      </c>
      <c r="AO1353" s="177"/>
      <c r="AP1353" s="178"/>
      <c r="AQ1353" s="178"/>
      <c r="AR1353" s="178"/>
      <c r="AS1353" s="178"/>
      <c r="AU1353" s="96" t="str">
        <f>IF(AND(OR(AP1346=Tablas!$C$35,AP1346=Tablas!$C$36,AP1346=Tablas!$C$37),AO1353="",AP1353="",AQ1353="",AR1353="",AS1353=""),"Debe completar los datos de al menos un docente del curso","")</f>
        <v/>
      </c>
    </row>
    <row r="1354" spans="3:48" x14ac:dyDescent="0.25">
      <c r="C1354" s="177"/>
      <c r="D1354" s="178"/>
      <c r="E1354" s="178"/>
      <c r="F1354" s="178"/>
      <c r="G1354" s="178"/>
      <c r="AO1354" s="177"/>
      <c r="AP1354" s="178"/>
      <c r="AQ1354" s="178"/>
      <c r="AR1354" s="178"/>
      <c r="AS1354" s="178"/>
    </row>
    <row r="1355" spans="3:48" x14ac:dyDescent="0.25">
      <c r="C1355" s="177"/>
      <c r="D1355" s="178"/>
      <c r="E1355" s="178"/>
      <c r="F1355" s="178"/>
      <c r="G1355" s="178"/>
      <c r="AO1355" s="177"/>
      <c r="AP1355" s="178"/>
      <c r="AQ1355" s="178"/>
      <c r="AR1355" s="178"/>
      <c r="AS1355" s="178"/>
    </row>
    <row r="1356" spans="3:48" x14ac:dyDescent="0.25">
      <c r="C1356" s="177"/>
      <c r="D1356" s="178"/>
      <c r="E1356" s="178"/>
      <c r="F1356" s="178"/>
      <c r="G1356" s="178"/>
      <c r="AO1356" s="177"/>
      <c r="AP1356" s="178"/>
      <c r="AQ1356" s="178"/>
      <c r="AR1356" s="178"/>
      <c r="AS1356" s="178"/>
    </row>
    <row r="1357" spans="3:48" x14ac:dyDescent="0.25">
      <c r="C1357" s="177"/>
      <c r="D1357" s="178"/>
      <c r="E1357" s="178"/>
      <c r="F1357" s="178"/>
      <c r="G1357" s="178"/>
      <c r="AO1357" s="177"/>
      <c r="AP1357" s="178"/>
      <c r="AQ1357" s="178"/>
      <c r="AR1357" s="178"/>
      <c r="AS1357" s="178"/>
    </row>
    <row r="1358" spans="3:48" x14ac:dyDescent="0.25">
      <c r="C1358" s="177"/>
      <c r="D1358" s="178"/>
      <c r="E1358" s="178"/>
      <c r="F1358" s="178"/>
      <c r="G1358" s="178"/>
      <c r="AO1358" s="177"/>
      <c r="AP1358" s="178"/>
      <c r="AQ1358" s="178"/>
      <c r="AR1358" s="178"/>
      <c r="AS1358" s="178"/>
    </row>
    <row r="1359" spans="3:48" x14ac:dyDescent="0.25">
      <c r="C1359" s="177"/>
      <c r="D1359" s="178"/>
      <c r="E1359" s="178"/>
      <c r="F1359" s="178"/>
      <c r="G1359" s="178"/>
      <c r="AO1359" s="177"/>
      <c r="AP1359" s="178"/>
      <c r="AQ1359" s="178"/>
      <c r="AR1359" s="178"/>
      <c r="AS1359" s="178"/>
    </row>
    <row r="1360" spans="3:48" x14ac:dyDescent="0.25">
      <c r="C1360" s="177"/>
      <c r="D1360" s="178"/>
      <c r="E1360" s="178"/>
      <c r="F1360" s="178"/>
      <c r="G1360" s="178"/>
      <c r="AO1360" s="177"/>
      <c r="AP1360" s="178"/>
      <c r="AQ1360" s="178"/>
      <c r="AR1360" s="178"/>
      <c r="AS1360" s="178"/>
    </row>
    <row r="1361" spans="2:55" x14ac:dyDescent="0.25">
      <c r="C1361" s="177"/>
      <c r="D1361" s="178"/>
      <c r="E1361" s="178"/>
      <c r="F1361" s="178"/>
      <c r="G1361" s="178"/>
      <c r="AO1361" s="177"/>
      <c r="AP1361" s="178"/>
      <c r="AQ1361" s="178"/>
      <c r="AR1361" s="178"/>
      <c r="AS1361" s="178"/>
    </row>
    <row r="1362" spans="2:55" x14ac:dyDescent="0.25">
      <c r="C1362" s="177"/>
      <c r="D1362" s="178"/>
      <c r="E1362" s="178"/>
      <c r="F1362" s="178"/>
      <c r="G1362" s="178"/>
      <c r="AO1362" s="177"/>
      <c r="AP1362" s="178"/>
      <c r="AQ1362" s="178"/>
      <c r="AR1362" s="178"/>
      <c r="AS1362" s="178"/>
    </row>
    <row r="1363" spans="2:55" x14ac:dyDescent="0.25">
      <c r="C1363" s="177"/>
      <c r="D1363" s="178"/>
      <c r="E1363" s="178"/>
      <c r="F1363" s="178"/>
      <c r="G1363" s="178"/>
      <c r="AO1363" s="177"/>
      <c r="AP1363" s="178"/>
      <c r="AQ1363" s="178"/>
      <c r="AR1363" s="178"/>
      <c r="AS1363" s="178"/>
    </row>
    <row r="1364" spans="2:55" x14ac:dyDescent="0.25">
      <c r="C1364" s="177"/>
      <c r="D1364" s="178"/>
      <c r="E1364" s="178"/>
      <c r="F1364" s="178"/>
      <c r="G1364" s="178"/>
      <c r="AO1364" s="177"/>
      <c r="AP1364" s="178"/>
      <c r="AQ1364" s="178"/>
      <c r="AR1364" s="178"/>
      <c r="AS1364" s="178"/>
    </row>
    <row r="1365" spans="2:55" x14ac:dyDescent="0.25">
      <c r="C1365" s="177"/>
      <c r="D1365" s="178"/>
      <c r="E1365" s="178"/>
      <c r="F1365" s="178"/>
      <c r="G1365" s="178"/>
      <c r="AO1365" s="177"/>
      <c r="AP1365" s="178"/>
      <c r="AQ1365" s="178"/>
      <c r="AR1365" s="178"/>
      <c r="AS1365" s="178"/>
    </row>
    <row r="1366" spans="2:55" x14ac:dyDescent="0.25">
      <c r="C1366" s="177"/>
      <c r="D1366" s="178"/>
      <c r="E1366" s="178"/>
      <c r="F1366" s="178"/>
      <c r="G1366" s="178"/>
      <c r="AO1366" s="177"/>
      <c r="AP1366" s="178"/>
      <c r="AQ1366" s="178"/>
      <c r="AR1366" s="178"/>
      <c r="AS1366" s="178"/>
    </row>
    <row r="1367" spans="2:55" x14ac:dyDescent="0.25">
      <c r="C1367" s="177"/>
      <c r="D1367" s="178"/>
      <c r="E1367" s="178"/>
      <c r="F1367" s="178"/>
      <c r="G1367" s="178"/>
      <c r="AO1367" s="177"/>
      <c r="AP1367" s="178"/>
      <c r="AQ1367" s="178"/>
      <c r="AR1367" s="178"/>
      <c r="AS1367" s="178"/>
    </row>
    <row r="1369" spans="2:55" ht="15.75" x14ac:dyDescent="0.25">
      <c r="B1369" s="271" t="s">
        <v>9201</v>
      </c>
      <c r="C1369" s="271"/>
      <c r="D1369" s="271"/>
      <c r="E1369" s="271"/>
      <c r="F1369" s="271"/>
      <c r="G1369" s="271"/>
      <c r="H1369" s="271"/>
      <c r="I1369" s="271"/>
      <c r="J1369" s="271"/>
      <c r="K1369" s="271"/>
      <c r="L1369" s="271"/>
      <c r="M1369" s="271"/>
      <c r="N1369" s="271"/>
      <c r="O1369" s="271"/>
      <c r="P1369" s="271"/>
      <c r="Q1369" s="271"/>
      <c r="AN1369" s="271" t="s">
        <v>9201</v>
      </c>
      <c r="AO1369" s="271"/>
      <c r="AP1369" s="271"/>
      <c r="AQ1369" s="271"/>
      <c r="AR1369" s="271"/>
      <c r="AS1369" s="271"/>
      <c r="AT1369" s="271"/>
      <c r="AU1369" s="271"/>
      <c r="AV1369" s="271"/>
      <c r="AW1369" s="271"/>
      <c r="AX1369" s="271"/>
      <c r="AY1369" s="271"/>
      <c r="AZ1369" s="271"/>
      <c r="BA1369" s="271"/>
      <c r="BB1369" s="271"/>
      <c r="BC1369" s="271"/>
    </row>
    <row r="1372" spans="2:55" x14ac:dyDescent="0.25">
      <c r="D1372" s="102" t="s">
        <v>9202</v>
      </c>
      <c r="E1372" s="102" t="s">
        <v>9203</v>
      </c>
      <c r="AP1372" s="102" t="s">
        <v>9202</v>
      </c>
      <c r="AQ1372" s="102" t="s">
        <v>9203</v>
      </c>
    </row>
    <row r="1373" spans="2:55" x14ac:dyDescent="0.25">
      <c r="C1373" s="64" t="s">
        <v>9204</v>
      </c>
      <c r="D1373" s="134"/>
      <c r="E1373" s="134"/>
      <c r="AO1373" s="64" t="s">
        <v>9204</v>
      </c>
      <c r="AP1373" s="134"/>
      <c r="AQ1373" s="134"/>
    </row>
    <row r="1374" spans="2:55" x14ac:dyDescent="0.25">
      <c r="C1374" s="64"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Profesional'!G1304=Tablas!$C$54)),"Desocupados","")</f>
        <v/>
      </c>
      <c r="D1374" s="134"/>
      <c r="E1374" s="134"/>
      <c r="AO1374" s="64"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Profesional'!AS1304=Tablas!$C$54)),"Desocupados","")</f>
        <v/>
      </c>
      <c r="AP1374" s="134"/>
      <c r="AQ1374" s="134"/>
    </row>
    <row r="1375" spans="2:55" x14ac:dyDescent="0.25">
      <c r="C1375" s="102" t="s">
        <v>7586</v>
      </c>
      <c r="D1375" s="64">
        <f>+D1373+D1374</f>
        <v>0</v>
      </c>
      <c r="E1375" s="64">
        <f>+E1373+E1374</f>
        <v>0</v>
      </c>
      <c r="AO1375" s="102" t="s">
        <v>7586</v>
      </c>
      <c r="AP1375" s="64">
        <f>+AP1373+AP1374</f>
        <v>0</v>
      </c>
      <c r="AQ1375" s="64">
        <f>+AQ1373+AQ1374</f>
        <v>0</v>
      </c>
    </row>
    <row r="1377" spans="2:55" ht="15.75" x14ac:dyDescent="0.25">
      <c r="B1377" s="271"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Profesional'!G1304=Tablas!$C$54)),"Compromiso de inserción de desocupados","")</f>
        <v/>
      </c>
      <c r="C1377" s="271"/>
      <c r="D1377" s="271"/>
      <c r="E1377" s="271"/>
      <c r="F1377" s="271"/>
      <c r="G1377" s="271"/>
      <c r="H1377" s="271"/>
      <c r="I1377" s="271"/>
      <c r="J1377" s="271"/>
      <c r="K1377" s="271"/>
      <c r="L1377" s="271"/>
      <c r="M1377" s="271"/>
      <c r="N1377" s="271"/>
      <c r="O1377" s="271"/>
      <c r="P1377" s="271"/>
      <c r="Q1377" s="271"/>
      <c r="AN1377" s="271"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Profesional'!AS1304=Tablas!$C$54)),"Compromiso de inserción de desocupados","")</f>
        <v/>
      </c>
      <c r="AO1377" s="271"/>
      <c r="AP1377" s="271"/>
      <c r="AQ1377" s="271"/>
      <c r="AR1377" s="271"/>
      <c r="AS1377" s="271"/>
      <c r="AT1377" s="271"/>
      <c r="AU1377" s="271"/>
      <c r="AV1377" s="271"/>
      <c r="AW1377" s="271"/>
      <c r="AX1377" s="271"/>
      <c r="AY1377" s="271"/>
      <c r="AZ1377" s="271"/>
      <c r="BA1377" s="271"/>
      <c r="BB1377" s="271"/>
      <c r="BC1377" s="271"/>
    </row>
    <row r="1379" spans="2:55" x14ac:dyDescent="0.25">
      <c r="C1379" s="355"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Profesional'!G1304=Tablas!$C$57),D1304="",G1304=""),IF(D1374&gt;0,"¿Se compromete a incorporar algún participante desocupado una vez concluido el curso/entrenamiento? ",""))</f>
        <v/>
      </c>
      <c r="D1379" s="355"/>
      <c r="E1379" s="355"/>
      <c r="F1379" s="355"/>
      <c r="G1379" s="355"/>
      <c r="H1379" s="164"/>
      <c r="AO1379" s="355"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Profesional'!AS1304=Tablas!$C$57),AP1304="",AS1304=""),IF(AP1374&gt;0,"¿Se compromete a incorporar algún participante desocupado una vez concluido el curso/entrenamiento? ",""))</f>
        <v/>
      </c>
      <c r="AP1379" s="355"/>
      <c r="AQ1379" s="355"/>
      <c r="AR1379" s="355"/>
      <c r="AS1379" s="355"/>
      <c r="AT1379" s="164"/>
    </row>
    <row r="1381" spans="2:55" x14ac:dyDescent="0.25">
      <c r="C1381" s="20"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Profesional'!G1304=Tablas!$C$57),D1304="",G1304=""),IF(AND(D1374&gt;0,H1379="SI"),"¿Cuántos? *",""))</f>
        <v/>
      </c>
      <c r="D1381" s="164"/>
      <c r="AO1381" s="20"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Profesional'!AS1304=Tablas!$C$57),AP1304="",AS1304=""),IF(AND(AP1374&gt;0,AT1379="SI"),"¿Cuántos? *",""))</f>
        <v/>
      </c>
      <c r="AP1381" s="164"/>
    </row>
    <row r="1383" spans="2:55" x14ac:dyDescent="0.25">
      <c r="C1383" s="288"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Profesional'!G1304=Tablas!$C$57),D1304="",G1304=""),IF(AND(D1374&gt;0,H1379="SI"),"¿En qué puestos serán incorporados? *",""))</f>
        <v/>
      </c>
      <c r="D1383" s="288"/>
      <c r="E1383" s="289"/>
      <c r="F1383" s="289"/>
      <c r="G1383" s="289"/>
      <c r="H1383" s="289"/>
      <c r="I1383" s="289"/>
      <c r="J1383" s="289"/>
      <c r="K1383" s="289"/>
      <c r="L1383" s="289"/>
      <c r="M1383" s="289"/>
      <c r="N1383" s="289"/>
      <c r="O1383" s="289"/>
      <c r="P1383" s="289"/>
      <c r="AO1383" s="288"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Profesional'!AS1304=Tablas!$C$57),AP1304="",AS1304=""),IF(AND(AP1374&gt;0,AT1379="SI"),"¿En qué puestos serán incorporados? *",""))</f>
        <v/>
      </c>
      <c r="AP1383" s="288"/>
      <c r="AQ1383" s="289"/>
      <c r="AR1383" s="289"/>
      <c r="AS1383" s="289"/>
      <c r="AT1383" s="289"/>
      <c r="AU1383" s="289"/>
      <c r="AV1383" s="289"/>
      <c r="AW1383" s="289"/>
      <c r="AX1383" s="289"/>
      <c r="AY1383" s="289"/>
      <c r="AZ1383" s="289"/>
      <c r="BA1383" s="289"/>
      <c r="BB1383" s="289"/>
    </row>
    <row r="1385" spans="2:55" x14ac:dyDescent="0.25">
      <c r="C1385" s="158"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Profesional'!G1304=Tablas!$C$57),D1304="",G1304=""),IF(AND(D1374&gt;0,H1379="SI"),"Indique a que grupo pertenecen los desocupados a incorporar *",""))</f>
        <v/>
      </c>
      <c r="D1385" s="158"/>
      <c r="E1385" s="158"/>
      <c r="F1385" s="137"/>
      <c r="G1385" s="159"/>
      <c r="H1385" s="159"/>
      <c r="AO1385" s="158"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Profesional'!AS1304=Tablas!$C$57),AP1304="",AS1304=""),IF(AND(AP1374&gt;0,AT1379="SI"),"Indique a que grupo pertenecen los desocupados a incorporar *",""))</f>
        <v/>
      </c>
      <c r="AP1385" s="158"/>
      <c r="AQ1385" s="158"/>
      <c r="AR1385" s="137"/>
      <c r="AS1385" s="159"/>
      <c r="AT1385" s="159"/>
    </row>
    <row r="1387" spans="2:55" x14ac:dyDescent="0.25">
      <c r="C1387" s="38"/>
      <c r="D1387" s="38"/>
      <c r="E1387" s="180"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Profesional'!G1304=Tablas!$C$57),D1304="",G1304=""),IF(AND(D1374&gt;0,H1379="SI"),"18 a 24 años",""))</f>
        <v/>
      </c>
      <c r="F1387" s="180"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Profesional'!G1304=Tablas!$C$57),D1304="",G1304=""),IF(AND(D1374&gt;0,H1379="SI"),"25 a 44 años",""))</f>
        <v/>
      </c>
      <c r="G1387" s="180"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Profesional'!G1304=Tablas!$C$57),D1304="",G1304=""),IF(AND(D1374&gt;0,H1379="SI"),"Mayores de 45 años",""))</f>
        <v/>
      </c>
      <c r="H1387" s="180"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Profesional'!G1304=Tablas!$C$57),D1304="",G1304=""),IF(AND(D1374&gt;0,H1379="SI"),"Total",""))</f>
        <v/>
      </c>
      <c r="AO1387" s="38"/>
      <c r="AP1387" s="38"/>
      <c r="AQ1387" s="180"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Profesional'!AS1304=Tablas!$C$57),AP1304="",AS1304=""),IF(AND(AP1374&gt;0,AT1379="SI"),"18 a 24 años",""))</f>
        <v/>
      </c>
      <c r="AR1387" s="180"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Profesional'!AS1304=Tablas!$C$57),AP1304="",AS1304=""),IF(AND(AP1374&gt;0,AT1379="SI"),"25 a 44 años",""))</f>
        <v/>
      </c>
      <c r="AS1387" s="180"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Profesional'!AS1304=Tablas!$C$57),AP1304="",AS1304=""),IF(AND(AP1374&gt;0,AT1379="SI"),"Mayores de 45 años",""))</f>
        <v/>
      </c>
      <c r="AT1387" s="180"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Profesional'!AS1304=Tablas!$C$57),AP1304="",AS1304=""),IF(AND(AP1374&gt;0,AT1379="SI"),"Total",""))</f>
        <v/>
      </c>
    </row>
    <row r="1388" spans="2:55" x14ac:dyDescent="0.25">
      <c r="C1388" s="395"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Profesional'!G1304=Tablas!$C$57),D1304="",G1304=""),IF(AND(D1374&gt;0,H1379="SI"),"En general",""))</f>
        <v/>
      </c>
      <c r="D1388" s="395"/>
      <c r="E1388" s="181"/>
      <c r="F1388" s="181"/>
      <c r="G1388" s="181"/>
      <c r="H1388"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Profesional'!G1304=Tablas!$C$57),D1304="",G1304=""),IF(AND(D1374&gt;0,H1379="SI"),+E1388+F1388+G1388,""))</f>
        <v/>
      </c>
      <c r="AO1388" s="395"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Profesional'!AS1304=Tablas!$C$57),AP1304="",AS1304=""),IF(AND(AP1374&gt;0,AT1379="SI"),"En general",""))</f>
        <v/>
      </c>
      <c r="AP1388" s="395"/>
      <c r="AQ1388" s="181"/>
      <c r="AR1388" s="181"/>
      <c r="AS1388" s="181"/>
      <c r="AT1388"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Profesional'!AS1304=Tablas!$C$57),AP1304="",AS1304=""),IF(AND(AP1374&gt;0,AT1379="SI"),+AQ1388+AR1388+AS1388,""))</f>
        <v/>
      </c>
    </row>
    <row r="1389" spans="2:55" x14ac:dyDescent="0.25">
      <c r="C1389" s="395"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Profesional'!G1304=Tablas!$C$57),D1304="",G1304=""),IF(AND(D1374&gt;0,H1379="SI"),"Con Discapacidad ",""))</f>
        <v/>
      </c>
      <c r="D1389" s="395"/>
      <c r="E1389" s="181"/>
      <c r="F1389" s="181"/>
      <c r="G1389" s="181"/>
      <c r="H1389"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Profesional'!G1304=Tablas!$C$57),D1304="",G1304=""),IF(AND(D1374&gt;0,H1379="SI"),+E1389+F1389+G1389,""))</f>
        <v/>
      </c>
      <c r="AO1389" s="395"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Profesional'!AS1304=Tablas!$C$57),AP1304="",AS1304=""),IF(AND(AP1374&gt;0,AT1379="SI"),"Con Discapacidad ",""))</f>
        <v/>
      </c>
      <c r="AP1389" s="395"/>
      <c r="AQ1389" s="181"/>
      <c r="AR1389" s="181"/>
      <c r="AS1389" s="181"/>
      <c r="AT1389"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Profesional'!AS1304=Tablas!$C$57),AP1304="",AS1304=""),IF(AND(AP1374&gt;0,AT1379="SI"),+AQ1389+AR1389+AS1389,""))</f>
        <v/>
      </c>
    </row>
    <row r="1390" spans="2:55" x14ac:dyDescent="0.25">
      <c r="C1390" s="395"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Profesional'!G1304=Tablas!$C$57),D1304="",G1304=""),IF(AND(D1374&gt;0,H1379="SI"),"Incluidos en el Seguro de Capacitación y Empleo (SCyE)",""))</f>
        <v/>
      </c>
      <c r="D1390" s="395"/>
      <c r="E1390" s="181"/>
      <c r="F1390" s="181"/>
      <c r="G1390" s="181"/>
      <c r="H1390"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Profesional'!G1304=Tablas!$C$57),D1304="",G1304=""),IF(AND(D1374&gt;0,H1379="SI"),+E1390+F1390+G1390,""))</f>
        <v/>
      </c>
      <c r="AO1390" s="395"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Profesional'!AS1304=Tablas!$C$57),AP1304="",AS1304=""),IF(AND(AP1374&gt;0,AT1379="SI"),"Incluidos en el Seguro de Capacitación y Empleo (SCyE)",""))</f>
        <v/>
      </c>
      <c r="AP1390" s="395"/>
      <c r="AQ1390" s="181"/>
      <c r="AR1390" s="181"/>
      <c r="AS1390" s="181"/>
      <c r="AT1390"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Profesional'!AS1304=Tablas!$C$57),AP1304="",AS1304=""),IF(AND(AP1374&gt;0,AT1379="SI"),+AQ1390+AR1390+AS1390,""))</f>
        <v/>
      </c>
    </row>
    <row r="1391" spans="2:55" x14ac:dyDescent="0.25">
      <c r="C1391" s="396"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Profesional'!G1304=Tablas!$C$57),D1304="",G1304=""),IF(AND(D1374&gt;0,H1379="SI"),"Total",""))</f>
        <v/>
      </c>
      <c r="D1391" s="396"/>
      <c r="E1391"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Profesional'!G1304=Tablas!$C$57),D1304="",G1304=""),IF(AND(D1374&gt;0,H1379="SI"),+E1388+E1389+E1390,""))</f>
        <v/>
      </c>
      <c r="F1391"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Profesional'!G1304=Tablas!$C$57),D1304="",G1304=""),IF(AND(D1374&gt;0,H1379="SI"),+F1388+F1389+F1390,""))</f>
        <v/>
      </c>
      <c r="G1391"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Profesional'!G1304=Tablas!$C$57),D1304="",G1304=""),IF(AND(D1374&gt;0,H1379="SI"),+G1388+G1389+G1390,""))</f>
        <v/>
      </c>
      <c r="H1391" s="182" t="str">
        <f>IF(OR(AND('Formacion Profesional'!D1304=Tablas!$C$61,'Formacion Profesional'!G1304=Tablas!$C$53),AND('Formacion Profesional'!D1304=Tablas!$C$61,'Formacion Profesional'!G1304=Tablas!$C$54),AND('Formacion Profesional'!D1304=Tablas!$C$62,'Formacion Profesional'!G1304=Tablas!$C$53),AND('Formacion Profesional'!D1304=Tablas!$C$62,'Formacion Profesional'!G1304=Tablas!$C$54),AND('Formacion Profesional'!D1304=Tablas!$C$62,'Formacion Profesional'!G1304=Tablas!$C$56),AND('Formacion Profesional'!D1304=Tablas!$C$62,'Formacion Profesional'!G1304=Tablas!$C$57),D1304="",G1304=""),IF(AND(D1374&gt;0,H1379="SI"),+H1388+H1389+H1390,""))</f>
        <v/>
      </c>
      <c r="AO1391" s="396"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Profesional'!AS1304=Tablas!$C$57),AP1304="",AS1304=""),IF(AND(AP1374&gt;0,AT1379="SI"),"Total",""))</f>
        <v/>
      </c>
      <c r="AP1391" s="396"/>
      <c r="AQ1391"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Profesional'!AS1304=Tablas!$C$57),AP1304="",AS1304=""),IF(AND(AP1374&gt;0,AT1379="SI"),+AQ1388+AQ1389+AQ1390,""))</f>
        <v/>
      </c>
      <c r="AR1391"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Profesional'!AS1304=Tablas!$C$57),AP1304="",AS1304=""),IF(AND(AP1374&gt;0,AT1379="SI"),+AR1388+AR1389+AR1390,""))</f>
        <v/>
      </c>
      <c r="AS1391"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Profesional'!AS1304=Tablas!$C$57),AP1304="",AS1304=""),IF(AND(AP1374&gt;0,AT1379="SI"),+AS1388+AS1389+AS1390,""))</f>
        <v/>
      </c>
      <c r="AT1391" s="182" t="str">
        <f>IF(OR(AND('Formacion Profesional'!AP1304=Tablas!$C$61,'Formacion Profesional'!AS1304=Tablas!$C$53),AND('Formacion Profesional'!AP1304=Tablas!$C$61,'Formacion Profesional'!AS1304=Tablas!$C$54),AND('Formacion Profesional'!AP1304=Tablas!$C$62,'Formacion Profesional'!AS1304=Tablas!$C$53),AND('Formacion Profesional'!AP1304=Tablas!$C$62,'Formacion Profesional'!AS1304=Tablas!$C$54),AND('Formacion Profesional'!AP1304=Tablas!$C$62,'Formacion Profesional'!AS1304=Tablas!$C$56),AND('Formacion Profesional'!AP1304=Tablas!$C$62,'Formacion Profesional'!AS1304=Tablas!$C$57),AP1304="",AS1304=""),IF(AND(AP1374&gt;0,AT1379="SI"),+AT1388+AT1389+AT1390,""))</f>
        <v/>
      </c>
    </row>
    <row r="1394" spans="2:55" ht="15.75" x14ac:dyDescent="0.25">
      <c r="B1394" s="271" t="str">
        <f>IF(OR(AND(D1304=Tablas!$C$61,'Formacion Profesional'!G1304=Tablas!$C$53),AND(D1304=Tablas!$C$61,'Formacion Profesional'!G1304=Tablas!$C$54),AND(D1304=Tablas!$C$62,'Formacion Profesional'!G1304=Tablas!$C$53),AND(D1304=Tablas!$C$62,'Formacion Profesional'!G1304=Tablas!$C$54),AND(D1304=Tablas!$C$62,'Formacion Profesional'!G1304=Tablas!$C$56)),"Participantes ocupados","")</f>
        <v/>
      </c>
      <c r="C1394" s="271"/>
      <c r="D1394" s="271"/>
      <c r="E1394" s="271"/>
      <c r="F1394" s="271"/>
      <c r="G1394" s="271"/>
      <c r="H1394" s="271"/>
      <c r="I1394" s="271"/>
      <c r="J1394" s="271"/>
      <c r="K1394" s="271"/>
      <c r="L1394" s="271"/>
      <c r="M1394" s="271"/>
      <c r="N1394" s="271"/>
      <c r="O1394" s="271"/>
      <c r="P1394" s="271"/>
      <c r="Q1394" s="271"/>
      <c r="AN1394" s="271"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Profesional'!AS1304=Tablas!$C$56)),"Participantes ocupados","")</f>
        <v/>
      </c>
      <c r="AO1394" s="271"/>
      <c r="AP1394" s="271"/>
      <c r="AQ1394" s="271"/>
      <c r="AR1394" s="271"/>
      <c r="AS1394" s="271"/>
      <c r="AT1394" s="271"/>
      <c r="AU1394" s="271"/>
      <c r="AV1394" s="271"/>
      <c r="AW1394" s="271"/>
      <c r="AX1394" s="271"/>
      <c r="AY1394" s="271"/>
      <c r="AZ1394" s="271"/>
      <c r="BA1394" s="271"/>
      <c r="BB1394" s="271"/>
      <c r="BC1394" s="271"/>
    </row>
    <row r="1397" spans="2:55" x14ac:dyDescent="0.25">
      <c r="C1397" s="58"/>
      <c r="D1397" s="165" t="str">
        <f>IF(OR(AND(D1304=Tablas!$C$61,'Formacion Profesional'!G1304=Tablas!$C$53),AND(D1304=Tablas!$C$61,'Formacion Profesional'!G1304=Tablas!$C$54),AND(D1304=Tablas!$C$62,'Formacion Profesional'!G1304=Tablas!$C$53),AND(D1304=Tablas!$C$62,'Formacion Profesional'!G1304=Tablas!$C$54),AND(D1304=Tablas!$C$62,'Formacion Profesional'!G1304=Tablas!$C$56)),"Una réplica","")</f>
        <v/>
      </c>
      <c r="E1397" s="162" t="str">
        <f>IF(OR(AND(D1304=Tablas!$C$61,'Formacion Profesional'!G1304=Tablas!$C$53),AND(D1304=Tablas!$C$61,'Formacion Profesional'!G1304=Tablas!$C$54),AND(D1304=Tablas!$C$62,'Formacion Profesional'!G1304=Tablas!$C$53),AND(D1304=Tablas!$C$62,'Formacion Profesional'!G1304=Tablas!$C$54),AND(D1304=Tablas!$C$62,'Formacion Profesional'!G1304=Tablas!$C$56)),"Todas las réplicas","")</f>
        <v/>
      </c>
      <c r="AO1397" s="58"/>
      <c r="AP1397" s="165"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Profesional'!AS1304=Tablas!$C$56)),"Una réplica","")</f>
        <v/>
      </c>
      <c r="AQ1397" s="162"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Profesional'!AS1304=Tablas!$C$56)),"Todas las réplicas","")</f>
        <v/>
      </c>
    </row>
    <row r="1398" spans="2:55" x14ac:dyDescent="0.25">
      <c r="C1398" s="167" t="str">
        <f>IF(OR(AND(D1304=Tablas!$C$61,'Formacion Profesional'!G1304=Tablas!$C$53),AND(D1304=Tablas!$C$61,'Formacion Profesional'!G1304=Tablas!$C$54),AND(D1304=Tablas!$C$62,'Formacion Profesional'!G1304=Tablas!$C$53),AND(D1304=Tablas!$C$62,'Formacion Profesional'!G1304=Tablas!$C$54),AND(D1304=Tablas!$C$62,'Formacion Profesional'!G1304=Tablas!$C$56)),"Del sujeto beneficiario","")</f>
        <v/>
      </c>
      <c r="D1398" s="127"/>
      <c r="E1398" s="127"/>
      <c r="AO1398" s="167"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Profesional'!AS1304=Tablas!$C$56)),"Del sujeto beneficiario","")</f>
        <v/>
      </c>
      <c r="AP1398" s="127"/>
      <c r="AQ1398" s="127"/>
    </row>
    <row r="1399" spans="2:55" x14ac:dyDescent="0.25">
      <c r="C1399" s="73" t="str">
        <f>IF(OR(AND(D1304=Tablas!$C$61,'Formacion Profesional'!G1304=Tablas!$C$53),AND(D1304=Tablas!$C$61,'Formacion Profesional'!G1304=Tablas!$C$54),AND(D1304=Tablas!$C$62,'Formacion Profesional'!G1304=Tablas!$C$53),AND(D1304=Tablas!$C$62,'Formacion Profesional'!G1304=Tablas!$C$54),AND(D1304=Tablas!$C$62,'Formacion Profesional'!G1304=Tablas!$C$56)),"De la/s patrocinada/s","")</f>
        <v/>
      </c>
      <c r="D1399" s="127"/>
      <c r="E1399" s="127"/>
      <c r="AO1399" s="73"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Profesional'!AS1304=Tablas!$C$56)),"De la/s patrocinada/s","")</f>
        <v/>
      </c>
      <c r="AP1399" s="127"/>
      <c r="AQ1399" s="127"/>
    </row>
    <row r="1400" spans="2:55" x14ac:dyDescent="0.25">
      <c r="C1400" s="126" t="str">
        <f>IF(OR(AND(D1304=Tablas!$C$61,'Formacion Profesional'!G1304=Tablas!$C$53),AND(D1304=Tablas!$C$61,'Formacion Profesional'!G1304=Tablas!$C$54),AND(D1304=Tablas!$C$62,'Formacion Profesional'!G1304=Tablas!$C$53),AND(D1304=Tablas!$C$62,'Formacion Profesional'!G1304=Tablas!$C$54),AND(D1304=Tablas!$C$62,'Formacion Profesional'!G1304=Tablas!$C$56)),"Total","")</f>
        <v/>
      </c>
      <c r="D1400" s="128" t="str">
        <f>IF(OR(AND(D1304=Tablas!$C$61,'Formacion Profesional'!G1304=Tablas!$C$53),AND(D1304=Tablas!$C$61,'Formacion Profesional'!G1304=Tablas!$C$54),AND(D1304=Tablas!$C$62,'Formacion Profesional'!G1304=Tablas!$C$53),AND(D1304=Tablas!$C$62,'Formacion Profesional'!G1304=Tablas!$C$54),AND(D1304=Tablas!$C$62,'Formacion Profesional'!G1304=Tablas!$C$56)),SUM(D1398:D1399),"")</f>
        <v/>
      </c>
      <c r="E1400" s="128" t="str">
        <f>IF(OR(AND(D1304=Tablas!$C$61,'Formacion Profesional'!G1304=Tablas!$C$53),AND(D1304=Tablas!$C$61,'Formacion Profesional'!G1304=Tablas!$C$54),AND(D1304=Tablas!$C$62,'Formacion Profesional'!G1304=Tablas!$C$53),AND(D1304=Tablas!$C$62,'Formacion Profesional'!G1304=Tablas!$C$54),AND(D1304=Tablas!$C$62,'Formacion Profesional'!G1304=Tablas!$C$56)),SUM(E1398:E1399),"")</f>
        <v/>
      </c>
      <c r="AO1400" s="12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Profesional'!AS1304=Tablas!$C$56)),"Total","")</f>
        <v/>
      </c>
      <c r="AP1400" s="128"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Profesional'!AS1304=Tablas!$C$56)),SUM(AP1398:AP1399),"")</f>
        <v/>
      </c>
      <c r="AQ1400" s="128"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Profesional'!AS1304=Tablas!$C$56)),SUM(AQ1398:AQ1399),"")</f>
        <v/>
      </c>
    </row>
    <row r="1403" spans="2:55" ht="15.75" x14ac:dyDescent="0.25">
      <c r="B1403" s="271" t="s">
        <v>9274</v>
      </c>
      <c r="C1403" s="271"/>
      <c r="D1403" s="271"/>
      <c r="E1403" s="271"/>
      <c r="F1403" s="271"/>
      <c r="G1403" s="271"/>
      <c r="H1403" s="271"/>
      <c r="I1403" s="271"/>
      <c r="J1403" s="271"/>
      <c r="K1403" s="271"/>
      <c r="L1403" s="271"/>
      <c r="M1403" s="271"/>
      <c r="N1403" s="271"/>
      <c r="O1403" s="271"/>
      <c r="P1403" s="271"/>
      <c r="Q1403" s="271"/>
      <c r="AN1403" s="271" t="s">
        <v>9274</v>
      </c>
      <c r="AO1403" s="271"/>
      <c r="AP1403" s="271"/>
      <c r="AQ1403" s="271"/>
      <c r="AR1403" s="271"/>
      <c r="AS1403" s="271"/>
      <c r="AT1403" s="271"/>
      <c r="AU1403" s="271"/>
      <c r="AV1403" s="271"/>
      <c r="AW1403" s="271"/>
      <c r="AX1403" s="271"/>
      <c r="AY1403" s="271"/>
      <c r="AZ1403" s="271"/>
      <c r="BA1403" s="271"/>
      <c r="BB1403" s="271"/>
      <c r="BC1403" s="271"/>
    </row>
    <row r="1405" spans="2:55" ht="71.25" customHeight="1" x14ac:dyDescent="0.25">
      <c r="C1405" s="38"/>
      <c r="D1405" s="38"/>
      <c r="E1405" s="166" t="str">
        <f>IF(OR(AND(D1304=Tablas!$C$61,'Formacion Profesional'!G1304=Tablas!$C$53),AND(D1304=Tablas!$C$61,'Formacion Profesional'!G1304=Tablas!$C$54),AND(D1304=Tablas!$C$62,'Formacion Profesional'!G1304=Tablas!$C$53),AND(D1304=Tablas!$C$62,'Formacion Profesional'!G1304=Tablas!$C$54),AND(D1304=Tablas!$C$62,'Formacion Profesional'!G1304=Tablas!$C$56)),"Producción / Operaciones","")</f>
        <v/>
      </c>
      <c r="F1405" s="166" t="str">
        <f>IF(OR(AND(D1304=Tablas!$C$61,'Formacion Profesional'!G1304=Tablas!$C$53),AND(D1304=Tablas!$C$61,'Formacion Profesional'!G1304=Tablas!$C$54),AND(D1304=Tablas!$C$62,'Formacion Profesional'!G1304=Tablas!$C$53),AND(D1304=Tablas!$C$62,'Formacion Profesional'!G1304=Tablas!$C$54),AND(D1304=Tablas!$C$62,'Formacion Profesional'!G1304=Tablas!$C$56)),"Comercial y ventas","")</f>
        <v/>
      </c>
      <c r="G1405" s="166" t="str">
        <f>IF(OR(AND(D1304=Tablas!$C$61,'Formacion Profesional'!G1304=Tablas!$C$53),AND(D1304=Tablas!$C$61,'Formacion Profesional'!G1304=Tablas!$C$54),AND(D1304=Tablas!$C$62,'Formacion Profesional'!G1304=Tablas!$C$53),AND(D1304=Tablas!$C$62,'Formacion Profesional'!G1304=Tablas!$C$54),AND(D1304=Tablas!$C$62,'Formacion Profesional'!G1304=Tablas!$C$56)),"Administración y finanzas","")</f>
        <v/>
      </c>
      <c r="H1405" s="166" t="str">
        <f>IF(OR(AND(D1304=Tablas!$C$61,'Formacion Profesional'!G1304=Tablas!$C$53),AND(D1304=Tablas!$C$61,'Formacion Profesional'!G1304=Tablas!$C$54),AND(D1304=Tablas!$C$62,'Formacion Profesional'!G1304=Tablas!$C$53),AND(D1304=Tablas!$C$62,'Formacion Profesional'!G1304=Tablas!$C$54),AND(D1304=Tablas!$C$62,'Formacion Profesional'!G1304=Tablas!$C$56)),"Recursos Humanos","")</f>
        <v/>
      </c>
      <c r="I1405" s="166" t="str">
        <f>IF(OR(AND(D1304=Tablas!$C$61,'Formacion Profesional'!G1304=Tablas!$C$53),AND(D1304=Tablas!$C$61,'Formacion Profesional'!G1304=Tablas!$C$54),AND(D1304=Tablas!$C$62,'Formacion Profesional'!G1304=Tablas!$C$53),AND(D1304=Tablas!$C$62,'Formacion Profesional'!G1304=Tablas!$C$54),AND(D1304=Tablas!$C$62,'Formacion Profesional'!G1304=Tablas!$C$56)),"Otros","")</f>
        <v/>
      </c>
      <c r="J1405" s="166" t="str">
        <f>IF(OR(AND(D1304=Tablas!$C$61,'Formacion Profesional'!G1304=Tablas!$C$53),AND(D1304=Tablas!$C$61,'Formacion Profesional'!G1304=Tablas!$C$54),AND(D1304=Tablas!$C$62,'Formacion Profesional'!G1304=Tablas!$C$53),AND(D1304=Tablas!$C$62,'Formacion Profesional'!G1304=Tablas!$C$54),AND(D1304=Tablas!$C$62,'Formacion Profesional'!G1304=Tablas!$C$56)),"Total","")</f>
        <v/>
      </c>
      <c r="L1405" s="26"/>
      <c r="AO1405" s="38"/>
      <c r="AP1405" s="38"/>
      <c r="AQ1405" s="16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Profesional'!AS1304=Tablas!$C$56)),"Producción / Operaciones","")</f>
        <v/>
      </c>
      <c r="AR1405" s="16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Profesional'!AS1304=Tablas!$C$56)),"Comercial y ventas","")</f>
        <v/>
      </c>
      <c r="AS1405" s="16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Profesional'!AS1304=Tablas!$C$56)),"Administración y finanzas","")</f>
        <v/>
      </c>
      <c r="AT1405" s="16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Profesional'!AS1304=Tablas!$C$56)),"Recursos Humanos","")</f>
        <v/>
      </c>
      <c r="AU1405" s="16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Profesional'!AS1304=Tablas!$C$56)),"Otros","")</f>
        <v/>
      </c>
      <c r="AV1405" s="16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Profesional'!AS1304=Tablas!$C$56)),"Total","")</f>
        <v/>
      </c>
      <c r="AX1405" s="26"/>
    </row>
    <row r="1406" spans="2:55" x14ac:dyDescent="0.25">
      <c r="C1406" s="397" t="str">
        <f>IF(AND('Empresa Cooperativa'!$D$12=Tablas!$C$4,OR(AND(D1304=Tablas!$C$61,'Formacion Profesional'!G1304=Tablas!$C$53),AND(D1304=Tablas!$C$61,'Formacion Profesional'!G1304=Tablas!$C$54),AND(D1304=Tablas!$C$62,'Formacion Profesional'!G1304=Tablas!$C$53),AND(D1304=Tablas!$C$62,'Formacion Profesional'!G1304=Tablas!$C$54),AND(D1304=Tablas!$C$62,'Formacion Profesional'!G1304=Tablas!$C$56))),"Gerentes",IF(AND('Empresa Cooperativa'!$D$12=Tablas!$C$5,OR(AND(D1304=Tablas!$C$61,'Formacion Profesional'!G1304=Tablas!$C$53),AND(D1304=Tablas!$C$61,'Formacion Profesional'!G1304=Tablas!$C$54),AND(D1304=Tablas!$C$62,'Formacion Profesional'!G1304=Tablas!$C$53),AND(D1304=Tablas!$C$62,'Formacion Profesional'!G1304=Tablas!$C$54),AND(D1304=Tablas!$C$62,'Formacion Profesional'!G1304=Tablas!$C$56))),"Asociados",""))</f>
        <v/>
      </c>
      <c r="D1406" s="397"/>
      <c r="E1406" s="129"/>
      <c r="F1406" s="129"/>
      <c r="G1406" s="129"/>
      <c r="H1406" s="129"/>
      <c r="I1406" s="129"/>
      <c r="J1406" s="131" t="str">
        <f>IF(OR(AND(D1304=Tablas!$C$61,'Formacion Profesional'!G1304=Tablas!$C$53),AND(D1304=Tablas!$C$61,'Formacion Profesional'!G1304=Tablas!$C$54),AND(D1304=Tablas!$C$62,'Formacion Profesional'!G1304=Tablas!$C$53),AND(D1304=Tablas!$C$62,'Formacion Profesional'!G1304=Tablas!$C$54),AND(D1304=Tablas!$C$62,'Formacion Profesional'!G1304=Tablas!$C$56)),SUM(E1406:I1406),"")</f>
        <v/>
      </c>
      <c r="L1406" s="26"/>
      <c r="AO1406" s="397" t="str">
        <f>IF(AND('Empresa Cooperativa'!$D$12=Tablas!$C$4,OR(AND(AP1304=Tablas!$C$61,'Formacion Profesional'!AS1304=Tablas!$C$53),AND(AP1304=Tablas!$C$61,'Formacion Profesional'!AS1304=Tablas!$C$54),AND(AP1304=Tablas!$C$62,'Formacion Profesional'!AS1304=Tablas!$C$53),AND(AP1304=Tablas!$C$62,'Formacion Profesional'!AS1304=Tablas!$C$54),AND(AP1304=Tablas!$C$62,'Formacion Profesional'!AS1304=Tablas!$C$56))),"Gerentes",IF(AND('Empresa Cooperativa'!$D$12=Tablas!$C$5,OR(AND(AP1304=Tablas!$C$61,'Formacion Profesional'!AS1304=Tablas!$C$53),AND(AP1304=Tablas!$C$61,'Formacion Profesional'!AS1304=Tablas!$C$54),AND(AP1304=Tablas!$C$62,'Formacion Profesional'!AS1304=Tablas!$C$53),AND(AP1304=Tablas!$C$62,'Formacion Profesional'!AS1304=Tablas!$C$54),AND(AP1304=Tablas!$C$62,'Formacion Profesional'!AS1304=Tablas!$C$56))),"Asociados",""))</f>
        <v/>
      </c>
      <c r="AP1406" s="397"/>
      <c r="AQ1406" s="129"/>
      <c r="AR1406" s="129"/>
      <c r="AS1406" s="129"/>
      <c r="AT1406" s="129"/>
      <c r="AU1406" s="129"/>
      <c r="AV1406" s="131"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Profesional'!AS1304=Tablas!$C$56)),SUM(AQ1406:AU1406),"")</f>
        <v/>
      </c>
      <c r="AX1406" s="26"/>
    </row>
    <row r="1407" spans="2:55" x14ac:dyDescent="0.25">
      <c r="C1407" s="398" t="str">
        <f>IF(AND('Empresa Cooperativa'!$D$12=Tablas!$C$4,OR(AND(D1304=Tablas!$C$61,'Formacion Profesional'!G1304=Tablas!$C$53),AND(D1304=Tablas!$C$61,'Formacion Profesional'!G1304=Tablas!$C$54),AND(D1304=Tablas!$C$62,'Formacion Profesional'!G1304=Tablas!$C$53),AND(D1304=Tablas!$C$62,'Formacion Profesional'!G1304=Tablas!$C$54),AND(D1304=Tablas!$C$62,'Formacion Profesional'!G1304=Tablas!$C$56))),"Mandos Medios (supervisores, jefes de área, etc.)","")</f>
        <v/>
      </c>
      <c r="D1407" s="398"/>
      <c r="E1407" s="129"/>
      <c r="F1407" s="129"/>
      <c r="G1407" s="129"/>
      <c r="H1407" s="129"/>
      <c r="I1407" s="129"/>
      <c r="J1407" s="131" t="str">
        <f>IF(OR(AND(D1304=Tablas!$C$61,'Formacion Profesional'!G1304=Tablas!$C$53),AND(D1304=Tablas!$C$61,'Formacion Profesional'!G1304=Tablas!$C$54),AND(D1304=Tablas!$C$62,'Formacion Profesional'!G1304=Tablas!$C$53),AND(D1304=Tablas!$C$62,'Formacion Profesional'!G1304=Tablas!$C$54),AND(D1304=Tablas!$C$62,'Formacion Profesional'!G1304=Tablas!$C$56)),SUM(E1407:I1407),"")</f>
        <v/>
      </c>
      <c r="L1407" s="26"/>
      <c r="AO1407" s="398" t="str">
        <f>IF(AND('Empresa Cooperativa'!$D$12=Tablas!$C$4,OR(AND(AP1304=Tablas!$C$61,'Formacion Profesional'!AS1304=Tablas!$C$53),AND(AP1304=Tablas!$C$61,'Formacion Profesional'!AS1304=Tablas!$C$54),AND(AP1304=Tablas!$C$62,'Formacion Profesional'!AS1304=Tablas!$C$53),AND(AP1304=Tablas!$C$62,'Formacion Profesional'!AS1304=Tablas!$C$54),AND(AP1304=Tablas!$C$62,'Formacion Profesional'!AS1304=Tablas!$C$56))),"Mandos Medios (supervisores, jefes de área, etc.)","")</f>
        <v/>
      </c>
      <c r="AP1407" s="398"/>
      <c r="AQ1407" s="129"/>
      <c r="AR1407" s="129"/>
      <c r="AS1407" s="129"/>
      <c r="AT1407" s="129"/>
      <c r="AU1407" s="129"/>
      <c r="AV1407" s="131"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Profesional'!AS1304=Tablas!$C$56)),SUM(AQ1407:AU1407),"")</f>
        <v/>
      </c>
      <c r="AX1407" s="26"/>
    </row>
    <row r="1408" spans="2:55" x14ac:dyDescent="0.25">
      <c r="C1408" s="398" t="str">
        <f>IF(AND('Empresa Cooperativa'!$D$12=Tablas!$C$4,OR(AND(D1304=Tablas!$C$61,'Formacion Profesional'!G1304=Tablas!$C$53),AND(D1304=Tablas!$C$61,'Formacion Profesional'!G1304=Tablas!$C$54),AND(D1304=Tablas!$C$62,'Formacion Profesional'!G1304=Tablas!$C$53),AND(D1304=Tablas!$C$62,'Formacion Profesional'!G1304=Tablas!$C$54),AND(D1304=Tablas!$C$62,'Formacion Profesional'!G1304=Tablas!$C$56))),"Operativos","")</f>
        <v/>
      </c>
      <c r="D1408" s="398"/>
      <c r="E1408" s="129"/>
      <c r="F1408" s="129"/>
      <c r="G1408" s="129"/>
      <c r="H1408" s="129"/>
      <c r="I1408" s="129"/>
      <c r="J1408" s="131" t="str">
        <f>IF(OR(AND(D1304=Tablas!$C$61,'Formacion Profesional'!G1304=Tablas!$C$53),AND(D1304=Tablas!$C$61,'Formacion Profesional'!G1304=Tablas!$C$54),AND(D1304=Tablas!$C$62,'Formacion Profesional'!G1304=Tablas!$C$53),AND(D1304=Tablas!$C$62,'Formacion Profesional'!G1304=Tablas!$C$54),AND(D1304=Tablas!$C$62,'Formacion Profesional'!G1304=Tablas!$C$56)),SUM(E1408:I1408),"")</f>
        <v/>
      </c>
      <c r="L1408" s="26"/>
      <c r="AO1408" s="398" t="str">
        <f>IF(AND('Empresa Cooperativa'!$D$12=Tablas!$C$4,OR(AND(AP1304=Tablas!$C$61,'Formacion Profesional'!AS1304=Tablas!$C$53),AND(AP1304=Tablas!$C$61,'Formacion Profesional'!AS1304=Tablas!$C$54),AND(AP1304=Tablas!$C$62,'Formacion Profesional'!AS1304=Tablas!$C$53),AND(AP1304=Tablas!$C$62,'Formacion Profesional'!AS1304=Tablas!$C$54),AND(AP1304=Tablas!$C$62,'Formacion Profesional'!AS1304=Tablas!$C$56))),"Operativos","")</f>
        <v/>
      </c>
      <c r="AP1408" s="398"/>
      <c r="AQ1408" s="129"/>
      <c r="AR1408" s="129"/>
      <c r="AS1408" s="129"/>
      <c r="AT1408" s="129"/>
      <c r="AU1408" s="129"/>
      <c r="AV1408" s="131"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Profesional'!AS1304=Tablas!$C$56)),SUM(AQ1408:AU1408),"")</f>
        <v/>
      </c>
      <c r="AX1408" s="26"/>
    </row>
    <row r="1409" spans="2:55" x14ac:dyDescent="0.25">
      <c r="C1409" s="386" t="str">
        <f>IF(OR(AND(D1304=Tablas!$C$61,'Formacion Profesional'!G1304=Tablas!$C$53),AND(D1304=Tablas!$C$61,'Formacion Profesional'!G1304=Tablas!$C$54),AND(D1304=Tablas!$C$62,'Formacion Profesional'!G1304=Tablas!$C$53),AND(D1304=Tablas!$C$62,'Formacion Profesional'!G1304=Tablas!$C$54),AND(D1304=Tablas!$C$62,'Formacion Profesional'!G1304=Tablas!$C$56)),"Total","")</f>
        <v/>
      </c>
      <c r="D1409" s="386"/>
      <c r="E1409" s="130" t="str">
        <f>IF(OR(AND(D1304=Tablas!$C$61,'Formacion Profesional'!G1304=Tablas!$C$53),AND(D1304=Tablas!$C$61,'Formacion Profesional'!G1304=Tablas!$C$54),AND(D1304=Tablas!$C$62,'Formacion Profesional'!G1304=Tablas!$C$53),AND(D1304=Tablas!$C$62,'Formacion Profesional'!G1304=Tablas!$C$54),AND(D1304=Tablas!$C$62,'Formacion Profesional'!G1304=Tablas!$C$56)),SUM(E1406:E1408),"")</f>
        <v/>
      </c>
      <c r="F1409" s="130" t="str">
        <f>IF(OR(AND(D1304=Tablas!$C$61,'Formacion Profesional'!G1304=Tablas!$C$53),AND(D1304=Tablas!$C$61,'Formacion Profesional'!G1304=Tablas!$C$54),AND(D1304=Tablas!$C$62,'Formacion Profesional'!G1304=Tablas!$C$53),AND(D1304=Tablas!$C$62,'Formacion Profesional'!G1304=Tablas!$C$54),AND(D1304=Tablas!$C$62,'Formacion Profesional'!G1304=Tablas!$C$56)),SUM(F1406:F1408),"")</f>
        <v/>
      </c>
      <c r="G1409" s="130" t="str">
        <f>IF(OR(AND(D1304=Tablas!$C$61,'Formacion Profesional'!G1304=Tablas!$C$53),AND(D1304=Tablas!$C$61,'Formacion Profesional'!G1304=Tablas!$C$54),AND(D1304=Tablas!$C$62,'Formacion Profesional'!G1304=Tablas!$C$53),AND(D1304=Tablas!$C$62,'Formacion Profesional'!G1304=Tablas!$C$54),AND(D1304=Tablas!$C$62,'Formacion Profesional'!G1304=Tablas!$C$56)),SUM(G1406:G1408),"")</f>
        <v/>
      </c>
      <c r="H1409" s="130" t="str">
        <f>IF(OR(AND(D1304=Tablas!$C$61,'Formacion Profesional'!G1304=Tablas!$C$53),AND(D1304=Tablas!$C$61,'Formacion Profesional'!G1304=Tablas!$C$54),AND(D1304=Tablas!$C$62,'Formacion Profesional'!G1304=Tablas!$C$53),AND(D1304=Tablas!$C$62,'Formacion Profesional'!G1304=Tablas!$C$54),AND(D1304=Tablas!$C$62,'Formacion Profesional'!G1304=Tablas!$C$56)),SUM(H1406:H1408),"")</f>
        <v/>
      </c>
      <c r="I1409" s="130" t="str">
        <f>IF(OR(AND(D1304=Tablas!$C$61,'Formacion Profesional'!G1304=Tablas!$C$53),AND(D1304=Tablas!$C$61,'Formacion Profesional'!G1304=Tablas!$C$54),AND(D1304=Tablas!$C$62,'Formacion Profesional'!G1304=Tablas!$C$53),AND(D1304=Tablas!$C$62,'Formacion Profesional'!G1304=Tablas!$C$54),AND(D1304=Tablas!$C$62,'Formacion Profesional'!G1304=Tablas!$C$56)),SUM(I1406:I1408),"")</f>
        <v/>
      </c>
      <c r="J1409" s="130" t="str">
        <f>IF(OR(AND(D1304=Tablas!$C$61,'Formacion Profesional'!G1304=Tablas!$C$53),AND(D1304=Tablas!$C$61,'Formacion Profesional'!G1304=Tablas!$C$54),AND(D1304=Tablas!$C$62,'Formacion Profesional'!G1304=Tablas!$C$53),AND(D1304=Tablas!$C$62,'Formacion Profesional'!G1304=Tablas!$C$54),AND(D1304=Tablas!$C$62,'Formacion Profesional'!G1304=Tablas!$C$56)),SUM(J1406:J1408),"")</f>
        <v/>
      </c>
      <c r="L1409" s="26"/>
      <c r="AO1409" s="386"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Profesional'!AS1304=Tablas!$C$56)),"Total","")</f>
        <v/>
      </c>
      <c r="AP1409" s="386"/>
      <c r="AQ1409" s="130"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Profesional'!AS1304=Tablas!$C$56)),SUM(AQ1406:AQ1408),"")</f>
        <v/>
      </c>
      <c r="AR1409" s="130"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Profesional'!AS1304=Tablas!$C$56)),SUM(AR1406:AR1408),"")</f>
        <v/>
      </c>
      <c r="AS1409" s="130"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Profesional'!AS1304=Tablas!$C$56)),SUM(AS1406:AS1408),"")</f>
        <v/>
      </c>
      <c r="AT1409" s="130"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Profesional'!AS1304=Tablas!$C$56)),SUM(AT1406:AT1408),"")</f>
        <v/>
      </c>
      <c r="AU1409" s="130"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Profesional'!AS1304=Tablas!$C$56)),SUM(AU1406:AU1408),"")</f>
        <v/>
      </c>
      <c r="AV1409" s="130" t="str">
        <f>IF(OR(AND(AP1304=Tablas!$C$61,'Formacion Profesional'!AS1304=Tablas!$C$53),AND(AP1304=Tablas!$C$61,'Formacion Profesional'!AS1304=Tablas!$C$54),AND(AP1304=Tablas!$C$62,'Formacion Profesional'!AS1304=Tablas!$C$53),AND(AP1304=Tablas!$C$62,'Formacion Profesional'!AS1304=Tablas!$C$54),AND(AP1304=Tablas!$C$62,'Formacion Profesional'!AS1304=Tablas!$C$56)),SUM(AV1406:AV1408),"")</f>
        <v/>
      </c>
      <c r="AX1409" s="26"/>
    </row>
    <row r="1411" spans="2:55" ht="15.75" x14ac:dyDescent="0.25">
      <c r="B1411" s="271" t="s">
        <v>9205</v>
      </c>
      <c r="C1411" s="271"/>
      <c r="D1411" s="271"/>
      <c r="E1411" s="271"/>
      <c r="F1411" s="271"/>
      <c r="G1411" s="271"/>
      <c r="H1411" s="271"/>
      <c r="I1411" s="271"/>
      <c r="J1411" s="271"/>
      <c r="K1411" s="271"/>
      <c r="L1411" s="271"/>
      <c r="M1411" s="271"/>
      <c r="N1411" s="271"/>
      <c r="O1411" s="271"/>
      <c r="P1411" s="271"/>
      <c r="Q1411" s="271"/>
      <c r="AN1411" s="271" t="s">
        <v>9205</v>
      </c>
      <c r="AO1411" s="271"/>
      <c r="AP1411" s="271"/>
      <c r="AQ1411" s="271"/>
      <c r="AR1411" s="271"/>
      <c r="AS1411" s="271"/>
      <c r="AT1411" s="271"/>
      <c r="AU1411" s="271"/>
      <c r="AV1411" s="271"/>
      <c r="AW1411" s="271"/>
      <c r="AX1411" s="271"/>
      <c r="AY1411" s="271"/>
      <c r="AZ1411" s="271"/>
      <c r="BA1411" s="271"/>
      <c r="BB1411" s="271"/>
      <c r="BC1411" s="271"/>
    </row>
    <row r="1413" spans="2:55" ht="69" customHeight="1" x14ac:dyDescent="0.25">
      <c r="D1413" s="162" t="str">
        <f>IF(D1399&gt;0,"Organismo patrocinado","")</f>
        <v/>
      </c>
      <c r="E1413" s="162" t="str">
        <f>IF(D1399&gt;0,"Dotacion de personal","")</f>
        <v/>
      </c>
      <c r="F1413" s="162" t="str">
        <f>IF(D1399&gt;0,"Cantidad de personas informadas a capacitar","")</f>
        <v/>
      </c>
      <c r="G1413" s="162" t="str">
        <f>IF(D1399&gt;0,"Cantidad de personas a capacitar en el curso","")</f>
        <v/>
      </c>
      <c r="AP1413" s="162" t="str">
        <f>IF(AP1399&gt;0,"Organismo patrocinado","")</f>
        <v/>
      </c>
      <c r="AQ1413" s="162" t="str">
        <f>IF(AP1399&gt;0,"Dotacion de personal","")</f>
        <v/>
      </c>
      <c r="AR1413" s="162" t="str">
        <f>IF(AP1399&gt;0,"Cantidad de personas informadas a capacitar","")</f>
        <v/>
      </c>
      <c r="AS1413" s="162" t="str">
        <f>IF(AP1399&gt;0,"Cantidad de personas a capacitar en el curso","")</f>
        <v/>
      </c>
    </row>
    <row r="1414" spans="2:55" x14ac:dyDescent="0.25">
      <c r="D1414" s="163"/>
      <c r="E1414" s="183" t="str">
        <f>IF(AND(D1399&gt;0,D1414&gt;0),VLOOKUP(D1414,'Organismos patrocinados'!$D$14:$G$43,3,FALSE),"")</f>
        <v/>
      </c>
      <c r="F1414" s="183" t="str">
        <f>IF(AND(D1399&gt;0,D1414&gt;0),VLOOKUP(D1414,'Organismos patrocinados'!$D$14:$G$43,4,FALSE),"")</f>
        <v/>
      </c>
      <c r="G1414" s="77"/>
      <c r="AP1414" s="163"/>
      <c r="AQ1414" s="183" t="str">
        <f>IF(AND(AP1399&gt;0,AP1414&gt;0),VLOOKUP(AP1414,'Organismos patrocinados'!$D$14:$G$43,3,FALSE),"")</f>
        <v/>
      </c>
      <c r="AR1414" s="183" t="str">
        <f>IF(AND(AP1399&gt;0,AP1414&gt;0),VLOOKUP(AP1414,'Organismos patrocinados'!$D$14:$G$43,4,FALSE),"")</f>
        <v/>
      </c>
      <c r="AS1414" s="77"/>
    </row>
    <row r="1415" spans="2:55" x14ac:dyDescent="0.25">
      <c r="D1415" s="163"/>
      <c r="E1415" s="183" t="str">
        <f>IF(AND(D1399&gt;0,D1415&gt;0),VLOOKUP(D1415,'Organismos patrocinados'!$D$14:$G$43,3,FALSE),"")</f>
        <v/>
      </c>
      <c r="F1415" s="183" t="str">
        <f>IF(AND(D1399&gt;0,D1415&gt;0),VLOOKUP(D1415,'Organismos patrocinados'!$D$14:$G$43,4,FALSE),"")</f>
        <v/>
      </c>
      <c r="G1415" s="77"/>
      <c r="AP1415" s="163"/>
      <c r="AQ1415" s="183" t="str">
        <f>IF(AND(AP1399&gt;0,AP1415&gt;0),VLOOKUP(AP1415,'Organismos patrocinados'!$D$14:$G$43,3,FALSE),"")</f>
        <v/>
      </c>
      <c r="AR1415" s="183" t="str">
        <f>IF(AND(AP1399&gt;0,AP1415&gt;0),VLOOKUP(AP1415,'Organismos patrocinados'!$D$14:$G$43,4,FALSE),"")</f>
        <v/>
      </c>
      <c r="AS1415" s="77"/>
    </row>
    <row r="1416" spans="2:55" x14ac:dyDescent="0.25">
      <c r="D1416" s="163"/>
      <c r="E1416" s="183" t="str">
        <f>IF(AND(D1399&gt;0,D1416&gt;0),VLOOKUP(D1416,'Organismos patrocinados'!$D$14:$G$43,3,FALSE),"")</f>
        <v/>
      </c>
      <c r="F1416" s="183" t="str">
        <f>IF(AND(D1399&gt;0,D1416&gt;0),VLOOKUP(D1416,'Organismos patrocinados'!$D$14:$G$43,4,FALSE),"")</f>
        <v/>
      </c>
      <c r="G1416" s="77"/>
      <c r="AP1416" s="163"/>
      <c r="AQ1416" s="183" t="str">
        <f>IF(AND(AP1399&gt;0,AP1416&gt;0),VLOOKUP(AP1416,'Organismos patrocinados'!$D$14:$G$43,3,FALSE),"")</f>
        <v/>
      </c>
      <c r="AR1416" s="183" t="str">
        <f>IF(AND(AP1399&gt;0,AP1416&gt;0),VLOOKUP(AP1416,'Organismos patrocinados'!$D$14:$G$43,4,FALSE),"")</f>
        <v/>
      </c>
      <c r="AS1416" s="77"/>
    </row>
    <row r="1417" spans="2:55" x14ac:dyDescent="0.25">
      <c r="D1417" s="163"/>
      <c r="E1417" s="183" t="str">
        <f>IF(AND(D1399&gt;0,D1417&gt;0),VLOOKUP(D1417,'Organismos patrocinados'!$D$14:$G$43,3,FALSE),"")</f>
        <v/>
      </c>
      <c r="F1417" s="183" t="str">
        <f>IF(AND(D1399&gt;0,D1417&gt;0),VLOOKUP(D1417,'Organismos patrocinados'!$D$14:$G$43,4,FALSE),"")</f>
        <v/>
      </c>
      <c r="G1417" s="77"/>
      <c r="AP1417" s="163"/>
      <c r="AQ1417" s="183" t="str">
        <f>IF(AND(AP1399&gt;0,AP1417&gt;0),VLOOKUP(AP1417,'Organismos patrocinados'!$D$14:$G$43,3,FALSE),"")</f>
        <v/>
      </c>
      <c r="AR1417" s="183" t="str">
        <f>IF(AND(AP1399&gt;0,AP1417&gt;0),VLOOKUP(AP1417,'Organismos patrocinados'!$D$14:$G$43,4,FALSE),"")</f>
        <v/>
      </c>
      <c r="AS1417" s="77"/>
    </row>
    <row r="1418" spans="2:55" x14ac:dyDescent="0.25">
      <c r="D1418" s="163"/>
      <c r="E1418" s="183" t="str">
        <f>IF(AND(D1399&gt;0,D1418&gt;0),VLOOKUP(D1418,'Organismos patrocinados'!$D$14:$G$43,3,FALSE),"")</f>
        <v/>
      </c>
      <c r="F1418" s="183" t="str">
        <f>IF(AND(D1399&gt;0,D1418&gt;0),VLOOKUP(D1418,'Organismos patrocinados'!$D$14:$G$43,4,FALSE),"")</f>
        <v/>
      </c>
      <c r="G1418" s="77"/>
      <c r="AP1418" s="163"/>
      <c r="AQ1418" s="183" t="str">
        <f>IF(AND(AP1399&gt;0,AP1418&gt;0),VLOOKUP(AP1418,'Organismos patrocinados'!$D$14:$G$43,3,FALSE),"")</f>
        <v/>
      </c>
      <c r="AR1418" s="183" t="str">
        <f>IF(AND(AP1399&gt;0,AP1418&gt;0),VLOOKUP(AP1418,'Organismos patrocinados'!$D$14:$G$43,4,FALSE),"")</f>
        <v/>
      </c>
      <c r="AS1418" s="77"/>
    </row>
    <row r="1419" spans="2:55" x14ac:dyDescent="0.25">
      <c r="D1419" s="163"/>
      <c r="E1419" s="183" t="str">
        <f>IF(AND(D1399&gt;0,D1419&gt;0),VLOOKUP(D1419,'Organismos patrocinados'!$D$14:$G$43,3,FALSE),"")</f>
        <v/>
      </c>
      <c r="F1419" s="183" t="str">
        <f>IF(AND(D1399&gt;0,D1419&gt;0),VLOOKUP(D1419,'Organismos patrocinados'!$D$14:$G$43,4,FALSE),"")</f>
        <v/>
      </c>
      <c r="G1419" s="77"/>
      <c r="AP1419" s="163"/>
      <c r="AQ1419" s="183" t="str">
        <f>IF(AND(AP1399&gt;0,AP1419&gt;0),VLOOKUP(AP1419,'Organismos patrocinados'!$D$14:$G$43,3,FALSE),"")</f>
        <v/>
      </c>
      <c r="AR1419" s="183" t="str">
        <f>IF(AND(AP1399&gt;0,AP1419&gt;0),VLOOKUP(AP1419,'Organismos patrocinados'!$D$14:$G$43,4,FALSE),"")</f>
        <v/>
      </c>
      <c r="AS1419" s="77"/>
    </row>
    <row r="1420" spans="2:55" x14ac:dyDescent="0.25">
      <c r="D1420" s="163"/>
      <c r="E1420" s="183" t="str">
        <f>IF(AND(D1399&gt;0,D1420&gt;0),VLOOKUP(D1420,'Organismos patrocinados'!$D$14:$G$43,3,FALSE),"")</f>
        <v/>
      </c>
      <c r="F1420" s="183" t="str">
        <f>IF(AND(D1399&gt;0,D1420&gt;0),VLOOKUP(D1420,'Organismos patrocinados'!$D$14:$G$43,4,FALSE),"")</f>
        <v/>
      </c>
      <c r="G1420" s="77"/>
      <c r="AP1420" s="163"/>
      <c r="AQ1420" s="183" t="str">
        <f>IF(AND(AP1399&gt;0,AP1420&gt;0),VLOOKUP(AP1420,'Organismos patrocinados'!$D$14:$G$43,3,FALSE),"")</f>
        <v/>
      </c>
      <c r="AR1420" s="183" t="str">
        <f>IF(AND(AP1399&gt;0,AP1420&gt;0),VLOOKUP(AP1420,'Organismos patrocinados'!$D$14:$G$43,4,FALSE),"")</f>
        <v/>
      </c>
      <c r="AS1420" s="77"/>
    </row>
    <row r="1421" spans="2:55" x14ac:dyDescent="0.25">
      <c r="D1421" s="163"/>
      <c r="E1421" s="183" t="str">
        <f>IF(AND(D1399&gt;0,D1421&gt;0),VLOOKUP(D1421,'Organismos patrocinados'!$D$14:$G$43,3,FALSE),"")</f>
        <v/>
      </c>
      <c r="F1421" s="183" t="str">
        <f>IF(AND(D1399&gt;0,D1421&gt;0),VLOOKUP(D1421,'Organismos patrocinados'!$D$14:$G$43,4,FALSE),"")</f>
        <v/>
      </c>
      <c r="G1421" s="77"/>
      <c r="AP1421" s="163"/>
      <c r="AQ1421" s="183" t="str">
        <f>IF(AND(AP1399&gt;0,AP1421&gt;0),VLOOKUP(AP1421,'Organismos patrocinados'!$D$14:$G$43,3,FALSE),"")</f>
        <v/>
      </c>
      <c r="AR1421" s="183" t="str">
        <f>IF(AND(AP1399&gt;0,AP1421&gt;0),VLOOKUP(AP1421,'Organismos patrocinados'!$D$14:$G$43,4,FALSE),"")</f>
        <v/>
      </c>
      <c r="AS1421" s="77"/>
    </row>
    <row r="1422" spans="2:55" x14ac:dyDescent="0.25">
      <c r="D1422" s="163"/>
      <c r="E1422" s="183" t="str">
        <f>IF(AND(D1399&gt;0,D1422&gt;0),VLOOKUP(D1422,'Organismos patrocinados'!$D$14:$G$43,3,FALSE),"")</f>
        <v/>
      </c>
      <c r="F1422" s="183" t="str">
        <f>IF(AND(D1399&gt;0,D1422&gt;0),VLOOKUP(D1422,'Organismos patrocinados'!$D$14:$G$43,4,FALSE),"")</f>
        <v/>
      </c>
      <c r="G1422" s="77"/>
      <c r="AP1422" s="163"/>
      <c r="AQ1422" s="183" t="str">
        <f>IF(AND(AP1399&gt;0,AP1422&gt;0),VLOOKUP(AP1422,'Organismos patrocinados'!$D$14:$G$43,3,FALSE),"")</f>
        <v/>
      </c>
      <c r="AR1422" s="183" t="str">
        <f>IF(AND(AP1399&gt;0,AP1422&gt;0),VLOOKUP(AP1422,'Organismos patrocinados'!$D$14:$G$43,4,FALSE),"")</f>
        <v/>
      </c>
      <c r="AS1422" s="77"/>
    </row>
    <row r="1423" spans="2:55" x14ac:dyDescent="0.25">
      <c r="D1423" s="163"/>
      <c r="E1423" s="183" t="str">
        <f>IF(AND(D1399&gt;0,D1423&gt;0),VLOOKUP(D1423,'Organismos patrocinados'!$D$14:$G$43,3,FALSE),"")</f>
        <v/>
      </c>
      <c r="F1423" s="183" t="str">
        <f>IF(AND(D1399&gt;0,D1423&gt;0),VLOOKUP(D1423,'Organismos patrocinados'!$D$14:$G$43,4,FALSE),"")</f>
        <v/>
      </c>
      <c r="G1423" s="77"/>
      <c r="AP1423" s="163"/>
      <c r="AQ1423" s="183" t="str">
        <f>IF(AND(AP1399&gt;0,AP1423&gt;0),VLOOKUP(AP1423,'Organismos patrocinados'!$D$14:$G$43,3,FALSE),"")</f>
        <v/>
      </c>
      <c r="AR1423" s="183" t="str">
        <f>IF(AND(AP1399&gt;0,AP1423&gt;0),VLOOKUP(AP1423,'Organismos patrocinados'!$D$14:$G$43,4,FALSE),"")</f>
        <v/>
      </c>
      <c r="AS1423" s="77"/>
    </row>
    <row r="1424" spans="2:55" x14ac:dyDescent="0.25">
      <c r="D1424" s="163"/>
      <c r="E1424" s="183" t="str">
        <f>IF(AND(D1399&gt;0,D1424&gt;0),VLOOKUP(D1424,'Organismos patrocinados'!$D$14:$G$43,3,FALSE),"")</f>
        <v/>
      </c>
      <c r="F1424" s="183" t="str">
        <f>IF(AND(D1399&gt;0,D1424&gt;0),VLOOKUP(D1424,'Organismos patrocinados'!$D$14:$G$43,4,FALSE),"")</f>
        <v/>
      </c>
      <c r="G1424" s="77"/>
      <c r="AP1424" s="163"/>
      <c r="AQ1424" s="183" t="str">
        <f>IF(AND(AP1399&gt;0,AP1424&gt;0),VLOOKUP(AP1424,'Organismos patrocinados'!$D$14:$G$43,3,FALSE),"")</f>
        <v/>
      </c>
      <c r="AR1424" s="183" t="str">
        <f>IF(AND(AP1399&gt;0,AP1424&gt;0),VLOOKUP(AP1424,'Organismos patrocinados'!$D$14:$G$43,4,FALSE),"")</f>
        <v/>
      </c>
      <c r="AS1424" s="77"/>
    </row>
    <row r="1425" spans="2:55" x14ac:dyDescent="0.25">
      <c r="D1425" s="163"/>
      <c r="E1425" s="183" t="str">
        <f>IF(AND(D1399&gt;0,D1425&gt;0),VLOOKUP(D1425,'Organismos patrocinados'!$D$14:$G$43,3,FALSE),"")</f>
        <v/>
      </c>
      <c r="F1425" s="183" t="str">
        <f>IF(AND(D1399&gt;0,D1425&gt;0),VLOOKUP(D1425,'Organismos patrocinados'!$D$14:$G$43,4,FALSE),"")</f>
        <v/>
      </c>
      <c r="G1425" s="77"/>
      <c r="AP1425" s="163"/>
      <c r="AQ1425" s="183" t="str">
        <f>IF(AND(AP1399&gt;0,AP1425&gt;0),VLOOKUP(AP1425,'Organismos patrocinados'!$D$14:$G$43,3,FALSE),"")</f>
        <v/>
      </c>
      <c r="AR1425" s="183" t="str">
        <f>IF(AND(AP1399&gt;0,AP1425&gt;0),VLOOKUP(AP1425,'Organismos patrocinados'!$D$14:$G$43,4,FALSE),"")</f>
        <v/>
      </c>
      <c r="AS1425" s="77"/>
    </row>
    <row r="1426" spans="2:55" x14ac:dyDescent="0.25">
      <c r="D1426" s="163"/>
      <c r="E1426" s="183" t="str">
        <f>IF(AND(D1399&gt;0,D1426&gt;0),VLOOKUP(D1426,'Organismos patrocinados'!$D$14:$G$43,3,FALSE),"")</f>
        <v/>
      </c>
      <c r="F1426" s="183" t="str">
        <f>IF(AND(D1399&gt;0,D1426&gt;0),VLOOKUP(D1426,'Organismos patrocinados'!$D$14:$G$43,4,FALSE),"")</f>
        <v/>
      </c>
      <c r="G1426" s="77"/>
      <c r="AP1426" s="163"/>
      <c r="AQ1426" s="183" t="str">
        <f>IF(AND(AP1399&gt;0,AP1426&gt;0),VLOOKUP(AP1426,'Organismos patrocinados'!$D$14:$G$43,3,FALSE),"")</f>
        <v/>
      </c>
      <c r="AR1426" s="183" t="str">
        <f>IF(AND(AP1399&gt;0,AP1426&gt;0),VLOOKUP(AP1426,'Organismos patrocinados'!$D$14:$G$43,4,FALSE),"")</f>
        <v/>
      </c>
      <c r="AS1426" s="77"/>
    </row>
    <row r="1427" spans="2:55" x14ac:dyDescent="0.25">
      <c r="D1427" s="163"/>
      <c r="E1427" s="183" t="str">
        <f>IF(AND(D1399&gt;0,D1427&gt;0),VLOOKUP(D1427,'Organismos patrocinados'!$D$14:$G$43,3,FALSE),"")</f>
        <v/>
      </c>
      <c r="F1427" s="183" t="str">
        <f>IF(AND(D1399&gt;0,D1427&gt;0),VLOOKUP(D1427,'Organismos patrocinados'!$D$14:$G$43,4,FALSE),"")</f>
        <v/>
      </c>
      <c r="G1427" s="77"/>
      <c r="AP1427" s="163"/>
      <c r="AQ1427" s="183" t="str">
        <f>IF(AND(AP1399&gt;0,AP1427&gt;0),VLOOKUP(AP1427,'Organismos patrocinados'!$D$14:$G$43,3,FALSE),"")</f>
        <v/>
      </c>
      <c r="AR1427" s="183" t="str">
        <f>IF(AND(AP1399&gt;0,AP1427&gt;0),VLOOKUP(AP1427,'Organismos patrocinados'!$D$14:$G$43,4,FALSE),"")</f>
        <v/>
      </c>
      <c r="AS1427" s="77"/>
    </row>
    <row r="1428" spans="2:55" x14ac:dyDescent="0.25">
      <c r="D1428" s="387" t="str">
        <f>IF(D1399&gt;0,"Total","")</f>
        <v/>
      </c>
      <c r="E1428" s="387"/>
      <c r="F1428" s="387"/>
      <c r="G1428" s="167" t="str">
        <f>IF(D1399&gt;0,SUM(G1414:G1427),"")</f>
        <v/>
      </c>
      <c r="AP1428" s="387" t="str">
        <f>IF(AP1399&gt;0,"Total","")</f>
        <v/>
      </c>
      <c r="AQ1428" s="387"/>
      <c r="AR1428" s="387"/>
      <c r="AS1428" s="167" t="str">
        <f>IF(AP1399&gt;0,SUM(AS1414:AS1427),"")</f>
        <v/>
      </c>
    </row>
    <row r="1433" spans="2:55" ht="30" customHeight="1" x14ac:dyDescent="0.25">
      <c r="C1433" s="103"/>
      <c r="D1433" s="103"/>
      <c r="E1433" s="103"/>
      <c r="F1433" s="166" t="str">
        <f>IF(D1399&gt;0,"Producción / Operaciones ","")</f>
        <v/>
      </c>
      <c r="G1433" s="166" t="str">
        <f>IF(D1399&gt;0,"Comercial y ventas","")</f>
        <v/>
      </c>
      <c r="H1433" s="166" t="str">
        <f>IF(D1399&gt;0,"Administración y finanzas","")</f>
        <v/>
      </c>
      <c r="I1433" s="166" t="str">
        <f>IF(D1399&gt;0,"Recursos Humanos","")</f>
        <v/>
      </c>
      <c r="J1433" s="166" t="str">
        <f>IF(D1399&gt;0,"Otros","")</f>
        <v/>
      </c>
      <c r="K1433" s="166" t="str">
        <f>IF(D1399&gt;0,"TOTAL","")</f>
        <v/>
      </c>
      <c r="AO1433" s="103"/>
      <c r="AP1433" s="103"/>
      <c r="AQ1433" s="103"/>
      <c r="AR1433" s="166" t="str">
        <f>IF(AP1399&gt;0,"Producción / Operaciones ","")</f>
        <v/>
      </c>
      <c r="AS1433" s="166" t="str">
        <f>IF(AP1399&gt;0,"Comercial y ventas","")</f>
        <v/>
      </c>
      <c r="AT1433" s="166" t="str">
        <f>IF(AP1399&gt;0,"Administración y finanzas","")</f>
        <v/>
      </c>
      <c r="AU1433" s="166" t="str">
        <f>IF(AP1399&gt;0,"Recursos Humanos","")</f>
        <v/>
      </c>
      <c r="AV1433" s="166" t="str">
        <f>IF(AP1399&gt;0,"Otros","")</f>
        <v/>
      </c>
      <c r="AW1433" s="166" t="str">
        <f>IF(AP1399&gt;0,"TOTAL","")</f>
        <v/>
      </c>
    </row>
    <row r="1434" spans="2:55" x14ac:dyDescent="0.25">
      <c r="C1434" s="388" t="str">
        <f>IF(AND('Empresa Cooperativa'!D1654=Tablas!C1646,D1399&gt;0),"Gerentes",IF(AND(D1399&gt;0,'Empresa Cooperativa'!D1654=Tablas!C1647),"Cantidad de asociados a capacitar",""))</f>
        <v/>
      </c>
      <c r="D1434" s="388"/>
      <c r="E1434" s="388"/>
      <c r="F1434" s="184"/>
      <c r="G1434" s="184"/>
      <c r="H1434" s="184"/>
      <c r="I1434" s="184"/>
      <c r="J1434" s="184"/>
      <c r="K1434" s="131" t="str">
        <f>IF(D1399&gt;0,SUM(F1434:J1434),"")</f>
        <v/>
      </c>
      <c r="AO1434" s="388" t="str">
        <f>IF(AND('Empresa Cooperativa'!AP1654=Tablas!AQ1646,AP1399&gt;0),"Gerentes",IF(AND(AP1399&gt;0,'Empresa Cooperativa'!AP1654=Tablas!AQ1647),"Cantidad de asociados a capacitar",""))</f>
        <v/>
      </c>
      <c r="AP1434" s="388"/>
      <c r="AQ1434" s="388"/>
      <c r="AR1434" s="184"/>
      <c r="AS1434" s="184"/>
      <c r="AT1434" s="184"/>
      <c r="AU1434" s="184"/>
      <c r="AV1434" s="184"/>
      <c r="AW1434" s="131" t="str">
        <f>IF(AP1399&gt;0,SUM(AR1434:AV1434),"")</f>
        <v/>
      </c>
    </row>
    <row r="1435" spans="2:55" x14ac:dyDescent="0.25">
      <c r="C1435" s="389" t="str">
        <f>IF(AND(D1399&gt;0,'Empresa Cooperativa'!D1654=Tablas!C1646),"Mandos Medios (supervisores, jefes de área, etc.)","")</f>
        <v/>
      </c>
      <c r="D1435" s="389"/>
      <c r="E1435" s="389"/>
      <c r="F1435" s="184"/>
      <c r="G1435" s="184"/>
      <c r="H1435" s="184"/>
      <c r="I1435" s="184"/>
      <c r="J1435" s="184"/>
      <c r="K1435" s="131" t="str">
        <f>IF(D1399&gt;0,SUM(F1435:J1435),"")</f>
        <v/>
      </c>
      <c r="AO1435" s="389" t="str">
        <f>IF(AND(AP1399&gt;0,'Empresa Cooperativa'!AP1654=Tablas!AQ1646),"Mandos Medios (supervisores, jefes de área, etc.)","")</f>
        <v/>
      </c>
      <c r="AP1435" s="389"/>
      <c r="AQ1435" s="389"/>
      <c r="AR1435" s="184"/>
      <c r="AS1435" s="184"/>
      <c r="AT1435" s="184"/>
      <c r="AU1435" s="184"/>
      <c r="AV1435" s="184"/>
      <c r="AW1435" s="131" t="str">
        <f>IF(AP1399&gt;0,SUM(AR1435:AV1435),"")</f>
        <v/>
      </c>
    </row>
    <row r="1436" spans="2:55" x14ac:dyDescent="0.25">
      <c r="C1436" s="389" t="str">
        <f>IF(AND(D1399&gt;0,'Empresa Cooperativa'!D1654=Tablas!C1646),"Operativos","")</f>
        <v/>
      </c>
      <c r="D1436" s="389"/>
      <c r="E1436" s="389"/>
      <c r="F1436" s="184"/>
      <c r="G1436" s="184"/>
      <c r="H1436" s="184"/>
      <c r="I1436" s="184"/>
      <c r="J1436" s="184"/>
      <c r="K1436" s="131" t="str">
        <f>IF(D1399&gt;0,SUM(F1436:J1436),"")</f>
        <v/>
      </c>
      <c r="AO1436" s="389" t="str">
        <f>IF(AND(AP1399&gt;0,'Empresa Cooperativa'!AP1654=Tablas!AQ1646),"Operativos","")</f>
        <v/>
      </c>
      <c r="AP1436" s="389"/>
      <c r="AQ1436" s="389"/>
      <c r="AR1436" s="184"/>
      <c r="AS1436" s="184"/>
      <c r="AT1436" s="184"/>
      <c r="AU1436" s="184"/>
      <c r="AV1436" s="184"/>
      <c r="AW1436" s="131" t="str">
        <f>IF(AP1399&gt;0,SUM(AR1436:AV1436),"")</f>
        <v/>
      </c>
    </row>
    <row r="1437" spans="2:55" x14ac:dyDescent="0.25">
      <c r="C1437" s="386" t="str">
        <f>IF(D1399&gt;0,"Total","")</f>
        <v/>
      </c>
      <c r="D1437" s="386"/>
      <c r="E1437" s="386"/>
      <c r="F1437" s="130" t="str">
        <f>IF(D1399&gt;0,SUM(F1434:F1436),"")</f>
        <v/>
      </c>
      <c r="G1437" s="130" t="str">
        <f>IF(D1399&gt;0,SUM(G1434:G1436),"")</f>
        <v/>
      </c>
      <c r="H1437" s="130" t="str">
        <f>IF(D1399&gt;0,SUM(H1434:H1436),"")</f>
        <v/>
      </c>
      <c r="I1437" s="130" t="str">
        <f>IF(D1399&gt;0,SUM(I1434:I1436),"")</f>
        <v/>
      </c>
      <c r="J1437" s="130" t="str">
        <f>IF(D1399&gt;0,SUM(J1434:J1436),"")</f>
        <v/>
      </c>
      <c r="K1437" s="130" t="str">
        <f>IF(D1399&gt;0,SUM(K1434:K1436),"")</f>
        <v/>
      </c>
      <c r="AO1437" s="386" t="str">
        <f>IF(AP1399&gt;0,"Total","")</f>
        <v/>
      </c>
      <c r="AP1437" s="386"/>
      <c r="AQ1437" s="386"/>
      <c r="AR1437" s="130" t="str">
        <f>IF(AP1399&gt;0,SUM(AR1434:AR1436),"")</f>
        <v/>
      </c>
      <c r="AS1437" s="130" t="str">
        <f>IF(AP1399&gt;0,SUM(AS1434:AS1436),"")</f>
        <v/>
      </c>
      <c r="AT1437" s="130" t="str">
        <f>IF(AP1399&gt;0,SUM(AT1434:AT1436),"")</f>
        <v/>
      </c>
      <c r="AU1437" s="130" t="str">
        <f>IF(AP1399&gt;0,SUM(AU1434:AU1436),"")</f>
        <v/>
      </c>
      <c r="AV1437" s="130" t="str">
        <f>IF(AP1399&gt;0,SUM(AV1434:AV1436),"")</f>
        <v/>
      </c>
      <c r="AW1437" s="130" t="str">
        <f>IF(AP1399&gt;0,SUM(AW1434:AW1436),"")</f>
        <v/>
      </c>
    </row>
    <row r="1438" spans="2:55" x14ac:dyDescent="0.25">
      <c r="C1438" s="58"/>
      <c r="D1438" s="58"/>
      <c r="E1438" s="58"/>
      <c r="F1438" s="58"/>
      <c r="G1438" s="58"/>
      <c r="H1438" s="58"/>
      <c r="I1438" s="58"/>
      <c r="J1438" s="58"/>
      <c r="K1438" s="58"/>
      <c r="AO1438" s="58"/>
      <c r="AP1438" s="58"/>
      <c r="AQ1438" s="58"/>
      <c r="AR1438" s="58"/>
      <c r="AS1438" s="58"/>
      <c r="AT1438" s="58"/>
      <c r="AU1438" s="58"/>
      <c r="AV1438" s="58"/>
      <c r="AW1438" s="58"/>
    </row>
    <row r="1440" spans="2:55" ht="15.75" x14ac:dyDescent="0.25">
      <c r="B1440" s="271" t="s">
        <v>9207</v>
      </c>
      <c r="C1440" s="271"/>
      <c r="D1440" s="271"/>
      <c r="E1440" s="271"/>
      <c r="F1440" s="271"/>
      <c r="G1440" s="271"/>
      <c r="H1440" s="271"/>
      <c r="I1440" s="271"/>
      <c r="J1440" s="271"/>
      <c r="K1440" s="271"/>
      <c r="L1440" s="271"/>
      <c r="M1440" s="271"/>
      <c r="N1440" s="271"/>
      <c r="O1440" s="271"/>
      <c r="P1440" s="271"/>
      <c r="Q1440" s="271"/>
      <c r="AN1440" s="271" t="s">
        <v>9207</v>
      </c>
      <c r="AO1440" s="271"/>
      <c r="AP1440" s="271"/>
      <c r="AQ1440" s="271"/>
      <c r="AR1440" s="271"/>
      <c r="AS1440" s="271"/>
      <c r="AT1440" s="271"/>
      <c r="AU1440" s="271"/>
      <c r="AV1440" s="271"/>
      <c r="AW1440" s="271"/>
      <c r="AX1440" s="271"/>
      <c r="AY1440" s="271"/>
      <c r="AZ1440" s="271"/>
      <c r="BA1440" s="271"/>
      <c r="BB1440" s="271"/>
      <c r="BC1440" s="271"/>
    </row>
    <row r="1442" spans="2:55" x14ac:dyDescent="0.25">
      <c r="B1442" s="288" t="str">
        <f>IF(OR(AND(D1304=Tablas!$C$61,'Formacion Profesional'!G1304=Tablas!$C$53),AND(D1304=Tablas!$C$61,'Formacion Profesional'!G1304=Tablas!$C$54),AND(D1304=Tablas!$C$62,'Formacion Profesional'!G1304=Tablas!$C$53),AND(D1304=Tablas!$C$62,'Formacion Profesional'!G1304=Tablas!$C$56)),"Estos items no son financiables para la combinación de tipo de formación y modalidad","")</f>
        <v/>
      </c>
      <c r="C1442" s="288"/>
      <c r="D1442" s="288"/>
      <c r="E1442" s="288"/>
      <c r="F1442" s="288"/>
      <c r="G1442" s="288"/>
      <c r="H1442" s="288"/>
      <c r="I1442" s="288"/>
      <c r="J1442" s="288"/>
      <c r="K1442" s="288"/>
      <c r="L1442" s="288"/>
      <c r="M1442" s="288"/>
      <c r="N1442" s="288"/>
      <c r="O1442" s="288"/>
      <c r="P1442" s="288"/>
      <c r="Q1442" s="288"/>
      <c r="AN1442" s="288" t="str">
        <f>IF(OR(AND(AP1304=Tablas!$C$61,'Formacion Profesional'!AS1304=Tablas!$C$53),AND(AP1304=Tablas!$C$61,'Formacion Profesional'!AS1304=Tablas!$C$54),AND(AP1304=Tablas!$C$62,'Formacion Profesional'!AS1304=Tablas!$C$53),AND(AP1304=Tablas!$C$62,'Formacion Profesional'!AS1304=Tablas!$C$56)),"Estos items no son financiables para la combinación de tipo de formación y modalidad","")</f>
        <v/>
      </c>
      <c r="AO1442" s="288"/>
      <c r="AP1442" s="288"/>
      <c r="AQ1442" s="288"/>
      <c r="AR1442" s="288"/>
      <c r="AS1442" s="288"/>
      <c r="AT1442" s="288"/>
      <c r="AU1442" s="288"/>
      <c r="AV1442" s="288"/>
      <c r="AW1442" s="288"/>
      <c r="AX1442" s="288"/>
      <c r="AY1442" s="288"/>
      <c r="AZ1442" s="288"/>
      <c r="BA1442" s="288"/>
      <c r="BB1442" s="288"/>
      <c r="BC1442" s="288"/>
    </row>
    <row r="1444" spans="2:55" ht="47.25" customHeight="1" x14ac:dyDescent="0.25">
      <c r="D1444" s="390" t="str">
        <f>IF(AND(D1304=Tablas!$C$62,OR('Formacion Profesional'!G1304=Tablas!$C$54,'Formacion Profesional'!G1304=Tablas!$C$57)),"Insumos 
(Elementos consumidos en la capacitación brindada)","")</f>
        <v/>
      </c>
      <c r="E1444" s="391"/>
      <c r="F1444" s="390" t="str">
        <f>IF(AND(D1304=Tablas!$C$62,'Formacion Profesional'!G1304=Tablas!$C$54,E1374&gt;0),"Ropa de trabajo
(Overol, mameluco o similares)","")</f>
        <v/>
      </c>
      <c r="G1444" s="391"/>
      <c r="H1444" s="390" t="str">
        <f>IF(AND(D1304=Tablas!$C$62,'Formacion Profesional'!G1304=Tablas!$C$54,E1374&gt;0),"Elementos de protección personal (EPP)
(Cascos, guantes, mangas, protección ocular y calzado de seguridad)","")</f>
        <v/>
      </c>
      <c r="I1444" s="392"/>
      <c r="J1444" s="392"/>
      <c r="AP1444" s="390" t="str">
        <f>IF(AND(AP1304=Tablas!$C$62,OR('Formacion Profesional'!AS1304=Tablas!$C$54,'Formacion Profesional'!AS1304=Tablas!$C$57)),"Insumos 
(Elementos consumidos en la capacitación brindada)","")</f>
        <v/>
      </c>
      <c r="AQ1444" s="391"/>
      <c r="AR1444" s="390" t="str">
        <f>IF(AND(AP1304=Tablas!$C$62,'Formacion Profesional'!AS1304=Tablas!$C$54,AQ1374&gt;0),"Ropa de trabajo
(Overol, mameluco o similares)","")</f>
        <v/>
      </c>
      <c r="AS1444" s="391"/>
      <c r="AT1444" s="390" t="str">
        <f>IF(AND(AP1304=Tablas!$C$62,'Formacion Profesional'!AS1304=Tablas!$C$54,AQ1374&gt;0),"Elementos de protección personal (EPP)
(Cascos, guantes, mangas, protección ocular y calzado de seguridad)","")</f>
        <v/>
      </c>
      <c r="AU1444" s="392"/>
      <c r="AV1444" s="392"/>
    </row>
    <row r="1445" spans="2:55" x14ac:dyDescent="0.25">
      <c r="D1445" s="393"/>
      <c r="E1445" s="393"/>
      <c r="F1445" s="394"/>
      <c r="G1445" s="394"/>
      <c r="H1445" s="394"/>
      <c r="I1445" s="394"/>
      <c r="J1445" s="394"/>
      <c r="AP1445" s="393"/>
      <c r="AQ1445" s="393"/>
      <c r="AR1445" s="394"/>
      <c r="AS1445" s="394"/>
      <c r="AT1445" s="394"/>
      <c r="AU1445" s="394"/>
      <c r="AV1445" s="394"/>
    </row>
    <row r="1446" spans="2:55" x14ac:dyDescent="0.25">
      <c r="D1446" s="393"/>
      <c r="E1446" s="393"/>
      <c r="F1446" s="394"/>
      <c r="G1446" s="394"/>
      <c r="H1446" s="394"/>
      <c r="I1446" s="394"/>
      <c r="J1446" s="394"/>
      <c r="AP1446" s="393"/>
      <c r="AQ1446" s="393"/>
      <c r="AR1446" s="394"/>
      <c r="AS1446" s="394"/>
      <c r="AT1446" s="394"/>
      <c r="AU1446" s="394"/>
      <c r="AV1446" s="394"/>
    </row>
    <row r="1447" spans="2:55" x14ac:dyDescent="0.25">
      <c r="D1447" s="393"/>
      <c r="E1447" s="393"/>
      <c r="F1447" s="394"/>
      <c r="G1447" s="394"/>
      <c r="H1447" s="394"/>
      <c r="I1447" s="394"/>
      <c r="J1447" s="394"/>
      <c r="AP1447" s="393"/>
      <c r="AQ1447" s="393"/>
      <c r="AR1447" s="394"/>
      <c r="AS1447" s="394"/>
      <c r="AT1447" s="394"/>
      <c r="AU1447" s="394"/>
      <c r="AV1447" s="394"/>
    </row>
    <row r="1448" spans="2:55" x14ac:dyDescent="0.25">
      <c r="D1448" s="393"/>
      <c r="E1448" s="393"/>
      <c r="F1448" s="394"/>
      <c r="G1448" s="394"/>
      <c r="H1448" s="394"/>
      <c r="I1448" s="394"/>
      <c r="J1448" s="394"/>
      <c r="AP1448" s="393"/>
      <c r="AQ1448" s="393"/>
      <c r="AR1448" s="394"/>
      <c r="AS1448" s="394"/>
      <c r="AT1448" s="394"/>
      <c r="AU1448" s="394"/>
      <c r="AV1448" s="394"/>
    </row>
    <row r="1450" spans="2:55" ht="15.75" x14ac:dyDescent="0.25">
      <c r="B1450" s="271" t="s">
        <v>9209</v>
      </c>
      <c r="C1450" s="271"/>
      <c r="D1450" s="271"/>
      <c r="E1450" s="271"/>
      <c r="F1450" s="271"/>
      <c r="G1450" s="271"/>
      <c r="H1450" s="271"/>
      <c r="I1450" s="271"/>
      <c r="J1450" s="271"/>
      <c r="K1450" s="271"/>
      <c r="L1450" s="271"/>
      <c r="M1450" s="271"/>
      <c r="N1450" s="271"/>
      <c r="O1450" s="271"/>
      <c r="P1450" s="271"/>
      <c r="Q1450" s="271"/>
      <c r="AN1450" s="271" t="s">
        <v>9209</v>
      </c>
      <c r="AO1450" s="271"/>
      <c r="AP1450" s="271"/>
      <c r="AQ1450" s="271"/>
      <c r="AR1450" s="271"/>
      <c r="AS1450" s="271"/>
      <c r="AT1450" s="271"/>
      <c r="AU1450" s="271"/>
      <c r="AV1450" s="271"/>
      <c r="AW1450" s="271"/>
      <c r="AX1450" s="271"/>
      <c r="AY1450" s="271"/>
      <c r="AZ1450" s="271"/>
      <c r="BA1450" s="271"/>
      <c r="BB1450" s="271"/>
      <c r="BC1450" s="271"/>
    </row>
    <row r="1451" spans="2:55" ht="15.75" x14ac:dyDescent="0.25">
      <c r="B1451" s="52"/>
      <c r="C1451" s="52"/>
      <c r="D1451" s="52"/>
      <c r="E1451" s="52"/>
      <c r="F1451" s="52"/>
      <c r="G1451" s="52"/>
      <c r="H1451" s="52"/>
      <c r="I1451" s="52"/>
      <c r="J1451" s="52"/>
      <c r="K1451" s="52"/>
      <c r="L1451" s="52"/>
      <c r="M1451" s="52"/>
      <c r="N1451" s="52"/>
      <c r="O1451" s="52"/>
      <c r="P1451" s="52"/>
      <c r="Q1451" s="52"/>
      <c r="AN1451" s="52"/>
      <c r="AO1451" s="52"/>
      <c r="AP1451" s="52"/>
      <c r="AQ1451" s="52"/>
      <c r="AR1451" s="52"/>
      <c r="AS1451" s="52"/>
      <c r="AT1451" s="52"/>
      <c r="AU1451" s="52"/>
      <c r="AV1451" s="52"/>
      <c r="AW1451" s="52"/>
      <c r="AX1451" s="52"/>
      <c r="AY1451" s="52"/>
      <c r="AZ1451" s="52"/>
      <c r="BA1451" s="52"/>
      <c r="BB1451" s="52"/>
      <c r="BC1451" s="52"/>
    </row>
    <row r="1452" spans="2:55" x14ac:dyDescent="0.25">
      <c r="B1452" s="288" t="str">
        <f>IF(OR(AND(D1304=Tablas!$C$61,'Formacion Profesional'!G1304=Tablas!$C$53),AND(D1304=Tablas!$C$61,'Formacion Profesional'!G1304=Tablas!$C$54),AND(D1304=Tablas!$C$62,'Formacion Profesional'!G1304=Tablas!$C$53),AND(D1304=Tablas!$C$62,'Formacion Profesional'!G1304=Tablas!$C$56),AND(D1304=Tablas!$C$62,'Formacion Profesional'!G1304=Tablas!$C$57)),"Este item no es financiable para la combinación de tipo de formación y modalidad","")</f>
        <v/>
      </c>
      <c r="C1452" s="288"/>
      <c r="D1452" s="288"/>
      <c r="E1452" s="288"/>
      <c r="F1452" s="288"/>
      <c r="G1452" s="288"/>
      <c r="H1452" s="288"/>
      <c r="I1452" s="288"/>
      <c r="J1452" s="288"/>
      <c r="K1452" s="288"/>
      <c r="L1452" s="288"/>
      <c r="M1452" s="288"/>
      <c r="N1452" s="288"/>
      <c r="O1452" s="288"/>
      <c r="P1452" s="288"/>
      <c r="Q1452" s="288"/>
      <c r="AN1452" s="288" t="str">
        <f>IF(OR(AND(AP1304=Tablas!$C$61,'Formacion Profesional'!AS1304=Tablas!$C$53),AND(AP1304=Tablas!$C$61,'Formacion Profesional'!AS1304=Tablas!$C$54),AND(AP1304=Tablas!$C$62,'Formacion Profesional'!AS1304=Tablas!$C$53),AND(AP1304=Tablas!$C$62,'Formacion Profesional'!AS1304=Tablas!$C$56),AND(AP1304=Tablas!$C$62,'Formacion Profesional'!AS1304=Tablas!$C$57)),"Este item no es financiable para la combinación de tipo de formación y modalidad","")</f>
        <v/>
      </c>
      <c r="AO1452" s="288"/>
      <c r="AP1452" s="288"/>
      <c r="AQ1452" s="288"/>
      <c r="AR1452" s="288"/>
      <c r="AS1452" s="288"/>
      <c r="AT1452" s="288"/>
      <c r="AU1452" s="288"/>
      <c r="AV1452" s="288"/>
      <c r="AW1452" s="288"/>
      <c r="AX1452" s="288"/>
      <c r="AY1452" s="288"/>
      <c r="AZ1452" s="288"/>
      <c r="BA1452" s="288"/>
      <c r="BB1452" s="288"/>
      <c r="BC1452" s="288"/>
    </row>
    <row r="1454" spans="2:55" x14ac:dyDescent="0.25">
      <c r="D1454" s="162" t="str">
        <f>IF(AND(D1304=Tablas!$C$62,'Formacion Profesional'!G1304=Tablas!$C$54),"Tipo de bien","")</f>
        <v/>
      </c>
      <c r="E1454" s="162" t="str">
        <f>IF(AND(D1304=Tablas!$C$62,'Formacion Profesional'!G1304=Tablas!$C$54),"Proveedor","")</f>
        <v/>
      </c>
      <c r="F1454" s="162" t="str">
        <f>IF(AND(D1304=Tablas!$C$62,'Formacion Profesional'!G1304=Tablas!$C$54),"Especificaciones técnicas","")</f>
        <v/>
      </c>
      <c r="G1454" s="162" t="str">
        <f>IF(AND(D1304=Tablas!$C$62,'Formacion Profesional'!G1304=Tablas!$C$54),"Cantidad","")</f>
        <v/>
      </c>
      <c r="H1454" s="162" t="str">
        <f>IF(AND(D1304=Tablas!$C$62,'Formacion Profesional'!G1304=Tablas!$C$54),"Costo unitario","")</f>
        <v/>
      </c>
      <c r="I1454" s="162" t="str">
        <f>IF(AND(D1304=Tablas!$C$62,'Formacion Profesional'!G1304=Tablas!$C$54),"Total","")</f>
        <v/>
      </c>
      <c r="AP1454" s="162" t="str">
        <f>IF(AND(AP1304=Tablas!$C$62,'Formacion Profesional'!AS1304=Tablas!$C$54),"Tipo de bien","")</f>
        <v/>
      </c>
      <c r="AQ1454" s="162" t="str">
        <f>IF(AND(AP1304=Tablas!$C$62,'Formacion Profesional'!AS1304=Tablas!$C$54),"Proveedor","")</f>
        <v/>
      </c>
      <c r="AR1454" s="162" t="str">
        <f>IF(AND(AP1304=Tablas!$C$62,'Formacion Profesional'!AS1304=Tablas!$C$54),"Especificaciones técnicas","")</f>
        <v/>
      </c>
      <c r="AS1454" s="162" t="str">
        <f>IF(AND(AP1304=Tablas!$C$62,'Formacion Profesional'!AS1304=Tablas!$C$54),"Cantidad","")</f>
        <v/>
      </c>
      <c r="AT1454" s="162" t="str">
        <f>IF(AND(AP1304=Tablas!$C$62,'Formacion Profesional'!AS1304=Tablas!$C$54),"Costo unitario","")</f>
        <v/>
      </c>
      <c r="AU1454" s="162" t="str">
        <f>IF(AND(AP1304=Tablas!$C$62,'Formacion Profesional'!AS1304=Tablas!$C$54),"Total","")</f>
        <v/>
      </c>
    </row>
    <row r="1455" spans="2:55" x14ac:dyDescent="0.25">
      <c r="D1455" s="185"/>
      <c r="E1455" s="185"/>
      <c r="F1455" s="185"/>
      <c r="G1455" s="186"/>
      <c r="H1455" s="186"/>
      <c r="I1455" s="117" t="str">
        <f>IF(AND(D1304=Tablas!$C$62,'Formacion Profesional'!G1304=Tablas!$C$54),+G1455*H1455,"")</f>
        <v/>
      </c>
      <c r="AP1455" s="185"/>
      <c r="AQ1455" s="185"/>
      <c r="AR1455" s="185"/>
      <c r="AS1455" s="186"/>
      <c r="AT1455" s="186"/>
      <c r="AU1455" s="117" t="str">
        <f>IF(AND(AP1304=Tablas!$C$62,'Formacion Profesional'!AS1304=Tablas!$C$54),+AS1455*AT1455,"")</f>
        <v/>
      </c>
    </row>
    <row r="1456" spans="2:55" x14ac:dyDescent="0.25">
      <c r="D1456" s="185"/>
      <c r="E1456" s="185"/>
      <c r="F1456" s="185"/>
      <c r="G1456" s="186"/>
      <c r="H1456" s="186"/>
      <c r="I1456" s="117" t="str">
        <f>IF(AND(D1304=Tablas!$C$62,'Formacion Profesional'!G1304=Tablas!$C$54),+G1456*H1456,"")</f>
        <v/>
      </c>
      <c r="AP1456" s="185"/>
      <c r="AQ1456" s="185"/>
      <c r="AR1456" s="185"/>
      <c r="AS1456" s="186"/>
      <c r="AT1456" s="186"/>
      <c r="AU1456" s="117" t="str">
        <f>IF(AND(AP1304=Tablas!$C$62,'Formacion Profesional'!AS1304=Tablas!$C$54),+AS1456*AT1456,"")</f>
        <v/>
      </c>
    </row>
    <row r="1457" spans="2:55" x14ac:dyDescent="0.25">
      <c r="D1457" s="185"/>
      <c r="E1457" s="185"/>
      <c r="F1457" s="185"/>
      <c r="G1457" s="186"/>
      <c r="H1457" s="186"/>
      <c r="I1457" s="117" t="str">
        <f>IF(AND(D1304=Tablas!$C$62,'Formacion Profesional'!G1304=Tablas!$C$54),+G1457*H1457,"")</f>
        <v/>
      </c>
      <c r="AP1457" s="185"/>
      <c r="AQ1457" s="185"/>
      <c r="AR1457" s="185"/>
      <c r="AS1457" s="186"/>
      <c r="AT1457" s="186"/>
      <c r="AU1457" s="117" t="str">
        <f>IF(AND(AP1304=Tablas!$C$62,'Formacion Profesional'!AS1304=Tablas!$C$54),+AS1457*AT1457,"")</f>
        <v/>
      </c>
    </row>
    <row r="1458" spans="2:55" x14ac:dyDescent="0.25">
      <c r="D1458" s="185"/>
      <c r="E1458" s="185"/>
      <c r="F1458" s="185"/>
      <c r="G1458" s="186"/>
      <c r="H1458" s="186"/>
      <c r="I1458" s="117" t="str">
        <f>IF(AND(D1304=Tablas!$C$62,'Formacion Profesional'!G1304=Tablas!$C$54),+G1458*H1458,"")</f>
        <v/>
      </c>
      <c r="AP1458" s="185"/>
      <c r="AQ1458" s="185"/>
      <c r="AR1458" s="185"/>
      <c r="AS1458" s="186"/>
      <c r="AT1458" s="186"/>
      <c r="AU1458" s="117" t="str">
        <f>IF(AND(AP1304=Tablas!$C$62,'Formacion Profesional'!AS1304=Tablas!$C$54),+AS1458*AT1458,"")</f>
        <v/>
      </c>
    </row>
    <row r="1459" spans="2:55" x14ac:dyDescent="0.25">
      <c r="D1459" s="185"/>
      <c r="E1459" s="185"/>
      <c r="F1459" s="185"/>
      <c r="G1459" s="186"/>
      <c r="H1459" s="186"/>
      <c r="I1459" s="117" t="str">
        <f>IF(AND(D1304=Tablas!$C$62,'Formacion Profesional'!G1304=Tablas!$C$54),+G1459*H1459,"")</f>
        <v/>
      </c>
      <c r="AP1459" s="185"/>
      <c r="AQ1459" s="185"/>
      <c r="AR1459" s="185"/>
      <c r="AS1459" s="186"/>
      <c r="AT1459" s="186"/>
      <c r="AU1459" s="117" t="str">
        <f>IF(AND(AP1304=Tablas!$C$62,'Formacion Profesional'!AS1304=Tablas!$C$54),+AS1459*AT1459,"")</f>
        <v/>
      </c>
    </row>
    <row r="1460" spans="2:55" x14ac:dyDescent="0.25">
      <c r="D1460" s="185"/>
      <c r="E1460" s="185"/>
      <c r="F1460" s="185"/>
      <c r="G1460" s="186"/>
      <c r="H1460" s="186"/>
      <c r="I1460" s="117" t="str">
        <f>IF(AND(D1304=Tablas!$C$62,'Formacion Profesional'!G1304=Tablas!$C$54),+G1460*H1460,"")</f>
        <v/>
      </c>
      <c r="AP1460" s="185"/>
      <c r="AQ1460" s="185"/>
      <c r="AR1460" s="185"/>
      <c r="AS1460" s="186"/>
      <c r="AT1460" s="186"/>
      <c r="AU1460" s="117" t="str">
        <f>IF(AND(AP1304=Tablas!$C$62,'Formacion Profesional'!AS1304=Tablas!$C$54),+AS1460*AT1460,"")</f>
        <v/>
      </c>
    </row>
    <row r="1461" spans="2:55" x14ac:dyDescent="0.25">
      <c r="D1461" s="185"/>
      <c r="E1461" s="185"/>
      <c r="F1461" s="185"/>
      <c r="G1461" s="186"/>
      <c r="H1461" s="186"/>
      <c r="I1461" s="117" t="str">
        <f>IF(AND(D1304=Tablas!$C$62,'Formacion Profesional'!G1304=Tablas!$C$54),+G1461*H1461,"")</f>
        <v/>
      </c>
      <c r="AP1461" s="185"/>
      <c r="AQ1461" s="185"/>
      <c r="AR1461" s="185"/>
      <c r="AS1461" s="186"/>
      <c r="AT1461" s="186"/>
      <c r="AU1461" s="117" t="str">
        <f>IF(AND(AP1304=Tablas!$C$62,'Formacion Profesional'!AS1304=Tablas!$C$54),+AS1461*AT1461,"")</f>
        <v/>
      </c>
    </row>
    <row r="1462" spans="2:55" x14ac:dyDescent="0.25">
      <c r="D1462" s="185"/>
      <c r="E1462" s="185"/>
      <c r="F1462" s="185"/>
      <c r="G1462" s="186"/>
      <c r="H1462" s="186"/>
      <c r="I1462" s="117" t="str">
        <f>IF(AND(D1304=Tablas!$C$62,'Formacion Profesional'!G1304=Tablas!$C$54),+G1462*H1462,"")</f>
        <v/>
      </c>
      <c r="AP1462" s="185"/>
      <c r="AQ1462" s="185"/>
      <c r="AR1462" s="185"/>
      <c r="AS1462" s="186"/>
      <c r="AT1462" s="186"/>
      <c r="AU1462" s="117" t="str">
        <f>IF(AND(AP1304=Tablas!$C$62,'Formacion Profesional'!AS1304=Tablas!$C$54),+AS1462*AT1462,"")</f>
        <v/>
      </c>
    </row>
    <row r="1463" spans="2:55" x14ac:dyDescent="0.25">
      <c r="D1463" s="185"/>
      <c r="E1463" s="185"/>
      <c r="F1463" s="185"/>
      <c r="G1463" s="186"/>
      <c r="H1463" s="186"/>
      <c r="I1463" s="117" t="str">
        <f>IF(AND(D1304=Tablas!$C$62,'Formacion Profesional'!G1304=Tablas!$C$54),+G1463*H1463,"")</f>
        <v/>
      </c>
      <c r="AP1463" s="185"/>
      <c r="AQ1463" s="185"/>
      <c r="AR1463" s="185"/>
      <c r="AS1463" s="186"/>
      <c r="AT1463" s="186"/>
      <c r="AU1463" s="117" t="str">
        <f>IF(AND(AP1304=Tablas!$C$62,'Formacion Profesional'!AS1304=Tablas!$C$54),+AS1463*AT1463,"")</f>
        <v/>
      </c>
    </row>
    <row r="1464" spans="2:55" x14ac:dyDescent="0.25">
      <c r="D1464" s="185"/>
      <c r="E1464" s="185"/>
      <c r="F1464" s="185"/>
      <c r="G1464" s="186"/>
      <c r="H1464" s="186"/>
      <c r="I1464" s="117" t="str">
        <f>IF(AND(D1304=Tablas!$C$62,'Formacion Profesional'!G1304=Tablas!$C$54),+G1464*H1464,"")</f>
        <v/>
      </c>
      <c r="AP1464" s="185"/>
      <c r="AQ1464" s="185"/>
      <c r="AR1464" s="185"/>
      <c r="AS1464" s="186"/>
      <c r="AT1464" s="186"/>
      <c r="AU1464" s="117" t="str">
        <f>IF(AND(AP1304=Tablas!$C$62,'Formacion Profesional'!AS1304=Tablas!$C$54),+AS1464*AT1464,"")</f>
        <v/>
      </c>
    </row>
    <row r="1465" spans="2:55" x14ac:dyDescent="0.25">
      <c r="D1465" s="185"/>
      <c r="E1465" s="185"/>
      <c r="F1465" s="185"/>
      <c r="G1465" s="186"/>
      <c r="H1465" s="186"/>
      <c r="I1465" s="117" t="str">
        <f>IF(AND(D1304=Tablas!$C$62,'Formacion Profesional'!G1304=Tablas!$C$54),+G1465*H1465,"")</f>
        <v/>
      </c>
      <c r="AP1465" s="185"/>
      <c r="AQ1465" s="185"/>
      <c r="AR1465" s="185"/>
      <c r="AS1465" s="186"/>
      <c r="AT1465" s="186"/>
      <c r="AU1465" s="117" t="str">
        <f>IF(AND(AP1304=Tablas!$C$62,'Formacion Profesional'!AS1304=Tablas!$C$54),+AS1465*AT1465,"")</f>
        <v/>
      </c>
    </row>
    <row r="1466" spans="2:55" x14ac:dyDescent="0.25">
      <c r="D1466" s="185"/>
      <c r="E1466" s="185"/>
      <c r="F1466" s="185"/>
      <c r="G1466" s="186"/>
      <c r="H1466" s="186"/>
      <c r="I1466" s="117" t="str">
        <f>IF(AND(D1304=Tablas!$C$62,'Formacion Profesional'!G1304=Tablas!$C$54),+G1466*H1466,"")</f>
        <v/>
      </c>
      <c r="AP1466" s="185"/>
      <c r="AQ1466" s="185"/>
      <c r="AR1466" s="185"/>
      <c r="AS1466" s="186"/>
      <c r="AT1466" s="186"/>
      <c r="AU1466" s="117" t="str">
        <f>IF(AND(AP1304=Tablas!$C$62,'Formacion Profesional'!AS1304=Tablas!$C$54),+AS1466*AT1466,"")</f>
        <v/>
      </c>
    </row>
    <row r="1467" spans="2:55" x14ac:dyDescent="0.25">
      <c r="D1467" s="185"/>
      <c r="E1467" s="185"/>
      <c r="F1467" s="185"/>
      <c r="G1467" s="186"/>
      <c r="H1467" s="186"/>
      <c r="I1467" s="117" t="str">
        <f>IF(AND(D1304=Tablas!$C$62,'Formacion Profesional'!G1304=Tablas!$C$54),+G1467*H1467,"")</f>
        <v/>
      </c>
      <c r="AP1467" s="185"/>
      <c r="AQ1467" s="185"/>
      <c r="AR1467" s="185"/>
      <c r="AS1467" s="186"/>
      <c r="AT1467" s="186"/>
      <c r="AU1467" s="117" t="str">
        <f>IF(AND(AP1304=Tablas!$C$62,'Formacion Profesional'!AS1304=Tablas!$C$54),+AS1467*AT1467,"")</f>
        <v/>
      </c>
    </row>
    <row r="1468" spans="2:55" x14ac:dyDescent="0.25">
      <c r="D1468" s="185"/>
      <c r="E1468" s="185"/>
      <c r="F1468" s="185"/>
      <c r="G1468" s="186"/>
      <c r="H1468" s="186"/>
      <c r="I1468" s="117" t="str">
        <f>IF(AND(D1304=Tablas!$C$62,'Formacion Profesional'!G1304=Tablas!$C$54),+G1468*H1468,"")</f>
        <v/>
      </c>
      <c r="AP1468" s="185"/>
      <c r="AQ1468" s="185"/>
      <c r="AR1468" s="185"/>
      <c r="AS1468" s="186"/>
      <c r="AT1468" s="186"/>
      <c r="AU1468" s="117" t="str">
        <f>IF(AND(AP1304=Tablas!$C$62,'Formacion Profesional'!AS1304=Tablas!$C$54),+AS1468*AT1468,"")</f>
        <v/>
      </c>
    </row>
    <row r="1469" spans="2:55" x14ac:dyDescent="0.25">
      <c r="D1469" s="185"/>
      <c r="E1469" s="185"/>
      <c r="F1469" s="185"/>
      <c r="G1469" s="186"/>
      <c r="H1469" s="186"/>
      <c r="I1469" s="117" t="str">
        <f>IF(AND(D1304=Tablas!$C$62,'Formacion Profesional'!G1304=Tablas!$C$54),+G1469*H1469,"")</f>
        <v/>
      </c>
      <c r="AP1469" s="185"/>
      <c r="AQ1469" s="185"/>
      <c r="AR1469" s="185"/>
      <c r="AS1469" s="186"/>
      <c r="AT1469" s="186"/>
      <c r="AU1469" s="117" t="str">
        <f>IF(AND(AP1304=Tablas!$C$62,'Formacion Profesional'!AS1304=Tablas!$C$54),+AS1469*AT1469,"")</f>
        <v/>
      </c>
    </row>
    <row r="1470" spans="2:55" x14ac:dyDescent="0.25">
      <c r="D1470" s="387" t="str">
        <f>IF(AND(D1304=Tablas!$C$62,'Formacion Profesional'!G1304=Tablas!$C$54),"Total","")</f>
        <v/>
      </c>
      <c r="E1470" s="387"/>
      <c r="F1470" s="387"/>
      <c r="G1470" s="387"/>
      <c r="H1470" s="387"/>
      <c r="I1470" s="126">
        <f>SUM(I1455:I1469)</f>
        <v>0</v>
      </c>
      <c r="AP1470" s="387" t="str">
        <f>IF(AND(AP1304=Tablas!$C$62,'Formacion Profesional'!AS1304=Tablas!$C$54),"Total","")</f>
        <v/>
      </c>
      <c r="AQ1470" s="387"/>
      <c r="AR1470" s="387"/>
      <c r="AS1470" s="387"/>
      <c r="AT1470" s="387"/>
      <c r="AU1470" s="126">
        <f>SUM(AU1455:AU1469)</f>
        <v>0</v>
      </c>
    </row>
    <row r="1472" spans="2:55" ht="15.75" x14ac:dyDescent="0.25">
      <c r="B1472" s="271" t="s">
        <v>9210</v>
      </c>
      <c r="C1472" s="271"/>
      <c r="D1472" s="271"/>
      <c r="E1472" s="271"/>
      <c r="F1472" s="271"/>
      <c r="G1472" s="271"/>
      <c r="H1472" s="271"/>
      <c r="I1472" s="271"/>
      <c r="J1472" s="271"/>
      <c r="K1472" s="271"/>
      <c r="L1472" s="271"/>
      <c r="M1472" s="271"/>
      <c r="N1472" s="271"/>
      <c r="O1472" s="271"/>
      <c r="P1472" s="271"/>
      <c r="Q1472" s="271"/>
      <c r="AN1472" s="271" t="s">
        <v>9210</v>
      </c>
      <c r="AO1472" s="271"/>
      <c r="AP1472" s="271"/>
      <c r="AQ1472" s="271"/>
      <c r="AR1472" s="271"/>
      <c r="AS1472" s="271"/>
      <c r="AT1472" s="271"/>
      <c r="AU1472" s="271"/>
      <c r="AV1472" s="271"/>
      <c r="AW1472" s="271"/>
      <c r="AX1472" s="271"/>
      <c r="AY1472" s="271"/>
      <c r="AZ1472" s="271"/>
      <c r="BA1472" s="271"/>
      <c r="BB1472" s="271"/>
      <c r="BC1472" s="271"/>
    </row>
    <row r="1474" spans="3:54" ht="15" customHeight="1" x14ac:dyDescent="0.25"/>
    <row r="1475" spans="3:54" ht="15" customHeight="1" x14ac:dyDescent="0.25">
      <c r="C1475" s="288" t="s">
        <v>9211</v>
      </c>
      <c r="D1475" s="288"/>
      <c r="E1475" s="288"/>
      <c r="F1475" s="288"/>
      <c r="G1475" s="288"/>
      <c r="H1475" s="288"/>
      <c r="AO1475" s="288" t="s">
        <v>9211</v>
      </c>
      <c r="AP1475" s="288"/>
      <c r="AQ1475" s="288"/>
      <c r="AR1475" s="288"/>
      <c r="AS1475" s="288"/>
      <c r="AT1475" s="288"/>
    </row>
    <row r="1477" spans="3:54" x14ac:dyDescent="0.25">
      <c r="C1477" s="341"/>
      <c r="D1477" s="342"/>
      <c r="E1477" s="342"/>
      <c r="F1477" s="342"/>
      <c r="G1477" s="342"/>
      <c r="H1477" s="342"/>
      <c r="I1477" s="342"/>
      <c r="J1477" s="342"/>
      <c r="K1477" s="342"/>
      <c r="L1477" s="342"/>
      <c r="M1477" s="342"/>
      <c r="N1477" s="342"/>
      <c r="O1477" s="342"/>
      <c r="P1477" s="343"/>
      <c r="AO1477" s="341"/>
      <c r="AP1477" s="342"/>
      <c r="AQ1477" s="342"/>
      <c r="AR1477" s="342"/>
      <c r="AS1477" s="342"/>
      <c r="AT1477" s="342"/>
      <c r="AU1477" s="342"/>
      <c r="AV1477" s="342"/>
      <c r="AW1477" s="342"/>
      <c r="AX1477" s="342"/>
      <c r="AY1477" s="342"/>
      <c r="AZ1477" s="342"/>
      <c r="BA1477" s="342"/>
      <c r="BB1477" s="343"/>
    </row>
    <row r="1478" spans="3:54" x14ac:dyDescent="0.25">
      <c r="C1478" s="344"/>
      <c r="D1478" s="304"/>
      <c r="E1478" s="304"/>
      <c r="F1478" s="304"/>
      <c r="G1478" s="304"/>
      <c r="H1478" s="304"/>
      <c r="I1478" s="304"/>
      <c r="J1478" s="304"/>
      <c r="K1478" s="304"/>
      <c r="L1478" s="304"/>
      <c r="M1478" s="304"/>
      <c r="N1478" s="304"/>
      <c r="O1478" s="304"/>
      <c r="P1478" s="345"/>
      <c r="AO1478" s="344"/>
      <c r="AP1478" s="304"/>
      <c r="AQ1478" s="304"/>
      <c r="AR1478" s="304"/>
      <c r="AS1478" s="304"/>
      <c r="AT1478" s="304"/>
      <c r="AU1478" s="304"/>
      <c r="AV1478" s="304"/>
      <c r="AW1478" s="304"/>
      <c r="AX1478" s="304"/>
      <c r="AY1478" s="304"/>
      <c r="AZ1478" s="304"/>
      <c r="BA1478" s="304"/>
      <c r="BB1478" s="345"/>
    </row>
    <row r="1479" spans="3:54" x14ac:dyDescent="0.25">
      <c r="C1479" s="344"/>
      <c r="D1479" s="304"/>
      <c r="E1479" s="304"/>
      <c r="F1479" s="304"/>
      <c r="G1479" s="304"/>
      <c r="H1479" s="304"/>
      <c r="I1479" s="304"/>
      <c r="J1479" s="304"/>
      <c r="K1479" s="304"/>
      <c r="L1479" s="304"/>
      <c r="M1479" s="304"/>
      <c r="N1479" s="304"/>
      <c r="O1479" s="304"/>
      <c r="P1479" s="345"/>
      <c r="AO1479" s="344"/>
      <c r="AP1479" s="304"/>
      <c r="AQ1479" s="304"/>
      <c r="AR1479" s="304"/>
      <c r="AS1479" s="304"/>
      <c r="AT1479" s="304"/>
      <c r="AU1479" s="304"/>
      <c r="AV1479" s="304"/>
      <c r="AW1479" s="304"/>
      <c r="AX1479" s="304"/>
      <c r="AY1479" s="304"/>
      <c r="AZ1479" s="304"/>
      <c r="BA1479" s="304"/>
      <c r="BB1479" s="345"/>
    </row>
    <row r="1480" spans="3:54" x14ac:dyDescent="0.25">
      <c r="C1480" s="344"/>
      <c r="D1480" s="304"/>
      <c r="E1480" s="304"/>
      <c r="F1480" s="304"/>
      <c r="G1480" s="304"/>
      <c r="H1480" s="304"/>
      <c r="I1480" s="304"/>
      <c r="J1480" s="304"/>
      <c r="K1480" s="304"/>
      <c r="L1480" s="304"/>
      <c r="M1480" s="304"/>
      <c r="N1480" s="304"/>
      <c r="O1480" s="304"/>
      <c r="P1480" s="345"/>
      <c r="AO1480" s="344"/>
      <c r="AP1480" s="304"/>
      <c r="AQ1480" s="304"/>
      <c r="AR1480" s="304"/>
      <c r="AS1480" s="304"/>
      <c r="AT1480" s="304"/>
      <c r="AU1480" s="304"/>
      <c r="AV1480" s="304"/>
      <c r="AW1480" s="304"/>
      <c r="AX1480" s="304"/>
      <c r="AY1480" s="304"/>
      <c r="AZ1480" s="304"/>
      <c r="BA1480" s="304"/>
      <c r="BB1480" s="345"/>
    </row>
    <row r="1481" spans="3:54" x14ac:dyDescent="0.25">
      <c r="C1481" s="344"/>
      <c r="D1481" s="304"/>
      <c r="E1481" s="304"/>
      <c r="F1481" s="304"/>
      <c r="G1481" s="304"/>
      <c r="H1481" s="304"/>
      <c r="I1481" s="304"/>
      <c r="J1481" s="304"/>
      <c r="K1481" s="304"/>
      <c r="L1481" s="304"/>
      <c r="M1481" s="304"/>
      <c r="N1481" s="304"/>
      <c r="O1481" s="304"/>
      <c r="P1481" s="345"/>
      <c r="AO1481" s="344"/>
      <c r="AP1481" s="304"/>
      <c r="AQ1481" s="304"/>
      <c r="AR1481" s="304"/>
      <c r="AS1481" s="304"/>
      <c r="AT1481" s="304"/>
      <c r="AU1481" s="304"/>
      <c r="AV1481" s="304"/>
      <c r="AW1481" s="304"/>
      <c r="AX1481" s="304"/>
      <c r="AY1481" s="304"/>
      <c r="AZ1481" s="304"/>
      <c r="BA1481" s="304"/>
      <c r="BB1481" s="345"/>
    </row>
    <row r="1482" spans="3:54" x14ac:dyDescent="0.25">
      <c r="C1482" s="346"/>
      <c r="D1482" s="347"/>
      <c r="E1482" s="347"/>
      <c r="F1482" s="347"/>
      <c r="G1482" s="347"/>
      <c r="H1482" s="347"/>
      <c r="I1482" s="347"/>
      <c r="J1482" s="347"/>
      <c r="K1482" s="347"/>
      <c r="L1482" s="347"/>
      <c r="M1482" s="347"/>
      <c r="N1482" s="347"/>
      <c r="O1482" s="347"/>
      <c r="P1482" s="348"/>
      <c r="AO1482" s="346"/>
      <c r="AP1482" s="347"/>
      <c r="AQ1482" s="347"/>
      <c r="AR1482" s="347"/>
      <c r="AS1482" s="347"/>
      <c r="AT1482" s="347"/>
      <c r="AU1482" s="347"/>
      <c r="AV1482" s="347"/>
      <c r="AW1482" s="347"/>
      <c r="AX1482" s="347"/>
      <c r="AY1482" s="347"/>
      <c r="AZ1482" s="347"/>
      <c r="BA1482" s="347"/>
      <c r="BB1482" s="348"/>
    </row>
    <row r="1483" spans="3:54" ht="15" customHeight="1" x14ac:dyDescent="0.25"/>
    <row r="1484" spans="3:54" ht="15" customHeight="1" x14ac:dyDescent="0.25">
      <c r="C1484" s="288" t="s">
        <v>9212</v>
      </c>
      <c r="D1484" s="288"/>
      <c r="E1484" s="288"/>
      <c r="F1484" s="288"/>
      <c r="G1484" s="288"/>
      <c r="H1484" s="288"/>
      <c r="AO1484" s="288" t="s">
        <v>9212</v>
      </c>
      <c r="AP1484" s="288"/>
      <c r="AQ1484" s="288"/>
      <c r="AR1484" s="288"/>
      <c r="AS1484" s="288"/>
      <c r="AT1484" s="288"/>
    </row>
    <row r="1486" spans="3:54" x14ac:dyDescent="0.25">
      <c r="C1486" s="341"/>
      <c r="D1486" s="342"/>
      <c r="E1486" s="342"/>
      <c r="F1486" s="342"/>
      <c r="G1486" s="342"/>
      <c r="H1486" s="342"/>
      <c r="I1486" s="342"/>
      <c r="J1486" s="342"/>
      <c r="K1486" s="342"/>
      <c r="L1486" s="342"/>
      <c r="M1486" s="342"/>
      <c r="N1486" s="342"/>
      <c r="O1486" s="342"/>
      <c r="P1486" s="343"/>
      <c r="AO1486" s="341"/>
      <c r="AP1486" s="342"/>
      <c r="AQ1486" s="342"/>
      <c r="AR1486" s="342"/>
      <c r="AS1486" s="342"/>
      <c r="AT1486" s="342"/>
      <c r="AU1486" s="342"/>
      <c r="AV1486" s="342"/>
      <c r="AW1486" s="342"/>
      <c r="AX1486" s="342"/>
      <c r="AY1486" s="342"/>
      <c r="AZ1486" s="342"/>
      <c r="BA1486" s="342"/>
      <c r="BB1486" s="343"/>
    </row>
    <row r="1487" spans="3:54" x14ac:dyDescent="0.25">
      <c r="C1487" s="344"/>
      <c r="D1487" s="304"/>
      <c r="E1487" s="304"/>
      <c r="F1487" s="304"/>
      <c r="G1487" s="304"/>
      <c r="H1487" s="304"/>
      <c r="I1487" s="304"/>
      <c r="J1487" s="304"/>
      <c r="K1487" s="304"/>
      <c r="L1487" s="304"/>
      <c r="M1487" s="304"/>
      <c r="N1487" s="304"/>
      <c r="O1487" s="304"/>
      <c r="P1487" s="345"/>
      <c r="AO1487" s="344"/>
      <c r="AP1487" s="304"/>
      <c r="AQ1487" s="304"/>
      <c r="AR1487" s="304"/>
      <c r="AS1487" s="304"/>
      <c r="AT1487" s="304"/>
      <c r="AU1487" s="304"/>
      <c r="AV1487" s="304"/>
      <c r="AW1487" s="304"/>
      <c r="AX1487" s="304"/>
      <c r="AY1487" s="304"/>
      <c r="AZ1487" s="304"/>
      <c r="BA1487" s="304"/>
      <c r="BB1487" s="345"/>
    </row>
    <row r="1488" spans="3:54" x14ac:dyDescent="0.25">
      <c r="C1488" s="344"/>
      <c r="D1488" s="304"/>
      <c r="E1488" s="304"/>
      <c r="F1488" s="304"/>
      <c r="G1488" s="304"/>
      <c r="H1488" s="304"/>
      <c r="I1488" s="304"/>
      <c r="J1488" s="304"/>
      <c r="K1488" s="304"/>
      <c r="L1488" s="304"/>
      <c r="M1488" s="304"/>
      <c r="N1488" s="304"/>
      <c r="O1488" s="304"/>
      <c r="P1488" s="345"/>
      <c r="AO1488" s="344"/>
      <c r="AP1488" s="304"/>
      <c r="AQ1488" s="304"/>
      <c r="AR1488" s="304"/>
      <c r="AS1488" s="304"/>
      <c r="AT1488" s="304"/>
      <c r="AU1488" s="304"/>
      <c r="AV1488" s="304"/>
      <c r="AW1488" s="304"/>
      <c r="AX1488" s="304"/>
      <c r="AY1488" s="304"/>
      <c r="AZ1488" s="304"/>
      <c r="BA1488" s="304"/>
      <c r="BB1488" s="345"/>
    </row>
    <row r="1489" spans="2:55" x14ac:dyDescent="0.25">
      <c r="C1489" s="344"/>
      <c r="D1489" s="304"/>
      <c r="E1489" s="304"/>
      <c r="F1489" s="304"/>
      <c r="G1489" s="304"/>
      <c r="H1489" s="304"/>
      <c r="I1489" s="304"/>
      <c r="J1489" s="304"/>
      <c r="K1489" s="304"/>
      <c r="L1489" s="304"/>
      <c r="M1489" s="304"/>
      <c r="N1489" s="304"/>
      <c r="O1489" s="304"/>
      <c r="P1489" s="345"/>
      <c r="AO1489" s="344"/>
      <c r="AP1489" s="304"/>
      <c r="AQ1489" s="304"/>
      <c r="AR1489" s="304"/>
      <c r="AS1489" s="304"/>
      <c r="AT1489" s="304"/>
      <c r="AU1489" s="304"/>
      <c r="AV1489" s="304"/>
      <c r="AW1489" s="304"/>
      <c r="AX1489" s="304"/>
      <c r="AY1489" s="304"/>
      <c r="AZ1489" s="304"/>
      <c r="BA1489" s="304"/>
      <c r="BB1489" s="345"/>
    </row>
    <row r="1490" spans="2:55" x14ac:dyDescent="0.25">
      <c r="C1490" s="344"/>
      <c r="D1490" s="304"/>
      <c r="E1490" s="304"/>
      <c r="F1490" s="304"/>
      <c r="G1490" s="304"/>
      <c r="H1490" s="304"/>
      <c r="I1490" s="304"/>
      <c r="J1490" s="304"/>
      <c r="K1490" s="304"/>
      <c r="L1490" s="304"/>
      <c r="M1490" s="304"/>
      <c r="N1490" s="304"/>
      <c r="O1490" s="304"/>
      <c r="P1490" s="345"/>
      <c r="AO1490" s="344"/>
      <c r="AP1490" s="304"/>
      <c r="AQ1490" s="304"/>
      <c r="AR1490" s="304"/>
      <c r="AS1490" s="304"/>
      <c r="AT1490" s="304"/>
      <c r="AU1490" s="304"/>
      <c r="AV1490" s="304"/>
      <c r="AW1490" s="304"/>
      <c r="AX1490" s="304"/>
      <c r="AY1490" s="304"/>
      <c r="AZ1490" s="304"/>
      <c r="BA1490" s="304"/>
      <c r="BB1490" s="345"/>
    </row>
    <row r="1491" spans="2:55" x14ac:dyDescent="0.25">
      <c r="C1491" s="346"/>
      <c r="D1491" s="347"/>
      <c r="E1491" s="347"/>
      <c r="F1491" s="347"/>
      <c r="G1491" s="347"/>
      <c r="H1491" s="347"/>
      <c r="I1491" s="347"/>
      <c r="J1491" s="347"/>
      <c r="K1491" s="347"/>
      <c r="L1491" s="347"/>
      <c r="M1491" s="347"/>
      <c r="N1491" s="347"/>
      <c r="O1491" s="347"/>
      <c r="P1491" s="348"/>
      <c r="AO1491" s="346"/>
      <c r="AP1491" s="347"/>
      <c r="AQ1491" s="347"/>
      <c r="AR1491" s="347"/>
      <c r="AS1491" s="347"/>
      <c r="AT1491" s="347"/>
      <c r="AU1491" s="347"/>
      <c r="AV1491" s="347"/>
      <c r="AW1491" s="347"/>
      <c r="AX1491" s="347"/>
      <c r="AY1491" s="347"/>
      <c r="AZ1491" s="347"/>
      <c r="BA1491" s="347"/>
      <c r="BB1491" s="348"/>
    </row>
    <row r="1493" spans="2:55" x14ac:dyDescent="0.25">
      <c r="C1493" s="288" t="s">
        <v>9213</v>
      </c>
      <c r="D1493" s="288"/>
      <c r="E1493" s="288"/>
      <c r="AO1493" s="288" t="s">
        <v>9213</v>
      </c>
      <c r="AP1493" s="288"/>
      <c r="AQ1493" s="288"/>
    </row>
    <row r="1495" spans="2:55" x14ac:dyDescent="0.25">
      <c r="C1495" s="341"/>
      <c r="D1495" s="342"/>
      <c r="E1495" s="342"/>
      <c r="F1495" s="342"/>
      <c r="G1495" s="342"/>
      <c r="H1495" s="342"/>
      <c r="I1495" s="342"/>
      <c r="J1495" s="342"/>
      <c r="K1495" s="342"/>
      <c r="L1495" s="342"/>
      <c r="M1495" s="342"/>
      <c r="N1495" s="342"/>
      <c r="O1495" s="342"/>
      <c r="P1495" s="343"/>
      <c r="AO1495" s="341"/>
      <c r="AP1495" s="342"/>
      <c r="AQ1495" s="342"/>
      <c r="AR1495" s="342"/>
      <c r="AS1495" s="342"/>
      <c r="AT1495" s="342"/>
      <c r="AU1495" s="342"/>
      <c r="AV1495" s="342"/>
      <c r="AW1495" s="342"/>
      <c r="AX1495" s="342"/>
      <c r="AY1495" s="342"/>
      <c r="AZ1495" s="342"/>
      <c r="BA1495" s="342"/>
      <c r="BB1495" s="343"/>
    </row>
    <row r="1496" spans="2:55" x14ac:dyDescent="0.25">
      <c r="C1496" s="344"/>
      <c r="D1496" s="304"/>
      <c r="E1496" s="304"/>
      <c r="F1496" s="304"/>
      <c r="G1496" s="304"/>
      <c r="H1496" s="304"/>
      <c r="I1496" s="304"/>
      <c r="J1496" s="304"/>
      <c r="K1496" s="304"/>
      <c r="L1496" s="304"/>
      <c r="M1496" s="304"/>
      <c r="N1496" s="304"/>
      <c r="O1496" s="304"/>
      <c r="P1496" s="345"/>
      <c r="AO1496" s="344"/>
      <c r="AP1496" s="304"/>
      <c r="AQ1496" s="304"/>
      <c r="AR1496" s="304"/>
      <c r="AS1496" s="304"/>
      <c r="AT1496" s="304"/>
      <c r="AU1496" s="304"/>
      <c r="AV1496" s="304"/>
      <c r="AW1496" s="304"/>
      <c r="AX1496" s="304"/>
      <c r="AY1496" s="304"/>
      <c r="AZ1496" s="304"/>
      <c r="BA1496" s="304"/>
      <c r="BB1496" s="345"/>
    </row>
    <row r="1497" spans="2:55" x14ac:dyDescent="0.25">
      <c r="C1497" s="344"/>
      <c r="D1497" s="304"/>
      <c r="E1497" s="304"/>
      <c r="F1497" s="304"/>
      <c r="G1497" s="304"/>
      <c r="H1497" s="304"/>
      <c r="I1497" s="304"/>
      <c r="J1497" s="304"/>
      <c r="K1497" s="304"/>
      <c r="L1497" s="304"/>
      <c r="M1497" s="304"/>
      <c r="N1497" s="304"/>
      <c r="O1497" s="304"/>
      <c r="P1497" s="345"/>
      <c r="AO1497" s="344"/>
      <c r="AP1497" s="304"/>
      <c r="AQ1497" s="304"/>
      <c r="AR1497" s="304"/>
      <c r="AS1497" s="304"/>
      <c r="AT1497" s="304"/>
      <c r="AU1497" s="304"/>
      <c r="AV1497" s="304"/>
      <c r="AW1497" s="304"/>
      <c r="AX1497" s="304"/>
      <c r="AY1497" s="304"/>
      <c r="AZ1497" s="304"/>
      <c r="BA1497" s="304"/>
      <c r="BB1497" s="345"/>
    </row>
    <row r="1498" spans="2:55" x14ac:dyDescent="0.25">
      <c r="C1498" s="344"/>
      <c r="D1498" s="304"/>
      <c r="E1498" s="304"/>
      <c r="F1498" s="304"/>
      <c r="G1498" s="304"/>
      <c r="H1498" s="304"/>
      <c r="I1498" s="304"/>
      <c r="J1498" s="304"/>
      <c r="K1498" s="304"/>
      <c r="L1498" s="304"/>
      <c r="M1498" s="304"/>
      <c r="N1498" s="304"/>
      <c r="O1498" s="304"/>
      <c r="P1498" s="345"/>
      <c r="AO1498" s="344"/>
      <c r="AP1498" s="304"/>
      <c r="AQ1498" s="304"/>
      <c r="AR1498" s="304"/>
      <c r="AS1498" s="304"/>
      <c r="AT1498" s="304"/>
      <c r="AU1498" s="304"/>
      <c r="AV1498" s="304"/>
      <c r="AW1498" s="304"/>
      <c r="AX1498" s="304"/>
      <c r="AY1498" s="304"/>
      <c r="AZ1498" s="304"/>
      <c r="BA1498" s="304"/>
      <c r="BB1498" s="345"/>
    </row>
    <row r="1499" spans="2:55" x14ac:dyDescent="0.25">
      <c r="C1499" s="344"/>
      <c r="D1499" s="304"/>
      <c r="E1499" s="304"/>
      <c r="F1499" s="304"/>
      <c r="G1499" s="304"/>
      <c r="H1499" s="304"/>
      <c r="I1499" s="304"/>
      <c r="J1499" s="304"/>
      <c r="K1499" s="304"/>
      <c r="L1499" s="304"/>
      <c r="M1499" s="304"/>
      <c r="N1499" s="304"/>
      <c r="O1499" s="304"/>
      <c r="P1499" s="345"/>
      <c r="AO1499" s="344"/>
      <c r="AP1499" s="304"/>
      <c r="AQ1499" s="304"/>
      <c r="AR1499" s="304"/>
      <c r="AS1499" s="304"/>
      <c r="AT1499" s="304"/>
      <c r="AU1499" s="304"/>
      <c r="AV1499" s="304"/>
      <c r="AW1499" s="304"/>
      <c r="AX1499" s="304"/>
      <c r="AY1499" s="304"/>
      <c r="AZ1499" s="304"/>
      <c r="BA1499" s="304"/>
      <c r="BB1499" s="345"/>
    </row>
    <row r="1500" spans="2:55" x14ac:dyDescent="0.25">
      <c r="C1500" s="346"/>
      <c r="D1500" s="347"/>
      <c r="E1500" s="347"/>
      <c r="F1500" s="347"/>
      <c r="G1500" s="347"/>
      <c r="H1500" s="347"/>
      <c r="I1500" s="347"/>
      <c r="J1500" s="347"/>
      <c r="K1500" s="347"/>
      <c r="L1500" s="347"/>
      <c r="M1500" s="347"/>
      <c r="N1500" s="347"/>
      <c r="O1500" s="347"/>
      <c r="P1500" s="348"/>
      <c r="AO1500" s="346"/>
      <c r="AP1500" s="347"/>
      <c r="AQ1500" s="347"/>
      <c r="AR1500" s="347"/>
      <c r="AS1500" s="347"/>
      <c r="AT1500" s="347"/>
      <c r="AU1500" s="347"/>
      <c r="AV1500" s="347"/>
      <c r="AW1500" s="347"/>
      <c r="AX1500" s="347"/>
      <c r="AY1500" s="347"/>
      <c r="AZ1500" s="347"/>
      <c r="BA1500" s="347"/>
      <c r="BB1500" s="348"/>
    </row>
    <row r="1504" spans="2:55" ht="15.75" x14ac:dyDescent="0.25">
      <c r="B1504" s="271" t="s">
        <v>9214</v>
      </c>
      <c r="C1504" s="271"/>
      <c r="D1504" s="271"/>
      <c r="E1504" s="271"/>
      <c r="F1504" s="271"/>
      <c r="G1504" s="271"/>
      <c r="H1504" s="271"/>
      <c r="I1504" s="271"/>
      <c r="J1504" s="271"/>
      <c r="K1504" s="271"/>
      <c r="L1504" s="271"/>
      <c r="M1504" s="271"/>
      <c r="N1504" s="271"/>
      <c r="O1504" s="271"/>
      <c r="P1504" s="271"/>
      <c r="Q1504" s="271"/>
      <c r="AN1504" s="271" t="s">
        <v>9214</v>
      </c>
      <c r="AO1504" s="271"/>
      <c r="AP1504" s="271"/>
      <c r="AQ1504" s="271"/>
      <c r="AR1504" s="271"/>
      <c r="AS1504" s="271"/>
      <c r="AT1504" s="271"/>
      <c r="AU1504" s="271"/>
      <c r="AV1504" s="271"/>
      <c r="AW1504" s="271"/>
      <c r="AX1504" s="271"/>
      <c r="AY1504" s="271"/>
      <c r="AZ1504" s="271"/>
      <c r="BA1504" s="271"/>
      <c r="BB1504" s="271"/>
      <c r="BC1504" s="271"/>
    </row>
    <row r="1507" spans="3:47" ht="30" x14ac:dyDescent="0.25">
      <c r="C1507" s="72" t="s">
        <v>9215</v>
      </c>
      <c r="D1507" s="72" t="s">
        <v>9216</v>
      </c>
      <c r="E1507" s="72" t="s">
        <v>9217</v>
      </c>
      <c r="F1507" s="72" t="s">
        <v>9218</v>
      </c>
      <c r="G1507" s="72" t="s">
        <v>9219</v>
      </c>
      <c r="H1507" s="72" t="s">
        <v>9220</v>
      </c>
      <c r="I1507" s="170"/>
      <c r="AO1507" s="72" t="s">
        <v>9215</v>
      </c>
      <c r="AP1507" s="72" t="s">
        <v>9216</v>
      </c>
      <c r="AQ1507" s="72" t="s">
        <v>9217</v>
      </c>
      <c r="AR1507" s="72" t="s">
        <v>9218</v>
      </c>
      <c r="AS1507" s="72" t="s">
        <v>9219</v>
      </c>
      <c r="AT1507" s="72" t="s">
        <v>9220</v>
      </c>
      <c r="AU1507" s="170"/>
    </row>
    <row r="1508" spans="3:47" x14ac:dyDescent="0.25">
      <c r="C1508" s="167" t="s">
        <v>9221</v>
      </c>
      <c r="D1508" s="73">
        <f>IF(OR(AND('Formacion Profesional'!D1304=Tablas!$C$62,'Formacion Profesional'!G1304=Tablas!$C$54),AND('Formacion Profesional'!D1304=Tablas!$C$62,'Formacion Profesional'!G1304=Tablas!$C$56),'Formacion Profesional'!D1304=Tablas!$C$62,'Formacion Profesional'!G1304=Tablas!$C$57),'Formacion Profesional'!D1313*'Formacion Profesional'!D1315,0)</f>
        <v>0</v>
      </c>
      <c r="E1508" s="80"/>
      <c r="F1508" s="73">
        <f>+D1508*E1508</f>
        <v>0</v>
      </c>
      <c r="G1508" s="80"/>
      <c r="H1508" s="73">
        <f t="shared" ref="H1508:H1512" si="10">+F1508-G1508</f>
        <v>0</v>
      </c>
      <c r="AO1508" s="167" t="s">
        <v>9221</v>
      </c>
      <c r="AP1508" s="73">
        <f>IF(OR(AND('Formacion Profesional'!AP1304=Tablas!$C$62,'Formacion Profesional'!AS1304=Tablas!$C$54),AND('Formacion Profesional'!AP1304=Tablas!$C$62,'Formacion Profesional'!AS1304=Tablas!$C$56),'Formacion Profesional'!AP1304=Tablas!$C$62,'Formacion Profesional'!AS1304=Tablas!$C$57),'Formacion Profesional'!AP1313*'Formacion Profesional'!AP1315,0)</f>
        <v>0</v>
      </c>
      <c r="AQ1508" s="80"/>
      <c r="AR1508" s="73">
        <f>+AP1508*AQ1508</f>
        <v>0</v>
      </c>
      <c r="AS1508" s="80"/>
      <c r="AT1508" s="73">
        <f t="shared" ref="AT1508:AT1512" si="11">+AR1508-AS1508</f>
        <v>0</v>
      </c>
    </row>
    <row r="1509" spans="3:47" x14ac:dyDescent="0.25">
      <c r="C1509" s="167" t="s">
        <v>9208</v>
      </c>
      <c r="D1509" s="73">
        <f>IF(OR(AND(D1304=Tablas!$C$62,'Formacion Profesional'!G1304=Tablas!$C$54),AND(D1304=Tablas!$C$62,'Formacion Profesional'!G1304=Tablas!$C$57)),'Formacion Profesional'!E1375,0)</f>
        <v>0</v>
      </c>
      <c r="E1509" s="80"/>
      <c r="F1509" s="73">
        <f>+D1509*E1509</f>
        <v>0</v>
      </c>
      <c r="G1509" s="80"/>
      <c r="H1509" s="73">
        <f t="shared" si="10"/>
        <v>0</v>
      </c>
      <c r="AO1509" s="167" t="s">
        <v>9208</v>
      </c>
      <c r="AP1509" s="73">
        <f>IF(OR(AND(AP1304=Tablas!$C$62,'Formacion Profesional'!AS1304=Tablas!$C$54),AND(AP1304=Tablas!$C$62,'Formacion Profesional'!AS1304=Tablas!$C$57)),'Formacion Profesional'!AQ1375,0)</f>
        <v>0</v>
      </c>
      <c r="AQ1509" s="80"/>
      <c r="AR1509" s="73">
        <f>+AP1509*AQ1509</f>
        <v>0</v>
      </c>
      <c r="AS1509" s="80"/>
      <c r="AT1509" s="73">
        <f t="shared" si="11"/>
        <v>0</v>
      </c>
    </row>
    <row r="1510" spans="3:47" x14ac:dyDescent="0.25">
      <c r="C1510" s="167" t="s">
        <v>9222</v>
      </c>
      <c r="D1510" s="73">
        <f>IF(AND(D1304=Tablas!$C$62,'Formacion Profesional'!G1304=Tablas!$C$54),E1374,0)</f>
        <v>0</v>
      </c>
      <c r="E1510" s="80"/>
      <c r="F1510" s="73">
        <f>+D1510*E1510</f>
        <v>0</v>
      </c>
      <c r="G1510" s="80"/>
      <c r="H1510" s="73">
        <f t="shared" si="10"/>
        <v>0</v>
      </c>
      <c r="AO1510" s="167" t="s">
        <v>9222</v>
      </c>
      <c r="AP1510" s="73">
        <f>IF(AND(AP1304=Tablas!$C$62,'Formacion Profesional'!AS1304=Tablas!$C$54),AQ1374,0)</f>
        <v>0</v>
      </c>
      <c r="AQ1510" s="80"/>
      <c r="AR1510" s="73">
        <f>+AP1510*AQ1510</f>
        <v>0</v>
      </c>
      <c r="AS1510" s="80"/>
      <c r="AT1510" s="73">
        <f t="shared" si="11"/>
        <v>0</v>
      </c>
    </row>
    <row r="1511" spans="3:47" x14ac:dyDescent="0.25">
      <c r="C1511" s="167" t="s">
        <v>9223</v>
      </c>
      <c r="D1511" s="73">
        <f>IF(AND(D1304=Tablas!$C$62,'Formacion Profesional'!G1304=Tablas!$C$54),E1374,0)</f>
        <v>0</v>
      </c>
      <c r="E1511" s="80"/>
      <c r="F1511" s="73">
        <f>+D1511*E1511</f>
        <v>0</v>
      </c>
      <c r="G1511" s="80"/>
      <c r="H1511" s="73">
        <f t="shared" si="10"/>
        <v>0</v>
      </c>
      <c r="AO1511" s="167" t="s">
        <v>9223</v>
      </c>
      <c r="AP1511" s="73">
        <f>IF(AND(AP1304=Tablas!$C$62,'Formacion Profesional'!AS1304=Tablas!$C$54),AQ1374,0)</f>
        <v>0</v>
      </c>
      <c r="AQ1511" s="80"/>
      <c r="AR1511" s="73">
        <f>+AP1511*AQ1511</f>
        <v>0</v>
      </c>
      <c r="AS1511" s="80"/>
      <c r="AT1511" s="73">
        <f t="shared" si="11"/>
        <v>0</v>
      </c>
    </row>
    <row r="1512" spans="3:47" ht="30" x14ac:dyDescent="0.25">
      <c r="C1512" s="167" t="s">
        <v>9224</v>
      </c>
      <c r="D1512" s="73">
        <f>IF(OR(AND(D1304=Tablas!$C$61,'Formacion Profesional'!G1304=Tablas!$C$53),AND(D1304=Tablas!$C$61,'Formacion Profesional'!G1304=Tablas!$C$54)),'Formacion Profesional'!D1317*'Formacion Profesional'!E1375,IF(AND(D1304=Tablas!$C$62,'Formacion Profesional'!G1304=Tablas!$C$53),'Formacion Profesional'!E1375,0))</f>
        <v>0</v>
      </c>
      <c r="E1512" s="80"/>
      <c r="F1512" s="73">
        <f>+D1512*E1512</f>
        <v>0</v>
      </c>
      <c r="G1512" s="80"/>
      <c r="H1512" s="73">
        <f t="shared" si="10"/>
        <v>0</v>
      </c>
      <c r="AO1512" s="167" t="s">
        <v>9224</v>
      </c>
      <c r="AP1512" s="73">
        <f>IF(OR(AND(AP1304=Tablas!$C$61,'Formacion Profesional'!AS1304=Tablas!$C$53),AND(AP1304=Tablas!$C$61,'Formacion Profesional'!AS1304=Tablas!$C$54)),'Formacion Profesional'!AP1317*'Formacion Profesional'!AQ1375,IF(AND(AP1304=Tablas!$C$62,'Formacion Profesional'!AS1304=Tablas!$C$53),'Formacion Profesional'!AQ1375,0))</f>
        <v>0</v>
      </c>
      <c r="AQ1512" s="80"/>
      <c r="AR1512" s="73">
        <f>+AP1512*AQ1512</f>
        <v>0</v>
      </c>
      <c r="AS1512" s="80"/>
      <c r="AT1512" s="73">
        <f t="shared" si="11"/>
        <v>0</v>
      </c>
    </row>
    <row r="1513" spans="3:47" x14ac:dyDescent="0.25">
      <c r="C1513" s="72" t="s">
        <v>7586</v>
      </c>
      <c r="D1513" s="74"/>
      <c r="E1513" s="74"/>
      <c r="F1513" s="74"/>
      <c r="G1513" s="73">
        <f>+G1508+G1509+G1510+G1511+G1512</f>
        <v>0</v>
      </c>
      <c r="H1513" s="73">
        <f>+H1508+H1509+H1510+H1511+H1512</f>
        <v>0</v>
      </c>
      <c r="AO1513" s="72" t="s">
        <v>7586</v>
      </c>
      <c r="AP1513" s="74"/>
      <c r="AQ1513" s="74"/>
      <c r="AR1513" s="74"/>
      <c r="AS1513" s="73">
        <f>+AS1508+AS1509+AS1510+AS1511+AS1512</f>
        <v>0</v>
      </c>
      <c r="AT1513" s="73">
        <f>+AT1508+AT1509+AT1510+AT1511+AT1512</f>
        <v>0</v>
      </c>
    </row>
    <row r="1515" spans="3:47" ht="15" customHeight="1" x14ac:dyDescent="0.25"/>
    <row r="1516" spans="3:47" ht="15" customHeight="1" x14ac:dyDescent="0.25">
      <c r="C1516" s="385" t="s">
        <v>9227</v>
      </c>
      <c r="D1516" s="385"/>
      <c r="E1516" s="385"/>
      <c r="F1516" s="385"/>
      <c r="AO1516" s="385" t="s">
        <v>9227</v>
      </c>
      <c r="AP1516" s="385"/>
      <c r="AQ1516" s="385"/>
      <c r="AR1516" s="385"/>
    </row>
    <row r="1517" spans="3:47" ht="15" customHeight="1" x14ac:dyDescent="0.25">
      <c r="C1517" s="385"/>
      <c r="D1517" s="385"/>
      <c r="E1517" s="385"/>
      <c r="F1517" s="385"/>
      <c r="AO1517" s="385"/>
      <c r="AP1517" s="385"/>
      <c r="AQ1517" s="385"/>
      <c r="AR1517" s="385"/>
    </row>
    <row r="1540" spans="2:55" x14ac:dyDescent="0.25">
      <c r="C1540" s="100" t="s">
        <v>9441</v>
      </c>
      <c r="AO1540" s="100" t="s">
        <v>9461</v>
      </c>
    </row>
    <row r="1542" spans="2:55" ht="15.75" x14ac:dyDescent="0.25">
      <c r="B1542" s="271" t="s">
        <v>7689</v>
      </c>
      <c r="C1542" s="271" t="s">
        <v>7689</v>
      </c>
      <c r="D1542" s="271"/>
      <c r="E1542" s="271"/>
      <c r="F1542" s="271"/>
      <c r="G1542" s="271"/>
      <c r="H1542" s="271"/>
      <c r="I1542" s="271"/>
      <c r="J1542" s="271"/>
      <c r="K1542" s="271"/>
      <c r="L1542" s="271"/>
      <c r="M1542" s="271"/>
      <c r="N1542" s="271"/>
      <c r="O1542" s="271"/>
      <c r="P1542" s="271"/>
      <c r="Q1542" s="271"/>
      <c r="AN1542" s="271" t="s">
        <v>7689</v>
      </c>
      <c r="AO1542" s="271" t="s">
        <v>7689</v>
      </c>
      <c r="AP1542" s="271"/>
      <c r="AQ1542" s="271"/>
      <c r="AR1542" s="271"/>
      <c r="AS1542" s="271"/>
      <c r="AT1542" s="271"/>
      <c r="AU1542" s="271"/>
      <c r="AV1542" s="271"/>
      <c r="AW1542" s="271"/>
      <c r="AX1542" s="271"/>
      <c r="AY1542" s="271"/>
      <c r="AZ1542" s="271"/>
      <c r="BA1542" s="271"/>
      <c r="BB1542" s="271"/>
      <c r="BC1542" s="271"/>
    </row>
    <row r="1544" spans="2:55" x14ac:dyDescent="0.25">
      <c r="C1544" s="50" t="s">
        <v>7692</v>
      </c>
      <c r="D1544" s="101"/>
      <c r="E1544" s="19" t="str">
        <f>IF(D1544=Tablas!$C$62,"FP_Cerrada",IF('Formacion Profesional'!D1544=Tablas!$C$61,"FP_abierta",""))</f>
        <v/>
      </c>
      <c r="F1544" s="20" t="s">
        <v>7691</v>
      </c>
      <c r="G1544" s="349"/>
      <c r="H1544" s="402"/>
      <c r="I1544" s="350"/>
      <c r="AO1544" s="50" t="s">
        <v>7692</v>
      </c>
      <c r="AP1544" s="101"/>
      <c r="AQ1544" s="19" t="str">
        <f>IF(AP1544=Tablas!$C$62,"FP_Cerrada",IF('Formacion Profesional'!AP1544=Tablas!$C$61,"FP_abierta",""))</f>
        <v/>
      </c>
      <c r="AR1544" s="20" t="s">
        <v>7691</v>
      </c>
      <c r="AS1544" s="349"/>
      <c r="AT1544" s="402"/>
      <c r="AU1544" s="350"/>
    </row>
    <row r="1547" spans="2:55" x14ac:dyDescent="0.25">
      <c r="C1547" s="20" t="s">
        <v>7693</v>
      </c>
      <c r="D1547" s="276"/>
      <c r="E1547" s="277"/>
      <c r="F1547" s="277"/>
      <c r="G1547" s="277"/>
      <c r="H1547" s="277"/>
      <c r="I1547" s="277"/>
      <c r="J1547" s="277"/>
      <c r="K1547" s="278"/>
      <c r="AO1547" s="20" t="s">
        <v>7693</v>
      </c>
      <c r="AP1547" s="276"/>
      <c r="AQ1547" s="277"/>
      <c r="AR1547" s="277"/>
      <c r="AS1547" s="277"/>
      <c r="AT1547" s="277"/>
      <c r="AU1547" s="277"/>
      <c r="AV1547" s="277"/>
      <c r="AW1547" s="278"/>
    </row>
    <row r="1549" spans="2:55" x14ac:dyDescent="0.25">
      <c r="C1549" s="20" t="s">
        <v>7694</v>
      </c>
      <c r="D1549" s="155"/>
      <c r="F1549" s="20" t="s">
        <v>7695</v>
      </c>
      <c r="H1549" s="403"/>
      <c r="I1549" s="404"/>
      <c r="AO1549" s="20" t="s">
        <v>7694</v>
      </c>
      <c r="AP1549" s="155"/>
      <c r="AR1549" s="20" t="s">
        <v>7695</v>
      </c>
      <c r="AT1549" s="403"/>
      <c r="AU1549" s="404"/>
    </row>
    <row r="1551" spans="2:55" x14ac:dyDescent="0.25">
      <c r="C1551" s="405" t="s">
        <v>7710</v>
      </c>
      <c r="D1551" s="406"/>
      <c r="E1551" s="406"/>
      <c r="F1551" s="406"/>
      <c r="G1551" s="406"/>
      <c r="H1551" s="406"/>
      <c r="I1551" s="406"/>
      <c r="J1551" s="407"/>
      <c r="AO1551" s="405" t="s">
        <v>7710</v>
      </c>
      <c r="AP1551" s="406"/>
      <c r="AQ1551" s="406"/>
      <c r="AR1551" s="406"/>
      <c r="AS1551" s="406"/>
      <c r="AT1551" s="406"/>
      <c r="AU1551" s="406"/>
      <c r="AV1551" s="407"/>
    </row>
    <row r="1552" spans="2:55" x14ac:dyDescent="0.25">
      <c r="C1552" s="57"/>
      <c r="D1552" s="58"/>
      <c r="E1552" s="58"/>
      <c r="F1552" s="58"/>
      <c r="G1552" s="58"/>
      <c r="H1552" s="58"/>
      <c r="I1552" s="58"/>
      <c r="J1552" s="59"/>
      <c r="AO1552" s="57"/>
      <c r="AP1552" s="58"/>
      <c r="AQ1552" s="58"/>
      <c r="AR1552" s="58"/>
      <c r="AS1552" s="58"/>
      <c r="AT1552" s="58"/>
      <c r="AU1552" s="58"/>
      <c r="AV1552" s="59"/>
    </row>
    <row r="1553" spans="2:55" x14ac:dyDescent="0.25">
      <c r="C1553" s="63" t="s">
        <v>7697</v>
      </c>
      <c r="D1553" s="156"/>
      <c r="E1553" s="58"/>
      <c r="F1553" s="58"/>
      <c r="G1553" s="58"/>
      <c r="H1553" s="58"/>
      <c r="I1553" s="58"/>
      <c r="J1553" s="59"/>
      <c r="AO1553" s="63" t="s">
        <v>7697</v>
      </c>
      <c r="AP1553" s="156"/>
      <c r="AQ1553" s="58"/>
      <c r="AR1553" s="58"/>
      <c r="AS1553" s="58"/>
      <c r="AT1553" s="58"/>
      <c r="AU1553" s="58"/>
      <c r="AV1553" s="59"/>
    </row>
    <row r="1554" spans="2:55" x14ac:dyDescent="0.25">
      <c r="C1554" s="57"/>
      <c r="D1554" s="58"/>
      <c r="E1554" s="58"/>
      <c r="F1554" s="58"/>
      <c r="G1554" s="58"/>
      <c r="H1554" s="58"/>
      <c r="I1554" s="58"/>
      <c r="J1554" s="59"/>
      <c r="AO1554" s="57"/>
      <c r="AP1554" s="58"/>
      <c r="AQ1554" s="58"/>
      <c r="AR1554" s="58"/>
      <c r="AS1554" s="58"/>
      <c r="AT1554" s="58"/>
      <c r="AU1554" s="58"/>
      <c r="AV1554" s="59"/>
    </row>
    <row r="1555" spans="2:55" x14ac:dyDescent="0.25">
      <c r="C1555" s="63" t="s">
        <v>7696</v>
      </c>
      <c r="D1555" s="156"/>
      <c r="E1555" s="58"/>
      <c r="F1555" s="58"/>
      <c r="G1555" s="58"/>
      <c r="H1555" s="58"/>
      <c r="I1555" s="58"/>
      <c r="J1555" s="59"/>
      <c r="AO1555" s="63" t="s">
        <v>7696</v>
      </c>
      <c r="AP1555" s="156"/>
      <c r="AQ1555" s="58"/>
      <c r="AR1555" s="58"/>
      <c r="AS1555" s="58"/>
      <c r="AT1555" s="58"/>
      <c r="AU1555" s="58"/>
      <c r="AV1555" s="59"/>
    </row>
    <row r="1556" spans="2:55" x14ac:dyDescent="0.25">
      <c r="C1556" s="57"/>
      <c r="D1556" s="58"/>
      <c r="E1556" s="58"/>
      <c r="F1556" s="58"/>
      <c r="G1556" s="58"/>
      <c r="H1556" s="58"/>
      <c r="I1556" s="58"/>
      <c r="J1556" s="59"/>
      <c r="AO1556" s="57"/>
      <c r="AP1556" s="58"/>
      <c r="AQ1556" s="58"/>
      <c r="AR1556" s="58"/>
      <c r="AS1556" s="58"/>
      <c r="AT1556" s="58"/>
      <c r="AU1556" s="58"/>
      <c r="AV1556" s="59"/>
    </row>
    <row r="1557" spans="2:55" x14ac:dyDescent="0.25">
      <c r="C1557" s="63" t="s">
        <v>7698</v>
      </c>
      <c r="D1557" s="156"/>
      <c r="E1557" s="58"/>
      <c r="F1557" s="58"/>
      <c r="G1557" s="58"/>
      <c r="H1557" s="58"/>
      <c r="I1557" s="58"/>
      <c r="J1557" s="59"/>
      <c r="AO1557" s="63" t="s">
        <v>7698</v>
      </c>
      <c r="AP1557" s="156"/>
      <c r="AQ1557" s="58"/>
      <c r="AR1557" s="58"/>
      <c r="AS1557" s="58"/>
      <c r="AT1557" s="58"/>
      <c r="AU1557" s="58"/>
      <c r="AV1557" s="59"/>
    </row>
    <row r="1558" spans="2:55" x14ac:dyDescent="0.25">
      <c r="C1558" s="57"/>
      <c r="D1558" s="58"/>
      <c r="E1558" s="58"/>
      <c r="F1558" s="58"/>
      <c r="G1558" s="58"/>
      <c r="H1558" s="58"/>
      <c r="I1558" s="58"/>
      <c r="J1558" s="59"/>
      <c r="AO1558" s="57"/>
      <c r="AP1558" s="58"/>
      <c r="AQ1558" s="58"/>
      <c r="AR1558" s="58"/>
      <c r="AS1558" s="58"/>
      <c r="AT1558" s="58"/>
      <c r="AU1558" s="58"/>
      <c r="AV1558" s="59"/>
    </row>
    <row r="1559" spans="2:55" x14ac:dyDescent="0.25">
      <c r="C1559" s="408" t="str">
        <f>IF(D1555&gt;1,"Justifique cantidad de réplicas *","")</f>
        <v/>
      </c>
      <c r="D1559" s="409"/>
      <c r="E1559" s="289"/>
      <c r="F1559" s="289"/>
      <c r="G1559" s="289"/>
      <c r="H1559" s="289"/>
      <c r="I1559" s="289"/>
      <c r="J1559" s="59"/>
      <c r="AO1559" s="408" t="str">
        <f>IF(AP1555&gt;1,"Justifique cantidad de réplicas *","")</f>
        <v/>
      </c>
      <c r="AP1559" s="409"/>
      <c r="AQ1559" s="289"/>
      <c r="AR1559" s="289"/>
      <c r="AS1559" s="289"/>
      <c r="AT1559" s="289"/>
      <c r="AU1559" s="289"/>
      <c r="AV1559" s="59"/>
    </row>
    <row r="1560" spans="2:55" x14ac:dyDescent="0.25">
      <c r="C1560" s="60"/>
      <c r="D1560" s="61"/>
      <c r="E1560" s="61"/>
      <c r="F1560" s="61"/>
      <c r="G1560" s="61"/>
      <c r="H1560" s="61"/>
      <c r="I1560" s="61"/>
      <c r="J1560" s="62"/>
      <c r="AO1560" s="60"/>
      <c r="AP1560" s="61"/>
      <c r="AQ1560" s="61"/>
      <c r="AR1560" s="61"/>
      <c r="AS1560" s="61"/>
      <c r="AT1560" s="61"/>
      <c r="AU1560" s="61"/>
      <c r="AV1560" s="62"/>
    </row>
    <row r="1562" spans="2:55" x14ac:dyDescent="0.25">
      <c r="C1562" s="20" t="s">
        <v>9272</v>
      </c>
      <c r="D1562" s="410"/>
      <c r="E1562" s="411"/>
      <c r="F1562" s="411"/>
      <c r="G1562" s="411"/>
      <c r="H1562" s="412"/>
      <c r="AO1562" s="20" t="s">
        <v>9272</v>
      </c>
      <c r="AP1562" s="410"/>
      <c r="AQ1562" s="411"/>
      <c r="AR1562" s="411"/>
      <c r="AS1562" s="411"/>
      <c r="AT1562" s="412"/>
    </row>
    <row r="1564" spans="2:55" ht="15" hidden="1" customHeight="1" x14ac:dyDescent="0.25">
      <c r="B1564" s="19"/>
      <c r="C1564" s="19"/>
      <c r="D1564" s="19" t="e">
        <f>VLOOKUP(D1562,Tablas!$F$1279:$I$2758,4,FALSE)</f>
        <v>#N/A</v>
      </c>
      <c r="E1564" s="19"/>
      <c r="F1564" s="19"/>
      <c r="G1564" s="19"/>
      <c r="H1564" s="19"/>
      <c r="I1564" s="19"/>
      <c r="J1564" s="19"/>
      <c r="K1564" s="19"/>
      <c r="L1564" s="19"/>
      <c r="M1564" s="19"/>
      <c r="N1564" s="19"/>
      <c r="O1564" s="19"/>
      <c r="P1564" s="19"/>
      <c r="Q1564" s="19"/>
      <c r="AN1564" s="19"/>
      <c r="AO1564" s="19"/>
      <c r="AP1564" s="19" t="e">
        <f>VLOOKUP(AP1562,Tablas!$F$1279:$I$2758,4,FALSE)</f>
        <v>#N/A</v>
      </c>
      <c r="AQ1564" s="19"/>
      <c r="AR1564" s="19"/>
      <c r="AS1564" s="19"/>
      <c r="AT1564" s="19"/>
      <c r="AU1564" s="19"/>
      <c r="AV1564" s="19"/>
      <c r="AW1564" s="19"/>
      <c r="AX1564" s="19"/>
      <c r="AY1564" s="19"/>
      <c r="AZ1564" s="19"/>
      <c r="BA1564" s="19"/>
      <c r="BB1564" s="19"/>
      <c r="BC1564" s="19"/>
    </row>
    <row r="1566" spans="2:55" x14ac:dyDescent="0.25">
      <c r="C1566" s="21" t="s">
        <v>9273</v>
      </c>
      <c r="D1566" s="410"/>
      <c r="E1566" s="411"/>
      <c r="F1566" s="411"/>
      <c r="G1566" s="411"/>
      <c r="H1566" s="412"/>
      <c r="AO1566" s="21" t="s">
        <v>9273</v>
      </c>
      <c r="AP1566" s="410"/>
      <c r="AQ1566" s="411"/>
      <c r="AR1566" s="411"/>
      <c r="AS1566" s="411"/>
      <c r="AT1566" s="412"/>
    </row>
    <row r="1568" spans="2:55" x14ac:dyDescent="0.25">
      <c r="C1568" s="413" t="str">
        <f>IF(AND(D1613=0,E1613=0,D1614&gt;0,E1614&gt;0),"Formación exclusiva a desocupados","")</f>
        <v/>
      </c>
      <c r="D1568" s="413"/>
      <c r="E1568" s="413"/>
      <c r="G1568" s="413" t="str">
        <f>IF(AND(D1638=0,E1638=0,D1639&gt;0,E1639&gt;0,D1614=0,E1614=0),"Formación exclusiva a patrocinados","")</f>
        <v/>
      </c>
      <c r="H1568" s="413"/>
      <c r="I1568" s="413"/>
      <c r="AO1568" s="413" t="str">
        <f>IF(AND(AP1613=0,AQ1613=0,AP1614&gt;0,AQ1614&gt;0),"Formación exclusiva a desocupados","")</f>
        <v/>
      </c>
      <c r="AP1568" s="413"/>
      <c r="AQ1568" s="413"/>
      <c r="AS1568" s="413" t="str">
        <f>IF(AND(AP1638=0,AQ1638=0,AP1639&gt;0,AQ1639&gt;0,AP1614=0,AQ1614=0),"Formación exclusiva a patrocinados","")</f>
        <v/>
      </c>
      <c r="AT1568" s="413"/>
      <c r="AU1568" s="413"/>
    </row>
    <row r="1570" spans="3:48" x14ac:dyDescent="0.25">
      <c r="C1570" s="414" t="s">
        <v>9195</v>
      </c>
      <c r="D1570" s="415"/>
      <c r="E1570" s="415"/>
      <c r="F1570" s="415"/>
      <c r="G1570" s="415"/>
      <c r="H1570" s="415"/>
      <c r="I1570" s="415"/>
      <c r="J1570" s="416"/>
      <c r="AO1570" s="414" t="s">
        <v>9195</v>
      </c>
      <c r="AP1570" s="415"/>
      <c r="AQ1570" s="415"/>
      <c r="AR1570" s="415"/>
      <c r="AS1570" s="415"/>
      <c r="AT1570" s="415"/>
      <c r="AU1570" s="415"/>
      <c r="AV1570" s="416"/>
    </row>
    <row r="1572" spans="3:48" x14ac:dyDescent="0.25">
      <c r="C1572" s="20" t="s">
        <v>7566</v>
      </c>
      <c r="D1572" s="274"/>
      <c r="E1572" s="282"/>
      <c r="F1572" s="282"/>
      <c r="G1572" s="282"/>
      <c r="H1572" s="282"/>
      <c r="I1572" s="275"/>
      <c r="AO1572" s="20" t="s">
        <v>7566</v>
      </c>
      <c r="AP1572" s="274"/>
      <c r="AQ1572" s="282"/>
      <c r="AR1572" s="282"/>
      <c r="AS1572" s="282"/>
      <c r="AT1572" s="282"/>
      <c r="AU1572" s="275"/>
    </row>
    <row r="1574" spans="3:48" x14ac:dyDescent="0.25">
      <c r="C1574" s="20" t="s">
        <v>7567</v>
      </c>
      <c r="D1574" s="79"/>
      <c r="F1574" s="20" t="s">
        <v>7568</v>
      </c>
      <c r="G1574" s="417"/>
      <c r="H1574" s="418"/>
      <c r="AO1574" s="20" t="s">
        <v>7567</v>
      </c>
      <c r="AP1574" s="79"/>
      <c r="AR1574" s="20" t="s">
        <v>7568</v>
      </c>
      <c r="AS1574" s="417"/>
      <c r="AT1574" s="418"/>
    </row>
    <row r="1575" spans="3:48" ht="15" hidden="1" customHeight="1" x14ac:dyDescent="0.25">
      <c r="C1575" s="20"/>
      <c r="D1575" s="76" t="str">
        <f>IF(D1574&gt;0,VLOOKUP(D1574,Tablas!$K$5:$L$28,2,FALSE),"")</f>
        <v/>
      </c>
      <c r="E1575" s="19" t="str">
        <f>IF(D1574&gt;0,VLOOKUP(D1574,Tablas!$K$5:$M$28,3,FALSE),"")</f>
        <v/>
      </c>
      <c r="F1575" s="20"/>
      <c r="G1575" s="58"/>
      <c r="AO1575" s="20"/>
      <c r="AP1575" s="76" t="str">
        <f>IF(AP1574&gt;0,VLOOKUP(AP1574,Tablas!$K$5:$L$28,2,FALSE),"")</f>
        <v/>
      </c>
      <c r="AQ1575" s="19" t="str">
        <f>IF(AP1574&gt;0,VLOOKUP(AP1574,Tablas!$K$5:$M$28,3,FALSE),"")</f>
        <v/>
      </c>
      <c r="AR1575" s="20"/>
      <c r="AS1575" s="58"/>
    </row>
    <row r="1577" spans="3:48" x14ac:dyDescent="0.25">
      <c r="C1577" s="20" t="s">
        <v>7570</v>
      </c>
      <c r="D1577" s="79"/>
      <c r="F1577" s="20" t="s">
        <v>9226</v>
      </c>
      <c r="G1577" s="330"/>
      <c r="H1577" s="332"/>
      <c r="AO1577" s="20" t="s">
        <v>7570</v>
      </c>
      <c r="AP1577" s="79"/>
      <c r="AR1577" s="20" t="s">
        <v>9226</v>
      </c>
      <c r="AS1577" s="330"/>
      <c r="AT1577" s="332"/>
    </row>
    <row r="1579" spans="3:48" x14ac:dyDescent="0.25">
      <c r="C1579" s="20" t="s">
        <v>7569</v>
      </c>
      <c r="D1579" s="79"/>
      <c r="F1579" s="20" t="s">
        <v>1180</v>
      </c>
      <c r="G1579" s="419" t="str">
        <f>IF(G1574&gt;0,VLOOKUP(I1579,Tablas!$Y$4:$AC$2546,5,FALSE),"")</f>
        <v/>
      </c>
      <c r="H1579" s="420"/>
      <c r="I1579" s="19" t="str">
        <f>+G1574&amp;D1574</f>
        <v/>
      </c>
      <c r="AO1579" s="20" t="s">
        <v>7569</v>
      </c>
      <c r="AP1579" s="79"/>
      <c r="AR1579" s="20" t="s">
        <v>1180</v>
      </c>
      <c r="AS1579" s="419" t="str">
        <f>IF(AS1574&gt;0,VLOOKUP(AU1579,Tablas!$Y$4:$AC$2546,5,FALSE),"")</f>
        <v/>
      </c>
      <c r="AT1579" s="420"/>
      <c r="AU1579" s="19" t="str">
        <f>+AS1574&amp;AP1574</f>
        <v/>
      </c>
    </row>
    <row r="1584" spans="3:48" x14ac:dyDescent="0.25">
      <c r="C1584" s="414" t="s">
        <v>9196</v>
      </c>
      <c r="D1584" s="415"/>
      <c r="E1584" s="415"/>
      <c r="F1584" s="415"/>
      <c r="G1584" s="415"/>
      <c r="H1584" s="415"/>
      <c r="I1584" s="415"/>
      <c r="J1584" s="416"/>
      <c r="AO1584" s="414" t="s">
        <v>9196</v>
      </c>
      <c r="AP1584" s="415"/>
      <c r="AQ1584" s="415"/>
      <c r="AR1584" s="415"/>
      <c r="AS1584" s="415"/>
      <c r="AT1584" s="415"/>
      <c r="AU1584" s="415"/>
      <c r="AV1584" s="416"/>
    </row>
    <row r="1586" spans="3:48" x14ac:dyDescent="0.25">
      <c r="C1586" s="20" t="s">
        <v>9198</v>
      </c>
      <c r="D1586" s="376"/>
      <c r="E1586" s="377"/>
      <c r="F1586" s="19" t="str">
        <f>IF(D1586=Tablas!$C$34,"Persona_Humana",IF(D1586=Tablas!$C$35,"Universidad",IF(D1586=Tablas!$C$36,"Escuela",IF(D1586=Tablas!$C$37,"Otras_Instituciones",""))))</f>
        <v/>
      </c>
      <c r="AO1586" s="20" t="s">
        <v>9198</v>
      </c>
      <c r="AP1586" s="376"/>
      <c r="AQ1586" s="377"/>
      <c r="AR1586" s="19" t="str">
        <f>IF(AP1586=Tablas!$C$34,"Persona_Humana",IF(AP1586=Tablas!$C$35,"Universidad",IF(AP1586=Tablas!$C$36,"Escuela",IF(AP1586=Tablas!$C$37,"Otras_Instituciones",""))))</f>
        <v/>
      </c>
    </row>
    <row r="1588" spans="3:48" x14ac:dyDescent="0.25">
      <c r="C1588" s="279" t="s">
        <v>9197</v>
      </c>
      <c r="D1588" s="421"/>
      <c r="E1588" s="399"/>
      <c r="F1588" s="400"/>
      <c r="G1588" s="400"/>
      <c r="H1588" s="400"/>
      <c r="I1588" s="400"/>
      <c r="J1588" s="401"/>
      <c r="AO1588" s="279" t="s">
        <v>9197</v>
      </c>
      <c r="AP1588" s="421"/>
      <c r="AQ1588" s="399"/>
      <c r="AR1588" s="400"/>
      <c r="AS1588" s="400"/>
      <c r="AT1588" s="400"/>
      <c r="AU1588" s="400"/>
      <c r="AV1588" s="401"/>
    </row>
    <row r="1590" spans="3:48" x14ac:dyDescent="0.25">
      <c r="C1590" s="75" t="str">
        <f>IF(OR(D1586=Tablas!$C$35,D1586=Tablas!$C$36,D1586=Tablas!$C$37),"Docentes","")</f>
        <v/>
      </c>
      <c r="AO1590" s="75" t="str">
        <f>IF(OR(AP1586=Tablas!$C$35,AP1586=Tablas!$C$36,AP1586=Tablas!$C$37),"Docentes","")</f>
        <v/>
      </c>
    </row>
    <row r="1592" spans="3:48" x14ac:dyDescent="0.25">
      <c r="C1592" s="179" t="str">
        <f>IF(OR(D1586=Tablas!$C$35,D1586=Tablas!$C$36,D1586=Tablas!$C$37),"CUIL/CUIT *","")</f>
        <v/>
      </c>
      <c r="D1592" s="179" t="str">
        <f>IF(OR(D1586=Tablas!$C$35,D1586=Tablas!$C$36,D1586=Tablas!$C$37),"Apellido *","")</f>
        <v/>
      </c>
      <c r="E1592" s="179" t="str">
        <f>IF(OR(D1586=Tablas!$C$35,D1586=Tablas!$C$36,D1586=Tablas!$C$37),"Nombre *","")</f>
        <v/>
      </c>
      <c r="F1592" s="179" t="str">
        <f>IF(OR(D1586=Tablas!$C$35,D1586=Tablas!$C$36,D1586=Tablas!$C$37),"Email *","")</f>
        <v/>
      </c>
      <c r="G1592" s="179" t="str">
        <f>IF(OR(D1586=Tablas!$C$35,D1586=Tablas!$C$36,D1586=Tablas!$C$37),"Trayectoria formativa del docente*","")</f>
        <v/>
      </c>
      <c r="AO1592" s="179" t="str">
        <f>IF(OR(AP1586=Tablas!$C$35,AP1586=Tablas!$C$36,AP1586=Tablas!$C$37),"CUIL/CUIT *","")</f>
        <v/>
      </c>
      <c r="AP1592" s="179" t="str">
        <f>IF(OR(AP1586=Tablas!$C$35,AP1586=Tablas!$C$36,AP1586=Tablas!$C$37),"Apellido *","")</f>
        <v/>
      </c>
      <c r="AQ1592" s="179" t="str">
        <f>IF(OR(AP1586=Tablas!$C$35,AP1586=Tablas!$C$36,AP1586=Tablas!$C$37),"Nombre *","")</f>
        <v/>
      </c>
      <c r="AR1592" s="179" t="str">
        <f>IF(OR(AP1586=Tablas!$C$35,AP1586=Tablas!$C$36,AP1586=Tablas!$C$37),"Email *","")</f>
        <v/>
      </c>
      <c r="AS1592" s="179" t="str">
        <f>IF(OR(AP1586=Tablas!$C$35,AP1586=Tablas!$C$36,AP1586=Tablas!$C$37),"Trayectoria formativa del docente*","")</f>
        <v/>
      </c>
    </row>
    <row r="1593" spans="3:48" x14ac:dyDescent="0.25">
      <c r="C1593" s="177"/>
      <c r="D1593" s="178"/>
      <c r="E1593" s="178"/>
      <c r="F1593" s="178"/>
      <c r="G1593" s="178"/>
      <c r="I1593" s="96" t="str">
        <f>IF(AND(OR(D1586=Tablas!$C$35,D1586=Tablas!$C$36,D1586=Tablas!$C$37),C1593="",D1593="",E1593="",F1593="",G1593=""),"Debe completar los datos de al menos un docente del curso","")</f>
        <v/>
      </c>
      <c r="AO1593" s="177"/>
      <c r="AP1593" s="178"/>
      <c r="AQ1593" s="178"/>
      <c r="AR1593" s="178"/>
      <c r="AS1593" s="178"/>
      <c r="AU1593" s="96" t="str">
        <f>IF(AND(OR(AP1586=Tablas!$C$35,AP1586=Tablas!$C$36,AP1586=Tablas!$C$37),AO1593="",AP1593="",AQ1593="",AR1593="",AS1593=""),"Debe completar los datos de al menos un docente del curso","")</f>
        <v/>
      </c>
    </row>
    <row r="1594" spans="3:48" x14ac:dyDescent="0.25">
      <c r="C1594" s="177"/>
      <c r="D1594" s="178"/>
      <c r="E1594" s="178"/>
      <c r="F1594" s="178"/>
      <c r="G1594" s="178"/>
      <c r="AO1594" s="177"/>
      <c r="AP1594" s="178"/>
      <c r="AQ1594" s="178"/>
      <c r="AR1594" s="178"/>
      <c r="AS1594" s="178"/>
    </row>
    <row r="1595" spans="3:48" x14ac:dyDescent="0.25">
      <c r="C1595" s="177"/>
      <c r="D1595" s="178"/>
      <c r="E1595" s="178"/>
      <c r="F1595" s="178"/>
      <c r="G1595" s="178"/>
      <c r="AO1595" s="177"/>
      <c r="AP1595" s="178"/>
      <c r="AQ1595" s="178"/>
      <c r="AR1595" s="178"/>
      <c r="AS1595" s="178"/>
    </row>
    <row r="1596" spans="3:48" x14ac:dyDescent="0.25">
      <c r="C1596" s="177"/>
      <c r="D1596" s="178"/>
      <c r="E1596" s="178"/>
      <c r="F1596" s="178"/>
      <c r="G1596" s="178"/>
      <c r="AO1596" s="177"/>
      <c r="AP1596" s="178"/>
      <c r="AQ1596" s="178"/>
      <c r="AR1596" s="178"/>
      <c r="AS1596" s="178"/>
    </row>
    <row r="1597" spans="3:48" x14ac:dyDescent="0.25">
      <c r="C1597" s="177"/>
      <c r="D1597" s="178"/>
      <c r="E1597" s="178"/>
      <c r="F1597" s="178"/>
      <c r="G1597" s="178"/>
      <c r="AO1597" s="177"/>
      <c r="AP1597" s="178"/>
      <c r="AQ1597" s="178"/>
      <c r="AR1597" s="178"/>
      <c r="AS1597" s="178"/>
    </row>
    <row r="1598" spans="3:48" x14ac:dyDescent="0.25">
      <c r="C1598" s="177"/>
      <c r="D1598" s="178"/>
      <c r="E1598" s="178"/>
      <c r="F1598" s="178"/>
      <c r="G1598" s="178"/>
      <c r="AO1598" s="177"/>
      <c r="AP1598" s="178"/>
      <c r="AQ1598" s="178"/>
      <c r="AR1598" s="178"/>
      <c r="AS1598" s="178"/>
    </row>
    <row r="1599" spans="3:48" x14ac:dyDescent="0.25">
      <c r="C1599" s="177"/>
      <c r="D1599" s="178"/>
      <c r="E1599" s="178"/>
      <c r="F1599" s="178"/>
      <c r="G1599" s="178"/>
      <c r="AO1599" s="177"/>
      <c r="AP1599" s="178"/>
      <c r="AQ1599" s="178"/>
      <c r="AR1599" s="178"/>
      <c r="AS1599" s="178"/>
    </row>
    <row r="1600" spans="3:48" x14ac:dyDescent="0.25">
      <c r="C1600" s="177"/>
      <c r="D1600" s="178"/>
      <c r="E1600" s="178"/>
      <c r="F1600" s="178"/>
      <c r="G1600" s="178"/>
      <c r="AO1600" s="177"/>
      <c r="AP1600" s="178"/>
      <c r="AQ1600" s="178"/>
      <c r="AR1600" s="178"/>
      <c r="AS1600" s="178"/>
    </row>
    <row r="1601" spans="2:55" x14ac:dyDescent="0.25">
      <c r="C1601" s="177"/>
      <c r="D1601" s="178"/>
      <c r="E1601" s="178"/>
      <c r="F1601" s="178"/>
      <c r="G1601" s="178"/>
      <c r="AO1601" s="177"/>
      <c r="AP1601" s="178"/>
      <c r="AQ1601" s="178"/>
      <c r="AR1601" s="178"/>
      <c r="AS1601" s="178"/>
    </row>
    <row r="1602" spans="2:55" x14ac:dyDescent="0.25">
      <c r="C1602" s="177"/>
      <c r="D1602" s="178"/>
      <c r="E1602" s="178"/>
      <c r="F1602" s="178"/>
      <c r="G1602" s="178"/>
      <c r="AO1602" s="177"/>
      <c r="AP1602" s="178"/>
      <c r="AQ1602" s="178"/>
      <c r="AR1602" s="178"/>
      <c r="AS1602" s="178"/>
    </row>
    <row r="1603" spans="2:55" x14ac:dyDescent="0.25">
      <c r="C1603" s="177"/>
      <c r="D1603" s="178"/>
      <c r="E1603" s="178"/>
      <c r="F1603" s="178"/>
      <c r="G1603" s="178"/>
      <c r="AO1603" s="177"/>
      <c r="AP1603" s="178"/>
      <c r="AQ1603" s="178"/>
      <c r="AR1603" s="178"/>
      <c r="AS1603" s="178"/>
    </row>
    <row r="1604" spans="2:55" x14ac:dyDescent="0.25">
      <c r="C1604" s="177"/>
      <c r="D1604" s="178"/>
      <c r="E1604" s="178"/>
      <c r="F1604" s="178"/>
      <c r="G1604" s="178"/>
      <c r="AO1604" s="177"/>
      <c r="AP1604" s="178"/>
      <c r="AQ1604" s="178"/>
      <c r="AR1604" s="178"/>
      <c r="AS1604" s="178"/>
    </row>
    <row r="1605" spans="2:55" x14ac:dyDescent="0.25">
      <c r="C1605" s="177"/>
      <c r="D1605" s="178"/>
      <c r="E1605" s="178"/>
      <c r="F1605" s="178"/>
      <c r="G1605" s="178"/>
      <c r="AO1605" s="177"/>
      <c r="AP1605" s="178"/>
      <c r="AQ1605" s="178"/>
      <c r="AR1605" s="178"/>
      <c r="AS1605" s="178"/>
    </row>
    <row r="1606" spans="2:55" x14ac:dyDescent="0.25">
      <c r="C1606" s="177"/>
      <c r="D1606" s="178"/>
      <c r="E1606" s="178"/>
      <c r="F1606" s="178"/>
      <c r="G1606" s="178"/>
      <c r="AO1606" s="177"/>
      <c r="AP1606" s="178"/>
      <c r="AQ1606" s="178"/>
      <c r="AR1606" s="178"/>
      <c r="AS1606" s="178"/>
    </row>
    <row r="1607" spans="2:55" x14ac:dyDescent="0.25">
      <c r="C1607" s="177"/>
      <c r="D1607" s="178"/>
      <c r="E1607" s="178"/>
      <c r="F1607" s="178"/>
      <c r="G1607" s="178"/>
      <c r="AO1607" s="177"/>
      <c r="AP1607" s="178"/>
      <c r="AQ1607" s="178"/>
      <c r="AR1607" s="178"/>
      <c r="AS1607" s="178"/>
    </row>
    <row r="1609" spans="2:55" ht="15.75" x14ac:dyDescent="0.25">
      <c r="B1609" s="271" t="s">
        <v>9201</v>
      </c>
      <c r="C1609" s="271"/>
      <c r="D1609" s="271"/>
      <c r="E1609" s="271"/>
      <c r="F1609" s="271"/>
      <c r="G1609" s="271"/>
      <c r="H1609" s="271"/>
      <c r="I1609" s="271"/>
      <c r="J1609" s="271"/>
      <c r="K1609" s="271"/>
      <c r="L1609" s="271"/>
      <c r="M1609" s="271"/>
      <c r="N1609" s="271"/>
      <c r="O1609" s="271"/>
      <c r="P1609" s="271"/>
      <c r="Q1609" s="271"/>
      <c r="AN1609" s="271" t="s">
        <v>9201</v>
      </c>
      <c r="AO1609" s="271"/>
      <c r="AP1609" s="271"/>
      <c r="AQ1609" s="271"/>
      <c r="AR1609" s="271"/>
      <c r="AS1609" s="271"/>
      <c r="AT1609" s="271"/>
      <c r="AU1609" s="271"/>
      <c r="AV1609" s="271"/>
      <c r="AW1609" s="271"/>
      <c r="AX1609" s="271"/>
      <c r="AY1609" s="271"/>
      <c r="AZ1609" s="271"/>
      <c r="BA1609" s="271"/>
      <c r="BB1609" s="271"/>
      <c r="BC1609" s="271"/>
    </row>
    <row r="1612" spans="2:55" x14ac:dyDescent="0.25">
      <c r="D1612" s="102" t="s">
        <v>9202</v>
      </c>
      <c r="E1612" s="102" t="s">
        <v>9203</v>
      </c>
      <c r="AP1612" s="102" t="s">
        <v>9202</v>
      </c>
      <c r="AQ1612" s="102" t="s">
        <v>9203</v>
      </c>
    </row>
    <row r="1613" spans="2:55" x14ac:dyDescent="0.25">
      <c r="C1613" s="64" t="s">
        <v>9204</v>
      </c>
      <c r="D1613" s="134"/>
      <c r="E1613" s="134"/>
      <c r="AO1613" s="64" t="s">
        <v>9204</v>
      </c>
      <c r="AP1613" s="134"/>
      <c r="AQ1613" s="134"/>
    </row>
    <row r="1614" spans="2:55" x14ac:dyDescent="0.25">
      <c r="C1614" s="64"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Profesional'!G1544=Tablas!$C$54)),"Desocupados","")</f>
        <v/>
      </c>
      <c r="D1614" s="134"/>
      <c r="E1614" s="134"/>
      <c r="AO1614" s="64"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Profesional'!AS1544=Tablas!$C$54)),"Desocupados","")</f>
        <v/>
      </c>
      <c r="AP1614" s="134"/>
      <c r="AQ1614" s="134"/>
    </row>
    <row r="1615" spans="2:55" x14ac:dyDescent="0.25">
      <c r="C1615" s="102" t="s">
        <v>7586</v>
      </c>
      <c r="D1615" s="64">
        <f>+D1613+D1614</f>
        <v>0</v>
      </c>
      <c r="E1615" s="64">
        <f>+E1613+E1614</f>
        <v>0</v>
      </c>
      <c r="AO1615" s="102" t="s">
        <v>7586</v>
      </c>
      <c r="AP1615" s="64">
        <f>+AP1613+AP1614</f>
        <v>0</v>
      </c>
      <c r="AQ1615" s="64">
        <f>+AQ1613+AQ1614</f>
        <v>0</v>
      </c>
    </row>
    <row r="1617" spans="2:55" ht="15.75" x14ac:dyDescent="0.25">
      <c r="B1617" s="271"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Profesional'!G1544=Tablas!$C$54)),"Compromiso de inserción de desocupados","")</f>
        <v/>
      </c>
      <c r="C1617" s="271"/>
      <c r="D1617" s="271"/>
      <c r="E1617" s="271"/>
      <c r="F1617" s="271"/>
      <c r="G1617" s="271"/>
      <c r="H1617" s="271"/>
      <c r="I1617" s="271"/>
      <c r="J1617" s="271"/>
      <c r="K1617" s="271"/>
      <c r="L1617" s="271"/>
      <c r="M1617" s="271"/>
      <c r="N1617" s="271"/>
      <c r="O1617" s="271"/>
      <c r="P1617" s="271"/>
      <c r="Q1617" s="271"/>
      <c r="AN1617" s="271"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Profesional'!AS1544=Tablas!$C$54)),"Compromiso de inserción de desocupados","")</f>
        <v/>
      </c>
      <c r="AO1617" s="271"/>
      <c r="AP1617" s="271"/>
      <c r="AQ1617" s="271"/>
      <c r="AR1617" s="271"/>
      <c r="AS1617" s="271"/>
      <c r="AT1617" s="271"/>
      <c r="AU1617" s="271"/>
      <c r="AV1617" s="271"/>
      <c r="AW1617" s="271"/>
      <c r="AX1617" s="271"/>
      <c r="AY1617" s="271"/>
      <c r="AZ1617" s="271"/>
      <c r="BA1617" s="271"/>
      <c r="BB1617" s="271"/>
      <c r="BC1617" s="271"/>
    </row>
    <row r="1619" spans="2:55" x14ac:dyDescent="0.25">
      <c r="C1619" s="355"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Profesional'!G1544=Tablas!$C$57),D1544="",G1544=""),IF(D1614&gt;0,"¿Se compromete a incorporar algún participante desocupado una vez concluido el curso/entrenamiento? ",""))</f>
        <v/>
      </c>
      <c r="D1619" s="355"/>
      <c r="E1619" s="355"/>
      <c r="F1619" s="355"/>
      <c r="G1619" s="355"/>
      <c r="H1619" s="164"/>
      <c r="AO1619" s="355"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Profesional'!AS1544=Tablas!$C$57),AP1544="",AS1544=""),IF(AP1614&gt;0,"¿Se compromete a incorporar algún participante desocupado una vez concluido el curso/entrenamiento? ",""))</f>
        <v/>
      </c>
      <c r="AP1619" s="355"/>
      <c r="AQ1619" s="355"/>
      <c r="AR1619" s="355"/>
      <c r="AS1619" s="355"/>
      <c r="AT1619" s="164"/>
    </row>
    <row r="1621" spans="2:55" x14ac:dyDescent="0.25">
      <c r="C1621" s="20"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Profesional'!G1544=Tablas!$C$57),D1544="",G1544=""),IF(AND(D1614&gt;0,H1619="SI"),"¿Cuántos? *",""))</f>
        <v/>
      </c>
      <c r="D1621" s="164"/>
      <c r="AO1621" s="20"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Profesional'!AS1544=Tablas!$C$57),AP1544="",AS1544=""),IF(AND(AP1614&gt;0,AT1619="SI"),"¿Cuántos? *",""))</f>
        <v/>
      </c>
      <c r="AP1621" s="164"/>
    </row>
    <row r="1623" spans="2:55" x14ac:dyDescent="0.25">
      <c r="C1623" s="288"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Profesional'!G1544=Tablas!$C$57),D1544="",G1544=""),IF(AND(D1614&gt;0,H1619="SI"),"¿En qué puestos serán incorporados? *",""))</f>
        <v/>
      </c>
      <c r="D1623" s="288"/>
      <c r="E1623" s="289"/>
      <c r="F1623" s="289"/>
      <c r="G1623" s="289"/>
      <c r="H1623" s="289"/>
      <c r="I1623" s="289"/>
      <c r="J1623" s="289"/>
      <c r="K1623" s="289"/>
      <c r="L1623" s="289"/>
      <c r="M1623" s="289"/>
      <c r="N1623" s="289"/>
      <c r="O1623" s="289"/>
      <c r="P1623" s="289"/>
      <c r="AO1623" s="288"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Profesional'!AS1544=Tablas!$C$57),AP1544="",AS1544=""),IF(AND(AP1614&gt;0,AT1619="SI"),"¿En qué puestos serán incorporados? *",""))</f>
        <v/>
      </c>
      <c r="AP1623" s="288"/>
      <c r="AQ1623" s="289"/>
      <c r="AR1623" s="289"/>
      <c r="AS1623" s="289"/>
      <c r="AT1623" s="289"/>
      <c r="AU1623" s="289"/>
      <c r="AV1623" s="289"/>
      <c r="AW1623" s="289"/>
      <c r="AX1623" s="289"/>
      <c r="AY1623" s="289"/>
      <c r="AZ1623" s="289"/>
      <c r="BA1623" s="289"/>
      <c r="BB1623" s="289"/>
    </row>
    <row r="1625" spans="2:55" x14ac:dyDescent="0.25">
      <c r="C1625" s="158"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Profesional'!G1544=Tablas!$C$57),D1544="",G1544=""),IF(AND(D1614&gt;0,H1619="SI"),"Indique a que grupo pertenecen los desocupados a incorporar *",""))</f>
        <v/>
      </c>
      <c r="D1625" s="158"/>
      <c r="E1625" s="158"/>
      <c r="F1625" s="137"/>
      <c r="G1625" s="159"/>
      <c r="H1625" s="159"/>
      <c r="AO1625" s="158"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Profesional'!AS1544=Tablas!$C$57),AP1544="",AS1544=""),IF(AND(AP1614&gt;0,AT1619="SI"),"Indique a que grupo pertenecen los desocupados a incorporar *",""))</f>
        <v/>
      </c>
      <c r="AP1625" s="158"/>
      <c r="AQ1625" s="158"/>
      <c r="AR1625" s="137"/>
      <c r="AS1625" s="159"/>
      <c r="AT1625" s="159"/>
    </row>
    <row r="1627" spans="2:55" x14ac:dyDescent="0.25">
      <c r="C1627" s="38"/>
      <c r="D1627" s="38"/>
      <c r="E1627" s="180"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Profesional'!G1544=Tablas!$C$57),D1544="",G1544=""),IF(AND(D1614&gt;0,H1619="SI"),"18 a 24 años",""))</f>
        <v/>
      </c>
      <c r="F1627" s="180"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Profesional'!G1544=Tablas!$C$57),D1544="",G1544=""),IF(AND(D1614&gt;0,H1619="SI"),"25 a 44 años",""))</f>
        <v/>
      </c>
      <c r="G1627" s="180"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Profesional'!G1544=Tablas!$C$57),D1544="",G1544=""),IF(AND(D1614&gt;0,H1619="SI"),"Mayores de 45 años",""))</f>
        <v/>
      </c>
      <c r="H1627" s="180"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Profesional'!G1544=Tablas!$C$57),D1544="",G1544=""),IF(AND(D1614&gt;0,H1619="SI"),"Total",""))</f>
        <v/>
      </c>
      <c r="AO1627" s="38"/>
      <c r="AP1627" s="38"/>
      <c r="AQ1627" s="180"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Profesional'!AS1544=Tablas!$C$57),AP1544="",AS1544=""),IF(AND(AP1614&gt;0,AT1619="SI"),"18 a 24 años",""))</f>
        <v/>
      </c>
      <c r="AR1627" s="180"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Profesional'!AS1544=Tablas!$C$57),AP1544="",AS1544=""),IF(AND(AP1614&gt;0,AT1619="SI"),"25 a 44 años",""))</f>
        <v/>
      </c>
      <c r="AS1627" s="180"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Profesional'!AS1544=Tablas!$C$57),AP1544="",AS1544=""),IF(AND(AP1614&gt;0,AT1619="SI"),"Mayores de 45 años",""))</f>
        <v/>
      </c>
      <c r="AT1627" s="180"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Profesional'!AS1544=Tablas!$C$57),AP1544="",AS1544=""),IF(AND(AP1614&gt;0,AT1619="SI"),"Total",""))</f>
        <v/>
      </c>
    </row>
    <row r="1628" spans="2:55" x14ac:dyDescent="0.25">
      <c r="C1628" s="395"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Profesional'!G1544=Tablas!$C$57),D1544="",G1544=""),IF(AND(D1614&gt;0,H1619="SI"),"En general",""))</f>
        <v/>
      </c>
      <c r="D1628" s="395"/>
      <c r="E1628" s="181"/>
      <c r="F1628" s="181"/>
      <c r="G1628" s="181"/>
      <c r="H1628"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Profesional'!G1544=Tablas!$C$57),D1544="",G1544=""),IF(AND(D1614&gt;0,H1619="SI"),+E1628+F1628+G1628,""))</f>
        <v/>
      </c>
      <c r="AO1628" s="395"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Profesional'!AS1544=Tablas!$C$57),AP1544="",AS1544=""),IF(AND(AP1614&gt;0,AT1619="SI"),"En general",""))</f>
        <v/>
      </c>
      <c r="AP1628" s="395"/>
      <c r="AQ1628" s="181"/>
      <c r="AR1628" s="181"/>
      <c r="AS1628" s="181"/>
      <c r="AT1628"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Profesional'!AS1544=Tablas!$C$57),AP1544="",AS1544=""),IF(AND(AP1614&gt;0,AT1619="SI"),+AQ1628+AR1628+AS1628,""))</f>
        <v/>
      </c>
    </row>
    <row r="1629" spans="2:55" x14ac:dyDescent="0.25">
      <c r="C1629" s="395"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Profesional'!G1544=Tablas!$C$57),D1544="",G1544=""),IF(AND(D1614&gt;0,H1619="SI"),"Con Discapacidad ",""))</f>
        <v/>
      </c>
      <c r="D1629" s="395"/>
      <c r="E1629" s="181"/>
      <c r="F1629" s="181"/>
      <c r="G1629" s="181"/>
      <c r="H1629"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Profesional'!G1544=Tablas!$C$57),D1544="",G1544=""),IF(AND(D1614&gt;0,H1619="SI"),+E1629+F1629+G1629,""))</f>
        <v/>
      </c>
      <c r="AO1629" s="395"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Profesional'!AS1544=Tablas!$C$57),AP1544="",AS1544=""),IF(AND(AP1614&gt;0,AT1619="SI"),"Con Discapacidad ",""))</f>
        <v/>
      </c>
      <c r="AP1629" s="395"/>
      <c r="AQ1629" s="181"/>
      <c r="AR1629" s="181"/>
      <c r="AS1629" s="181"/>
      <c r="AT1629"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Profesional'!AS1544=Tablas!$C$57),AP1544="",AS1544=""),IF(AND(AP1614&gt;0,AT1619="SI"),+AQ1629+AR1629+AS1629,""))</f>
        <v/>
      </c>
    </row>
    <row r="1630" spans="2:55" x14ac:dyDescent="0.25">
      <c r="C1630" s="395"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Profesional'!G1544=Tablas!$C$57),D1544="",G1544=""),IF(AND(D1614&gt;0,H1619="SI"),"Incluidos en el Seguro de Capacitación y Empleo (SCyE)",""))</f>
        <v/>
      </c>
      <c r="D1630" s="395"/>
      <c r="E1630" s="181"/>
      <c r="F1630" s="181"/>
      <c r="G1630" s="181"/>
      <c r="H1630"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Profesional'!G1544=Tablas!$C$57),D1544="",G1544=""),IF(AND(D1614&gt;0,H1619="SI"),+E1630+F1630+G1630,""))</f>
        <v/>
      </c>
      <c r="AO1630" s="395"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Profesional'!AS1544=Tablas!$C$57),AP1544="",AS1544=""),IF(AND(AP1614&gt;0,AT1619="SI"),"Incluidos en el Seguro de Capacitación y Empleo (SCyE)",""))</f>
        <v/>
      </c>
      <c r="AP1630" s="395"/>
      <c r="AQ1630" s="181"/>
      <c r="AR1630" s="181"/>
      <c r="AS1630" s="181"/>
      <c r="AT1630"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Profesional'!AS1544=Tablas!$C$57),AP1544="",AS1544=""),IF(AND(AP1614&gt;0,AT1619="SI"),+AQ1630+AR1630+AS1630,""))</f>
        <v/>
      </c>
    </row>
    <row r="1631" spans="2:55" x14ac:dyDescent="0.25">
      <c r="C1631" s="396"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Profesional'!G1544=Tablas!$C$57),D1544="",G1544=""),IF(AND(D1614&gt;0,H1619="SI"),"Total",""))</f>
        <v/>
      </c>
      <c r="D1631" s="396"/>
      <c r="E1631"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Profesional'!G1544=Tablas!$C$57),D1544="",G1544=""),IF(AND(D1614&gt;0,H1619="SI"),+E1628+E1629+E1630,""))</f>
        <v/>
      </c>
      <c r="F1631"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Profesional'!G1544=Tablas!$C$57),D1544="",G1544=""),IF(AND(D1614&gt;0,H1619="SI"),+F1628+F1629+F1630,""))</f>
        <v/>
      </c>
      <c r="G1631"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Profesional'!G1544=Tablas!$C$57),D1544="",G1544=""),IF(AND(D1614&gt;0,H1619="SI"),+G1628+G1629+G1630,""))</f>
        <v/>
      </c>
      <c r="H1631" s="182" t="str">
        <f>IF(OR(AND('Formacion Profesional'!D1544=Tablas!$C$61,'Formacion Profesional'!G1544=Tablas!$C$53),AND('Formacion Profesional'!D1544=Tablas!$C$61,'Formacion Profesional'!G1544=Tablas!$C$54),AND('Formacion Profesional'!D1544=Tablas!$C$62,'Formacion Profesional'!G1544=Tablas!$C$53),AND('Formacion Profesional'!D1544=Tablas!$C$62,'Formacion Profesional'!G1544=Tablas!$C$54),AND('Formacion Profesional'!D1544=Tablas!$C$62,'Formacion Profesional'!G1544=Tablas!$C$56),AND('Formacion Profesional'!D1544=Tablas!$C$62,'Formacion Profesional'!G1544=Tablas!$C$57),D1544="",G1544=""),IF(AND(D1614&gt;0,H1619="SI"),+H1628+H1629+H1630,""))</f>
        <v/>
      </c>
      <c r="AO1631" s="396"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Profesional'!AS1544=Tablas!$C$57),AP1544="",AS1544=""),IF(AND(AP1614&gt;0,AT1619="SI"),"Total",""))</f>
        <v/>
      </c>
      <c r="AP1631" s="396"/>
      <c r="AQ1631"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Profesional'!AS1544=Tablas!$C$57),AP1544="",AS1544=""),IF(AND(AP1614&gt;0,AT1619="SI"),+AQ1628+AQ1629+AQ1630,""))</f>
        <v/>
      </c>
      <c r="AR1631"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Profesional'!AS1544=Tablas!$C$57),AP1544="",AS1544=""),IF(AND(AP1614&gt;0,AT1619="SI"),+AR1628+AR1629+AR1630,""))</f>
        <v/>
      </c>
      <c r="AS1631"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Profesional'!AS1544=Tablas!$C$57),AP1544="",AS1544=""),IF(AND(AP1614&gt;0,AT1619="SI"),+AS1628+AS1629+AS1630,""))</f>
        <v/>
      </c>
      <c r="AT1631" s="182" t="str">
        <f>IF(OR(AND('Formacion Profesional'!AP1544=Tablas!$C$61,'Formacion Profesional'!AS1544=Tablas!$C$53),AND('Formacion Profesional'!AP1544=Tablas!$C$61,'Formacion Profesional'!AS1544=Tablas!$C$54),AND('Formacion Profesional'!AP1544=Tablas!$C$62,'Formacion Profesional'!AS1544=Tablas!$C$53),AND('Formacion Profesional'!AP1544=Tablas!$C$62,'Formacion Profesional'!AS1544=Tablas!$C$54),AND('Formacion Profesional'!AP1544=Tablas!$C$62,'Formacion Profesional'!AS1544=Tablas!$C$56),AND('Formacion Profesional'!AP1544=Tablas!$C$62,'Formacion Profesional'!AS1544=Tablas!$C$57),AP1544="",AS1544=""),IF(AND(AP1614&gt;0,AT1619="SI"),+AT1628+AT1629+AT1630,""))</f>
        <v/>
      </c>
    </row>
    <row r="1634" spans="2:55" ht="15.75" x14ac:dyDescent="0.25">
      <c r="B1634" s="271" t="str">
        <f>IF(OR(AND(D1544=Tablas!$C$61,'Formacion Profesional'!G1544=Tablas!$C$53),AND(D1544=Tablas!$C$61,'Formacion Profesional'!G1544=Tablas!$C$54),AND(D1544=Tablas!$C$62,'Formacion Profesional'!G1544=Tablas!$C$53),AND(D1544=Tablas!$C$62,'Formacion Profesional'!G1544=Tablas!$C$54),AND(D1544=Tablas!$C$62,'Formacion Profesional'!G1544=Tablas!$C$56)),"Participantes ocupados","")</f>
        <v/>
      </c>
      <c r="C1634" s="271"/>
      <c r="D1634" s="271"/>
      <c r="E1634" s="271"/>
      <c r="F1634" s="271"/>
      <c r="G1634" s="271"/>
      <c r="H1634" s="271"/>
      <c r="I1634" s="271"/>
      <c r="J1634" s="271"/>
      <c r="K1634" s="271"/>
      <c r="L1634" s="271"/>
      <c r="M1634" s="271"/>
      <c r="N1634" s="271"/>
      <c r="O1634" s="271"/>
      <c r="P1634" s="271"/>
      <c r="Q1634" s="271"/>
      <c r="AN1634" s="271"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Profesional'!AS1544=Tablas!$C$56)),"Participantes ocupados","")</f>
        <v/>
      </c>
      <c r="AO1634" s="271"/>
      <c r="AP1634" s="271"/>
      <c r="AQ1634" s="271"/>
      <c r="AR1634" s="271"/>
      <c r="AS1634" s="271"/>
      <c r="AT1634" s="271"/>
      <c r="AU1634" s="271"/>
      <c r="AV1634" s="271"/>
      <c r="AW1634" s="271"/>
      <c r="AX1634" s="271"/>
      <c r="AY1634" s="271"/>
      <c r="AZ1634" s="271"/>
      <c r="BA1634" s="271"/>
      <c r="BB1634" s="271"/>
      <c r="BC1634" s="271"/>
    </row>
    <row r="1637" spans="2:55" x14ac:dyDescent="0.25">
      <c r="C1637" s="58"/>
      <c r="D1637" s="165" t="str">
        <f>IF(OR(AND(D1544=Tablas!$C$61,'Formacion Profesional'!G1544=Tablas!$C$53),AND(D1544=Tablas!$C$61,'Formacion Profesional'!G1544=Tablas!$C$54),AND(D1544=Tablas!$C$62,'Formacion Profesional'!G1544=Tablas!$C$53),AND(D1544=Tablas!$C$62,'Formacion Profesional'!G1544=Tablas!$C$54),AND(D1544=Tablas!$C$62,'Formacion Profesional'!G1544=Tablas!$C$56)),"Una réplica","")</f>
        <v/>
      </c>
      <c r="E1637" s="162" t="str">
        <f>IF(OR(AND(D1544=Tablas!$C$61,'Formacion Profesional'!G1544=Tablas!$C$53),AND(D1544=Tablas!$C$61,'Formacion Profesional'!G1544=Tablas!$C$54),AND(D1544=Tablas!$C$62,'Formacion Profesional'!G1544=Tablas!$C$53),AND(D1544=Tablas!$C$62,'Formacion Profesional'!G1544=Tablas!$C$54),AND(D1544=Tablas!$C$62,'Formacion Profesional'!G1544=Tablas!$C$56)),"Todas las réplicas","")</f>
        <v/>
      </c>
      <c r="AO1637" s="58"/>
      <c r="AP1637" s="165"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Profesional'!AS1544=Tablas!$C$56)),"Una réplica","")</f>
        <v/>
      </c>
      <c r="AQ1637" s="162"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Profesional'!AS1544=Tablas!$C$56)),"Todas las réplicas","")</f>
        <v/>
      </c>
    </row>
    <row r="1638" spans="2:55" x14ac:dyDescent="0.25">
      <c r="C1638" s="167" t="str">
        <f>IF(OR(AND(D1544=Tablas!$C$61,'Formacion Profesional'!G1544=Tablas!$C$53),AND(D1544=Tablas!$C$61,'Formacion Profesional'!G1544=Tablas!$C$54),AND(D1544=Tablas!$C$62,'Formacion Profesional'!G1544=Tablas!$C$53),AND(D1544=Tablas!$C$62,'Formacion Profesional'!G1544=Tablas!$C$54),AND(D1544=Tablas!$C$62,'Formacion Profesional'!G1544=Tablas!$C$56)),"Del sujeto beneficiario","")</f>
        <v/>
      </c>
      <c r="D1638" s="127"/>
      <c r="E1638" s="127"/>
      <c r="AO1638" s="167"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Profesional'!AS1544=Tablas!$C$56)),"Del sujeto beneficiario","")</f>
        <v/>
      </c>
      <c r="AP1638" s="127"/>
      <c r="AQ1638" s="127"/>
    </row>
    <row r="1639" spans="2:55" x14ac:dyDescent="0.25">
      <c r="C1639" s="73" t="str">
        <f>IF(OR(AND(D1544=Tablas!$C$61,'Formacion Profesional'!G1544=Tablas!$C$53),AND(D1544=Tablas!$C$61,'Formacion Profesional'!G1544=Tablas!$C$54),AND(D1544=Tablas!$C$62,'Formacion Profesional'!G1544=Tablas!$C$53),AND(D1544=Tablas!$C$62,'Formacion Profesional'!G1544=Tablas!$C$54),AND(D1544=Tablas!$C$62,'Formacion Profesional'!G1544=Tablas!$C$56)),"De la/s patrocinada/s","")</f>
        <v/>
      </c>
      <c r="D1639" s="127"/>
      <c r="E1639" s="127"/>
      <c r="AO1639" s="73"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Profesional'!AS1544=Tablas!$C$56)),"De la/s patrocinada/s","")</f>
        <v/>
      </c>
      <c r="AP1639" s="127"/>
      <c r="AQ1639" s="127"/>
    </row>
    <row r="1640" spans="2:55" x14ac:dyDescent="0.25">
      <c r="C1640" s="126" t="str">
        <f>IF(OR(AND(D1544=Tablas!$C$61,'Formacion Profesional'!G1544=Tablas!$C$53),AND(D1544=Tablas!$C$61,'Formacion Profesional'!G1544=Tablas!$C$54),AND(D1544=Tablas!$C$62,'Formacion Profesional'!G1544=Tablas!$C$53),AND(D1544=Tablas!$C$62,'Formacion Profesional'!G1544=Tablas!$C$54),AND(D1544=Tablas!$C$62,'Formacion Profesional'!G1544=Tablas!$C$56)),"Total","")</f>
        <v/>
      </c>
      <c r="D1640" s="128" t="str">
        <f>IF(OR(AND(D1544=Tablas!$C$61,'Formacion Profesional'!G1544=Tablas!$C$53),AND(D1544=Tablas!$C$61,'Formacion Profesional'!G1544=Tablas!$C$54),AND(D1544=Tablas!$C$62,'Formacion Profesional'!G1544=Tablas!$C$53),AND(D1544=Tablas!$C$62,'Formacion Profesional'!G1544=Tablas!$C$54),AND(D1544=Tablas!$C$62,'Formacion Profesional'!G1544=Tablas!$C$56)),SUM(D1638:D1639),"")</f>
        <v/>
      </c>
      <c r="E1640" s="128" t="str">
        <f>IF(OR(AND(D1544=Tablas!$C$61,'Formacion Profesional'!G1544=Tablas!$C$53),AND(D1544=Tablas!$C$61,'Formacion Profesional'!G1544=Tablas!$C$54),AND(D1544=Tablas!$C$62,'Formacion Profesional'!G1544=Tablas!$C$53),AND(D1544=Tablas!$C$62,'Formacion Profesional'!G1544=Tablas!$C$54),AND(D1544=Tablas!$C$62,'Formacion Profesional'!G1544=Tablas!$C$56)),SUM(E1638:E1639),"")</f>
        <v/>
      </c>
      <c r="AO1640" s="12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Profesional'!AS1544=Tablas!$C$56)),"Total","")</f>
        <v/>
      </c>
      <c r="AP1640" s="128"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Profesional'!AS1544=Tablas!$C$56)),SUM(AP1638:AP1639),"")</f>
        <v/>
      </c>
      <c r="AQ1640" s="128"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Profesional'!AS1544=Tablas!$C$56)),SUM(AQ1638:AQ1639),"")</f>
        <v/>
      </c>
    </row>
    <row r="1643" spans="2:55" ht="15.75" x14ac:dyDescent="0.25">
      <c r="B1643" s="271" t="s">
        <v>9274</v>
      </c>
      <c r="C1643" s="271"/>
      <c r="D1643" s="271"/>
      <c r="E1643" s="271"/>
      <c r="F1643" s="271"/>
      <c r="G1643" s="271"/>
      <c r="H1643" s="271"/>
      <c r="I1643" s="271"/>
      <c r="J1643" s="271"/>
      <c r="K1643" s="271"/>
      <c r="L1643" s="271"/>
      <c r="M1643" s="271"/>
      <c r="N1643" s="271"/>
      <c r="O1643" s="271"/>
      <c r="P1643" s="271"/>
      <c r="Q1643" s="271"/>
      <c r="AN1643" s="271" t="s">
        <v>9274</v>
      </c>
      <c r="AO1643" s="271"/>
      <c r="AP1643" s="271"/>
      <c r="AQ1643" s="271"/>
      <c r="AR1643" s="271"/>
      <c r="AS1643" s="271"/>
      <c r="AT1643" s="271"/>
      <c r="AU1643" s="271"/>
      <c r="AV1643" s="271"/>
      <c r="AW1643" s="271"/>
      <c r="AX1643" s="271"/>
      <c r="AY1643" s="271"/>
      <c r="AZ1643" s="271"/>
      <c r="BA1643" s="271"/>
      <c r="BB1643" s="271"/>
      <c r="BC1643" s="271"/>
    </row>
    <row r="1645" spans="2:55" ht="71.25" customHeight="1" x14ac:dyDescent="0.25">
      <c r="C1645" s="38"/>
      <c r="D1645" s="38"/>
      <c r="E1645" s="166" t="str">
        <f>IF(OR(AND(D1544=Tablas!$C$61,'Formacion Profesional'!G1544=Tablas!$C$53),AND(D1544=Tablas!$C$61,'Formacion Profesional'!G1544=Tablas!$C$54),AND(D1544=Tablas!$C$62,'Formacion Profesional'!G1544=Tablas!$C$53),AND(D1544=Tablas!$C$62,'Formacion Profesional'!G1544=Tablas!$C$54),AND(D1544=Tablas!$C$62,'Formacion Profesional'!G1544=Tablas!$C$56)),"Producción / Operaciones","")</f>
        <v/>
      </c>
      <c r="F1645" s="166" t="str">
        <f>IF(OR(AND(D1544=Tablas!$C$61,'Formacion Profesional'!G1544=Tablas!$C$53),AND(D1544=Tablas!$C$61,'Formacion Profesional'!G1544=Tablas!$C$54),AND(D1544=Tablas!$C$62,'Formacion Profesional'!G1544=Tablas!$C$53),AND(D1544=Tablas!$C$62,'Formacion Profesional'!G1544=Tablas!$C$54),AND(D1544=Tablas!$C$62,'Formacion Profesional'!G1544=Tablas!$C$56)),"Comercial y ventas","")</f>
        <v/>
      </c>
      <c r="G1645" s="166" t="str">
        <f>IF(OR(AND(D1544=Tablas!$C$61,'Formacion Profesional'!G1544=Tablas!$C$53),AND(D1544=Tablas!$C$61,'Formacion Profesional'!G1544=Tablas!$C$54),AND(D1544=Tablas!$C$62,'Formacion Profesional'!G1544=Tablas!$C$53),AND(D1544=Tablas!$C$62,'Formacion Profesional'!G1544=Tablas!$C$54),AND(D1544=Tablas!$C$62,'Formacion Profesional'!G1544=Tablas!$C$56)),"Administración y finanzas","")</f>
        <v/>
      </c>
      <c r="H1645" s="166" t="str">
        <f>IF(OR(AND(D1544=Tablas!$C$61,'Formacion Profesional'!G1544=Tablas!$C$53),AND(D1544=Tablas!$C$61,'Formacion Profesional'!G1544=Tablas!$C$54),AND(D1544=Tablas!$C$62,'Formacion Profesional'!G1544=Tablas!$C$53),AND(D1544=Tablas!$C$62,'Formacion Profesional'!G1544=Tablas!$C$54),AND(D1544=Tablas!$C$62,'Formacion Profesional'!G1544=Tablas!$C$56)),"Recursos Humanos","")</f>
        <v/>
      </c>
      <c r="I1645" s="166" t="str">
        <f>IF(OR(AND(D1544=Tablas!$C$61,'Formacion Profesional'!G1544=Tablas!$C$53),AND(D1544=Tablas!$C$61,'Formacion Profesional'!G1544=Tablas!$C$54),AND(D1544=Tablas!$C$62,'Formacion Profesional'!G1544=Tablas!$C$53),AND(D1544=Tablas!$C$62,'Formacion Profesional'!G1544=Tablas!$C$54),AND(D1544=Tablas!$C$62,'Formacion Profesional'!G1544=Tablas!$C$56)),"Otros","")</f>
        <v/>
      </c>
      <c r="J1645" s="166" t="str">
        <f>IF(OR(AND(D1544=Tablas!$C$61,'Formacion Profesional'!G1544=Tablas!$C$53),AND(D1544=Tablas!$C$61,'Formacion Profesional'!G1544=Tablas!$C$54),AND(D1544=Tablas!$C$62,'Formacion Profesional'!G1544=Tablas!$C$53),AND(D1544=Tablas!$C$62,'Formacion Profesional'!G1544=Tablas!$C$54),AND(D1544=Tablas!$C$62,'Formacion Profesional'!G1544=Tablas!$C$56)),"Total","")</f>
        <v/>
      </c>
      <c r="L1645" s="26"/>
      <c r="AO1645" s="38"/>
      <c r="AP1645" s="38"/>
      <c r="AQ1645" s="16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Profesional'!AS1544=Tablas!$C$56)),"Producción / Operaciones","")</f>
        <v/>
      </c>
      <c r="AR1645" s="16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Profesional'!AS1544=Tablas!$C$56)),"Comercial y ventas","")</f>
        <v/>
      </c>
      <c r="AS1645" s="16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Profesional'!AS1544=Tablas!$C$56)),"Administración y finanzas","")</f>
        <v/>
      </c>
      <c r="AT1645" s="16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Profesional'!AS1544=Tablas!$C$56)),"Recursos Humanos","")</f>
        <v/>
      </c>
      <c r="AU1645" s="16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Profesional'!AS1544=Tablas!$C$56)),"Otros","")</f>
        <v/>
      </c>
      <c r="AV1645" s="16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Profesional'!AS1544=Tablas!$C$56)),"Total","")</f>
        <v/>
      </c>
      <c r="AX1645" s="26"/>
    </row>
    <row r="1646" spans="2:55" x14ac:dyDescent="0.25">
      <c r="C1646" s="397" t="str">
        <f>IF(AND('Empresa Cooperativa'!$D$12=Tablas!$C$4,OR(AND(D1544=Tablas!$C$61,'Formacion Profesional'!G1544=Tablas!$C$53),AND(D1544=Tablas!$C$61,'Formacion Profesional'!G1544=Tablas!$C$54),AND(D1544=Tablas!$C$62,'Formacion Profesional'!G1544=Tablas!$C$53),AND(D1544=Tablas!$C$62,'Formacion Profesional'!G1544=Tablas!$C$54),AND(D1544=Tablas!$C$62,'Formacion Profesional'!G1544=Tablas!$C$56))),"Gerentes",IF(AND('Empresa Cooperativa'!$D$12=Tablas!$C$5,OR(AND(D1544=Tablas!$C$61,'Formacion Profesional'!G1544=Tablas!$C$53),AND(D1544=Tablas!$C$61,'Formacion Profesional'!G1544=Tablas!$C$54),AND(D1544=Tablas!$C$62,'Formacion Profesional'!G1544=Tablas!$C$53),AND(D1544=Tablas!$C$62,'Formacion Profesional'!G1544=Tablas!$C$54),AND(D1544=Tablas!$C$62,'Formacion Profesional'!G1544=Tablas!$C$56))),"Asociados",""))</f>
        <v/>
      </c>
      <c r="D1646" s="397"/>
      <c r="E1646" s="129"/>
      <c r="F1646" s="129"/>
      <c r="G1646" s="129"/>
      <c r="H1646" s="129"/>
      <c r="I1646" s="129"/>
      <c r="J1646" s="131" t="str">
        <f>IF(OR(AND(D1544=Tablas!$C$61,'Formacion Profesional'!G1544=Tablas!$C$53),AND(D1544=Tablas!$C$61,'Formacion Profesional'!G1544=Tablas!$C$54),AND(D1544=Tablas!$C$62,'Formacion Profesional'!G1544=Tablas!$C$53),AND(D1544=Tablas!$C$62,'Formacion Profesional'!G1544=Tablas!$C$54),AND(D1544=Tablas!$C$62,'Formacion Profesional'!G1544=Tablas!$C$56)),SUM(E1646:I1646),"")</f>
        <v/>
      </c>
      <c r="L1646" s="26"/>
      <c r="AO1646" s="397" t="str">
        <f>IF(AND('Empresa Cooperativa'!$D$12=Tablas!$C$4,OR(AND(AP1544=Tablas!$C$61,'Formacion Profesional'!AS1544=Tablas!$C$53),AND(AP1544=Tablas!$C$61,'Formacion Profesional'!AS1544=Tablas!$C$54),AND(AP1544=Tablas!$C$62,'Formacion Profesional'!AS1544=Tablas!$C$53),AND(AP1544=Tablas!$C$62,'Formacion Profesional'!AS1544=Tablas!$C$54),AND(AP1544=Tablas!$C$62,'Formacion Profesional'!AS1544=Tablas!$C$56))),"Gerentes",IF(AND('Empresa Cooperativa'!$D$12=Tablas!$C$5,OR(AND(AP1544=Tablas!$C$61,'Formacion Profesional'!AS1544=Tablas!$C$53),AND(AP1544=Tablas!$C$61,'Formacion Profesional'!AS1544=Tablas!$C$54),AND(AP1544=Tablas!$C$62,'Formacion Profesional'!AS1544=Tablas!$C$53),AND(AP1544=Tablas!$C$62,'Formacion Profesional'!AS1544=Tablas!$C$54),AND(AP1544=Tablas!$C$62,'Formacion Profesional'!AS1544=Tablas!$C$56))),"Asociados",""))</f>
        <v/>
      </c>
      <c r="AP1646" s="397"/>
      <c r="AQ1646" s="129"/>
      <c r="AR1646" s="129"/>
      <c r="AS1646" s="129"/>
      <c r="AT1646" s="129"/>
      <c r="AU1646" s="129"/>
      <c r="AV1646" s="131"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Profesional'!AS1544=Tablas!$C$56)),SUM(AQ1646:AU1646),"")</f>
        <v/>
      </c>
      <c r="AX1646" s="26"/>
    </row>
    <row r="1647" spans="2:55" x14ac:dyDescent="0.25">
      <c r="C1647" s="398" t="str">
        <f>IF(AND('Empresa Cooperativa'!$D$12=Tablas!$C$4,OR(AND(D1544=Tablas!$C$61,'Formacion Profesional'!G1544=Tablas!$C$53),AND(D1544=Tablas!$C$61,'Formacion Profesional'!G1544=Tablas!$C$54),AND(D1544=Tablas!$C$62,'Formacion Profesional'!G1544=Tablas!$C$53),AND(D1544=Tablas!$C$62,'Formacion Profesional'!G1544=Tablas!$C$54),AND(D1544=Tablas!$C$62,'Formacion Profesional'!G1544=Tablas!$C$56))),"Mandos Medios (supervisores, jefes de área, etc.)","")</f>
        <v/>
      </c>
      <c r="D1647" s="398"/>
      <c r="E1647" s="129"/>
      <c r="F1647" s="129"/>
      <c r="G1647" s="129"/>
      <c r="H1647" s="129"/>
      <c r="I1647" s="129"/>
      <c r="J1647" s="131" t="str">
        <f>IF(OR(AND(D1544=Tablas!$C$61,'Formacion Profesional'!G1544=Tablas!$C$53),AND(D1544=Tablas!$C$61,'Formacion Profesional'!G1544=Tablas!$C$54),AND(D1544=Tablas!$C$62,'Formacion Profesional'!G1544=Tablas!$C$53),AND(D1544=Tablas!$C$62,'Formacion Profesional'!G1544=Tablas!$C$54),AND(D1544=Tablas!$C$62,'Formacion Profesional'!G1544=Tablas!$C$56)),SUM(E1647:I1647),"")</f>
        <v/>
      </c>
      <c r="L1647" s="26"/>
      <c r="AO1647" s="398" t="str">
        <f>IF(AND('Empresa Cooperativa'!$D$12=Tablas!$C$4,OR(AND(AP1544=Tablas!$C$61,'Formacion Profesional'!AS1544=Tablas!$C$53),AND(AP1544=Tablas!$C$61,'Formacion Profesional'!AS1544=Tablas!$C$54),AND(AP1544=Tablas!$C$62,'Formacion Profesional'!AS1544=Tablas!$C$53),AND(AP1544=Tablas!$C$62,'Formacion Profesional'!AS1544=Tablas!$C$54),AND(AP1544=Tablas!$C$62,'Formacion Profesional'!AS1544=Tablas!$C$56))),"Mandos Medios (supervisores, jefes de área, etc.)","")</f>
        <v/>
      </c>
      <c r="AP1647" s="398"/>
      <c r="AQ1647" s="129"/>
      <c r="AR1647" s="129"/>
      <c r="AS1647" s="129"/>
      <c r="AT1647" s="129"/>
      <c r="AU1647" s="129"/>
      <c r="AV1647" s="131"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Profesional'!AS1544=Tablas!$C$56)),SUM(AQ1647:AU1647),"")</f>
        <v/>
      </c>
      <c r="AX1647" s="26"/>
    </row>
    <row r="1648" spans="2:55" x14ac:dyDescent="0.25">
      <c r="C1648" s="398" t="str">
        <f>IF(AND('Empresa Cooperativa'!$D$12=Tablas!$C$4,OR(AND(D1544=Tablas!$C$61,'Formacion Profesional'!G1544=Tablas!$C$53),AND(D1544=Tablas!$C$61,'Formacion Profesional'!G1544=Tablas!$C$54),AND(D1544=Tablas!$C$62,'Formacion Profesional'!G1544=Tablas!$C$53),AND(D1544=Tablas!$C$62,'Formacion Profesional'!G1544=Tablas!$C$54),AND(D1544=Tablas!$C$62,'Formacion Profesional'!G1544=Tablas!$C$56))),"Operativos","")</f>
        <v/>
      </c>
      <c r="D1648" s="398"/>
      <c r="E1648" s="129"/>
      <c r="F1648" s="129"/>
      <c r="G1648" s="129"/>
      <c r="H1648" s="129"/>
      <c r="I1648" s="129"/>
      <c r="J1648" s="131" t="str">
        <f>IF(OR(AND(D1544=Tablas!$C$61,'Formacion Profesional'!G1544=Tablas!$C$53),AND(D1544=Tablas!$C$61,'Formacion Profesional'!G1544=Tablas!$C$54),AND(D1544=Tablas!$C$62,'Formacion Profesional'!G1544=Tablas!$C$53),AND(D1544=Tablas!$C$62,'Formacion Profesional'!G1544=Tablas!$C$54),AND(D1544=Tablas!$C$62,'Formacion Profesional'!G1544=Tablas!$C$56)),SUM(E1648:I1648),"")</f>
        <v/>
      </c>
      <c r="L1648" s="26"/>
      <c r="AO1648" s="398" t="str">
        <f>IF(AND('Empresa Cooperativa'!$D$12=Tablas!$C$4,OR(AND(AP1544=Tablas!$C$61,'Formacion Profesional'!AS1544=Tablas!$C$53),AND(AP1544=Tablas!$C$61,'Formacion Profesional'!AS1544=Tablas!$C$54),AND(AP1544=Tablas!$C$62,'Formacion Profesional'!AS1544=Tablas!$C$53),AND(AP1544=Tablas!$C$62,'Formacion Profesional'!AS1544=Tablas!$C$54),AND(AP1544=Tablas!$C$62,'Formacion Profesional'!AS1544=Tablas!$C$56))),"Operativos","")</f>
        <v/>
      </c>
      <c r="AP1648" s="398"/>
      <c r="AQ1648" s="129"/>
      <c r="AR1648" s="129"/>
      <c r="AS1648" s="129"/>
      <c r="AT1648" s="129"/>
      <c r="AU1648" s="129"/>
      <c r="AV1648" s="131"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Profesional'!AS1544=Tablas!$C$56)),SUM(AQ1648:AU1648),"")</f>
        <v/>
      </c>
      <c r="AX1648" s="26"/>
    </row>
    <row r="1649" spans="2:55" x14ac:dyDescent="0.25">
      <c r="C1649" s="386" t="str">
        <f>IF(OR(AND(D1544=Tablas!$C$61,'Formacion Profesional'!G1544=Tablas!$C$53),AND(D1544=Tablas!$C$61,'Formacion Profesional'!G1544=Tablas!$C$54),AND(D1544=Tablas!$C$62,'Formacion Profesional'!G1544=Tablas!$C$53),AND(D1544=Tablas!$C$62,'Formacion Profesional'!G1544=Tablas!$C$54),AND(D1544=Tablas!$C$62,'Formacion Profesional'!G1544=Tablas!$C$56)),"Total","")</f>
        <v/>
      </c>
      <c r="D1649" s="386"/>
      <c r="E1649" s="130" t="str">
        <f>IF(OR(AND(D1544=Tablas!$C$61,'Formacion Profesional'!G1544=Tablas!$C$53),AND(D1544=Tablas!$C$61,'Formacion Profesional'!G1544=Tablas!$C$54),AND(D1544=Tablas!$C$62,'Formacion Profesional'!G1544=Tablas!$C$53),AND(D1544=Tablas!$C$62,'Formacion Profesional'!G1544=Tablas!$C$54),AND(D1544=Tablas!$C$62,'Formacion Profesional'!G1544=Tablas!$C$56)),SUM(E1646:E1648),"")</f>
        <v/>
      </c>
      <c r="F1649" s="130" t="str">
        <f>IF(OR(AND(D1544=Tablas!$C$61,'Formacion Profesional'!G1544=Tablas!$C$53),AND(D1544=Tablas!$C$61,'Formacion Profesional'!G1544=Tablas!$C$54),AND(D1544=Tablas!$C$62,'Formacion Profesional'!G1544=Tablas!$C$53),AND(D1544=Tablas!$C$62,'Formacion Profesional'!G1544=Tablas!$C$54),AND(D1544=Tablas!$C$62,'Formacion Profesional'!G1544=Tablas!$C$56)),SUM(F1646:F1648),"")</f>
        <v/>
      </c>
      <c r="G1649" s="130" t="str">
        <f>IF(OR(AND(D1544=Tablas!$C$61,'Formacion Profesional'!G1544=Tablas!$C$53),AND(D1544=Tablas!$C$61,'Formacion Profesional'!G1544=Tablas!$C$54),AND(D1544=Tablas!$C$62,'Formacion Profesional'!G1544=Tablas!$C$53),AND(D1544=Tablas!$C$62,'Formacion Profesional'!G1544=Tablas!$C$54),AND(D1544=Tablas!$C$62,'Formacion Profesional'!G1544=Tablas!$C$56)),SUM(G1646:G1648),"")</f>
        <v/>
      </c>
      <c r="H1649" s="130" t="str">
        <f>IF(OR(AND(D1544=Tablas!$C$61,'Formacion Profesional'!G1544=Tablas!$C$53),AND(D1544=Tablas!$C$61,'Formacion Profesional'!G1544=Tablas!$C$54),AND(D1544=Tablas!$C$62,'Formacion Profesional'!G1544=Tablas!$C$53),AND(D1544=Tablas!$C$62,'Formacion Profesional'!G1544=Tablas!$C$54),AND(D1544=Tablas!$C$62,'Formacion Profesional'!G1544=Tablas!$C$56)),SUM(H1646:H1648),"")</f>
        <v/>
      </c>
      <c r="I1649" s="130" t="str">
        <f>IF(OR(AND(D1544=Tablas!$C$61,'Formacion Profesional'!G1544=Tablas!$C$53),AND(D1544=Tablas!$C$61,'Formacion Profesional'!G1544=Tablas!$C$54),AND(D1544=Tablas!$C$62,'Formacion Profesional'!G1544=Tablas!$C$53),AND(D1544=Tablas!$C$62,'Formacion Profesional'!G1544=Tablas!$C$54),AND(D1544=Tablas!$C$62,'Formacion Profesional'!G1544=Tablas!$C$56)),SUM(I1646:I1648),"")</f>
        <v/>
      </c>
      <c r="J1649" s="130" t="str">
        <f>IF(OR(AND(D1544=Tablas!$C$61,'Formacion Profesional'!G1544=Tablas!$C$53),AND(D1544=Tablas!$C$61,'Formacion Profesional'!G1544=Tablas!$C$54),AND(D1544=Tablas!$C$62,'Formacion Profesional'!G1544=Tablas!$C$53),AND(D1544=Tablas!$C$62,'Formacion Profesional'!G1544=Tablas!$C$54),AND(D1544=Tablas!$C$62,'Formacion Profesional'!G1544=Tablas!$C$56)),SUM(J1646:J1648),"")</f>
        <v/>
      </c>
      <c r="L1649" s="26"/>
      <c r="AO1649" s="386"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Profesional'!AS1544=Tablas!$C$56)),"Total","")</f>
        <v/>
      </c>
      <c r="AP1649" s="386"/>
      <c r="AQ1649" s="130"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Profesional'!AS1544=Tablas!$C$56)),SUM(AQ1646:AQ1648),"")</f>
        <v/>
      </c>
      <c r="AR1649" s="130"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Profesional'!AS1544=Tablas!$C$56)),SUM(AR1646:AR1648),"")</f>
        <v/>
      </c>
      <c r="AS1649" s="130"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Profesional'!AS1544=Tablas!$C$56)),SUM(AS1646:AS1648),"")</f>
        <v/>
      </c>
      <c r="AT1649" s="130"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Profesional'!AS1544=Tablas!$C$56)),SUM(AT1646:AT1648),"")</f>
        <v/>
      </c>
      <c r="AU1649" s="130"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Profesional'!AS1544=Tablas!$C$56)),SUM(AU1646:AU1648),"")</f>
        <v/>
      </c>
      <c r="AV1649" s="130" t="str">
        <f>IF(OR(AND(AP1544=Tablas!$C$61,'Formacion Profesional'!AS1544=Tablas!$C$53),AND(AP1544=Tablas!$C$61,'Formacion Profesional'!AS1544=Tablas!$C$54),AND(AP1544=Tablas!$C$62,'Formacion Profesional'!AS1544=Tablas!$C$53),AND(AP1544=Tablas!$C$62,'Formacion Profesional'!AS1544=Tablas!$C$54),AND(AP1544=Tablas!$C$62,'Formacion Profesional'!AS1544=Tablas!$C$56)),SUM(AV1646:AV1648),"")</f>
        <v/>
      </c>
      <c r="AX1649" s="26"/>
    </row>
    <row r="1651" spans="2:55" ht="15.75" x14ac:dyDescent="0.25">
      <c r="B1651" s="271" t="s">
        <v>9205</v>
      </c>
      <c r="C1651" s="271"/>
      <c r="D1651" s="271"/>
      <c r="E1651" s="271"/>
      <c r="F1651" s="271"/>
      <c r="G1651" s="271"/>
      <c r="H1651" s="271"/>
      <c r="I1651" s="271"/>
      <c r="J1651" s="271"/>
      <c r="K1651" s="271"/>
      <c r="L1651" s="271"/>
      <c r="M1651" s="271"/>
      <c r="N1651" s="271"/>
      <c r="O1651" s="271"/>
      <c r="P1651" s="271"/>
      <c r="Q1651" s="271"/>
      <c r="AN1651" s="271" t="s">
        <v>9205</v>
      </c>
      <c r="AO1651" s="271"/>
      <c r="AP1651" s="271"/>
      <c r="AQ1651" s="271"/>
      <c r="AR1651" s="271"/>
      <c r="AS1651" s="271"/>
      <c r="AT1651" s="271"/>
      <c r="AU1651" s="271"/>
      <c r="AV1651" s="271"/>
      <c r="AW1651" s="271"/>
      <c r="AX1651" s="271"/>
      <c r="AY1651" s="271"/>
      <c r="AZ1651" s="271"/>
      <c r="BA1651" s="271"/>
      <c r="BB1651" s="271"/>
      <c r="BC1651" s="271"/>
    </row>
    <row r="1653" spans="2:55" ht="69" customHeight="1" x14ac:dyDescent="0.25">
      <c r="D1653" s="162" t="str">
        <f>IF(D1639&gt;0,"Organismo patrocinado","")</f>
        <v/>
      </c>
      <c r="E1653" s="162" t="str">
        <f>IF(D1639&gt;0,"Dotacion de personal","")</f>
        <v/>
      </c>
      <c r="F1653" s="162" t="str">
        <f>IF(D1639&gt;0,"Cantidad de personas informadas a capacitar","")</f>
        <v/>
      </c>
      <c r="G1653" s="162" t="str">
        <f>IF(D1639&gt;0,"Cantidad de personas a capacitar en el curso","")</f>
        <v/>
      </c>
      <c r="AP1653" s="162" t="str">
        <f>IF(AP1639&gt;0,"Organismo patrocinado","")</f>
        <v/>
      </c>
      <c r="AQ1653" s="162" t="str">
        <f>IF(AP1639&gt;0,"Dotacion de personal","")</f>
        <v/>
      </c>
      <c r="AR1653" s="162" t="str">
        <f>IF(AP1639&gt;0,"Cantidad de personas informadas a capacitar","")</f>
        <v/>
      </c>
      <c r="AS1653" s="162" t="str">
        <f>IF(AP1639&gt;0,"Cantidad de personas a capacitar en el curso","")</f>
        <v/>
      </c>
    </row>
    <row r="1654" spans="2:55" x14ac:dyDescent="0.25">
      <c r="D1654" s="163"/>
      <c r="E1654" s="183" t="str">
        <f>IF(AND(D1639&gt;0,D1654&gt;0),VLOOKUP(D1654,'Organismos patrocinados'!$D$14:$G$43,3,FALSE),"")</f>
        <v/>
      </c>
      <c r="F1654" s="183" t="str">
        <f>IF(AND(D1639&gt;0,D1654&gt;0),VLOOKUP(D1654,'Organismos patrocinados'!$D$14:$G$43,4,FALSE),"")</f>
        <v/>
      </c>
      <c r="G1654" s="77"/>
      <c r="AP1654" s="163"/>
      <c r="AQ1654" s="183" t="str">
        <f>IF(AND(AP1639&gt;0,AP1654&gt;0),VLOOKUP(AP1654,'Organismos patrocinados'!$D$14:$G$43,3,FALSE),"")</f>
        <v/>
      </c>
      <c r="AR1654" s="183" t="str">
        <f>IF(AND(AP1639&gt;0,AP1654&gt;0),VLOOKUP(AP1654,'Organismos patrocinados'!$D$14:$G$43,4,FALSE),"")</f>
        <v/>
      </c>
      <c r="AS1654" s="77"/>
    </row>
    <row r="1655" spans="2:55" x14ac:dyDescent="0.25">
      <c r="D1655" s="163"/>
      <c r="E1655" s="183" t="str">
        <f>IF(AND(D1639&gt;0,D1655&gt;0),VLOOKUP(D1655,'Organismos patrocinados'!$D$14:$G$43,3,FALSE),"")</f>
        <v/>
      </c>
      <c r="F1655" s="183" t="str">
        <f>IF(AND(D1639&gt;0,D1655&gt;0),VLOOKUP(D1655,'Organismos patrocinados'!$D$14:$G$43,4,FALSE),"")</f>
        <v/>
      </c>
      <c r="G1655" s="77"/>
      <c r="AP1655" s="163"/>
      <c r="AQ1655" s="183" t="str">
        <f>IF(AND(AP1639&gt;0,AP1655&gt;0),VLOOKUP(AP1655,'Organismos patrocinados'!$D$14:$G$43,3,FALSE),"")</f>
        <v/>
      </c>
      <c r="AR1655" s="183" t="str">
        <f>IF(AND(AP1639&gt;0,AP1655&gt;0),VLOOKUP(AP1655,'Organismos patrocinados'!$D$14:$G$43,4,FALSE),"")</f>
        <v/>
      </c>
      <c r="AS1655" s="77"/>
    </row>
    <row r="1656" spans="2:55" x14ac:dyDescent="0.25">
      <c r="D1656" s="163"/>
      <c r="E1656" s="183" t="str">
        <f>IF(AND(D1639&gt;0,D1656&gt;0),VLOOKUP(D1656,'Organismos patrocinados'!$D$14:$G$43,3,FALSE),"")</f>
        <v/>
      </c>
      <c r="F1656" s="183" t="str">
        <f>IF(AND(D1639&gt;0,D1656&gt;0),VLOOKUP(D1656,'Organismos patrocinados'!$D$14:$G$43,4,FALSE),"")</f>
        <v/>
      </c>
      <c r="G1656" s="77"/>
      <c r="AP1656" s="163"/>
      <c r="AQ1656" s="183" t="str">
        <f>IF(AND(AP1639&gt;0,AP1656&gt;0),VLOOKUP(AP1656,'Organismos patrocinados'!$D$14:$G$43,3,FALSE),"")</f>
        <v/>
      </c>
      <c r="AR1656" s="183" t="str">
        <f>IF(AND(AP1639&gt;0,AP1656&gt;0),VLOOKUP(AP1656,'Organismos patrocinados'!$D$14:$G$43,4,FALSE),"")</f>
        <v/>
      </c>
      <c r="AS1656" s="77"/>
    </row>
    <row r="1657" spans="2:55" x14ac:dyDescent="0.25">
      <c r="D1657" s="163"/>
      <c r="E1657" s="183" t="str">
        <f>IF(AND(D1639&gt;0,D1657&gt;0),VLOOKUP(D1657,'Organismos patrocinados'!$D$14:$G$43,3,FALSE),"")</f>
        <v/>
      </c>
      <c r="F1657" s="183" t="str">
        <f>IF(AND(D1639&gt;0,D1657&gt;0),VLOOKUP(D1657,'Organismos patrocinados'!$D$14:$G$43,4,FALSE),"")</f>
        <v/>
      </c>
      <c r="G1657" s="77"/>
      <c r="AP1657" s="163"/>
      <c r="AQ1657" s="183" t="str">
        <f>IF(AND(AP1639&gt;0,AP1657&gt;0),VLOOKUP(AP1657,'Organismos patrocinados'!$D$14:$G$43,3,FALSE),"")</f>
        <v/>
      </c>
      <c r="AR1657" s="183" t="str">
        <f>IF(AND(AP1639&gt;0,AP1657&gt;0),VLOOKUP(AP1657,'Organismos patrocinados'!$D$14:$G$43,4,FALSE),"")</f>
        <v/>
      </c>
      <c r="AS1657" s="77"/>
    </row>
    <row r="1658" spans="2:55" x14ac:dyDescent="0.25">
      <c r="D1658" s="163"/>
      <c r="E1658" s="183" t="str">
        <f>IF(AND(D1639&gt;0,D1658&gt;0),VLOOKUP(D1658,'Organismos patrocinados'!$D$14:$G$43,3,FALSE),"")</f>
        <v/>
      </c>
      <c r="F1658" s="183" t="str">
        <f>IF(AND(D1639&gt;0,D1658&gt;0),VLOOKUP(D1658,'Organismos patrocinados'!$D$14:$G$43,4,FALSE),"")</f>
        <v/>
      </c>
      <c r="G1658" s="77"/>
      <c r="AP1658" s="163"/>
      <c r="AQ1658" s="183" t="str">
        <f>IF(AND(AP1639&gt;0,AP1658&gt;0),VLOOKUP(AP1658,'Organismos patrocinados'!$D$14:$G$43,3,FALSE),"")</f>
        <v/>
      </c>
      <c r="AR1658" s="183" t="str">
        <f>IF(AND(AP1639&gt;0,AP1658&gt;0),VLOOKUP(AP1658,'Organismos patrocinados'!$D$14:$G$43,4,FALSE),"")</f>
        <v/>
      </c>
      <c r="AS1658" s="77"/>
    </row>
    <row r="1659" spans="2:55" x14ac:dyDescent="0.25">
      <c r="D1659" s="163"/>
      <c r="E1659" s="183" t="str">
        <f>IF(AND(D1639&gt;0,D1659&gt;0),VLOOKUP(D1659,'Organismos patrocinados'!$D$14:$G$43,3,FALSE),"")</f>
        <v/>
      </c>
      <c r="F1659" s="183" t="str">
        <f>IF(AND(D1639&gt;0,D1659&gt;0),VLOOKUP(D1659,'Organismos patrocinados'!$D$14:$G$43,4,FALSE),"")</f>
        <v/>
      </c>
      <c r="G1659" s="77"/>
      <c r="AP1659" s="163"/>
      <c r="AQ1659" s="183" t="str">
        <f>IF(AND(AP1639&gt;0,AP1659&gt;0),VLOOKUP(AP1659,'Organismos patrocinados'!$D$14:$G$43,3,FALSE),"")</f>
        <v/>
      </c>
      <c r="AR1659" s="183" t="str">
        <f>IF(AND(AP1639&gt;0,AP1659&gt;0),VLOOKUP(AP1659,'Organismos patrocinados'!$D$14:$G$43,4,FALSE),"")</f>
        <v/>
      </c>
      <c r="AS1659" s="77"/>
    </row>
    <row r="1660" spans="2:55" x14ac:dyDescent="0.25">
      <c r="D1660" s="163"/>
      <c r="E1660" s="183" t="str">
        <f>IF(AND(D1639&gt;0,D1660&gt;0),VLOOKUP(D1660,'Organismos patrocinados'!$D$14:$G$43,3,FALSE),"")</f>
        <v/>
      </c>
      <c r="F1660" s="183" t="str">
        <f>IF(AND(D1639&gt;0,D1660&gt;0),VLOOKUP(D1660,'Organismos patrocinados'!$D$14:$G$43,4,FALSE),"")</f>
        <v/>
      </c>
      <c r="G1660" s="77"/>
      <c r="AP1660" s="163"/>
      <c r="AQ1660" s="183" t="str">
        <f>IF(AND(AP1639&gt;0,AP1660&gt;0),VLOOKUP(AP1660,'Organismos patrocinados'!$D$14:$G$43,3,FALSE),"")</f>
        <v/>
      </c>
      <c r="AR1660" s="183" t="str">
        <f>IF(AND(AP1639&gt;0,AP1660&gt;0),VLOOKUP(AP1660,'Organismos patrocinados'!$D$14:$G$43,4,FALSE),"")</f>
        <v/>
      </c>
      <c r="AS1660" s="77"/>
    </row>
    <row r="1661" spans="2:55" x14ac:dyDescent="0.25">
      <c r="D1661" s="163"/>
      <c r="E1661" s="183" t="str">
        <f>IF(AND(D1639&gt;0,D1661&gt;0),VLOOKUP(D1661,'Organismos patrocinados'!$D$14:$G$43,3,FALSE),"")</f>
        <v/>
      </c>
      <c r="F1661" s="183" t="str">
        <f>IF(AND(D1639&gt;0,D1661&gt;0),VLOOKUP(D1661,'Organismos patrocinados'!$D$14:$G$43,4,FALSE),"")</f>
        <v/>
      </c>
      <c r="G1661" s="77"/>
      <c r="AP1661" s="163"/>
      <c r="AQ1661" s="183" t="str">
        <f>IF(AND(AP1639&gt;0,AP1661&gt;0),VLOOKUP(AP1661,'Organismos patrocinados'!$D$14:$G$43,3,FALSE),"")</f>
        <v/>
      </c>
      <c r="AR1661" s="183" t="str">
        <f>IF(AND(AP1639&gt;0,AP1661&gt;0),VLOOKUP(AP1661,'Organismos patrocinados'!$D$14:$G$43,4,FALSE),"")</f>
        <v/>
      </c>
      <c r="AS1661" s="77"/>
    </row>
    <row r="1662" spans="2:55" x14ac:dyDescent="0.25">
      <c r="D1662" s="163"/>
      <c r="E1662" s="183" t="str">
        <f>IF(AND(D1639&gt;0,D1662&gt;0),VLOOKUP(D1662,'Organismos patrocinados'!$D$14:$G$43,3,FALSE),"")</f>
        <v/>
      </c>
      <c r="F1662" s="183" t="str">
        <f>IF(AND(D1639&gt;0,D1662&gt;0),VLOOKUP(D1662,'Organismos patrocinados'!$D$14:$G$43,4,FALSE),"")</f>
        <v/>
      </c>
      <c r="G1662" s="77"/>
      <c r="AP1662" s="163"/>
      <c r="AQ1662" s="183" t="str">
        <f>IF(AND(AP1639&gt;0,AP1662&gt;0),VLOOKUP(AP1662,'Organismos patrocinados'!$D$14:$G$43,3,FALSE),"")</f>
        <v/>
      </c>
      <c r="AR1662" s="183" t="str">
        <f>IF(AND(AP1639&gt;0,AP1662&gt;0),VLOOKUP(AP1662,'Organismos patrocinados'!$D$14:$G$43,4,FALSE),"")</f>
        <v/>
      </c>
      <c r="AS1662" s="77"/>
    </row>
    <row r="1663" spans="2:55" x14ac:dyDescent="0.25">
      <c r="D1663" s="163"/>
      <c r="E1663" s="183" t="str">
        <f>IF(AND(D1639&gt;0,D1663&gt;0),VLOOKUP(D1663,'Organismos patrocinados'!$D$14:$G$43,3,FALSE),"")</f>
        <v/>
      </c>
      <c r="F1663" s="183" t="str">
        <f>IF(AND(D1639&gt;0,D1663&gt;0),VLOOKUP(D1663,'Organismos patrocinados'!$D$14:$G$43,4,FALSE),"")</f>
        <v/>
      </c>
      <c r="G1663" s="77"/>
      <c r="AP1663" s="163"/>
      <c r="AQ1663" s="183" t="str">
        <f>IF(AND(AP1639&gt;0,AP1663&gt;0),VLOOKUP(AP1663,'Organismos patrocinados'!$D$14:$G$43,3,FALSE),"")</f>
        <v/>
      </c>
      <c r="AR1663" s="183" t="str">
        <f>IF(AND(AP1639&gt;0,AP1663&gt;0),VLOOKUP(AP1663,'Organismos patrocinados'!$D$14:$G$43,4,FALSE),"")</f>
        <v/>
      </c>
      <c r="AS1663" s="77"/>
    </row>
    <row r="1664" spans="2:55" x14ac:dyDescent="0.25">
      <c r="D1664" s="163"/>
      <c r="E1664" s="183" t="str">
        <f>IF(AND(D1639&gt;0,D1664&gt;0),VLOOKUP(D1664,'Organismos patrocinados'!$D$14:$G$43,3,FALSE),"")</f>
        <v/>
      </c>
      <c r="F1664" s="183" t="str">
        <f>IF(AND(D1639&gt;0,D1664&gt;0),VLOOKUP(D1664,'Organismos patrocinados'!$D$14:$G$43,4,FALSE),"")</f>
        <v/>
      </c>
      <c r="G1664" s="77"/>
      <c r="AP1664" s="163"/>
      <c r="AQ1664" s="183" t="str">
        <f>IF(AND(AP1639&gt;0,AP1664&gt;0),VLOOKUP(AP1664,'Organismos patrocinados'!$D$14:$G$43,3,FALSE),"")</f>
        <v/>
      </c>
      <c r="AR1664" s="183" t="str">
        <f>IF(AND(AP1639&gt;0,AP1664&gt;0),VLOOKUP(AP1664,'Organismos patrocinados'!$D$14:$G$43,4,FALSE),"")</f>
        <v/>
      </c>
      <c r="AS1664" s="77"/>
    </row>
    <row r="1665" spans="2:55" x14ac:dyDescent="0.25">
      <c r="D1665" s="163"/>
      <c r="E1665" s="183" t="str">
        <f>IF(AND(D1639&gt;0,D1665&gt;0),VLOOKUP(D1665,'Organismos patrocinados'!$D$14:$G$43,3,FALSE),"")</f>
        <v/>
      </c>
      <c r="F1665" s="183" t="str">
        <f>IF(AND(D1639&gt;0,D1665&gt;0),VLOOKUP(D1665,'Organismos patrocinados'!$D$14:$G$43,4,FALSE),"")</f>
        <v/>
      </c>
      <c r="G1665" s="77"/>
      <c r="AP1665" s="163"/>
      <c r="AQ1665" s="183" t="str">
        <f>IF(AND(AP1639&gt;0,AP1665&gt;0),VLOOKUP(AP1665,'Organismos patrocinados'!$D$14:$G$43,3,FALSE),"")</f>
        <v/>
      </c>
      <c r="AR1665" s="183" t="str">
        <f>IF(AND(AP1639&gt;0,AP1665&gt;0),VLOOKUP(AP1665,'Organismos patrocinados'!$D$14:$G$43,4,FALSE),"")</f>
        <v/>
      </c>
      <c r="AS1665" s="77"/>
    </row>
    <row r="1666" spans="2:55" x14ac:dyDescent="0.25">
      <c r="D1666" s="163"/>
      <c r="E1666" s="183" t="str">
        <f>IF(AND(D1639&gt;0,D1666&gt;0),VLOOKUP(D1666,'Organismos patrocinados'!$D$14:$G$43,3,FALSE),"")</f>
        <v/>
      </c>
      <c r="F1666" s="183" t="str">
        <f>IF(AND(D1639&gt;0,D1666&gt;0),VLOOKUP(D1666,'Organismos patrocinados'!$D$14:$G$43,4,FALSE),"")</f>
        <v/>
      </c>
      <c r="G1666" s="77"/>
      <c r="AP1666" s="163"/>
      <c r="AQ1666" s="183" t="str">
        <f>IF(AND(AP1639&gt;0,AP1666&gt;0),VLOOKUP(AP1666,'Organismos patrocinados'!$D$14:$G$43,3,FALSE),"")</f>
        <v/>
      </c>
      <c r="AR1666" s="183" t="str">
        <f>IF(AND(AP1639&gt;0,AP1666&gt;0),VLOOKUP(AP1666,'Organismos patrocinados'!$D$14:$G$43,4,FALSE),"")</f>
        <v/>
      </c>
      <c r="AS1666" s="77"/>
    </row>
    <row r="1667" spans="2:55" x14ac:dyDescent="0.25">
      <c r="D1667" s="163"/>
      <c r="E1667" s="183" t="str">
        <f>IF(AND(D1639&gt;0,D1667&gt;0),VLOOKUP(D1667,'Organismos patrocinados'!$D$14:$G$43,3,FALSE),"")</f>
        <v/>
      </c>
      <c r="F1667" s="183" t="str">
        <f>IF(AND(D1639&gt;0,D1667&gt;0),VLOOKUP(D1667,'Organismos patrocinados'!$D$14:$G$43,4,FALSE),"")</f>
        <v/>
      </c>
      <c r="G1667" s="77"/>
      <c r="AP1667" s="163"/>
      <c r="AQ1667" s="183" t="str">
        <f>IF(AND(AP1639&gt;0,AP1667&gt;0),VLOOKUP(AP1667,'Organismos patrocinados'!$D$14:$G$43,3,FALSE),"")</f>
        <v/>
      </c>
      <c r="AR1667" s="183" t="str">
        <f>IF(AND(AP1639&gt;0,AP1667&gt;0),VLOOKUP(AP1667,'Organismos patrocinados'!$D$14:$G$43,4,FALSE),"")</f>
        <v/>
      </c>
      <c r="AS1667" s="77"/>
    </row>
    <row r="1668" spans="2:55" x14ac:dyDescent="0.25">
      <c r="D1668" s="387" t="str">
        <f>IF(D1639&gt;0,"Total","")</f>
        <v/>
      </c>
      <c r="E1668" s="387"/>
      <c r="F1668" s="387"/>
      <c r="G1668" s="167" t="str">
        <f>IF(D1639&gt;0,SUM(G1654:G1667),"")</f>
        <v/>
      </c>
      <c r="AP1668" s="387" t="str">
        <f>IF(AP1639&gt;0,"Total","")</f>
        <v/>
      </c>
      <c r="AQ1668" s="387"/>
      <c r="AR1668" s="387"/>
      <c r="AS1668" s="167" t="str">
        <f>IF(AP1639&gt;0,SUM(AS1654:AS1667),"")</f>
        <v/>
      </c>
    </row>
    <row r="1673" spans="2:55" ht="30" customHeight="1" x14ac:dyDescent="0.25">
      <c r="C1673" s="103"/>
      <c r="D1673" s="103"/>
      <c r="E1673" s="103"/>
      <c r="F1673" s="166" t="str">
        <f>IF(D1639&gt;0,"Producción / Operaciones ","")</f>
        <v/>
      </c>
      <c r="G1673" s="166" t="str">
        <f>IF(D1639&gt;0,"Comercial y ventas","")</f>
        <v/>
      </c>
      <c r="H1673" s="166" t="str">
        <f>IF(D1639&gt;0,"Administración y finanzas","")</f>
        <v/>
      </c>
      <c r="I1673" s="166" t="str">
        <f>IF(D1639&gt;0,"Recursos Humanos","")</f>
        <v/>
      </c>
      <c r="J1673" s="166" t="str">
        <f>IF(D1639&gt;0,"Otros","")</f>
        <v/>
      </c>
      <c r="K1673" s="166" t="str">
        <f>IF(D1639&gt;0,"TOTAL","")</f>
        <v/>
      </c>
      <c r="AO1673" s="103"/>
      <c r="AP1673" s="103"/>
      <c r="AQ1673" s="103"/>
      <c r="AR1673" s="166" t="str">
        <f>IF(AP1639&gt;0,"Producción / Operaciones ","")</f>
        <v/>
      </c>
      <c r="AS1673" s="166" t="str">
        <f>IF(AP1639&gt;0,"Comercial y ventas","")</f>
        <v/>
      </c>
      <c r="AT1673" s="166" t="str">
        <f>IF(AP1639&gt;0,"Administración y finanzas","")</f>
        <v/>
      </c>
      <c r="AU1673" s="166" t="str">
        <f>IF(AP1639&gt;0,"Recursos Humanos","")</f>
        <v/>
      </c>
      <c r="AV1673" s="166" t="str">
        <f>IF(AP1639&gt;0,"Otros","")</f>
        <v/>
      </c>
      <c r="AW1673" s="166" t="str">
        <f>IF(AP1639&gt;0,"TOTAL","")</f>
        <v/>
      </c>
    </row>
    <row r="1674" spans="2:55" x14ac:dyDescent="0.25">
      <c r="C1674" s="388" t="str">
        <f>IF(AND('Empresa Cooperativa'!D1894=Tablas!C1886,D1639&gt;0),"Gerentes",IF(AND(D1639&gt;0,'Empresa Cooperativa'!D1894=Tablas!C1887),"Cantidad de asociados a capacitar",""))</f>
        <v/>
      </c>
      <c r="D1674" s="388"/>
      <c r="E1674" s="388"/>
      <c r="F1674" s="184"/>
      <c r="G1674" s="184"/>
      <c r="H1674" s="184"/>
      <c r="I1674" s="184"/>
      <c r="J1674" s="184"/>
      <c r="K1674" s="131" t="str">
        <f>IF(D1639&gt;0,SUM(F1674:J1674),"")</f>
        <v/>
      </c>
      <c r="AO1674" s="388" t="str">
        <f>IF(AND('Empresa Cooperativa'!AP1894=Tablas!AQ1886,AP1639&gt;0),"Gerentes",IF(AND(AP1639&gt;0,'Empresa Cooperativa'!AP1894=Tablas!AQ1887),"Cantidad de asociados a capacitar",""))</f>
        <v/>
      </c>
      <c r="AP1674" s="388"/>
      <c r="AQ1674" s="388"/>
      <c r="AR1674" s="184"/>
      <c r="AS1674" s="184"/>
      <c r="AT1674" s="184"/>
      <c r="AU1674" s="184"/>
      <c r="AV1674" s="184"/>
      <c r="AW1674" s="131" t="str">
        <f>IF(AP1639&gt;0,SUM(AR1674:AV1674),"")</f>
        <v/>
      </c>
    </row>
    <row r="1675" spans="2:55" x14ac:dyDescent="0.25">
      <c r="C1675" s="389" t="str">
        <f>IF(AND(D1639&gt;0,'Empresa Cooperativa'!D1894=Tablas!C1886),"Mandos Medios (supervisores, jefes de área, etc.)","")</f>
        <v/>
      </c>
      <c r="D1675" s="389"/>
      <c r="E1675" s="389"/>
      <c r="F1675" s="184"/>
      <c r="G1675" s="184"/>
      <c r="H1675" s="184"/>
      <c r="I1675" s="184"/>
      <c r="J1675" s="184"/>
      <c r="K1675" s="131" t="str">
        <f>IF(D1639&gt;0,SUM(F1675:J1675),"")</f>
        <v/>
      </c>
      <c r="AO1675" s="389" t="str">
        <f>IF(AND(AP1639&gt;0,'Empresa Cooperativa'!AP1894=Tablas!AQ1886),"Mandos Medios (supervisores, jefes de área, etc.)","")</f>
        <v/>
      </c>
      <c r="AP1675" s="389"/>
      <c r="AQ1675" s="389"/>
      <c r="AR1675" s="184"/>
      <c r="AS1675" s="184"/>
      <c r="AT1675" s="184"/>
      <c r="AU1675" s="184"/>
      <c r="AV1675" s="184"/>
      <c r="AW1675" s="131" t="str">
        <f>IF(AP1639&gt;0,SUM(AR1675:AV1675),"")</f>
        <v/>
      </c>
    </row>
    <row r="1676" spans="2:55" x14ac:dyDescent="0.25">
      <c r="C1676" s="389" t="str">
        <f>IF(AND(D1639&gt;0,'Empresa Cooperativa'!D1894=Tablas!C1886),"Operativos","")</f>
        <v/>
      </c>
      <c r="D1676" s="389"/>
      <c r="E1676" s="389"/>
      <c r="F1676" s="184"/>
      <c r="G1676" s="184"/>
      <c r="H1676" s="184"/>
      <c r="I1676" s="184"/>
      <c r="J1676" s="184"/>
      <c r="K1676" s="131" t="str">
        <f>IF(D1639&gt;0,SUM(F1676:J1676),"")</f>
        <v/>
      </c>
      <c r="AO1676" s="389" t="str">
        <f>IF(AND(AP1639&gt;0,'Empresa Cooperativa'!AP1894=Tablas!AQ1886),"Operativos","")</f>
        <v/>
      </c>
      <c r="AP1676" s="389"/>
      <c r="AQ1676" s="389"/>
      <c r="AR1676" s="184"/>
      <c r="AS1676" s="184"/>
      <c r="AT1676" s="184"/>
      <c r="AU1676" s="184"/>
      <c r="AV1676" s="184"/>
      <c r="AW1676" s="131" t="str">
        <f>IF(AP1639&gt;0,SUM(AR1676:AV1676),"")</f>
        <v/>
      </c>
    </row>
    <row r="1677" spans="2:55" x14ac:dyDescent="0.25">
      <c r="C1677" s="386" t="str">
        <f>IF(D1639&gt;0,"Total","")</f>
        <v/>
      </c>
      <c r="D1677" s="386"/>
      <c r="E1677" s="386"/>
      <c r="F1677" s="130" t="str">
        <f>IF(D1639&gt;0,SUM(F1674:F1676),"")</f>
        <v/>
      </c>
      <c r="G1677" s="130" t="str">
        <f>IF(D1639&gt;0,SUM(G1674:G1676),"")</f>
        <v/>
      </c>
      <c r="H1677" s="130" t="str">
        <f>IF(D1639&gt;0,SUM(H1674:H1676),"")</f>
        <v/>
      </c>
      <c r="I1677" s="130" t="str">
        <f>IF(D1639&gt;0,SUM(I1674:I1676),"")</f>
        <v/>
      </c>
      <c r="J1677" s="130" t="str">
        <f>IF(D1639&gt;0,SUM(J1674:J1676),"")</f>
        <v/>
      </c>
      <c r="K1677" s="130" t="str">
        <f>IF(D1639&gt;0,SUM(K1674:K1676),"")</f>
        <v/>
      </c>
      <c r="AO1677" s="386" t="str">
        <f>IF(AP1639&gt;0,"Total","")</f>
        <v/>
      </c>
      <c r="AP1677" s="386"/>
      <c r="AQ1677" s="386"/>
      <c r="AR1677" s="130" t="str">
        <f>IF(AP1639&gt;0,SUM(AR1674:AR1676),"")</f>
        <v/>
      </c>
      <c r="AS1677" s="130" t="str">
        <f>IF(AP1639&gt;0,SUM(AS1674:AS1676),"")</f>
        <v/>
      </c>
      <c r="AT1677" s="130" t="str">
        <f>IF(AP1639&gt;0,SUM(AT1674:AT1676),"")</f>
        <v/>
      </c>
      <c r="AU1677" s="130" t="str">
        <f>IF(AP1639&gt;0,SUM(AU1674:AU1676),"")</f>
        <v/>
      </c>
      <c r="AV1677" s="130" t="str">
        <f>IF(AP1639&gt;0,SUM(AV1674:AV1676),"")</f>
        <v/>
      </c>
      <c r="AW1677" s="130" t="str">
        <f>IF(AP1639&gt;0,SUM(AW1674:AW1676),"")</f>
        <v/>
      </c>
    </row>
    <row r="1678" spans="2:55" x14ac:dyDescent="0.25">
      <c r="C1678" s="58"/>
      <c r="D1678" s="58"/>
      <c r="E1678" s="58"/>
      <c r="F1678" s="58"/>
      <c r="G1678" s="58"/>
      <c r="H1678" s="58"/>
      <c r="I1678" s="58"/>
      <c r="J1678" s="58"/>
      <c r="K1678" s="58"/>
      <c r="AO1678" s="58"/>
      <c r="AP1678" s="58"/>
      <c r="AQ1678" s="58"/>
      <c r="AR1678" s="58"/>
      <c r="AS1678" s="58"/>
      <c r="AT1678" s="58"/>
      <c r="AU1678" s="58"/>
      <c r="AV1678" s="58"/>
      <c r="AW1678" s="58"/>
    </row>
    <row r="1680" spans="2:55" ht="15.75" x14ac:dyDescent="0.25">
      <c r="B1680" s="271" t="s">
        <v>9207</v>
      </c>
      <c r="C1680" s="271"/>
      <c r="D1680" s="271"/>
      <c r="E1680" s="271"/>
      <c r="F1680" s="271"/>
      <c r="G1680" s="271"/>
      <c r="H1680" s="271"/>
      <c r="I1680" s="271"/>
      <c r="J1680" s="271"/>
      <c r="K1680" s="271"/>
      <c r="L1680" s="271"/>
      <c r="M1680" s="271"/>
      <c r="N1680" s="271"/>
      <c r="O1680" s="271"/>
      <c r="P1680" s="271"/>
      <c r="Q1680" s="271"/>
      <c r="AN1680" s="271" t="s">
        <v>9207</v>
      </c>
      <c r="AO1680" s="271"/>
      <c r="AP1680" s="271"/>
      <c r="AQ1680" s="271"/>
      <c r="AR1680" s="271"/>
      <c r="AS1680" s="271"/>
      <c r="AT1680" s="271"/>
      <c r="AU1680" s="271"/>
      <c r="AV1680" s="271"/>
      <c r="AW1680" s="271"/>
      <c r="AX1680" s="271"/>
      <c r="AY1680" s="271"/>
      <c r="AZ1680" s="271"/>
      <c r="BA1680" s="271"/>
      <c r="BB1680" s="271"/>
      <c r="BC1680" s="271"/>
    </row>
    <row r="1682" spans="2:55" x14ac:dyDescent="0.25">
      <c r="B1682" s="288" t="str">
        <f>IF(OR(AND(D1544=Tablas!$C$61,'Formacion Profesional'!G1544=Tablas!$C$53),AND(D1544=Tablas!$C$61,'Formacion Profesional'!G1544=Tablas!$C$54),AND(D1544=Tablas!$C$62,'Formacion Profesional'!G1544=Tablas!$C$53),AND(D1544=Tablas!$C$62,'Formacion Profesional'!G1544=Tablas!$C$56)),"Estos items no son financiables para la combinación de tipo de formación y modalidad","")</f>
        <v/>
      </c>
      <c r="C1682" s="288"/>
      <c r="D1682" s="288"/>
      <c r="E1682" s="288"/>
      <c r="F1682" s="288"/>
      <c r="G1682" s="288"/>
      <c r="H1682" s="288"/>
      <c r="I1682" s="288"/>
      <c r="J1682" s="288"/>
      <c r="K1682" s="288"/>
      <c r="L1682" s="288"/>
      <c r="M1682" s="288"/>
      <c r="N1682" s="288"/>
      <c r="O1682" s="288"/>
      <c r="P1682" s="288"/>
      <c r="Q1682" s="288"/>
      <c r="AN1682" s="288" t="str">
        <f>IF(OR(AND(AP1544=Tablas!$C$61,'Formacion Profesional'!AS1544=Tablas!$C$53),AND(AP1544=Tablas!$C$61,'Formacion Profesional'!AS1544=Tablas!$C$54),AND(AP1544=Tablas!$C$62,'Formacion Profesional'!AS1544=Tablas!$C$53),AND(AP1544=Tablas!$C$62,'Formacion Profesional'!AS1544=Tablas!$C$56)),"Estos items no son financiables para la combinación de tipo de formación y modalidad","")</f>
        <v/>
      </c>
      <c r="AO1682" s="288"/>
      <c r="AP1682" s="288"/>
      <c r="AQ1682" s="288"/>
      <c r="AR1682" s="288"/>
      <c r="AS1682" s="288"/>
      <c r="AT1682" s="288"/>
      <c r="AU1682" s="288"/>
      <c r="AV1682" s="288"/>
      <c r="AW1682" s="288"/>
      <c r="AX1682" s="288"/>
      <c r="AY1682" s="288"/>
      <c r="AZ1682" s="288"/>
      <c r="BA1682" s="288"/>
      <c r="BB1682" s="288"/>
      <c r="BC1682" s="288"/>
    </row>
    <row r="1684" spans="2:55" ht="47.25" customHeight="1" x14ac:dyDescent="0.25">
      <c r="D1684" s="390" t="str">
        <f>IF(AND(D1544=Tablas!$C$62,OR('Formacion Profesional'!G1544=Tablas!$C$54,'Formacion Profesional'!G1544=Tablas!$C$57)),"Insumos 
(Elementos consumidos en la capacitación brindada)","")</f>
        <v/>
      </c>
      <c r="E1684" s="391"/>
      <c r="F1684" s="390" t="str">
        <f>IF(AND(D1544=Tablas!$C$62,'Formacion Profesional'!G1544=Tablas!$C$54,E1614&gt;0),"Ropa de trabajo
(Overol, mameluco o similares)","")</f>
        <v/>
      </c>
      <c r="G1684" s="391"/>
      <c r="H1684" s="390" t="str">
        <f>IF(AND(D1544=Tablas!$C$62,'Formacion Profesional'!G1544=Tablas!$C$54,E1614&gt;0),"Elementos de protección personal (EPP)
(Cascos, guantes, mangas, protección ocular y calzado de seguridad)","")</f>
        <v/>
      </c>
      <c r="I1684" s="392"/>
      <c r="J1684" s="392"/>
      <c r="AP1684" s="390" t="str">
        <f>IF(AND(AP1544=Tablas!$C$62,OR('Formacion Profesional'!AS1544=Tablas!$C$54,'Formacion Profesional'!AS1544=Tablas!$C$57)),"Insumos 
(Elementos consumidos en la capacitación brindada)","")</f>
        <v/>
      </c>
      <c r="AQ1684" s="391"/>
      <c r="AR1684" s="390" t="str">
        <f>IF(AND(AP1544=Tablas!$C$62,'Formacion Profesional'!AS1544=Tablas!$C$54,AQ1614&gt;0),"Ropa de trabajo
(Overol, mameluco o similares)","")</f>
        <v/>
      </c>
      <c r="AS1684" s="391"/>
      <c r="AT1684" s="390" t="str">
        <f>IF(AND(AP1544=Tablas!$C$62,'Formacion Profesional'!AS1544=Tablas!$C$54,AQ1614&gt;0),"Elementos de protección personal (EPP)
(Cascos, guantes, mangas, protección ocular y calzado de seguridad)","")</f>
        <v/>
      </c>
      <c r="AU1684" s="392"/>
      <c r="AV1684" s="392"/>
    </row>
    <row r="1685" spans="2:55" x14ac:dyDescent="0.25">
      <c r="D1685" s="393"/>
      <c r="E1685" s="393"/>
      <c r="F1685" s="394"/>
      <c r="G1685" s="394"/>
      <c r="H1685" s="394"/>
      <c r="I1685" s="394"/>
      <c r="J1685" s="394"/>
      <c r="AP1685" s="393"/>
      <c r="AQ1685" s="393"/>
      <c r="AR1685" s="394"/>
      <c r="AS1685" s="394"/>
      <c r="AT1685" s="394"/>
      <c r="AU1685" s="394"/>
      <c r="AV1685" s="394"/>
    </row>
    <row r="1686" spans="2:55" x14ac:dyDescent="0.25">
      <c r="D1686" s="393"/>
      <c r="E1686" s="393"/>
      <c r="F1686" s="394"/>
      <c r="G1686" s="394"/>
      <c r="H1686" s="394"/>
      <c r="I1686" s="394"/>
      <c r="J1686" s="394"/>
      <c r="AP1686" s="393"/>
      <c r="AQ1686" s="393"/>
      <c r="AR1686" s="394"/>
      <c r="AS1686" s="394"/>
      <c r="AT1686" s="394"/>
      <c r="AU1686" s="394"/>
      <c r="AV1686" s="394"/>
    </row>
    <row r="1687" spans="2:55" x14ac:dyDescent="0.25">
      <c r="D1687" s="393"/>
      <c r="E1687" s="393"/>
      <c r="F1687" s="394"/>
      <c r="G1687" s="394"/>
      <c r="H1687" s="394"/>
      <c r="I1687" s="394"/>
      <c r="J1687" s="394"/>
      <c r="AP1687" s="393"/>
      <c r="AQ1687" s="393"/>
      <c r="AR1687" s="394"/>
      <c r="AS1687" s="394"/>
      <c r="AT1687" s="394"/>
      <c r="AU1687" s="394"/>
      <c r="AV1687" s="394"/>
    </row>
    <row r="1688" spans="2:55" x14ac:dyDescent="0.25">
      <c r="D1688" s="393"/>
      <c r="E1688" s="393"/>
      <c r="F1688" s="394"/>
      <c r="G1688" s="394"/>
      <c r="H1688" s="394"/>
      <c r="I1688" s="394"/>
      <c r="J1688" s="394"/>
      <c r="AP1688" s="393"/>
      <c r="AQ1688" s="393"/>
      <c r="AR1688" s="394"/>
      <c r="AS1688" s="394"/>
      <c r="AT1688" s="394"/>
      <c r="AU1688" s="394"/>
      <c r="AV1688" s="394"/>
    </row>
    <row r="1690" spans="2:55" ht="15.75" x14ac:dyDescent="0.25">
      <c r="B1690" s="271" t="s">
        <v>9209</v>
      </c>
      <c r="C1690" s="271"/>
      <c r="D1690" s="271"/>
      <c r="E1690" s="271"/>
      <c r="F1690" s="271"/>
      <c r="G1690" s="271"/>
      <c r="H1690" s="271"/>
      <c r="I1690" s="271"/>
      <c r="J1690" s="271"/>
      <c r="K1690" s="271"/>
      <c r="L1690" s="271"/>
      <c r="M1690" s="271"/>
      <c r="N1690" s="271"/>
      <c r="O1690" s="271"/>
      <c r="P1690" s="271"/>
      <c r="Q1690" s="271"/>
      <c r="AN1690" s="271" t="s">
        <v>9209</v>
      </c>
      <c r="AO1690" s="271"/>
      <c r="AP1690" s="271"/>
      <c r="AQ1690" s="271"/>
      <c r="AR1690" s="271"/>
      <c r="AS1690" s="271"/>
      <c r="AT1690" s="271"/>
      <c r="AU1690" s="271"/>
      <c r="AV1690" s="271"/>
      <c r="AW1690" s="271"/>
      <c r="AX1690" s="271"/>
      <c r="AY1690" s="271"/>
      <c r="AZ1690" s="271"/>
      <c r="BA1690" s="271"/>
      <c r="BB1690" s="271"/>
      <c r="BC1690" s="271"/>
    </row>
    <row r="1691" spans="2:55" ht="15.75" x14ac:dyDescent="0.25">
      <c r="B1691" s="52"/>
      <c r="C1691" s="52"/>
      <c r="D1691" s="52"/>
      <c r="E1691" s="52"/>
      <c r="F1691" s="52"/>
      <c r="G1691" s="52"/>
      <c r="H1691" s="52"/>
      <c r="I1691" s="52"/>
      <c r="J1691" s="52"/>
      <c r="K1691" s="52"/>
      <c r="L1691" s="52"/>
      <c r="M1691" s="52"/>
      <c r="N1691" s="52"/>
      <c r="O1691" s="52"/>
      <c r="P1691" s="52"/>
      <c r="Q1691" s="52"/>
      <c r="AN1691" s="52"/>
      <c r="AO1691" s="52"/>
      <c r="AP1691" s="52"/>
      <c r="AQ1691" s="52"/>
      <c r="AR1691" s="52"/>
      <c r="AS1691" s="52"/>
      <c r="AT1691" s="52"/>
      <c r="AU1691" s="52"/>
      <c r="AV1691" s="52"/>
      <c r="AW1691" s="52"/>
      <c r="AX1691" s="52"/>
      <c r="AY1691" s="52"/>
      <c r="AZ1691" s="52"/>
      <c r="BA1691" s="52"/>
      <c r="BB1691" s="52"/>
      <c r="BC1691" s="52"/>
    </row>
    <row r="1692" spans="2:55" x14ac:dyDescent="0.25">
      <c r="B1692" s="288" t="str">
        <f>IF(OR(AND(D1544=Tablas!$C$61,'Formacion Profesional'!G1544=Tablas!$C$53),AND(D1544=Tablas!$C$61,'Formacion Profesional'!G1544=Tablas!$C$54),AND(D1544=Tablas!$C$62,'Formacion Profesional'!G1544=Tablas!$C$53),AND(D1544=Tablas!$C$62,'Formacion Profesional'!G1544=Tablas!$C$56),AND(D1544=Tablas!$C$62,'Formacion Profesional'!G1544=Tablas!$C$57)),"Este item no es financiable para la combinación de tipo de formación y modalidad","")</f>
        <v/>
      </c>
      <c r="C1692" s="288"/>
      <c r="D1692" s="288"/>
      <c r="E1692" s="288"/>
      <c r="F1692" s="288"/>
      <c r="G1692" s="288"/>
      <c r="H1692" s="288"/>
      <c r="I1692" s="288"/>
      <c r="J1692" s="288"/>
      <c r="K1692" s="288"/>
      <c r="L1692" s="288"/>
      <c r="M1692" s="288"/>
      <c r="N1692" s="288"/>
      <c r="O1692" s="288"/>
      <c r="P1692" s="288"/>
      <c r="Q1692" s="288"/>
      <c r="AN1692" s="288" t="str">
        <f>IF(OR(AND(AP1544=Tablas!$C$61,'Formacion Profesional'!AS1544=Tablas!$C$53),AND(AP1544=Tablas!$C$61,'Formacion Profesional'!AS1544=Tablas!$C$54),AND(AP1544=Tablas!$C$62,'Formacion Profesional'!AS1544=Tablas!$C$53),AND(AP1544=Tablas!$C$62,'Formacion Profesional'!AS1544=Tablas!$C$56),AND(AP1544=Tablas!$C$62,'Formacion Profesional'!AS1544=Tablas!$C$57)),"Este item no es financiable para la combinación de tipo de formación y modalidad","")</f>
        <v/>
      </c>
      <c r="AO1692" s="288"/>
      <c r="AP1692" s="288"/>
      <c r="AQ1692" s="288"/>
      <c r="AR1692" s="288"/>
      <c r="AS1692" s="288"/>
      <c r="AT1692" s="288"/>
      <c r="AU1692" s="288"/>
      <c r="AV1692" s="288"/>
      <c r="AW1692" s="288"/>
      <c r="AX1692" s="288"/>
      <c r="AY1692" s="288"/>
      <c r="AZ1692" s="288"/>
      <c r="BA1692" s="288"/>
      <c r="BB1692" s="288"/>
      <c r="BC1692" s="288"/>
    </row>
    <row r="1694" spans="2:55" x14ac:dyDescent="0.25">
      <c r="D1694" s="162" t="str">
        <f>IF(AND(D1544=Tablas!$C$62,'Formacion Profesional'!G1544=Tablas!$C$54),"Tipo de bien","")</f>
        <v/>
      </c>
      <c r="E1694" s="162" t="str">
        <f>IF(AND(D1544=Tablas!$C$62,'Formacion Profesional'!G1544=Tablas!$C$54),"Proveedor","")</f>
        <v/>
      </c>
      <c r="F1694" s="162" t="str">
        <f>IF(AND(D1544=Tablas!$C$62,'Formacion Profesional'!G1544=Tablas!$C$54),"Especificaciones técnicas","")</f>
        <v/>
      </c>
      <c r="G1694" s="162" t="str">
        <f>IF(AND(D1544=Tablas!$C$62,'Formacion Profesional'!G1544=Tablas!$C$54),"Cantidad","")</f>
        <v/>
      </c>
      <c r="H1694" s="162" t="str">
        <f>IF(AND(D1544=Tablas!$C$62,'Formacion Profesional'!G1544=Tablas!$C$54),"Costo unitario","")</f>
        <v/>
      </c>
      <c r="I1694" s="162" t="str">
        <f>IF(AND(D1544=Tablas!$C$62,'Formacion Profesional'!G1544=Tablas!$C$54),"Total","")</f>
        <v/>
      </c>
      <c r="AP1694" s="162" t="str">
        <f>IF(AND(AP1544=Tablas!$C$62,'Formacion Profesional'!AS1544=Tablas!$C$54),"Tipo de bien","")</f>
        <v/>
      </c>
      <c r="AQ1694" s="162" t="str">
        <f>IF(AND(AP1544=Tablas!$C$62,'Formacion Profesional'!AS1544=Tablas!$C$54),"Proveedor","")</f>
        <v/>
      </c>
      <c r="AR1694" s="162" t="str">
        <f>IF(AND(AP1544=Tablas!$C$62,'Formacion Profesional'!AS1544=Tablas!$C$54),"Especificaciones técnicas","")</f>
        <v/>
      </c>
      <c r="AS1694" s="162" t="str">
        <f>IF(AND(AP1544=Tablas!$C$62,'Formacion Profesional'!AS1544=Tablas!$C$54),"Cantidad","")</f>
        <v/>
      </c>
      <c r="AT1694" s="162" t="str">
        <f>IF(AND(AP1544=Tablas!$C$62,'Formacion Profesional'!AS1544=Tablas!$C$54),"Costo unitario","")</f>
        <v/>
      </c>
      <c r="AU1694" s="162" t="str">
        <f>IF(AND(AP1544=Tablas!$C$62,'Formacion Profesional'!AS1544=Tablas!$C$54),"Total","")</f>
        <v/>
      </c>
    </row>
    <row r="1695" spans="2:55" x14ac:dyDescent="0.25">
      <c r="D1695" s="185"/>
      <c r="E1695" s="185"/>
      <c r="F1695" s="185"/>
      <c r="G1695" s="186"/>
      <c r="H1695" s="186"/>
      <c r="I1695" s="117" t="str">
        <f>IF(AND(D1544=Tablas!$C$62,'Formacion Profesional'!G1544=Tablas!$C$54),+G1695*H1695,"")</f>
        <v/>
      </c>
      <c r="AP1695" s="185"/>
      <c r="AQ1695" s="185"/>
      <c r="AR1695" s="185"/>
      <c r="AS1695" s="186"/>
      <c r="AT1695" s="186"/>
      <c r="AU1695" s="117" t="str">
        <f>IF(AND(AP1544=Tablas!$C$62,'Formacion Profesional'!AS1544=Tablas!$C$54),+AS1695*AT1695,"")</f>
        <v/>
      </c>
    </row>
    <row r="1696" spans="2:55" x14ac:dyDescent="0.25">
      <c r="D1696" s="185"/>
      <c r="E1696" s="185"/>
      <c r="F1696" s="185"/>
      <c r="G1696" s="186"/>
      <c r="H1696" s="186"/>
      <c r="I1696" s="117" t="str">
        <f>IF(AND(D1544=Tablas!$C$62,'Formacion Profesional'!G1544=Tablas!$C$54),+G1696*H1696,"")</f>
        <v/>
      </c>
      <c r="AP1696" s="185"/>
      <c r="AQ1696" s="185"/>
      <c r="AR1696" s="185"/>
      <c r="AS1696" s="186"/>
      <c r="AT1696" s="186"/>
      <c r="AU1696" s="117" t="str">
        <f>IF(AND(AP1544=Tablas!$C$62,'Formacion Profesional'!AS1544=Tablas!$C$54),+AS1696*AT1696,"")</f>
        <v/>
      </c>
    </row>
    <row r="1697" spans="2:55" x14ac:dyDescent="0.25">
      <c r="D1697" s="185"/>
      <c r="E1697" s="185"/>
      <c r="F1697" s="185"/>
      <c r="G1697" s="186"/>
      <c r="H1697" s="186"/>
      <c r="I1697" s="117" t="str">
        <f>IF(AND(D1544=Tablas!$C$62,'Formacion Profesional'!G1544=Tablas!$C$54),+G1697*H1697,"")</f>
        <v/>
      </c>
      <c r="AP1697" s="185"/>
      <c r="AQ1697" s="185"/>
      <c r="AR1697" s="185"/>
      <c r="AS1697" s="186"/>
      <c r="AT1697" s="186"/>
      <c r="AU1697" s="117" t="str">
        <f>IF(AND(AP1544=Tablas!$C$62,'Formacion Profesional'!AS1544=Tablas!$C$54),+AS1697*AT1697,"")</f>
        <v/>
      </c>
    </row>
    <row r="1698" spans="2:55" x14ac:dyDescent="0.25">
      <c r="D1698" s="185"/>
      <c r="E1698" s="185"/>
      <c r="F1698" s="185"/>
      <c r="G1698" s="186"/>
      <c r="H1698" s="186"/>
      <c r="I1698" s="117" t="str">
        <f>IF(AND(D1544=Tablas!$C$62,'Formacion Profesional'!G1544=Tablas!$C$54),+G1698*H1698,"")</f>
        <v/>
      </c>
      <c r="AP1698" s="185"/>
      <c r="AQ1698" s="185"/>
      <c r="AR1698" s="185"/>
      <c r="AS1698" s="186"/>
      <c r="AT1698" s="186"/>
      <c r="AU1698" s="117" t="str">
        <f>IF(AND(AP1544=Tablas!$C$62,'Formacion Profesional'!AS1544=Tablas!$C$54),+AS1698*AT1698,"")</f>
        <v/>
      </c>
    </row>
    <row r="1699" spans="2:55" x14ac:dyDescent="0.25">
      <c r="D1699" s="185"/>
      <c r="E1699" s="185"/>
      <c r="F1699" s="185"/>
      <c r="G1699" s="186"/>
      <c r="H1699" s="186"/>
      <c r="I1699" s="117" t="str">
        <f>IF(AND(D1544=Tablas!$C$62,'Formacion Profesional'!G1544=Tablas!$C$54),+G1699*H1699,"")</f>
        <v/>
      </c>
      <c r="AP1699" s="185"/>
      <c r="AQ1699" s="185"/>
      <c r="AR1699" s="185"/>
      <c r="AS1699" s="186"/>
      <c r="AT1699" s="186"/>
      <c r="AU1699" s="117" t="str">
        <f>IF(AND(AP1544=Tablas!$C$62,'Formacion Profesional'!AS1544=Tablas!$C$54),+AS1699*AT1699,"")</f>
        <v/>
      </c>
    </row>
    <row r="1700" spans="2:55" x14ac:dyDescent="0.25">
      <c r="D1700" s="185"/>
      <c r="E1700" s="185"/>
      <c r="F1700" s="185"/>
      <c r="G1700" s="186"/>
      <c r="H1700" s="186"/>
      <c r="I1700" s="117" t="str">
        <f>IF(AND(D1544=Tablas!$C$62,'Formacion Profesional'!G1544=Tablas!$C$54),+G1700*H1700,"")</f>
        <v/>
      </c>
      <c r="AP1700" s="185"/>
      <c r="AQ1700" s="185"/>
      <c r="AR1700" s="185"/>
      <c r="AS1700" s="186"/>
      <c r="AT1700" s="186"/>
      <c r="AU1700" s="117" t="str">
        <f>IF(AND(AP1544=Tablas!$C$62,'Formacion Profesional'!AS1544=Tablas!$C$54),+AS1700*AT1700,"")</f>
        <v/>
      </c>
    </row>
    <row r="1701" spans="2:55" x14ac:dyDescent="0.25">
      <c r="D1701" s="185"/>
      <c r="E1701" s="185"/>
      <c r="F1701" s="185"/>
      <c r="G1701" s="186"/>
      <c r="H1701" s="186"/>
      <c r="I1701" s="117" t="str">
        <f>IF(AND(D1544=Tablas!$C$62,'Formacion Profesional'!G1544=Tablas!$C$54),+G1701*H1701,"")</f>
        <v/>
      </c>
      <c r="AP1701" s="185"/>
      <c r="AQ1701" s="185"/>
      <c r="AR1701" s="185"/>
      <c r="AS1701" s="186"/>
      <c r="AT1701" s="186"/>
      <c r="AU1701" s="117" t="str">
        <f>IF(AND(AP1544=Tablas!$C$62,'Formacion Profesional'!AS1544=Tablas!$C$54),+AS1701*AT1701,"")</f>
        <v/>
      </c>
    </row>
    <row r="1702" spans="2:55" x14ac:dyDescent="0.25">
      <c r="D1702" s="185"/>
      <c r="E1702" s="185"/>
      <c r="F1702" s="185"/>
      <c r="G1702" s="186"/>
      <c r="H1702" s="186"/>
      <c r="I1702" s="117" t="str">
        <f>IF(AND(D1544=Tablas!$C$62,'Formacion Profesional'!G1544=Tablas!$C$54),+G1702*H1702,"")</f>
        <v/>
      </c>
      <c r="AP1702" s="185"/>
      <c r="AQ1702" s="185"/>
      <c r="AR1702" s="185"/>
      <c r="AS1702" s="186"/>
      <c r="AT1702" s="186"/>
      <c r="AU1702" s="117" t="str">
        <f>IF(AND(AP1544=Tablas!$C$62,'Formacion Profesional'!AS1544=Tablas!$C$54),+AS1702*AT1702,"")</f>
        <v/>
      </c>
    </row>
    <row r="1703" spans="2:55" x14ac:dyDescent="0.25">
      <c r="D1703" s="185"/>
      <c r="E1703" s="185"/>
      <c r="F1703" s="185"/>
      <c r="G1703" s="186"/>
      <c r="H1703" s="186"/>
      <c r="I1703" s="117" t="str">
        <f>IF(AND(D1544=Tablas!$C$62,'Formacion Profesional'!G1544=Tablas!$C$54),+G1703*H1703,"")</f>
        <v/>
      </c>
      <c r="AP1703" s="185"/>
      <c r="AQ1703" s="185"/>
      <c r="AR1703" s="185"/>
      <c r="AS1703" s="186"/>
      <c r="AT1703" s="186"/>
      <c r="AU1703" s="117" t="str">
        <f>IF(AND(AP1544=Tablas!$C$62,'Formacion Profesional'!AS1544=Tablas!$C$54),+AS1703*AT1703,"")</f>
        <v/>
      </c>
    </row>
    <row r="1704" spans="2:55" x14ac:dyDescent="0.25">
      <c r="D1704" s="185"/>
      <c r="E1704" s="185"/>
      <c r="F1704" s="185"/>
      <c r="G1704" s="186"/>
      <c r="H1704" s="186"/>
      <c r="I1704" s="117" t="str">
        <f>IF(AND(D1544=Tablas!$C$62,'Formacion Profesional'!G1544=Tablas!$C$54),+G1704*H1704,"")</f>
        <v/>
      </c>
      <c r="AP1704" s="185"/>
      <c r="AQ1704" s="185"/>
      <c r="AR1704" s="185"/>
      <c r="AS1704" s="186"/>
      <c r="AT1704" s="186"/>
      <c r="AU1704" s="117" t="str">
        <f>IF(AND(AP1544=Tablas!$C$62,'Formacion Profesional'!AS1544=Tablas!$C$54),+AS1704*AT1704,"")</f>
        <v/>
      </c>
    </row>
    <row r="1705" spans="2:55" x14ac:dyDescent="0.25">
      <c r="D1705" s="185"/>
      <c r="E1705" s="185"/>
      <c r="F1705" s="185"/>
      <c r="G1705" s="186"/>
      <c r="H1705" s="186"/>
      <c r="I1705" s="117" t="str">
        <f>IF(AND(D1544=Tablas!$C$62,'Formacion Profesional'!G1544=Tablas!$C$54),+G1705*H1705,"")</f>
        <v/>
      </c>
      <c r="AP1705" s="185"/>
      <c r="AQ1705" s="185"/>
      <c r="AR1705" s="185"/>
      <c r="AS1705" s="186"/>
      <c r="AT1705" s="186"/>
      <c r="AU1705" s="117" t="str">
        <f>IF(AND(AP1544=Tablas!$C$62,'Formacion Profesional'!AS1544=Tablas!$C$54),+AS1705*AT1705,"")</f>
        <v/>
      </c>
    </row>
    <row r="1706" spans="2:55" x14ac:dyDescent="0.25">
      <c r="D1706" s="185"/>
      <c r="E1706" s="185"/>
      <c r="F1706" s="185"/>
      <c r="G1706" s="186"/>
      <c r="H1706" s="186"/>
      <c r="I1706" s="117" t="str">
        <f>IF(AND(D1544=Tablas!$C$62,'Formacion Profesional'!G1544=Tablas!$C$54),+G1706*H1706,"")</f>
        <v/>
      </c>
      <c r="AP1706" s="185"/>
      <c r="AQ1706" s="185"/>
      <c r="AR1706" s="185"/>
      <c r="AS1706" s="186"/>
      <c r="AT1706" s="186"/>
      <c r="AU1706" s="117" t="str">
        <f>IF(AND(AP1544=Tablas!$C$62,'Formacion Profesional'!AS1544=Tablas!$C$54),+AS1706*AT1706,"")</f>
        <v/>
      </c>
    </row>
    <row r="1707" spans="2:55" x14ac:dyDescent="0.25">
      <c r="D1707" s="185"/>
      <c r="E1707" s="185"/>
      <c r="F1707" s="185"/>
      <c r="G1707" s="186"/>
      <c r="H1707" s="186"/>
      <c r="I1707" s="117" t="str">
        <f>IF(AND(D1544=Tablas!$C$62,'Formacion Profesional'!G1544=Tablas!$C$54),+G1707*H1707,"")</f>
        <v/>
      </c>
      <c r="AP1707" s="185"/>
      <c r="AQ1707" s="185"/>
      <c r="AR1707" s="185"/>
      <c r="AS1707" s="186"/>
      <c r="AT1707" s="186"/>
      <c r="AU1707" s="117" t="str">
        <f>IF(AND(AP1544=Tablas!$C$62,'Formacion Profesional'!AS1544=Tablas!$C$54),+AS1707*AT1707,"")</f>
        <v/>
      </c>
    </row>
    <row r="1708" spans="2:55" x14ac:dyDescent="0.25">
      <c r="D1708" s="185"/>
      <c r="E1708" s="185"/>
      <c r="F1708" s="185"/>
      <c r="G1708" s="186"/>
      <c r="H1708" s="186"/>
      <c r="I1708" s="117" t="str">
        <f>IF(AND(D1544=Tablas!$C$62,'Formacion Profesional'!G1544=Tablas!$C$54),+G1708*H1708,"")</f>
        <v/>
      </c>
      <c r="AP1708" s="185"/>
      <c r="AQ1708" s="185"/>
      <c r="AR1708" s="185"/>
      <c r="AS1708" s="186"/>
      <c r="AT1708" s="186"/>
      <c r="AU1708" s="117" t="str">
        <f>IF(AND(AP1544=Tablas!$C$62,'Formacion Profesional'!AS1544=Tablas!$C$54),+AS1708*AT1708,"")</f>
        <v/>
      </c>
    </row>
    <row r="1709" spans="2:55" x14ac:dyDescent="0.25">
      <c r="D1709" s="185"/>
      <c r="E1709" s="185"/>
      <c r="F1709" s="185"/>
      <c r="G1709" s="186"/>
      <c r="H1709" s="186"/>
      <c r="I1709" s="117" t="str">
        <f>IF(AND(D1544=Tablas!$C$62,'Formacion Profesional'!G1544=Tablas!$C$54),+G1709*H1709,"")</f>
        <v/>
      </c>
      <c r="AP1709" s="185"/>
      <c r="AQ1709" s="185"/>
      <c r="AR1709" s="185"/>
      <c r="AS1709" s="186"/>
      <c r="AT1709" s="186"/>
      <c r="AU1709" s="117" t="str">
        <f>IF(AND(AP1544=Tablas!$C$62,'Formacion Profesional'!AS1544=Tablas!$C$54),+AS1709*AT1709,"")</f>
        <v/>
      </c>
    </row>
    <row r="1710" spans="2:55" x14ac:dyDescent="0.25">
      <c r="D1710" s="387" t="str">
        <f>IF(AND(D1544=Tablas!$C$62,'Formacion Profesional'!G1544=Tablas!$C$54),"Total","")</f>
        <v/>
      </c>
      <c r="E1710" s="387"/>
      <c r="F1710" s="387"/>
      <c r="G1710" s="387"/>
      <c r="H1710" s="387"/>
      <c r="I1710" s="126">
        <f>SUM(I1695:I1709)</f>
        <v>0</v>
      </c>
      <c r="AP1710" s="387" t="str">
        <f>IF(AND(AP1544=Tablas!$C$62,'Formacion Profesional'!AS1544=Tablas!$C$54),"Total","")</f>
        <v/>
      </c>
      <c r="AQ1710" s="387"/>
      <c r="AR1710" s="387"/>
      <c r="AS1710" s="387"/>
      <c r="AT1710" s="387"/>
      <c r="AU1710" s="126">
        <f>SUM(AU1695:AU1709)</f>
        <v>0</v>
      </c>
    </row>
    <row r="1712" spans="2:55" ht="15.75" x14ac:dyDescent="0.25">
      <c r="B1712" s="271" t="s">
        <v>9210</v>
      </c>
      <c r="C1712" s="271"/>
      <c r="D1712" s="271"/>
      <c r="E1712" s="271"/>
      <c r="F1712" s="271"/>
      <c r="G1712" s="271"/>
      <c r="H1712" s="271"/>
      <c r="I1712" s="271"/>
      <c r="J1712" s="271"/>
      <c r="K1712" s="271"/>
      <c r="L1712" s="271"/>
      <c r="M1712" s="271"/>
      <c r="N1712" s="271"/>
      <c r="O1712" s="271"/>
      <c r="P1712" s="271"/>
      <c r="Q1712" s="271"/>
      <c r="AN1712" s="271" t="s">
        <v>9210</v>
      </c>
      <c r="AO1712" s="271"/>
      <c r="AP1712" s="271"/>
      <c r="AQ1712" s="271"/>
      <c r="AR1712" s="271"/>
      <c r="AS1712" s="271"/>
      <c r="AT1712" s="271"/>
      <c r="AU1712" s="271"/>
      <c r="AV1712" s="271"/>
      <c r="AW1712" s="271"/>
      <c r="AX1712" s="271"/>
      <c r="AY1712" s="271"/>
      <c r="AZ1712" s="271"/>
      <c r="BA1712" s="271"/>
      <c r="BB1712" s="271"/>
      <c r="BC1712" s="271"/>
    </row>
    <row r="1715" spans="3:54" ht="15" customHeight="1" x14ac:dyDescent="0.25">
      <c r="C1715" s="288" t="s">
        <v>9211</v>
      </c>
      <c r="D1715" s="288"/>
      <c r="E1715" s="288"/>
      <c r="F1715" s="288"/>
      <c r="G1715" s="288"/>
      <c r="H1715" s="288"/>
      <c r="AO1715" s="288" t="s">
        <v>9211</v>
      </c>
      <c r="AP1715" s="288"/>
      <c r="AQ1715" s="288"/>
      <c r="AR1715" s="288"/>
      <c r="AS1715" s="288"/>
      <c r="AT1715" s="288"/>
    </row>
    <row r="1717" spans="3:54" x14ac:dyDescent="0.25">
      <c r="C1717" s="341"/>
      <c r="D1717" s="342"/>
      <c r="E1717" s="342"/>
      <c r="F1717" s="342"/>
      <c r="G1717" s="342"/>
      <c r="H1717" s="342"/>
      <c r="I1717" s="342"/>
      <c r="J1717" s="342"/>
      <c r="K1717" s="342"/>
      <c r="L1717" s="342"/>
      <c r="M1717" s="342"/>
      <c r="N1717" s="342"/>
      <c r="O1717" s="342"/>
      <c r="P1717" s="343"/>
      <c r="AO1717" s="341"/>
      <c r="AP1717" s="342"/>
      <c r="AQ1717" s="342"/>
      <c r="AR1717" s="342"/>
      <c r="AS1717" s="342"/>
      <c r="AT1717" s="342"/>
      <c r="AU1717" s="342"/>
      <c r="AV1717" s="342"/>
      <c r="AW1717" s="342"/>
      <c r="AX1717" s="342"/>
      <c r="AY1717" s="342"/>
      <c r="AZ1717" s="342"/>
      <c r="BA1717" s="342"/>
      <c r="BB1717" s="343"/>
    </row>
    <row r="1718" spans="3:54" x14ac:dyDescent="0.25">
      <c r="C1718" s="344"/>
      <c r="D1718" s="304"/>
      <c r="E1718" s="304"/>
      <c r="F1718" s="304"/>
      <c r="G1718" s="304"/>
      <c r="H1718" s="304"/>
      <c r="I1718" s="304"/>
      <c r="J1718" s="304"/>
      <c r="K1718" s="304"/>
      <c r="L1718" s="304"/>
      <c r="M1718" s="304"/>
      <c r="N1718" s="304"/>
      <c r="O1718" s="304"/>
      <c r="P1718" s="345"/>
      <c r="AO1718" s="344"/>
      <c r="AP1718" s="304"/>
      <c r="AQ1718" s="304"/>
      <c r="AR1718" s="304"/>
      <c r="AS1718" s="304"/>
      <c r="AT1718" s="304"/>
      <c r="AU1718" s="304"/>
      <c r="AV1718" s="304"/>
      <c r="AW1718" s="304"/>
      <c r="AX1718" s="304"/>
      <c r="AY1718" s="304"/>
      <c r="AZ1718" s="304"/>
      <c r="BA1718" s="304"/>
      <c r="BB1718" s="345"/>
    </row>
    <row r="1719" spans="3:54" x14ac:dyDescent="0.25">
      <c r="C1719" s="344"/>
      <c r="D1719" s="304"/>
      <c r="E1719" s="304"/>
      <c r="F1719" s="304"/>
      <c r="G1719" s="304"/>
      <c r="H1719" s="304"/>
      <c r="I1719" s="304"/>
      <c r="J1719" s="304"/>
      <c r="K1719" s="304"/>
      <c r="L1719" s="304"/>
      <c r="M1719" s="304"/>
      <c r="N1719" s="304"/>
      <c r="O1719" s="304"/>
      <c r="P1719" s="345"/>
      <c r="AO1719" s="344"/>
      <c r="AP1719" s="304"/>
      <c r="AQ1719" s="304"/>
      <c r="AR1719" s="304"/>
      <c r="AS1719" s="304"/>
      <c r="AT1719" s="304"/>
      <c r="AU1719" s="304"/>
      <c r="AV1719" s="304"/>
      <c r="AW1719" s="304"/>
      <c r="AX1719" s="304"/>
      <c r="AY1719" s="304"/>
      <c r="AZ1719" s="304"/>
      <c r="BA1719" s="304"/>
      <c r="BB1719" s="345"/>
    </row>
    <row r="1720" spans="3:54" x14ac:dyDescent="0.25">
      <c r="C1720" s="344"/>
      <c r="D1720" s="304"/>
      <c r="E1720" s="304"/>
      <c r="F1720" s="304"/>
      <c r="G1720" s="304"/>
      <c r="H1720" s="304"/>
      <c r="I1720" s="304"/>
      <c r="J1720" s="304"/>
      <c r="K1720" s="304"/>
      <c r="L1720" s="304"/>
      <c r="M1720" s="304"/>
      <c r="N1720" s="304"/>
      <c r="O1720" s="304"/>
      <c r="P1720" s="345"/>
      <c r="AO1720" s="344"/>
      <c r="AP1720" s="304"/>
      <c r="AQ1720" s="304"/>
      <c r="AR1720" s="304"/>
      <c r="AS1720" s="304"/>
      <c r="AT1720" s="304"/>
      <c r="AU1720" s="304"/>
      <c r="AV1720" s="304"/>
      <c r="AW1720" s="304"/>
      <c r="AX1720" s="304"/>
      <c r="AY1720" s="304"/>
      <c r="AZ1720" s="304"/>
      <c r="BA1720" s="304"/>
      <c r="BB1720" s="345"/>
    </row>
    <row r="1721" spans="3:54" x14ac:dyDescent="0.25">
      <c r="C1721" s="344"/>
      <c r="D1721" s="304"/>
      <c r="E1721" s="304"/>
      <c r="F1721" s="304"/>
      <c r="G1721" s="304"/>
      <c r="H1721" s="304"/>
      <c r="I1721" s="304"/>
      <c r="J1721" s="304"/>
      <c r="K1721" s="304"/>
      <c r="L1721" s="304"/>
      <c r="M1721" s="304"/>
      <c r="N1721" s="304"/>
      <c r="O1721" s="304"/>
      <c r="P1721" s="345"/>
      <c r="AO1721" s="344"/>
      <c r="AP1721" s="304"/>
      <c r="AQ1721" s="304"/>
      <c r="AR1721" s="304"/>
      <c r="AS1721" s="304"/>
      <c r="AT1721" s="304"/>
      <c r="AU1721" s="304"/>
      <c r="AV1721" s="304"/>
      <c r="AW1721" s="304"/>
      <c r="AX1721" s="304"/>
      <c r="AY1721" s="304"/>
      <c r="AZ1721" s="304"/>
      <c r="BA1721" s="304"/>
      <c r="BB1721" s="345"/>
    </row>
    <row r="1722" spans="3:54" x14ac:dyDescent="0.25">
      <c r="C1722" s="346"/>
      <c r="D1722" s="347"/>
      <c r="E1722" s="347"/>
      <c r="F1722" s="347"/>
      <c r="G1722" s="347"/>
      <c r="H1722" s="347"/>
      <c r="I1722" s="347"/>
      <c r="J1722" s="347"/>
      <c r="K1722" s="347"/>
      <c r="L1722" s="347"/>
      <c r="M1722" s="347"/>
      <c r="N1722" s="347"/>
      <c r="O1722" s="347"/>
      <c r="P1722" s="348"/>
      <c r="AO1722" s="346"/>
      <c r="AP1722" s="347"/>
      <c r="AQ1722" s="347"/>
      <c r="AR1722" s="347"/>
      <c r="AS1722" s="347"/>
      <c r="AT1722" s="347"/>
      <c r="AU1722" s="347"/>
      <c r="AV1722" s="347"/>
      <c r="AW1722" s="347"/>
      <c r="AX1722" s="347"/>
      <c r="AY1722" s="347"/>
      <c r="AZ1722" s="347"/>
      <c r="BA1722" s="347"/>
      <c r="BB1722" s="348"/>
    </row>
    <row r="1724" spans="3:54" ht="15" customHeight="1" x14ac:dyDescent="0.25">
      <c r="C1724" s="288" t="s">
        <v>9212</v>
      </c>
      <c r="D1724" s="288"/>
      <c r="E1724" s="288"/>
      <c r="F1724" s="288"/>
      <c r="G1724" s="288"/>
      <c r="H1724" s="288"/>
      <c r="AO1724" s="288" t="s">
        <v>9212</v>
      </c>
      <c r="AP1724" s="288"/>
      <c r="AQ1724" s="288"/>
      <c r="AR1724" s="288"/>
      <c r="AS1724" s="288"/>
      <c r="AT1724" s="288"/>
    </row>
    <row r="1726" spans="3:54" x14ac:dyDescent="0.25">
      <c r="C1726" s="341"/>
      <c r="D1726" s="342"/>
      <c r="E1726" s="342"/>
      <c r="F1726" s="342"/>
      <c r="G1726" s="342"/>
      <c r="H1726" s="342"/>
      <c r="I1726" s="342"/>
      <c r="J1726" s="342"/>
      <c r="K1726" s="342"/>
      <c r="L1726" s="342"/>
      <c r="M1726" s="342"/>
      <c r="N1726" s="342"/>
      <c r="O1726" s="342"/>
      <c r="P1726" s="343"/>
      <c r="AO1726" s="341"/>
      <c r="AP1726" s="342"/>
      <c r="AQ1726" s="342"/>
      <c r="AR1726" s="342"/>
      <c r="AS1726" s="342"/>
      <c r="AT1726" s="342"/>
      <c r="AU1726" s="342"/>
      <c r="AV1726" s="342"/>
      <c r="AW1726" s="342"/>
      <c r="AX1726" s="342"/>
      <c r="AY1726" s="342"/>
      <c r="AZ1726" s="342"/>
      <c r="BA1726" s="342"/>
      <c r="BB1726" s="343"/>
    </row>
    <row r="1727" spans="3:54" x14ac:dyDescent="0.25">
      <c r="C1727" s="344"/>
      <c r="D1727" s="304"/>
      <c r="E1727" s="304"/>
      <c r="F1727" s="304"/>
      <c r="G1727" s="304"/>
      <c r="H1727" s="304"/>
      <c r="I1727" s="304"/>
      <c r="J1727" s="304"/>
      <c r="K1727" s="304"/>
      <c r="L1727" s="304"/>
      <c r="M1727" s="304"/>
      <c r="N1727" s="304"/>
      <c r="O1727" s="304"/>
      <c r="P1727" s="345"/>
      <c r="AO1727" s="344"/>
      <c r="AP1727" s="304"/>
      <c r="AQ1727" s="304"/>
      <c r="AR1727" s="304"/>
      <c r="AS1727" s="304"/>
      <c r="AT1727" s="304"/>
      <c r="AU1727" s="304"/>
      <c r="AV1727" s="304"/>
      <c r="AW1727" s="304"/>
      <c r="AX1727" s="304"/>
      <c r="AY1727" s="304"/>
      <c r="AZ1727" s="304"/>
      <c r="BA1727" s="304"/>
      <c r="BB1727" s="345"/>
    </row>
    <row r="1728" spans="3:54" x14ac:dyDescent="0.25">
      <c r="C1728" s="344"/>
      <c r="D1728" s="304"/>
      <c r="E1728" s="304"/>
      <c r="F1728" s="304"/>
      <c r="G1728" s="304"/>
      <c r="H1728" s="304"/>
      <c r="I1728" s="304"/>
      <c r="J1728" s="304"/>
      <c r="K1728" s="304"/>
      <c r="L1728" s="304"/>
      <c r="M1728" s="304"/>
      <c r="N1728" s="304"/>
      <c r="O1728" s="304"/>
      <c r="P1728" s="345"/>
      <c r="AO1728" s="344"/>
      <c r="AP1728" s="304"/>
      <c r="AQ1728" s="304"/>
      <c r="AR1728" s="304"/>
      <c r="AS1728" s="304"/>
      <c r="AT1728" s="304"/>
      <c r="AU1728" s="304"/>
      <c r="AV1728" s="304"/>
      <c r="AW1728" s="304"/>
      <c r="AX1728" s="304"/>
      <c r="AY1728" s="304"/>
      <c r="AZ1728" s="304"/>
      <c r="BA1728" s="304"/>
      <c r="BB1728" s="345"/>
    </row>
    <row r="1729" spans="2:55" x14ac:dyDescent="0.25">
      <c r="C1729" s="344"/>
      <c r="D1729" s="304"/>
      <c r="E1729" s="304"/>
      <c r="F1729" s="304"/>
      <c r="G1729" s="304"/>
      <c r="H1729" s="304"/>
      <c r="I1729" s="304"/>
      <c r="J1729" s="304"/>
      <c r="K1729" s="304"/>
      <c r="L1729" s="304"/>
      <c r="M1729" s="304"/>
      <c r="N1729" s="304"/>
      <c r="O1729" s="304"/>
      <c r="P1729" s="345"/>
      <c r="AO1729" s="344"/>
      <c r="AP1729" s="304"/>
      <c r="AQ1729" s="304"/>
      <c r="AR1729" s="304"/>
      <c r="AS1729" s="304"/>
      <c r="AT1729" s="304"/>
      <c r="AU1729" s="304"/>
      <c r="AV1729" s="304"/>
      <c r="AW1729" s="304"/>
      <c r="AX1729" s="304"/>
      <c r="AY1729" s="304"/>
      <c r="AZ1729" s="304"/>
      <c r="BA1729" s="304"/>
      <c r="BB1729" s="345"/>
    </row>
    <row r="1730" spans="2:55" x14ac:dyDescent="0.25">
      <c r="C1730" s="344"/>
      <c r="D1730" s="304"/>
      <c r="E1730" s="304"/>
      <c r="F1730" s="304"/>
      <c r="G1730" s="304"/>
      <c r="H1730" s="304"/>
      <c r="I1730" s="304"/>
      <c r="J1730" s="304"/>
      <c r="K1730" s="304"/>
      <c r="L1730" s="304"/>
      <c r="M1730" s="304"/>
      <c r="N1730" s="304"/>
      <c r="O1730" s="304"/>
      <c r="P1730" s="345"/>
      <c r="AO1730" s="344"/>
      <c r="AP1730" s="304"/>
      <c r="AQ1730" s="304"/>
      <c r="AR1730" s="304"/>
      <c r="AS1730" s="304"/>
      <c r="AT1730" s="304"/>
      <c r="AU1730" s="304"/>
      <c r="AV1730" s="304"/>
      <c r="AW1730" s="304"/>
      <c r="AX1730" s="304"/>
      <c r="AY1730" s="304"/>
      <c r="AZ1730" s="304"/>
      <c r="BA1730" s="304"/>
      <c r="BB1730" s="345"/>
    </row>
    <row r="1731" spans="2:55" x14ac:dyDescent="0.25">
      <c r="C1731" s="346"/>
      <c r="D1731" s="347"/>
      <c r="E1731" s="347"/>
      <c r="F1731" s="347"/>
      <c r="G1731" s="347"/>
      <c r="H1731" s="347"/>
      <c r="I1731" s="347"/>
      <c r="J1731" s="347"/>
      <c r="K1731" s="347"/>
      <c r="L1731" s="347"/>
      <c r="M1731" s="347"/>
      <c r="N1731" s="347"/>
      <c r="O1731" s="347"/>
      <c r="P1731" s="348"/>
      <c r="AO1731" s="346"/>
      <c r="AP1731" s="347"/>
      <c r="AQ1731" s="347"/>
      <c r="AR1731" s="347"/>
      <c r="AS1731" s="347"/>
      <c r="AT1731" s="347"/>
      <c r="AU1731" s="347"/>
      <c r="AV1731" s="347"/>
      <c r="AW1731" s="347"/>
      <c r="AX1731" s="347"/>
      <c r="AY1731" s="347"/>
      <c r="AZ1731" s="347"/>
      <c r="BA1731" s="347"/>
      <c r="BB1731" s="348"/>
    </row>
    <row r="1733" spans="2:55" x14ac:dyDescent="0.25">
      <c r="C1733" s="288" t="s">
        <v>9213</v>
      </c>
      <c r="D1733" s="288"/>
      <c r="E1733" s="288"/>
      <c r="AO1733" s="288" t="s">
        <v>9213</v>
      </c>
      <c r="AP1733" s="288"/>
      <c r="AQ1733" s="288"/>
    </row>
    <row r="1735" spans="2:55" x14ac:dyDescent="0.25">
      <c r="C1735" s="341"/>
      <c r="D1735" s="342"/>
      <c r="E1735" s="342"/>
      <c r="F1735" s="342"/>
      <c r="G1735" s="342"/>
      <c r="H1735" s="342"/>
      <c r="I1735" s="342"/>
      <c r="J1735" s="342"/>
      <c r="K1735" s="342"/>
      <c r="L1735" s="342"/>
      <c r="M1735" s="342"/>
      <c r="N1735" s="342"/>
      <c r="O1735" s="342"/>
      <c r="P1735" s="343"/>
      <c r="AO1735" s="341"/>
      <c r="AP1735" s="342"/>
      <c r="AQ1735" s="342"/>
      <c r="AR1735" s="342"/>
      <c r="AS1735" s="342"/>
      <c r="AT1735" s="342"/>
      <c r="AU1735" s="342"/>
      <c r="AV1735" s="342"/>
      <c r="AW1735" s="342"/>
      <c r="AX1735" s="342"/>
      <c r="AY1735" s="342"/>
      <c r="AZ1735" s="342"/>
      <c r="BA1735" s="342"/>
      <c r="BB1735" s="343"/>
    </row>
    <row r="1736" spans="2:55" x14ac:dyDescent="0.25">
      <c r="C1736" s="344"/>
      <c r="D1736" s="304"/>
      <c r="E1736" s="304"/>
      <c r="F1736" s="304"/>
      <c r="G1736" s="304"/>
      <c r="H1736" s="304"/>
      <c r="I1736" s="304"/>
      <c r="J1736" s="304"/>
      <c r="K1736" s="304"/>
      <c r="L1736" s="304"/>
      <c r="M1736" s="304"/>
      <c r="N1736" s="304"/>
      <c r="O1736" s="304"/>
      <c r="P1736" s="345"/>
      <c r="AO1736" s="344"/>
      <c r="AP1736" s="304"/>
      <c r="AQ1736" s="304"/>
      <c r="AR1736" s="304"/>
      <c r="AS1736" s="304"/>
      <c r="AT1736" s="304"/>
      <c r="AU1736" s="304"/>
      <c r="AV1736" s="304"/>
      <c r="AW1736" s="304"/>
      <c r="AX1736" s="304"/>
      <c r="AY1736" s="304"/>
      <c r="AZ1736" s="304"/>
      <c r="BA1736" s="304"/>
      <c r="BB1736" s="345"/>
    </row>
    <row r="1737" spans="2:55" x14ac:dyDescent="0.25">
      <c r="C1737" s="344"/>
      <c r="D1737" s="304"/>
      <c r="E1737" s="304"/>
      <c r="F1737" s="304"/>
      <c r="G1737" s="304"/>
      <c r="H1737" s="304"/>
      <c r="I1737" s="304"/>
      <c r="J1737" s="304"/>
      <c r="K1737" s="304"/>
      <c r="L1737" s="304"/>
      <c r="M1737" s="304"/>
      <c r="N1737" s="304"/>
      <c r="O1737" s="304"/>
      <c r="P1737" s="345"/>
      <c r="AO1737" s="344"/>
      <c r="AP1737" s="304"/>
      <c r="AQ1737" s="304"/>
      <c r="AR1737" s="304"/>
      <c r="AS1737" s="304"/>
      <c r="AT1737" s="304"/>
      <c r="AU1737" s="304"/>
      <c r="AV1737" s="304"/>
      <c r="AW1737" s="304"/>
      <c r="AX1737" s="304"/>
      <c r="AY1737" s="304"/>
      <c r="AZ1737" s="304"/>
      <c r="BA1737" s="304"/>
      <c r="BB1737" s="345"/>
    </row>
    <row r="1738" spans="2:55" x14ac:dyDescent="0.25">
      <c r="C1738" s="344"/>
      <c r="D1738" s="304"/>
      <c r="E1738" s="304"/>
      <c r="F1738" s="304"/>
      <c r="G1738" s="304"/>
      <c r="H1738" s="304"/>
      <c r="I1738" s="304"/>
      <c r="J1738" s="304"/>
      <c r="K1738" s="304"/>
      <c r="L1738" s="304"/>
      <c r="M1738" s="304"/>
      <c r="N1738" s="304"/>
      <c r="O1738" s="304"/>
      <c r="P1738" s="345"/>
      <c r="AO1738" s="344"/>
      <c r="AP1738" s="304"/>
      <c r="AQ1738" s="304"/>
      <c r="AR1738" s="304"/>
      <c r="AS1738" s="304"/>
      <c r="AT1738" s="304"/>
      <c r="AU1738" s="304"/>
      <c r="AV1738" s="304"/>
      <c r="AW1738" s="304"/>
      <c r="AX1738" s="304"/>
      <c r="AY1738" s="304"/>
      <c r="AZ1738" s="304"/>
      <c r="BA1738" s="304"/>
      <c r="BB1738" s="345"/>
    </row>
    <row r="1739" spans="2:55" x14ac:dyDescent="0.25">
      <c r="C1739" s="344"/>
      <c r="D1739" s="304"/>
      <c r="E1739" s="304"/>
      <c r="F1739" s="304"/>
      <c r="G1739" s="304"/>
      <c r="H1739" s="304"/>
      <c r="I1739" s="304"/>
      <c r="J1739" s="304"/>
      <c r="K1739" s="304"/>
      <c r="L1739" s="304"/>
      <c r="M1739" s="304"/>
      <c r="N1739" s="304"/>
      <c r="O1739" s="304"/>
      <c r="P1739" s="345"/>
      <c r="AO1739" s="344"/>
      <c r="AP1739" s="304"/>
      <c r="AQ1739" s="304"/>
      <c r="AR1739" s="304"/>
      <c r="AS1739" s="304"/>
      <c r="AT1739" s="304"/>
      <c r="AU1739" s="304"/>
      <c r="AV1739" s="304"/>
      <c r="AW1739" s="304"/>
      <c r="AX1739" s="304"/>
      <c r="AY1739" s="304"/>
      <c r="AZ1739" s="304"/>
      <c r="BA1739" s="304"/>
      <c r="BB1739" s="345"/>
    </row>
    <row r="1740" spans="2:55" x14ac:dyDescent="0.25">
      <c r="C1740" s="346"/>
      <c r="D1740" s="347"/>
      <c r="E1740" s="347"/>
      <c r="F1740" s="347"/>
      <c r="G1740" s="347"/>
      <c r="H1740" s="347"/>
      <c r="I1740" s="347"/>
      <c r="J1740" s="347"/>
      <c r="K1740" s="347"/>
      <c r="L1740" s="347"/>
      <c r="M1740" s="347"/>
      <c r="N1740" s="347"/>
      <c r="O1740" s="347"/>
      <c r="P1740" s="348"/>
      <c r="AO1740" s="346"/>
      <c r="AP1740" s="347"/>
      <c r="AQ1740" s="347"/>
      <c r="AR1740" s="347"/>
      <c r="AS1740" s="347"/>
      <c r="AT1740" s="347"/>
      <c r="AU1740" s="347"/>
      <c r="AV1740" s="347"/>
      <c r="AW1740" s="347"/>
      <c r="AX1740" s="347"/>
      <c r="AY1740" s="347"/>
      <c r="AZ1740" s="347"/>
      <c r="BA1740" s="347"/>
      <c r="BB1740" s="348"/>
    </row>
    <row r="1744" spans="2:55" ht="15.75" x14ac:dyDescent="0.25">
      <c r="B1744" s="271" t="s">
        <v>9214</v>
      </c>
      <c r="C1744" s="271"/>
      <c r="D1744" s="271"/>
      <c r="E1744" s="271"/>
      <c r="F1744" s="271"/>
      <c r="G1744" s="271"/>
      <c r="H1744" s="271"/>
      <c r="I1744" s="271"/>
      <c r="J1744" s="271"/>
      <c r="K1744" s="271"/>
      <c r="L1744" s="271"/>
      <c r="M1744" s="271"/>
      <c r="N1744" s="271"/>
      <c r="O1744" s="271"/>
      <c r="P1744" s="271"/>
      <c r="Q1744" s="271"/>
      <c r="AN1744" s="271" t="s">
        <v>9214</v>
      </c>
      <c r="AO1744" s="271"/>
      <c r="AP1744" s="271"/>
      <c r="AQ1744" s="271"/>
      <c r="AR1744" s="271"/>
      <c r="AS1744" s="271"/>
      <c r="AT1744" s="271"/>
      <c r="AU1744" s="271"/>
      <c r="AV1744" s="271"/>
      <c r="AW1744" s="271"/>
      <c r="AX1744" s="271"/>
      <c r="AY1744" s="271"/>
      <c r="AZ1744" s="271"/>
      <c r="BA1744" s="271"/>
      <c r="BB1744" s="271"/>
      <c r="BC1744" s="271"/>
    </row>
    <row r="1747" spans="3:47" ht="30" x14ac:dyDescent="0.25">
      <c r="C1747" s="72" t="s">
        <v>9215</v>
      </c>
      <c r="D1747" s="72" t="s">
        <v>9216</v>
      </c>
      <c r="E1747" s="72" t="s">
        <v>9217</v>
      </c>
      <c r="F1747" s="72" t="s">
        <v>9218</v>
      </c>
      <c r="G1747" s="72" t="s">
        <v>9219</v>
      </c>
      <c r="H1747" s="72" t="s">
        <v>9220</v>
      </c>
      <c r="I1747" s="170"/>
      <c r="AO1747" s="72" t="s">
        <v>9215</v>
      </c>
      <c r="AP1747" s="72" t="s">
        <v>9216</v>
      </c>
      <c r="AQ1747" s="72" t="s">
        <v>9217</v>
      </c>
      <c r="AR1747" s="72" t="s">
        <v>9218</v>
      </c>
      <c r="AS1747" s="72" t="s">
        <v>9219</v>
      </c>
      <c r="AT1747" s="72" t="s">
        <v>9220</v>
      </c>
      <c r="AU1747" s="170"/>
    </row>
    <row r="1748" spans="3:47" x14ac:dyDescent="0.25">
      <c r="C1748" s="167" t="s">
        <v>9221</v>
      </c>
      <c r="D1748" s="73">
        <f>IF(OR(AND('Formacion Profesional'!D1544=Tablas!$C$62,'Formacion Profesional'!G1544=Tablas!$C$54),AND('Formacion Profesional'!D1544=Tablas!$C$62,'Formacion Profesional'!G1544=Tablas!$C$56),'Formacion Profesional'!D1544=Tablas!$C$62,'Formacion Profesional'!G1544=Tablas!$C$57),'Formacion Profesional'!D1553*'Formacion Profesional'!D1555,0)</f>
        <v>0</v>
      </c>
      <c r="E1748" s="80"/>
      <c r="F1748" s="73">
        <f>+D1748*E1748</f>
        <v>0</v>
      </c>
      <c r="G1748" s="80"/>
      <c r="H1748" s="73">
        <f t="shared" ref="H1748:H1752" si="12">+F1748-G1748</f>
        <v>0</v>
      </c>
      <c r="AO1748" s="167" t="s">
        <v>9221</v>
      </c>
      <c r="AP1748" s="73">
        <f>IF(OR(AND('Formacion Profesional'!AP1544=Tablas!$C$62,'Formacion Profesional'!AS1544=Tablas!$C$54),AND('Formacion Profesional'!AP1544=Tablas!$C$62,'Formacion Profesional'!AS1544=Tablas!$C$56),'Formacion Profesional'!AP1544=Tablas!$C$62,'Formacion Profesional'!AS1544=Tablas!$C$57),'Formacion Profesional'!AP1553*'Formacion Profesional'!AP1555,0)</f>
        <v>0</v>
      </c>
      <c r="AQ1748" s="80"/>
      <c r="AR1748" s="73">
        <f>+AP1748*AQ1748</f>
        <v>0</v>
      </c>
      <c r="AS1748" s="80"/>
      <c r="AT1748" s="73">
        <f t="shared" ref="AT1748:AT1752" si="13">+AR1748-AS1748</f>
        <v>0</v>
      </c>
    </row>
    <row r="1749" spans="3:47" x14ac:dyDescent="0.25">
      <c r="C1749" s="167" t="s">
        <v>9208</v>
      </c>
      <c r="D1749" s="73">
        <f>IF(OR(AND(D1544=Tablas!$C$62,'Formacion Profesional'!G1544=Tablas!$C$54),AND(D1544=Tablas!$C$62,'Formacion Profesional'!G1544=Tablas!$C$57)),'Formacion Profesional'!E1615,0)</f>
        <v>0</v>
      </c>
      <c r="E1749" s="80"/>
      <c r="F1749" s="73">
        <f>+D1749*E1749</f>
        <v>0</v>
      </c>
      <c r="G1749" s="80"/>
      <c r="H1749" s="73">
        <f t="shared" si="12"/>
        <v>0</v>
      </c>
      <c r="AO1749" s="167" t="s">
        <v>9208</v>
      </c>
      <c r="AP1749" s="73">
        <f>IF(OR(AND(AP1544=Tablas!$C$62,'Formacion Profesional'!AS1544=Tablas!$C$54),AND(AP1544=Tablas!$C$62,'Formacion Profesional'!AS1544=Tablas!$C$57)),'Formacion Profesional'!AQ1615,0)</f>
        <v>0</v>
      </c>
      <c r="AQ1749" s="80"/>
      <c r="AR1749" s="73">
        <f>+AP1749*AQ1749</f>
        <v>0</v>
      </c>
      <c r="AS1749" s="80"/>
      <c r="AT1749" s="73">
        <f t="shared" si="13"/>
        <v>0</v>
      </c>
    </row>
    <row r="1750" spans="3:47" x14ac:dyDescent="0.25">
      <c r="C1750" s="167" t="s">
        <v>9222</v>
      </c>
      <c r="D1750" s="73">
        <f>IF(AND(D1544=Tablas!$C$62,'Formacion Profesional'!G1544=Tablas!$C$54),E1614,0)</f>
        <v>0</v>
      </c>
      <c r="E1750" s="80"/>
      <c r="F1750" s="73">
        <f>+D1750*E1750</f>
        <v>0</v>
      </c>
      <c r="G1750" s="80"/>
      <c r="H1750" s="73">
        <f t="shared" si="12"/>
        <v>0</v>
      </c>
      <c r="AO1750" s="167" t="s">
        <v>9222</v>
      </c>
      <c r="AP1750" s="73">
        <f>IF(AND(AP1544=Tablas!$C$62,'Formacion Profesional'!AS1544=Tablas!$C$54),AQ1614,0)</f>
        <v>0</v>
      </c>
      <c r="AQ1750" s="80"/>
      <c r="AR1750" s="73">
        <f>+AP1750*AQ1750</f>
        <v>0</v>
      </c>
      <c r="AS1750" s="80"/>
      <c r="AT1750" s="73">
        <f t="shared" si="13"/>
        <v>0</v>
      </c>
    </row>
    <row r="1751" spans="3:47" x14ac:dyDescent="0.25">
      <c r="C1751" s="167" t="s">
        <v>9223</v>
      </c>
      <c r="D1751" s="73">
        <f>IF(AND(D1544=Tablas!$C$62,'Formacion Profesional'!G1544=Tablas!$C$54),E1614,0)</f>
        <v>0</v>
      </c>
      <c r="E1751" s="80"/>
      <c r="F1751" s="73">
        <f>+D1751*E1751</f>
        <v>0</v>
      </c>
      <c r="G1751" s="80"/>
      <c r="H1751" s="73">
        <f t="shared" si="12"/>
        <v>0</v>
      </c>
      <c r="AO1751" s="167" t="s">
        <v>9223</v>
      </c>
      <c r="AP1751" s="73">
        <f>IF(AND(AP1544=Tablas!$C$62,'Formacion Profesional'!AS1544=Tablas!$C$54),AQ1614,0)</f>
        <v>0</v>
      </c>
      <c r="AQ1751" s="80"/>
      <c r="AR1751" s="73">
        <f>+AP1751*AQ1751</f>
        <v>0</v>
      </c>
      <c r="AS1751" s="80"/>
      <c r="AT1751" s="73">
        <f t="shared" si="13"/>
        <v>0</v>
      </c>
    </row>
    <row r="1752" spans="3:47" ht="30" x14ac:dyDescent="0.25">
      <c r="C1752" s="167" t="s">
        <v>9224</v>
      </c>
      <c r="D1752" s="73">
        <f>IF(OR(AND(D1544=Tablas!$C$61,'Formacion Profesional'!G1544=Tablas!$C$53),AND(D1544=Tablas!$C$61,'Formacion Profesional'!G1544=Tablas!$C$54)),'Formacion Profesional'!D1557*'Formacion Profesional'!E1615,IF(AND(D1544=Tablas!$C$62,'Formacion Profesional'!G1544=Tablas!$C$53),'Formacion Profesional'!E1615,0))</f>
        <v>0</v>
      </c>
      <c r="E1752" s="80"/>
      <c r="F1752" s="73">
        <f>+D1752*E1752</f>
        <v>0</v>
      </c>
      <c r="G1752" s="80"/>
      <c r="H1752" s="73">
        <f t="shared" si="12"/>
        <v>0</v>
      </c>
      <c r="AO1752" s="167" t="s">
        <v>9224</v>
      </c>
      <c r="AP1752" s="73">
        <f>IF(OR(AND(AP1544=Tablas!$C$61,'Formacion Profesional'!AS1544=Tablas!$C$53),AND(AP1544=Tablas!$C$61,'Formacion Profesional'!AS1544=Tablas!$C$54)),'Formacion Profesional'!AP1557*'Formacion Profesional'!AQ1615,IF(AND(AP1544=Tablas!$C$62,'Formacion Profesional'!AS1544=Tablas!$C$53),'Formacion Profesional'!AQ1615,0))</f>
        <v>0</v>
      </c>
      <c r="AQ1752" s="80"/>
      <c r="AR1752" s="73">
        <f>+AP1752*AQ1752</f>
        <v>0</v>
      </c>
      <c r="AS1752" s="80"/>
      <c r="AT1752" s="73">
        <f t="shared" si="13"/>
        <v>0</v>
      </c>
    </row>
    <row r="1753" spans="3:47" x14ac:dyDescent="0.25">
      <c r="C1753" s="72" t="s">
        <v>7586</v>
      </c>
      <c r="D1753" s="74"/>
      <c r="E1753" s="74"/>
      <c r="F1753" s="74"/>
      <c r="G1753" s="73">
        <f>+G1748+G1749+G1750+G1751+G1752</f>
        <v>0</v>
      </c>
      <c r="H1753" s="73">
        <f>+H1748+H1749+H1750+H1751+H1752</f>
        <v>0</v>
      </c>
      <c r="AO1753" s="72" t="s">
        <v>7586</v>
      </c>
      <c r="AP1753" s="74"/>
      <c r="AQ1753" s="74"/>
      <c r="AR1753" s="74"/>
      <c r="AS1753" s="73">
        <f>+AS1748+AS1749+AS1750+AS1751+AS1752</f>
        <v>0</v>
      </c>
      <c r="AT1753" s="73">
        <f>+AT1748+AT1749+AT1750+AT1751+AT1752</f>
        <v>0</v>
      </c>
    </row>
    <row r="1756" spans="3:47" ht="15" customHeight="1" x14ac:dyDescent="0.25">
      <c r="C1756" s="385" t="s">
        <v>9227</v>
      </c>
      <c r="D1756" s="385"/>
      <c r="E1756" s="385"/>
      <c r="F1756" s="385"/>
      <c r="AO1756" s="385" t="s">
        <v>9227</v>
      </c>
      <c r="AP1756" s="385"/>
      <c r="AQ1756" s="385"/>
      <c r="AR1756" s="385"/>
    </row>
    <row r="1757" spans="3:47" ht="15" customHeight="1" x14ac:dyDescent="0.25">
      <c r="C1757" s="385"/>
      <c r="D1757" s="385"/>
      <c r="E1757" s="385"/>
      <c r="F1757" s="385"/>
      <c r="AO1757" s="385"/>
      <c r="AP1757" s="385"/>
      <c r="AQ1757" s="385"/>
      <c r="AR1757" s="385"/>
    </row>
    <row r="1780" spans="2:55" x14ac:dyDescent="0.25">
      <c r="C1780" s="100" t="s">
        <v>9442</v>
      </c>
      <c r="AO1780" s="100" t="s">
        <v>9462</v>
      </c>
    </row>
    <row r="1782" spans="2:55" ht="15.75" x14ac:dyDescent="0.25">
      <c r="B1782" s="271" t="s">
        <v>7689</v>
      </c>
      <c r="C1782" s="271" t="s">
        <v>7689</v>
      </c>
      <c r="D1782" s="271"/>
      <c r="E1782" s="271"/>
      <c r="F1782" s="271"/>
      <c r="G1782" s="271"/>
      <c r="H1782" s="271"/>
      <c r="I1782" s="271"/>
      <c r="J1782" s="271"/>
      <c r="K1782" s="271"/>
      <c r="L1782" s="271"/>
      <c r="M1782" s="271"/>
      <c r="N1782" s="271"/>
      <c r="O1782" s="271"/>
      <c r="P1782" s="271"/>
      <c r="Q1782" s="271"/>
      <c r="AN1782" s="271" t="s">
        <v>7689</v>
      </c>
      <c r="AO1782" s="271" t="s">
        <v>7689</v>
      </c>
      <c r="AP1782" s="271"/>
      <c r="AQ1782" s="271"/>
      <c r="AR1782" s="271"/>
      <c r="AS1782" s="271"/>
      <c r="AT1782" s="271"/>
      <c r="AU1782" s="271"/>
      <c r="AV1782" s="271"/>
      <c r="AW1782" s="271"/>
      <c r="AX1782" s="271"/>
      <c r="AY1782" s="271"/>
      <c r="AZ1782" s="271"/>
      <c r="BA1782" s="271"/>
      <c r="BB1782" s="271"/>
      <c r="BC1782" s="271"/>
    </row>
    <row r="1784" spans="2:55" x14ac:dyDescent="0.25">
      <c r="C1784" s="50" t="s">
        <v>7692</v>
      </c>
      <c r="D1784" s="101"/>
      <c r="E1784" s="19" t="str">
        <f>IF(D1784=Tablas!$C$62,"FP_Cerrada",IF('Formacion Profesional'!D1784=Tablas!$C$61,"FP_abierta",""))</f>
        <v/>
      </c>
      <c r="F1784" s="20" t="s">
        <v>7691</v>
      </c>
      <c r="G1784" s="349"/>
      <c r="H1784" s="402"/>
      <c r="I1784" s="350"/>
      <c r="AO1784" s="50" t="s">
        <v>7692</v>
      </c>
      <c r="AP1784" s="101"/>
      <c r="AQ1784" s="19" t="str">
        <f>IF(AP1784=Tablas!$C$62,"FP_Cerrada",IF('Formacion Profesional'!AP1784=Tablas!$C$61,"FP_abierta",""))</f>
        <v/>
      </c>
      <c r="AR1784" s="20" t="s">
        <v>7691</v>
      </c>
      <c r="AS1784" s="349"/>
      <c r="AT1784" s="402"/>
      <c r="AU1784" s="350"/>
    </row>
    <row r="1787" spans="2:55" x14ac:dyDescent="0.25">
      <c r="C1787" s="20" t="s">
        <v>7693</v>
      </c>
      <c r="D1787" s="276"/>
      <c r="E1787" s="277"/>
      <c r="F1787" s="277"/>
      <c r="G1787" s="277"/>
      <c r="H1787" s="277"/>
      <c r="I1787" s="277"/>
      <c r="J1787" s="277"/>
      <c r="K1787" s="278"/>
      <c r="AO1787" s="20" t="s">
        <v>7693</v>
      </c>
      <c r="AP1787" s="276"/>
      <c r="AQ1787" s="277"/>
      <c r="AR1787" s="277"/>
      <c r="AS1787" s="277"/>
      <c r="AT1787" s="277"/>
      <c r="AU1787" s="277"/>
      <c r="AV1787" s="277"/>
      <c r="AW1787" s="278"/>
    </row>
    <row r="1789" spans="2:55" x14ac:dyDescent="0.25">
      <c r="C1789" s="20" t="s">
        <v>7694</v>
      </c>
      <c r="D1789" s="155"/>
      <c r="F1789" s="20" t="s">
        <v>7695</v>
      </c>
      <c r="H1789" s="403"/>
      <c r="I1789" s="404"/>
      <c r="AO1789" s="20" t="s">
        <v>7694</v>
      </c>
      <c r="AP1789" s="155"/>
      <c r="AR1789" s="20" t="s">
        <v>7695</v>
      </c>
      <c r="AT1789" s="403"/>
      <c r="AU1789" s="404"/>
    </row>
    <row r="1791" spans="2:55" x14ac:dyDescent="0.25">
      <c r="C1791" s="405" t="s">
        <v>7710</v>
      </c>
      <c r="D1791" s="406"/>
      <c r="E1791" s="406"/>
      <c r="F1791" s="406"/>
      <c r="G1791" s="406"/>
      <c r="H1791" s="406"/>
      <c r="I1791" s="406"/>
      <c r="J1791" s="407"/>
      <c r="AO1791" s="405" t="s">
        <v>7710</v>
      </c>
      <c r="AP1791" s="406"/>
      <c r="AQ1791" s="406"/>
      <c r="AR1791" s="406"/>
      <c r="AS1791" s="406"/>
      <c r="AT1791" s="406"/>
      <c r="AU1791" s="406"/>
      <c r="AV1791" s="407"/>
    </row>
    <row r="1792" spans="2:55" x14ac:dyDescent="0.25">
      <c r="C1792" s="57"/>
      <c r="D1792" s="58"/>
      <c r="E1792" s="58"/>
      <c r="F1792" s="58"/>
      <c r="G1792" s="58"/>
      <c r="H1792" s="58"/>
      <c r="I1792" s="58"/>
      <c r="J1792" s="59"/>
      <c r="AO1792" s="57"/>
      <c r="AP1792" s="58"/>
      <c r="AQ1792" s="58"/>
      <c r="AR1792" s="58"/>
      <c r="AS1792" s="58"/>
      <c r="AT1792" s="58"/>
      <c r="AU1792" s="58"/>
      <c r="AV1792" s="59"/>
    </row>
    <row r="1793" spans="2:55" x14ac:dyDescent="0.25">
      <c r="C1793" s="63" t="s">
        <v>7697</v>
      </c>
      <c r="D1793" s="156"/>
      <c r="E1793" s="58"/>
      <c r="F1793" s="58"/>
      <c r="G1793" s="58"/>
      <c r="H1793" s="58"/>
      <c r="I1793" s="58"/>
      <c r="J1793" s="59"/>
      <c r="AO1793" s="63" t="s">
        <v>7697</v>
      </c>
      <c r="AP1793" s="156"/>
      <c r="AQ1793" s="58"/>
      <c r="AR1793" s="58"/>
      <c r="AS1793" s="58"/>
      <c r="AT1793" s="58"/>
      <c r="AU1793" s="58"/>
      <c r="AV1793" s="59"/>
    </row>
    <row r="1794" spans="2:55" x14ac:dyDescent="0.25">
      <c r="C1794" s="57"/>
      <c r="D1794" s="58"/>
      <c r="E1794" s="58"/>
      <c r="F1794" s="58"/>
      <c r="G1794" s="58"/>
      <c r="H1794" s="58"/>
      <c r="I1794" s="58"/>
      <c r="J1794" s="59"/>
      <c r="AO1794" s="57"/>
      <c r="AP1794" s="58"/>
      <c r="AQ1794" s="58"/>
      <c r="AR1794" s="58"/>
      <c r="AS1794" s="58"/>
      <c r="AT1794" s="58"/>
      <c r="AU1794" s="58"/>
      <c r="AV1794" s="59"/>
    </row>
    <row r="1795" spans="2:55" x14ac:dyDescent="0.25">
      <c r="C1795" s="63" t="s">
        <v>7696</v>
      </c>
      <c r="D1795" s="156"/>
      <c r="E1795" s="58"/>
      <c r="F1795" s="58"/>
      <c r="G1795" s="58"/>
      <c r="H1795" s="58"/>
      <c r="I1795" s="58"/>
      <c r="J1795" s="59"/>
      <c r="AO1795" s="63" t="s">
        <v>7696</v>
      </c>
      <c r="AP1795" s="156"/>
      <c r="AQ1795" s="58"/>
      <c r="AR1795" s="58"/>
      <c r="AS1795" s="58"/>
      <c r="AT1795" s="58"/>
      <c r="AU1795" s="58"/>
      <c r="AV1795" s="59"/>
    </row>
    <row r="1796" spans="2:55" x14ac:dyDescent="0.25">
      <c r="C1796" s="57"/>
      <c r="D1796" s="58"/>
      <c r="E1796" s="58"/>
      <c r="F1796" s="58"/>
      <c r="G1796" s="58"/>
      <c r="H1796" s="58"/>
      <c r="I1796" s="58"/>
      <c r="J1796" s="59"/>
      <c r="AO1796" s="57"/>
      <c r="AP1796" s="58"/>
      <c r="AQ1796" s="58"/>
      <c r="AR1796" s="58"/>
      <c r="AS1796" s="58"/>
      <c r="AT1796" s="58"/>
      <c r="AU1796" s="58"/>
      <c r="AV1796" s="59"/>
    </row>
    <row r="1797" spans="2:55" x14ac:dyDescent="0.25">
      <c r="C1797" s="63" t="s">
        <v>7698</v>
      </c>
      <c r="D1797" s="156"/>
      <c r="E1797" s="58"/>
      <c r="F1797" s="58"/>
      <c r="G1797" s="58"/>
      <c r="H1797" s="58"/>
      <c r="I1797" s="58"/>
      <c r="J1797" s="59"/>
      <c r="AO1797" s="63" t="s">
        <v>7698</v>
      </c>
      <c r="AP1797" s="156"/>
      <c r="AQ1797" s="58"/>
      <c r="AR1797" s="58"/>
      <c r="AS1797" s="58"/>
      <c r="AT1797" s="58"/>
      <c r="AU1797" s="58"/>
      <c r="AV1797" s="59"/>
    </row>
    <row r="1798" spans="2:55" x14ac:dyDescent="0.25">
      <c r="C1798" s="57"/>
      <c r="D1798" s="58"/>
      <c r="E1798" s="58"/>
      <c r="F1798" s="58"/>
      <c r="G1798" s="58"/>
      <c r="H1798" s="58"/>
      <c r="I1798" s="58"/>
      <c r="J1798" s="59"/>
      <c r="AO1798" s="57"/>
      <c r="AP1798" s="58"/>
      <c r="AQ1798" s="58"/>
      <c r="AR1798" s="58"/>
      <c r="AS1798" s="58"/>
      <c r="AT1798" s="58"/>
      <c r="AU1798" s="58"/>
      <c r="AV1798" s="59"/>
    </row>
    <row r="1799" spans="2:55" x14ac:dyDescent="0.25">
      <c r="C1799" s="408" t="str">
        <f>IF(D1795&gt;1,"Justifique cantidad de réplicas *","")</f>
        <v/>
      </c>
      <c r="D1799" s="409"/>
      <c r="E1799" s="289"/>
      <c r="F1799" s="289"/>
      <c r="G1799" s="289"/>
      <c r="H1799" s="289"/>
      <c r="I1799" s="289"/>
      <c r="J1799" s="59"/>
      <c r="AO1799" s="408" t="str">
        <f>IF(AP1795&gt;1,"Justifique cantidad de réplicas *","")</f>
        <v/>
      </c>
      <c r="AP1799" s="409"/>
      <c r="AQ1799" s="289"/>
      <c r="AR1799" s="289"/>
      <c r="AS1799" s="289"/>
      <c r="AT1799" s="289"/>
      <c r="AU1799" s="289"/>
      <c r="AV1799" s="59"/>
    </row>
    <row r="1800" spans="2:55" x14ac:dyDescent="0.25">
      <c r="C1800" s="60"/>
      <c r="D1800" s="61"/>
      <c r="E1800" s="61"/>
      <c r="F1800" s="61"/>
      <c r="G1800" s="61"/>
      <c r="H1800" s="61"/>
      <c r="I1800" s="61"/>
      <c r="J1800" s="62"/>
      <c r="AO1800" s="60"/>
      <c r="AP1800" s="61"/>
      <c r="AQ1800" s="61"/>
      <c r="AR1800" s="61"/>
      <c r="AS1800" s="61"/>
      <c r="AT1800" s="61"/>
      <c r="AU1800" s="61"/>
      <c r="AV1800" s="62"/>
    </row>
    <row r="1802" spans="2:55" x14ac:dyDescent="0.25">
      <c r="C1802" s="20" t="s">
        <v>9272</v>
      </c>
      <c r="D1802" s="410"/>
      <c r="E1802" s="411"/>
      <c r="F1802" s="411"/>
      <c r="G1802" s="411"/>
      <c r="H1802" s="412"/>
      <c r="AO1802" s="20" t="s">
        <v>9272</v>
      </c>
      <c r="AP1802" s="410"/>
      <c r="AQ1802" s="411"/>
      <c r="AR1802" s="411"/>
      <c r="AS1802" s="411"/>
      <c r="AT1802" s="412"/>
    </row>
    <row r="1804" spans="2:55" ht="15" hidden="1" customHeight="1" x14ac:dyDescent="0.25">
      <c r="B1804" s="19"/>
      <c r="C1804" s="19"/>
      <c r="D1804" s="19" t="e">
        <f>VLOOKUP(D1802,Tablas!$F$1279:$I$2758,4,FALSE)</f>
        <v>#N/A</v>
      </c>
      <c r="E1804" s="19"/>
      <c r="F1804" s="19"/>
      <c r="G1804" s="19"/>
      <c r="H1804" s="19"/>
      <c r="I1804" s="19"/>
      <c r="J1804" s="19"/>
      <c r="K1804" s="19"/>
      <c r="L1804" s="19"/>
      <c r="M1804" s="19"/>
      <c r="N1804" s="19"/>
      <c r="O1804" s="19"/>
      <c r="P1804" s="19"/>
      <c r="Q1804" s="19"/>
      <c r="AN1804" s="19"/>
      <c r="AO1804" s="19"/>
      <c r="AP1804" s="19" t="e">
        <f>VLOOKUP(AP1802,Tablas!$F$1279:$I$2758,4,FALSE)</f>
        <v>#N/A</v>
      </c>
      <c r="AQ1804" s="19"/>
      <c r="AR1804" s="19"/>
      <c r="AS1804" s="19"/>
      <c r="AT1804" s="19"/>
      <c r="AU1804" s="19"/>
      <c r="AV1804" s="19"/>
      <c r="AW1804" s="19"/>
      <c r="AX1804" s="19"/>
      <c r="AY1804" s="19"/>
      <c r="AZ1804" s="19"/>
      <c r="BA1804" s="19"/>
      <c r="BB1804" s="19"/>
      <c r="BC1804" s="19"/>
    </row>
    <row r="1806" spans="2:55" x14ac:dyDescent="0.25">
      <c r="C1806" s="21" t="s">
        <v>9273</v>
      </c>
      <c r="D1806" s="410"/>
      <c r="E1806" s="411"/>
      <c r="F1806" s="411"/>
      <c r="G1806" s="411"/>
      <c r="H1806" s="412"/>
      <c r="AO1806" s="21" t="s">
        <v>9273</v>
      </c>
      <c r="AP1806" s="410"/>
      <c r="AQ1806" s="411"/>
      <c r="AR1806" s="411"/>
      <c r="AS1806" s="411"/>
      <c r="AT1806" s="412"/>
    </row>
    <row r="1808" spans="2:55" x14ac:dyDescent="0.25">
      <c r="C1808" s="413" t="str">
        <f>IF(AND(D1853=0,E1853=0,D1854&gt;0,E1854&gt;0),"Formación exclusiva a desocupados","")</f>
        <v/>
      </c>
      <c r="D1808" s="413"/>
      <c r="E1808" s="413"/>
      <c r="G1808" s="413" t="str">
        <f>IF(AND(D1878=0,E1878=0,D1879&gt;0,E1879&gt;0,D1854=0,E1854=0),"Formación exclusiva a patrocinados","")</f>
        <v/>
      </c>
      <c r="H1808" s="413"/>
      <c r="I1808" s="413"/>
      <c r="AO1808" s="413" t="str">
        <f>IF(AND(AP1853=0,AQ1853=0,AP1854&gt;0,AQ1854&gt;0),"Formación exclusiva a desocupados","")</f>
        <v/>
      </c>
      <c r="AP1808" s="413"/>
      <c r="AQ1808" s="413"/>
      <c r="AS1808" s="413" t="str">
        <f>IF(AND(AP1878=0,AQ1878=0,AP1879&gt;0,AQ1879&gt;0,AP1854=0,AQ1854=0),"Formación exclusiva a patrocinados","")</f>
        <v/>
      </c>
      <c r="AT1808" s="413"/>
      <c r="AU1808" s="413"/>
    </row>
    <row r="1810" spans="3:48" x14ac:dyDescent="0.25">
      <c r="C1810" s="414" t="s">
        <v>9195</v>
      </c>
      <c r="D1810" s="415"/>
      <c r="E1810" s="415"/>
      <c r="F1810" s="415"/>
      <c r="G1810" s="415"/>
      <c r="H1810" s="415"/>
      <c r="I1810" s="415"/>
      <c r="J1810" s="416"/>
      <c r="AO1810" s="414" t="s">
        <v>9195</v>
      </c>
      <c r="AP1810" s="415"/>
      <c r="AQ1810" s="415"/>
      <c r="AR1810" s="415"/>
      <c r="AS1810" s="415"/>
      <c r="AT1810" s="415"/>
      <c r="AU1810" s="415"/>
      <c r="AV1810" s="416"/>
    </row>
    <row r="1812" spans="3:48" x14ac:dyDescent="0.25">
      <c r="C1812" s="20" t="s">
        <v>7566</v>
      </c>
      <c r="D1812" s="274"/>
      <c r="E1812" s="282"/>
      <c r="F1812" s="282"/>
      <c r="G1812" s="282"/>
      <c r="H1812" s="282"/>
      <c r="I1812" s="275"/>
      <c r="AO1812" s="20" t="s">
        <v>7566</v>
      </c>
      <c r="AP1812" s="274"/>
      <c r="AQ1812" s="282"/>
      <c r="AR1812" s="282"/>
      <c r="AS1812" s="282"/>
      <c r="AT1812" s="282"/>
      <c r="AU1812" s="275"/>
    </row>
    <row r="1814" spans="3:48" x14ac:dyDescent="0.25">
      <c r="C1814" s="20" t="s">
        <v>7567</v>
      </c>
      <c r="D1814" s="79"/>
      <c r="F1814" s="20" t="s">
        <v>7568</v>
      </c>
      <c r="G1814" s="417"/>
      <c r="H1814" s="418"/>
      <c r="AO1814" s="20" t="s">
        <v>7567</v>
      </c>
      <c r="AP1814" s="79"/>
      <c r="AR1814" s="20" t="s">
        <v>7568</v>
      </c>
      <c r="AS1814" s="417"/>
      <c r="AT1814" s="418"/>
    </row>
    <row r="1815" spans="3:48" ht="15" hidden="1" customHeight="1" x14ac:dyDescent="0.25">
      <c r="C1815" s="20"/>
      <c r="D1815" s="76" t="str">
        <f>IF(D1814&gt;0,VLOOKUP(D1814,Tablas!$K$5:$L$28,2,FALSE),"")</f>
        <v/>
      </c>
      <c r="E1815" s="19" t="str">
        <f>IF(D1814&gt;0,VLOOKUP(D1814,Tablas!$K$5:$M$28,3,FALSE),"")</f>
        <v/>
      </c>
      <c r="F1815" s="20"/>
      <c r="G1815" s="58"/>
      <c r="AO1815" s="20"/>
      <c r="AP1815" s="76" t="str">
        <f>IF(AP1814&gt;0,VLOOKUP(AP1814,Tablas!$K$5:$L$28,2,FALSE),"")</f>
        <v/>
      </c>
      <c r="AQ1815" s="19" t="str">
        <f>IF(AP1814&gt;0,VLOOKUP(AP1814,Tablas!$K$5:$M$28,3,FALSE),"")</f>
        <v/>
      </c>
      <c r="AR1815" s="20"/>
      <c r="AS1815" s="58"/>
    </row>
    <row r="1817" spans="3:48" x14ac:dyDescent="0.25">
      <c r="C1817" s="20" t="s">
        <v>7570</v>
      </c>
      <c r="D1817" s="79"/>
      <c r="F1817" s="20" t="s">
        <v>9226</v>
      </c>
      <c r="G1817" s="330"/>
      <c r="H1817" s="332"/>
      <c r="AO1817" s="20" t="s">
        <v>7570</v>
      </c>
      <c r="AP1817" s="79"/>
      <c r="AR1817" s="20" t="s">
        <v>9226</v>
      </c>
      <c r="AS1817" s="330"/>
      <c r="AT1817" s="332"/>
    </row>
    <row r="1819" spans="3:48" x14ac:dyDescent="0.25">
      <c r="C1819" s="20" t="s">
        <v>7569</v>
      </c>
      <c r="D1819" s="79"/>
      <c r="F1819" s="20" t="s">
        <v>1180</v>
      </c>
      <c r="G1819" s="419" t="str">
        <f>IF(G1814&gt;0,VLOOKUP(I1819,Tablas!$Y$4:$AC$2546,5,FALSE),"")</f>
        <v/>
      </c>
      <c r="H1819" s="420"/>
      <c r="I1819" s="19" t="str">
        <f>+G1814&amp;D1814</f>
        <v/>
      </c>
      <c r="AO1819" s="20" t="s">
        <v>7569</v>
      </c>
      <c r="AP1819" s="79"/>
      <c r="AR1819" s="20" t="s">
        <v>1180</v>
      </c>
      <c r="AS1819" s="419" t="str">
        <f>IF(AS1814&gt;0,VLOOKUP(AU1819,Tablas!$Y$4:$AC$2546,5,FALSE),"")</f>
        <v/>
      </c>
      <c r="AT1819" s="420"/>
      <c r="AU1819" s="19" t="str">
        <f>+AS1814&amp;AP1814</f>
        <v/>
      </c>
    </row>
    <row r="1824" spans="3:48" x14ac:dyDescent="0.25">
      <c r="C1824" s="414" t="s">
        <v>9196</v>
      </c>
      <c r="D1824" s="415"/>
      <c r="E1824" s="415"/>
      <c r="F1824" s="415"/>
      <c r="G1824" s="415"/>
      <c r="H1824" s="415"/>
      <c r="I1824" s="415"/>
      <c r="J1824" s="416"/>
      <c r="AO1824" s="414" t="s">
        <v>9196</v>
      </c>
      <c r="AP1824" s="415"/>
      <c r="AQ1824" s="415"/>
      <c r="AR1824" s="415"/>
      <c r="AS1824" s="415"/>
      <c r="AT1824" s="415"/>
      <c r="AU1824" s="415"/>
      <c r="AV1824" s="416"/>
    </row>
    <row r="1826" spans="3:48" x14ac:dyDescent="0.25">
      <c r="C1826" s="20" t="s">
        <v>9198</v>
      </c>
      <c r="D1826" s="376"/>
      <c r="E1826" s="377"/>
      <c r="F1826" s="19" t="str">
        <f>IF(D1826=Tablas!$C$34,"Persona_Humana",IF(D1826=Tablas!$C$35,"Universidad",IF(D1826=Tablas!$C$36,"Escuela",IF(D1826=Tablas!$C$37,"Otras_Instituciones",""))))</f>
        <v/>
      </c>
      <c r="AO1826" s="20" t="s">
        <v>9198</v>
      </c>
      <c r="AP1826" s="376"/>
      <c r="AQ1826" s="377"/>
      <c r="AR1826" s="19" t="str">
        <f>IF(AP1826=Tablas!$C$34,"Persona_Humana",IF(AP1826=Tablas!$C$35,"Universidad",IF(AP1826=Tablas!$C$36,"Escuela",IF(AP1826=Tablas!$C$37,"Otras_Instituciones",""))))</f>
        <v/>
      </c>
    </row>
    <row r="1828" spans="3:48" x14ac:dyDescent="0.25">
      <c r="C1828" s="279" t="s">
        <v>9197</v>
      </c>
      <c r="D1828" s="421"/>
      <c r="E1828" s="399"/>
      <c r="F1828" s="400"/>
      <c r="G1828" s="400"/>
      <c r="H1828" s="400"/>
      <c r="I1828" s="400"/>
      <c r="J1828" s="401"/>
      <c r="AO1828" s="279" t="s">
        <v>9197</v>
      </c>
      <c r="AP1828" s="421"/>
      <c r="AQ1828" s="399"/>
      <c r="AR1828" s="400"/>
      <c r="AS1828" s="400"/>
      <c r="AT1828" s="400"/>
      <c r="AU1828" s="400"/>
      <c r="AV1828" s="401"/>
    </row>
    <row r="1830" spans="3:48" x14ac:dyDescent="0.25">
      <c r="C1830" s="75" t="str">
        <f>IF(OR(D1826=Tablas!$C$35,D1826=Tablas!$C$36,D1826=Tablas!$C$37),"Docentes","")</f>
        <v/>
      </c>
      <c r="AO1830" s="75" t="str">
        <f>IF(OR(AP1826=Tablas!$C$35,AP1826=Tablas!$C$36,AP1826=Tablas!$C$37),"Docentes","")</f>
        <v/>
      </c>
    </row>
    <row r="1832" spans="3:48" x14ac:dyDescent="0.25">
      <c r="C1832" s="179" t="str">
        <f>IF(OR(D1826=Tablas!$C$35,D1826=Tablas!$C$36,D1826=Tablas!$C$37),"CUIL/CUIT *","")</f>
        <v/>
      </c>
      <c r="D1832" s="179" t="str">
        <f>IF(OR(D1826=Tablas!$C$35,D1826=Tablas!$C$36,D1826=Tablas!$C$37),"Apellido *","")</f>
        <v/>
      </c>
      <c r="E1832" s="179" t="str">
        <f>IF(OR(D1826=Tablas!$C$35,D1826=Tablas!$C$36,D1826=Tablas!$C$37),"Nombre *","")</f>
        <v/>
      </c>
      <c r="F1832" s="179" t="str">
        <f>IF(OR(D1826=Tablas!$C$35,D1826=Tablas!$C$36,D1826=Tablas!$C$37),"Email *","")</f>
        <v/>
      </c>
      <c r="G1832" s="179" t="str">
        <f>IF(OR(D1826=Tablas!$C$35,D1826=Tablas!$C$36,D1826=Tablas!$C$37),"Trayectoria formativa del docente*","")</f>
        <v/>
      </c>
      <c r="AO1832" s="179" t="str">
        <f>IF(OR(AP1826=Tablas!$C$35,AP1826=Tablas!$C$36,AP1826=Tablas!$C$37),"CUIL/CUIT *","")</f>
        <v/>
      </c>
      <c r="AP1832" s="179" t="str">
        <f>IF(OR(AP1826=Tablas!$C$35,AP1826=Tablas!$C$36,AP1826=Tablas!$C$37),"Apellido *","")</f>
        <v/>
      </c>
      <c r="AQ1832" s="179" t="str">
        <f>IF(OR(AP1826=Tablas!$C$35,AP1826=Tablas!$C$36,AP1826=Tablas!$C$37),"Nombre *","")</f>
        <v/>
      </c>
      <c r="AR1832" s="179" t="str">
        <f>IF(OR(AP1826=Tablas!$C$35,AP1826=Tablas!$C$36,AP1826=Tablas!$C$37),"Email *","")</f>
        <v/>
      </c>
      <c r="AS1832" s="179" t="str">
        <f>IF(OR(AP1826=Tablas!$C$35,AP1826=Tablas!$C$36,AP1826=Tablas!$C$37),"Trayectoria formativa del docente*","")</f>
        <v/>
      </c>
    </row>
    <row r="1833" spans="3:48" x14ac:dyDescent="0.25">
      <c r="C1833" s="177"/>
      <c r="D1833" s="178"/>
      <c r="E1833" s="178"/>
      <c r="F1833" s="178"/>
      <c r="G1833" s="178"/>
      <c r="I1833" s="96" t="str">
        <f>IF(AND(OR(D1826=Tablas!$C$35,D1826=Tablas!$C$36,D1826=Tablas!$C$37),C1833="",D1833="",E1833="",F1833="",G1833=""),"Debe completar los datos de al menos un docente del curso","")</f>
        <v/>
      </c>
      <c r="AO1833" s="177"/>
      <c r="AP1833" s="178"/>
      <c r="AQ1833" s="178"/>
      <c r="AR1833" s="178"/>
      <c r="AS1833" s="178"/>
      <c r="AU1833" s="96" t="str">
        <f>IF(AND(OR(AP1826=Tablas!$C$35,AP1826=Tablas!$C$36,AP1826=Tablas!$C$37),AO1833="",AP1833="",AQ1833="",AR1833="",AS1833=""),"Debe completar los datos de al menos un docente del curso","")</f>
        <v/>
      </c>
    </row>
    <row r="1834" spans="3:48" x14ac:dyDescent="0.25">
      <c r="C1834" s="177"/>
      <c r="D1834" s="178"/>
      <c r="E1834" s="178"/>
      <c r="F1834" s="178"/>
      <c r="G1834" s="178"/>
      <c r="AO1834" s="177"/>
      <c r="AP1834" s="178"/>
      <c r="AQ1834" s="178"/>
      <c r="AR1834" s="178"/>
      <c r="AS1834" s="178"/>
    </row>
    <row r="1835" spans="3:48" x14ac:dyDescent="0.25">
      <c r="C1835" s="177"/>
      <c r="D1835" s="178"/>
      <c r="E1835" s="178"/>
      <c r="F1835" s="178"/>
      <c r="G1835" s="178"/>
      <c r="AO1835" s="177"/>
      <c r="AP1835" s="178"/>
      <c r="AQ1835" s="178"/>
      <c r="AR1835" s="178"/>
      <c r="AS1835" s="178"/>
    </row>
    <row r="1836" spans="3:48" x14ac:dyDescent="0.25">
      <c r="C1836" s="177"/>
      <c r="D1836" s="178"/>
      <c r="E1836" s="178"/>
      <c r="F1836" s="178"/>
      <c r="G1836" s="178"/>
      <c r="AO1836" s="177"/>
      <c r="AP1836" s="178"/>
      <c r="AQ1836" s="178"/>
      <c r="AR1836" s="178"/>
      <c r="AS1836" s="178"/>
    </row>
    <row r="1837" spans="3:48" x14ac:dyDescent="0.25">
      <c r="C1837" s="177"/>
      <c r="D1837" s="178"/>
      <c r="E1837" s="178"/>
      <c r="F1837" s="178"/>
      <c r="G1837" s="178"/>
      <c r="AO1837" s="177"/>
      <c r="AP1837" s="178"/>
      <c r="AQ1837" s="178"/>
      <c r="AR1837" s="178"/>
      <c r="AS1837" s="178"/>
    </row>
    <row r="1838" spans="3:48" x14ac:dyDescent="0.25">
      <c r="C1838" s="177"/>
      <c r="D1838" s="178"/>
      <c r="E1838" s="178"/>
      <c r="F1838" s="178"/>
      <c r="G1838" s="178"/>
      <c r="AO1838" s="177"/>
      <c r="AP1838" s="178"/>
      <c r="AQ1838" s="178"/>
      <c r="AR1838" s="178"/>
      <c r="AS1838" s="178"/>
    </row>
    <row r="1839" spans="3:48" x14ac:dyDescent="0.25">
      <c r="C1839" s="177"/>
      <c r="D1839" s="178"/>
      <c r="E1839" s="178"/>
      <c r="F1839" s="178"/>
      <c r="G1839" s="178"/>
      <c r="AO1839" s="177"/>
      <c r="AP1839" s="178"/>
      <c r="AQ1839" s="178"/>
      <c r="AR1839" s="178"/>
      <c r="AS1839" s="178"/>
    </row>
    <row r="1840" spans="3:48" x14ac:dyDescent="0.25">
      <c r="C1840" s="177"/>
      <c r="D1840" s="178"/>
      <c r="E1840" s="178"/>
      <c r="F1840" s="178"/>
      <c r="G1840" s="178"/>
      <c r="AO1840" s="177"/>
      <c r="AP1840" s="178"/>
      <c r="AQ1840" s="178"/>
      <c r="AR1840" s="178"/>
      <c r="AS1840" s="178"/>
    </row>
    <row r="1841" spans="2:55" x14ac:dyDescent="0.25">
      <c r="C1841" s="177"/>
      <c r="D1841" s="178"/>
      <c r="E1841" s="178"/>
      <c r="F1841" s="178"/>
      <c r="G1841" s="178"/>
      <c r="AO1841" s="177"/>
      <c r="AP1841" s="178"/>
      <c r="AQ1841" s="178"/>
      <c r="AR1841" s="178"/>
      <c r="AS1841" s="178"/>
    </row>
    <row r="1842" spans="2:55" x14ac:dyDescent="0.25">
      <c r="C1842" s="177"/>
      <c r="D1842" s="178"/>
      <c r="E1842" s="178"/>
      <c r="F1842" s="178"/>
      <c r="G1842" s="178"/>
      <c r="AO1842" s="177"/>
      <c r="AP1842" s="178"/>
      <c r="AQ1842" s="178"/>
      <c r="AR1842" s="178"/>
      <c r="AS1842" s="178"/>
    </row>
    <row r="1843" spans="2:55" x14ac:dyDescent="0.25">
      <c r="C1843" s="177"/>
      <c r="D1843" s="178"/>
      <c r="E1843" s="178"/>
      <c r="F1843" s="178"/>
      <c r="G1843" s="178"/>
      <c r="AO1843" s="177"/>
      <c r="AP1843" s="178"/>
      <c r="AQ1843" s="178"/>
      <c r="AR1843" s="178"/>
      <c r="AS1843" s="178"/>
    </row>
    <row r="1844" spans="2:55" x14ac:dyDescent="0.25">
      <c r="C1844" s="177"/>
      <c r="D1844" s="178"/>
      <c r="E1844" s="178"/>
      <c r="F1844" s="178"/>
      <c r="G1844" s="178"/>
      <c r="AO1844" s="177"/>
      <c r="AP1844" s="178"/>
      <c r="AQ1844" s="178"/>
      <c r="AR1844" s="178"/>
      <c r="AS1844" s="178"/>
    </row>
    <row r="1845" spans="2:55" x14ac:dyDescent="0.25">
      <c r="C1845" s="177"/>
      <c r="D1845" s="178"/>
      <c r="E1845" s="178"/>
      <c r="F1845" s="178"/>
      <c r="G1845" s="178"/>
      <c r="AO1845" s="177"/>
      <c r="AP1845" s="178"/>
      <c r="AQ1845" s="178"/>
      <c r="AR1845" s="178"/>
      <c r="AS1845" s="178"/>
    </row>
    <row r="1846" spans="2:55" x14ac:dyDescent="0.25">
      <c r="C1846" s="177"/>
      <c r="D1846" s="178"/>
      <c r="E1846" s="178"/>
      <c r="F1846" s="178"/>
      <c r="G1846" s="178"/>
      <c r="AO1846" s="177"/>
      <c r="AP1846" s="178"/>
      <c r="AQ1846" s="178"/>
      <c r="AR1846" s="178"/>
      <c r="AS1846" s="178"/>
    </row>
    <row r="1847" spans="2:55" x14ac:dyDescent="0.25">
      <c r="C1847" s="177"/>
      <c r="D1847" s="178"/>
      <c r="E1847" s="178"/>
      <c r="F1847" s="178"/>
      <c r="G1847" s="178"/>
      <c r="AO1847" s="177"/>
      <c r="AP1847" s="178"/>
      <c r="AQ1847" s="178"/>
      <c r="AR1847" s="178"/>
      <c r="AS1847" s="178"/>
    </row>
    <row r="1849" spans="2:55" ht="15.75" x14ac:dyDescent="0.25">
      <c r="B1849" s="271" t="s">
        <v>9201</v>
      </c>
      <c r="C1849" s="271"/>
      <c r="D1849" s="271"/>
      <c r="E1849" s="271"/>
      <c r="F1849" s="271"/>
      <c r="G1849" s="271"/>
      <c r="H1849" s="271"/>
      <c r="I1849" s="271"/>
      <c r="J1849" s="271"/>
      <c r="K1849" s="271"/>
      <c r="L1849" s="271"/>
      <c r="M1849" s="271"/>
      <c r="N1849" s="271"/>
      <c r="O1849" s="271"/>
      <c r="P1849" s="271"/>
      <c r="Q1849" s="271"/>
      <c r="AN1849" s="271" t="s">
        <v>9201</v>
      </c>
      <c r="AO1849" s="271"/>
      <c r="AP1849" s="271"/>
      <c r="AQ1849" s="271"/>
      <c r="AR1849" s="271"/>
      <c r="AS1849" s="271"/>
      <c r="AT1849" s="271"/>
      <c r="AU1849" s="271"/>
      <c r="AV1849" s="271"/>
      <c r="AW1849" s="271"/>
      <c r="AX1849" s="271"/>
      <c r="AY1849" s="271"/>
      <c r="AZ1849" s="271"/>
      <c r="BA1849" s="271"/>
      <c r="BB1849" s="271"/>
      <c r="BC1849" s="271"/>
    </row>
    <row r="1852" spans="2:55" x14ac:dyDescent="0.25">
      <c r="D1852" s="102" t="s">
        <v>9202</v>
      </c>
      <c r="E1852" s="102" t="s">
        <v>9203</v>
      </c>
      <c r="AP1852" s="102" t="s">
        <v>9202</v>
      </c>
      <c r="AQ1852" s="102" t="s">
        <v>9203</v>
      </c>
    </row>
    <row r="1853" spans="2:55" x14ac:dyDescent="0.25">
      <c r="C1853" s="64" t="s">
        <v>9204</v>
      </c>
      <c r="D1853" s="134"/>
      <c r="E1853" s="134"/>
      <c r="AO1853" s="64" t="s">
        <v>9204</v>
      </c>
      <c r="AP1853" s="134"/>
      <c r="AQ1853" s="134"/>
    </row>
    <row r="1854" spans="2:55" x14ac:dyDescent="0.25">
      <c r="C1854" s="64"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Profesional'!G1784=Tablas!$C$54)),"Desocupados","")</f>
        <v/>
      </c>
      <c r="D1854" s="134"/>
      <c r="E1854" s="134"/>
      <c r="AO1854" s="64"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Profesional'!AS1784=Tablas!$C$54)),"Desocupados","")</f>
        <v/>
      </c>
      <c r="AP1854" s="134"/>
      <c r="AQ1854" s="134"/>
    </row>
    <row r="1855" spans="2:55" x14ac:dyDescent="0.25">
      <c r="C1855" s="102" t="s">
        <v>7586</v>
      </c>
      <c r="D1855" s="64">
        <f>+D1853+D1854</f>
        <v>0</v>
      </c>
      <c r="E1855" s="64">
        <f>+E1853+E1854</f>
        <v>0</v>
      </c>
      <c r="AO1855" s="102" t="s">
        <v>7586</v>
      </c>
      <c r="AP1855" s="64">
        <f>+AP1853+AP1854</f>
        <v>0</v>
      </c>
      <c r="AQ1855" s="64">
        <f>+AQ1853+AQ1854</f>
        <v>0</v>
      </c>
    </row>
    <row r="1857" spans="2:55" ht="15.75" x14ac:dyDescent="0.25">
      <c r="B1857" s="271"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Profesional'!G1784=Tablas!$C$54)),"Compromiso de inserción de desocupados","")</f>
        <v/>
      </c>
      <c r="C1857" s="271"/>
      <c r="D1857" s="271"/>
      <c r="E1857" s="271"/>
      <c r="F1857" s="271"/>
      <c r="G1857" s="271"/>
      <c r="H1857" s="271"/>
      <c r="I1857" s="271"/>
      <c r="J1857" s="271"/>
      <c r="K1857" s="271"/>
      <c r="L1857" s="271"/>
      <c r="M1857" s="271"/>
      <c r="N1857" s="271"/>
      <c r="O1857" s="271"/>
      <c r="P1857" s="271"/>
      <c r="Q1857" s="271"/>
      <c r="AN1857" s="271"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Profesional'!AS1784=Tablas!$C$54)),"Compromiso de inserción de desocupados","")</f>
        <v/>
      </c>
      <c r="AO1857" s="271"/>
      <c r="AP1857" s="271"/>
      <c r="AQ1857" s="271"/>
      <c r="AR1857" s="271"/>
      <c r="AS1857" s="271"/>
      <c r="AT1857" s="271"/>
      <c r="AU1857" s="271"/>
      <c r="AV1857" s="271"/>
      <c r="AW1857" s="271"/>
      <c r="AX1857" s="271"/>
      <c r="AY1857" s="271"/>
      <c r="AZ1857" s="271"/>
      <c r="BA1857" s="271"/>
      <c r="BB1857" s="271"/>
      <c r="BC1857" s="271"/>
    </row>
    <row r="1859" spans="2:55" x14ac:dyDescent="0.25">
      <c r="C1859" s="355"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Profesional'!G1784=Tablas!$C$57),D1784="",G1784=""),IF(D1854&gt;0,"¿Se compromete a incorporar algún participante desocupado una vez concluido el curso/entrenamiento? ",""))</f>
        <v/>
      </c>
      <c r="D1859" s="355"/>
      <c r="E1859" s="355"/>
      <c r="F1859" s="355"/>
      <c r="G1859" s="355"/>
      <c r="H1859" s="164"/>
      <c r="AO1859" s="355"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Profesional'!AS1784=Tablas!$C$57),AP1784="",AS1784=""),IF(AP1854&gt;0,"¿Se compromete a incorporar algún participante desocupado una vez concluido el curso/entrenamiento? ",""))</f>
        <v/>
      </c>
      <c r="AP1859" s="355"/>
      <c r="AQ1859" s="355"/>
      <c r="AR1859" s="355"/>
      <c r="AS1859" s="355"/>
      <c r="AT1859" s="164"/>
    </row>
    <row r="1861" spans="2:55" x14ac:dyDescent="0.25">
      <c r="C1861" s="20"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Profesional'!G1784=Tablas!$C$57),D1784="",G1784=""),IF(AND(D1854&gt;0,H1859="SI"),"¿Cuántos? *",""))</f>
        <v/>
      </c>
      <c r="D1861" s="164"/>
      <c r="AO1861" s="20"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Profesional'!AS1784=Tablas!$C$57),AP1784="",AS1784=""),IF(AND(AP1854&gt;0,AT1859="SI"),"¿Cuántos? *",""))</f>
        <v/>
      </c>
      <c r="AP1861" s="164"/>
    </row>
    <row r="1863" spans="2:55" x14ac:dyDescent="0.25">
      <c r="C1863" s="288"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Profesional'!G1784=Tablas!$C$57),D1784="",G1784=""),IF(AND(D1854&gt;0,H1859="SI"),"¿En qué puestos serán incorporados? *",""))</f>
        <v/>
      </c>
      <c r="D1863" s="288"/>
      <c r="E1863" s="289"/>
      <c r="F1863" s="289"/>
      <c r="G1863" s="289"/>
      <c r="H1863" s="289"/>
      <c r="I1863" s="289"/>
      <c r="J1863" s="289"/>
      <c r="K1863" s="289"/>
      <c r="L1863" s="289"/>
      <c r="M1863" s="289"/>
      <c r="N1863" s="289"/>
      <c r="O1863" s="289"/>
      <c r="P1863" s="289"/>
      <c r="AO1863" s="288"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Profesional'!AS1784=Tablas!$C$57),AP1784="",AS1784=""),IF(AND(AP1854&gt;0,AT1859="SI"),"¿En qué puestos serán incorporados? *",""))</f>
        <v/>
      </c>
      <c r="AP1863" s="288"/>
      <c r="AQ1863" s="289"/>
      <c r="AR1863" s="289"/>
      <c r="AS1863" s="289"/>
      <c r="AT1863" s="289"/>
      <c r="AU1863" s="289"/>
      <c r="AV1863" s="289"/>
      <c r="AW1863" s="289"/>
      <c r="AX1863" s="289"/>
      <c r="AY1863" s="289"/>
      <c r="AZ1863" s="289"/>
      <c r="BA1863" s="289"/>
      <c r="BB1863" s="289"/>
    </row>
    <row r="1865" spans="2:55" x14ac:dyDescent="0.25">
      <c r="C1865" s="158"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Profesional'!G1784=Tablas!$C$57),D1784="",G1784=""),IF(AND(D1854&gt;0,H1859="SI"),"Indique a que grupo pertenecen los desocupados a incorporar *",""))</f>
        <v/>
      </c>
      <c r="D1865" s="158"/>
      <c r="E1865" s="158"/>
      <c r="F1865" s="137"/>
      <c r="G1865" s="159"/>
      <c r="H1865" s="159"/>
      <c r="AO1865" s="158"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Profesional'!AS1784=Tablas!$C$57),AP1784="",AS1784=""),IF(AND(AP1854&gt;0,AT1859="SI"),"Indique a que grupo pertenecen los desocupados a incorporar *",""))</f>
        <v/>
      </c>
      <c r="AP1865" s="158"/>
      <c r="AQ1865" s="158"/>
      <c r="AR1865" s="137"/>
      <c r="AS1865" s="159"/>
      <c r="AT1865" s="159"/>
    </row>
    <row r="1867" spans="2:55" x14ac:dyDescent="0.25">
      <c r="C1867" s="38"/>
      <c r="D1867" s="38"/>
      <c r="E1867" s="180"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Profesional'!G1784=Tablas!$C$57),D1784="",G1784=""),IF(AND(D1854&gt;0,H1859="SI"),"18 a 24 años",""))</f>
        <v/>
      </c>
      <c r="F1867" s="180"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Profesional'!G1784=Tablas!$C$57),D1784="",G1784=""),IF(AND(D1854&gt;0,H1859="SI"),"25 a 44 años",""))</f>
        <v/>
      </c>
      <c r="G1867" s="180"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Profesional'!G1784=Tablas!$C$57),D1784="",G1784=""),IF(AND(D1854&gt;0,H1859="SI"),"Mayores de 45 años",""))</f>
        <v/>
      </c>
      <c r="H1867" s="180"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Profesional'!G1784=Tablas!$C$57),D1784="",G1784=""),IF(AND(D1854&gt;0,H1859="SI"),"Total",""))</f>
        <v/>
      </c>
      <c r="AO1867" s="38"/>
      <c r="AP1867" s="38"/>
      <c r="AQ1867" s="180"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Profesional'!AS1784=Tablas!$C$57),AP1784="",AS1784=""),IF(AND(AP1854&gt;0,AT1859="SI"),"18 a 24 años",""))</f>
        <v/>
      </c>
      <c r="AR1867" s="180"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Profesional'!AS1784=Tablas!$C$57),AP1784="",AS1784=""),IF(AND(AP1854&gt;0,AT1859="SI"),"25 a 44 años",""))</f>
        <v/>
      </c>
      <c r="AS1867" s="180"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Profesional'!AS1784=Tablas!$C$57),AP1784="",AS1784=""),IF(AND(AP1854&gt;0,AT1859="SI"),"Mayores de 45 años",""))</f>
        <v/>
      </c>
      <c r="AT1867" s="180"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Profesional'!AS1784=Tablas!$C$57),AP1784="",AS1784=""),IF(AND(AP1854&gt;0,AT1859="SI"),"Total",""))</f>
        <v/>
      </c>
    </row>
    <row r="1868" spans="2:55" x14ac:dyDescent="0.25">
      <c r="C1868" s="395"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Profesional'!G1784=Tablas!$C$57),D1784="",G1784=""),IF(AND(D1854&gt;0,H1859="SI"),"En general",""))</f>
        <v/>
      </c>
      <c r="D1868" s="395"/>
      <c r="E1868" s="181"/>
      <c r="F1868" s="181"/>
      <c r="G1868" s="181"/>
      <c r="H1868"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Profesional'!G1784=Tablas!$C$57),D1784="",G1784=""),IF(AND(D1854&gt;0,H1859="SI"),+E1868+F1868+G1868,""))</f>
        <v/>
      </c>
      <c r="AO1868" s="395"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Profesional'!AS1784=Tablas!$C$57),AP1784="",AS1784=""),IF(AND(AP1854&gt;0,AT1859="SI"),"En general",""))</f>
        <v/>
      </c>
      <c r="AP1868" s="395"/>
      <c r="AQ1868" s="181"/>
      <c r="AR1868" s="181"/>
      <c r="AS1868" s="181"/>
      <c r="AT1868"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Profesional'!AS1784=Tablas!$C$57),AP1784="",AS1784=""),IF(AND(AP1854&gt;0,AT1859="SI"),+AQ1868+AR1868+AS1868,""))</f>
        <v/>
      </c>
    </row>
    <row r="1869" spans="2:55" x14ac:dyDescent="0.25">
      <c r="C1869" s="395"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Profesional'!G1784=Tablas!$C$57),D1784="",G1784=""),IF(AND(D1854&gt;0,H1859="SI"),"Con Discapacidad ",""))</f>
        <v/>
      </c>
      <c r="D1869" s="395"/>
      <c r="E1869" s="181"/>
      <c r="F1869" s="181"/>
      <c r="G1869" s="181"/>
      <c r="H1869"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Profesional'!G1784=Tablas!$C$57),D1784="",G1784=""),IF(AND(D1854&gt;0,H1859="SI"),+E1869+F1869+G1869,""))</f>
        <v/>
      </c>
      <c r="AO1869" s="395"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Profesional'!AS1784=Tablas!$C$57),AP1784="",AS1784=""),IF(AND(AP1854&gt;0,AT1859="SI"),"Con Discapacidad ",""))</f>
        <v/>
      </c>
      <c r="AP1869" s="395"/>
      <c r="AQ1869" s="181"/>
      <c r="AR1869" s="181"/>
      <c r="AS1869" s="181"/>
      <c r="AT1869"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Profesional'!AS1784=Tablas!$C$57),AP1784="",AS1784=""),IF(AND(AP1854&gt;0,AT1859="SI"),+AQ1869+AR1869+AS1869,""))</f>
        <v/>
      </c>
    </row>
    <row r="1870" spans="2:55" x14ac:dyDescent="0.25">
      <c r="C1870" s="395"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Profesional'!G1784=Tablas!$C$57),D1784="",G1784=""),IF(AND(D1854&gt;0,H1859="SI"),"Incluidos en el Seguro de Capacitación y Empleo (SCyE)",""))</f>
        <v/>
      </c>
      <c r="D1870" s="395"/>
      <c r="E1870" s="181"/>
      <c r="F1870" s="181"/>
      <c r="G1870" s="181"/>
      <c r="H1870"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Profesional'!G1784=Tablas!$C$57),D1784="",G1784=""),IF(AND(D1854&gt;0,H1859="SI"),+E1870+F1870+G1870,""))</f>
        <v/>
      </c>
      <c r="AO1870" s="395"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Profesional'!AS1784=Tablas!$C$57),AP1784="",AS1784=""),IF(AND(AP1854&gt;0,AT1859="SI"),"Incluidos en el Seguro de Capacitación y Empleo (SCyE)",""))</f>
        <v/>
      </c>
      <c r="AP1870" s="395"/>
      <c r="AQ1870" s="181"/>
      <c r="AR1870" s="181"/>
      <c r="AS1870" s="181"/>
      <c r="AT1870"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Profesional'!AS1784=Tablas!$C$57),AP1784="",AS1784=""),IF(AND(AP1854&gt;0,AT1859="SI"),+AQ1870+AR1870+AS1870,""))</f>
        <v/>
      </c>
    </row>
    <row r="1871" spans="2:55" x14ac:dyDescent="0.25">
      <c r="C1871" s="396"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Profesional'!G1784=Tablas!$C$57),D1784="",G1784=""),IF(AND(D1854&gt;0,H1859="SI"),"Total",""))</f>
        <v/>
      </c>
      <c r="D1871" s="396"/>
      <c r="E1871"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Profesional'!G1784=Tablas!$C$57),D1784="",G1784=""),IF(AND(D1854&gt;0,H1859="SI"),+E1868+E1869+E1870,""))</f>
        <v/>
      </c>
      <c r="F1871"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Profesional'!G1784=Tablas!$C$57),D1784="",G1784=""),IF(AND(D1854&gt;0,H1859="SI"),+F1868+F1869+F1870,""))</f>
        <v/>
      </c>
      <c r="G1871"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Profesional'!G1784=Tablas!$C$57),D1784="",G1784=""),IF(AND(D1854&gt;0,H1859="SI"),+G1868+G1869+G1870,""))</f>
        <v/>
      </c>
      <c r="H1871" s="182" t="str">
        <f>IF(OR(AND('Formacion Profesional'!D1784=Tablas!$C$61,'Formacion Profesional'!G1784=Tablas!$C$53),AND('Formacion Profesional'!D1784=Tablas!$C$61,'Formacion Profesional'!G1784=Tablas!$C$54),AND('Formacion Profesional'!D1784=Tablas!$C$62,'Formacion Profesional'!G1784=Tablas!$C$53),AND('Formacion Profesional'!D1784=Tablas!$C$62,'Formacion Profesional'!G1784=Tablas!$C$54),AND('Formacion Profesional'!D1784=Tablas!$C$62,'Formacion Profesional'!G1784=Tablas!$C$56),AND('Formacion Profesional'!D1784=Tablas!$C$62,'Formacion Profesional'!G1784=Tablas!$C$57),D1784="",G1784=""),IF(AND(D1854&gt;0,H1859="SI"),+H1868+H1869+H1870,""))</f>
        <v/>
      </c>
      <c r="AO1871" s="396"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Profesional'!AS1784=Tablas!$C$57),AP1784="",AS1784=""),IF(AND(AP1854&gt;0,AT1859="SI"),"Total",""))</f>
        <v/>
      </c>
      <c r="AP1871" s="396"/>
      <c r="AQ1871"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Profesional'!AS1784=Tablas!$C$57),AP1784="",AS1784=""),IF(AND(AP1854&gt;0,AT1859="SI"),+AQ1868+AQ1869+AQ1870,""))</f>
        <v/>
      </c>
      <c r="AR1871"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Profesional'!AS1784=Tablas!$C$57),AP1784="",AS1784=""),IF(AND(AP1854&gt;0,AT1859="SI"),+AR1868+AR1869+AR1870,""))</f>
        <v/>
      </c>
      <c r="AS1871"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Profesional'!AS1784=Tablas!$C$57),AP1784="",AS1784=""),IF(AND(AP1854&gt;0,AT1859="SI"),+AS1868+AS1869+AS1870,""))</f>
        <v/>
      </c>
      <c r="AT1871" s="182" t="str">
        <f>IF(OR(AND('Formacion Profesional'!AP1784=Tablas!$C$61,'Formacion Profesional'!AS1784=Tablas!$C$53),AND('Formacion Profesional'!AP1784=Tablas!$C$61,'Formacion Profesional'!AS1784=Tablas!$C$54),AND('Formacion Profesional'!AP1784=Tablas!$C$62,'Formacion Profesional'!AS1784=Tablas!$C$53),AND('Formacion Profesional'!AP1784=Tablas!$C$62,'Formacion Profesional'!AS1784=Tablas!$C$54),AND('Formacion Profesional'!AP1784=Tablas!$C$62,'Formacion Profesional'!AS1784=Tablas!$C$56),AND('Formacion Profesional'!AP1784=Tablas!$C$62,'Formacion Profesional'!AS1784=Tablas!$C$57),AP1784="",AS1784=""),IF(AND(AP1854&gt;0,AT1859="SI"),+AT1868+AT1869+AT1870,""))</f>
        <v/>
      </c>
    </row>
    <row r="1874" spans="2:55" ht="15.75" x14ac:dyDescent="0.25">
      <c r="B1874" s="271" t="str">
        <f>IF(OR(AND(D1784=Tablas!$C$61,'Formacion Profesional'!G1784=Tablas!$C$53),AND(D1784=Tablas!$C$61,'Formacion Profesional'!G1784=Tablas!$C$54),AND(D1784=Tablas!$C$62,'Formacion Profesional'!G1784=Tablas!$C$53),AND(D1784=Tablas!$C$62,'Formacion Profesional'!G1784=Tablas!$C$54),AND(D1784=Tablas!$C$62,'Formacion Profesional'!G1784=Tablas!$C$56)),"Participantes ocupados","")</f>
        <v/>
      </c>
      <c r="C1874" s="271"/>
      <c r="D1874" s="271"/>
      <c r="E1874" s="271"/>
      <c r="F1874" s="271"/>
      <c r="G1874" s="271"/>
      <c r="H1874" s="271"/>
      <c r="I1874" s="271"/>
      <c r="J1874" s="271"/>
      <c r="K1874" s="271"/>
      <c r="L1874" s="271"/>
      <c r="M1874" s="271"/>
      <c r="N1874" s="271"/>
      <c r="O1874" s="271"/>
      <c r="P1874" s="271"/>
      <c r="Q1874" s="271"/>
      <c r="AN1874" s="271"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Profesional'!AS1784=Tablas!$C$56)),"Participantes ocupados","")</f>
        <v/>
      </c>
      <c r="AO1874" s="271"/>
      <c r="AP1874" s="271"/>
      <c r="AQ1874" s="271"/>
      <c r="AR1874" s="271"/>
      <c r="AS1874" s="271"/>
      <c r="AT1874" s="271"/>
      <c r="AU1874" s="271"/>
      <c r="AV1874" s="271"/>
      <c r="AW1874" s="271"/>
      <c r="AX1874" s="271"/>
      <c r="AY1874" s="271"/>
      <c r="AZ1874" s="271"/>
      <c r="BA1874" s="271"/>
      <c r="BB1874" s="271"/>
      <c r="BC1874" s="271"/>
    </row>
    <row r="1877" spans="2:55" x14ac:dyDescent="0.25">
      <c r="C1877" s="58"/>
      <c r="D1877" s="165" t="str">
        <f>IF(OR(AND(D1784=Tablas!$C$61,'Formacion Profesional'!G1784=Tablas!$C$53),AND(D1784=Tablas!$C$61,'Formacion Profesional'!G1784=Tablas!$C$54),AND(D1784=Tablas!$C$62,'Formacion Profesional'!G1784=Tablas!$C$53),AND(D1784=Tablas!$C$62,'Formacion Profesional'!G1784=Tablas!$C$54),AND(D1784=Tablas!$C$62,'Formacion Profesional'!G1784=Tablas!$C$56)),"Una réplica","")</f>
        <v/>
      </c>
      <c r="E1877" s="162" t="str">
        <f>IF(OR(AND(D1784=Tablas!$C$61,'Formacion Profesional'!G1784=Tablas!$C$53),AND(D1784=Tablas!$C$61,'Formacion Profesional'!G1784=Tablas!$C$54),AND(D1784=Tablas!$C$62,'Formacion Profesional'!G1784=Tablas!$C$53),AND(D1784=Tablas!$C$62,'Formacion Profesional'!G1784=Tablas!$C$54),AND(D1784=Tablas!$C$62,'Formacion Profesional'!G1784=Tablas!$C$56)),"Todas las réplicas","")</f>
        <v/>
      </c>
      <c r="AO1877" s="58"/>
      <c r="AP1877" s="165"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Profesional'!AS1784=Tablas!$C$56)),"Una réplica","")</f>
        <v/>
      </c>
      <c r="AQ1877" s="162"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Profesional'!AS1784=Tablas!$C$56)),"Todas las réplicas","")</f>
        <v/>
      </c>
    </row>
    <row r="1878" spans="2:55" x14ac:dyDescent="0.25">
      <c r="C1878" s="167" t="str">
        <f>IF(OR(AND(D1784=Tablas!$C$61,'Formacion Profesional'!G1784=Tablas!$C$53),AND(D1784=Tablas!$C$61,'Formacion Profesional'!G1784=Tablas!$C$54),AND(D1784=Tablas!$C$62,'Formacion Profesional'!G1784=Tablas!$C$53),AND(D1784=Tablas!$C$62,'Formacion Profesional'!G1784=Tablas!$C$54),AND(D1784=Tablas!$C$62,'Formacion Profesional'!G1784=Tablas!$C$56)),"Del sujeto beneficiario","")</f>
        <v/>
      </c>
      <c r="D1878" s="127"/>
      <c r="E1878" s="127"/>
      <c r="AO1878" s="167"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Profesional'!AS1784=Tablas!$C$56)),"Del sujeto beneficiario","")</f>
        <v/>
      </c>
      <c r="AP1878" s="127"/>
      <c r="AQ1878" s="127"/>
    </row>
    <row r="1879" spans="2:55" x14ac:dyDescent="0.25">
      <c r="C1879" s="73" t="str">
        <f>IF(OR(AND(D1784=Tablas!$C$61,'Formacion Profesional'!G1784=Tablas!$C$53),AND(D1784=Tablas!$C$61,'Formacion Profesional'!G1784=Tablas!$C$54),AND(D1784=Tablas!$C$62,'Formacion Profesional'!G1784=Tablas!$C$53),AND(D1784=Tablas!$C$62,'Formacion Profesional'!G1784=Tablas!$C$54),AND(D1784=Tablas!$C$62,'Formacion Profesional'!G1784=Tablas!$C$56)),"De la/s patrocinada/s","")</f>
        <v/>
      </c>
      <c r="D1879" s="127"/>
      <c r="E1879" s="127"/>
      <c r="AO1879" s="73"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Profesional'!AS1784=Tablas!$C$56)),"De la/s patrocinada/s","")</f>
        <v/>
      </c>
      <c r="AP1879" s="127"/>
      <c r="AQ1879" s="127"/>
    </row>
    <row r="1880" spans="2:55" x14ac:dyDescent="0.25">
      <c r="C1880" s="126" t="str">
        <f>IF(OR(AND(D1784=Tablas!$C$61,'Formacion Profesional'!G1784=Tablas!$C$53),AND(D1784=Tablas!$C$61,'Formacion Profesional'!G1784=Tablas!$C$54),AND(D1784=Tablas!$C$62,'Formacion Profesional'!G1784=Tablas!$C$53),AND(D1784=Tablas!$C$62,'Formacion Profesional'!G1784=Tablas!$C$54),AND(D1784=Tablas!$C$62,'Formacion Profesional'!G1784=Tablas!$C$56)),"Total","")</f>
        <v/>
      </c>
      <c r="D1880" s="128" t="str">
        <f>IF(OR(AND(D1784=Tablas!$C$61,'Formacion Profesional'!G1784=Tablas!$C$53),AND(D1784=Tablas!$C$61,'Formacion Profesional'!G1784=Tablas!$C$54),AND(D1784=Tablas!$C$62,'Formacion Profesional'!G1784=Tablas!$C$53),AND(D1784=Tablas!$C$62,'Formacion Profesional'!G1784=Tablas!$C$54),AND(D1784=Tablas!$C$62,'Formacion Profesional'!G1784=Tablas!$C$56)),SUM(D1878:D1879),"")</f>
        <v/>
      </c>
      <c r="E1880" s="128" t="str">
        <f>IF(OR(AND(D1784=Tablas!$C$61,'Formacion Profesional'!G1784=Tablas!$C$53),AND(D1784=Tablas!$C$61,'Formacion Profesional'!G1784=Tablas!$C$54),AND(D1784=Tablas!$C$62,'Formacion Profesional'!G1784=Tablas!$C$53),AND(D1784=Tablas!$C$62,'Formacion Profesional'!G1784=Tablas!$C$54),AND(D1784=Tablas!$C$62,'Formacion Profesional'!G1784=Tablas!$C$56)),SUM(E1878:E1879),"")</f>
        <v/>
      </c>
      <c r="AO1880" s="12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Profesional'!AS1784=Tablas!$C$56)),"Total","")</f>
        <v/>
      </c>
      <c r="AP1880" s="128"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Profesional'!AS1784=Tablas!$C$56)),SUM(AP1878:AP1879),"")</f>
        <v/>
      </c>
      <c r="AQ1880" s="128"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Profesional'!AS1784=Tablas!$C$56)),SUM(AQ1878:AQ1879),"")</f>
        <v/>
      </c>
    </row>
    <row r="1883" spans="2:55" ht="15.75" x14ac:dyDescent="0.25">
      <c r="B1883" s="271" t="s">
        <v>9274</v>
      </c>
      <c r="C1883" s="271"/>
      <c r="D1883" s="271"/>
      <c r="E1883" s="271"/>
      <c r="F1883" s="271"/>
      <c r="G1883" s="271"/>
      <c r="H1883" s="271"/>
      <c r="I1883" s="271"/>
      <c r="J1883" s="271"/>
      <c r="K1883" s="271"/>
      <c r="L1883" s="271"/>
      <c r="M1883" s="271"/>
      <c r="N1883" s="271"/>
      <c r="O1883" s="271"/>
      <c r="P1883" s="271"/>
      <c r="Q1883" s="271"/>
      <c r="AN1883" s="271" t="s">
        <v>9274</v>
      </c>
      <c r="AO1883" s="271"/>
      <c r="AP1883" s="271"/>
      <c r="AQ1883" s="271"/>
      <c r="AR1883" s="271"/>
      <c r="AS1883" s="271"/>
      <c r="AT1883" s="271"/>
      <c r="AU1883" s="271"/>
      <c r="AV1883" s="271"/>
      <c r="AW1883" s="271"/>
      <c r="AX1883" s="271"/>
      <c r="AY1883" s="271"/>
      <c r="AZ1883" s="271"/>
      <c r="BA1883" s="271"/>
      <c r="BB1883" s="271"/>
      <c r="BC1883" s="271"/>
    </row>
    <row r="1885" spans="2:55" ht="71.25" customHeight="1" x14ac:dyDescent="0.25">
      <c r="C1885" s="38"/>
      <c r="D1885" s="38"/>
      <c r="E1885" s="166" t="str">
        <f>IF(OR(AND(D1784=Tablas!$C$61,'Formacion Profesional'!G1784=Tablas!$C$53),AND(D1784=Tablas!$C$61,'Formacion Profesional'!G1784=Tablas!$C$54),AND(D1784=Tablas!$C$62,'Formacion Profesional'!G1784=Tablas!$C$53),AND(D1784=Tablas!$C$62,'Formacion Profesional'!G1784=Tablas!$C$54),AND(D1784=Tablas!$C$62,'Formacion Profesional'!G1784=Tablas!$C$56)),"Producción / Operaciones","")</f>
        <v/>
      </c>
      <c r="F1885" s="166" t="str">
        <f>IF(OR(AND(D1784=Tablas!$C$61,'Formacion Profesional'!G1784=Tablas!$C$53),AND(D1784=Tablas!$C$61,'Formacion Profesional'!G1784=Tablas!$C$54),AND(D1784=Tablas!$C$62,'Formacion Profesional'!G1784=Tablas!$C$53),AND(D1784=Tablas!$C$62,'Formacion Profesional'!G1784=Tablas!$C$54),AND(D1784=Tablas!$C$62,'Formacion Profesional'!G1784=Tablas!$C$56)),"Comercial y ventas","")</f>
        <v/>
      </c>
      <c r="G1885" s="166" t="str">
        <f>IF(OR(AND(D1784=Tablas!$C$61,'Formacion Profesional'!G1784=Tablas!$C$53),AND(D1784=Tablas!$C$61,'Formacion Profesional'!G1784=Tablas!$C$54),AND(D1784=Tablas!$C$62,'Formacion Profesional'!G1784=Tablas!$C$53),AND(D1784=Tablas!$C$62,'Formacion Profesional'!G1784=Tablas!$C$54),AND(D1784=Tablas!$C$62,'Formacion Profesional'!G1784=Tablas!$C$56)),"Administración y finanzas","")</f>
        <v/>
      </c>
      <c r="H1885" s="166" t="str">
        <f>IF(OR(AND(D1784=Tablas!$C$61,'Formacion Profesional'!G1784=Tablas!$C$53),AND(D1784=Tablas!$C$61,'Formacion Profesional'!G1784=Tablas!$C$54),AND(D1784=Tablas!$C$62,'Formacion Profesional'!G1784=Tablas!$C$53),AND(D1784=Tablas!$C$62,'Formacion Profesional'!G1784=Tablas!$C$54),AND(D1784=Tablas!$C$62,'Formacion Profesional'!G1784=Tablas!$C$56)),"Recursos Humanos","")</f>
        <v/>
      </c>
      <c r="I1885" s="166" t="str">
        <f>IF(OR(AND(D1784=Tablas!$C$61,'Formacion Profesional'!G1784=Tablas!$C$53),AND(D1784=Tablas!$C$61,'Formacion Profesional'!G1784=Tablas!$C$54),AND(D1784=Tablas!$C$62,'Formacion Profesional'!G1784=Tablas!$C$53),AND(D1784=Tablas!$C$62,'Formacion Profesional'!G1784=Tablas!$C$54),AND(D1784=Tablas!$C$62,'Formacion Profesional'!G1784=Tablas!$C$56)),"Otros","")</f>
        <v/>
      </c>
      <c r="J1885" s="166" t="str">
        <f>IF(OR(AND(D1784=Tablas!$C$61,'Formacion Profesional'!G1784=Tablas!$C$53),AND(D1784=Tablas!$C$61,'Formacion Profesional'!G1784=Tablas!$C$54),AND(D1784=Tablas!$C$62,'Formacion Profesional'!G1784=Tablas!$C$53),AND(D1784=Tablas!$C$62,'Formacion Profesional'!G1784=Tablas!$C$54),AND(D1784=Tablas!$C$62,'Formacion Profesional'!G1784=Tablas!$C$56)),"Total","")</f>
        <v/>
      </c>
      <c r="L1885" s="26"/>
      <c r="AO1885" s="38"/>
      <c r="AP1885" s="38"/>
      <c r="AQ1885" s="16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Profesional'!AS1784=Tablas!$C$56)),"Producción / Operaciones","")</f>
        <v/>
      </c>
      <c r="AR1885" s="16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Profesional'!AS1784=Tablas!$C$56)),"Comercial y ventas","")</f>
        <v/>
      </c>
      <c r="AS1885" s="16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Profesional'!AS1784=Tablas!$C$56)),"Administración y finanzas","")</f>
        <v/>
      </c>
      <c r="AT1885" s="16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Profesional'!AS1784=Tablas!$C$56)),"Recursos Humanos","")</f>
        <v/>
      </c>
      <c r="AU1885" s="16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Profesional'!AS1784=Tablas!$C$56)),"Otros","")</f>
        <v/>
      </c>
      <c r="AV1885" s="16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Profesional'!AS1784=Tablas!$C$56)),"Total","")</f>
        <v/>
      </c>
      <c r="AX1885" s="26"/>
    </row>
    <row r="1886" spans="2:55" x14ac:dyDescent="0.25">
      <c r="C1886" s="397" t="str">
        <f>IF(AND('Empresa Cooperativa'!$D$12=Tablas!$C$4,OR(AND(D1784=Tablas!$C$61,'Formacion Profesional'!G1784=Tablas!$C$53),AND(D1784=Tablas!$C$61,'Formacion Profesional'!G1784=Tablas!$C$54),AND(D1784=Tablas!$C$62,'Formacion Profesional'!G1784=Tablas!$C$53),AND(D1784=Tablas!$C$62,'Formacion Profesional'!G1784=Tablas!$C$54),AND(D1784=Tablas!$C$62,'Formacion Profesional'!G1784=Tablas!$C$56))),"Gerentes",IF(AND('Empresa Cooperativa'!$D$12=Tablas!$C$5,OR(AND(D1784=Tablas!$C$61,'Formacion Profesional'!G1784=Tablas!$C$53),AND(D1784=Tablas!$C$61,'Formacion Profesional'!G1784=Tablas!$C$54),AND(D1784=Tablas!$C$62,'Formacion Profesional'!G1784=Tablas!$C$53),AND(D1784=Tablas!$C$62,'Formacion Profesional'!G1784=Tablas!$C$54),AND(D1784=Tablas!$C$62,'Formacion Profesional'!G1784=Tablas!$C$56))),"Asociados",""))</f>
        <v/>
      </c>
      <c r="D1886" s="397"/>
      <c r="E1886" s="129"/>
      <c r="F1886" s="129"/>
      <c r="G1886" s="129"/>
      <c r="H1886" s="129"/>
      <c r="I1886" s="129"/>
      <c r="J1886" s="131" t="str">
        <f>IF(OR(AND(D1784=Tablas!$C$61,'Formacion Profesional'!G1784=Tablas!$C$53),AND(D1784=Tablas!$C$61,'Formacion Profesional'!G1784=Tablas!$C$54),AND(D1784=Tablas!$C$62,'Formacion Profesional'!G1784=Tablas!$C$53),AND(D1784=Tablas!$C$62,'Formacion Profesional'!G1784=Tablas!$C$54),AND(D1784=Tablas!$C$62,'Formacion Profesional'!G1784=Tablas!$C$56)),SUM(E1886:I1886),"")</f>
        <v/>
      </c>
      <c r="L1886" s="26"/>
      <c r="AO1886" s="397" t="str">
        <f>IF(AND('Empresa Cooperativa'!$D$12=Tablas!$C$4,OR(AND(AP1784=Tablas!$C$61,'Formacion Profesional'!AS1784=Tablas!$C$53),AND(AP1784=Tablas!$C$61,'Formacion Profesional'!AS1784=Tablas!$C$54),AND(AP1784=Tablas!$C$62,'Formacion Profesional'!AS1784=Tablas!$C$53),AND(AP1784=Tablas!$C$62,'Formacion Profesional'!AS1784=Tablas!$C$54),AND(AP1784=Tablas!$C$62,'Formacion Profesional'!AS1784=Tablas!$C$56))),"Gerentes",IF(AND('Empresa Cooperativa'!$D$12=Tablas!$C$5,OR(AND(AP1784=Tablas!$C$61,'Formacion Profesional'!AS1784=Tablas!$C$53),AND(AP1784=Tablas!$C$61,'Formacion Profesional'!AS1784=Tablas!$C$54),AND(AP1784=Tablas!$C$62,'Formacion Profesional'!AS1784=Tablas!$C$53),AND(AP1784=Tablas!$C$62,'Formacion Profesional'!AS1784=Tablas!$C$54),AND(AP1784=Tablas!$C$62,'Formacion Profesional'!AS1784=Tablas!$C$56))),"Asociados",""))</f>
        <v/>
      </c>
      <c r="AP1886" s="397"/>
      <c r="AQ1886" s="129"/>
      <c r="AR1886" s="129"/>
      <c r="AS1886" s="129"/>
      <c r="AT1886" s="129"/>
      <c r="AU1886" s="129"/>
      <c r="AV1886" s="131"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Profesional'!AS1784=Tablas!$C$56)),SUM(AQ1886:AU1886),"")</f>
        <v/>
      </c>
      <c r="AX1886" s="26"/>
    </row>
    <row r="1887" spans="2:55" x14ac:dyDescent="0.25">
      <c r="C1887" s="398" t="str">
        <f>IF(AND('Empresa Cooperativa'!$D$12=Tablas!$C$4,OR(AND(D1784=Tablas!$C$61,'Formacion Profesional'!G1784=Tablas!$C$53),AND(D1784=Tablas!$C$61,'Formacion Profesional'!G1784=Tablas!$C$54),AND(D1784=Tablas!$C$62,'Formacion Profesional'!G1784=Tablas!$C$53),AND(D1784=Tablas!$C$62,'Formacion Profesional'!G1784=Tablas!$C$54),AND(D1784=Tablas!$C$62,'Formacion Profesional'!G1784=Tablas!$C$56))),"Mandos Medios (supervisores, jefes de área, etc.)","")</f>
        <v/>
      </c>
      <c r="D1887" s="398"/>
      <c r="E1887" s="129"/>
      <c r="F1887" s="129"/>
      <c r="G1887" s="129"/>
      <c r="H1887" s="129"/>
      <c r="I1887" s="129"/>
      <c r="J1887" s="131" t="str">
        <f>IF(OR(AND(D1784=Tablas!$C$61,'Formacion Profesional'!G1784=Tablas!$C$53),AND(D1784=Tablas!$C$61,'Formacion Profesional'!G1784=Tablas!$C$54),AND(D1784=Tablas!$C$62,'Formacion Profesional'!G1784=Tablas!$C$53),AND(D1784=Tablas!$C$62,'Formacion Profesional'!G1784=Tablas!$C$54),AND(D1784=Tablas!$C$62,'Formacion Profesional'!G1784=Tablas!$C$56)),SUM(E1887:I1887),"")</f>
        <v/>
      </c>
      <c r="L1887" s="26"/>
      <c r="AO1887" s="398" t="str">
        <f>IF(AND('Empresa Cooperativa'!$D$12=Tablas!$C$4,OR(AND(AP1784=Tablas!$C$61,'Formacion Profesional'!AS1784=Tablas!$C$53),AND(AP1784=Tablas!$C$61,'Formacion Profesional'!AS1784=Tablas!$C$54),AND(AP1784=Tablas!$C$62,'Formacion Profesional'!AS1784=Tablas!$C$53),AND(AP1784=Tablas!$C$62,'Formacion Profesional'!AS1784=Tablas!$C$54),AND(AP1784=Tablas!$C$62,'Formacion Profesional'!AS1784=Tablas!$C$56))),"Mandos Medios (supervisores, jefes de área, etc.)","")</f>
        <v/>
      </c>
      <c r="AP1887" s="398"/>
      <c r="AQ1887" s="129"/>
      <c r="AR1887" s="129"/>
      <c r="AS1887" s="129"/>
      <c r="AT1887" s="129"/>
      <c r="AU1887" s="129"/>
      <c r="AV1887" s="131"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Profesional'!AS1784=Tablas!$C$56)),SUM(AQ1887:AU1887),"")</f>
        <v/>
      </c>
      <c r="AX1887" s="26"/>
    </row>
    <row r="1888" spans="2:55" x14ac:dyDescent="0.25">
      <c r="C1888" s="398" t="str">
        <f>IF(AND('Empresa Cooperativa'!$D$12=Tablas!$C$4,OR(AND(D1784=Tablas!$C$61,'Formacion Profesional'!G1784=Tablas!$C$53),AND(D1784=Tablas!$C$61,'Formacion Profesional'!G1784=Tablas!$C$54),AND(D1784=Tablas!$C$62,'Formacion Profesional'!G1784=Tablas!$C$53),AND(D1784=Tablas!$C$62,'Formacion Profesional'!G1784=Tablas!$C$54),AND(D1784=Tablas!$C$62,'Formacion Profesional'!G1784=Tablas!$C$56))),"Operativos","")</f>
        <v/>
      </c>
      <c r="D1888" s="398"/>
      <c r="E1888" s="129"/>
      <c r="F1888" s="129"/>
      <c r="G1888" s="129"/>
      <c r="H1888" s="129"/>
      <c r="I1888" s="129"/>
      <c r="J1888" s="131" t="str">
        <f>IF(OR(AND(D1784=Tablas!$C$61,'Formacion Profesional'!G1784=Tablas!$C$53),AND(D1784=Tablas!$C$61,'Formacion Profesional'!G1784=Tablas!$C$54),AND(D1784=Tablas!$C$62,'Formacion Profesional'!G1784=Tablas!$C$53),AND(D1784=Tablas!$C$62,'Formacion Profesional'!G1784=Tablas!$C$54),AND(D1784=Tablas!$C$62,'Formacion Profesional'!G1784=Tablas!$C$56)),SUM(E1888:I1888),"")</f>
        <v/>
      </c>
      <c r="L1888" s="26"/>
      <c r="AO1888" s="398" t="str">
        <f>IF(AND('Empresa Cooperativa'!$D$12=Tablas!$C$4,OR(AND(AP1784=Tablas!$C$61,'Formacion Profesional'!AS1784=Tablas!$C$53),AND(AP1784=Tablas!$C$61,'Formacion Profesional'!AS1784=Tablas!$C$54),AND(AP1784=Tablas!$C$62,'Formacion Profesional'!AS1784=Tablas!$C$53),AND(AP1784=Tablas!$C$62,'Formacion Profesional'!AS1784=Tablas!$C$54),AND(AP1784=Tablas!$C$62,'Formacion Profesional'!AS1784=Tablas!$C$56))),"Operativos","")</f>
        <v/>
      </c>
      <c r="AP1888" s="398"/>
      <c r="AQ1888" s="129"/>
      <c r="AR1888" s="129"/>
      <c r="AS1888" s="129"/>
      <c r="AT1888" s="129"/>
      <c r="AU1888" s="129"/>
      <c r="AV1888" s="131"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Profesional'!AS1784=Tablas!$C$56)),SUM(AQ1888:AU1888),"")</f>
        <v/>
      </c>
      <c r="AX1888" s="26"/>
    </row>
    <row r="1889" spans="2:55" x14ac:dyDescent="0.25">
      <c r="C1889" s="386" t="str">
        <f>IF(OR(AND(D1784=Tablas!$C$61,'Formacion Profesional'!G1784=Tablas!$C$53),AND(D1784=Tablas!$C$61,'Formacion Profesional'!G1784=Tablas!$C$54),AND(D1784=Tablas!$C$62,'Formacion Profesional'!G1784=Tablas!$C$53),AND(D1784=Tablas!$C$62,'Formacion Profesional'!G1784=Tablas!$C$54),AND(D1784=Tablas!$C$62,'Formacion Profesional'!G1784=Tablas!$C$56)),"Total","")</f>
        <v/>
      </c>
      <c r="D1889" s="386"/>
      <c r="E1889" s="130" t="str">
        <f>IF(OR(AND(D1784=Tablas!$C$61,'Formacion Profesional'!G1784=Tablas!$C$53),AND(D1784=Tablas!$C$61,'Formacion Profesional'!G1784=Tablas!$C$54),AND(D1784=Tablas!$C$62,'Formacion Profesional'!G1784=Tablas!$C$53),AND(D1784=Tablas!$C$62,'Formacion Profesional'!G1784=Tablas!$C$54),AND(D1784=Tablas!$C$62,'Formacion Profesional'!G1784=Tablas!$C$56)),SUM(E1886:E1888),"")</f>
        <v/>
      </c>
      <c r="F1889" s="130" t="str">
        <f>IF(OR(AND(D1784=Tablas!$C$61,'Formacion Profesional'!G1784=Tablas!$C$53),AND(D1784=Tablas!$C$61,'Formacion Profesional'!G1784=Tablas!$C$54),AND(D1784=Tablas!$C$62,'Formacion Profesional'!G1784=Tablas!$C$53),AND(D1784=Tablas!$C$62,'Formacion Profesional'!G1784=Tablas!$C$54),AND(D1784=Tablas!$C$62,'Formacion Profesional'!G1784=Tablas!$C$56)),SUM(F1886:F1888),"")</f>
        <v/>
      </c>
      <c r="G1889" s="130" t="str">
        <f>IF(OR(AND(D1784=Tablas!$C$61,'Formacion Profesional'!G1784=Tablas!$C$53),AND(D1784=Tablas!$C$61,'Formacion Profesional'!G1784=Tablas!$C$54),AND(D1784=Tablas!$C$62,'Formacion Profesional'!G1784=Tablas!$C$53),AND(D1784=Tablas!$C$62,'Formacion Profesional'!G1784=Tablas!$C$54),AND(D1784=Tablas!$C$62,'Formacion Profesional'!G1784=Tablas!$C$56)),SUM(G1886:G1888),"")</f>
        <v/>
      </c>
      <c r="H1889" s="130" t="str">
        <f>IF(OR(AND(D1784=Tablas!$C$61,'Formacion Profesional'!G1784=Tablas!$C$53),AND(D1784=Tablas!$C$61,'Formacion Profesional'!G1784=Tablas!$C$54),AND(D1784=Tablas!$C$62,'Formacion Profesional'!G1784=Tablas!$C$53),AND(D1784=Tablas!$C$62,'Formacion Profesional'!G1784=Tablas!$C$54),AND(D1784=Tablas!$C$62,'Formacion Profesional'!G1784=Tablas!$C$56)),SUM(H1886:H1888),"")</f>
        <v/>
      </c>
      <c r="I1889" s="130" t="str">
        <f>IF(OR(AND(D1784=Tablas!$C$61,'Formacion Profesional'!G1784=Tablas!$C$53),AND(D1784=Tablas!$C$61,'Formacion Profesional'!G1784=Tablas!$C$54),AND(D1784=Tablas!$C$62,'Formacion Profesional'!G1784=Tablas!$C$53),AND(D1784=Tablas!$C$62,'Formacion Profesional'!G1784=Tablas!$C$54),AND(D1784=Tablas!$C$62,'Formacion Profesional'!G1784=Tablas!$C$56)),SUM(I1886:I1888),"")</f>
        <v/>
      </c>
      <c r="J1889" s="130" t="str">
        <f>IF(OR(AND(D1784=Tablas!$C$61,'Formacion Profesional'!G1784=Tablas!$C$53),AND(D1784=Tablas!$C$61,'Formacion Profesional'!G1784=Tablas!$C$54),AND(D1784=Tablas!$C$62,'Formacion Profesional'!G1784=Tablas!$C$53),AND(D1784=Tablas!$C$62,'Formacion Profesional'!G1784=Tablas!$C$54),AND(D1784=Tablas!$C$62,'Formacion Profesional'!G1784=Tablas!$C$56)),SUM(J1886:J1888),"")</f>
        <v/>
      </c>
      <c r="L1889" s="26"/>
      <c r="AO1889" s="386"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Profesional'!AS1784=Tablas!$C$56)),"Total","")</f>
        <v/>
      </c>
      <c r="AP1889" s="386"/>
      <c r="AQ1889" s="130"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Profesional'!AS1784=Tablas!$C$56)),SUM(AQ1886:AQ1888),"")</f>
        <v/>
      </c>
      <c r="AR1889" s="130"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Profesional'!AS1784=Tablas!$C$56)),SUM(AR1886:AR1888),"")</f>
        <v/>
      </c>
      <c r="AS1889" s="130"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Profesional'!AS1784=Tablas!$C$56)),SUM(AS1886:AS1888),"")</f>
        <v/>
      </c>
      <c r="AT1889" s="130"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Profesional'!AS1784=Tablas!$C$56)),SUM(AT1886:AT1888),"")</f>
        <v/>
      </c>
      <c r="AU1889" s="130"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Profesional'!AS1784=Tablas!$C$56)),SUM(AU1886:AU1888),"")</f>
        <v/>
      </c>
      <c r="AV1889" s="130" t="str">
        <f>IF(OR(AND(AP1784=Tablas!$C$61,'Formacion Profesional'!AS1784=Tablas!$C$53),AND(AP1784=Tablas!$C$61,'Formacion Profesional'!AS1784=Tablas!$C$54),AND(AP1784=Tablas!$C$62,'Formacion Profesional'!AS1784=Tablas!$C$53),AND(AP1784=Tablas!$C$62,'Formacion Profesional'!AS1784=Tablas!$C$54),AND(AP1784=Tablas!$C$62,'Formacion Profesional'!AS1784=Tablas!$C$56)),SUM(AV1886:AV1888),"")</f>
        <v/>
      </c>
      <c r="AX1889" s="26"/>
    </row>
    <row r="1891" spans="2:55" ht="15.75" x14ac:dyDescent="0.25">
      <c r="B1891" s="271" t="s">
        <v>9205</v>
      </c>
      <c r="C1891" s="271"/>
      <c r="D1891" s="271"/>
      <c r="E1891" s="271"/>
      <c r="F1891" s="271"/>
      <c r="G1891" s="271"/>
      <c r="H1891" s="271"/>
      <c r="I1891" s="271"/>
      <c r="J1891" s="271"/>
      <c r="K1891" s="271"/>
      <c r="L1891" s="271"/>
      <c r="M1891" s="271"/>
      <c r="N1891" s="271"/>
      <c r="O1891" s="271"/>
      <c r="P1891" s="271"/>
      <c r="Q1891" s="271"/>
      <c r="AN1891" s="271" t="s">
        <v>9205</v>
      </c>
      <c r="AO1891" s="271"/>
      <c r="AP1891" s="271"/>
      <c r="AQ1891" s="271"/>
      <c r="AR1891" s="271"/>
      <c r="AS1891" s="271"/>
      <c r="AT1891" s="271"/>
      <c r="AU1891" s="271"/>
      <c r="AV1891" s="271"/>
      <c r="AW1891" s="271"/>
      <c r="AX1891" s="271"/>
      <c r="AY1891" s="271"/>
      <c r="AZ1891" s="271"/>
      <c r="BA1891" s="271"/>
      <c r="BB1891" s="271"/>
      <c r="BC1891" s="271"/>
    </row>
    <row r="1893" spans="2:55" ht="69" customHeight="1" x14ac:dyDescent="0.25">
      <c r="D1893" s="162" t="str">
        <f>IF(D1879&gt;0,"Organismo patrocinado","")</f>
        <v/>
      </c>
      <c r="E1893" s="162" t="str">
        <f>IF(D1879&gt;0,"Dotacion de personal","")</f>
        <v/>
      </c>
      <c r="F1893" s="162" t="str">
        <f>IF(D1879&gt;0,"Cantidad de personas informadas a capacitar","")</f>
        <v/>
      </c>
      <c r="G1893" s="162" t="str">
        <f>IF(D1879&gt;0,"Cantidad de personas a capacitar en el curso","")</f>
        <v/>
      </c>
      <c r="AP1893" s="162" t="str">
        <f>IF(AP1879&gt;0,"Organismo patrocinado","")</f>
        <v/>
      </c>
      <c r="AQ1893" s="162" t="str">
        <f>IF(AP1879&gt;0,"Dotacion de personal","")</f>
        <v/>
      </c>
      <c r="AR1893" s="162" t="str">
        <f>IF(AP1879&gt;0,"Cantidad de personas informadas a capacitar","")</f>
        <v/>
      </c>
      <c r="AS1893" s="162" t="str">
        <f>IF(AP1879&gt;0,"Cantidad de personas a capacitar en el curso","")</f>
        <v/>
      </c>
    </row>
    <row r="1894" spans="2:55" x14ac:dyDescent="0.25">
      <c r="D1894" s="163"/>
      <c r="E1894" s="183" t="str">
        <f>IF(AND(D1879&gt;0,D1894&gt;0),VLOOKUP(D1894,'Organismos patrocinados'!$D$14:$G$43,3,FALSE),"")</f>
        <v/>
      </c>
      <c r="F1894" s="183" t="str">
        <f>IF(AND(D1879&gt;0,D1894&gt;0),VLOOKUP(D1894,'Organismos patrocinados'!$D$14:$G$43,4,FALSE),"")</f>
        <v/>
      </c>
      <c r="G1894" s="77"/>
      <c r="AP1894" s="163"/>
      <c r="AQ1894" s="183" t="str">
        <f>IF(AND(AP1879&gt;0,AP1894&gt;0),VLOOKUP(AP1894,'Organismos patrocinados'!$D$14:$G$43,3,FALSE),"")</f>
        <v/>
      </c>
      <c r="AR1894" s="183" t="str">
        <f>IF(AND(AP1879&gt;0,AP1894&gt;0),VLOOKUP(AP1894,'Organismos patrocinados'!$D$14:$G$43,4,FALSE),"")</f>
        <v/>
      </c>
      <c r="AS1894" s="77"/>
    </row>
    <row r="1895" spans="2:55" x14ac:dyDescent="0.25">
      <c r="D1895" s="163"/>
      <c r="E1895" s="183" t="str">
        <f>IF(AND(D1879&gt;0,D1895&gt;0),VLOOKUP(D1895,'Organismos patrocinados'!$D$14:$G$43,3,FALSE),"")</f>
        <v/>
      </c>
      <c r="F1895" s="183" t="str">
        <f>IF(AND(D1879&gt;0,D1895&gt;0),VLOOKUP(D1895,'Organismos patrocinados'!$D$14:$G$43,4,FALSE),"")</f>
        <v/>
      </c>
      <c r="G1895" s="77"/>
      <c r="AP1895" s="163"/>
      <c r="AQ1895" s="183" t="str">
        <f>IF(AND(AP1879&gt;0,AP1895&gt;0),VLOOKUP(AP1895,'Organismos patrocinados'!$D$14:$G$43,3,FALSE),"")</f>
        <v/>
      </c>
      <c r="AR1895" s="183" t="str">
        <f>IF(AND(AP1879&gt;0,AP1895&gt;0),VLOOKUP(AP1895,'Organismos patrocinados'!$D$14:$G$43,4,FALSE),"")</f>
        <v/>
      </c>
      <c r="AS1895" s="77"/>
    </row>
    <row r="1896" spans="2:55" x14ac:dyDescent="0.25">
      <c r="D1896" s="163"/>
      <c r="E1896" s="183" t="str">
        <f>IF(AND(D1879&gt;0,D1896&gt;0),VLOOKUP(D1896,'Organismos patrocinados'!$D$14:$G$43,3,FALSE),"")</f>
        <v/>
      </c>
      <c r="F1896" s="183" t="str">
        <f>IF(AND(D1879&gt;0,D1896&gt;0),VLOOKUP(D1896,'Organismos patrocinados'!$D$14:$G$43,4,FALSE),"")</f>
        <v/>
      </c>
      <c r="G1896" s="77"/>
      <c r="AP1896" s="163"/>
      <c r="AQ1896" s="183" t="str">
        <f>IF(AND(AP1879&gt;0,AP1896&gt;0),VLOOKUP(AP1896,'Organismos patrocinados'!$D$14:$G$43,3,FALSE),"")</f>
        <v/>
      </c>
      <c r="AR1896" s="183" t="str">
        <f>IF(AND(AP1879&gt;0,AP1896&gt;0),VLOOKUP(AP1896,'Organismos patrocinados'!$D$14:$G$43,4,FALSE),"")</f>
        <v/>
      </c>
      <c r="AS1896" s="77"/>
    </row>
    <row r="1897" spans="2:55" x14ac:dyDescent="0.25">
      <c r="D1897" s="163"/>
      <c r="E1897" s="183" t="str">
        <f>IF(AND(D1879&gt;0,D1897&gt;0),VLOOKUP(D1897,'Organismos patrocinados'!$D$14:$G$43,3,FALSE),"")</f>
        <v/>
      </c>
      <c r="F1897" s="183" t="str">
        <f>IF(AND(D1879&gt;0,D1897&gt;0),VLOOKUP(D1897,'Organismos patrocinados'!$D$14:$G$43,4,FALSE),"")</f>
        <v/>
      </c>
      <c r="G1897" s="77"/>
      <c r="AP1897" s="163"/>
      <c r="AQ1897" s="183" t="str">
        <f>IF(AND(AP1879&gt;0,AP1897&gt;0),VLOOKUP(AP1897,'Organismos patrocinados'!$D$14:$G$43,3,FALSE),"")</f>
        <v/>
      </c>
      <c r="AR1897" s="183" t="str">
        <f>IF(AND(AP1879&gt;0,AP1897&gt;0),VLOOKUP(AP1897,'Organismos patrocinados'!$D$14:$G$43,4,FALSE),"")</f>
        <v/>
      </c>
      <c r="AS1897" s="77"/>
    </row>
    <row r="1898" spans="2:55" x14ac:dyDescent="0.25">
      <c r="D1898" s="163"/>
      <c r="E1898" s="183" t="str">
        <f>IF(AND(D1879&gt;0,D1898&gt;0),VLOOKUP(D1898,'Organismos patrocinados'!$D$14:$G$43,3,FALSE),"")</f>
        <v/>
      </c>
      <c r="F1898" s="183" t="str">
        <f>IF(AND(D1879&gt;0,D1898&gt;0),VLOOKUP(D1898,'Organismos patrocinados'!$D$14:$G$43,4,FALSE),"")</f>
        <v/>
      </c>
      <c r="G1898" s="77"/>
      <c r="AP1898" s="163"/>
      <c r="AQ1898" s="183" t="str">
        <f>IF(AND(AP1879&gt;0,AP1898&gt;0),VLOOKUP(AP1898,'Organismos patrocinados'!$D$14:$G$43,3,FALSE),"")</f>
        <v/>
      </c>
      <c r="AR1898" s="183" t="str">
        <f>IF(AND(AP1879&gt;0,AP1898&gt;0),VLOOKUP(AP1898,'Organismos patrocinados'!$D$14:$G$43,4,FALSE),"")</f>
        <v/>
      </c>
      <c r="AS1898" s="77"/>
    </row>
    <row r="1899" spans="2:55" x14ac:dyDescent="0.25">
      <c r="D1899" s="163"/>
      <c r="E1899" s="183" t="str">
        <f>IF(AND(D1879&gt;0,D1899&gt;0),VLOOKUP(D1899,'Organismos patrocinados'!$D$14:$G$43,3,FALSE),"")</f>
        <v/>
      </c>
      <c r="F1899" s="183" t="str">
        <f>IF(AND(D1879&gt;0,D1899&gt;0),VLOOKUP(D1899,'Organismos patrocinados'!$D$14:$G$43,4,FALSE),"")</f>
        <v/>
      </c>
      <c r="G1899" s="77"/>
      <c r="AP1899" s="163"/>
      <c r="AQ1899" s="183" t="str">
        <f>IF(AND(AP1879&gt;0,AP1899&gt;0),VLOOKUP(AP1899,'Organismos patrocinados'!$D$14:$G$43,3,FALSE),"")</f>
        <v/>
      </c>
      <c r="AR1899" s="183" t="str">
        <f>IF(AND(AP1879&gt;0,AP1899&gt;0),VLOOKUP(AP1899,'Organismos patrocinados'!$D$14:$G$43,4,FALSE),"")</f>
        <v/>
      </c>
      <c r="AS1899" s="77"/>
    </row>
    <row r="1900" spans="2:55" x14ac:dyDescent="0.25">
      <c r="D1900" s="163"/>
      <c r="E1900" s="183" t="str">
        <f>IF(AND(D1879&gt;0,D1900&gt;0),VLOOKUP(D1900,'Organismos patrocinados'!$D$14:$G$43,3,FALSE),"")</f>
        <v/>
      </c>
      <c r="F1900" s="183" t="str">
        <f>IF(AND(D1879&gt;0,D1900&gt;0),VLOOKUP(D1900,'Organismos patrocinados'!$D$14:$G$43,4,FALSE),"")</f>
        <v/>
      </c>
      <c r="G1900" s="77"/>
      <c r="AP1900" s="163"/>
      <c r="AQ1900" s="183" t="str">
        <f>IF(AND(AP1879&gt;0,AP1900&gt;0),VLOOKUP(AP1900,'Organismos patrocinados'!$D$14:$G$43,3,FALSE),"")</f>
        <v/>
      </c>
      <c r="AR1900" s="183" t="str">
        <f>IF(AND(AP1879&gt;0,AP1900&gt;0),VLOOKUP(AP1900,'Organismos patrocinados'!$D$14:$G$43,4,FALSE),"")</f>
        <v/>
      </c>
      <c r="AS1900" s="77"/>
    </row>
    <row r="1901" spans="2:55" x14ac:dyDescent="0.25">
      <c r="D1901" s="163"/>
      <c r="E1901" s="183" t="str">
        <f>IF(AND(D1879&gt;0,D1901&gt;0),VLOOKUP(D1901,'Organismos patrocinados'!$D$14:$G$43,3,FALSE),"")</f>
        <v/>
      </c>
      <c r="F1901" s="183" t="str">
        <f>IF(AND(D1879&gt;0,D1901&gt;0),VLOOKUP(D1901,'Organismos patrocinados'!$D$14:$G$43,4,FALSE),"")</f>
        <v/>
      </c>
      <c r="G1901" s="77"/>
      <c r="AP1901" s="163"/>
      <c r="AQ1901" s="183" t="str">
        <f>IF(AND(AP1879&gt;0,AP1901&gt;0),VLOOKUP(AP1901,'Organismos patrocinados'!$D$14:$G$43,3,FALSE),"")</f>
        <v/>
      </c>
      <c r="AR1901" s="183" t="str">
        <f>IF(AND(AP1879&gt;0,AP1901&gt;0),VLOOKUP(AP1901,'Organismos patrocinados'!$D$14:$G$43,4,FALSE),"")</f>
        <v/>
      </c>
      <c r="AS1901" s="77"/>
    </row>
    <row r="1902" spans="2:55" x14ac:dyDescent="0.25">
      <c r="D1902" s="163"/>
      <c r="E1902" s="183" t="str">
        <f>IF(AND(D1879&gt;0,D1902&gt;0),VLOOKUP(D1902,'Organismos patrocinados'!$D$14:$G$43,3,FALSE),"")</f>
        <v/>
      </c>
      <c r="F1902" s="183" t="str">
        <f>IF(AND(D1879&gt;0,D1902&gt;0),VLOOKUP(D1902,'Organismos patrocinados'!$D$14:$G$43,4,FALSE),"")</f>
        <v/>
      </c>
      <c r="G1902" s="77"/>
      <c r="AP1902" s="163"/>
      <c r="AQ1902" s="183" t="str">
        <f>IF(AND(AP1879&gt;0,AP1902&gt;0),VLOOKUP(AP1902,'Organismos patrocinados'!$D$14:$G$43,3,FALSE),"")</f>
        <v/>
      </c>
      <c r="AR1902" s="183" t="str">
        <f>IF(AND(AP1879&gt;0,AP1902&gt;0),VLOOKUP(AP1902,'Organismos patrocinados'!$D$14:$G$43,4,FALSE),"")</f>
        <v/>
      </c>
      <c r="AS1902" s="77"/>
    </row>
    <row r="1903" spans="2:55" x14ac:dyDescent="0.25">
      <c r="D1903" s="163"/>
      <c r="E1903" s="183" t="str">
        <f>IF(AND(D1879&gt;0,D1903&gt;0),VLOOKUP(D1903,'Organismos patrocinados'!$D$14:$G$43,3,FALSE),"")</f>
        <v/>
      </c>
      <c r="F1903" s="183" t="str">
        <f>IF(AND(D1879&gt;0,D1903&gt;0),VLOOKUP(D1903,'Organismos patrocinados'!$D$14:$G$43,4,FALSE),"")</f>
        <v/>
      </c>
      <c r="G1903" s="77"/>
      <c r="AP1903" s="163"/>
      <c r="AQ1903" s="183" t="str">
        <f>IF(AND(AP1879&gt;0,AP1903&gt;0),VLOOKUP(AP1903,'Organismos patrocinados'!$D$14:$G$43,3,FALSE),"")</f>
        <v/>
      </c>
      <c r="AR1903" s="183" t="str">
        <f>IF(AND(AP1879&gt;0,AP1903&gt;0),VLOOKUP(AP1903,'Organismos patrocinados'!$D$14:$G$43,4,FALSE),"")</f>
        <v/>
      </c>
      <c r="AS1903" s="77"/>
    </row>
    <row r="1904" spans="2:55" x14ac:dyDescent="0.25">
      <c r="D1904" s="163"/>
      <c r="E1904" s="183" t="str">
        <f>IF(AND(D1879&gt;0,D1904&gt;0),VLOOKUP(D1904,'Organismos patrocinados'!$D$14:$G$43,3,FALSE),"")</f>
        <v/>
      </c>
      <c r="F1904" s="183" t="str">
        <f>IF(AND(D1879&gt;0,D1904&gt;0),VLOOKUP(D1904,'Organismos patrocinados'!$D$14:$G$43,4,FALSE),"")</f>
        <v/>
      </c>
      <c r="G1904" s="77"/>
      <c r="AP1904" s="163"/>
      <c r="AQ1904" s="183" t="str">
        <f>IF(AND(AP1879&gt;0,AP1904&gt;0),VLOOKUP(AP1904,'Organismos patrocinados'!$D$14:$G$43,3,FALSE),"")</f>
        <v/>
      </c>
      <c r="AR1904" s="183" t="str">
        <f>IF(AND(AP1879&gt;0,AP1904&gt;0),VLOOKUP(AP1904,'Organismos patrocinados'!$D$14:$G$43,4,FALSE),"")</f>
        <v/>
      </c>
      <c r="AS1904" s="77"/>
    </row>
    <row r="1905" spans="2:55" x14ac:dyDescent="0.25">
      <c r="D1905" s="163"/>
      <c r="E1905" s="183" t="str">
        <f>IF(AND(D1879&gt;0,D1905&gt;0),VLOOKUP(D1905,'Organismos patrocinados'!$D$14:$G$43,3,FALSE),"")</f>
        <v/>
      </c>
      <c r="F1905" s="183" t="str">
        <f>IF(AND(D1879&gt;0,D1905&gt;0),VLOOKUP(D1905,'Organismos patrocinados'!$D$14:$G$43,4,FALSE),"")</f>
        <v/>
      </c>
      <c r="G1905" s="77"/>
      <c r="AP1905" s="163"/>
      <c r="AQ1905" s="183" t="str">
        <f>IF(AND(AP1879&gt;0,AP1905&gt;0),VLOOKUP(AP1905,'Organismos patrocinados'!$D$14:$G$43,3,FALSE),"")</f>
        <v/>
      </c>
      <c r="AR1905" s="183" t="str">
        <f>IF(AND(AP1879&gt;0,AP1905&gt;0),VLOOKUP(AP1905,'Organismos patrocinados'!$D$14:$G$43,4,FALSE),"")</f>
        <v/>
      </c>
      <c r="AS1905" s="77"/>
    </row>
    <row r="1906" spans="2:55" x14ac:dyDescent="0.25">
      <c r="D1906" s="163"/>
      <c r="E1906" s="183" t="str">
        <f>IF(AND(D1879&gt;0,D1906&gt;0),VLOOKUP(D1906,'Organismos patrocinados'!$D$14:$G$43,3,FALSE),"")</f>
        <v/>
      </c>
      <c r="F1906" s="183" t="str">
        <f>IF(AND(D1879&gt;0,D1906&gt;0),VLOOKUP(D1906,'Organismos patrocinados'!$D$14:$G$43,4,FALSE),"")</f>
        <v/>
      </c>
      <c r="G1906" s="77"/>
      <c r="AP1906" s="163"/>
      <c r="AQ1906" s="183" t="str">
        <f>IF(AND(AP1879&gt;0,AP1906&gt;0),VLOOKUP(AP1906,'Organismos patrocinados'!$D$14:$G$43,3,FALSE),"")</f>
        <v/>
      </c>
      <c r="AR1906" s="183" t="str">
        <f>IF(AND(AP1879&gt;0,AP1906&gt;0),VLOOKUP(AP1906,'Organismos patrocinados'!$D$14:$G$43,4,FALSE),"")</f>
        <v/>
      </c>
      <c r="AS1906" s="77"/>
    </row>
    <row r="1907" spans="2:55" x14ac:dyDescent="0.25">
      <c r="D1907" s="163"/>
      <c r="E1907" s="183" t="str">
        <f>IF(AND(D1879&gt;0,D1907&gt;0),VLOOKUP(D1907,'Organismos patrocinados'!$D$14:$G$43,3,FALSE),"")</f>
        <v/>
      </c>
      <c r="F1907" s="183" t="str">
        <f>IF(AND(D1879&gt;0,D1907&gt;0),VLOOKUP(D1907,'Organismos patrocinados'!$D$14:$G$43,4,FALSE),"")</f>
        <v/>
      </c>
      <c r="G1907" s="77"/>
      <c r="AP1907" s="163"/>
      <c r="AQ1907" s="183" t="str">
        <f>IF(AND(AP1879&gt;0,AP1907&gt;0),VLOOKUP(AP1907,'Organismos patrocinados'!$D$14:$G$43,3,FALSE),"")</f>
        <v/>
      </c>
      <c r="AR1907" s="183" t="str">
        <f>IF(AND(AP1879&gt;0,AP1907&gt;0),VLOOKUP(AP1907,'Organismos patrocinados'!$D$14:$G$43,4,FALSE),"")</f>
        <v/>
      </c>
      <c r="AS1907" s="77"/>
    </row>
    <row r="1908" spans="2:55" x14ac:dyDescent="0.25">
      <c r="D1908" s="387" t="str">
        <f>IF(D1879&gt;0,"Total","")</f>
        <v/>
      </c>
      <c r="E1908" s="387"/>
      <c r="F1908" s="387"/>
      <c r="G1908" s="167" t="str">
        <f>IF(D1879&gt;0,SUM(G1894:G1907),"")</f>
        <v/>
      </c>
      <c r="AP1908" s="387" t="str">
        <f>IF(AP1879&gt;0,"Total","")</f>
        <v/>
      </c>
      <c r="AQ1908" s="387"/>
      <c r="AR1908" s="387"/>
      <c r="AS1908" s="167" t="str">
        <f>IF(AP1879&gt;0,SUM(AS1894:AS1907),"")</f>
        <v/>
      </c>
    </row>
    <row r="1913" spans="2:55" ht="30" customHeight="1" x14ac:dyDescent="0.25">
      <c r="C1913" s="103"/>
      <c r="D1913" s="103"/>
      <c r="E1913" s="103"/>
      <c r="F1913" s="166" t="str">
        <f>IF(D1879&gt;0,"Producción / Operaciones ","")</f>
        <v/>
      </c>
      <c r="G1913" s="166" t="str">
        <f>IF(D1879&gt;0,"Comercial y ventas","")</f>
        <v/>
      </c>
      <c r="H1913" s="166" t="str">
        <f>IF(D1879&gt;0,"Administración y finanzas","")</f>
        <v/>
      </c>
      <c r="I1913" s="166" t="str">
        <f>IF(D1879&gt;0,"Recursos Humanos","")</f>
        <v/>
      </c>
      <c r="J1913" s="166" t="str">
        <f>IF(D1879&gt;0,"Otros","")</f>
        <v/>
      </c>
      <c r="K1913" s="166" t="str">
        <f>IF(D1879&gt;0,"TOTAL","")</f>
        <v/>
      </c>
      <c r="AO1913" s="103"/>
      <c r="AP1913" s="103"/>
      <c r="AQ1913" s="103"/>
      <c r="AR1913" s="166" t="str">
        <f>IF(AP1879&gt;0,"Producción / Operaciones ","")</f>
        <v/>
      </c>
      <c r="AS1913" s="166" t="str">
        <f>IF(AP1879&gt;0,"Comercial y ventas","")</f>
        <v/>
      </c>
      <c r="AT1913" s="166" t="str">
        <f>IF(AP1879&gt;0,"Administración y finanzas","")</f>
        <v/>
      </c>
      <c r="AU1913" s="166" t="str">
        <f>IF(AP1879&gt;0,"Recursos Humanos","")</f>
        <v/>
      </c>
      <c r="AV1913" s="166" t="str">
        <f>IF(AP1879&gt;0,"Otros","")</f>
        <v/>
      </c>
      <c r="AW1913" s="166" t="str">
        <f>IF(AP1879&gt;0,"TOTAL","")</f>
        <v/>
      </c>
    </row>
    <row r="1914" spans="2:55" x14ac:dyDescent="0.25">
      <c r="C1914" s="388" t="str">
        <f>IF(AND('Empresa Cooperativa'!D2134=Tablas!C2126,D1879&gt;0),"Gerentes",IF(AND(D1879&gt;0,'Empresa Cooperativa'!D2134=Tablas!C2127),"Cantidad de asociados a capacitar",""))</f>
        <v/>
      </c>
      <c r="D1914" s="388"/>
      <c r="E1914" s="388"/>
      <c r="F1914" s="184"/>
      <c r="G1914" s="184"/>
      <c r="H1914" s="184"/>
      <c r="I1914" s="184"/>
      <c r="J1914" s="184"/>
      <c r="K1914" s="131" t="str">
        <f>IF(D1879&gt;0,SUM(F1914:J1914),"")</f>
        <v/>
      </c>
      <c r="AO1914" s="388" t="str">
        <f>IF(AND('Empresa Cooperativa'!AP2134=Tablas!AQ2126,AP1879&gt;0),"Gerentes",IF(AND(AP1879&gt;0,'Empresa Cooperativa'!AP2134=Tablas!AQ2127),"Cantidad de asociados a capacitar",""))</f>
        <v/>
      </c>
      <c r="AP1914" s="388"/>
      <c r="AQ1914" s="388"/>
      <c r="AR1914" s="184"/>
      <c r="AS1914" s="184"/>
      <c r="AT1914" s="184"/>
      <c r="AU1914" s="184"/>
      <c r="AV1914" s="184"/>
      <c r="AW1914" s="131" t="str">
        <f>IF(AP1879&gt;0,SUM(AR1914:AV1914),"")</f>
        <v/>
      </c>
    </row>
    <row r="1915" spans="2:55" x14ac:dyDescent="0.25">
      <c r="C1915" s="389" t="str">
        <f>IF(AND(D1879&gt;0,'Empresa Cooperativa'!D2134=Tablas!C2126),"Mandos Medios (supervisores, jefes de área, etc.)","")</f>
        <v/>
      </c>
      <c r="D1915" s="389"/>
      <c r="E1915" s="389"/>
      <c r="F1915" s="184"/>
      <c r="G1915" s="184"/>
      <c r="H1915" s="184"/>
      <c r="I1915" s="184"/>
      <c r="J1915" s="184"/>
      <c r="K1915" s="131" t="str">
        <f>IF(D1879&gt;0,SUM(F1915:J1915),"")</f>
        <v/>
      </c>
      <c r="AO1915" s="389" t="str">
        <f>IF(AND(AP1879&gt;0,'Empresa Cooperativa'!AP2134=Tablas!AQ2126),"Mandos Medios (supervisores, jefes de área, etc.)","")</f>
        <v/>
      </c>
      <c r="AP1915" s="389"/>
      <c r="AQ1915" s="389"/>
      <c r="AR1915" s="184"/>
      <c r="AS1915" s="184"/>
      <c r="AT1915" s="184"/>
      <c r="AU1915" s="184"/>
      <c r="AV1915" s="184"/>
      <c r="AW1915" s="131" t="str">
        <f>IF(AP1879&gt;0,SUM(AR1915:AV1915),"")</f>
        <v/>
      </c>
    </row>
    <row r="1916" spans="2:55" x14ac:dyDescent="0.25">
      <c r="C1916" s="389" t="str">
        <f>IF(AND(D1879&gt;0,'Empresa Cooperativa'!D2134=Tablas!C2126),"Operativos","")</f>
        <v/>
      </c>
      <c r="D1916" s="389"/>
      <c r="E1916" s="389"/>
      <c r="F1916" s="184"/>
      <c r="G1916" s="184"/>
      <c r="H1916" s="184"/>
      <c r="I1916" s="184"/>
      <c r="J1916" s="184"/>
      <c r="K1916" s="131" t="str">
        <f>IF(D1879&gt;0,SUM(F1916:J1916),"")</f>
        <v/>
      </c>
      <c r="AO1916" s="389" t="str">
        <f>IF(AND(AP1879&gt;0,'Empresa Cooperativa'!AP2134=Tablas!AQ2126),"Operativos","")</f>
        <v/>
      </c>
      <c r="AP1916" s="389"/>
      <c r="AQ1916" s="389"/>
      <c r="AR1916" s="184"/>
      <c r="AS1916" s="184"/>
      <c r="AT1916" s="184"/>
      <c r="AU1916" s="184"/>
      <c r="AV1916" s="184"/>
      <c r="AW1916" s="131" t="str">
        <f>IF(AP1879&gt;0,SUM(AR1916:AV1916),"")</f>
        <v/>
      </c>
    </row>
    <row r="1917" spans="2:55" x14ac:dyDescent="0.25">
      <c r="C1917" s="386" t="str">
        <f>IF(D1879&gt;0,"Total","")</f>
        <v/>
      </c>
      <c r="D1917" s="386"/>
      <c r="E1917" s="386"/>
      <c r="F1917" s="130" t="str">
        <f>IF(D1879&gt;0,SUM(F1914:F1916),"")</f>
        <v/>
      </c>
      <c r="G1917" s="130" t="str">
        <f>IF(D1879&gt;0,SUM(G1914:G1916),"")</f>
        <v/>
      </c>
      <c r="H1917" s="130" t="str">
        <f>IF(D1879&gt;0,SUM(H1914:H1916),"")</f>
        <v/>
      </c>
      <c r="I1917" s="130" t="str">
        <f>IF(D1879&gt;0,SUM(I1914:I1916),"")</f>
        <v/>
      </c>
      <c r="J1917" s="130" t="str">
        <f>IF(D1879&gt;0,SUM(J1914:J1916),"")</f>
        <v/>
      </c>
      <c r="K1917" s="130" t="str">
        <f>IF(D1879&gt;0,SUM(K1914:K1916),"")</f>
        <v/>
      </c>
      <c r="AO1917" s="386" t="str">
        <f>IF(AP1879&gt;0,"Total","")</f>
        <v/>
      </c>
      <c r="AP1917" s="386"/>
      <c r="AQ1917" s="386"/>
      <c r="AR1917" s="130" t="str">
        <f>IF(AP1879&gt;0,SUM(AR1914:AR1916),"")</f>
        <v/>
      </c>
      <c r="AS1917" s="130" t="str">
        <f>IF(AP1879&gt;0,SUM(AS1914:AS1916),"")</f>
        <v/>
      </c>
      <c r="AT1917" s="130" t="str">
        <f>IF(AP1879&gt;0,SUM(AT1914:AT1916),"")</f>
        <v/>
      </c>
      <c r="AU1917" s="130" t="str">
        <f>IF(AP1879&gt;0,SUM(AU1914:AU1916),"")</f>
        <v/>
      </c>
      <c r="AV1917" s="130" t="str">
        <f>IF(AP1879&gt;0,SUM(AV1914:AV1916),"")</f>
        <v/>
      </c>
      <c r="AW1917" s="130" t="str">
        <f>IF(AP1879&gt;0,SUM(AW1914:AW1916),"")</f>
        <v/>
      </c>
    </row>
    <row r="1918" spans="2:55" x14ac:dyDescent="0.25">
      <c r="C1918" s="58"/>
      <c r="D1918" s="58"/>
      <c r="E1918" s="58"/>
      <c r="F1918" s="58"/>
      <c r="G1918" s="58"/>
      <c r="H1918" s="58"/>
      <c r="I1918" s="58"/>
      <c r="J1918" s="58"/>
      <c r="K1918" s="58"/>
      <c r="AO1918" s="58"/>
      <c r="AP1918" s="58"/>
      <c r="AQ1918" s="58"/>
      <c r="AR1918" s="58"/>
      <c r="AS1918" s="58"/>
      <c r="AT1918" s="58"/>
      <c r="AU1918" s="58"/>
      <c r="AV1918" s="58"/>
      <c r="AW1918" s="58"/>
    </row>
    <row r="1920" spans="2:55" ht="15.75" x14ac:dyDescent="0.25">
      <c r="B1920" s="271" t="s">
        <v>9207</v>
      </c>
      <c r="C1920" s="271"/>
      <c r="D1920" s="271"/>
      <c r="E1920" s="271"/>
      <c r="F1920" s="271"/>
      <c r="G1920" s="271"/>
      <c r="H1920" s="271"/>
      <c r="I1920" s="271"/>
      <c r="J1920" s="271"/>
      <c r="K1920" s="271"/>
      <c r="L1920" s="271"/>
      <c r="M1920" s="271"/>
      <c r="N1920" s="271"/>
      <c r="O1920" s="271"/>
      <c r="P1920" s="271"/>
      <c r="Q1920" s="271"/>
      <c r="AN1920" s="271" t="s">
        <v>9207</v>
      </c>
      <c r="AO1920" s="271"/>
      <c r="AP1920" s="271"/>
      <c r="AQ1920" s="271"/>
      <c r="AR1920" s="271"/>
      <c r="AS1920" s="271"/>
      <c r="AT1920" s="271"/>
      <c r="AU1920" s="271"/>
      <c r="AV1920" s="271"/>
      <c r="AW1920" s="271"/>
      <c r="AX1920" s="271"/>
      <c r="AY1920" s="271"/>
      <c r="AZ1920" s="271"/>
      <c r="BA1920" s="271"/>
      <c r="BB1920" s="271"/>
      <c r="BC1920" s="271"/>
    </row>
    <row r="1922" spans="2:55" x14ac:dyDescent="0.25">
      <c r="B1922" s="288" t="str">
        <f>IF(OR(AND(D1784=Tablas!$C$61,'Formacion Profesional'!G1784=Tablas!$C$53),AND(D1784=Tablas!$C$61,'Formacion Profesional'!G1784=Tablas!$C$54),AND(D1784=Tablas!$C$62,'Formacion Profesional'!G1784=Tablas!$C$53),AND(D1784=Tablas!$C$62,'Formacion Profesional'!G1784=Tablas!$C$56)),"Estos items no son financiables para la combinación de tipo de formación y modalidad","")</f>
        <v/>
      </c>
      <c r="C1922" s="288"/>
      <c r="D1922" s="288"/>
      <c r="E1922" s="288"/>
      <c r="F1922" s="288"/>
      <c r="G1922" s="288"/>
      <c r="H1922" s="288"/>
      <c r="I1922" s="288"/>
      <c r="J1922" s="288"/>
      <c r="K1922" s="288"/>
      <c r="L1922" s="288"/>
      <c r="M1922" s="288"/>
      <c r="N1922" s="288"/>
      <c r="O1922" s="288"/>
      <c r="P1922" s="288"/>
      <c r="Q1922" s="288"/>
      <c r="AN1922" s="288" t="str">
        <f>IF(OR(AND(AP1784=Tablas!$C$61,'Formacion Profesional'!AS1784=Tablas!$C$53),AND(AP1784=Tablas!$C$61,'Formacion Profesional'!AS1784=Tablas!$C$54),AND(AP1784=Tablas!$C$62,'Formacion Profesional'!AS1784=Tablas!$C$53),AND(AP1784=Tablas!$C$62,'Formacion Profesional'!AS1784=Tablas!$C$56)),"Estos items no son financiables para la combinación de tipo de formación y modalidad","")</f>
        <v/>
      </c>
      <c r="AO1922" s="288"/>
      <c r="AP1922" s="288"/>
      <c r="AQ1922" s="288"/>
      <c r="AR1922" s="288"/>
      <c r="AS1922" s="288"/>
      <c r="AT1922" s="288"/>
      <c r="AU1922" s="288"/>
      <c r="AV1922" s="288"/>
      <c r="AW1922" s="288"/>
      <c r="AX1922" s="288"/>
      <c r="AY1922" s="288"/>
      <c r="AZ1922" s="288"/>
      <c r="BA1922" s="288"/>
      <c r="BB1922" s="288"/>
      <c r="BC1922" s="288"/>
    </row>
    <row r="1924" spans="2:55" ht="47.25" customHeight="1" x14ac:dyDescent="0.25">
      <c r="D1924" s="390" t="str">
        <f>IF(AND(D1784=Tablas!$C$62,OR('Formacion Profesional'!G1784=Tablas!$C$54,'Formacion Profesional'!G1784=Tablas!$C$57)),"Insumos 
(Elementos consumidos en la capacitación brindada)","")</f>
        <v/>
      </c>
      <c r="E1924" s="391"/>
      <c r="F1924" s="390" t="str">
        <f>IF(AND(D1784=Tablas!$C$62,'Formacion Profesional'!G1784=Tablas!$C$54,E1854&gt;0),"Ropa de trabajo
(Overol, mameluco o similares)","")</f>
        <v/>
      </c>
      <c r="G1924" s="391"/>
      <c r="H1924" s="390" t="str">
        <f>IF(AND(D1784=Tablas!$C$62,'Formacion Profesional'!G1784=Tablas!$C$54,E1854&gt;0),"Elementos de protección personal (EPP)
(Cascos, guantes, mangas, protección ocular y calzado de seguridad)","")</f>
        <v/>
      </c>
      <c r="I1924" s="392"/>
      <c r="J1924" s="392"/>
      <c r="AP1924" s="390" t="str">
        <f>IF(AND(AP1784=Tablas!$C$62,OR('Formacion Profesional'!AS1784=Tablas!$C$54,'Formacion Profesional'!AS1784=Tablas!$C$57)),"Insumos 
(Elementos consumidos en la capacitación brindada)","")</f>
        <v/>
      </c>
      <c r="AQ1924" s="391"/>
      <c r="AR1924" s="390" t="str">
        <f>IF(AND(AP1784=Tablas!$C$62,'Formacion Profesional'!AS1784=Tablas!$C$54,AQ1854&gt;0),"Ropa de trabajo
(Overol, mameluco o similares)","")</f>
        <v/>
      </c>
      <c r="AS1924" s="391"/>
      <c r="AT1924" s="390" t="str">
        <f>IF(AND(AP1784=Tablas!$C$62,'Formacion Profesional'!AS1784=Tablas!$C$54,AQ1854&gt;0),"Elementos de protección personal (EPP)
(Cascos, guantes, mangas, protección ocular y calzado de seguridad)","")</f>
        <v/>
      </c>
      <c r="AU1924" s="392"/>
      <c r="AV1924" s="392"/>
    </row>
    <row r="1925" spans="2:55" x14ac:dyDescent="0.25">
      <c r="D1925" s="393"/>
      <c r="E1925" s="393"/>
      <c r="F1925" s="394"/>
      <c r="G1925" s="394"/>
      <c r="H1925" s="394"/>
      <c r="I1925" s="394"/>
      <c r="J1925" s="394"/>
      <c r="AP1925" s="393"/>
      <c r="AQ1925" s="393"/>
      <c r="AR1925" s="394"/>
      <c r="AS1925" s="394"/>
      <c r="AT1925" s="394"/>
      <c r="AU1925" s="394"/>
      <c r="AV1925" s="394"/>
    </row>
    <row r="1926" spans="2:55" x14ac:dyDescent="0.25">
      <c r="D1926" s="393"/>
      <c r="E1926" s="393"/>
      <c r="F1926" s="394"/>
      <c r="G1926" s="394"/>
      <c r="H1926" s="394"/>
      <c r="I1926" s="394"/>
      <c r="J1926" s="394"/>
      <c r="AP1926" s="393"/>
      <c r="AQ1926" s="393"/>
      <c r="AR1926" s="394"/>
      <c r="AS1926" s="394"/>
      <c r="AT1926" s="394"/>
      <c r="AU1926" s="394"/>
      <c r="AV1926" s="394"/>
    </row>
    <row r="1927" spans="2:55" x14ac:dyDescent="0.25">
      <c r="D1927" s="393"/>
      <c r="E1927" s="393"/>
      <c r="F1927" s="394"/>
      <c r="G1927" s="394"/>
      <c r="H1927" s="394"/>
      <c r="I1927" s="394"/>
      <c r="J1927" s="394"/>
      <c r="AP1927" s="393"/>
      <c r="AQ1927" s="393"/>
      <c r="AR1927" s="394"/>
      <c r="AS1927" s="394"/>
      <c r="AT1927" s="394"/>
      <c r="AU1927" s="394"/>
      <c r="AV1927" s="394"/>
    </row>
    <row r="1928" spans="2:55" x14ac:dyDescent="0.25">
      <c r="D1928" s="393"/>
      <c r="E1928" s="393"/>
      <c r="F1928" s="394"/>
      <c r="G1928" s="394"/>
      <c r="H1928" s="394"/>
      <c r="I1928" s="394"/>
      <c r="J1928" s="394"/>
      <c r="AP1928" s="393"/>
      <c r="AQ1928" s="393"/>
      <c r="AR1928" s="394"/>
      <c r="AS1928" s="394"/>
      <c r="AT1928" s="394"/>
      <c r="AU1928" s="394"/>
      <c r="AV1928" s="394"/>
    </row>
    <row r="1930" spans="2:55" ht="15.75" x14ac:dyDescent="0.25">
      <c r="B1930" s="271" t="s">
        <v>9209</v>
      </c>
      <c r="C1930" s="271"/>
      <c r="D1930" s="271"/>
      <c r="E1930" s="271"/>
      <c r="F1930" s="271"/>
      <c r="G1930" s="271"/>
      <c r="H1930" s="271"/>
      <c r="I1930" s="271"/>
      <c r="J1930" s="271"/>
      <c r="K1930" s="271"/>
      <c r="L1930" s="271"/>
      <c r="M1930" s="271"/>
      <c r="N1930" s="271"/>
      <c r="O1930" s="271"/>
      <c r="P1930" s="271"/>
      <c r="Q1930" s="271"/>
      <c r="AN1930" s="271" t="s">
        <v>9209</v>
      </c>
      <c r="AO1930" s="271"/>
      <c r="AP1930" s="271"/>
      <c r="AQ1930" s="271"/>
      <c r="AR1930" s="271"/>
      <c r="AS1930" s="271"/>
      <c r="AT1930" s="271"/>
      <c r="AU1930" s="271"/>
      <c r="AV1930" s="271"/>
      <c r="AW1930" s="271"/>
      <c r="AX1930" s="271"/>
      <c r="AY1930" s="271"/>
      <c r="AZ1930" s="271"/>
      <c r="BA1930" s="271"/>
      <c r="BB1930" s="271"/>
      <c r="BC1930" s="271"/>
    </row>
    <row r="1931" spans="2:55" ht="15.75" x14ac:dyDescent="0.25">
      <c r="B1931" s="52"/>
      <c r="C1931" s="52"/>
      <c r="D1931" s="52"/>
      <c r="E1931" s="52"/>
      <c r="F1931" s="52"/>
      <c r="G1931" s="52"/>
      <c r="H1931" s="52"/>
      <c r="I1931" s="52"/>
      <c r="J1931" s="52"/>
      <c r="K1931" s="52"/>
      <c r="L1931" s="52"/>
      <c r="M1931" s="52"/>
      <c r="N1931" s="52"/>
      <c r="O1931" s="52"/>
      <c r="P1931" s="52"/>
      <c r="Q1931" s="52"/>
      <c r="AN1931" s="52"/>
      <c r="AO1931" s="52"/>
      <c r="AP1931" s="52"/>
      <c r="AQ1931" s="52"/>
      <c r="AR1931" s="52"/>
      <c r="AS1931" s="52"/>
      <c r="AT1931" s="52"/>
      <c r="AU1931" s="52"/>
      <c r="AV1931" s="52"/>
      <c r="AW1931" s="52"/>
      <c r="AX1931" s="52"/>
      <c r="AY1931" s="52"/>
      <c r="AZ1931" s="52"/>
      <c r="BA1931" s="52"/>
      <c r="BB1931" s="52"/>
      <c r="BC1931" s="52"/>
    </row>
    <row r="1932" spans="2:55" x14ac:dyDescent="0.25">
      <c r="B1932" s="288" t="str">
        <f>IF(OR(AND(D1784=Tablas!$C$61,'Formacion Profesional'!G1784=Tablas!$C$53),AND(D1784=Tablas!$C$61,'Formacion Profesional'!G1784=Tablas!$C$54),AND(D1784=Tablas!$C$62,'Formacion Profesional'!G1784=Tablas!$C$53),AND(D1784=Tablas!$C$62,'Formacion Profesional'!G1784=Tablas!$C$56),AND(D1784=Tablas!$C$62,'Formacion Profesional'!G1784=Tablas!$C$57)),"Este item no es financiable para la combinación de tipo de formación y modalidad","")</f>
        <v/>
      </c>
      <c r="C1932" s="288"/>
      <c r="D1932" s="288"/>
      <c r="E1932" s="288"/>
      <c r="F1932" s="288"/>
      <c r="G1932" s="288"/>
      <c r="H1932" s="288"/>
      <c r="I1932" s="288"/>
      <c r="J1932" s="288"/>
      <c r="K1932" s="288"/>
      <c r="L1932" s="288"/>
      <c r="M1932" s="288"/>
      <c r="N1932" s="288"/>
      <c r="O1932" s="288"/>
      <c r="P1932" s="288"/>
      <c r="Q1932" s="288"/>
      <c r="AN1932" s="288" t="str">
        <f>IF(OR(AND(AP1784=Tablas!$C$61,'Formacion Profesional'!AS1784=Tablas!$C$53),AND(AP1784=Tablas!$C$61,'Formacion Profesional'!AS1784=Tablas!$C$54),AND(AP1784=Tablas!$C$62,'Formacion Profesional'!AS1784=Tablas!$C$53),AND(AP1784=Tablas!$C$62,'Formacion Profesional'!AS1784=Tablas!$C$56),AND(AP1784=Tablas!$C$62,'Formacion Profesional'!AS1784=Tablas!$C$57)),"Este item no es financiable para la combinación de tipo de formación y modalidad","")</f>
        <v/>
      </c>
      <c r="AO1932" s="288"/>
      <c r="AP1932" s="288"/>
      <c r="AQ1932" s="288"/>
      <c r="AR1932" s="288"/>
      <c r="AS1932" s="288"/>
      <c r="AT1932" s="288"/>
      <c r="AU1932" s="288"/>
      <c r="AV1932" s="288"/>
      <c r="AW1932" s="288"/>
      <c r="AX1932" s="288"/>
      <c r="AY1932" s="288"/>
      <c r="AZ1932" s="288"/>
      <c r="BA1932" s="288"/>
      <c r="BB1932" s="288"/>
      <c r="BC1932" s="288"/>
    </row>
    <row r="1934" spans="2:55" x14ac:dyDescent="0.25">
      <c r="D1934" s="162" t="str">
        <f>IF(AND(D1784=Tablas!$C$62,'Formacion Profesional'!G1784=Tablas!$C$54),"Tipo de bien","")</f>
        <v/>
      </c>
      <c r="E1934" s="162" t="str">
        <f>IF(AND(D1784=Tablas!$C$62,'Formacion Profesional'!G1784=Tablas!$C$54),"Proveedor","")</f>
        <v/>
      </c>
      <c r="F1934" s="162" t="str">
        <f>IF(AND(D1784=Tablas!$C$62,'Formacion Profesional'!G1784=Tablas!$C$54),"Especificaciones técnicas","")</f>
        <v/>
      </c>
      <c r="G1934" s="162" t="str">
        <f>IF(AND(D1784=Tablas!$C$62,'Formacion Profesional'!G1784=Tablas!$C$54),"Cantidad","")</f>
        <v/>
      </c>
      <c r="H1934" s="162" t="str">
        <f>IF(AND(D1784=Tablas!$C$62,'Formacion Profesional'!G1784=Tablas!$C$54),"Costo unitario","")</f>
        <v/>
      </c>
      <c r="I1934" s="162" t="str">
        <f>IF(AND(D1784=Tablas!$C$62,'Formacion Profesional'!G1784=Tablas!$C$54),"Total","")</f>
        <v/>
      </c>
      <c r="AP1934" s="162" t="str">
        <f>IF(AND(AP1784=Tablas!$C$62,'Formacion Profesional'!AS1784=Tablas!$C$54),"Tipo de bien","")</f>
        <v/>
      </c>
      <c r="AQ1934" s="162" t="str">
        <f>IF(AND(AP1784=Tablas!$C$62,'Formacion Profesional'!AS1784=Tablas!$C$54),"Proveedor","")</f>
        <v/>
      </c>
      <c r="AR1934" s="162" t="str">
        <f>IF(AND(AP1784=Tablas!$C$62,'Formacion Profesional'!AS1784=Tablas!$C$54),"Especificaciones técnicas","")</f>
        <v/>
      </c>
      <c r="AS1934" s="162" t="str">
        <f>IF(AND(AP1784=Tablas!$C$62,'Formacion Profesional'!AS1784=Tablas!$C$54),"Cantidad","")</f>
        <v/>
      </c>
      <c r="AT1934" s="162" t="str">
        <f>IF(AND(AP1784=Tablas!$C$62,'Formacion Profesional'!AS1784=Tablas!$C$54),"Costo unitario","")</f>
        <v/>
      </c>
      <c r="AU1934" s="162" t="str">
        <f>IF(AND(AP1784=Tablas!$C$62,'Formacion Profesional'!AS1784=Tablas!$C$54),"Total","")</f>
        <v/>
      </c>
    </row>
    <row r="1935" spans="2:55" x14ac:dyDescent="0.25">
      <c r="D1935" s="185"/>
      <c r="E1935" s="185"/>
      <c r="F1935" s="185"/>
      <c r="G1935" s="186"/>
      <c r="H1935" s="186"/>
      <c r="I1935" s="117" t="str">
        <f>IF(AND(D1784=Tablas!$C$62,'Formacion Profesional'!G1784=Tablas!$C$54),+G1935*H1935,"")</f>
        <v/>
      </c>
      <c r="AP1935" s="185"/>
      <c r="AQ1935" s="185"/>
      <c r="AR1935" s="185"/>
      <c r="AS1935" s="186"/>
      <c r="AT1935" s="186"/>
      <c r="AU1935" s="117" t="str">
        <f>IF(AND(AP1784=Tablas!$C$62,'Formacion Profesional'!AS1784=Tablas!$C$54),+AS1935*AT1935,"")</f>
        <v/>
      </c>
    </row>
    <row r="1936" spans="2:55" x14ac:dyDescent="0.25">
      <c r="D1936" s="185"/>
      <c r="E1936" s="185"/>
      <c r="F1936" s="185"/>
      <c r="G1936" s="186"/>
      <c r="H1936" s="186"/>
      <c r="I1936" s="117" t="str">
        <f>IF(AND(D1784=Tablas!$C$62,'Formacion Profesional'!G1784=Tablas!$C$54),+G1936*H1936,"")</f>
        <v/>
      </c>
      <c r="AP1936" s="185"/>
      <c r="AQ1936" s="185"/>
      <c r="AR1936" s="185"/>
      <c r="AS1936" s="186"/>
      <c r="AT1936" s="186"/>
      <c r="AU1936" s="117" t="str">
        <f>IF(AND(AP1784=Tablas!$C$62,'Formacion Profesional'!AS1784=Tablas!$C$54),+AS1936*AT1936,"")</f>
        <v/>
      </c>
    </row>
    <row r="1937" spans="2:55" x14ac:dyDescent="0.25">
      <c r="D1937" s="185"/>
      <c r="E1937" s="185"/>
      <c r="F1937" s="185"/>
      <c r="G1937" s="186"/>
      <c r="H1937" s="186"/>
      <c r="I1937" s="117" t="str">
        <f>IF(AND(D1784=Tablas!$C$62,'Formacion Profesional'!G1784=Tablas!$C$54),+G1937*H1937,"")</f>
        <v/>
      </c>
      <c r="AP1937" s="185"/>
      <c r="AQ1937" s="185"/>
      <c r="AR1937" s="185"/>
      <c r="AS1937" s="186"/>
      <c r="AT1937" s="186"/>
      <c r="AU1937" s="117" t="str">
        <f>IF(AND(AP1784=Tablas!$C$62,'Formacion Profesional'!AS1784=Tablas!$C$54),+AS1937*AT1937,"")</f>
        <v/>
      </c>
    </row>
    <row r="1938" spans="2:55" x14ac:dyDescent="0.25">
      <c r="D1938" s="185"/>
      <c r="E1938" s="185"/>
      <c r="F1938" s="185"/>
      <c r="G1938" s="186"/>
      <c r="H1938" s="186"/>
      <c r="I1938" s="117" t="str">
        <f>IF(AND(D1784=Tablas!$C$62,'Formacion Profesional'!G1784=Tablas!$C$54),+G1938*H1938,"")</f>
        <v/>
      </c>
      <c r="AP1938" s="185"/>
      <c r="AQ1938" s="185"/>
      <c r="AR1938" s="185"/>
      <c r="AS1938" s="186"/>
      <c r="AT1938" s="186"/>
      <c r="AU1938" s="117" t="str">
        <f>IF(AND(AP1784=Tablas!$C$62,'Formacion Profesional'!AS1784=Tablas!$C$54),+AS1938*AT1938,"")</f>
        <v/>
      </c>
    </row>
    <row r="1939" spans="2:55" x14ac:dyDescent="0.25">
      <c r="D1939" s="185"/>
      <c r="E1939" s="185"/>
      <c r="F1939" s="185"/>
      <c r="G1939" s="186"/>
      <c r="H1939" s="186"/>
      <c r="I1939" s="117" t="str">
        <f>IF(AND(D1784=Tablas!$C$62,'Formacion Profesional'!G1784=Tablas!$C$54),+G1939*H1939,"")</f>
        <v/>
      </c>
      <c r="AP1939" s="185"/>
      <c r="AQ1939" s="185"/>
      <c r="AR1939" s="185"/>
      <c r="AS1939" s="186"/>
      <c r="AT1939" s="186"/>
      <c r="AU1939" s="117" t="str">
        <f>IF(AND(AP1784=Tablas!$C$62,'Formacion Profesional'!AS1784=Tablas!$C$54),+AS1939*AT1939,"")</f>
        <v/>
      </c>
    </row>
    <row r="1940" spans="2:55" x14ac:dyDescent="0.25">
      <c r="D1940" s="185"/>
      <c r="E1940" s="185"/>
      <c r="F1940" s="185"/>
      <c r="G1940" s="186"/>
      <c r="H1940" s="186"/>
      <c r="I1940" s="117" t="str">
        <f>IF(AND(D1784=Tablas!$C$62,'Formacion Profesional'!G1784=Tablas!$C$54),+G1940*H1940,"")</f>
        <v/>
      </c>
      <c r="AP1940" s="185"/>
      <c r="AQ1940" s="185"/>
      <c r="AR1940" s="185"/>
      <c r="AS1940" s="186"/>
      <c r="AT1940" s="186"/>
      <c r="AU1940" s="117" t="str">
        <f>IF(AND(AP1784=Tablas!$C$62,'Formacion Profesional'!AS1784=Tablas!$C$54),+AS1940*AT1940,"")</f>
        <v/>
      </c>
    </row>
    <row r="1941" spans="2:55" x14ac:dyDescent="0.25">
      <c r="D1941" s="185"/>
      <c r="E1941" s="185"/>
      <c r="F1941" s="185"/>
      <c r="G1941" s="186"/>
      <c r="H1941" s="186"/>
      <c r="I1941" s="117" t="str">
        <f>IF(AND(D1784=Tablas!$C$62,'Formacion Profesional'!G1784=Tablas!$C$54),+G1941*H1941,"")</f>
        <v/>
      </c>
      <c r="AP1941" s="185"/>
      <c r="AQ1941" s="185"/>
      <c r="AR1941" s="185"/>
      <c r="AS1941" s="186"/>
      <c r="AT1941" s="186"/>
      <c r="AU1941" s="117" t="str">
        <f>IF(AND(AP1784=Tablas!$C$62,'Formacion Profesional'!AS1784=Tablas!$C$54),+AS1941*AT1941,"")</f>
        <v/>
      </c>
    </row>
    <row r="1942" spans="2:55" x14ac:dyDescent="0.25">
      <c r="D1942" s="185"/>
      <c r="E1942" s="185"/>
      <c r="F1942" s="185"/>
      <c r="G1942" s="186"/>
      <c r="H1942" s="186"/>
      <c r="I1942" s="117" t="str">
        <f>IF(AND(D1784=Tablas!$C$62,'Formacion Profesional'!G1784=Tablas!$C$54),+G1942*H1942,"")</f>
        <v/>
      </c>
      <c r="AP1942" s="185"/>
      <c r="AQ1942" s="185"/>
      <c r="AR1942" s="185"/>
      <c r="AS1942" s="186"/>
      <c r="AT1942" s="186"/>
      <c r="AU1942" s="117" t="str">
        <f>IF(AND(AP1784=Tablas!$C$62,'Formacion Profesional'!AS1784=Tablas!$C$54),+AS1942*AT1942,"")</f>
        <v/>
      </c>
    </row>
    <row r="1943" spans="2:55" x14ac:dyDescent="0.25">
      <c r="D1943" s="185"/>
      <c r="E1943" s="185"/>
      <c r="F1943" s="185"/>
      <c r="G1943" s="186"/>
      <c r="H1943" s="186"/>
      <c r="I1943" s="117" t="str">
        <f>IF(AND(D1784=Tablas!$C$62,'Formacion Profesional'!G1784=Tablas!$C$54),+G1943*H1943,"")</f>
        <v/>
      </c>
      <c r="AP1943" s="185"/>
      <c r="AQ1943" s="185"/>
      <c r="AR1943" s="185"/>
      <c r="AS1943" s="186"/>
      <c r="AT1943" s="186"/>
      <c r="AU1943" s="117" t="str">
        <f>IF(AND(AP1784=Tablas!$C$62,'Formacion Profesional'!AS1784=Tablas!$C$54),+AS1943*AT1943,"")</f>
        <v/>
      </c>
    </row>
    <row r="1944" spans="2:55" x14ac:dyDescent="0.25">
      <c r="D1944" s="185"/>
      <c r="E1944" s="185"/>
      <c r="F1944" s="185"/>
      <c r="G1944" s="186"/>
      <c r="H1944" s="186"/>
      <c r="I1944" s="117" t="str">
        <f>IF(AND(D1784=Tablas!$C$62,'Formacion Profesional'!G1784=Tablas!$C$54),+G1944*H1944,"")</f>
        <v/>
      </c>
      <c r="AP1944" s="185"/>
      <c r="AQ1944" s="185"/>
      <c r="AR1944" s="185"/>
      <c r="AS1944" s="186"/>
      <c r="AT1944" s="186"/>
      <c r="AU1944" s="117" t="str">
        <f>IF(AND(AP1784=Tablas!$C$62,'Formacion Profesional'!AS1784=Tablas!$C$54),+AS1944*AT1944,"")</f>
        <v/>
      </c>
    </row>
    <row r="1945" spans="2:55" x14ac:dyDescent="0.25">
      <c r="D1945" s="185"/>
      <c r="E1945" s="185"/>
      <c r="F1945" s="185"/>
      <c r="G1945" s="186"/>
      <c r="H1945" s="186"/>
      <c r="I1945" s="117" t="str">
        <f>IF(AND(D1784=Tablas!$C$62,'Formacion Profesional'!G1784=Tablas!$C$54),+G1945*H1945,"")</f>
        <v/>
      </c>
      <c r="AP1945" s="185"/>
      <c r="AQ1945" s="185"/>
      <c r="AR1945" s="185"/>
      <c r="AS1945" s="186"/>
      <c r="AT1945" s="186"/>
      <c r="AU1945" s="117" t="str">
        <f>IF(AND(AP1784=Tablas!$C$62,'Formacion Profesional'!AS1784=Tablas!$C$54),+AS1945*AT1945,"")</f>
        <v/>
      </c>
    </row>
    <row r="1946" spans="2:55" x14ac:dyDescent="0.25">
      <c r="D1946" s="185"/>
      <c r="E1946" s="185"/>
      <c r="F1946" s="185"/>
      <c r="G1946" s="186"/>
      <c r="H1946" s="186"/>
      <c r="I1946" s="117" t="str">
        <f>IF(AND(D1784=Tablas!$C$62,'Formacion Profesional'!G1784=Tablas!$C$54),+G1946*H1946,"")</f>
        <v/>
      </c>
      <c r="AP1946" s="185"/>
      <c r="AQ1946" s="185"/>
      <c r="AR1946" s="185"/>
      <c r="AS1946" s="186"/>
      <c r="AT1946" s="186"/>
      <c r="AU1946" s="117" t="str">
        <f>IF(AND(AP1784=Tablas!$C$62,'Formacion Profesional'!AS1784=Tablas!$C$54),+AS1946*AT1946,"")</f>
        <v/>
      </c>
    </row>
    <row r="1947" spans="2:55" x14ac:dyDescent="0.25">
      <c r="D1947" s="185"/>
      <c r="E1947" s="185"/>
      <c r="F1947" s="185"/>
      <c r="G1947" s="186"/>
      <c r="H1947" s="186"/>
      <c r="I1947" s="117" t="str">
        <f>IF(AND(D1784=Tablas!$C$62,'Formacion Profesional'!G1784=Tablas!$C$54),+G1947*H1947,"")</f>
        <v/>
      </c>
      <c r="AP1947" s="185"/>
      <c r="AQ1947" s="185"/>
      <c r="AR1947" s="185"/>
      <c r="AS1947" s="186"/>
      <c r="AT1947" s="186"/>
      <c r="AU1947" s="117" t="str">
        <f>IF(AND(AP1784=Tablas!$C$62,'Formacion Profesional'!AS1784=Tablas!$C$54),+AS1947*AT1947,"")</f>
        <v/>
      </c>
    </row>
    <row r="1948" spans="2:55" x14ac:dyDescent="0.25">
      <c r="D1948" s="185"/>
      <c r="E1948" s="185"/>
      <c r="F1948" s="185"/>
      <c r="G1948" s="186"/>
      <c r="H1948" s="186"/>
      <c r="I1948" s="117" t="str">
        <f>IF(AND(D1784=Tablas!$C$62,'Formacion Profesional'!G1784=Tablas!$C$54),+G1948*H1948,"")</f>
        <v/>
      </c>
      <c r="AP1948" s="185"/>
      <c r="AQ1948" s="185"/>
      <c r="AR1948" s="185"/>
      <c r="AS1948" s="186"/>
      <c r="AT1948" s="186"/>
      <c r="AU1948" s="117" t="str">
        <f>IF(AND(AP1784=Tablas!$C$62,'Formacion Profesional'!AS1784=Tablas!$C$54),+AS1948*AT1948,"")</f>
        <v/>
      </c>
    </row>
    <row r="1949" spans="2:55" x14ac:dyDescent="0.25">
      <c r="D1949" s="185"/>
      <c r="E1949" s="185"/>
      <c r="F1949" s="185"/>
      <c r="G1949" s="186"/>
      <c r="H1949" s="186"/>
      <c r="I1949" s="117" t="str">
        <f>IF(AND(D1784=Tablas!$C$62,'Formacion Profesional'!G1784=Tablas!$C$54),+G1949*H1949,"")</f>
        <v/>
      </c>
      <c r="AP1949" s="185"/>
      <c r="AQ1949" s="185"/>
      <c r="AR1949" s="185"/>
      <c r="AS1949" s="186"/>
      <c r="AT1949" s="186"/>
      <c r="AU1949" s="117" t="str">
        <f>IF(AND(AP1784=Tablas!$C$62,'Formacion Profesional'!AS1784=Tablas!$C$54),+AS1949*AT1949,"")</f>
        <v/>
      </c>
    </row>
    <row r="1950" spans="2:55" x14ac:dyDescent="0.25">
      <c r="D1950" s="387" t="str">
        <f>IF(AND(D1784=Tablas!$C$62,'Formacion Profesional'!G1784=Tablas!$C$54),"Total","")</f>
        <v/>
      </c>
      <c r="E1950" s="387"/>
      <c r="F1950" s="387"/>
      <c r="G1950" s="387"/>
      <c r="H1950" s="387"/>
      <c r="I1950" s="126">
        <f>SUM(I1935:I1949)</f>
        <v>0</v>
      </c>
      <c r="AP1950" s="387" t="str">
        <f>IF(AND(AP1784=Tablas!$C$62,'Formacion Profesional'!AS1784=Tablas!$C$54),"Total","")</f>
        <v/>
      </c>
      <c r="AQ1950" s="387"/>
      <c r="AR1950" s="387"/>
      <c r="AS1950" s="387"/>
      <c r="AT1950" s="387"/>
      <c r="AU1950" s="126">
        <f>SUM(AU1935:AU1949)</f>
        <v>0</v>
      </c>
    </row>
    <row r="1952" spans="2:55" ht="15.75" x14ac:dyDescent="0.25">
      <c r="B1952" s="271" t="s">
        <v>9210</v>
      </c>
      <c r="C1952" s="271"/>
      <c r="D1952" s="271"/>
      <c r="E1952" s="271"/>
      <c r="F1952" s="271"/>
      <c r="G1952" s="271"/>
      <c r="H1952" s="271"/>
      <c r="I1952" s="271"/>
      <c r="J1952" s="271"/>
      <c r="K1952" s="271"/>
      <c r="L1952" s="271"/>
      <c r="M1952" s="271"/>
      <c r="N1952" s="271"/>
      <c r="O1952" s="271"/>
      <c r="P1952" s="271"/>
      <c r="Q1952" s="271"/>
      <c r="AN1952" s="271" t="s">
        <v>9210</v>
      </c>
      <c r="AO1952" s="271"/>
      <c r="AP1952" s="271"/>
      <c r="AQ1952" s="271"/>
      <c r="AR1952" s="271"/>
      <c r="AS1952" s="271"/>
      <c r="AT1952" s="271"/>
      <c r="AU1952" s="271"/>
      <c r="AV1952" s="271"/>
      <c r="AW1952" s="271"/>
      <c r="AX1952" s="271"/>
      <c r="AY1952" s="271"/>
      <c r="AZ1952" s="271"/>
      <c r="BA1952" s="271"/>
      <c r="BB1952" s="271"/>
      <c r="BC1952" s="271"/>
    </row>
    <row r="1955" spans="3:54" ht="15" customHeight="1" x14ac:dyDescent="0.25">
      <c r="C1955" s="288" t="s">
        <v>9211</v>
      </c>
      <c r="D1955" s="288"/>
      <c r="E1955" s="288"/>
      <c r="F1955" s="288"/>
      <c r="G1955" s="288"/>
      <c r="H1955" s="288"/>
      <c r="AO1955" s="288" t="s">
        <v>9211</v>
      </c>
      <c r="AP1955" s="288"/>
      <c r="AQ1955" s="288"/>
      <c r="AR1955" s="288"/>
      <c r="AS1955" s="288"/>
      <c r="AT1955" s="288"/>
    </row>
    <row r="1957" spans="3:54" x14ac:dyDescent="0.25">
      <c r="C1957" s="341"/>
      <c r="D1957" s="342"/>
      <c r="E1957" s="342"/>
      <c r="F1957" s="342"/>
      <c r="G1957" s="342"/>
      <c r="H1957" s="342"/>
      <c r="I1957" s="342"/>
      <c r="J1957" s="342"/>
      <c r="K1957" s="342"/>
      <c r="L1957" s="342"/>
      <c r="M1957" s="342"/>
      <c r="N1957" s="342"/>
      <c r="O1957" s="342"/>
      <c r="P1957" s="343"/>
      <c r="AO1957" s="341"/>
      <c r="AP1957" s="342"/>
      <c r="AQ1957" s="342"/>
      <c r="AR1957" s="342"/>
      <c r="AS1957" s="342"/>
      <c r="AT1957" s="342"/>
      <c r="AU1957" s="342"/>
      <c r="AV1957" s="342"/>
      <c r="AW1957" s="342"/>
      <c r="AX1957" s="342"/>
      <c r="AY1957" s="342"/>
      <c r="AZ1957" s="342"/>
      <c r="BA1957" s="342"/>
      <c r="BB1957" s="343"/>
    </row>
    <row r="1958" spans="3:54" x14ac:dyDescent="0.25">
      <c r="C1958" s="344"/>
      <c r="D1958" s="304"/>
      <c r="E1958" s="304"/>
      <c r="F1958" s="304"/>
      <c r="G1958" s="304"/>
      <c r="H1958" s="304"/>
      <c r="I1958" s="304"/>
      <c r="J1958" s="304"/>
      <c r="K1958" s="304"/>
      <c r="L1958" s="304"/>
      <c r="M1958" s="304"/>
      <c r="N1958" s="304"/>
      <c r="O1958" s="304"/>
      <c r="P1958" s="345"/>
      <c r="AO1958" s="344"/>
      <c r="AP1958" s="304"/>
      <c r="AQ1958" s="304"/>
      <c r="AR1958" s="304"/>
      <c r="AS1958" s="304"/>
      <c r="AT1958" s="304"/>
      <c r="AU1958" s="304"/>
      <c r="AV1958" s="304"/>
      <c r="AW1958" s="304"/>
      <c r="AX1958" s="304"/>
      <c r="AY1958" s="304"/>
      <c r="AZ1958" s="304"/>
      <c r="BA1958" s="304"/>
      <c r="BB1958" s="345"/>
    </row>
    <row r="1959" spans="3:54" x14ac:dyDescent="0.25">
      <c r="C1959" s="344"/>
      <c r="D1959" s="304"/>
      <c r="E1959" s="304"/>
      <c r="F1959" s="304"/>
      <c r="G1959" s="304"/>
      <c r="H1959" s="304"/>
      <c r="I1959" s="304"/>
      <c r="J1959" s="304"/>
      <c r="K1959" s="304"/>
      <c r="L1959" s="304"/>
      <c r="M1959" s="304"/>
      <c r="N1959" s="304"/>
      <c r="O1959" s="304"/>
      <c r="P1959" s="345"/>
      <c r="AO1959" s="344"/>
      <c r="AP1959" s="304"/>
      <c r="AQ1959" s="304"/>
      <c r="AR1959" s="304"/>
      <c r="AS1959" s="304"/>
      <c r="AT1959" s="304"/>
      <c r="AU1959" s="304"/>
      <c r="AV1959" s="304"/>
      <c r="AW1959" s="304"/>
      <c r="AX1959" s="304"/>
      <c r="AY1959" s="304"/>
      <c r="AZ1959" s="304"/>
      <c r="BA1959" s="304"/>
      <c r="BB1959" s="345"/>
    </row>
    <row r="1960" spans="3:54" x14ac:dyDescent="0.25">
      <c r="C1960" s="344"/>
      <c r="D1960" s="304"/>
      <c r="E1960" s="304"/>
      <c r="F1960" s="304"/>
      <c r="G1960" s="304"/>
      <c r="H1960" s="304"/>
      <c r="I1960" s="304"/>
      <c r="J1960" s="304"/>
      <c r="K1960" s="304"/>
      <c r="L1960" s="304"/>
      <c r="M1960" s="304"/>
      <c r="N1960" s="304"/>
      <c r="O1960" s="304"/>
      <c r="P1960" s="345"/>
      <c r="AO1960" s="344"/>
      <c r="AP1960" s="304"/>
      <c r="AQ1960" s="304"/>
      <c r="AR1960" s="304"/>
      <c r="AS1960" s="304"/>
      <c r="AT1960" s="304"/>
      <c r="AU1960" s="304"/>
      <c r="AV1960" s="304"/>
      <c r="AW1960" s="304"/>
      <c r="AX1960" s="304"/>
      <c r="AY1960" s="304"/>
      <c r="AZ1960" s="304"/>
      <c r="BA1960" s="304"/>
      <c r="BB1960" s="345"/>
    </row>
    <row r="1961" spans="3:54" x14ac:dyDescent="0.25">
      <c r="C1961" s="344"/>
      <c r="D1961" s="304"/>
      <c r="E1961" s="304"/>
      <c r="F1961" s="304"/>
      <c r="G1961" s="304"/>
      <c r="H1961" s="304"/>
      <c r="I1961" s="304"/>
      <c r="J1961" s="304"/>
      <c r="K1961" s="304"/>
      <c r="L1961" s="304"/>
      <c r="M1961" s="304"/>
      <c r="N1961" s="304"/>
      <c r="O1961" s="304"/>
      <c r="P1961" s="345"/>
      <c r="AO1961" s="344"/>
      <c r="AP1961" s="304"/>
      <c r="AQ1961" s="304"/>
      <c r="AR1961" s="304"/>
      <c r="AS1961" s="304"/>
      <c r="AT1961" s="304"/>
      <c r="AU1961" s="304"/>
      <c r="AV1961" s="304"/>
      <c r="AW1961" s="304"/>
      <c r="AX1961" s="304"/>
      <c r="AY1961" s="304"/>
      <c r="AZ1961" s="304"/>
      <c r="BA1961" s="304"/>
      <c r="BB1961" s="345"/>
    </row>
    <row r="1962" spans="3:54" x14ac:dyDescent="0.25">
      <c r="C1962" s="346"/>
      <c r="D1962" s="347"/>
      <c r="E1962" s="347"/>
      <c r="F1962" s="347"/>
      <c r="G1962" s="347"/>
      <c r="H1962" s="347"/>
      <c r="I1962" s="347"/>
      <c r="J1962" s="347"/>
      <c r="K1962" s="347"/>
      <c r="L1962" s="347"/>
      <c r="M1962" s="347"/>
      <c r="N1962" s="347"/>
      <c r="O1962" s="347"/>
      <c r="P1962" s="348"/>
      <c r="AO1962" s="346"/>
      <c r="AP1962" s="347"/>
      <c r="AQ1962" s="347"/>
      <c r="AR1962" s="347"/>
      <c r="AS1962" s="347"/>
      <c r="AT1962" s="347"/>
      <c r="AU1962" s="347"/>
      <c r="AV1962" s="347"/>
      <c r="AW1962" s="347"/>
      <c r="AX1962" s="347"/>
      <c r="AY1962" s="347"/>
      <c r="AZ1962" s="347"/>
      <c r="BA1962" s="347"/>
      <c r="BB1962" s="348"/>
    </row>
    <row r="1964" spans="3:54" ht="15" customHeight="1" x14ac:dyDescent="0.25">
      <c r="C1964" s="288" t="s">
        <v>9212</v>
      </c>
      <c r="D1964" s="288"/>
      <c r="E1964" s="288"/>
      <c r="F1964" s="288"/>
      <c r="G1964" s="288"/>
      <c r="H1964" s="288"/>
      <c r="AO1964" s="288" t="s">
        <v>9212</v>
      </c>
      <c r="AP1964" s="288"/>
      <c r="AQ1964" s="288"/>
      <c r="AR1964" s="288"/>
      <c r="AS1964" s="288"/>
      <c r="AT1964" s="288"/>
    </row>
    <row r="1966" spans="3:54" x14ac:dyDescent="0.25">
      <c r="C1966" s="341"/>
      <c r="D1966" s="342"/>
      <c r="E1966" s="342"/>
      <c r="F1966" s="342"/>
      <c r="G1966" s="342"/>
      <c r="H1966" s="342"/>
      <c r="I1966" s="342"/>
      <c r="J1966" s="342"/>
      <c r="K1966" s="342"/>
      <c r="L1966" s="342"/>
      <c r="M1966" s="342"/>
      <c r="N1966" s="342"/>
      <c r="O1966" s="342"/>
      <c r="P1966" s="343"/>
      <c r="AO1966" s="341"/>
      <c r="AP1966" s="342"/>
      <c r="AQ1966" s="342"/>
      <c r="AR1966" s="342"/>
      <c r="AS1966" s="342"/>
      <c r="AT1966" s="342"/>
      <c r="AU1966" s="342"/>
      <c r="AV1966" s="342"/>
      <c r="AW1966" s="342"/>
      <c r="AX1966" s="342"/>
      <c r="AY1966" s="342"/>
      <c r="AZ1966" s="342"/>
      <c r="BA1966" s="342"/>
      <c r="BB1966" s="343"/>
    </row>
    <row r="1967" spans="3:54" x14ac:dyDescent="0.25">
      <c r="C1967" s="344"/>
      <c r="D1967" s="304"/>
      <c r="E1967" s="304"/>
      <c r="F1967" s="304"/>
      <c r="G1967" s="304"/>
      <c r="H1967" s="304"/>
      <c r="I1967" s="304"/>
      <c r="J1967" s="304"/>
      <c r="K1967" s="304"/>
      <c r="L1967" s="304"/>
      <c r="M1967" s="304"/>
      <c r="N1967" s="304"/>
      <c r="O1967" s="304"/>
      <c r="P1967" s="345"/>
      <c r="AO1967" s="344"/>
      <c r="AP1967" s="304"/>
      <c r="AQ1967" s="304"/>
      <c r="AR1967" s="304"/>
      <c r="AS1967" s="304"/>
      <c r="AT1967" s="304"/>
      <c r="AU1967" s="304"/>
      <c r="AV1967" s="304"/>
      <c r="AW1967" s="304"/>
      <c r="AX1967" s="304"/>
      <c r="AY1967" s="304"/>
      <c r="AZ1967" s="304"/>
      <c r="BA1967" s="304"/>
      <c r="BB1967" s="345"/>
    </row>
    <row r="1968" spans="3:54" x14ac:dyDescent="0.25">
      <c r="C1968" s="344"/>
      <c r="D1968" s="304"/>
      <c r="E1968" s="304"/>
      <c r="F1968" s="304"/>
      <c r="G1968" s="304"/>
      <c r="H1968" s="304"/>
      <c r="I1968" s="304"/>
      <c r="J1968" s="304"/>
      <c r="K1968" s="304"/>
      <c r="L1968" s="304"/>
      <c r="M1968" s="304"/>
      <c r="N1968" s="304"/>
      <c r="O1968" s="304"/>
      <c r="P1968" s="345"/>
      <c r="AO1968" s="344"/>
      <c r="AP1968" s="304"/>
      <c r="AQ1968" s="304"/>
      <c r="AR1968" s="304"/>
      <c r="AS1968" s="304"/>
      <c r="AT1968" s="304"/>
      <c r="AU1968" s="304"/>
      <c r="AV1968" s="304"/>
      <c r="AW1968" s="304"/>
      <c r="AX1968" s="304"/>
      <c r="AY1968" s="304"/>
      <c r="AZ1968" s="304"/>
      <c r="BA1968" s="304"/>
      <c r="BB1968" s="345"/>
    </row>
    <row r="1969" spans="2:55" x14ac:dyDescent="0.25">
      <c r="C1969" s="344"/>
      <c r="D1969" s="304"/>
      <c r="E1969" s="304"/>
      <c r="F1969" s="304"/>
      <c r="G1969" s="304"/>
      <c r="H1969" s="304"/>
      <c r="I1969" s="304"/>
      <c r="J1969" s="304"/>
      <c r="K1969" s="304"/>
      <c r="L1969" s="304"/>
      <c r="M1969" s="304"/>
      <c r="N1969" s="304"/>
      <c r="O1969" s="304"/>
      <c r="P1969" s="345"/>
      <c r="AO1969" s="344"/>
      <c r="AP1969" s="304"/>
      <c r="AQ1969" s="304"/>
      <c r="AR1969" s="304"/>
      <c r="AS1969" s="304"/>
      <c r="AT1969" s="304"/>
      <c r="AU1969" s="304"/>
      <c r="AV1969" s="304"/>
      <c r="AW1969" s="304"/>
      <c r="AX1969" s="304"/>
      <c r="AY1969" s="304"/>
      <c r="AZ1969" s="304"/>
      <c r="BA1969" s="304"/>
      <c r="BB1969" s="345"/>
    </row>
    <row r="1970" spans="2:55" x14ac:dyDescent="0.25">
      <c r="C1970" s="344"/>
      <c r="D1970" s="304"/>
      <c r="E1970" s="304"/>
      <c r="F1970" s="304"/>
      <c r="G1970" s="304"/>
      <c r="H1970" s="304"/>
      <c r="I1970" s="304"/>
      <c r="J1970" s="304"/>
      <c r="K1970" s="304"/>
      <c r="L1970" s="304"/>
      <c r="M1970" s="304"/>
      <c r="N1970" s="304"/>
      <c r="O1970" s="304"/>
      <c r="P1970" s="345"/>
      <c r="AO1970" s="344"/>
      <c r="AP1970" s="304"/>
      <c r="AQ1970" s="304"/>
      <c r="AR1970" s="304"/>
      <c r="AS1970" s="304"/>
      <c r="AT1970" s="304"/>
      <c r="AU1970" s="304"/>
      <c r="AV1970" s="304"/>
      <c r="AW1970" s="304"/>
      <c r="AX1970" s="304"/>
      <c r="AY1970" s="304"/>
      <c r="AZ1970" s="304"/>
      <c r="BA1970" s="304"/>
      <c r="BB1970" s="345"/>
    </row>
    <row r="1971" spans="2:55" x14ac:dyDescent="0.25">
      <c r="C1971" s="346"/>
      <c r="D1971" s="347"/>
      <c r="E1971" s="347"/>
      <c r="F1971" s="347"/>
      <c r="G1971" s="347"/>
      <c r="H1971" s="347"/>
      <c r="I1971" s="347"/>
      <c r="J1971" s="347"/>
      <c r="K1971" s="347"/>
      <c r="L1971" s="347"/>
      <c r="M1971" s="347"/>
      <c r="N1971" s="347"/>
      <c r="O1971" s="347"/>
      <c r="P1971" s="348"/>
      <c r="AO1971" s="346"/>
      <c r="AP1971" s="347"/>
      <c r="AQ1971" s="347"/>
      <c r="AR1971" s="347"/>
      <c r="AS1971" s="347"/>
      <c r="AT1971" s="347"/>
      <c r="AU1971" s="347"/>
      <c r="AV1971" s="347"/>
      <c r="AW1971" s="347"/>
      <c r="AX1971" s="347"/>
      <c r="AY1971" s="347"/>
      <c r="AZ1971" s="347"/>
      <c r="BA1971" s="347"/>
      <c r="BB1971" s="348"/>
    </row>
    <row r="1973" spans="2:55" x14ac:dyDescent="0.25">
      <c r="C1973" s="288" t="s">
        <v>9213</v>
      </c>
      <c r="D1973" s="288"/>
      <c r="E1973" s="288"/>
      <c r="AO1973" s="288" t="s">
        <v>9213</v>
      </c>
      <c r="AP1973" s="288"/>
      <c r="AQ1973" s="288"/>
    </row>
    <row r="1975" spans="2:55" x14ac:dyDescent="0.25">
      <c r="C1975" s="341"/>
      <c r="D1975" s="342"/>
      <c r="E1975" s="342"/>
      <c r="F1975" s="342"/>
      <c r="G1975" s="342"/>
      <c r="H1975" s="342"/>
      <c r="I1975" s="342"/>
      <c r="J1975" s="342"/>
      <c r="K1975" s="342"/>
      <c r="L1975" s="342"/>
      <c r="M1975" s="342"/>
      <c r="N1975" s="342"/>
      <c r="O1975" s="342"/>
      <c r="P1975" s="343"/>
      <c r="AO1975" s="341"/>
      <c r="AP1975" s="342"/>
      <c r="AQ1975" s="342"/>
      <c r="AR1975" s="342"/>
      <c r="AS1975" s="342"/>
      <c r="AT1975" s="342"/>
      <c r="AU1975" s="342"/>
      <c r="AV1975" s="342"/>
      <c r="AW1975" s="342"/>
      <c r="AX1975" s="342"/>
      <c r="AY1975" s="342"/>
      <c r="AZ1975" s="342"/>
      <c r="BA1975" s="342"/>
      <c r="BB1975" s="343"/>
    </row>
    <row r="1976" spans="2:55" x14ac:dyDescent="0.25">
      <c r="C1976" s="344"/>
      <c r="D1976" s="304"/>
      <c r="E1976" s="304"/>
      <c r="F1976" s="304"/>
      <c r="G1976" s="304"/>
      <c r="H1976" s="304"/>
      <c r="I1976" s="304"/>
      <c r="J1976" s="304"/>
      <c r="K1976" s="304"/>
      <c r="L1976" s="304"/>
      <c r="M1976" s="304"/>
      <c r="N1976" s="304"/>
      <c r="O1976" s="304"/>
      <c r="P1976" s="345"/>
      <c r="AO1976" s="344"/>
      <c r="AP1976" s="304"/>
      <c r="AQ1976" s="304"/>
      <c r="AR1976" s="304"/>
      <c r="AS1976" s="304"/>
      <c r="AT1976" s="304"/>
      <c r="AU1976" s="304"/>
      <c r="AV1976" s="304"/>
      <c r="AW1976" s="304"/>
      <c r="AX1976" s="304"/>
      <c r="AY1976" s="304"/>
      <c r="AZ1976" s="304"/>
      <c r="BA1976" s="304"/>
      <c r="BB1976" s="345"/>
    </row>
    <row r="1977" spans="2:55" x14ac:dyDescent="0.25">
      <c r="C1977" s="344"/>
      <c r="D1977" s="304"/>
      <c r="E1977" s="304"/>
      <c r="F1977" s="304"/>
      <c r="G1977" s="304"/>
      <c r="H1977" s="304"/>
      <c r="I1977" s="304"/>
      <c r="J1977" s="304"/>
      <c r="K1977" s="304"/>
      <c r="L1977" s="304"/>
      <c r="M1977" s="304"/>
      <c r="N1977" s="304"/>
      <c r="O1977" s="304"/>
      <c r="P1977" s="345"/>
      <c r="AO1977" s="344"/>
      <c r="AP1977" s="304"/>
      <c r="AQ1977" s="304"/>
      <c r="AR1977" s="304"/>
      <c r="AS1977" s="304"/>
      <c r="AT1977" s="304"/>
      <c r="AU1977" s="304"/>
      <c r="AV1977" s="304"/>
      <c r="AW1977" s="304"/>
      <c r="AX1977" s="304"/>
      <c r="AY1977" s="304"/>
      <c r="AZ1977" s="304"/>
      <c r="BA1977" s="304"/>
      <c r="BB1977" s="345"/>
    </row>
    <row r="1978" spans="2:55" x14ac:dyDescent="0.25">
      <c r="C1978" s="344"/>
      <c r="D1978" s="304"/>
      <c r="E1978" s="304"/>
      <c r="F1978" s="304"/>
      <c r="G1978" s="304"/>
      <c r="H1978" s="304"/>
      <c r="I1978" s="304"/>
      <c r="J1978" s="304"/>
      <c r="K1978" s="304"/>
      <c r="L1978" s="304"/>
      <c r="M1978" s="304"/>
      <c r="N1978" s="304"/>
      <c r="O1978" s="304"/>
      <c r="P1978" s="345"/>
      <c r="AO1978" s="344"/>
      <c r="AP1978" s="304"/>
      <c r="AQ1978" s="304"/>
      <c r="AR1978" s="304"/>
      <c r="AS1978" s="304"/>
      <c r="AT1978" s="304"/>
      <c r="AU1978" s="304"/>
      <c r="AV1978" s="304"/>
      <c r="AW1978" s="304"/>
      <c r="AX1978" s="304"/>
      <c r="AY1978" s="304"/>
      <c r="AZ1978" s="304"/>
      <c r="BA1978" s="304"/>
      <c r="BB1978" s="345"/>
    </row>
    <row r="1979" spans="2:55" x14ac:dyDescent="0.25">
      <c r="C1979" s="344"/>
      <c r="D1979" s="304"/>
      <c r="E1979" s="304"/>
      <c r="F1979" s="304"/>
      <c r="G1979" s="304"/>
      <c r="H1979" s="304"/>
      <c r="I1979" s="304"/>
      <c r="J1979" s="304"/>
      <c r="K1979" s="304"/>
      <c r="L1979" s="304"/>
      <c r="M1979" s="304"/>
      <c r="N1979" s="304"/>
      <c r="O1979" s="304"/>
      <c r="P1979" s="345"/>
      <c r="AO1979" s="344"/>
      <c r="AP1979" s="304"/>
      <c r="AQ1979" s="304"/>
      <c r="AR1979" s="304"/>
      <c r="AS1979" s="304"/>
      <c r="AT1979" s="304"/>
      <c r="AU1979" s="304"/>
      <c r="AV1979" s="304"/>
      <c r="AW1979" s="304"/>
      <c r="AX1979" s="304"/>
      <c r="AY1979" s="304"/>
      <c r="AZ1979" s="304"/>
      <c r="BA1979" s="304"/>
      <c r="BB1979" s="345"/>
    </row>
    <row r="1980" spans="2:55" x14ac:dyDescent="0.25">
      <c r="C1980" s="346"/>
      <c r="D1980" s="347"/>
      <c r="E1980" s="347"/>
      <c r="F1980" s="347"/>
      <c r="G1980" s="347"/>
      <c r="H1980" s="347"/>
      <c r="I1980" s="347"/>
      <c r="J1980" s="347"/>
      <c r="K1980" s="347"/>
      <c r="L1980" s="347"/>
      <c r="M1980" s="347"/>
      <c r="N1980" s="347"/>
      <c r="O1980" s="347"/>
      <c r="P1980" s="348"/>
      <c r="AO1980" s="346"/>
      <c r="AP1980" s="347"/>
      <c r="AQ1980" s="347"/>
      <c r="AR1980" s="347"/>
      <c r="AS1980" s="347"/>
      <c r="AT1980" s="347"/>
      <c r="AU1980" s="347"/>
      <c r="AV1980" s="347"/>
      <c r="AW1980" s="347"/>
      <c r="AX1980" s="347"/>
      <c r="AY1980" s="347"/>
      <c r="AZ1980" s="347"/>
      <c r="BA1980" s="347"/>
      <c r="BB1980" s="348"/>
    </row>
    <row r="1984" spans="2:55" ht="15.75" x14ac:dyDescent="0.25">
      <c r="B1984" s="271" t="s">
        <v>9214</v>
      </c>
      <c r="C1984" s="271"/>
      <c r="D1984" s="271"/>
      <c r="E1984" s="271"/>
      <c r="F1984" s="271"/>
      <c r="G1984" s="271"/>
      <c r="H1984" s="271"/>
      <c r="I1984" s="271"/>
      <c r="J1984" s="271"/>
      <c r="K1984" s="271"/>
      <c r="L1984" s="271"/>
      <c r="M1984" s="271"/>
      <c r="N1984" s="271"/>
      <c r="O1984" s="271"/>
      <c r="P1984" s="271"/>
      <c r="Q1984" s="271"/>
      <c r="AN1984" s="271" t="s">
        <v>9214</v>
      </c>
      <c r="AO1984" s="271"/>
      <c r="AP1984" s="271"/>
      <c r="AQ1984" s="271"/>
      <c r="AR1984" s="271"/>
      <c r="AS1984" s="271"/>
      <c r="AT1984" s="271"/>
      <c r="AU1984" s="271"/>
      <c r="AV1984" s="271"/>
      <c r="AW1984" s="271"/>
      <c r="AX1984" s="271"/>
      <c r="AY1984" s="271"/>
      <c r="AZ1984" s="271"/>
      <c r="BA1984" s="271"/>
      <c r="BB1984" s="271"/>
      <c r="BC1984" s="271"/>
    </row>
    <row r="1987" spans="3:47" ht="30" x14ac:dyDescent="0.25">
      <c r="C1987" s="72" t="s">
        <v>9215</v>
      </c>
      <c r="D1987" s="72" t="s">
        <v>9216</v>
      </c>
      <c r="E1987" s="72" t="s">
        <v>9217</v>
      </c>
      <c r="F1987" s="72" t="s">
        <v>9218</v>
      </c>
      <c r="G1987" s="72" t="s">
        <v>9219</v>
      </c>
      <c r="H1987" s="72" t="s">
        <v>9220</v>
      </c>
      <c r="I1987" s="170"/>
      <c r="AO1987" s="72" t="s">
        <v>9215</v>
      </c>
      <c r="AP1987" s="72" t="s">
        <v>9216</v>
      </c>
      <c r="AQ1987" s="72" t="s">
        <v>9217</v>
      </c>
      <c r="AR1987" s="72" t="s">
        <v>9218</v>
      </c>
      <c r="AS1987" s="72" t="s">
        <v>9219</v>
      </c>
      <c r="AT1987" s="72" t="s">
        <v>9220</v>
      </c>
      <c r="AU1987" s="170"/>
    </row>
    <row r="1988" spans="3:47" x14ac:dyDescent="0.25">
      <c r="C1988" s="167" t="s">
        <v>9221</v>
      </c>
      <c r="D1988" s="73">
        <f>IF(OR(AND('Formacion Profesional'!D1784=Tablas!$C$62,'Formacion Profesional'!G1784=Tablas!$C$54),AND('Formacion Profesional'!D1784=Tablas!$C$62,'Formacion Profesional'!G1784=Tablas!$C$56),'Formacion Profesional'!D1784=Tablas!$C$62,'Formacion Profesional'!G1784=Tablas!$C$57),'Formacion Profesional'!D1793*'Formacion Profesional'!D1795,0)</f>
        <v>0</v>
      </c>
      <c r="E1988" s="80"/>
      <c r="F1988" s="73">
        <f>+D1988*E1988</f>
        <v>0</v>
      </c>
      <c r="G1988" s="80"/>
      <c r="H1988" s="73">
        <f t="shared" ref="H1988:H1992" si="14">+F1988-G1988</f>
        <v>0</v>
      </c>
      <c r="AO1988" s="167" t="s">
        <v>9221</v>
      </c>
      <c r="AP1988" s="73">
        <f>IF(OR(AND('Formacion Profesional'!AP1784=Tablas!$C$62,'Formacion Profesional'!AS1784=Tablas!$C$54),AND('Formacion Profesional'!AP1784=Tablas!$C$62,'Formacion Profesional'!AS1784=Tablas!$C$56),'Formacion Profesional'!AP1784=Tablas!$C$62,'Formacion Profesional'!AS1784=Tablas!$C$57),'Formacion Profesional'!AP1793*'Formacion Profesional'!AP1795,0)</f>
        <v>0</v>
      </c>
      <c r="AQ1988" s="80"/>
      <c r="AR1988" s="73">
        <f>+AP1988*AQ1988</f>
        <v>0</v>
      </c>
      <c r="AS1988" s="80"/>
      <c r="AT1988" s="73">
        <f t="shared" ref="AT1988:AT1992" si="15">+AR1988-AS1988</f>
        <v>0</v>
      </c>
    </row>
    <row r="1989" spans="3:47" x14ac:dyDescent="0.25">
      <c r="C1989" s="167" t="s">
        <v>9208</v>
      </c>
      <c r="D1989" s="73">
        <f>IF(OR(AND(D1784=Tablas!$C$62,'Formacion Profesional'!G1784=Tablas!$C$54),AND(D1784=Tablas!$C$62,'Formacion Profesional'!G1784=Tablas!$C$57)),'Formacion Profesional'!E1855,0)</f>
        <v>0</v>
      </c>
      <c r="E1989" s="80"/>
      <c r="F1989" s="73">
        <f>+D1989*E1989</f>
        <v>0</v>
      </c>
      <c r="G1989" s="80"/>
      <c r="H1989" s="73">
        <f t="shared" si="14"/>
        <v>0</v>
      </c>
      <c r="AO1989" s="167" t="s">
        <v>9208</v>
      </c>
      <c r="AP1989" s="73">
        <f>IF(OR(AND(AP1784=Tablas!$C$62,'Formacion Profesional'!AS1784=Tablas!$C$54),AND(AP1784=Tablas!$C$62,'Formacion Profesional'!AS1784=Tablas!$C$57)),'Formacion Profesional'!AQ1855,0)</f>
        <v>0</v>
      </c>
      <c r="AQ1989" s="80"/>
      <c r="AR1989" s="73">
        <f>+AP1989*AQ1989</f>
        <v>0</v>
      </c>
      <c r="AS1989" s="80"/>
      <c r="AT1989" s="73">
        <f t="shared" si="15"/>
        <v>0</v>
      </c>
    </row>
    <row r="1990" spans="3:47" x14ac:dyDescent="0.25">
      <c r="C1990" s="167" t="s">
        <v>9222</v>
      </c>
      <c r="D1990" s="73">
        <f>IF(AND(D1784=Tablas!$C$62,'Formacion Profesional'!G1784=Tablas!$C$54),E1854,0)</f>
        <v>0</v>
      </c>
      <c r="E1990" s="80"/>
      <c r="F1990" s="73">
        <f>+D1990*E1990</f>
        <v>0</v>
      </c>
      <c r="G1990" s="80"/>
      <c r="H1990" s="73">
        <f t="shared" si="14"/>
        <v>0</v>
      </c>
      <c r="AO1990" s="167" t="s">
        <v>9222</v>
      </c>
      <c r="AP1990" s="73">
        <f>IF(AND(AP1784=Tablas!$C$62,'Formacion Profesional'!AS1784=Tablas!$C$54),AQ1854,0)</f>
        <v>0</v>
      </c>
      <c r="AQ1990" s="80"/>
      <c r="AR1990" s="73">
        <f>+AP1990*AQ1990</f>
        <v>0</v>
      </c>
      <c r="AS1990" s="80"/>
      <c r="AT1990" s="73">
        <f t="shared" si="15"/>
        <v>0</v>
      </c>
    </row>
    <row r="1991" spans="3:47" x14ac:dyDescent="0.25">
      <c r="C1991" s="167" t="s">
        <v>9223</v>
      </c>
      <c r="D1991" s="73">
        <f>IF(AND(D1784=Tablas!$C$62,'Formacion Profesional'!G1784=Tablas!$C$54),E1854,0)</f>
        <v>0</v>
      </c>
      <c r="E1991" s="80"/>
      <c r="F1991" s="73">
        <f>+D1991*E1991</f>
        <v>0</v>
      </c>
      <c r="G1991" s="80"/>
      <c r="H1991" s="73">
        <f t="shared" si="14"/>
        <v>0</v>
      </c>
      <c r="AO1991" s="167" t="s">
        <v>9223</v>
      </c>
      <c r="AP1991" s="73">
        <f>IF(AND(AP1784=Tablas!$C$62,'Formacion Profesional'!AS1784=Tablas!$C$54),AQ1854,0)</f>
        <v>0</v>
      </c>
      <c r="AQ1991" s="80"/>
      <c r="AR1991" s="73">
        <f>+AP1991*AQ1991</f>
        <v>0</v>
      </c>
      <c r="AS1991" s="80"/>
      <c r="AT1991" s="73">
        <f t="shared" si="15"/>
        <v>0</v>
      </c>
    </row>
    <row r="1992" spans="3:47" ht="30" x14ac:dyDescent="0.25">
      <c r="C1992" s="167" t="s">
        <v>9224</v>
      </c>
      <c r="D1992" s="73">
        <f>IF(OR(AND(D1784=Tablas!$C$61,'Formacion Profesional'!G1784=Tablas!$C$53),AND(D1784=Tablas!$C$61,'Formacion Profesional'!G1784=Tablas!$C$54)),'Formacion Profesional'!D1797*'Formacion Profesional'!E1855,IF(AND(D1784=Tablas!$C$62,'Formacion Profesional'!G1784=Tablas!$C$53),'Formacion Profesional'!E1855,0))</f>
        <v>0</v>
      </c>
      <c r="E1992" s="80"/>
      <c r="F1992" s="73">
        <f>+D1992*E1992</f>
        <v>0</v>
      </c>
      <c r="G1992" s="80"/>
      <c r="H1992" s="73">
        <f t="shared" si="14"/>
        <v>0</v>
      </c>
      <c r="AO1992" s="167" t="s">
        <v>9224</v>
      </c>
      <c r="AP1992" s="73">
        <f>IF(OR(AND(AP1784=Tablas!$C$61,'Formacion Profesional'!AS1784=Tablas!$C$53),AND(AP1784=Tablas!$C$61,'Formacion Profesional'!AS1784=Tablas!$C$54)),'Formacion Profesional'!AP1797*'Formacion Profesional'!AQ1855,IF(AND(AP1784=Tablas!$C$62,'Formacion Profesional'!AS1784=Tablas!$C$53),'Formacion Profesional'!AQ1855,0))</f>
        <v>0</v>
      </c>
      <c r="AQ1992" s="80"/>
      <c r="AR1992" s="73">
        <f>+AP1992*AQ1992</f>
        <v>0</v>
      </c>
      <c r="AS1992" s="80"/>
      <c r="AT1992" s="73">
        <f t="shared" si="15"/>
        <v>0</v>
      </c>
    </row>
    <row r="1993" spans="3:47" x14ac:dyDescent="0.25">
      <c r="C1993" s="72" t="s">
        <v>7586</v>
      </c>
      <c r="D1993" s="74"/>
      <c r="E1993" s="74"/>
      <c r="F1993" s="74"/>
      <c r="G1993" s="73">
        <f>+G1988+G1989+G1990+G1991+G1992</f>
        <v>0</v>
      </c>
      <c r="H1993" s="73">
        <f>+H1988+H1989+H1990+H1991+H1992</f>
        <v>0</v>
      </c>
      <c r="AO1993" s="72" t="s">
        <v>7586</v>
      </c>
      <c r="AP1993" s="74"/>
      <c r="AQ1993" s="74"/>
      <c r="AR1993" s="74"/>
      <c r="AS1993" s="73">
        <f>+AS1988+AS1989+AS1990+AS1991+AS1992</f>
        <v>0</v>
      </c>
      <c r="AT1993" s="73">
        <f>+AT1988+AT1989+AT1990+AT1991+AT1992</f>
        <v>0</v>
      </c>
    </row>
    <row r="1996" spans="3:47" ht="15" customHeight="1" x14ac:dyDescent="0.25">
      <c r="C1996" s="385" t="s">
        <v>9227</v>
      </c>
      <c r="D1996" s="385"/>
      <c r="E1996" s="385"/>
      <c r="F1996" s="385"/>
      <c r="AO1996" s="385" t="s">
        <v>9227</v>
      </c>
      <c r="AP1996" s="385"/>
      <c r="AQ1996" s="385"/>
      <c r="AR1996" s="385"/>
    </row>
    <row r="1997" spans="3:47" ht="15" customHeight="1" x14ac:dyDescent="0.25">
      <c r="C1997" s="385"/>
      <c r="D1997" s="385"/>
      <c r="E1997" s="385"/>
      <c r="F1997" s="385"/>
      <c r="AO1997" s="385"/>
      <c r="AP1997" s="385"/>
      <c r="AQ1997" s="385"/>
      <c r="AR1997" s="385"/>
    </row>
    <row r="2020" spans="2:55" x14ac:dyDescent="0.25">
      <c r="C2020" s="100" t="s">
        <v>9443</v>
      </c>
      <c r="AO2020" s="100" t="s">
        <v>9463</v>
      </c>
    </row>
    <row r="2022" spans="2:55" ht="15.75" x14ac:dyDescent="0.25">
      <c r="B2022" s="271" t="s">
        <v>7689</v>
      </c>
      <c r="C2022" s="271" t="s">
        <v>7689</v>
      </c>
      <c r="D2022" s="271"/>
      <c r="E2022" s="271"/>
      <c r="F2022" s="271"/>
      <c r="G2022" s="271"/>
      <c r="H2022" s="271"/>
      <c r="I2022" s="271"/>
      <c r="J2022" s="271"/>
      <c r="K2022" s="271"/>
      <c r="L2022" s="271"/>
      <c r="M2022" s="271"/>
      <c r="N2022" s="271"/>
      <c r="O2022" s="271"/>
      <c r="P2022" s="271"/>
      <c r="Q2022" s="271"/>
      <c r="AN2022" s="271" t="s">
        <v>7689</v>
      </c>
      <c r="AO2022" s="271" t="s">
        <v>7689</v>
      </c>
      <c r="AP2022" s="271"/>
      <c r="AQ2022" s="271"/>
      <c r="AR2022" s="271"/>
      <c r="AS2022" s="271"/>
      <c r="AT2022" s="271"/>
      <c r="AU2022" s="271"/>
      <c r="AV2022" s="271"/>
      <c r="AW2022" s="271"/>
      <c r="AX2022" s="271"/>
      <c r="AY2022" s="271"/>
      <c r="AZ2022" s="271"/>
      <c r="BA2022" s="271"/>
      <c r="BB2022" s="271"/>
      <c r="BC2022" s="271"/>
    </row>
    <row r="2024" spans="2:55" x14ac:dyDescent="0.25">
      <c r="C2024" s="50" t="s">
        <v>7692</v>
      </c>
      <c r="D2024" s="101"/>
      <c r="E2024" s="19" t="str">
        <f>IF(D2024=Tablas!$C$62,"FP_Cerrada",IF('Formacion Profesional'!D2024=Tablas!$C$61,"FP_abierta",""))</f>
        <v/>
      </c>
      <c r="F2024" s="20" t="s">
        <v>7691</v>
      </c>
      <c r="G2024" s="349"/>
      <c r="H2024" s="402"/>
      <c r="I2024" s="350"/>
      <c r="AO2024" s="50" t="s">
        <v>7692</v>
      </c>
      <c r="AP2024" s="101"/>
      <c r="AQ2024" s="19" t="str">
        <f>IF(AP2024=Tablas!$C$62,"FP_Cerrada",IF('Formacion Profesional'!AP2024=Tablas!$C$61,"FP_abierta",""))</f>
        <v/>
      </c>
      <c r="AR2024" s="20" t="s">
        <v>7691</v>
      </c>
      <c r="AS2024" s="349"/>
      <c r="AT2024" s="402"/>
      <c r="AU2024" s="350"/>
    </row>
    <row r="2027" spans="2:55" x14ac:dyDescent="0.25">
      <c r="C2027" s="20" t="s">
        <v>7693</v>
      </c>
      <c r="D2027" s="276"/>
      <c r="E2027" s="277"/>
      <c r="F2027" s="277"/>
      <c r="G2027" s="277"/>
      <c r="H2027" s="277"/>
      <c r="I2027" s="277"/>
      <c r="J2027" s="277"/>
      <c r="K2027" s="278"/>
      <c r="AO2027" s="20" t="s">
        <v>7693</v>
      </c>
      <c r="AP2027" s="276"/>
      <c r="AQ2027" s="277"/>
      <c r="AR2027" s="277"/>
      <c r="AS2027" s="277"/>
      <c r="AT2027" s="277"/>
      <c r="AU2027" s="277"/>
      <c r="AV2027" s="277"/>
      <c r="AW2027" s="278"/>
    </row>
    <row r="2029" spans="2:55" x14ac:dyDescent="0.25">
      <c r="C2029" s="20" t="s">
        <v>7694</v>
      </c>
      <c r="D2029" s="155"/>
      <c r="F2029" s="20" t="s">
        <v>7695</v>
      </c>
      <c r="H2029" s="403"/>
      <c r="I2029" s="404"/>
      <c r="AO2029" s="20" t="s">
        <v>7694</v>
      </c>
      <c r="AP2029" s="155"/>
      <c r="AR2029" s="20" t="s">
        <v>7695</v>
      </c>
      <c r="AT2029" s="403"/>
      <c r="AU2029" s="404"/>
    </row>
    <row r="2031" spans="2:55" x14ac:dyDescent="0.25">
      <c r="C2031" s="405" t="s">
        <v>7710</v>
      </c>
      <c r="D2031" s="406"/>
      <c r="E2031" s="406"/>
      <c r="F2031" s="406"/>
      <c r="G2031" s="406"/>
      <c r="H2031" s="406"/>
      <c r="I2031" s="406"/>
      <c r="J2031" s="407"/>
      <c r="AO2031" s="405" t="s">
        <v>7710</v>
      </c>
      <c r="AP2031" s="406"/>
      <c r="AQ2031" s="406"/>
      <c r="AR2031" s="406"/>
      <c r="AS2031" s="406"/>
      <c r="AT2031" s="406"/>
      <c r="AU2031" s="406"/>
      <c r="AV2031" s="407"/>
    </row>
    <row r="2032" spans="2:55" x14ac:dyDescent="0.25">
      <c r="C2032" s="57"/>
      <c r="D2032" s="58"/>
      <c r="E2032" s="58"/>
      <c r="F2032" s="58"/>
      <c r="G2032" s="58"/>
      <c r="H2032" s="58"/>
      <c r="I2032" s="58"/>
      <c r="J2032" s="59"/>
      <c r="AO2032" s="57"/>
      <c r="AP2032" s="58"/>
      <c r="AQ2032" s="58"/>
      <c r="AR2032" s="58"/>
      <c r="AS2032" s="58"/>
      <c r="AT2032" s="58"/>
      <c r="AU2032" s="58"/>
      <c r="AV2032" s="59"/>
    </row>
    <row r="2033" spans="2:55" x14ac:dyDescent="0.25">
      <c r="C2033" s="63" t="s">
        <v>7697</v>
      </c>
      <c r="D2033" s="156"/>
      <c r="E2033" s="58"/>
      <c r="F2033" s="58"/>
      <c r="G2033" s="58"/>
      <c r="H2033" s="58"/>
      <c r="I2033" s="58"/>
      <c r="J2033" s="59"/>
      <c r="AO2033" s="63" t="s">
        <v>7697</v>
      </c>
      <c r="AP2033" s="156"/>
      <c r="AQ2033" s="58"/>
      <c r="AR2033" s="58"/>
      <c r="AS2033" s="58"/>
      <c r="AT2033" s="58"/>
      <c r="AU2033" s="58"/>
      <c r="AV2033" s="59"/>
    </row>
    <row r="2034" spans="2:55" x14ac:dyDescent="0.25">
      <c r="C2034" s="57"/>
      <c r="D2034" s="58"/>
      <c r="E2034" s="58"/>
      <c r="F2034" s="58"/>
      <c r="G2034" s="58"/>
      <c r="H2034" s="58"/>
      <c r="I2034" s="58"/>
      <c r="J2034" s="59"/>
      <c r="AO2034" s="57"/>
      <c r="AP2034" s="58"/>
      <c r="AQ2034" s="58"/>
      <c r="AR2034" s="58"/>
      <c r="AS2034" s="58"/>
      <c r="AT2034" s="58"/>
      <c r="AU2034" s="58"/>
      <c r="AV2034" s="59"/>
    </row>
    <row r="2035" spans="2:55" x14ac:dyDescent="0.25">
      <c r="C2035" s="63" t="s">
        <v>7696</v>
      </c>
      <c r="D2035" s="156"/>
      <c r="E2035" s="58"/>
      <c r="F2035" s="58"/>
      <c r="G2035" s="58"/>
      <c r="H2035" s="58"/>
      <c r="I2035" s="58"/>
      <c r="J2035" s="59"/>
      <c r="AO2035" s="63" t="s">
        <v>7696</v>
      </c>
      <c r="AP2035" s="156"/>
      <c r="AQ2035" s="58"/>
      <c r="AR2035" s="58"/>
      <c r="AS2035" s="58"/>
      <c r="AT2035" s="58"/>
      <c r="AU2035" s="58"/>
      <c r="AV2035" s="59"/>
    </row>
    <row r="2036" spans="2:55" x14ac:dyDescent="0.25">
      <c r="C2036" s="57"/>
      <c r="D2036" s="58"/>
      <c r="E2036" s="58"/>
      <c r="F2036" s="58"/>
      <c r="G2036" s="58"/>
      <c r="H2036" s="58"/>
      <c r="I2036" s="58"/>
      <c r="J2036" s="59"/>
      <c r="AO2036" s="57"/>
      <c r="AP2036" s="58"/>
      <c r="AQ2036" s="58"/>
      <c r="AR2036" s="58"/>
      <c r="AS2036" s="58"/>
      <c r="AT2036" s="58"/>
      <c r="AU2036" s="58"/>
      <c r="AV2036" s="59"/>
    </row>
    <row r="2037" spans="2:55" x14ac:dyDescent="0.25">
      <c r="C2037" s="63" t="s">
        <v>7698</v>
      </c>
      <c r="D2037" s="156"/>
      <c r="E2037" s="58"/>
      <c r="F2037" s="58"/>
      <c r="G2037" s="58"/>
      <c r="H2037" s="58"/>
      <c r="I2037" s="58"/>
      <c r="J2037" s="59"/>
      <c r="AO2037" s="63" t="s">
        <v>7698</v>
      </c>
      <c r="AP2037" s="156"/>
      <c r="AQ2037" s="58"/>
      <c r="AR2037" s="58"/>
      <c r="AS2037" s="58"/>
      <c r="AT2037" s="58"/>
      <c r="AU2037" s="58"/>
      <c r="AV2037" s="59"/>
    </row>
    <row r="2038" spans="2:55" x14ac:dyDescent="0.25">
      <c r="C2038" s="57"/>
      <c r="D2038" s="58"/>
      <c r="E2038" s="58"/>
      <c r="F2038" s="58"/>
      <c r="G2038" s="58"/>
      <c r="H2038" s="58"/>
      <c r="I2038" s="58"/>
      <c r="J2038" s="59"/>
      <c r="AO2038" s="57"/>
      <c r="AP2038" s="58"/>
      <c r="AQ2038" s="58"/>
      <c r="AR2038" s="58"/>
      <c r="AS2038" s="58"/>
      <c r="AT2038" s="58"/>
      <c r="AU2038" s="58"/>
      <c r="AV2038" s="59"/>
    </row>
    <row r="2039" spans="2:55" x14ac:dyDescent="0.25">
      <c r="C2039" s="408" t="str">
        <f>IF(D2035&gt;1,"Justifique cantidad de réplicas *","")</f>
        <v/>
      </c>
      <c r="D2039" s="409"/>
      <c r="E2039" s="289"/>
      <c r="F2039" s="289"/>
      <c r="G2039" s="289"/>
      <c r="H2039" s="289"/>
      <c r="I2039" s="289"/>
      <c r="J2039" s="59"/>
      <c r="AO2039" s="408" t="str">
        <f>IF(AP2035&gt;1,"Justifique cantidad de réplicas *","")</f>
        <v/>
      </c>
      <c r="AP2039" s="409"/>
      <c r="AQ2039" s="289"/>
      <c r="AR2039" s="289"/>
      <c r="AS2039" s="289"/>
      <c r="AT2039" s="289"/>
      <c r="AU2039" s="289"/>
      <c r="AV2039" s="59"/>
    </row>
    <row r="2040" spans="2:55" x14ac:dyDescent="0.25">
      <c r="C2040" s="60"/>
      <c r="D2040" s="61"/>
      <c r="E2040" s="61"/>
      <c r="F2040" s="61"/>
      <c r="G2040" s="61"/>
      <c r="H2040" s="61"/>
      <c r="I2040" s="61"/>
      <c r="J2040" s="62"/>
      <c r="AO2040" s="60"/>
      <c r="AP2040" s="61"/>
      <c r="AQ2040" s="61"/>
      <c r="AR2040" s="61"/>
      <c r="AS2040" s="61"/>
      <c r="AT2040" s="61"/>
      <c r="AU2040" s="61"/>
      <c r="AV2040" s="62"/>
    </row>
    <row r="2042" spans="2:55" x14ac:dyDescent="0.25">
      <c r="C2042" s="20" t="s">
        <v>9272</v>
      </c>
      <c r="D2042" s="410"/>
      <c r="E2042" s="411"/>
      <c r="F2042" s="411"/>
      <c r="G2042" s="411"/>
      <c r="H2042" s="412"/>
      <c r="AO2042" s="20" t="s">
        <v>9272</v>
      </c>
      <c r="AP2042" s="410"/>
      <c r="AQ2042" s="411"/>
      <c r="AR2042" s="411"/>
      <c r="AS2042" s="411"/>
      <c r="AT2042" s="412"/>
    </row>
    <row r="2044" spans="2:55" ht="15" hidden="1" customHeight="1" x14ac:dyDescent="0.25">
      <c r="B2044" s="19"/>
      <c r="C2044" s="19"/>
      <c r="D2044" s="19" t="e">
        <f>VLOOKUP(D2042,Tablas!$F$1279:$I$2758,4,FALSE)</f>
        <v>#N/A</v>
      </c>
      <c r="E2044" s="19"/>
      <c r="F2044" s="19"/>
      <c r="G2044" s="19"/>
      <c r="H2044" s="19"/>
      <c r="I2044" s="19"/>
      <c r="J2044" s="19"/>
      <c r="K2044" s="19"/>
      <c r="L2044" s="19"/>
      <c r="M2044" s="19"/>
      <c r="N2044" s="19"/>
      <c r="O2044" s="19"/>
      <c r="P2044" s="19"/>
      <c r="Q2044" s="19"/>
      <c r="AN2044" s="19"/>
      <c r="AO2044" s="19"/>
      <c r="AP2044" s="19" t="e">
        <f>VLOOKUP(AP2042,Tablas!$F$1279:$I$2758,4,FALSE)</f>
        <v>#N/A</v>
      </c>
      <c r="AQ2044" s="19"/>
      <c r="AR2044" s="19"/>
      <c r="AS2044" s="19"/>
      <c r="AT2044" s="19"/>
      <c r="AU2044" s="19"/>
      <c r="AV2044" s="19"/>
      <c r="AW2044" s="19"/>
      <c r="AX2044" s="19"/>
      <c r="AY2044" s="19"/>
      <c r="AZ2044" s="19"/>
      <c r="BA2044" s="19"/>
      <c r="BB2044" s="19"/>
      <c r="BC2044" s="19"/>
    </row>
    <row r="2046" spans="2:55" x14ac:dyDescent="0.25">
      <c r="C2046" s="21" t="s">
        <v>9273</v>
      </c>
      <c r="D2046" s="410"/>
      <c r="E2046" s="411"/>
      <c r="F2046" s="411"/>
      <c r="G2046" s="411"/>
      <c r="H2046" s="412"/>
      <c r="AO2046" s="21" t="s">
        <v>9273</v>
      </c>
      <c r="AP2046" s="410"/>
      <c r="AQ2046" s="411"/>
      <c r="AR2046" s="411"/>
      <c r="AS2046" s="411"/>
      <c r="AT2046" s="412"/>
    </row>
    <row r="2048" spans="2:55" x14ac:dyDescent="0.25">
      <c r="C2048" s="413" t="str">
        <f>IF(AND(D2093=0,E2093=0,D2094&gt;0,E2094&gt;0),"Formación exclusiva a desocupados","")</f>
        <v/>
      </c>
      <c r="D2048" s="413"/>
      <c r="E2048" s="413"/>
      <c r="G2048" s="413" t="str">
        <f>IF(AND(D2118=0,E2118=0,D2119&gt;0,E2119&gt;0,D2094=0,E2094=0),"Formación exclusiva a patrocinados","")</f>
        <v/>
      </c>
      <c r="H2048" s="413"/>
      <c r="I2048" s="413"/>
      <c r="AO2048" s="413" t="str">
        <f>IF(AND(AP2093=0,AQ2093=0,AP2094&gt;0,AQ2094&gt;0),"Formación exclusiva a desocupados","")</f>
        <v/>
      </c>
      <c r="AP2048" s="413"/>
      <c r="AQ2048" s="413"/>
      <c r="AS2048" s="413" t="str">
        <f>IF(AND(AP2118=0,AQ2118=0,AP2119&gt;0,AQ2119&gt;0,AP2094=0,AQ2094=0),"Formación exclusiva a patrocinados","")</f>
        <v/>
      </c>
      <c r="AT2048" s="413"/>
      <c r="AU2048" s="413"/>
    </row>
    <row r="2050" spans="3:48" x14ac:dyDescent="0.25">
      <c r="C2050" s="414" t="s">
        <v>9195</v>
      </c>
      <c r="D2050" s="415"/>
      <c r="E2050" s="415"/>
      <c r="F2050" s="415"/>
      <c r="G2050" s="415"/>
      <c r="H2050" s="415"/>
      <c r="I2050" s="415"/>
      <c r="J2050" s="416"/>
      <c r="AO2050" s="414" t="s">
        <v>9195</v>
      </c>
      <c r="AP2050" s="415"/>
      <c r="AQ2050" s="415"/>
      <c r="AR2050" s="415"/>
      <c r="AS2050" s="415"/>
      <c r="AT2050" s="415"/>
      <c r="AU2050" s="415"/>
      <c r="AV2050" s="416"/>
    </row>
    <row r="2052" spans="3:48" x14ac:dyDescent="0.25">
      <c r="C2052" s="20" t="s">
        <v>7566</v>
      </c>
      <c r="D2052" s="274"/>
      <c r="E2052" s="282"/>
      <c r="F2052" s="282"/>
      <c r="G2052" s="282"/>
      <c r="H2052" s="282"/>
      <c r="I2052" s="275"/>
      <c r="AO2052" s="20" t="s">
        <v>7566</v>
      </c>
      <c r="AP2052" s="274"/>
      <c r="AQ2052" s="282"/>
      <c r="AR2052" s="282"/>
      <c r="AS2052" s="282"/>
      <c r="AT2052" s="282"/>
      <c r="AU2052" s="275"/>
    </row>
    <row r="2054" spans="3:48" x14ac:dyDescent="0.25">
      <c r="C2054" s="20" t="s">
        <v>7567</v>
      </c>
      <c r="D2054" s="79"/>
      <c r="F2054" s="20" t="s">
        <v>7568</v>
      </c>
      <c r="G2054" s="417"/>
      <c r="H2054" s="418"/>
      <c r="AO2054" s="20" t="s">
        <v>7567</v>
      </c>
      <c r="AP2054" s="79"/>
      <c r="AR2054" s="20" t="s">
        <v>7568</v>
      </c>
      <c r="AS2054" s="417"/>
      <c r="AT2054" s="418"/>
    </row>
    <row r="2055" spans="3:48" ht="15" hidden="1" customHeight="1" x14ac:dyDescent="0.25">
      <c r="C2055" s="20"/>
      <c r="D2055" s="76" t="str">
        <f>IF(D2054&gt;0,VLOOKUP(D2054,Tablas!$K$5:$L$28,2,FALSE),"")</f>
        <v/>
      </c>
      <c r="E2055" s="19" t="str">
        <f>IF(D2054&gt;0,VLOOKUP(D2054,Tablas!$K$5:$M$28,3,FALSE),"")</f>
        <v/>
      </c>
      <c r="F2055" s="20"/>
      <c r="G2055" s="58"/>
      <c r="AO2055" s="20"/>
      <c r="AP2055" s="76" t="str">
        <f>IF(AP2054&gt;0,VLOOKUP(AP2054,Tablas!$K$5:$L$28,2,FALSE),"")</f>
        <v/>
      </c>
      <c r="AQ2055" s="19" t="str">
        <f>IF(AP2054&gt;0,VLOOKUP(AP2054,Tablas!$K$5:$M$28,3,FALSE),"")</f>
        <v/>
      </c>
      <c r="AR2055" s="20"/>
      <c r="AS2055" s="58"/>
    </row>
    <row r="2057" spans="3:48" x14ac:dyDescent="0.25">
      <c r="C2057" s="20" t="s">
        <v>7570</v>
      </c>
      <c r="D2057" s="79"/>
      <c r="F2057" s="20" t="s">
        <v>9226</v>
      </c>
      <c r="G2057" s="330"/>
      <c r="H2057" s="332"/>
      <c r="AO2057" s="20" t="s">
        <v>7570</v>
      </c>
      <c r="AP2057" s="79"/>
      <c r="AR2057" s="20" t="s">
        <v>9226</v>
      </c>
      <c r="AS2057" s="330"/>
      <c r="AT2057" s="332"/>
    </row>
    <row r="2059" spans="3:48" x14ac:dyDescent="0.25">
      <c r="C2059" s="20" t="s">
        <v>7569</v>
      </c>
      <c r="D2059" s="79"/>
      <c r="F2059" s="20" t="s">
        <v>1180</v>
      </c>
      <c r="G2059" s="419" t="str">
        <f>IF(G2054&gt;0,VLOOKUP(I2059,Tablas!$Y$4:$AC$2546,5,FALSE),"")</f>
        <v/>
      </c>
      <c r="H2059" s="420"/>
      <c r="I2059" s="19" t="str">
        <f>+G2054&amp;D2054</f>
        <v/>
      </c>
      <c r="AO2059" s="20" t="s">
        <v>7569</v>
      </c>
      <c r="AP2059" s="79"/>
      <c r="AR2059" s="20" t="s">
        <v>1180</v>
      </c>
      <c r="AS2059" s="419" t="str">
        <f>IF(AS2054&gt;0,VLOOKUP(AU2059,Tablas!$Y$4:$AC$2546,5,FALSE),"")</f>
        <v/>
      </c>
      <c r="AT2059" s="420"/>
      <c r="AU2059" s="19" t="str">
        <f>+AS2054&amp;AP2054</f>
        <v/>
      </c>
    </row>
    <row r="2064" spans="3:48" x14ac:dyDescent="0.25">
      <c r="C2064" s="414" t="s">
        <v>9196</v>
      </c>
      <c r="D2064" s="415"/>
      <c r="E2064" s="415"/>
      <c r="F2064" s="415"/>
      <c r="G2064" s="415"/>
      <c r="H2064" s="415"/>
      <c r="I2064" s="415"/>
      <c r="J2064" s="416"/>
      <c r="AO2064" s="414" t="s">
        <v>9196</v>
      </c>
      <c r="AP2064" s="415"/>
      <c r="AQ2064" s="415"/>
      <c r="AR2064" s="415"/>
      <c r="AS2064" s="415"/>
      <c r="AT2064" s="415"/>
      <c r="AU2064" s="415"/>
      <c r="AV2064" s="416"/>
    </row>
    <row r="2066" spans="3:48" x14ac:dyDescent="0.25">
      <c r="C2066" s="20" t="s">
        <v>9198</v>
      </c>
      <c r="D2066" s="376"/>
      <c r="E2066" s="377"/>
      <c r="F2066" s="19" t="str">
        <f>IF(D2066=Tablas!$C$34,"Persona_Humana",IF(D2066=Tablas!$C$35,"Universidad",IF(D2066=Tablas!$C$36,"Escuela",IF(D2066=Tablas!$C$37,"Otras_Instituciones",""))))</f>
        <v/>
      </c>
      <c r="AO2066" s="20" t="s">
        <v>9198</v>
      </c>
      <c r="AP2066" s="376"/>
      <c r="AQ2066" s="377"/>
      <c r="AR2066" s="19" t="str">
        <f>IF(AP2066=Tablas!$C$34,"Persona_Humana",IF(AP2066=Tablas!$C$35,"Universidad",IF(AP2066=Tablas!$C$36,"Escuela",IF(AP2066=Tablas!$C$37,"Otras_Instituciones",""))))</f>
        <v/>
      </c>
    </row>
    <row r="2068" spans="3:48" x14ac:dyDescent="0.25">
      <c r="C2068" s="279" t="s">
        <v>9197</v>
      </c>
      <c r="D2068" s="421"/>
      <c r="E2068" s="399"/>
      <c r="F2068" s="400"/>
      <c r="G2068" s="400"/>
      <c r="H2068" s="400"/>
      <c r="I2068" s="400"/>
      <c r="J2068" s="401"/>
      <c r="AO2068" s="279" t="s">
        <v>9197</v>
      </c>
      <c r="AP2068" s="421"/>
      <c r="AQ2068" s="399"/>
      <c r="AR2068" s="400"/>
      <c r="AS2068" s="400"/>
      <c r="AT2068" s="400"/>
      <c r="AU2068" s="400"/>
      <c r="AV2068" s="401"/>
    </row>
    <row r="2070" spans="3:48" x14ac:dyDescent="0.25">
      <c r="C2070" s="75" t="str">
        <f>IF(OR(D2066=Tablas!$C$35,D2066=Tablas!$C$36,D2066=Tablas!$C$37),"Docentes","")</f>
        <v/>
      </c>
      <c r="AO2070" s="75" t="str">
        <f>IF(OR(AP2066=Tablas!$C$35,AP2066=Tablas!$C$36,AP2066=Tablas!$C$37),"Docentes","")</f>
        <v/>
      </c>
    </row>
    <row r="2072" spans="3:48" x14ac:dyDescent="0.25">
      <c r="C2072" s="179" t="str">
        <f>IF(OR(D2066=Tablas!$C$35,D2066=Tablas!$C$36,D2066=Tablas!$C$37),"CUIL/CUIT *","")</f>
        <v/>
      </c>
      <c r="D2072" s="179" t="str">
        <f>IF(OR(D2066=Tablas!$C$35,D2066=Tablas!$C$36,D2066=Tablas!$C$37),"Apellido *","")</f>
        <v/>
      </c>
      <c r="E2072" s="179" t="str">
        <f>IF(OR(D2066=Tablas!$C$35,D2066=Tablas!$C$36,D2066=Tablas!$C$37),"Nombre *","")</f>
        <v/>
      </c>
      <c r="F2072" s="179" t="str">
        <f>IF(OR(D2066=Tablas!$C$35,D2066=Tablas!$C$36,D2066=Tablas!$C$37),"Email *","")</f>
        <v/>
      </c>
      <c r="G2072" s="179" t="str">
        <f>IF(OR(D2066=Tablas!$C$35,D2066=Tablas!$C$36,D2066=Tablas!$C$37),"Trayectoria formativa del docente*","")</f>
        <v/>
      </c>
      <c r="AO2072" s="179" t="str">
        <f>IF(OR(AP2066=Tablas!$C$35,AP2066=Tablas!$C$36,AP2066=Tablas!$C$37),"CUIL/CUIT *","")</f>
        <v/>
      </c>
      <c r="AP2072" s="179" t="str">
        <f>IF(OR(AP2066=Tablas!$C$35,AP2066=Tablas!$C$36,AP2066=Tablas!$C$37),"Apellido *","")</f>
        <v/>
      </c>
      <c r="AQ2072" s="179" t="str">
        <f>IF(OR(AP2066=Tablas!$C$35,AP2066=Tablas!$C$36,AP2066=Tablas!$C$37),"Nombre *","")</f>
        <v/>
      </c>
      <c r="AR2072" s="179" t="str">
        <f>IF(OR(AP2066=Tablas!$C$35,AP2066=Tablas!$C$36,AP2066=Tablas!$C$37),"Email *","")</f>
        <v/>
      </c>
      <c r="AS2072" s="179" t="str">
        <f>IF(OR(AP2066=Tablas!$C$35,AP2066=Tablas!$C$36,AP2066=Tablas!$C$37),"Trayectoria formativa del docente*","")</f>
        <v/>
      </c>
    </row>
    <row r="2073" spans="3:48" x14ac:dyDescent="0.25">
      <c r="C2073" s="177"/>
      <c r="D2073" s="178"/>
      <c r="E2073" s="178"/>
      <c r="F2073" s="178"/>
      <c r="G2073" s="178"/>
      <c r="I2073" s="96" t="str">
        <f>IF(AND(OR(D2066=Tablas!$C$35,D2066=Tablas!$C$36,D2066=Tablas!$C$37),C2073="",D2073="",E2073="",F2073="",G2073=""),"Debe completar los datos de al menos un docente del curso","")</f>
        <v/>
      </c>
      <c r="AO2073" s="177"/>
      <c r="AP2073" s="178"/>
      <c r="AQ2073" s="178"/>
      <c r="AR2073" s="178"/>
      <c r="AS2073" s="178"/>
      <c r="AU2073" s="96" t="str">
        <f>IF(AND(OR(AP2066=Tablas!$C$35,AP2066=Tablas!$C$36,AP2066=Tablas!$C$37),AO2073="",AP2073="",AQ2073="",AR2073="",AS2073=""),"Debe completar los datos de al menos un docente del curso","")</f>
        <v/>
      </c>
    </row>
    <row r="2074" spans="3:48" x14ac:dyDescent="0.25">
      <c r="C2074" s="177"/>
      <c r="D2074" s="178"/>
      <c r="E2074" s="178"/>
      <c r="F2074" s="178"/>
      <c r="G2074" s="178"/>
      <c r="AO2074" s="177"/>
      <c r="AP2074" s="178"/>
      <c r="AQ2074" s="178"/>
      <c r="AR2074" s="178"/>
      <c r="AS2074" s="178"/>
    </row>
    <row r="2075" spans="3:48" x14ac:dyDescent="0.25">
      <c r="C2075" s="177"/>
      <c r="D2075" s="178"/>
      <c r="E2075" s="178"/>
      <c r="F2075" s="178"/>
      <c r="G2075" s="178"/>
      <c r="AO2075" s="177"/>
      <c r="AP2075" s="178"/>
      <c r="AQ2075" s="178"/>
      <c r="AR2075" s="178"/>
      <c r="AS2075" s="178"/>
    </row>
    <row r="2076" spans="3:48" x14ac:dyDescent="0.25">
      <c r="C2076" s="177"/>
      <c r="D2076" s="178"/>
      <c r="E2076" s="178"/>
      <c r="F2076" s="178"/>
      <c r="G2076" s="178"/>
      <c r="AO2076" s="177"/>
      <c r="AP2076" s="178"/>
      <c r="AQ2076" s="178"/>
      <c r="AR2076" s="178"/>
      <c r="AS2076" s="178"/>
    </row>
    <row r="2077" spans="3:48" x14ac:dyDescent="0.25">
      <c r="C2077" s="177"/>
      <c r="D2077" s="178"/>
      <c r="E2077" s="178"/>
      <c r="F2077" s="178"/>
      <c r="G2077" s="178"/>
      <c r="AO2077" s="177"/>
      <c r="AP2077" s="178"/>
      <c r="AQ2077" s="178"/>
      <c r="AR2077" s="178"/>
      <c r="AS2077" s="178"/>
    </row>
    <row r="2078" spans="3:48" x14ac:dyDescent="0.25">
      <c r="C2078" s="177"/>
      <c r="D2078" s="178"/>
      <c r="E2078" s="178"/>
      <c r="F2078" s="178"/>
      <c r="G2078" s="178"/>
      <c r="AO2078" s="177"/>
      <c r="AP2078" s="178"/>
      <c r="AQ2078" s="178"/>
      <c r="AR2078" s="178"/>
      <c r="AS2078" s="178"/>
    </row>
    <row r="2079" spans="3:48" x14ac:dyDescent="0.25">
      <c r="C2079" s="177"/>
      <c r="D2079" s="178"/>
      <c r="E2079" s="178"/>
      <c r="F2079" s="178"/>
      <c r="G2079" s="178"/>
      <c r="AO2079" s="177"/>
      <c r="AP2079" s="178"/>
      <c r="AQ2079" s="178"/>
      <c r="AR2079" s="178"/>
      <c r="AS2079" s="178"/>
    </row>
    <row r="2080" spans="3:48" x14ac:dyDescent="0.25">
      <c r="C2080" s="177"/>
      <c r="D2080" s="178"/>
      <c r="E2080" s="178"/>
      <c r="F2080" s="178"/>
      <c r="G2080" s="178"/>
      <c r="AO2080" s="177"/>
      <c r="AP2080" s="178"/>
      <c r="AQ2080" s="178"/>
      <c r="AR2080" s="178"/>
      <c r="AS2080" s="178"/>
    </row>
    <row r="2081" spans="2:55" x14ac:dyDescent="0.25">
      <c r="C2081" s="177"/>
      <c r="D2081" s="178"/>
      <c r="E2081" s="178"/>
      <c r="F2081" s="178"/>
      <c r="G2081" s="178"/>
      <c r="AO2081" s="177"/>
      <c r="AP2081" s="178"/>
      <c r="AQ2081" s="178"/>
      <c r="AR2081" s="178"/>
      <c r="AS2081" s="178"/>
    </row>
    <row r="2082" spans="2:55" x14ac:dyDescent="0.25">
      <c r="C2082" s="177"/>
      <c r="D2082" s="178"/>
      <c r="E2082" s="178"/>
      <c r="F2082" s="178"/>
      <c r="G2082" s="178"/>
      <c r="AO2082" s="177"/>
      <c r="AP2082" s="178"/>
      <c r="AQ2082" s="178"/>
      <c r="AR2082" s="178"/>
      <c r="AS2082" s="178"/>
    </row>
    <row r="2083" spans="2:55" x14ac:dyDescent="0.25">
      <c r="C2083" s="177"/>
      <c r="D2083" s="178"/>
      <c r="E2083" s="178"/>
      <c r="F2083" s="178"/>
      <c r="G2083" s="178"/>
      <c r="AO2083" s="177"/>
      <c r="AP2083" s="178"/>
      <c r="AQ2083" s="178"/>
      <c r="AR2083" s="178"/>
      <c r="AS2083" s="178"/>
    </row>
    <row r="2084" spans="2:55" x14ac:dyDescent="0.25">
      <c r="C2084" s="177"/>
      <c r="D2084" s="178"/>
      <c r="E2084" s="178"/>
      <c r="F2084" s="178"/>
      <c r="G2084" s="178"/>
      <c r="AO2084" s="177"/>
      <c r="AP2084" s="178"/>
      <c r="AQ2084" s="178"/>
      <c r="AR2084" s="178"/>
      <c r="AS2084" s="178"/>
    </row>
    <row r="2085" spans="2:55" x14ac:dyDescent="0.25">
      <c r="C2085" s="177"/>
      <c r="D2085" s="178"/>
      <c r="E2085" s="178"/>
      <c r="F2085" s="178"/>
      <c r="G2085" s="178"/>
      <c r="AO2085" s="177"/>
      <c r="AP2085" s="178"/>
      <c r="AQ2085" s="178"/>
      <c r="AR2085" s="178"/>
      <c r="AS2085" s="178"/>
    </row>
    <row r="2086" spans="2:55" x14ac:dyDescent="0.25">
      <c r="C2086" s="177"/>
      <c r="D2086" s="178"/>
      <c r="E2086" s="178"/>
      <c r="F2086" s="178"/>
      <c r="G2086" s="178"/>
      <c r="AO2086" s="177"/>
      <c r="AP2086" s="178"/>
      <c r="AQ2086" s="178"/>
      <c r="AR2086" s="178"/>
      <c r="AS2086" s="178"/>
    </row>
    <row r="2087" spans="2:55" x14ac:dyDescent="0.25">
      <c r="C2087" s="177"/>
      <c r="D2087" s="178"/>
      <c r="E2087" s="178"/>
      <c r="F2087" s="178"/>
      <c r="G2087" s="178"/>
      <c r="AO2087" s="177"/>
      <c r="AP2087" s="178"/>
      <c r="AQ2087" s="178"/>
      <c r="AR2087" s="178"/>
      <c r="AS2087" s="178"/>
    </row>
    <row r="2089" spans="2:55" ht="15.75" x14ac:dyDescent="0.25">
      <c r="B2089" s="271" t="s">
        <v>9201</v>
      </c>
      <c r="C2089" s="271"/>
      <c r="D2089" s="271"/>
      <c r="E2089" s="271"/>
      <c r="F2089" s="271"/>
      <c r="G2089" s="271"/>
      <c r="H2089" s="271"/>
      <c r="I2089" s="271"/>
      <c r="J2089" s="271"/>
      <c r="K2089" s="271"/>
      <c r="L2089" s="271"/>
      <c r="M2089" s="271"/>
      <c r="N2089" s="271"/>
      <c r="O2089" s="271"/>
      <c r="P2089" s="271"/>
      <c r="Q2089" s="271"/>
      <c r="AN2089" s="271" t="s">
        <v>9201</v>
      </c>
      <c r="AO2089" s="271"/>
      <c r="AP2089" s="271"/>
      <c r="AQ2089" s="271"/>
      <c r="AR2089" s="271"/>
      <c r="AS2089" s="271"/>
      <c r="AT2089" s="271"/>
      <c r="AU2089" s="271"/>
      <c r="AV2089" s="271"/>
      <c r="AW2089" s="271"/>
      <c r="AX2089" s="271"/>
      <c r="AY2089" s="271"/>
      <c r="AZ2089" s="271"/>
      <c r="BA2089" s="271"/>
      <c r="BB2089" s="271"/>
      <c r="BC2089" s="271"/>
    </row>
    <row r="2092" spans="2:55" x14ac:dyDescent="0.25">
      <c r="D2092" s="102" t="s">
        <v>9202</v>
      </c>
      <c r="E2092" s="102" t="s">
        <v>9203</v>
      </c>
      <c r="AP2092" s="102" t="s">
        <v>9202</v>
      </c>
      <c r="AQ2092" s="102" t="s">
        <v>9203</v>
      </c>
    </row>
    <row r="2093" spans="2:55" x14ac:dyDescent="0.25">
      <c r="C2093" s="64" t="s">
        <v>9204</v>
      </c>
      <c r="D2093" s="134"/>
      <c r="E2093" s="134"/>
      <c r="AO2093" s="64" t="s">
        <v>9204</v>
      </c>
      <c r="AP2093" s="134"/>
      <c r="AQ2093" s="134"/>
    </row>
    <row r="2094" spans="2:55" x14ac:dyDescent="0.25">
      <c r="C2094" s="64"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Profesional'!G2024=Tablas!$C$54)),"Desocupados","")</f>
        <v/>
      </c>
      <c r="D2094" s="134"/>
      <c r="E2094" s="134"/>
      <c r="AO2094" s="64"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Profesional'!AS2024=Tablas!$C$54)),"Desocupados","")</f>
        <v/>
      </c>
      <c r="AP2094" s="134"/>
      <c r="AQ2094" s="134"/>
    </row>
    <row r="2095" spans="2:55" x14ac:dyDescent="0.25">
      <c r="C2095" s="102" t="s">
        <v>7586</v>
      </c>
      <c r="D2095" s="64">
        <f>+D2093+D2094</f>
        <v>0</v>
      </c>
      <c r="E2095" s="64">
        <f>+E2093+E2094</f>
        <v>0</v>
      </c>
      <c r="AO2095" s="102" t="s">
        <v>7586</v>
      </c>
      <c r="AP2095" s="64">
        <f>+AP2093+AP2094</f>
        <v>0</v>
      </c>
      <c r="AQ2095" s="64">
        <f>+AQ2093+AQ2094</f>
        <v>0</v>
      </c>
    </row>
    <row r="2097" spans="2:55" ht="15.75" x14ac:dyDescent="0.25">
      <c r="B2097" s="271"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Profesional'!G2024=Tablas!$C$54)),"Compromiso de inserción de desocupados","")</f>
        <v/>
      </c>
      <c r="C2097" s="271"/>
      <c r="D2097" s="271"/>
      <c r="E2097" s="271"/>
      <c r="F2097" s="271"/>
      <c r="G2097" s="271"/>
      <c r="H2097" s="271"/>
      <c r="I2097" s="271"/>
      <c r="J2097" s="271"/>
      <c r="K2097" s="271"/>
      <c r="L2097" s="271"/>
      <c r="M2097" s="271"/>
      <c r="N2097" s="271"/>
      <c r="O2097" s="271"/>
      <c r="P2097" s="271"/>
      <c r="Q2097" s="271"/>
      <c r="AN2097" s="271"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Profesional'!AS2024=Tablas!$C$54)),"Compromiso de inserción de desocupados","")</f>
        <v/>
      </c>
      <c r="AO2097" s="271"/>
      <c r="AP2097" s="271"/>
      <c r="AQ2097" s="271"/>
      <c r="AR2097" s="271"/>
      <c r="AS2097" s="271"/>
      <c r="AT2097" s="271"/>
      <c r="AU2097" s="271"/>
      <c r="AV2097" s="271"/>
      <c r="AW2097" s="271"/>
      <c r="AX2097" s="271"/>
      <c r="AY2097" s="271"/>
      <c r="AZ2097" s="271"/>
      <c r="BA2097" s="271"/>
      <c r="BB2097" s="271"/>
      <c r="BC2097" s="271"/>
    </row>
    <row r="2099" spans="2:55" x14ac:dyDescent="0.25">
      <c r="C2099" s="355"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Profesional'!G2024=Tablas!$C$57),D2024="",G2024=""),IF(D2094&gt;0,"¿Se compromete a incorporar algún participante desocupado una vez concluido el curso/entrenamiento? ",""))</f>
        <v/>
      </c>
      <c r="D2099" s="355"/>
      <c r="E2099" s="355"/>
      <c r="F2099" s="355"/>
      <c r="G2099" s="355"/>
      <c r="H2099" s="164"/>
      <c r="AO2099" s="355"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Profesional'!AS2024=Tablas!$C$57),AP2024="",AS2024=""),IF(AP2094&gt;0,"¿Se compromete a incorporar algún participante desocupado una vez concluido el curso/entrenamiento? ",""))</f>
        <v/>
      </c>
      <c r="AP2099" s="355"/>
      <c r="AQ2099" s="355"/>
      <c r="AR2099" s="355"/>
      <c r="AS2099" s="355"/>
      <c r="AT2099" s="164"/>
    </row>
    <row r="2101" spans="2:55" x14ac:dyDescent="0.25">
      <c r="C2101" s="20"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Profesional'!G2024=Tablas!$C$57),D2024="",G2024=""),IF(AND(D2094&gt;0,H2099="SI"),"¿Cuántos? *",""))</f>
        <v/>
      </c>
      <c r="D2101" s="164"/>
      <c r="AO2101" s="20"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Profesional'!AS2024=Tablas!$C$57),AP2024="",AS2024=""),IF(AND(AP2094&gt;0,AT2099="SI"),"¿Cuántos? *",""))</f>
        <v/>
      </c>
      <c r="AP2101" s="164"/>
    </row>
    <row r="2103" spans="2:55" x14ac:dyDescent="0.25">
      <c r="C2103" s="288"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Profesional'!G2024=Tablas!$C$57),D2024="",G2024=""),IF(AND(D2094&gt;0,H2099="SI"),"¿En qué puestos serán incorporados? *",""))</f>
        <v/>
      </c>
      <c r="D2103" s="288"/>
      <c r="E2103" s="289"/>
      <c r="F2103" s="289"/>
      <c r="G2103" s="289"/>
      <c r="H2103" s="289"/>
      <c r="I2103" s="289"/>
      <c r="J2103" s="289"/>
      <c r="K2103" s="289"/>
      <c r="L2103" s="289"/>
      <c r="M2103" s="289"/>
      <c r="N2103" s="289"/>
      <c r="O2103" s="289"/>
      <c r="P2103" s="289"/>
      <c r="AO2103" s="288"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Profesional'!AS2024=Tablas!$C$57),AP2024="",AS2024=""),IF(AND(AP2094&gt;0,AT2099="SI"),"¿En qué puestos serán incorporados? *",""))</f>
        <v/>
      </c>
      <c r="AP2103" s="288"/>
      <c r="AQ2103" s="289"/>
      <c r="AR2103" s="289"/>
      <c r="AS2103" s="289"/>
      <c r="AT2103" s="289"/>
      <c r="AU2103" s="289"/>
      <c r="AV2103" s="289"/>
      <c r="AW2103" s="289"/>
      <c r="AX2103" s="289"/>
      <c r="AY2103" s="289"/>
      <c r="AZ2103" s="289"/>
      <c r="BA2103" s="289"/>
      <c r="BB2103" s="289"/>
    </row>
    <row r="2105" spans="2:55" x14ac:dyDescent="0.25">
      <c r="C2105" s="158"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Profesional'!G2024=Tablas!$C$57),D2024="",G2024=""),IF(AND(D2094&gt;0,H2099="SI"),"Indique a que grupo pertenecen los desocupados a incorporar *",""))</f>
        <v/>
      </c>
      <c r="D2105" s="158"/>
      <c r="E2105" s="158"/>
      <c r="F2105" s="137"/>
      <c r="G2105" s="159"/>
      <c r="H2105" s="159"/>
      <c r="AO2105" s="158"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Profesional'!AS2024=Tablas!$C$57),AP2024="",AS2024=""),IF(AND(AP2094&gt;0,AT2099="SI"),"Indique a que grupo pertenecen los desocupados a incorporar *",""))</f>
        <v/>
      </c>
      <c r="AP2105" s="158"/>
      <c r="AQ2105" s="158"/>
      <c r="AR2105" s="137"/>
      <c r="AS2105" s="159"/>
      <c r="AT2105" s="159"/>
    </row>
    <row r="2107" spans="2:55" x14ac:dyDescent="0.25">
      <c r="C2107" s="38"/>
      <c r="D2107" s="38"/>
      <c r="E2107" s="180"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Profesional'!G2024=Tablas!$C$57),D2024="",G2024=""),IF(AND(D2094&gt;0,H2099="SI"),"18 a 24 años",""))</f>
        <v/>
      </c>
      <c r="F2107" s="180"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Profesional'!G2024=Tablas!$C$57),D2024="",G2024=""),IF(AND(D2094&gt;0,H2099="SI"),"25 a 44 años",""))</f>
        <v/>
      </c>
      <c r="G2107" s="180"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Profesional'!G2024=Tablas!$C$57),D2024="",G2024=""),IF(AND(D2094&gt;0,H2099="SI"),"Mayores de 45 años",""))</f>
        <v/>
      </c>
      <c r="H2107" s="180"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Profesional'!G2024=Tablas!$C$57),D2024="",G2024=""),IF(AND(D2094&gt;0,H2099="SI"),"Total",""))</f>
        <v/>
      </c>
      <c r="AO2107" s="38"/>
      <c r="AP2107" s="38"/>
      <c r="AQ2107" s="180"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Profesional'!AS2024=Tablas!$C$57),AP2024="",AS2024=""),IF(AND(AP2094&gt;0,AT2099="SI"),"18 a 24 años",""))</f>
        <v/>
      </c>
      <c r="AR2107" s="180"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Profesional'!AS2024=Tablas!$C$57),AP2024="",AS2024=""),IF(AND(AP2094&gt;0,AT2099="SI"),"25 a 44 años",""))</f>
        <v/>
      </c>
      <c r="AS2107" s="180"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Profesional'!AS2024=Tablas!$C$57),AP2024="",AS2024=""),IF(AND(AP2094&gt;0,AT2099="SI"),"Mayores de 45 años",""))</f>
        <v/>
      </c>
      <c r="AT2107" s="180"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Profesional'!AS2024=Tablas!$C$57),AP2024="",AS2024=""),IF(AND(AP2094&gt;0,AT2099="SI"),"Total",""))</f>
        <v/>
      </c>
    </row>
    <row r="2108" spans="2:55" x14ac:dyDescent="0.25">
      <c r="C2108" s="395"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Profesional'!G2024=Tablas!$C$57),D2024="",G2024=""),IF(AND(D2094&gt;0,H2099="SI"),"En general",""))</f>
        <v/>
      </c>
      <c r="D2108" s="395"/>
      <c r="E2108" s="181"/>
      <c r="F2108" s="181"/>
      <c r="G2108" s="181"/>
      <c r="H2108"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Profesional'!G2024=Tablas!$C$57),D2024="",G2024=""),IF(AND(D2094&gt;0,H2099="SI"),+E2108+F2108+G2108,""))</f>
        <v/>
      </c>
      <c r="AO2108" s="395"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Profesional'!AS2024=Tablas!$C$57),AP2024="",AS2024=""),IF(AND(AP2094&gt;0,AT2099="SI"),"En general",""))</f>
        <v/>
      </c>
      <c r="AP2108" s="395"/>
      <c r="AQ2108" s="181"/>
      <c r="AR2108" s="181"/>
      <c r="AS2108" s="181"/>
      <c r="AT2108"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Profesional'!AS2024=Tablas!$C$57),AP2024="",AS2024=""),IF(AND(AP2094&gt;0,AT2099="SI"),+AQ2108+AR2108+AS2108,""))</f>
        <v/>
      </c>
    </row>
    <row r="2109" spans="2:55" x14ac:dyDescent="0.25">
      <c r="C2109" s="395"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Profesional'!G2024=Tablas!$C$57),D2024="",G2024=""),IF(AND(D2094&gt;0,H2099="SI"),"Con Discapacidad ",""))</f>
        <v/>
      </c>
      <c r="D2109" s="395"/>
      <c r="E2109" s="181"/>
      <c r="F2109" s="181"/>
      <c r="G2109" s="181"/>
      <c r="H2109"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Profesional'!G2024=Tablas!$C$57),D2024="",G2024=""),IF(AND(D2094&gt;0,H2099="SI"),+E2109+F2109+G2109,""))</f>
        <v/>
      </c>
      <c r="AO2109" s="395"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Profesional'!AS2024=Tablas!$C$57),AP2024="",AS2024=""),IF(AND(AP2094&gt;0,AT2099="SI"),"Con Discapacidad ",""))</f>
        <v/>
      </c>
      <c r="AP2109" s="395"/>
      <c r="AQ2109" s="181"/>
      <c r="AR2109" s="181"/>
      <c r="AS2109" s="181"/>
      <c r="AT2109"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Profesional'!AS2024=Tablas!$C$57),AP2024="",AS2024=""),IF(AND(AP2094&gt;0,AT2099="SI"),+AQ2109+AR2109+AS2109,""))</f>
        <v/>
      </c>
    </row>
    <row r="2110" spans="2:55" x14ac:dyDescent="0.25">
      <c r="C2110" s="395"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Profesional'!G2024=Tablas!$C$57),D2024="",G2024=""),IF(AND(D2094&gt;0,H2099="SI"),"Incluidos en el Seguro de Capacitación y Empleo (SCyE)",""))</f>
        <v/>
      </c>
      <c r="D2110" s="395"/>
      <c r="E2110" s="181"/>
      <c r="F2110" s="181"/>
      <c r="G2110" s="181"/>
      <c r="H2110"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Profesional'!G2024=Tablas!$C$57),D2024="",G2024=""),IF(AND(D2094&gt;0,H2099="SI"),+E2110+F2110+G2110,""))</f>
        <v/>
      </c>
      <c r="AO2110" s="395"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Profesional'!AS2024=Tablas!$C$57),AP2024="",AS2024=""),IF(AND(AP2094&gt;0,AT2099="SI"),"Incluidos en el Seguro de Capacitación y Empleo (SCyE)",""))</f>
        <v/>
      </c>
      <c r="AP2110" s="395"/>
      <c r="AQ2110" s="181"/>
      <c r="AR2110" s="181"/>
      <c r="AS2110" s="181"/>
      <c r="AT2110"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Profesional'!AS2024=Tablas!$C$57),AP2024="",AS2024=""),IF(AND(AP2094&gt;0,AT2099="SI"),+AQ2110+AR2110+AS2110,""))</f>
        <v/>
      </c>
    </row>
    <row r="2111" spans="2:55" x14ac:dyDescent="0.25">
      <c r="C2111" s="396"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Profesional'!G2024=Tablas!$C$57),D2024="",G2024=""),IF(AND(D2094&gt;0,H2099="SI"),"Total",""))</f>
        <v/>
      </c>
      <c r="D2111" s="396"/>
      <c r="E2111"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Profesional'!G2024=Tablas!$C$57),D2024="",G2024=""),IF(AND(D2094&gt;0,H2099="SI"),+E2108+E2109+E2110,""))</f>
        <v/>
      </c>
      <c r="F2111"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Profesional'!G2024=Tablas!$C$57),D2024="",G2024=""),IF(AND(D2094&gt;0,H2099="SI"),+F2108+F2109+F2110,""))</f>
        <v/>
      </c>
      <c r="G2111"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Profesional'!G2024=Tablas!$C$57),D2024="",G2024=""),IF(AND(D2094&gt;0,H2099="SI"),+G2108+G2109+G2110,""))</f>
        <v/>
      </c>
      <c r="H2111" s="182" t="str">
        <f>IF(OR(AND('Formacion Profesional'!D2024=Tablas!$C$61,'Formacion Profesional'!G2024=Tablas!$C$53),AND('Formacion Profesional'!D2024=Tablas!$C$61,'Formacion Profesional'!G2024=Tablas!$C$54),AND('Formacion Profesional'!D2024=Tablas!$C$62,'Formacion Profesional'!G2024=Tablas!$C$53),AND('Formacion Profesional'!D2024=Tablas!$C$62,'Formacion Profesional'!G2024=Tablas!$C$54),AND('Formacion Profesional'!D2024=Tablas!$C$62,'Formacion Profesional'!G2024=Tablas!$C$56),AND('Formacion Profesional'!D2024=Tablas!$C$62,'Formacion Profesional'!G2024=Tablas!$C$57),D2024="",G2024=""),IF(AND(D2094&gt;0,H2099="SI"),+H2108+H2109+H2110,""))</f>
        <v/>
      </c>
      <c r="AO2111" s="396"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Profesional'!AS2024=Tablas!$C$57),AP2024="",AS2024=""),IF(AND(AP2094&gt;0,AT2099="SI"),"Total",""))</f>
        <v/>
      </c>
      <c r="AP2111" s="396"/>
      <c r="AQ2111"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Profesional'!AS2024=Tablas!$C$57),AP2024="",AS2024=""),IF(AND(AP2094&gt;0,AT2099="SI"),+AQ2108+AQ2109+AQ2110,""))</f>
        <v/>
      </c>
      <c r="AR2111"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Profesional'!AS2024=Tablas!$C$57),AP2024="",AS2024=""),IF(AND(AP2094&gt;0,AT2099="SI"),+AR2108+AR2109+AR2110,""))</f>
        <v/>
      </c>
      <c r="AS2111"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Profesional'!AS2024=Tablas!$C$57),AP2024="",AS2024=""),IF(AND(AP2094&gt;0,AT2099="SI"),+AS2108+AS2109+AS2110,""))</f>
        <v/>
      </c>
      <c r="AT2111" s="182" t="str">
        <f>IF(OR(AND('Formacion Profesional'!AP2024=Tablas!$C$61,'Formacion Profesional'!AS2024=Tablas!$C$53),AND('Formacion Profesional'!AP2024=Tablas!$C$61,'Formacion Profesional'!AS2024=Tablas!$C$54),AND('Formacion Profesional'!AP2024=Tablas!$C$62,'Formacion Profesional'!AS2024=Tablas!$C$53),AND('Formacion Profesional'!AP2024=Tablas!$C$62,'Formacion Profesional'!AS2024=Tablas!$C$54),AND('Formacion Profesional'!AP2024=Tablas!$C$62,'Formacion Profesional'!AS2024=Tablas!$C$56),AND('Formacion Profesional'!AP2024=Tablas!$C$62,'Formacion Profesional'!AS2024=Tablas!$C$57),AP2024="",AS2024=""),IF(AND(AP2094&gt;0,AT2099="SI"),+AT2108+AT2109+AT2110,""))</f>
        <v/>
      </c>
    </row>
    <row r="2114" spans="2:55" ht="15.75" x14ac:dyDescent="0.25">
      <c r="B2114" s="271" t="str">
        <f>IF(OR(AND(D2024=Tablas!$C$61,'Formacion Profesional'!G2024=Tablas!$C$53),AND(D2024=Tablas!$C$61,'Formacion Profesional'!G2024=Tablas!$C$54),AND(D2024=Tablas!$C$62,'Formacion Profesional'!G2024=Tablas!$C$53),AND(D2024=Tablas!$C$62,'Formacion Profesional'!G2024=Tablas!$C$54),AND(D2024=Tablas!$C$62,'Formacion Profesional'!G2024=Tablas!$C$56)),"Participantes ocupados","")</f>
        <v/>
      </c>
      <c r="C2114" s="271"/>
      <c r="D2114" s="271"/>
      <c r="E2114" s="271"/>
      <c r="F2114" s="271"/>
      <c r="G2114" s="271"/>
      <c r="H2114" s="271"/>
      <c r="I2114" s="271"/>
      <c r="J2114" s="271"/>
      <c r="K2114" s="271"/>
      <c r="L2114" s="271"/>
      <c r="M2114" s="271"/>
      <c r="N2114" s="271"/>
      <c r="O2114" s="271"/>
      <c r="P2114" s="271"/>
      <c r="Q2114" s="271"/>
      <c r="AN2114" s="271"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Profesional'!AS2024=Tablas!$C$56)),"Participantes ocupados","")</f>
        <v/>
      </c>
      <c r="AO2114" s="271"/>
      <c r="AP2114" s="271"/>
      <c r="AQ2114" s="271"/>
      <c r="AR2114" s="271"/>
      <c r="AS2114" s="271"/>
      <c r="AT2114" s="271"/>
      <c r="AU2114" s="271"/>
      <c r="AV2114" s="271"/>
      <c r="AW2114" s="271"/>
      <c r="AX2114" s="271"/>
      <c r="AY2114" s="271"/>
      <c r="AZ2114" s="271"/>
      <c r="BA2114" s="271"/>
      <c r="BB2114" s="271"/>
      <c r="BC2114" s="271"/>
    </row>
    <row r="2117" spans="2:55" x14ac:dyDescent="0.25">
      <c r="C2117" s="58"/>
      <c r="D2117" s="165" t="str">
        <f>IF(OR(AND(D2024=Tablas!$C$61,'Formacion Profesional'!G2024=Tablas!$C$53),AND(D2024=Tablas!$C$61,'Formacion Profesional'!G2024=Tablas!$C$54),AND(D2024=Tablas!$C$62,'Formacion Profesional'!G2024=Tablas!$C$53),AND(D2024=Tablas!$C$62,'Formacion Profesional'!G2024=Tablas!$C$54),AND(D2024=Tablas!$C$62,'Formacion Profesional'!G2024=Tablas!$C$56)),"Una réplica","")</f>
        <v/>
      </c>
      <c r="E2117" s="162" t="str">
        <f>IF(OR(AND(D2024=Tablas!$C$61,'Formacion Profesional'!G2024=Tablas!$C$53),AND(D2024=Tablas!$C$61,'Formacion Profesional'!G2024=Tablas!$C$54),AND(D2024=Tablas!$C$62,'Formacion Profesional'!G2024=Tablas!$C$53),AND(D2024=Tablas!$C$62,'Formacion Profesional'!G2024=Tablas!$C$54),AND(D2024=Tablas!$C$62,'Formacion Profesional'!G2024=Tablas!$C$56)),"Todas las réplicas","")</f>
        <v/>
      </c>
      <c r="AO2117" s="58"/>
      <c r="AP2117" s="165"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Profesional'!AS2024=Tablas!$C$56)),"Una réplica","")</f>
        <v/>
      </c>
      <c r="AQ2117" s="162"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Profesional'!AS2024=Tablas!$C$56)),"Todas las réplicas","")</f>
        <v/>
      </c>
    </row>
    <row r="2118" spans="2:55" x14ac:dyDescent="0.25">
      <c r="C2118" s="167" t="str">
        <f>IF(OR(AND(D2024=Tablas!$C$61,'Formacion Profesional'!G2024=Tablas!$C$53),AND(D2024=Tablas!$C$61,'Formacion Profesional'!G2024=Tablas!$C$54),AND(D2024=Tablas!$C$62,'Formacion Profesional'!G2024=Tablas!$C$53),AND(D2024=Tablas!$C$62,'Formacion Profesional'!G2024=Tablas!$C$54),AND(D2024=Tablas!$C$62,'Formacion Profesional'!G2024=Tablas!$C$56)),"Del sujeto beneficiario","")</f>
        <v/>
      </c>
      <c r="D2118" s="127"/>
      <c r="E2118" s="127"/>
      <c r="AO2118" s="167"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Profesional'!AS2024=Tablas!$C$56)),"Del sujeto beneficiario","")</f>
        <v/>
      </c>
      <c r="AP2118" s="127"/>
      <c r="AQ2118" s="127"/>
    </row>
    <row r="2119" spans="2:55" x14ac:dyDescent="0.25">
      <c r="C2119" s="73" t="str">
        <f>IF(OR(AND(D2024=Tablas!$C$61,'Formacion Profesional'!G2024=Tablas!$C$53),AND(D2024=Tablas!$C$61,'Formacion Profesional'!G2024=Tablas!$C$54),AND(D2024=Tablas!$C$62,'Formacion Profesional'!G2024=Tablas!$C$53),AND(D2024=Tablas!$C$62,'Formacion Profesional'!G2024=Tablas!$C$54),AND(D2024=Tablas!$C$62,'Formacion Profesional'!G2024=Tablas!$C$56)),"De la/s patrocinada/s","")</f>
        <v/>
      </c>
      <c r="D2119" s="127"/>
      <c r="E2119" s="127"/>
      <c r="AO2119" s="73"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Profesional'!AS2024=Tablas!$C$56)),"De la/s patrocinada/s","")</f>
        <v/>
      </c>
      <c r="AP2119" s="127"/>
      <c r="AQ2119" s="127"/>
    </row>
    <row r="2120" spans="2:55" x14ac:dyDescent="0.25">
      <c r="C2120" s="126" t="str">
        <f>IF(OR(AND(D2024=Tablas!$C$61,'Formacion Profesional'!G2024=Tablas!$C$53),AND(D2024=Tablas!$C$61,'Formacion Profesional'!G2024=Tablas!$C$54),AND(D2024=Tablas!$C$62,'Formacion Profesional'!G2024=Tablas!$C$53),AND(D2024=Tablas!$C$62,'Formacion Profesional'!G2024=Tablas!$C$54),AND(D2024=Tablas!$C$62,'Formacion Profesional'!G2024=Tablas!$C$56)),"Total","")</f>
        <v/>
      </c>
      <c r="D2120" s="128" t="str">
        <f>IF(OR(AND(D2024=Tablas!$C$61,'Formacion Profesional'!G2024=Tablas!$C$53),AND(D2024=Tablas!$C$61,'Formacion Profesional'!G2024=Tablas!$C$54),AND(D2024=Tablas!$C$62,'Formacion Profesional'!G2024=Tablas!$C$53),AND(D2024=Tablas!$C$62,'Formacion Profesional'!G2024=Tablas!$C$54),AND(D2024=Tablas!$C$62,'Formacion Profesional'!G2024=Tablas!$C$56)),SUM(D2118:D2119),"")</f>
        <v/>
      </c>
      <c r="E2120" s="128" t="str">
        <f>IF(OR(AND(D2024=Tablas!$C$61,'Formacion Profesional'!G2024=Tablas!$C$53),AND(D2024=Tablas!$C$61,'Formacion Profesional'!G2024=Tablas!$C$54),AND(D2024=Tablas!$C$62,'Formacion Profesional'!G2024=Tablas!$C$53),AND(D2024=Tablas!$C$62,'Formacion Profesional'!G2024=Tablas!$C$54),AND(D2024=Tablas!$C$62,'Formacion Profesional'!G2024=Tablas!$C$56)),SUM(E2118:E2119),"")</f>
        <v/>
      </c>
      <c r="AO2120" s="12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Profesional'!AS2024=Tablas!$C$56)),"Total","")</f>
        <v/>
      </c>
      <c r="AP2120" s="128"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Profesional'!AS2024=Tablas!$C$56)),SUM(AP2118:AP2119),"")</f>
        <v/>
      </c>
      <c r="AQ2120" s="128"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Profesional'!AS2024=Tablas!$C$56)),SUM(AQ2118:AQ2119),"")</f>
        <v/>
      </c>
    </row>
    <row r="2123" spans="2:55" ht="15.75" x14ac:dyDescent="0.25">
      <c r="B2123" s="271" t="s">
        <v>9274</v>
      </c>
      <c r="C2123" s="271"/>
      <c r="D2123" s="271"/>
      <c r="E2123" s="271"/>
      <c r="F2123" s="271"/>
      <c r="G2123" s="271"/>
      <c r="H2123" s="271"/>
      <c r="I2123" s="271"/>
      <c r="J2123" s="271"/>
      <c r="K2123" s="271"/>
      <c r="L2123" s="271"/>
      <c r="M2123" s="271"/>
      <c r="N2123" s="271"/>
      <c r="O2123" s="271"/>
      <c r="P2123" s="271"/>
      <c r="Q2123" s="271"/>
      <c r="AN2123" s="271" t="s">
        <v>9274</v>
      </c>
      <c r="AO2123" s="271"/>
      <c r="AP2123" s="271"/>
      <c r="AQ2123" s="271"/>
      <c r="AR2123" s="271"/>
      <c r="AS2123" s="271"/>
      <c r="AT2123" s="271"/>
      <c r="AU2123" s="271"/>
      <c r="AV2123" s="271"/>
      <c r="AW2123" s="271"/>
      <c r="AX2123" s="271"/>
      <c r="AY2123" s="271"/>
      <c r="AZ2123" s="271"/>
      <c r="BA2123" s="271"/>
      <c r="BB2123" s="271"/>
      <c r="BC2123" s="271"/>
    </row>
    <row r="2125" spans="2:55" ht="71.25" customHeight="1" x14ac:dyDescent="0.25">
      <c r="C2125" s="38"/>
      <c r="D2125" s="38"/>
      <c r="E2125" s="166" t="str">
        <f>IF(OR(AND(D2024=Tablas!$C$61,'Formacion Profesional'!G2024=Tablas!$C$53),AND(D2024=Tablas!$C$61,'Formacion Profesional'!G2024=Tablas!$C$54),AND(D2024=Tablas!$C$62,'Formacion Profesional'!G2024=Tablas!$C$53),AND(D2024=Tablas!$C$62,'Formacion Profesional'!G2024=Tablas!$C$54),AND(D2024=Tablas!$C$62,'Formacion Profesional'!G2024=Tablas!$C$56)),"Producción / Operaciones","")</f>
        <v/>
      </c>
      <c r="F2125" s="166" t="str">
        <f>IF(OR(AND(D2024=Tablas!$C$61,'Formacion Profesional'!G2024=Tablas!$C$53),AND(D2024=Tablas!$C$61,'Formacion Profesional'!G2024=Tablas!$C$54),AND(D2024=Tablas!$C$62,'Formacion Profesional'!G2024=Tablas!$C$53),AND(D2024=Tablas!$C$62,'Formacion Profesional'!G2024=Tablas!$C$54),AND(D2024=Tablas!$C$62,'Formacion Profesional'!G2024=Tablas!$C$56)),"Comercial y ventas","")</f>
        <v/>
      </c>
      <c r="G2125" s="166" t="str">
        <f>IF(OR(AND(D2024=Tablas!$C$61,'Formacion Profesional'!G2024=Tablas!$C$53),AND(D2024=Tablas!$C$61,'Formacion Profesional'!G2024=Tablas!$C$54),AND(D2024=Tablas!$C$62,'Formacion Profesional'!G2024=Tablas!$C$53),AND(D2024=Tablas!$C$62,'Formacion Profesional'!G2024=Tablas!$C$54),AND(D2024=Tablas!$C$62,'Formacion Profesional'!G2024=Tablas!$C$56)),"Administración y finanzas","")</f>
        <v/>
      </c>
      <c r="H2125" s="166" t="str">
        <f>IF(OR(AND(D2024=Tablas!$C$61,'Formacion Profesional'!G2024=Tablas!$C$53),AND(D2024=Tablas!$C$61,'Formacion Profesional'!G2024=Tablas!$C$54),AND(D2024=Tablas!$C$62,'Formacion Profesional'!G2024=Tablas!$C$53),AND(D2024=Tablas!$C$62,'Formacion Profesional'!G2024=Tablas!$C$54),AND(D2024=Tablas!$C$62,'Formacion Profesional'!G2024=Tablas!$C$56)),"Recursos Humanos","")</f>
        <v/>
      </c>
      <c r="I2125" s="166" t="str">
        <f>IF(OR(AND(D2024=Tablas!$C$61,'Formacion Profesional'!G2024=Tablas!$C$53),AND(D2024=Tablas!$C$61,'Formacion Profesional'!G2024=Tablas!$C$54),AND(D2024=Tablas!$C$62,'Formacion Profesional'!G2024=Tablas!$C$53),AND(D2024=Tablas!$C$62,'Formacion Profesional'!G2024=Tablas!$C$54),AND(D2024=Tablas!$C$62,'Formacion Profesional'!G2024=Tablas!$C$56)),"Otros","")</f>
        <v/>
      </c>
      <c r="J2125" s="166" t="str">
        <f>IF(OR(AND(D2024=Tablas!$C$61,'Formacion Profesional'!G2024=Tablas!$C$53),AND(D2024=Tablas!$C$61,'Formacion Profesional'!G2024=Tablas!$C$54),AND(D2024=Tablas!$C$62,'Formacion Profesional'!G2024=Tablas!$C$53),AND(D2024=Tablas!$C$62,'Formacion Profesional'!G2024=Tablas!$C$54),AND(D2024=Tablas!$C$62,'Formacion Profesional'!G2024=Tablas!$C$56)),"Total","")</f>
        <v/>
      </c>
      <c r="L2125" s="26"/>
      <c r="AO2125" s="38"/>
      <c r="AP2125" s="38"/>
      <c r="AQ2125" s="16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Profesional'!AS2024=Tablas!$C$56)),"Producción / Operaciones","")</f>
        <v/>
      </c>
      <c r="AR2125" s="16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Profesional'!AS2024=Tablas!$C$56)),"Comercial y ventas","")</f>
        <v/>
      </c>
      <c r="AS2125" s="16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Profesional'!AS2024=Tablas!$C$56)),"Administración y finanzas","")</f>
        <v/>
      </c>
      <c r="AT2125" s="16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Profesional'!AS2024=Tablas!$C$56)),"Recursos Humanos","")</f>
        <v/>
      </c>
      <c r="AU2125" s="16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Profesional'!AS2024=Tablas!$C$56)),"Otros","")</f>
        <v/>
      </c>
      <c r="AV2125" s="16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Profesional'!AS2024=Tablas!$C$56)),"Total","")</f>
        <v/>
      </c>
      <c r="AX2125" s="26"/>
    </row>
    <row r="2126" spans="2:55" x14ac:dyDescent="0.25">
      <c r="C2126" s="397" t="str">
        <f>IF(AND('Empresa Cooperativa'!$D$12=Tablas!$C$4,OR(AND(D2024=Tablas!$C$61,'Formacion Profesional'!G2024=Tablas!$C$53),AND(D2024=Tablas!$C$61,'Formacion Profesional'!G2024=Tablas!$C$54),AND(D2024=Tablas!$C$62,'Formacion Profesional'!G2024=Tablas!$C$53),AND(D2024=Tablas!$C$62,'Formacion Profesional'!G2024=Tablas!$C$54),AND(D2024=Tablas!$C$62,'Formacion Profesional'!G2024=Tablas!$C$56))),"Gerentes",IF(AND('Empresa Cooperativa'!$D$12=Tablas!$C$5,OR(AND(D2024=Tablas!$C$61,'Formacion Profesional'!G2024=Tablas!$C$53),AND(D2024=Tablas!$C$61,'Formacion Profesional'!G2024=Tablas!$C$54),AND(D2024=Tablas!$C$62,'Formacion Profesional'!G2024=Tablas!$C$53),AND(D2024=Tablas!$C$62,'Formacion Profesional'!G2024=Tablas!$C$54),AND(D2024=Tablas!$C$62,'Formacion Profesional'!G2024=Tablas!$C$56))),"Asociados",""))</f>
        <v/>
      </c>
      <c r="D2126" s="397"/>
      <c r="E2126" s="129"/>
      <c r="F2126" s="129"/>
      <c r="G2126" s="129"/>
      <c r="H2126" s="129"/>
      <c r="I2126" s="129"/>
      <c r="J2126" s="131" t="str">
        <f>IF(OR(AND(D2024=Tablas!$C$61,'Formacion Profesional'!G2024=Tablas!$C$53),AND(D2024=Tablas!$C$61,'Formacion Profesional'!G2024=Tablas!$C$54),AND(D2024=Tablas!$C$62,'Formacion Profesional'!G2024=Tablas!$C$53),AND(D2024=Tablas!$C$62,'Formacion Profesional'!G2024=Tablas!$C$54),AND(D2024=Tablas!$C$62,'Formacion Profesional'!G2024=Tablas!$C$56)),SUM(E2126:I2126),"")</f>
        <v/>
      </c>
      <c r="L2126" s="26"/>
      <c r="AO2126" s="397" t="str">
        <f>IF(AND('Empresa Cooperativa'!$D$12=Tablas!$C$4,OR(AND(AP2024=Tablas!$C$61,'Formacion Profesional'!AS2024=Tablas!$C$53),AND(AP2024=Tablas!$C$61,'Formacion Profesional'!AS2024=Tablas!$C$54),AND(AP2024=Tablas!$C$62,'Formacion Profesional'!AS2024=Tablas!$C$53),AND(AP2024=Tablas!$C$62,'Formacion Profesional'!AS2024=Tablas!$C$54),AND(AP2024=Tablas!$C$62,'Formacion Profesional'!AS2024=Tablas!$C$56))),"Gerentes",IF(AND('Empresa Cooperativa'!$D$12=Tablas!$C$5,OR(AND(AP2024=Tablas!$C$61,'Formacion Profesional'!AS2024=Tablas!$C$53),AND(AP2024=Tablas!$C$61,'Formacion Profesional'!AS2024=Tablas!$C$54),AND(AP2024=Tablas!$C$62,'Formacion Profesional'!AS2024=Tablas!$C$53),AND(AP2024=Tablas!$C$62,'Formacion Profesional'!AS2024=Tablas!$C$54),AND(AP2024=Tablas!$C$62,'Formacion Profesional'!AS2024=Tablas!$C$56))),"Asociados",""))</f>
        <v/>
      </c>
      <c r="AP2126" s="397"/>
      <c r="AQ2126" s="129"/>
      <c r="AR2126" s="129"/>
      <c r="AS2126" s="129"/>
      <c r="AT2126" s="129"/>
      <c r="AU2126" s="129"/>
      <c r="AV2126" s="131"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Profesional'!AS2024=Tablas!$C$56)),SUM(AQ2126:AU2126),"")</f>
        <v/>
      </c>
      <c r="AX2126" s="26"/>
    </row>
    <row r="2127" spans="2:55" x14ac:dyDescent="0.25">
      <c r="C2127" s="398" t="str">
        <f>IF(AND('Empresa Cooperativa'!$D$12=Tablas!$C$4,OR(AND(D2024=Tablas!$C$61,'Formacion Profesional'!G2024=Tablas!$C$53),AND(D2024=Tablas!$C$61,'Formacion Profesional'!G2024=Tablas!$C$54),AND(D2024=Tablas!$C$62,'Formacion Profesional'!G2024=Tablas!$C$53),AND(D2024=Tablas!$C$62,'Formacion Profesional'!G2024=Tablas!$C$54),AND(D2024=Tablas!$C$62,'Formacion Profesional'!G2024=Tablas!$C$56))),"Mandos Medios (supervisores, jefes de área, etc.)","")</f>
        <v/>
      </c>
      <c r="D2127" s="398"/>
      <c r="E2127" s="129"/>
      <c r="F2127" s="129"/>
      <c r="G2127" s="129"/>
      <c r="H2127" s="129"/>
      <c r="I2127" s="129"/>
      <c r="J2127" s="131" t="str">
        <f>IF(OR(AND(D2024=Tablas!$C$61,'Formacion Profesional'!G2024=Tablas!$C$53),AND(D2024=Tablas!$C$61,'Formacion Profesional'!G2024=Tablas!$C$54),AND(D2024=Tablas!$C$62,'Formacion Profesional'!G2024=Tablas!$C$53),AND(D2024=Tablas!$C$62,'Formacion Profesional'!G2024=Tablas!$C$54),AND(D2024=Tablas!$C$62,'Formacion Profesional'!G2024=Tablas!$C$56)),SUM(E2127:I2127),"")</f>
        <v/>
      </c>
      <c r="L2127" s="26"/>
      <c r="AO2127" s="398" t="str">
        <f>IF(AND('Empresa Cooperativa'!$D$12=Tablas!$C$4,OR(AND(AP2024=Tablas!$C$61,'Formacion Profesional'!AS2024=Tablas!$C$53),AND(AP2024=Tablas!$C$61,'Formacion Profesional'!AS2024=Tablas!$C$54),AND(AP2024=Tablas!$C$62,'Formacion Profesional'!AS2024=Tablas!$C$53),AND(AP2024=Tablas!$C$62,'Formacion Profesional'!AS2024=Tablas!$C$54),AND(AP2024=Tablas!$C$62,'Formacion Profesional'!AS2024=Tablas!$C$56))),"Mandos Medios (supervisores, jefes de área, etc.)","")</f>
        <v/>
      </c>
      <c r="AP2127" s="398"/>
      <c r="AQ2127" s="129"/>
      <c r="AR2127" s="129"/>
      <c r="AS2127" s="129"/>
      <c r="AT2127" s="129"/>
      <c r="AU2127" s="129"/>
      <c r="AV2127" s="131"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Profesional'!AS2024=Tablas!$C$56)),SUM(AQ2127:AU2127),"")</f>
        <v/>
      </c>
      <c r="AX2127" s="26"/>
    </row>
    <row r="2128" spans="2:55" x14ac:dyDescent="0.25">
      <c r="C2128" s="398" t="str">
        <f>IF(AND('Empresa Cooperativa'!$D$12=Tablas!$C$4,OR(AND(D2024=Tablas!$C$61,'Formacion Profesional'!G2024=Tablas!$C$53),AND(D2024=Tablas!$C$61,'Formacion Profesional'!G2024=Tablas!$C$54),AND(D2024=Tablas!$C$62,'Formacion Profesional'!G2024=Tablas!$C$53),AND(D2024=Tablas!$C$62,'Formacion Profesional'!G2024=Tablas!$C$54),AND(D2024=Tablas!$C$62,'Formacion Profesional'!G2024=Tablas!$C$56))),"Operativos","")</f>
        <v/>
      </c>
      <c r="D2128" s="398"/>
      <c r="E2128" s="129"/>
      <c r="F2128" s="129"/>
      <c r="G2128" s="129"/>
      <c r="H2128" s="129"/>
      <c r="I2128" s="129"/>
      <c r="J2128" s="131" t="str">
        <f>IF(OR(AND(D2024=Tablas!$C$61,'Formacion Profesional'!G2024=Tablas!$C$53),AND(D2024=Tablas!$C$61,'Formacion Profesional'!G2024=Tablas!$C$54),AND(D2024=Tablas!$C$62,'Formacion Profesional'!G2024=Tablas!$C$53),AND(D2024=Tablas!$C$62,'Formacion Profesional'!G2024=Tablas!$C$54),AND(D2024=Tablas!$C$62,'Formacion Profesional'!G2024=Tablas!$C$56)),SUM(E2128:I2128),"")</f>
        <v/>
      </c>
      <c r="L2128" s="26"/>
      <c r="AO2128" s="398" t="str">
        <f>IF(AND('Empresa Cooperativa'!$D$12=Tablas!$C$4,OR(AND(AP2024=Tablas!$C$61,'Formacion Profesional'!AS2024=Tablas!$C$53),AND(AP2024=Tablas!$C$61,'Formacion Profesional'!AS2024=Tablas!$C$54),AND(AP2024=Tablas!$C$62,'Formacion Profesional'!AS2024=Tablas!$C$53),AND(AP2024=Tablas!$C$62,'Formacion Profesional'!AS2024=Tablas!$C$54),AND(AP2024=Tablas!$C$62,'Formacion Profesional'!AS2024=Tablas!$C$56))),"Operativos","")</f>
        <v/>
      </c>
      <c r="AP2128" s="398"/>
      <c r="AQ2128" s="129"/>
      <c r="AR2128" s="129"/>
      <c r="AS2128" s="129"/>
      <c r="AT2128" s="129"/>
      <c r="AU2128" s="129"/>
      <c r="AV2128" s="131"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Profesional'!AS2024=Tablas!$C$56)),SUM(AQ2128:AU2128),"")</f>
        <v/>
      </c>
      <c r="AX2128" s="26"/>
    </row>
    <row r="2129" spans="2:55" x14ac:dyDescent="0.25">
      <c r="C2129" s="386" t="str">
        <f>IF(OR(AND(D2024=Tablas!$C$61,'Formacion Profesional'!G2024=Tablas!$C$53),AND(D2024=Tablas!$C$61,'Formacion Profesional'!G2024=Tablas!$C$54),AND(D2024=Tablas!$C$62,'Formacion Profesional'!G2024=Tablas!$C$53),AND(D2024=Tablas!$C$62,'Formacion Profesional'!G2024=Tablas!$C$54),AND(D2024=Tablas!$C$62,'Formacion Profesional'!G2024=Tablas!$C$56)),"Total","")</f>
        <v/>
      </c>
      <c r="D2129" s="386"/>
      <c r="E2129" s="130" t="str">
        <f>IF(OR(AND(D2024=Tablas!$C$61,'Formacion Profesional'!G2024=Tablas!$C$53),AND(D2024=Tablas!$C$61,'Formacion Profesional'!G2024=Tablas!$C$54),AND(D2024=Tablas!$C$62,'Formacion Profesional'!G2024=Tablas!$C$53),AND(D2024=Tablas!$C$62,'Formacion Profesional'!G2024=Tablas!$C$54),AND(D2024=Tablas!$C$62,'Formacion Profesional'!G2024=Tablas!$C$56)),SUM(E2126:E2128),"")</f>
        <v/>
      </c>
      <c r="F2129" s="130" t="str">
        <f>IF(OR(AND(D2024=Tablas!$C$61,'Formacion Profesional'!G2024=Tablas!$C$53),AND(D2024=Tablas!$C$61,'Formacion Profesional'!G2024=Tablas!$C$54),AND(D2024=Tablas!$C$62,'Formacion Profesional'!G2024=Tablas!$C$53),AND(D2024=Tablas!$C$62,'Formacion Profesional'!G2024=Tablas!$C$54),AND(D2024=Tablas!$C$62,'Formacion Profesional'!G2024=Tablas!$C$56)),SUM(F2126:F2128),"")</f>
        <v/>
      </c>
      <c r="G2129" s="130" t="str">
        <f>IF(OR(AND(D2024=Tablas!$C$61,'Formacion Profesional'!G2024=Tablas!$C$53),AND(D2024=Tablas!$C$61,'Formacion Profesional'!G2024=Tablas!$C$54),AND(D2024=Tablas!$C$62,'Formacion Profesional'!G2024=Tablas!$C$53),AND(D2024=Tablas!$C$62,'Formacion Profesional'!G2024=Tablas!$C$54),AND(D2024=Tablas!$C$62,'Formacion Profesional'!G2024=Tablas!$C$56)),SUM(G2126:G2128),"")</f>
        <v/>
      </c>
      <c r="H2129" s="130" t="str">
        <f>IF(OR(AND(D2024=Tablas!$C$61,'Formacion Profesional'!G2024=Tablas!$C$53),AND(D2024=Tablas!$C$61,'Formacion Profesional'!G2024=Tablas!$C$54),AND(D2024=Tablas!$C$62,'Formacion Profesional'!G2024=Tablas!$C$53),AND(D2024=Tablas!$C$62,'Formacion Profesional'!G2024=Tablas!$C$54),AND(D2024=Tablas!$C$62,'Formacion Profesional'!G2024=Tablas!$C$56)),SUM(H2126:H2128),"")</f>
        <v/>
      </c>
      <c r="I2129" s="130" t="str">
        <f>IF(OR(AND(D2024=Tablas!$C$61,'Formacion Profesional'!G2024=Tablas!$C$53),AND(D2024=Tablas!$C$61,'Formacion Profesional'!G2024=Tablas!$C$54),AND(D2024=Tablas!$C$62,'Formacion Profesional'!G2024=Tablas!$C$53),AND(D2024=Tablas!$C$62,'Formacion Profesional'!G2024=Tablas!$C$54),AND(D2024=Tablas!$C$62,'Formacion Profesional'!G2024=Tablas!$C$56)),SUM(I2126:I2128),"")</f>
        <v/>
      </c>
      <c r="J2129" s="130" t="str">
        <f>IF(OR(AND(D2024=Tablas!$C$61,'Formacion Profesional'!G2024=Tablas!$C$53),AND(D2024=Tablas!$C$61,'Formacion Profesional'!G2024=Tablas!$C$54),AND(D2024=Tablas!$C$62,'Formacion Profesional'!G2024=Tablas!$C$53),AND(D2024=Tablas!$C$62,'Formacion Profesional'!G2024=Tablas!$C$54),AND(D2024=Tablas!$C$62,'Formacion Profesional'!G2024=Tablas!$C$56)),SUM(J2126:J2128),"")</f>
        <v/>
      </c>
      <c r="L2129" s="26"/>
      <c r="AO2129" s="386"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Profesional'!AS2024=Tablas!$C$56)),"Total","")</f>
        <v/>
      </c>
      <c r="AP2129" s="386"/>
      <c r="AQ2129" s="130"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Profesional'!AS2024=Tablas!$C$56)),SUM(AQ2126:AQ2128),"")</f>
        <v/>
      </c>
      <c r="AR2129" s="130"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Profesional'!AS2024=Tablas!$C$56)),SUM(AR2126:AR2128),"")</f>
        <v/>
      </c>
      <c r="AS2129" s="130"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Profesional'!AS2024=Tablas!$C$56)),SUM(AS2126:AS2128),"")</f>
        <v/>
      </c>
      <c r="AT2129" s="130"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Profesional'!AS2024=Tablas!$C$56)),SUM(AT2126:AT2128),"")</f>
        <v/>
      </c>
      <c r="AU2129" s="130"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Profesional'!AS2024=Tablas!$C$56)),SUM(AU2126:AU2128),"")</f>
        <v/>
      </c>
      <c r="AV2129" s="130" t="str">
        <f>IF(OR(AND(AP2024=Tablas!$C$61,'Formacion Profesional'!AS2024=Tablas!$C$53),AND(AP2024=Tablas!$C$61,'Formacion Profesional'!AS2024=Tablas!$C$54),AND(AP2024=Tablas!$C$62,'Formacion Profesional'!AS2024=Tablas!$C$53),AND(AP2024=Tablas!$C$62,'Formacion Profesional'!AS2024=Tablas!$C$54),AND(AP2024=Tablas!$C$62,'Formacion Profesional'!AS2024=Tablas!$C$56)),SUM(AV2126:AV2128),"")</f>
        <v/>
      </c>
      <c r="AX2129" s="26"/>
    </row>
    <row r="2131" spans="2:55" ht="15.75" x14ac:dyDescent="0.25">
      <c r="B2131" s="271" t="s">
        <v>9205</v>
      </c>
      <c r="C2131" s="271"/>
      <c r="D2131" s="271"/>
      <c r="E2131" s="271"/>
      <c r="F2131" s="271"/>
      <c r="G2131" s="271"/>
      <c r="H2131" s="271"/>
      <c r="I2131" s="271"/>
      <c r="J2131" s="271"/>
      <c r="K2131" s="271"/>
      <c r="L2131" s="271"/>
      <c r="M2131" s="271"/>
      <c r="N2131" s="271"/>
      <c r="O2131" s="271"/>
      <c r="P2131" s="271"/>
      <c r="Q2131" s="271"/>
      <c r="AN2131" s="271" t="s">
        <v>9205</v>
      </c>
      <c r="AO2131" s="271"/>
      <c r="AP2131" s="271"/>
      <c r="AQ2131" s="271"/>
      <c r="AR2131" s="271"/>
      <c r="AS2131" s="271"/>
      <c r="AT2131" s="271"/>
      <c r="AU2131" s="271"/>
      <c r="AV2131" s="271"/>
      <c r="AW2131" s="271"/>
      <c r="AX2131" s="271"/>
      <c r="AY2131" s="271"/>
      <c r="AZ2131" s="271"/>
      <c r="BA2131" s="271"/>
      <c r="BB2131" s="271"/>
      <c r="BC2131" s="271"/>
    </row>
    <row r="2133" spans="2:55" ht="69" customHeight="1" x14ac:dyDescent="0.25">
      <c r="D2133" s="162" t="str">
        <f>IF(D2119&gt;0,"Organismo patrocinado","")</f>
        <v/>
      </c>
      <c r="E2133" s="162" t="str">
        <f>IF(D2119&gt;0,"Dotacion de personal","")</f>
        <v/>
      </c>
      <c r="F2133" s="162" t="str">
        <f>IF(D2119&gt;0,"Cantidad de personas informadas a capacitar","")</f>
        <v/>
      </c>
      <c r="G2133" s="162" t="str">
        <f>IF(D2119&gt;0,"Cantidad de personas a capacitar en el curso","")</f>
        <v/>
      </c>
      <c r="AP2133" s="162" t="str">
        <f>IF(AP2119&gt;0,"Organismo patrocinado","")</f>
        <v/>
      </c>
      <c r="AQ2133" s="162" t="str">
        <f>IF(AP2119&gt;0,"Dotacion de personal","")</f>
        <v/>
      </c>
      <c r="AR2133" s="162" t="str">
        <f>IF(AP2119&gt;0,"Cantidad de personas informadas a capacitar","")</f>
        <v/>
      </c>
      <c r="AS2133" s="162" t="str">
        <f>IF(AP2119&gt;0,"Cantidad de personas a capacitar en el curso","")</f>
        <v/>
      </c>
    </row>
    <row r="2134" spans="2:55" x14ac:dyDescent="0.25">
      <c r="D2134" s="163"/>
      <c r="E2134" s="183" t="str">
        <f>IF(AND(D2119&gt;0,D2134&gt;0),VLOOKUP(D2134,'Organismos patrocinados'!$D$14:$G$43,3,FALSE),"")</f>
        <v/>
      </c>
      <c r="F2134" s="183" t="str">
        <f>IF(AND(D2119&gt;0,D2134&gt;0),VLOOKUP(D2134,'Organismos patrocinados'!$D$14:$G$43,4,FALSE),"")</f>
        <v/>
      </c>
      <c r="G2134" s="77"/>
      <c r="AP2134" s="163"/>
      <c r="AQ2134" s="183" t="str">
        <f>IF(AND(AP2119&gt;0,AP2134&gt;0),VLOOKUP(AP2134,'Organismos patrocinados'!$D$14:$G$43,3,FALSE),"")</f>
        <v/>
      </c>
      <c r="AR2134" s="183" t="str">
        <f>IF(AND(AP2119&gt;0,AP2134&gt;0),VLOOKUP(AP2134,'Organismos patrocinados'!$D$14:$G$43,4,FALSE),"")</f>
        <v/>
      </c>
      <c r="AS2134" s="77"/>
    </row>
    <row r="2135" spans="2:55" x14ac:dyDescent="0.25">
      <c r="D2135" s="163"/>
      <c r="E2135" s="183" t="str">
        <f>IF(AND(D2119&gt;0,D2135&gt;0),VLOOKUP(D2135,'Organismos patrocinados'!$D$14:$G$43,3,FALSE),"")</f>
        <v/>
      </c>
      <c r="F2135" s="183" t="str">
        <f>IF(AND(D2119&gt;0,D2135&gt;0),VLOOKUP(D2135,'Organismos patrocinados'!$D$14:$G$43,4,FALSE),"")</f>
        <v/>
      </c>
      <c r="G2135" s="77"/>
      <c r="AP2135" s="163"/>
      <c r="AQ2135" s="183" t="str">
        <f>IF(AND(AP2119&gt;0,AP2135&gt;0),VLOOKUP(AP2135,'Organismos patrocinados'!$D$14:$G$43,3,FALSE),"")</f>
        <v/>
      </c>
      <c r="AR2135" s="183" t="str">
        <f>IF(AND(AP2119&gt;0,AP2135&gt;0),VLOOKUP(AP2135,'Organismos patrocinados'!$D$14:$G$43,4,FALSE),"")</f>
        <v/>
      </c>
      <c r="AS2135" s="77"/>
    </row>
    <row r="2136" spans="2:55" x14ac:dyDescent="0.25">
      <c r="D2136" s="163"/>
      <c r="E2136" s="183" t="str">
        <f>IF(AND(D2119&gt;0,D2136&gt;0),VLOOKUP(D2136,'Organismos patrocinados'!$D$14:$G$43,3,FALSE),"")</f>
        <v/>
      </c>
      <c r="F2136" s="183" t="str">
        <f>IF(AND(D2119&gt;0,D2136&gt;0),VLOOKUP(D2136,'Organismos patrocinados'!$D$14:$G$43,4,FALSE),"")</f>
        <v/>
      </c>
      <c r="G2136" s="77"/>
      <c r="AP2136" s="163"/>
      <c r="AQ2136" s="183" t="str">
        <f>IF(AND(AP2119&gt;0,AP2136&gt;0),VLOOKUP(AP2136,'Organismos patrocinados'!$D$14:$G$43,3,FALSE),"")</f>
        <v/>
      </c>
      <c r="AR2136" s="183" t="str">
        <f>IF(AND(AP2119&gt;0,AP2136&gt;0),VLOOKUP(AP2136,'Organismos patrocinados'!$D$14:$G$43,4,FALSE),"")</f>
        <v/>
      </c>
      <c r="AS2136" s="77"/>
    </row>
    <row r="2137" spans="2:55" x14ac:dyDescent="0.25">
      <c r="D2137" s="163"/>
      <c r="E2137" s="183" t="str">
        <f>IF(AND(D2119&gt;0,D2137&gt;0),VLOOKUP(D2137,'Organismos patrocinados'!$D$14:$G$43,3,FALSE),"")</f>
        <v/>
      </c>
      <c r="F2137" s="183" t="str">
        <f>IF(AND(D2119&gt;0,D2137&gt;0),VLOOKUP(D2137,'Organismos patrocinados'!$D$14:$G$43,4,FALSE),"")</f>
        <v/>
      </c>
      <c r="G2137" s="77"/>
      <c r="AP2137" s="163"/>
      <c r="AQ2137" s="183" t="str">
        <f>IF(AND(AP2119&gt;0,AP2137&gt;0),VLOOKUP(AP2137,'Organismos patrocinados'!$D$14:$G$43,3,FALSE),"")</f>
        <v/>
      </c>
      <c r="AR2137" s="183" t="str">
        <f>IF(AND(AP2119&gt;0,AP2137&gt;0),VLOOKUP(AP2137,'Organismos patrocinados'!$D$14:$G$43,4,FALSE),"")</f>
        <v/>
      </c>
      <c r="AS2137" s="77"/>
    </row>
    <row r="2138" spans="2:55" x14ac:dyDescent="0.25">
      <c r="D2138" s="163"/>
      <c r="E2138" s="183" t="str">
        <f>IF(AND(D2119&gt;0,D2138&gt;0),VLOOKUP(D2138,'Organismos patrocinados'!$D$14:$G$43,3,FALSE),"")</f>
        <v/>
      </c>
      <c r="F2138" s="183" t="str">
        <f>IF(AND(D2119&gt;0,D2138&gt;0),VLOOKUP(D2138,'Organismos patrocinados'!$D$14:$G$43,4,FALSE),"")</f>
        <v/>
      </c>
      <c r="G2138" s="77"/>
      <c r="AP2138" s="163"/>
      <c r="AQ2138" s="183" t="str">
        <f>IF(AND(AP2119&gt;0,AP2138&gt;0),VLOOKUP(AP2138,'Organismos patrocinados'!$D$14:$G$43,3,FALSE),"")</f>
        <v/>
      </c>
      <c r="AR2138" s="183" t="str">
        <f>IF(AND(AP2119&gt;0,AP2138&gt;0),VLOOKUP(AP2138,'Organismos patrocinados'!$D$14:$G$43,4,FALSE),"")</f>
        <v/>
      </c>
      <c r="AS2138" s="77"/>
    </row>
    <row r="2139" spans="2:55" x14ac:dyDescent="0.25">
      <c r="D2139" s="163"/>
      <c r="E2139" s="183" t="str">
        <f>IF(AND(D2119&gt;0,D2139&gt;0),VLOOKUP(D2139,'Organismos patrocinados'!$D$14:$G$43,3,FALSE),"")</f>
        <v/>
      </c>
      <c r="F2139" s="183" t="str">
        <f>IF(AND(D2119&gt;0,D2139&gt;0),VLOOKUP(D2139,'Organismos patrocinados'!$D$14:$G$43,4,FALSE),"")</f>
        <v/>
      </c>
      <c r="G2139" s="77"/>
      <c r="AP2139" s="163"/>
      <c r="AQ2139" s="183" t="str">
        <f>IF(AND(AP2119&gt;0,AP2139&gt;0),VLOOKUP(AP2139,'Organismos patrocinados'!$D$14:$G$43,3,FALSE),"")</f>
        <v/>
      </c>
      <c r="AR2139" s="183" t="str">
        <f>IF(AND(AP2119&gt;0,AP2139&gt;0),VLOOKUP(AP2139,'Organismos patrocinados'!$D$14:$G$43,4,FALSE),"")</f>
        <v/>
      </c>
      <c r="AS2139" s="77"/>
    </row>
    <row r="2140" spans="2:55" x14ac:dyDescent="0.25">
      <c r="D2140" s="163"/>
      <c r="E2140" s="183" t="str">
        <f>IF(AND(D2119&gt;0,D2140&gt;0),VLOOKUP(D2140,'Organismos patrocinados'!$D$14:$G$43,3,FALSE),"")</f>
        <v/>
      </c>
      <c r="F2140" s="183" t="str">
        <f>IF(AND(D2119&gt;0,D2140&gt;0),VLOOKUP(D2140,'Organismos patrocinados'!$D$14:$G$43,4,FALSE),"")</f>
        <v/>
      </c>
      <c r="G2140" s="77"/>
      <c r="AP2140" s="163"/>
      <c r="AQ2140" s="183" t="str">
        <f>IF(AND(AP2119&gt;0,AP2140&gt;0),VLOOKUP(AP2140,'Organismos patrocinados'!$D$14:$G$43,3,FALSE),"")</f>
        <v/>
      </c>
      <c r="AR2140" s="183" t="str">
        <f>IF(AND(AP2119&gt;0,AP2140&gt;0),VLOOKUP(AP2140,'Organismos patrocinados'!$D$14:$G$43,4,FALSE),"")</f>
        <v/>
      </c>
      <c r="AS2140" s="77"/>
    </row>
    <row r="2141" spans="2:55" x14ac:dyDescent="0.25">
      <c r="D2141" s="163"/>
      <c r="E2141" s="183" t="str">
        <f>IF(AND(D2119&gt;0,D2141&gt;0),VLOOKUP(D2141,'Organismos patrocinados'!$D$14:$G$43,3,FALSE),"")</f>
        <v/>
      </c>
      <c r="F2141" s="183" t="str">
        <f>IF(AND(D2119&gt;0,D2141&gt;0),VLOOKUP(D2141,'Organismos patrocinados'!$D$14:$G$43,4,FALSE),"")</f>
        <v/>
      </c>
      <c r="G2141" s="77"/>
      <c r="AP2141" s="163"/>
      <c r="AQ2141" s="183" t="str">
        <f>IF(AND(AP2119&gt;0,AP2141&gt;0),VLOOKUP(AP2141,'Organismos patrocinados'!$D$14:$G$43,3,FALSE),"")</f>
        <v/>
      </c>
      <c r="AR2141" s="183" t="str">
        <f>IF(AND(AP2119&gt;0,AP2141&gt;0),VLOOKUP(AP2141,'Organismos patrocinados'!$D$14:$G$43,4,FALSE),"")</f>
        <v/>
      </c>
      <c r="AS2141" s="77"/>
    </row>
    <row r="2142" spans="2:55" x14ac:dyDescent="0.25">
      <c r="D2142" s="163"/>
      <c r="E2142" s="183" t="str">
        <f>IF(AND(D2119&gt;0,D2142&gt;0),VLOOKUP(D2142,'Organismos patrocinados'!$D$14:$G$43,3,FALSE),"")</f>
        <v/>
      </c>
      <c r="F2142" s="183" t="str">
        <f>IF(AND(D2119&gt;0,D2142&gt;0),VLOOKUP(D2142,'Organismos patrocinados'!$D$14:$G$43,4,FALSE),"")</f>
        <v/>
      </c>
      <c r="G2142" s="77"/>
      <c r="AP2142" s="163"/>
      <c r="AQ2142" s="183" t="str">
        <f>IF(AND(AP2119&gt;0,AP2142&gt;0),VLOOKUP(AP2142,'Organismos patrocinados'!$D$14:$G$43,3,FALSE),"")</f>
        <v/>
      </c>
      <c r="AR2142" s="183" t="str">
        <f>IF(AND(AP2119&gt;0,AP2142&gt;0),VLOOKUP(AP2142,'Organismos patrocinados'!$D$14:$G$43,4,FALSE),"")</f>
        <v/>
      </c>
      <c r="AS2142" s="77"/>
    </row>
    <row r="2143" spans="2:55" x14ac:dyDescent="0.25">
      <c r="D2143" s="163"/>
      <c r="E2143" s="183" t="str">
        <f>IF(AND(D2119&gt;0,D2143&gt;0),VLOOKUP(D2143,'Organismos patrocinados'!$D$14:$G$43,3,FALSE),"")</f>
        <v/>
      </c>
      <c r="F2143" s="183" t="str">
        <f>IF(AND(D2119&gt;0,D2143&gt;0),VLOOKUP(D2143,'Organismos patrocinados'!$D$14:$G$43,4,FALSE),"")</f>
        <v/>
      </c>
      <c r="G2143" s="77"/>
      <c r="AP2143" s="163"/>
      <c r="AQ2143" s="183" t="str">
        <f>IF(AND(AP2119&gt;0,AP2143&gt;0),VLOOKUP(AP2143,'Organismos patrocinados'!$D$14:$G$43,3,FALSE),"")</f>
        <v/>
      </c>
      <c r="AR2143" s="183" t="str">
        <f>IF(AND(AP2119&gt;0,AP2143&gt;0),VLOOKUP(AP2143,'Organismos patrocinados'!$D$14:$G$43,4,FALSE),"")</f>
        <v/>
      </c>
      <c r="AS2143" s="77"/>
    </row>
    <row r="2144" spans="2:55" x14ac:dyDescent="0.25">
      <c r="D2144" s="163"/>
      <c r="E2144" s="183" t="str">
        <f>IF(AND(D2119&gt;0,D2144&gt;0),VLOOKUP(D2144,'Organismos patrocinados'!$D$14:$G$43,3,FALSE),"")</f>
        <v/>
      </c>
      <c r="F2144" s="183" t="str">
        <f>IF(AND(D2119&gt;0,D2144&gt;0),VLOOKUP(D2144,'Organismos patrocinados'!$D$14:$G$43,4,FALSE),"")</f>
        <v/>
      </c>
      <c r="G2144" s="77"/>
      <c r="AP2144" s="163"/>
      <c r="AQ2144" s="183" t="str">
        <f>IF(AND(AP2119&gt;0,AP2144&gt;0),VLOOKUP(AP2144,'Organismos patrocinados'!$D$14:$G$43,3,FALSE),"")</f>
        <v/>
      </c>
      <c r="AR2144" s="183" t="str">
        <f>IF(AND(AP2119&gt;0,AP2144&gt;0),VLOOKUP(AP2144,'Organismos patrocinados'!$D$14:$G$43,4,FALSE),"")</f>
        <v/>
      </c>
      <c r="AS2144" s="77"/>
    </row>
    <row r="2145" spans="2:55" x14ac:dyDescent="0.25">
      <c r="D2145" s="163"/>
      <c r="E2145" s="183" t="str">
        <f>IF(AND(D2119&gt;0,D2145&gt;0),VLOOKUP(D2145,'Organismos patrocinados'!$D$14:$G$43,3,FALSE),"")</f>
        <v/>
      </c>
      <c r="F2145" s="183" t="str">
        <f>IF(AND(D2119&gt;0,D2145&gt;0),VLOOKUP(D2145,'Organismos patrocinados'!$D$14:$G$43,4,FALSE),"")</f>
        <v/>
      </c>
      <c r="G2145" s="77"/>
      <c r="AP2145" s="163"/>
      <c r="AQ2145" s="183" t="str">
        <f>IF(AND(AP2119&gt;0,AP2145&gt;0),VLOOKUP(AP2145,'Organismos patrocinados'!$D$14:$G$43,3,FALSE),"")</f>
        <v/>
      </c>
      <c r="AR2145" s="183" t="str">
        <f>IF(AND(AP2119&gt;0,AP2145&gt;0),VLOOKUP(AP2145,'Organismos patrocinados'!$D$14:$G$43,4,FALSE),"")</f>
        <v/>
      </c>
      <c r="AS2145" s="77"/>
    </row>
    <row r="2146" spans="2:55" x14ac:dyDescent="0.25">
      <c r="D2146" s="163"/>
      <c r="E2146" s="183" t="str">
        <f>IF(AND(D2119&gt;0,D2146&gt;0),VLOOKUP(D2146,'Organismos patrocinados'!$D$14:$G$43,3,FALSE),"")</f>
        <v/>
      </c>
      <c r="F2146" s="183" t="str">
        <f>IF(AND(D2119&gt;0,D2146&gt;0),VLOOKUP(D2146,'Organismos patrocinados'!$D$14:$G$43,4,FALSE),"")</f>
        <v/>
      </c>
      <c r="G2146" s="77"/>
      <c r="AP2146" s="163"/>
      <c r="AQ2146" s="183" t="str">
        <f>IF(AND(AP2119&gt;0,AP2146&gt;0),VLOOKUP(AP2146,'Organismos patrocinados'!$D$14:$G$43,3,FALSE),"")</f>
        <v/>
      </c>
      <c r="AR2146" s="183" t="str">
        <f>IF(AND(AP2119&gt;0,AP2146&gt;0),VLOOKUP(AP2146,'Organismos patrocinados'!$D$14:$G$43,4,FALSE),"")</f>
        <v/>
      </c>
      <c r="AS2146" s="77"/>
    </row>
    <row r="2147" spans="2:55" x14ac:dyDescent="0.25">
      <c r="D2147" s="163"/>
      <c r="E2147" s="183" t="str">
        <f>IF(AND(D2119&gt;0,D2147&gt;0),VLOOKUP(D2147,'Organismos patrocinados'!$D$14:$G$43,3,FALSE),"")</f>
        <v/>
      </c>
      <c r="F2147" s="183" t="str">
        <f>IF(AND(D2119&gt;0,D2147&gt;0),VLOOKUP(D2147,'Organismos patrocinados'!$D$14:$G$43,4,FALSE),"")</f>
        <v/>
      </c>
      <c r="G2147" s="77"/>
      <c r="AP2147" s="163"/>
      <c r="AQ2147" s="183" t="str">
        <f>IF(AND(AP2119&gt;0,AP2147&gt;0),VLOOKUP(AP2147,'Organismos patrocinados'!$D$14:$G$43,3,FALSE),"")</f>
        <v/>
      </c>
      <c r="AR2147" s="183" t="str">
        <f>IF(AND(AP2119&gt;0,AP2147&gt;0),VLOOKUP(AP2147,'Organismos patrocinados'!$D$14:$G$43,4,FALSE),"")</f>
        <v/>
      </c>
      <c r="AS2147" s="77"/>
    </row>
    <row r="2148" spans="2:55" x14ac:dyDescent="0.25">
      <c r="D2148" s="387" t="str">
        <f>IF(D2119&gt;0,"Total","")</f>
        <v/>
      </c>
      <c r="E2148" s="387"/>
      <c r="F2148" s="387"/>
      <c r="G2148" s="167" t="str">
        <f>IF(D2119&gt;0,SUM(G2134:G2147),"")</f>
        <v/>
      </c>
      <c r="AP2148" s="387" t="str">
        <f>IF(AP2119&gt;0,"Total","")</f>
        <v/>
      </c>
      <c r="AQ2148" s="387"/>
      <c r="AR2148" s="387"/>
      <c r="AS2148" s="167" t="str">
        <f>IF(AP2119&gt;0,SUM(AS2134:AS2147),"")</f>
        <v/>
      </c>
    </row>
    <row r="2153" spans="2:55" ht="30" customHeight="1" x14ac:dyDescent="0.25">
      <c r="C2153" s="103"/>
      <c r="D2153" s="103"/>
      <c r="E2153" s="103"/>
      <c r="F2153" s="166" t="str">
        <f>IF(D2119&gt;0,"Producción / Operaciones ","")</f>
        <v/>
      </c>
      <c r="G2153" s="166" t="str">
        <f>IF(D2119&gt;0,"Comercial y ventas","")</f>
        <v/>
      </c>
      <c r="H2153" s="166" t="str">
        <f>IF(D2119&gt;0,"Administración y finanzas","")</f>
        <v/>
      </c>
      <c r="I2153" s="166" t="str">
        <f>IF(D2119&gt;0,"Recursos Humanos","")</f>
        <v/>
      </c>
      <c r="J2153" s="166" t="str">
        <f>IF(D2119&gt;0,"Otros","")</f>
        <v/>
      </c>
      <c r="K2153" s="166" t="str">
        <f>IF(D2119&gt;0,"TOTAL","")</f>
        <v/>
      </c>
      <c r="AO2153" s="103"/>
      <c r="AP2153" s="103"/>
      <c r="AQ2153" s="103"/>
      <c r="AR2153" s="166" t="str">
        <f>IF(AP2119&gt;0,"Producción / Operaciones ","")</f>
        <v/>
      </c>
      <c r="AS2153" s="166" t="str">
        <f>IF(AP2119&gt;0,"Comercial y ventas","")</f>
        <v/>
      </c>
      <c r="AT2153" s="166" t="str">
        <f>IF(AP2119&gt;0,"Administración y finanzas","")</f>
        <v/>
      </c>
      <c r="AU2153" s="166" t="str">
        <f>IF(AP2119&gt;0,"Recursos Humanos","")</f>
        <v/>
      </c>
      <c r="AV2153" s="166" t="str">
        <f>IF(AP2119&gt;0,"Otros","")</f>
        <v/>
      </c>
      <c r="AW2153" s="166" t="str">
        <f>IF(AP2119&gt;0,"TOTAL","")</f>
        <v/>
      </c>
    </row>
    <row r="2154" spans="2:55" x14ac:dyDescent="0.25">
      <c r="C2154" s="388" t="str">
        <f>IF(AND('Empresa Cooperativa'!D2374=Tablas!C2366,D2119&gt;0),"Gerentes",IF(AND(D2119&gt;0,'Empresa Cooperativa'!D2374=Tablas!C2367),"Cantidad de asociados a capacitar",""))</f>
        <v/>
      </c>
      <c r="D2154" s="388"/>
      <c r="E2154" s="388"/>
      <c r="F2154" s="184"/>
      <c r="G2154" s="184"/>
      <c r="H2154" s="184"/>
      <c r="I2154" s="184"/>
      <c r="J2154" s="184"/>
      <c r="K2154" s="131" t="str">
        <f>IF(D2119&gt;0,SUM(F2154:J2154),"")</f>
        <v/>
      </c>
      <c r="AO2154" s="388" t="str">
        <f>IF(AND('Empresa Cooperativa'!AP2374=Tablas!AQ2366,AP2119&gt;0),"Gerentes",IF(AND(AP2119&gt;0,'Empresa Cooperativa'!AP2374=Tablas!AQ2367),"Cantidad de asociados a capacitar",""))</f>
        <v/>
      </c>
      <c r="AP2154" s="388"/>
      <c r="AQ2154" s="388"/>
      <c r="AR2154" s="184"/>
      <c r="AS2154" s="184"/>
      <c r="AT2154" s="184"/>
      <c r="AU2154" s="184"/>
      <c r="AV2154" s="184"/>
      <c r="AW2154" s="131" t="str">
        <f>IF(AP2119&gt;0,SUM(AR2154:AV2154),"")</f>
        <v/>
      </c>
    </row>
    <row r="2155" spans="2:55" x14ac:dyDescent="0.25">
      <c r="C2155" s="389" t="str">
        <f>IF(AND(D2119&gt;0,'Empresa Cooperativa'!D2374=Tablas!C2366),"Mandos Medios (supervisores, jefes de área, etc.)","")</f>
        <v/>
      </c>
      <c r="D2155" s="389"/>
      <c r="E2155" s="389"/>
      <c r="F2155" s="184"/>
      <c r="G2155" s="184"/>
      <c r="H2155" s="184"/>
      <c r="I2155" s="184"/>
      <c r="J2155" s="184"/>
      <c r="K2155" s="131" t="str">
        <f>IF(D2119&gt;0,SUM(F2155:J2155),"")</f>
        <v/>
      </c>
      <c r="AO2155" s="389" t="str">
        <f>IF(AND(AP2119&gt;0,'Empresa Cooperativa'!AP2374=Tablas!AQ2366),"Mandos Medios (supervisores, jefes de área, etc.)","")</f>
        <v/>
      </c>
      <c r="AP2155" s="389"/>
      <c r="AQ2155" s="389"/>
      <c r="AR2155" s="184"/>
      <c r="AS2155" s="184"/>
      <c r="AT2155" s="184"/>
      <c r="AU2155" s="184"/>
      <c r="AV2155" s="184"/>
      <c r="AW2155" s="131" t="str">
        <f>IF(AP2119&gt;0,SUM(AR2155:AV2155),"")</f>
        <v/>
      </c>
    </row>
    <row r="2156" spans="2:55" x14ac:dyDescent="0.25">
      <c r="C2156" s="389" t="str">
        <f>IF(AND(D2119&gt;0,'Empresa Cooperativa'!D2374=Tablas!C2366),"Operativos","")</f>
        <v/>
      </c>
      <c r="D2156" s="389"/>
      <c r="E2156" s="389"/>
      <c r="F2156" s="184"/>
      <c r="G2156" s="184"/>
      <c r="H2156" s="184"/>
      <c r="I2156" s="184"/>
      <c r="J2156" s="184"/>
      <c r="K2156" s="131" t="str">
        <f>IF(D2119&gt;0,SUM(F2156:J2156),"")</f>
        <v/>
      </c>
      <c r="AO2156" s="389" t="str">
        <f>IF(AND(AP2119&gt;0,'Empresa Cooperativa'!AP2374=Tablas!AQ2366),"Operativos","")</f>
        <v/>
      </c>
      <c r="AP2156" s="389"/>
      <c r="AQ2156" s="389"/>
      <c r="AR2156" s="184"/>
      <c r="AS2156" s="184"/>
      <c r="AT2156" s="184"/>
      <c r="AU2156" s="184"/>
      <c r="AV2156" s="184"/>
      <c r="AW2156" s="131" t="str">
        <f>IF(AP2119&gt;0,SUM(AR2156:AV2156),"")</f>
        <v/>
      </c>
    </row>
    <row r="2157" spans="2:55" x14ac:dyDescent="0.25">
      <c r="C2157" s="386" t="str">
        <f>IF(D2119&gt;0,"Total","")</f>
        <v/>
      </c>
      <c r="D2157" s="386"/>
      <c r="E2157" s="386"/>
      <c r="F2157" s="130" t="str">
        <f>IF(D2119&gt;0,SUM(F2154:F2156),"")</f>
        <v/>
      </c>
      <c r="G2157" s="130" t="str">
        <f>IF(D2119&gt;0,SUM(G2154:G2156),"")</f>
        <v/>
      </c>
      <c r="H2157" s="130" t="str">
        <f>IF(D2119&gt;0,SUM(H2154:H2156),"")</f>
        <v/>
      </c>
      <c r="I2157" s="130" t="str">
        <f>IF(D2119&gt;0,SUM(I2154:I2156),"")</f>
        <v/>
      </c>
      <c r="J2157" s="130" t="str">
        <f>IF(D2119&gt;0,SUM(J2154:J2156),"")</f>
        <v/>
      </c>
      <c r="K2157" s="130" t="str">
        <f>IF(D2119&gt;0,SUM(K2154:K2156),"")</f>
        <v/>
      </c>
      <c r="AO2157" s="386" t="str">
        <f>IF(AP2119&gt;0,"Total","")</f>
        <v/>
      </c>
      <c r="AP2157" s="386"/>
      <c r="AQ2157" s="386"/>
      <c r="AR2157" s="130" t="str">
        <f>IF(AP2119&gt;0,SUM(AR2154:AR2156),"")</f>
        <v/>
      </c>
      <c r="AS2157" s="130" t="str">
        <f>IF(AP2119&gt;0,SUM(AS2154:AS2156),"")</f>
        <v/>
      </c>
      <c r="AT2157" s="130" t="str">
        <f>IF(AP2119&gt;0,SUM(AT2154:AT2156),"")</f>
        <v/>
      </c>
      <c r="AU2157" s="130" t="str">
        <f>IF(AP2119&gt;0,SUM(AU2154:AU2156),"")</f>
        <v/>
      </c>
      <c r="AV2157" s="130" t="str">
        <f>IF(AP2119&gt;0,SUM(AV2154:AV2156),"")</f>
        <v/>
      </c>
      <c r="AW2157" s="130" t="str">
        <f>IF(AP2119&gt;0,SUM(AW2154:AW2156),"")</f>
        <v/>
      </c>
    </row>
    <row r="2158" spans="2:55" x14ac:dyDescent="0.25">
      <c r="C2158" s="58"/>
      <c r="D2158" s="58"/>
      <c r="E2158" s="58"/>
      <c r="F2158" s="58"/>
      <c r="G2158" s="58"/>
      <c r="H2158" s="58"/>
      <c r="I2158" s="58"/>
      <c r="J2158" s="58"/>
      <c r="K2158" s="58"/>
      <c r="AO2158" s="58"/>
      <c r="AP2158" s="58"/>
      <c r="AQ2158" s="58"/>
      <c r="AR2158" s="58"/>
      <c r="AS2158" s="58"/>
      <c r="AT2158" s="58"/>
      <c r="AU2158" s="58"/>
      <c r="AV2158" s="58"/>
      <c r="AW2158" s="58"/>
    </row>
    <row r="2160" spans="2:55" ht="15.75" x14ac:dyDescent="0.25">
      <c r="B2160" s="271" t="s">
        <v>9207</v>
      </c>
      <c r="C2160" s="271"/>
      <c r="D2160" s="271"/>
      <c r="E2160" s="271"/>
      <c r="F2160" s="271"/>
      <c r="G2160" s="271"/>
      <c r="H2160" s="271"/>
      <c r="I2160" s="271"/>
      <c r="J2160" s="271"/>
      <c r="K2160" s="271"/>
      <c r="L2160" s="271"/>
      <c r="M2160" s="271"/>
      <c r="N2160" s="271"/>
      <c r="O2160" s="271"/>
      <c r="P2160" s="271"/>
      <c r="Q2160" s="271"/>
      <c r="AN2160" s="271" t="s">
        <v>9207</v>
      </c>
      <c r="AO2160" s="271"/>
      <c r="AP2160" s="271"/>
      <c r="AQ2160" s="271"/>
      <c r="AR2160" s="271"/>
      <c r="AS2160" s="271"/>
      <c r="AT2160" s="271"/>
      <c r="AU2160" s="271"/>
      <c r="AV2160" s="271"/>
      <c r="AW2160" s="271"/>
      <c r="AX2160" s="271"/>
      <c r="AY2160" s="271"/>
      <c r="AZ2160" s="271"/>
      <c r="BA2160" s="271"/>
      <c r="BB2160" s="271"/>
      <c r="BC2160" s="271"/>
    </row>
    <row r="2162" spans="2:55" x14ac:dyDescent="0.25">
      <c r="B2162" s="288" t="str">
        <f>IF(OR(AND(D2024=Tablas!$C$61,'Formacion Profesional'!G2024=Tablas!$C$53),AND(D2024=Tablas!$C$61,'Formacion Profesional'!G2024=Tablas!$C$54),AND(D2024=Tablas!$C$62,'Formacion Profesional'!G2024=Tablas!$C$53),AND(D2024=Tablas!$C$62,'Formacion Profesional'!G2024=Tablas!$C$56)),"Estos items no son financiables para la combinación de tipo de formación y modalidad","")</f>
        <v/>
      </c>
      <c r="C2162" s="288"/>
      <c r="D2162" s="288"/>
      <c r="E2162" s="288"/>
      <c r="F2162" s="288"/>
      <c r="G2162" s="288"/>
      <c r="H2162" s="288"/>
      <c r="I2162" s="288"/>
      <c r="J2162" s="288"/>
      <c r="K2162" s="288"/>
      <c r="L2162" s="288"/>
      <c r="M2162" s="288"/>
      <c r="N2162" s="288"/>
      <c r="O2162" s="288"/>
      <c r="P2162" s="288"/>
      <c r="Q2162" s="288"/>
      <c r="AN2162" s="288" t="str">
        <f>IF(OR(AND(AP2024=Tablas!$C$61,'Formacion Profesional'!AS2024=Tablas!$C$53),AND(AP2024=Tablas!$C$61,'Formacion Profesional'!AS2024=Tablas!$C$54),AND(AP2024=Tablas!$C$62,'Formacion Profesional'!AS2024=Tablas!$C$53),AND(AP2024=Tablas!$C$62,'Formacion Profesional'!AS2024=Tablas!$C$56)),"Estos items no son financiables para la combinación de tipo de formación y modalidad","")</f>
        <v/>
      </c>
      <c r="AO2162" s="288"/>
      <c r="AP2162" s="288"/>
      <c r="AQ2162" s="288"/>
      <c r="AR2162" s="288"/>
      <c r="AS2162" s="288"/>
      <c r="AT2162" s="288"/>
      <c r="AU2162" s="288"/>
      <c r="AV2162" s="288"/>
      <c r="AW2162" s="288"/>
      <c r="AX2162" s="288"/>
      <c r="AY2162" s="288"/>
      <c r="AZ2162" s="288"/>
      <c r="BA2162" s="288"/>
      <c r="BB2162" s="288"/>
      <c r="BC2162" s="288"/>
    </row>
    <row r="2164" spans="2:55" ht="47.25" customHeight="1" x14ac:dyDescent="0.25">
      <c r="D2164" s="390" t="str">
        <f>IF(AND(D2024=Tablas!$C$62,OR('Formacion Profesional'!G2024=Tablas!$C$54,'Formacion Profesional'!G2024=Tablas!$C$57)),"Insumos 
(Elementos consumidos en la capacitación brindada)","")</f>
        <v/>
      </c>
      <c r="E2164" s="391"/>
      <c r="F2164" s="390" t="str">
        <f>IF(AND(D2024=Tablas!$C$62,'Formacion Profesional'!G2024=Tablas!$C$54,E2094&gt;0),"Ropa de trabajo
(Overol, mameluco o similares)","")</f>
        <v/>
      </c>
      <c r="G2164" s="391"/>
      <c r="H2164" s="390" t="str">
        <f>IF(AND(D2024=Tablas!$C$62,'Formacion Profesional'!G2024=Tablas!$C$54,E2094&gt;0),"Elementos de protección personal (EPP)
(Cascos, guantes, mangas, protección ocular y calzado de seguridad)","")</f>
        <v/>
      </c>
      <c r="I2164" s="392"/>
      <c r="J2164" s="392"/>
      <c r="AP2164" s="390" t="str">
        <f>IF(AND(AP2024=Tablas!$C$62,OR('Formacion Profesional'!AS2024=Tablas!$C$54,'Formacion Profesional'!AS2024=Tablas!$C$57)),"Insumos 
(Elementos consumidos en la capacitación brindada)","")</f>
        <v/>
      </c>
      <c r="AQ2164" s="391"/>
      <c r="AR2164" s="390" t="str">
        <f>IF(AND(AP2024=Tablas!$C$62,'Formacion Profesional'!AS2024=Tablas!$C$54,AQ2094&gt;0),"Ropa de trabajo
(Overol, mameluco o similares)","")</f>
        <v/>
      </c>
      <c r="AS2164" s="391"/>
      <c r="AT2164" s="390" t="str">
        <f>IF(AND(AP2024=Tablas!$C$62,'Formacion Profesional'!AS2024=Tablas!$C$54,AQ2094&gt;0),"Elementos de protección personal (EPP)
(Cascos, guantes, mangas, protección ocular y calzado de seguridad)","")</f>
        <v/>
      </c>
      <c r="AU2164" s="392"/>
      <c r="AV2164" s="392"/>
    </row>
    <row r="2165" spans="2:55" x14ac:dyDescent="0.25">
      <c r="D2165" s="393"/>
      <c r="E2165" s="393"/>
      <c r="F2165" s="394"/>
      <c r="G2165" s="394"/>
      <c r="H2165" s="394"/>
      <c r="I2165" s="394"/>
      <c r="J2165" s="394"/>
      <c r="AP2165" s="393"/>
      <c r="AQ2165" s="393"/>
      <c r="AR2165" s="394"/>
      <c r="AS2165" s="394"/>
      <c r="AT2165" s="394"/>
      <c r="AU2165" s="394"/>
      <c r="AV2165" s="394"/>
    </row>
    <row r="2166" spans="2:55" x14ac:dyDescent="0.25">
      <c r="D2166" s="393"/>
      <c r="E2166" s="393"/>
      <c r="F2166" s="394"/>
      <c r="G2166" s="394"/>
      <c r="H2166" s="394"/>
      <c r="I2166" s="394"/>
      <c r="J2166" s="394"/>
      <c r="AP2166" s="393"/>
      <c r="AQ2166" s="393"/>
      <c r="AR2166" s="394"/>
      <c r="AS2166" s="394"/>
      <c r="AT2166" s="394"/>
      <c r="AU2166" s="394"/>
      <c r="AV2166" s="394"/>
    </row>
    <row r="2167" spans="2:55" x14ac:dyDescent="0.25">
      <c r="D2167" s="393"/>
      <c r="E2167" s="393"/>
      <c r="F2167" s="394"/>
      <c r="G2167" s="394"/>
      <c r="H2167" s="394"/>
      <c r="I2167" s="394"/>
      <c r="J2167" s="394"/>
      <c r="AP2167" s="393"/>
      <c r="AQ2167" s="393"/>
      <c r="AR2167" s="394"/>
      <c r="AS2167" s="394"/>
      <c r="AT2167" s="394"/>
      <c r="AU2167" s="394"/>
      <c r="AV2167" s="394"/>
    </row>
    <row r="2168" spans="2:55" x14ac:dyDescent="0.25">
      <c r="D2168" s="393"/>
      <c r="E2168" s="393"/>
      <c r="F2168" s="394"/>
      <c r="G2168" s="394"/>
      <c r="H2168" s="394"/>
      <c r="I2168" s="394"/>
      <c r="J2168" s="394"/>
      <c r="AP2168" s="393"/>
      <c r="AQ2168" s="393"/>
      <c r="AR2168" s="394"/>
      <c r="AS2168" s="394"/>
      <c r="AT2168" s="394"/>
      <c r="AU2168" s="394"/>
      <c r="AV2168" s="394"/>
    </row>
    <row r="2170" spans="2:55" ht="15.75" x14ac:dyDescent="0.25">
      <c r="B2170" s="271" t="s">
        <v>9209</v>
      </c>
      <c r="C2170" s="271"/>
      <c r="D2170" s="271"/>
      <c r="E2170" s="271"/>
      <c r="F2170" s="271"/>
      <c r="G2170" s="271"/>
      <c r="H2170" s="271"/>
      <c r="I2170" s="271"/>
      <c r="J2170" s="271"/>
      <c r="K2170" s="271"/>
      <c r="L2170" s="271"/>
      <c r="M2170" s="271"/>
      <c r="N2170" s="271"/>
      <c r="O2170" s="271"/>
      <c r="P2170" s="271"/>
      <c r="Q2170" s="271"/>
      <c r="AN2170" s="271" t="s">
        <v>9209</v>
      </c>
      <c r="AO2170" s="271"/>
      <c r="AP2170" s="271"/>
      <c r="AQ2170" s="271"/>
      <c r="AR2170" s="271"/>
      <c r="AS2170" s="271"/>
      <c r="AT2170" s="271"/>
      <c r="AU2170" s="271"/>
      <c r="AV2170" s="271"/>
      <c r="AW2170" s="271"/>
      <c r="AX2170" s="271"/>
      <c r="AY2170" s="271"/>
      <c r="AZ2170" s="271"/>
      <c r="BA2170" s="271"/>
      <c r="BB2170" s="271"/>
      <c r="BC2170" s="271"/>
    </row>
    <row r="2171" spans="2:55" ht="15.75" x14ac:dyDescent="0.25">
      <c r="B2171" s="52"/>
      <c r="C2171" s="52"/>
      <c r="D2171" s="52"/>
      <c r="E2171" s="52"/>
      <c r="F2171" s="52"/>
      <c r="G2171" s="52"/>
      <c r="H2171" s="52"/>
      <c r="I2171" s="52"/>
      <c r="J2171" s="52"/>
      <c r="K2171" s="52"/>
      <c r="L2171" s="52"/>
      <c r="M2171" s="52"/>
      <c r="N2171" s="52"/>
      <c r="O2171" s="52"/>
      <c r="P2171" s="52"/>
      <c r="Q2171" s="52"/>
      <c r="AN2171" s="52"/>
      <c r="AO2171" s="52"/>
      <c r="AP2171" s="52"/>
      <c r="AQ2171" s="52"/>
      <c r="AR2171" s="52"/>
      <c r="AS2171" s="52"/>
      <c r="AT2171" s="52"/>
      <c r="AU2171" s="52"/>
      <c r="AV2171" s="52"/>
      <c r="AW2171" s="52"/>
      <c r="AX2171" s="52"/>
      <c r="AY2171" s="52"/>
      <c r="AZ2171" s="52"/>
      <c r="BA2171" s="52"/>
      <c r="BB2171" s="52"/>
      <c r="BC2171" s="52"/>
    </row>
    <row r="2172" spans="2:55" x14ac:dyDescent="0.25">
      <c r="B2172" s="288" t="str">
        <f>IF(OR(AND(D2024=Tablas!$C$61,'Formacion Profesional'!G2024=Tablas!$C$53),AND(D2024=Tablas!$C$61,'Formacion Profesional'!G2024=Tablas!$C$54),AND(D2024=Tablas!$C$62,'Formacion Profesional'!G2024=Tablas!$C$53),AND(D2024=Tablas!$C$62,'Formacion Profesional'!G2024=Tablas!$C$56),AND(D2024=Tablas!$C$62,'Formacion Profesional'!G2024=Tablas!$C$57)),"Este item no es financiable para la combinación de tipo de formación y modalidad","")</f>
        <v/>
      </c>
      <c r="C2172" s="288"/>
      <c r="D2172" s="288"/>
      <c r="E2172" s="288"/>
      <c r="F2172" s="288"/>
      <c r="G2172" s="288"/>
      <c r="H2172" s="288"/>
      <c r="I2172" s="288"/>
      <c r="J2172" s="288"/>
      <c r="K2172" s="288"/>
      <c r="L2172" s="288"/>
      <c r="M2172" s="288"/>
      <c r="N2172" s="288"/>
      <c r="O2172" s="288"/>
      <c r="P2172" s="288"/>
      <c r="Q2172" s="288"/>
      <c r="AN2172" s="288" t="str">
        <f>IF(OR(AND(AP2024=Tablas!$C$61,'Formacion Profesional'!AS2024=Tablas!$C$53),AND(AP2024=Tablas!$C$61,'Formacion Profesional'!AS2024=Tablas!$C$54),AND(AP2024=Tablas!$C$62,'Formacion Profesional'!AS2024=Tablas!$C$53),AND(AP2024=Tablas!$C$62,'Formacion Profesional'!AS2024=Tablas!$C$56),AND(AP2024=Tablas!$C$62,'Formacion Profesional'!AS2024=Tablas!$C$57)),"Este item no es financiable para la combinación de tipo de formación y modalidad","")</f>
        <v/>
      </c>
      <c r="AO2172" s="288"/>
      <c r="AP2172" s="288"/>
      <c r="AQ2172" s="288"/>
      <c r="AR2172" s="288"/>
      <c r="AS2172" s="288"/>
      <c r="AT2172" s="288"/>
      <c r="AU2172" s="288"/>
      <c r="AV2172" s="288"/>
      <c r="AW2172" s="288"/>
      <c r="AX2172" s="288"/>
      <c r="AY2172" s="288"/>
      <c r="AZ2172" s="288"/>
      <c r="BA2172" s="288"/>
      <c r="BB2172" s="288"/>
      <c r="BC2172" s="288"/>
    </row>
    <row r="2174" spans="2:55" x14ac:dyDescent="0.25">
      <c r="D2174" s="162" t="str">
        <f>IF(AND(D2024=Tablas!$C$62,'Formacion Profesional'!G2024=Tablas!$C$54),"Tipo de bien","")</f>
        <v/>
      </c>
      <c r="E2174" s="162" t="str">
        <f>IF(AND(D2024=Tablas!$C$62,'Formacion Profesional'!G2024=Tablas!$C$54),"Proveedor","")</f>
        <v/>
      </c>
      <c r="F2174" s="162" t="str">
        <f>IF(AND(D2024=Tablas!$C$62,'Formacion Profesional'!G2024=Tablas!$C$54),"Especificaciones técnicas","")</f>
        <v/>
      </c>
      <c r="G2174" s="162" t="str">
        <f>IF(AND(D2024=Tablas!$C$62,'Formacion Profesional'!G2024=Tablas!$C$54),"Cantidad","")</f>
        <v/>
      </c>
      <c r="H2174" s="162" t="str">
        <f>IF(AND(D2024=Tablas!$C$62,'Formacion Profesional'!G2024=Tablas!$C$54),"Costo unitario","")</f>
        <v/>
      </c>
      <c r="I2174" s="162" t="str">
        <f>IF(AND(D2024=Tablas!$C$62,'Formacion Profesional'!G2024=Tablas!$C$54),"Total","")</f>
        <v/>
      </c>
      <c r="AP2174" s="162" t="str">
        <f>IF(AND(AP2024=Tablas!$C$62,'Formacion Profesional'!AS2024=Tablas!$C$54),"Tipo de bien","")</f>
        <v/>
      </c>
      <c r="AQ2174" s="162" t="str">
        <f>IF(AND(AP2024=Tablas!$C$62,'Formacion Profesional'!AS2024=Tablas!$C$54),"Proveedor","")</f>
        <v/>
      </c>
      <c r="AR2174" s="162" t="str">
        <f>IF(AND(AP2024=Tablas!$C$62,'Formacion Profesional'!AS2024=Tablas!$C$54),"Especificaciones técnicas","")</f>
        <v/>
      </c>
      <c r="AS2174" s="162" t="str">
        <f>IF(AND(AP2024=Tablas!$C$62,'Formacion Profesional'!AS2024=Tablas!$C$54),"Cantidad","")</f>
        <v/>
      </c>
      <c r="AT2174" s="162" t="str">
        <f>IF(AND(AP2024=Tablas!$C$62,'Formacion Profesional'!AS2024=Tablas!$C$54),"Costo unitario","")</f>
        <v/>
      </c>
      <c r="AU2174" s="162" t="str">
        <f>IF(AND(AP2024=Tablas!$C$62,'Formacion Profesional'!AS2024=Tablas!$C$54),"Total","")</f>
        <v/>
      </c>
    </row>
    <row r="2175" spans="2:55" x14ac:dyDescent="0.25">
      <c r="D2175" s="185"/>
      <c r="E2175" s="185"/>
      <c r="F2175" s="185"/>
      <c r="G2175" s="186"/>
      <c r="H2175" s="186"/>
      <c r="I2175" s="117" t="str">
        <f>IF(AND(D2024=Tablas!$C$62,'Formacion Profesional'!G2024=Tablas!$C$54),+G2175*H2175,"")</f>
        <v/>
      </c>
      <c r="AP2175" s="185"/>
      <c r="AQ2175" s="185"/>
      <c r="AR2175" s="185"/>
      <c r="AS2175" s="186"/>
      <c r="AT2175" s="186"/>
      <c r="AU2175" s="117" t="str">
        <f>IF(AND(AP2024=Tablas!$C$62,'Formacion Profesional'!AS2024=Tablas!$C$54),+AS2175*AT2175,"")</f>
        <v/>
      </c>
    </row>
    <row r="2176" spans="2:55" x14ac:dyDescent="0.25">
      <c r="D2176" s="185"/>
      <c r="E2176" s="185"/>
      <c r="F2176" s="185"/>
      <c r="G2176" s="186"/>
      <c r="H2176" s="186"/>
      <c r="I2176" s="117" t="str">
        <f>IF(AND(D2024=Tablas!$C$62,'Formacion Profesional'!G2024=Tablas!$C$54),+G2176*H2176,"")</f>
        <v/>
      </c>
      <c r="AP2176" s="185"/>
      <c r="AQ2176" s="185"/>
      <c r="AR2176" s="185"/>
      <c r="AS2176" s="186"/>
      <c r="AT2176" s="186"/>
      <c r="AU2176" s="117" t="str">
        <f>IF(AND(AP2024=Tablas!$C$62,'Formacion Profesional'!AS2024=Tablas!$C$54),+AS2176*AT2176,"")</f>
        <v/>
      </c>
    </row>
    <row r="2177" spans="2:55" x14ac:dyDescent="0.25">
      <c r="D2177" s="185"/>
      <c r="E2177" s="185"/>
      <c r="F2177" s="185"/>
      <c r="G2177" s="186"/>
      <c r="H2177" s="186"/>
      <c r="I2177" s="117" t="str">
        <f>IF(AND(D2024=Tablas!$C$62,'Formacion Profesional'!G2024=Tablas!$C$54),+G2177*H2177,"")</f>
        <v/>
      </c>
      <c r="AP2177" s="185"/>
      <c r="AQ2177" s="185"/>
      <c r="AR2177" s="185"/>
      <c r="AS2177" s="186"/>
      <c r="AT2177" s="186"/>
      <c r="AU2177" s="117" t="str">
        <f>IF(AND(AP2024=Tablas!$C$62,'Formacion Profesional'!AS2024=Tablas!$C$54),+AS2177*AT2177,"")</f>
        <v/>
      </c>
    </row>
    <row r="2178" spans="2:55" x14ac:dyDescent="0.25">
      <c r="D2178" s="185"/>
      <c r="E2178" s="185"/>
      <c r="F2178" s="185"/>
      <c r="G2178" s="186"/>
      <c r="H2178" s="186"/>
      <c r="I2178" s="117" t="str">
        <f>IF(AND(D2024=Tablas!$C$62,'Formacion Profesional'!G2024=Tablas!$C$54),+G2178*H2178,"")</f>
        <v/>
      </c>
      <c r="AP2178" s="185"/>
      <c r="AQ2178" s="185"/>
      <c r="AR2178" s="185"/>
      <c r="AS2178" s="186"/>
      <c r="AT2178" s="186"/>
      <c r="AU2178" s="117" t="str">
        <f>IF(AND(AP2024=Tablas!$C$62,'Formacion Profesional'!AS2024=Tablas!$C$54),+AS2178*AT2178,"")</f>
        <v/>
      </c>
    </row>
    <row r="2179" spans="2:55" x14ac:dyDescent="0.25">
      <c r="D2179" s="185"/>
      <c r="E2179" s="185"/>
      <c r="F2179" s="185"/>
      <c r="G2179" s="186"/>
      <c r="H2179" s="186"/>
      <c r="I2179" s="117" t="str">
        <f>IF(AND(D2024=Tablas!$C$62,'Formacion Profesional'!G2024=Tablas!$C$54),+G2179*H2179,"")</f>
        <v/>
      </c>
      <c r="AP2179" s="185"/>
      <c r="AQ2179" s="185"/>
      <c r="AR2179" s="185"/>
      <c r="AS2179" s="186"/>
      <c r="AT2179" s="186"/>
      <c r="AU2179" s="117" t="str">
        <f>IF(AND(AP2024=Tablas!$C$62,'Formacion Profesional'!AS2024=Tablas!$C$54),+AS2179*AT2179,"")</f>
        <v/>
      </c>
    </row>
    <row r="2180" spans="2:55" x14ac:dyDescent="0.25">
      <c r="D2180" s="185"/>
      <c r="E2180" s="185"/>
      <c r="F2180" s="185"/>
      <c r="G2180" s="186"/>
      <c r="H2180" s="186"/>
      <c r="I2180" s="117" t="str">
        <f>IF(AND(D2024=Tablas!$C$62,'Formacion Profesional'!G2024=Tablas!$C$54),+G2180*H2180,"")</f>
        <v/>
      </c>
      <c r="AP2180" s="185"/>
      <c r="AQ2180" s="185"/>
      <c r="AR2180" s="185"/>
      <c r="AS2180" s="186"/>
      <c r="AT2180" s="186"/>
      <c r="AU2180" s="117" t="str">
        <f>IF(AND(AP2024=Tablas!$C$62,'Formacion Profesional'!AS2024=Tablas!$C$54),+AS2180*AT2180,"")</f>
        <v/>
      </c>
    </row>
    <row r="2181" spans="2:55" x14ac:dyDescent="0.25">
      <c r="D2181" s="185"/>
      <c r="E2181" s="185"/>
      <c r="F2181" s="185"/>
      <c r="G2181" s="186"/>
      <c r="H2181" s="186"/>
      <c r="I2181" s="117" t="str">
        <f>IF(AND(D2024=Tablas!$C$62,'Formacion Profesional'!G2024=Tablas!$C$54),+G2181*H2181,"")</f>
        <v/>
      </c>
      <c r="AP2181" s="185"/>
      <c r="AQ2181" s="185"/>
      <c r="AR2181" s="185"/>
      <c r="AS2181" s="186"/>
      <c r="AT2181" s="186"/>
      <c r="AU2181" s="117" t="str">
        <f>IF(AND(AP2024=Tablas!$C$62,'Formacion Profesional'!AS2024=Tablas!$C$54),+AS2181*AT2181,"")</f>
        <v/>
      </c>
    </row>
    <row r="2182" spans="2:55" x14ac:dyDescent="0.25">
      <c r="D2182" s="185"/>
      <c r="E2182" s="185"/>
      <c r="F2182" s="185"/>
      <c r="G2182" s="186"/>
      <c r="H2182" s="186"/>
      <c r="I2182" s="117" t="str">
        <f>IF(AND(D2024=Tablas!$C$62,'Formacion Profesional'!G2024=Tablas!$C$54),+G2182*H2182,"")</f>
        <v/>
      </c>
      <c r="AP2182" s="185"/>
      <c r="AQ2182" s="185"/>
      <c r="AR2182" s="185"/>
      <c r="AS2182" s="186"/>
      <c r="AT2182" s="186"/>
      <c r="AU2182" s="117" t="str">
        <f>IF(AND(AP2024=Tablas!$C$62,'Formacion Profesional'!AS2024=Tablas!$C$54),+AS2182*AT2182,"")</f>
        <v/>
      </c>
    </row>
    <row r="2183" spans="2:55" x14ac:dyDescent="0.25">
      <c r="D2183" s="185"/>
      <c r="E2183" s="185"/>
      <c r="F2183" s="185"/>
      <c r="G2183" s="186"/>
      <c r="H2183" s="186"/>
      <c r="I2183" s="117" t="str">
        <f>IF(AND(D2024=Tablas!$C$62,'Formacion Profesional'!G2024=Tablas!$C$54),+G2183*H2183,"")</f>
        <v/>
      </c>
      <c r="AP2183" s="185"/>
      <c r="AQ2183" s="185"/>
      <c r="AR2183" s="185"/>
      <c r="AS2183" s="186"/>
      <c r="AT2183" s="186"/>
      <c r="AU2183" s="117" t="str">
        <f>IF(AND(AP2024=Tablas!$C$62,'Formacion Profesional'!AS2024=Tablas!$C$54),+AS2183*AT2183,"")</f>
        <v/>
      </c>
    </row>
    <row r="2184" spans="2:55" x14ac:dyDescent="0.25">
      <c r="D2184" s="185"/>
      <c r="E2184" s="185"/>
      <c r="F2184" s="185"/>
      <c r="G2184" s="186"/>
      <c r="H2184" s="186"/>
      <c r="I2184" s="117" t="str">
        <f>IF(AND(D2024=Tablas!$C$62,'Formacion Profesional'!G2024=Tablas!$C$54),+G2184*H2184,"")</f>
        <v/>
      </c>
      <c r="AP2184" s="185"/>
      <c r="AQ2184" s="185"/>
      <c r="AR2184" s="185"/>
      <c r="AS2184" s="186"/>
      <c r="AT2184" s="186"/>
      <c r="AU2184" s="117" t="str">
        <f>IF(AND(AP2024=Tablas!$C$62,'Formacion Profesional'!AS2024=Tablas!$C$54),+AS2184*AT2184,"")</f>
        <v/>
      </c>
    </row>
    <row r="2185" spans="2:55" x14ac:dyDescent="0.25">
      <c r="D2185" s="185"/>
      <c r="E2185" s="185"/>
      <c r="F2185" s="185"/>
      <c r="G2185" s="186"/>
      <c r="H2185" s="186"/>
      <c r="I2185" s="117" t="str">
        <f>IF(AND(D2024=Tablas!$C$62,'Formacion Profesional'!G2024=Tablas!$C$54),+G2185*H2185,"")</f>
        <v/>
      </c>
      <c r="AP2185" s="185"/>
      <c r="AQ2185" s="185"/>
      <c r="AR2185" s="185"/>
      <c r="AS2185" s="186"/>
      <c r="AT2185" s="186"/>
      <c r="AU2185" s="117" t="str">
        <f>IF(AND(AP2024=Tablas!$C$62,'Formacion Profesional'!AS2024=Tablas!$C$54),+AS2185*AT2185,"")</f>
        <v/>
      </c>
    </row>
    <row r="2186" spans="2:55" x14ac:dyDescent="0.25">
      <c r="D2186" s="185"/>
      <c r="E2186" s="185"/>
      <c r="F2186" s="185"/>
      <c r="G2186" s="186"/>
      <c r="H2186" s="186"/>
      <c r="I2186" s="117" t="str">
        <f>IF(AND(D2024=Tablas!$C$62,'Formacion Profesional'!G2024=Tablas!$C$54),+G2186*H2186,"")</f>
        <v/>
      </c>
      <c r="AP2186" s="185"/>
      <c r="AQ2186" s="185"/>
      <c r="AR2186" s="185"/>
      <c r="AS2186" s="186"/>
      <c r="AT2186" s="186"/>
      <c r="AU2186" s="117" t="str">
        <f>IF(AND(AP2024=Tablas!$C$62,'Formacion Profesional'!AS2024=Tablas!$C$54),+AS2186*AT2186,"")</f>
        <v/>
      </c>
    </row>
    <row r="2187" spans="2:55" x14ac:dyDescent="0.25">
      <c r="D2187" s="185"/>
      <c r="E2187" s="185"/>
      <c r="F2187" s="185"/>
      <c r="G2187" s="186"/>
      <c r="H2187" s="186"/>
      <c r="I2187" s="117" t="str">
        <f>IF(AND(D2024=Tablas!$C$62,'Formacion Profesional'!G2024=Tablas!$C$54),+G2187*H2187,"")</f>
        <v/>
      </c>
      <c r="AP2187" s="185"/>
      <c r="AQ2187" s="185"/>
      <c r="AR2187" s="185"/>
      <c r="AS2187" s="186"/>
      <c r="AT2187" s="186"/>
      <c r="AU2187" s="117" t="str">
        <f>IF(AND(AP2024=Tablas!$C$62,'Formacion Profesional'!AS2024=Tablas!$C$54),+AS2187*AT2187,"")</f>
        <v/>
      </c>
    </row>
    <row r="2188" spans="2:55" x14ac:dyDescent="0.25">
      <c r="D2188" s="185"/>
      <c r="E2188" s="185"/>
      <c r="F2188" s="185"/>
      <c r="G2188" s="186"/>
      <c r="H2188" s="186"/>
      <c r="I2188" s="117" t="str">
        <f>IF(AND(D2024=Tablas!$C$62,'Formacion Profesional'!G2024=Tablas!$C$54),+G2188*H2188,"")</f>
        <v/>
      </c>
      <c r="AP2188" s="185"/>
      <c r="AQ2188" s="185"/>
      <c r="AR2188" s="185"/>
      <c r="AS2188" s="186"/>
      <c r="AT2188" s="186"/>
      <c r="AU2188" s="117" t="str">
        <f>IF(AND(AP2024=Tablas!$C$62,'Formacion Profesional'!AS2024=Tablas!$C$54),+AS2188*AT2188,"")</f>
        <v/>
      </c>
    </row>
    <row r="2189" spans="2:55" x14ac:dyDescent="0.25">
      <c r="D2189" s="185"/>
      <c r="E2189" s="185"/>
      <c r="F2189" s="185"/>
      <c r="G2189" s="186"/>
      <c r="H2189" s="186"/>
      <c r="I2189" s="117" t="str">
        <f>IF(AND(D2024=Tablas!$C$62,'Formacion Profesional'!G2024=Tablas!$C$54),+G2189*H2189,"")</f>
        <v/>
      </c>
      <c r="AP2189" s="185"/>
      <c r="AQ2189" s="185"/>
      <c r="AR2189" s="185"/>
      <c r="AS2189" s="186"/>
      <c r="AT2189" s="186"/>
      <c r="AU2189" s="117" t="str">
        <f>IF(AND(AP2024=Tablas!$C$62,'Formacion Profesional'!AS2024=Tablas!$C$54),+AS2189*AT2189,"")</f>
        <v/>
      </c>
    </row>
    <row r="2190" spans="2:55" x14ac:dyDescent="0.25">
      <c r="D2190" s="387" t="str">
        <f>IF(AND(D2024=Tablas!$C$62,'Formacion Profesional'!G2024=Tablas!$C$54),"Total","")</f>
        <v/>
      </c>
      <c r="E2190" s="387"/>
      <c r="F2190" s="387"/>
      <c r="G2190" s="387"/>
      <c r="H2190" s="387"/>
      <c r="I2190" s="126">
        <f>SUM(I2175:I2189)</f>
        <v>0</v>
      </c>
      <c r="AP2190" s="387" t="str">
        <f>IF(AND(AP2024=Tablas!$C$62,'Formacion Profesional'!AS2024=Tablas!$C$54),"Total","")</f>
        <v/>
      </c>
      <c r="AQ2190" s="387"/>
      <c r="AR2190" s="387"/>
      <c r="AS2190" s="387"/>
      <c r="AT2190" s="387"/>
      <c r="AU2190" s="126">
        <f>SUM(AU2175:AU2189)</f>
        <v>0</v>
      </c>
    </row>
    <row r="2192" spans="2:55" ht="15.75" x14ac:dyDescent="0.25">
      <c r="B2192" s="271" t="s">
        <v>9210</v>
      </c>
      <c r="C2192" s="271"/>
      <c r="D2192" s="271"/>
      <c r="E2192" s="271"/>
      <c r="F2192" s="271"/>
      <c r="G2192" s="271"/>
      <c r="H2192" s="271"/>
      <c r="I2192" s="271"/>
      <c r="J2192" s="271"/>
      <c r="K2192" s="271"/>
      <c r="L2192" s="271"/>
      <c r="M2192" s="271"/>
      <c r="N2192" s="271"/>
      <c r="O2192" s="271"/>
      <c r="P2192" s="271"/>
      <c r="Q2192" s="271"/>
      <c r="AN2192" s="271" t="s">
        <v>9210</v>
      </c>
      <c r="AO2192" s="271"/>
      <c r="AP2192" s="271"/>
      <c r="AQ2192" s="271"/>
      <c r="AR2192" s="271"/>
      <c r="AS2192" s="271"/>
      <c r="AT2192" s="271"/>
      <c r="AU2192" s="271"/>
      <c r="AV2192" s="271"/>
      <c r="AW2192" s="271"/>
      <c r="AX2192" s="271"/>
      <c r="AY2192" s="271"/>
      <c r="AZ2192" s="271"/>
      <c r="BA2192" s="271"/>
      <c r="BB2192" s="271"/>
      <c r="BC2192" s="271"/>
    </row>
    <row r="2195" spans="3:54" ht="15" customHeight="1" x14ac:dyDescent="0.25">
      <c r="C2195" s="288" t="s">
        <v>9211</v>
      </c>
      <c r="D2195" s="288"/>
      <c r="E2195" s="288"/>
      <c r="F2195" s="288"/>
      <c r="G2195" s="288"/>
      <c r="H2195" s="288"/>
      <c r="AO2195" s="288" t="s">
        <v>9211</v>
      </c>
      <c r="AP2195" s="288"/>
      <c r="AQ2195" s="288"/>
      <c r="AR2195" s="288"/>
      <c r="AS2195" s="288"/>
      <c r="AT2195" s="288"/>
    </row>
    <row r="2197" spans="3:54" x14ac:dyDescent="0.25">
      <c r="C2197" s="341"/>
      <c r="D2197" s="342"/>
      <c r="E2197" s="342"/>
      <c r="F2197" s="342"/>
      <c r="G2197" s="342"/>
      <c r="H2197" s="342"/>
      <c r="I2197" s="342"/>
      <c r="J2197" s="342"/>
      <c r="K2197" s="342"/>
      <c r="L2197" s="342"/>
      <c r="M2197" s="342"/>
      <c r="N2197" s="342"/>
      <c r="O2197" s="342"/>
      <c r="P2197" s="343"/>
      <c r="AO2197" s="341"/>
      <c r="AP2197" s="342"/>
      <c r="AQ2197" s="342"/>
      <c r="AR2197" s="342"/>
      <c r="AS2197" s="342"/>
      <c r="AT2197" s="342"/>
      <c r="AU2197" s="342"/>
      <c r="AV2197" s="342"/>
      <c r="AW2197" s="342"/>
      <c r="AX2197" s="342"/>
      <c r="AY2197" s="342"/>
      <c r="AZ2197" s="342"/>
      <c r="BA2197" s="342"/>
      <c r="BB2197" s="343"/>
    </row>
    <row r="2198" spans="3:54" x14ac:dyDescent="0.25">
      <c r="C2198" s="344"/>
      <c r="D2198" s="304"/>
      <c r="E2198" s="304"/>
      <c r="F2198" s="304"/>
      <c r="G2198" s="304"/>
      <c r="H2198" s="304"/>
      <c r="I2198" s="304"/>
      <c r="J2198" s="304"/>
      <c r="K2198" s="304"/>
      <c r="L2198" s="304"/>
      <c r="M2198" s="304"/>
      <c r="N2198" s="304"/>
      <c r="O2198" s="304"/>
      <c r="P2198" s="345"/>
      <c r="AO2198" s="344"/>
      <c r="AP2198" s="304"/>
      <c r="AQ2198" s="304"/>
      <c r="AR2198" s="304"/>
      <c r="AS2198" s="304"/>
      <c r="AT2198" s="304"/>
      <c r="AU2198" s="304"/>
      <c r="AV2198" s="304"/>
      <c r="AW2198" s="304"/>
      <c r="AX2198" s="304"/>
      <c r="AY2198" s="304"/>
      <c r="AZ2198" s="304"/>
      <c r="BA2198" s="304"/>
      <c r="BB2198" s="345"/>
    </row>
    <row r="2199" spans="3:54" x14ac:dyDescent="0.25">
      <c r="C2199" s="344"/>
      <c r="D2199" s="304"/>
      <c r="E2199" s="304"/>
      <c r="F2199" s="304"/>
      <c r="G2199" s="304"/>
      <c r="H2199" s="304"/>
      <c r="I2199" s="304"/>
      <c r="J2199" s="304"/>
      <c r="K2199" s="304"/>
      <c r="L2199" s="304"/>
      <c r="M2199" s="304"/>
      <c r="N2199" s="304"/>
      <c r="O2199" s="304"/>
      <c r="P2199" s="345"/>
      <c r="AO2199" s="344"/>
      <c r="AP2199" s="304"/>
      <c r="AQ2199" s="304"/>
      <c r="AR2199" s="304"/>
      <c r="AS2199" s="304"/>
      <c r="AT2199" s="304"/>
      <c r="AU2199" s="304"/>
      <c r="AV2199" s="304"/>
      <c r="AW2199" s="304"/>
      <c r="AX2199" s="304"/>
      <c r="AY2199" s="304"/>
      <c r="AZ2199" s="304"/>
      <c r="BA2199" s="304"/>
      <c r="BB2199" s="345"/>
    </row>
    <row r="2200" spans="3:54" x14ac:dyDescent="0.25">
      <c r="C2200" s="344"/>
      <c r="D2200" s="304"/>
      <c r="E2200" s="304"/>
      <c r="F2200" s="304"/>
      <c r="G2200" s="304"/>
      <c r="H2200" s="304"/>
      <c r="I2200" s="304"/>
      <c r="J2200" s="304"/>
      <c r="K2200" s="304"/>
      <c r="L2200" s="304"/>
      <c r="M2200" s="304"/>
      <c r="N2200" s="304"/>
      <c r="O2200" s="304"/>
      <c r="P2200" s="345"/>
      <c r="AO2200" s="344"/>
      <c r="AP2200" s="304"/>
      <c r="AQ2200" s="304"/>
      <c r="AR2200" s="304"/>
      <c r="AS2200" s="304"/>
      <c r="AT2200" s="304"/>
      <c r="AU2200" s="304"/>
      <c r="AV2200" s="304"/>
      <c r="AW2200" s="304"/>
      <c r="AX2200" s="304"/>
      <c r="AY2200" s="304"/>
      <c r="AZ2200" s="304"/>
      <c r="BA2200" s="304"/>
      <c r="BB2200" s="345"/>
    </row>
    <row r="2201" spans="3:54" x14ac:dyDescent="0.25">
      <c r="C2201" s="344"/>
      <c r="D2201" s="304"/>
      <c r="E2201" s="304"/>
      <c r="F2201" s="304"/>
      <c r="G2201" s="304"/>
      <c r="H2201" s="304"/>
      <c r="I2201" s="304"/>
      <c r="J2201" s="304"/>
      <c r="K2201" s="304"/>
      <c r="L2201" s="304"/>
      <c r="M2201" s="304"/>
      <c r="N2201" s="304"/>
      <c r="O2201" s="304"/>
      <c r="P2201" s="345"/>
      <c r="AO2201" s="344"/>
      <c r="AP2201" s="304"/>
      <c r="AQ2201" s="304"/>
      <c r="AR2201" s="304"/>
      <c r="AS2201" s="304"/>
      <c r="AT2201" s="304"/>
      <c r="AU2201" s="304"/>
      <c r="AV2201" s="304"/>
      <c r="AW2201" s="304"/>
      <c r="AX2201" s="304"/>
      <c r="AY2201" s="304"/>
      <c r="AZ2201" s="304"/>
      <c r="BA2201" s="304"/>
      <c r="BB2201" s="345"/>
    </row>
    <row r="2202" spans="3:54" x14ac:dyDescent="0.25">
      <c r="C2202" s="346"/>
      <c r="D2202" s="347"/>
      <c r="E2202" s="347"/>
      <c r="F2202" s="347"/>
      <c r="G2202" s="347"/>
      <c r="H2202" s="347"/>
      <c r="I2202" s="347"/>
      <c r="J2202" s="347"/>
      <c r="K2202" s="347"/>
      <c r="L2202" s="347"/>
      <c r="M2202" s="347"/>
      <c r="N2202" s="347"/>
      <c r="O2202" s="347"/>
      <c r="P2202" s="348"/>
      <c r="AO2202" s="346"/>
      <c r="AP2202" s="347"/>
      <c r="AQ2202" s="347"/>
      <c r="AR2202" s="347"/>
      <c r="AS2202" s="347"/>
      <c r="AT2202" s="347"/>
      <c r="AU2202" s="347"/>
      <c r="AV2202" s="347"/>
      <c r="AW2202" s="347"/>
      <c r="AX2202" s="347"/>
      <c r="AY2202" s="347"/>
      <c r="AZ2202" s="347"/>
      <c r="BA2202" s="347"/>
      <c r="BB2202" s="348"/>
    </row>
    <row r="2204" spans="3:54" ht="15" customHeight="1" x14ac:dyDescent="0.25">
      <c r="C2204" s="288" t="s">
        <v>9212</v>
      </c>
      <c r="D2204" s="288"/>
      <c r="E2204" s="288"/>
      <c r="F2204" s="288"/>
      <c r="G2204" s="288"/>
      <c r="H2204" s="288"/>
      <c r="AO2204" s="288" t="s">
        <v>9212</v>
      </c>
      <c r="AP2204" s="288"/>
      <c r="AQ2204" s="288"/>
      <c r="AR2204" s="288"/>
      <c r="AS2204" s="288"/>
      <c r="AT2204" s="288"/>
    </row>
    <row r="2206" spans="3:54" x14ac:dyDescent="0.25">
      <c r="C2206" s="341"/>
      <c r="D2206" s="342"/>
      <c r="E2206" s="342"/>
      <c r="F2206" s="342"/>
      <c r="G2206" s="342"/>
      <c r="H2206" s="342"/>
      <c r="I2206" s="342"/>
      <c r="J2206" s="342"/>
      <c r="K2206" s="342"/>
      <c r="L2206" s="342"/>
      <c r="M2206" s="342"/>
      <c r="N2206" s="342"/>
      <c r="O2206" s="342"/>
      <c r="P2206" s="343"/>
      <c r="AO2206" s="341"/>
      <c r="AP2206" s="342"/>
      <c r="AQ2206" s="342"/>
      <c r="AR2206" s="342"/>
      <c r="AS2206" s="342"/>
      <c r="AT2206" s="342"/>
      <c r="AU2206" s="342"/>
      <c r="AV2206" s="342"/>
      <c r="AW2206" s="342"/>
      <c r="AX2206" s="342"/>
      <c r="AY2206" s="342"/>
      <c r="AZ2206" s="342"/>
      <c r="BA2206" s="342"/>
      <c r="BB2206" s="343"/>
    </row>
    <row r="2207" spans="3:54" x14ac:dyDescent="0.25">
      <c r="C2207" s="344"/>
      <c r="D2207" s="304"/>
      <c r="E2207" s="304"/>
      <c r="F2207" s="304"/>
      <c r="G2207" s="304"/>
      <c r="H2207" s="304"/>
      <c r="I2207" s="304"/>
      <c r="J2207" s="304"/>
      <c r="K2207" s="304"/>
      <c r="L2207" s="304"/>
      <c r="M2207" s="304"/>
      <c r="N2207" s="304"/>
      <c r="O2207" s="304"/>
      <c r="P2207" s="345"/>
      <c r="AO2207" s="344"/>
      <c r="AP2207" s="304"/>
      <c r="AQ2207" s="304"/>
      <c r="AR2207" s="304"/>
      <c r="AS2207" s="304"/>
      <c r="AT2207" s="304"/>
      <c r="AU2207" s="304"/>
      <c r="AV2207" s="304"/>
      <c r="AW2207" s="304"/>
      <c r="AX2207" s="304"/>
      <c r="AY2207" s="304"/>
      <c r="AZ2207" s="304"/>
      <c r="BA2207" s="304"/>
      <c r="BB2207" s="345"/>
    </row>
    <row r="2208" spans="3:54" x14ac:dyDescent="0.25">
      <c r="C2208" s="344"/>
      <c r="D2208" s="304"/>
      <c r="E2208" s="304"/>
      <c r="F2208" s="304"/>
      <c r="G2208" s="304"/>
      <c r="H2208" s="304"/>
      <c r="I2208" s="304"/>
      <c r="J2208" s="304"/>
      <c r="K2208" s="304"/>
      <c r="L2208" s="304"/>
      <c r="M2208" s="304"/>
      <c r="N2208" s="304"/>
      <c r="O2208" s="304"/>
      <c r="P2208" s="345"/>
      <c r="AO2208" s="344"/>
      <c r="AP2208" s="304"/>
      <c r="AQ2208" s="304"/>
      <c r="AR2208" s="304"/>
      <c r="AS2208" s="304"/>
      <c r="AT2208" s="304"/>
      <c r="AU2208" s="304"/>
      <c r="AV2208" s="304"/>
      <c r="AW2208" s="304"/>
      <c r="AX2208" s="304"/>
      <c r="AY2208" s="304"/>
      <c r="AZ2208" s="304"/>
      <c r="BA2208" s="304"/>
      <c r="BB2208" s="345"/>
    </row>
    <row r="2209" spans="2:55" x14ac:dyDescent="0.25">
      <c r="C2209" s="344"/>
      <c r="D2209" s="304"/>
      <c r="E2209" s="304"/>
      <c r="F2209" s="304"/>
      <c r="G2209" s="304"/>
      <c r="H2209" s="304"/>
      <c r="I2209" s="304"/>
      <c r="J2209" s="304"/>
      <c r="K2209" s="304"/>
      <c r="L2209" s="304"/>
      <c r="M2209" s="304"/>
      <c r="N2209" s="304"/>
      <c r="O2209" s="304"/>
      <c r="P2209" s="345"/>
      <c r="AO2209" s="344"/>
      <c r="AP2209" s="304"/>
      <c r="AQ2209" s="304"/>
      <c r="AR2209" s="304"/>
      <c r="AS2209" s="304"/>
      <c r="AT2209" s="304"/>
      <c r="AU2209" s="304"/>
      <c r="AV2209" s="304"/>
      <c r="AW2209" s="304"/>
      <c r="AX2209" s="304"/>
      <c r="AY2209" s="304"/>
      <c r="AZ2209" s="304"/>
      <c r="BA2209" s="304"/>
      <c r="BB2209" s="345"/>
    </row>
    <row r="2210" spans="2:55" x14ac:dyDescent="0.25">
      <c r="C2210" s="344"/>
      <c r="D2210" s="304"/>
      <c r="E2210" s="304"/>
      <c r="F2210" s="304"/>
      <c r="G2210" s="304"/>
      <c r="H2210" s="304"/>
      <c r="I2210" s="304"/>
      <c r="J2210" s="304"/>
      <c r="K2210" s="304"/>
      <c r="L2210" s="304"/>
      <c r="M2210" s="304"/>
      <c r="N2210" s="304"/>
      <c r="O2210" s="304"/>
      <c r="P2210" s="345"/>
      <c r="AO2210" s="344"/>
      <c r="AP2210" s="304"/>
      <c r="AQ2210" s="304"/>
      <c r="AR2210" s="304"/>
      <c r="AS2210" s="304"/>
      <c r="AT2210" s="304"/>
      <c r="AU2210" s="304"/>
      <c r="AV2210" s="304"/>
      <c r="AW2210" s="304"/>
      <c r="AX2210" s="304"/>
      <c r="AY2210" s="304"/>
      <c r="AZ2210" s="304"/>
      <c r="BA2210" s="304"/>
      <c r="BB2210" s="345"/>
    </row>
    <row r="2211" spans="2:55" x14ac:dyDescent="0.25">
      <c r="C2211" s="346"/>
      <c r="D2211" s="347"/>
      <c r="E2211" s="347"/>
      <c r="F2211" s="347"/>
      <c r="G2211" s="347"/>
      <c r="H2211" s="347"/>
      <c r="I2211" s="347"/>
      <c r="J2211" s="347"/>
      <c r="K2211" s="347"/>
      <c r="L2211" s="347"/>
      <c r="M2211" s="347"/>
      <c r="N2211" s="347"/>
      <c r="O2211" s="347"/>
      <c r="P2211" s="348"/>
      <c r="AO2211" s="346"/>
      <c r="AP2211" s="347"/>
      <c r="AQ2211" s="347"/>
      <c r="AR2211" s="347"/>
      <c r="AS2211" s="347"/>
      <c r="AT2211" s="347"/>
      <c r="AU2211" s="347"/>
      <c r="AV2211" s="347"/>
      <c r="AW2211" s="347"/>
      <c r="AX2211" s="347"/>
      <c r="AY2211" s="347"/>
      <c r="AZ2211" s="347"/>
      <c r="BA2211" s="347"/>
      <c r="BB2211" s="348"/>
    </row>
    <row r="2213" spans="2:55" x14ac:dyDescent="0.25">
      <c r="C2213" s="288" t="s">
        <v>9213</v>
      </c>
      <c r="D2213" s="288"/>
      <c r="E2213" s="288"/>
      <c r="AO2213" s="288" t="s">
        <v>9213</v>
      </c>
      <c r="AP2213" s="288"/>
      <c r="AQ2213" s="288"/>
    </row>
    <row r="2215" spans="2:55" x14ac:dyDescent="0.25">
      <c r="C2215" s="341"/>
      <c r="D2215" s="342"/>
      <c r="E2215" s="342"/>
      <c r="F2215" s="342"/>
      <c r="G2215" s="342"/>
      <c r="H2215" s="342"/>
      <c r="I2215" s="342"/>
      <c r="J2215" s="342"/>
      <c r="K2215" s="342"/>
      <c r="L2215" s="342"/>
      <c r="M2215" s="342"/>
      <c r="N2215" s="342"/>
      <c r="O2215" s="342"/>
      <c r="P2215" s="343"/>
      <c r="AO2215" s="341"/>
      <c r="AP2215" s="342"/>
      <c r="AQ2215" s="342"/>
      <c r="AR2215" s="342"/>
      <c r="AS2215" s="342"/>
      <c r="AT2215" s="342"/>
      <c r="AU2215" s="342"/>
      <c r="AV2215" s="342"/>
      <c r="AW2215" s="342"/>
      <c r="AX2215" s="342"/>
      <c r="AY2215" s="342"/>
      <c r="AZ2215" s="342"/>
      <c r="BA2215" s="342"/>
      <c r="BB2215" s="343"/>
    </row>
    <row r="2216" spans="2:55" x14ac:dyDescent="0.25">
      <c r="C2216" s="344"/>
      <c r="D2216" s="304"/>
      <c r="E2216" s="304"/>
      <c r="F2216" s="304"/>
      <c r="G2216" s="304"/>
      <c r="H2216" s="304"/>
      <c r="I2216" s="304"/>
      <c r="J2216" s="304"/>
      <c r="K2216" s="304"/>
      <c r="L2216" s="304"/>
      <c r="M2216" s="304"/>
      <c r="N2216" s="304"/>
      <c r="O2216" s="304"/>
      <c r="P2216" s="345"/>
      <c r="AO2216" s="344"/>
      <c r="AP2216" s="304"/>
      <c r="AQ2216" s="304"/>
      <c r="AR2216" s="304"/>
      <c r="AS2216" s="304"/>
      <c r="AT2216" s="304"/>
      <c r="AU2216" s="304"/>
      <c r="AV2216" s="304"/>
      <c r="AW2216" s="304"/>
      <c r="AX2216" s="304"/>
      <c r="AY2216" s="304"/>
      <c r="AZ2216" s="304"/>
      <c r="BA2216" s="304"/>
      <c r="BB2216" s="345"/>
    </row>
    <row r="2217" spans="2:55" x14ac:dyDescent="0.25">
      <c r="C2217" s="344"/>
      <c r="D2217" s="304"/>
      <c r="E2217" s="304"/>
      <c r="F2217" s="304"/>
      <c r="G2217" s="304"/>
      <c r="H2217" s="304"/>
      <c r="I2217" s="304"/>
      <c r="J2217" s="304"/>
      <c r="K2217" s="304"/>
      <c r="L2217" s="304"/>
      <c r="M2217" s="304"/>
      <c r="N2217" s="304"/>
      <c r="O2217" s="304"/>
      <c r="P2217" s="345"/>
      <c r="AO2217" s="344"/>
      <c r="AP2217" s="304"/>
      <c r="AQ2217" s="304"/>
      <c r="AR2217" s="304"/>
      <c r="AS2217" s="304"/>
      <c r="AT2217" s="304"/>
      <c r="AU2217" s="304"/>
      <c r="AV2217" s="304"/>
      <c r="AW2217" s="304"/>
      <c r="AX2217" s="304"/>
      <c r="AY2217" s="304"/>
      <c r="AZ2217" s="304"/>
      <c r="BA2217" s="304"/>
      <c r="BB2217" s="345"/>
    </row>
    <row r="2218" spans="2:55" x14ac:dyDescent="0.25">
      <c r="C2218" s="344"/>
      <c r="D2218" s="304"/>
      <c r="E2218" s="304"/>
      <c r="F2218" s="304"/>
      <c r="G2218" s="304"/>
      <c r="H2218" s="304"/>
      <c r="I2218" s="304"/>
      <c r="J2218" s="304"/>
      <c r="K2218" s="304"/>
      <c r="L2218" s="304"/>
      <c r="M2218" s="304"/>
      <c r="N2218" s="304"/>
      <c r="O2218" s="304"/>
      <c r="P2218" s="345"/>
      <c r="AO2218" s="344"/>
      <c r="AP2218" s="304"/>
      <c r="AQ2218" s="304"/>
      <c r="AR2218" s="304"/>
      <c r="AS2218" s="304"/>
      <c r="AT2218" s="304"/>
      <c r="AU2218" s="304"/>
      <c r="AV2218" s="304"/>
      <c r="AW2218" s="304"/>
      <c r="AX2218" s="304"/>
      <c r="AY2218" s="304"/>
      <c r="AZ2218" s="304"/>
      <c r="BA2218" s="304"/>
      <c r="BB2218" s="345"/>
    </row>
    <row r="2219" spans="2:55" x14ac:dyDescent="0.25">
      <c r="C2219" s="344"/>
      <c r="D2219" s="304"/>
      <c r="E2219" s="304"/>
      <c r="F2219" s="304"/>
      <c r="G2219" s="304"/>
      <c r="H2219" s="304"/>
      <c r="I2219" s="304"/>
      <c r="J2219" s="304"/>
      <c r="K2219" s="304"/>
      <c r="L2219" s="304"/>
      <c r="M2219" s="304"/>
      <c r="N2219" s="304"/>
      <c r="O2219" s="304"/>
      <c r="P2219" s="345"/>
      <c r="AO2219" s="344"/>
      <c r="AP2219" s="304"/>
      <c r="AQ2219" s="304"/>
      <c r="AR2219" s="304"/>
      <c r="AS2219" s="304"/>
      <c r="AT2219" s="304"/>
      <c r="AU2219" s="304"/>
      <c r="AV2219" s="304"/>
      <c r="AW2219" s="304"/>
      <c r="AX2219" s="304"/>
      <c r="AY2219" s="304"/>
      <c r="AZ2219" s="304"/>
      <c r="BA2219" s="304"/>
      <c r="BB2219" s="345"/>
    </row>
    <row r="2220" spans="2:55" x14ac:dyDescent="0.25">
      <c r="C2220" s="346"/>
      <c r="D2220" s="347"/>
      <c r="E2220" s="347"/>
      <c r="F2220" s="347"/>
      <c r="G2220" s="347"/>
      <c r="H2220" s="347"/>
      <c r="I2220" s="347"/>
      <c r="J2220" s="347"/>
      <c r="K2220" s="347"/>
      <c r="L2220" s="347"/>
      <c r="M2220" s="347"/>
      <c r="N2220" s="347"/>
      <c r="O2220" s="347"/>
      <c r="P2220" s="348"/>
      <c r="AO2220" s="346"/>
      <c r="AP2220" s="347"/>
      <c r="AQ2220" s="347"/>
      <c r="AR2220" s="347"/>
      <c r="AS2220" s="347"/>
      <c r="AT2220" s="347"/>
      <c r="AU2220" s="347"/>
      <c r="AV2220" s="347"/>
      <c r="AW2220" s="347"/>
      <c r="AX2220" s="347"/>
      <c r="AY2220" s="347"/>
      <c r="AZ2220" s="347"/>
      <c r="BA2220" s="347"/>
      <c r="BB2220" s="348"/>
    </row>
    <row r="2224" spans="2:55" ht="15.75" x14ac:dyDescent="0.25">
      <c r="B2224" s="271" t="s">
        <v>9214</v>
      </c>
      <c r="C2224" s="271"/>
      <c r="D2224" s="271"/>
      <c r="E2224" s="271"/>
      <c r="F2224" s="271"/>
      <c r="G2224" s="271"/>
      <c r="H2224" s="271"/>
      <c r="I2224" s="271"/>
      <c r="J2224" s="271"/>
      <c r="K2224" s="271"/>
      <c r="L2224" s="271"/>
      <c r="M2224" s="271"/>
      <c r="N2224" s="271"/>
      <c r="O2224" s="271"/>
      <c r="P2224" s="271"/>
      <c r="Q2224" s="271"/>
      <c r="AN2224" s="271" t="s">
        <v>9214</v>
      </c>
      <c r="AO2224" s="271"/>
      <c r="AP2224" s="271"/>
      <c r="AQ2224" s="271"/>
      <c r="AR2224" s="271"/>
      <c r="AS2224" s="271"/>
      <c r="AT2224" s="271"/>
      <c r="AU2224" s="271"/>
      <c r="AV2224" s="271"/>
      <c r="AW2224" s="271"/>
      <c r="AX2224" s="271"/>
      <c r="AY2224" s="271"/>
      <c r="AZ2224" s="271"/>
      <c r="BA2224" s="271"/>
      <c r="BB2224" s="271"/>
      <c r="BC2224" s="271"/>
    </row>
    <row r="2227" spans="3:47" ht="30" x14ac:dyDescent="0.25">
      <c r="C2227" s="72" t="s">
        <v>9215</v>
      </c>
      <c r="D2227" s="72" t="s">
        <v>9216</v>
      </c>
      <c r="E2227" s="72" t="s">
        <v>9217</v>
      </c>
      <c r="F2227" s="72" t="s">
        <v>9218</v>
      </c>
      <c r="G2227" s="72" t="s">
        <v>9219</v>
      </c>
      <c r="H2227" s="72" t="s">
        <v>9220</v>
      </c>
      <c r="I2227" s="170"/>
      <c r="AO2227" s="72" t="s">
        <v>9215</v>
      </c>
      <c r="AP2227" s="72" t="s">
        <v>9216</v>
      </c>
      <c r="AQ2227" s="72" t="s">
        <v>9217</v>
      </c>
      <c r="AR2227" s="72" t="s">
        <v>9218</v>
      </c>
      <c r="AS2227" s="72" t="s">
        <v>9219</v>
      </c>
      <c r="AT2227" s="72" t="s">
        <v>9220</v>
      </c>
      <c r="AU2227" s="170"/>
    </row>
    <row r="2228" spans="3:47" x14ac:dyDescent="0.25">
      <c r="C2228" s="167" t="s">
        <v>9221</v>
      </c>
      <c r="D2228" s="73">
        <f>IF(OR(AND('Formacion Profesional'!D2024=Tablas!$C$62,'Formacion Profesional'!G2024=Tablas!$C$54),AND('Formacion Profesional'!D2024=Tablas!$C$62,'Formacion Profesional'!G2024=Tablas!$C$56),'Formacion Profesional'!D2024=Tablas!$C$62,'Formacion Profesional'!G2024=Tablas!$C$57),'Formacion Profesional'!D2033*'Formacion Profesional'!D2035,0)</f>
        <v>0</v>
      </c>
      <c r="E2228" s="80"/>
      <c r="F2228" s="73">
        <f>+D2228*E2228</f>
        <v>0</v>
      </c>
      <c r="G2228" s="80"/>
      <c r="H2228" s="73">
        <f t="shared" ref="H2228:H2232" si="16">+F2228-G2228</f>
        <v>0</v>
      </c>
      <c r="AO2228" s="167" t="s">
        <v>9221</v>
      </c>
      <c r="AP2228" s="73">
        <f>IF(OR(AND('Formacion Profesional'!AP2024=Tablas!$C$62,'Formacion Profesional'!AS2024=Tablas!$C$54),AND('Formacion Profesional'!AP2024=Tablas!$C$62,'Formacion Profesional'!AS2024=Tablas!$C$56),'Formacion Profesional'!AP2024=Tablas!$C$62,'Formacion Profesional'!AS2024=Tablas!$C$57),'Formacion Profesional'!AP2033*'Formacion Profesional'!AP2035,0)</f>
        <v>0</v>
      </c>
      <c r="AQ2228" s="80"/>
      <c r="AR2228" s="73">
        <f>+AP2228*AQ2228</f>
        <v>0</v>
      </c>
      <c r="AS2228" s="80"/>
      <c r="AT2228" s="73">
        <f t="shared" ref="AT2228:AT2232" si="17">+AR2228-AS2228</f>
        <v>0</v>
      </c>
    </row>
    <row r="2229" spans="3:47" x14ac:dyDescent="0.25">
      <c r="C2229" s="167" t="s">
        <v>9208</v>
      </c>
      <c r="D2229" s="73">
        <f>IF(OR(AND(D2024=Tablas!$C$62,'Formacion Profesional'!G2024=Tablas!$C$54),AND(D2024=Tablas!$C$62,'Formacion Profesional'!G2024=Tablas!$C$57)),'Formacion Profesional'!E2095,0)</f>
        <v>0</v>
      </c>
      <c r="E2229" s="80"/>
      <c r="F2229" s="73">
        <f>+D2229*E2229</f>
        <v>0</v>
      </c>
      <c r="G2229" s="80"/>
      <c r="H2229" s="73">
        <f t="shared" si="16"/>
        <v>0</v>
      </c>
      <c r="AO2229" s="167" t="s">
        <v>9208</v>
      </c>
      <c r="AP2229" s="73">
        <f>IF(OR(AND(AP2024=Tablas!$C$62,'Formacion Profesional'!AS2024=Tablas!$C$54),AND(AP2024=Tablas!$C$62,'Formacion Profesional'!AS2024=Tablas!$C$57)),'Formacion Profesional'!AQ2095,0)</f>
        <v>0</v>
      </c>
      <c r="AQ2229" s="80"/>
      <c r="AR2229" s="73">
        <f>+AP2229*AQ2229</f>
        <v>0</v>
      </c>
      <c r="AS2229" s="80"/>
      <c r="AT2229" s="73">
        <f t="shared" si="17"/>
        <v>0</v>
      </c>
    </row>
    <row r="2230" spans="3:47" x14ac:dyDescent="0.25">
      <c r="C2230" s="167" t="s">
        <v>9222</v>
      </c>
      <c r="D2230" s="73">
        <f>IF(AND(D2024=Tablas!$C$62,'Formacion Profesional'!G2024=Tablas!$C$54),E2094,0)</f>
        <v>0</v>
      </c>
      <c r="E2230" s="80"/>
      <c r="F2230" s="73">
        <f>+D2230*E2230</f>
        <v>0</v>
      </c>
      <c r="G2230" s="80"/>
      <c r="H2230" s="73">
        <f t="shared" si="16"/>
        <v>0</v>
      </c>
      <c r="AO2230" s="167" t="s">
        <v>9222</v>
      </c>
      <c r="AP2230" s="73">
        <f>IF(AND(AP2024=Tablas!$C$62,'Formacion Profesional'!AS2024=Tablas!$C$54),AQ2094,0)</f>
        <v>0</v>
      </c>
      <c r="AQ2230" s="80"/>
      <c r="AR2230" s="73">
        <f>+AP2230*AQ2230</f>
        <v>0</v>
      </c>
      <c r="AS2230" s="80"/>
      <c r="AT2230" s="73">
        <f t="shared" si="17"/>
        <v>0</v>
      </c>
    </row>
    <row r="2231" spans="3:47" x14ac:dyDescent="0.25">
      <c r="C2231" s="167" t="s">
        <v>9223</v>
      </c>
      <c r="D2231" s="73">
        <f>IF(AND(D2024=Tablas!$C$62,'Formacion Profesional'!G2024=Tablas!$C$54),E2094,0)</f>
        <v>0</v>
      </c>
      <c r="E2231" s="80"/>
      <c r="F2231" s="73">
        <f>+D2231*E2231</f>
        <v>0</v>
      </c>
      <c r="G2231" s="80"/>
      <c r="H2231" s="73">
        <f t="shared" si="16"/>
        <v>0</v>
      </c>
      <c r="AO2231" s="167" t="s">
        <v>9223</v>
      </c>
      <c r="AP2231" s="73">
        <f>IF(AND(AP2024=Tablas!$C$62,'Formacion Profesional'!AS2024=Tablas!$C$54),AQ2094,0)</f>
        <v>0</v>
      </c>
      <c r="AQ2231" s="80"/>
      <c r="AR2231" s="73">
        <f>+AP2231*AQ2231</f>
        <v>0</v>
      </c>
      <c r="AS2231" s="80"/>
      <c r="AT2231" s="73">
        <f t="shared" si="17"/>
        <v>0</v>
      </c>
    </row>
    <row r="2232" spans="3:47" ht="30" x14ac:dyDescent="0.25">
      <c r="C2232" s="167" t="s">
        <v>9224</v>
      </c>
      <c r="D2232" s="73">
        <f>IF(OR(AND(D2024=Tablas!$C$61,'Formacion Profesional'!G2024=Tablas!$C$53),AND(D2024=Tablas!$C$61,'Formacion Profesional'!G2024=Tablas!$C$54)),'Formacion Profesional'!D2037*'Formacion Profesional'!E2095,IF(AND(D2024=Tablas!$C$62,'Formacion Profesional'!G2024=Tablas!$C$53),'Formacion Profesional'!E2095,0))</f>
        <v>0</v>
      </c>
      <c r="E2232" s="80"/>
      <c r="F2232" s="73">
        <f>+D2232*E2232</f>
        <v>0</v>
      </c>
      <c r="G2232" s="80"/>
      <c r="H2232" s="73">
        <f t="shared" si="16"/>
        <v>0</v>
      </c>
      <c r="AO2232" s="167" t="s">
        <v>9224</v>
      </c>
      <c r="AP2232" s="73">
        <f>IF(OR(AND(AP2024=Tablas!$C$61,'Formacion Profesional'!AS2024=Tablas!$C$53),AND(AP2024=Tablas!$C$61,'Formacion Profesional'!AS2024=Tablas!$C$54)),'Formacion Profesional'!AP2037*'Formacion Profesional'!AQ2095,IF(AND(AP2024=Tablas!$C$62,'Formacion Profesional'!AS2024=Tablas!$C$53),'Formacion Profesional'!AQ2095,0))</f>
        <v>0</v>
      </c>
      <c r="AQ2232" s="80"/>
      <c r="AR2232" s="73">
        <f>+AP2232*AQ2232</f>
        <v>0</v>
      </c>
      <c r="AS2232" s="80"/>
      <c r="AT2232" s="73">
        <f t="shared" si="17"/>
        <v>0</v>
      </c>
    </row>
    <row r="2233" spans="3:47" x14ac:dyDescent="0.25">
      <c r="C2233" s="72" t="s">
        <v>7586</v>
      </c>
      <c r="D2233" s="74"/>
      <c r="E2233" s="74"/>
      <c r="F2233" s="74"/>
      <c r="G2233" s="73">
        <f>+G2228+G2229+G2230+G2231+G2232</f>
        <v>0</v>
      </c>
      <c r="H2233" s="73">
        <f>+H2228+H2229+H2230+H2231+H2232</f>
        <v>0</v>
      </c>
      <c r="AO2233" s="72" t="s">
        <v>7586</v>
      </c>
      <c r="AP2233" s="74"/>
      <c r="AQ2233" s="74"/>
      <c r="AR2233" s="74"/>
      <c r="AS2233" s="73">
        <f>+AS2228+AS2229+AS2230+AS2231+AS2232</f>
        <v>0</v>
      </c>
      <c r="AT2233" s="73">
        <f>+AT2228+AT2229+AT2230+AT2231+AT2232</f>
        <v>0</v>
      </c>
    </row>
    <row r="2236" spans="3:47" ht="15" customHeight="1" x14ac:dyDescent="0.25">
      <c r="C2236" s="385" t="s">
        <v>9227</v>
      </c>
      <c r="D2236" s="385"/>
      <c r="E2236" s="385"/>
      <c r="F2236" s="385"/>
      <c r="AO2236" s="385" t="s">
        <v>9227</v>
      </c>
      <c r="AP2236" s="385"/>
      <c r="AQ2236" s="385"/>
      <c r="AR2236" s="385"/>
    </row>
    <row r="2237" spans="3:47" ht="15" customHeight="1" x14ac:dyDescent="0.25">
      <c r="C2237" s="385"/>
      <c r="D2237" s="385"/>
      <c r="E2237" s="385"/>
      <c r="F2237" s="385"/>
      <c r="AO2237" s="385"/>
      <c r="AP2237" s="385"/>
      <c r="AQ2237" s="385"/>
      <c r="AR2237" s="385"/>
    </row>
    <row r="2260" spans="2:55" x14ac:dyDescent="0.25">
      <c r="C2260" s="100" t="s">
        <v>9444</v>
      </c>
      <c r="AO2260" s="100" t="s">
        <v>9464</v>
      </c>
    </row>
    <row r="2262" spans="2:55" ht="15.75" x14ac:dyDescent="0.25">
      <c r="B2262" s="271" t="s">
        <v>7689</v>
      </c>
      <c r="C2262" s="271" t="s">
        <v>7689</v>
      </c>
      <c r="D2262" s="271"/>
      <c r="E2262" s="271"/>
      <c r="F2262" s="271"/>
      <c r="G2262" s="271"/>
      <c r="H2262" s="271"/>
      <c r="I2262" s="271"/>
      <c r="J2262" s="271"/>
      <c r="K2262" s="271"/>
      <c r="L2262" s="271"/>
      <c r="M2262" s="271"/>
      <c r="N2262" s="271"/>
      <c r="O2262" s="271"/>
      <c r="P2262" s="271"/>
      <c r="Q2262" s="271"/>
      <c r="AN2262" s="271" t="s">
        <v>7689</v>
      </c>
      <c r="AO2262" s="271" t="s">
        <v>7689</v>
      </c>
      <c r="AP2262" s="271"/>
      <c r="AQ2262" s="271"/>
      <c r="AR2262" s="271"/>
      <c r="AS2262" s="271"/>
      <c r="AT2262" s="271"/>
      <c r="AU2262" s="271"/>
      <c r="AV2262" s="271"/>
      <c r="AW2262" s="271"/>
      <c r="AX2262" s="271"/>
      <c r="AY2262" s="271"/>
      <c r="AZ2262" s="271"/>
      <c r="BA2262" s="271"/>
      <c r="BB2262" s="271"/>
      <c r="BC2262" s="271"/>
    </row>
    <row r="2264" spans="2:55" x14ac:dyDescent="0.25">
      <c r="C2264" s="50" t="s">
        <v>7692</v>
      </c>
      <c r="D2264" s="101"/>
      <c r="E2264" s="19" t="str">
        <f>IF(D2264=Tablas!$C$62,"FP_Cerrada",IF('Formacion Profesional'!D2264=Tablas!$C$61,"FP_abierta",""))</f>
        <v/>
      </c>
      <c r="F2264" s="20" t="s">
        <v>7691</v>
      </c>
      <c r="G2264" s="349"/>
      <c r="H2264" s="402"/>
      <c r="I2264" s="350"/>
      <c r="AO2264" s="50" t="s">
        <v>7692</v>
      </c>
      <c r="AP2264" s="101"/>
      <c r="AQ2264" s="19" t="str">
        <f>IF(AP2264=Tablas!$C$62,"FP_Cerrada",IF('Formacion Profesional'!AP2264=Tablas!$C$61,"FP_abierta",""))</f>
        <v/>
      </c>
      <c r="AR2264" s="20" t="s">
        <v>7691</v>
      </c>
      <c r="AS2264" s="349"/>
      <c r="AT2264" s="402"/>
      <c r="AU2264" s="350"/>
    </row>
    <row r="2267" spans="2:55" x14ac:dyDescent="0.25">
      <c r="C2267" s="20" t="s">
        <v>7693</v>
      </c>
      <c r="D2267" s="276"/>
      <c r="E2267" s="277"/>
      <c r="F2267" s="277"/>
      <c r="G2267" s="277"/>
      <c r="H2267" s="277"/>
      <c r="I2267" s="277"/>
      <c r="J2267" s="277"/>
      <c r="K2267" s="278"/>
      <c r="AO2267" s="20" t="s">
        <v>7693</v>
      </c>
      <c r="AP2267" s="276"/>
      <c r="AQ2267" s="277"/>
      <c r="AR2267" s="277"/>
      <c r="AS2267" s="277"/>
      <c r="AT2267" s="277"/>
      <c r="AU2267" s="277"/>
      <c r="AV2267" s="277"/>
      <c r="AW2267" s="278"/>
    </row>
    <row r="2269" spans="2:55" x14ac:dyDescent="0.25">
      <c r="C2269" s="20" t="s">
        <v>7694</v>
      </c>
      <c r="D2269" s="155"/>
      <c r="F2269" s="20" t="s">
        <v>7695</v>
      </c>
      <c r="H2269" s="403"/>
      <c r="I2269" s="404"/>
      <c r="AO2269" s="20" t="s">
        <v>7694</v>
      </c>
      <c r="AP2269" s="155"/>
      <c r="AR2269" s="20" t="s">
        <v>7695</v>
      </c>
      <c r="AT2269" s="403"/>
      <c r="AU2269" s="404"/>
    </row>
    <row r="2271" spans="2:55" x14ac:dyDescent="0.25">
      <c r="C2271" s="405" t="s">
        <v>7710</v>
      </c>
      <c r="D2271" s="406"/>
      <c r="E2271" s="406"/>
      <c r="F2271" s="406"/>
      <c r="G2271" s="406"/>
      <c r="H2271" s="406"/>
      <c r="I2271" s="406"/>
      <c r="J2271" s="407"/>
      <c r="AO2271" s="405" t="s">
        <v>7710</v>
      </c>
      <c r="AP2271" s="406"/>
      <c r="AQ2271" s="406"/>
      <c r="AR2271" s="406"/>
      <c r="AS2271" s="406"/>
      <c r="AT2271" s="406"/>
      <c r="AU2271" s="406"/>
      <c r="AV2271" s="407"/>
    </row>
    <row r="2272" spans="2:55" x14ac:dyDescent="0.25">
      <c r="C2272" s="57"/>
      <c r="D2272" s="58"/>
      <c r="E2272" s="58"/>
      <c r="F2272" s="58"/>
      <c r="G2272" s="58"/>
      <c r="H2272" s="58"/>
      <c r="I2272" s="58"/>
      <c r="J2272" s="59"/>
      <c r="AO2272" s="57"/>
      <c r="AP2272" s="58"/>
      <c r="AQ2272" s="58"/>
      <c r="AR2272" s="58"/>
      <c r="AS2272" s="58"/>
      <c r="AT2272" s="58"/>
      <c r="AU2272" s="58"/>
      <c r="AV2272" s="59"/>
    </row>
    <row r="2273" spans="2:55" x14ac:dyDescent="0.25">
      <c r="C2273" s="63" t="s">
        <v>7697</v>
      </c>
      <c r="D2273" s="156"/>
      <c r="E2273" s="58"/>
      <c r="F2273" s="58"/>
      <c r="G2273" s="58"/>
      <c r="H2273" s="58"/>
      <c r="I2273" s="58"/>
      <c r="J2273" s="59"/>
      <c r="AO2273" s="63" t="s">
        <v>7697</v>
      </c>
      <c r="AP2273" s="156"/>
      <c r="AQ2273" s="58"/>
      <c r="AR2273" s="58"/>
      <c r="AS2273" s="58"/>
      <c r="AT2273" s="58"/>
      <c r="AU2273" s="58"/>
      <c r="AV2273" s="59"/>
    </row>
    <row r="2274" spans="2:55" x14ac:dyDescent="0.25">
      <c r="C2274" s="57"/>
      <c r="D2274" s="58"/>
      <c r="E2274" s="58"/>
      <c r="F2274" s="58"/>
      <c r="G2274" s="58"/>
      <c r="H2274" s="58"/>
      <c r="I2274" s="58"/>
      <c r="J2274" s="59"/>
      <c r="AO2274" s="57"/>
      <c r="AP2274" s="58"/>
      <c r="AQ2274" s="58"/>
      <c r="AR2274" s="58"/>
      <c r="AS2274" s="58"/>
      <c r="AT2274" s="58"/>
      <c r="AU2274" s="58"/>
      <c r="AV2274" s="59"/>
    </row>
    <row r="2275" spans="2:55" x14ac:dyDescent="0.25">
      <c r="C2275" s="63" t="s">
        <v>7696</v>
      </c>
      <c r="D2275" s="156"/>
      <c r="E2275" s="58"/>
      <c r="F2275" s="58"/>
      <c r="G2275" s="58"/>
      <c r="H2275" s="58"/>
      <c r="I2275" s="58"/>
      <c r="J2275" s="59"/>
      <c r="AO2275" s="63" t="s">
        <v>7696</v>
      </c>
      <c r="AP2275" s="156"/>
      <c r="AQ2275" s="58"/>
      <c r="AR2275" s="58"/>
      <c r="AS2275" s="58"/>
      <c r="AT2275" s="58"/>
      <c r="AU2275" s="58"/>
      <c r="AV2275" s="59"/>
    </row>
    <row r="2276" spans="2:55" x14ac:dyDescent="0.25">
      <c r="C2276" s="57"/>
      <c r="D2276" s="58"/>
      <c r="E2276" s="58"/>
      <c r="F2276" s="58"/>
      <c r="G2276" s="58"/>
      <c r="H2276" s="58"/>
      <c r="I2276" s="58"/>
      <c r="J2276" s="59"/>
      <c r="AO2276" s="57"/>
      <c r="AP2276" s="58"/>
      <c r="AQ2276" s="58"/>
      <c r="AR2276" s="58"/>
      <c r="AS2276" s="58"/>
      <c r="AT2276" s="58"/>
      <c r="AU2276" s="58"/>
      <c r="AV2276" s="59"/>
    </row>
    <row r="2277" spans="2:55" x14ac:dyDescent="0.25">
      <c r="C2277" s="63" t="s">
        <v>7698</v>
      </c>
      <c r="D2277" s="156"/>
      <c r="E2277" s="58"/>
      <c r="F2277" s="58"/>
      <c r="G2277" s="58"/>
      <c r="H2277" s="58"/>
      <c r="I2277" s="58"/>
      <c r="J2277" s="59"/>
      <c r="AO2277" s="63" t="s">
        <v>7698</v>
      </c>
      <c r="AP2277" s="156"/>
      <c r="AQ2277" s="58"/>
      <c r="AR2277" s="58"/>
      <c r="AS2277" s="58"/>
      <c r="AT2277" s="58"/>
      <c r="AU2277" s="58"/>
      <c r="AV2277" s="59"/>
    </row>
    <row r="2278" spans="2:55" x14ac:dyDescent="0.25">
      <c r="C2278" s="57"/>
      <c r="D2278" s="58"/>
      <c r="E2278" s="58"/>
      <c r="F2278" s="58"/>
      <c r="G2278" s="58"/>
      <c r="H2278" s="58"/>
      <c r="I2278" s="58"/>
      <c r="J2278" s="59"/>
      <c r="AO2278" s="57"/>
      <c r="AP2278" s="58"/>
      <c r="AQ2278" s="58"/>
      <c r="AR2278" s="58"/>
      <c r="AS2278" s="58"/>
      <c r="AT2278" s="58"/>
      <c r="AU2278" s="58"/>
      <c r="AV2278" s="59"/>
    </row>
    <row r="2279" spans="2:55" x14ac:dyDescent="0.25">
      <c r="C2279" s="408" t="str">
        <f>IF(D2275&gt;1,"Justifique cantidad de réplicas *","")</f>
        <v/>
      </c>
      <c r="D2279" s="409"/>
      <c r="E2279" s="289"/>
      <c r="F2279" s="289"/>
      <c r="G2279" s="289"/>
      <c r="H2279" s="289"/>
      <c r="I2279" s="289"/>
      <c r="J2279" s="59"/>
      <c r="AO2279" s="408" t="str">
        <f>IF(AP2275&gt;1,"Justifique cantidad de réplicas *","")</f>
        <v/>
      </c>
      <c r="AP2279" s="409"/>
      <c r="AQ2279" s="289"/>
      <c r="AR2279" s="289"/>
      <c r="AS2279" s="289"/>
      <c r="AT2279" s="289"/>
      <c r="AU2279" s="289"/>
      <c r="AV2279" s="59"/>
    </row>
    <row r="2280" spans="2:55" x14ac:dyDescent="0.25">
      <c r="C2280" s="60"/>
      <c r="D2280" s="61"/>
      <c r="E2280" s="61"/>
      <c r="F2280" s="61"/>
      <c r="G2280" s="61"/>
      <c r="H2280" s="61"/>
      <c r="I2280" s="61"/>
      <c r="J2280" s="62"/>
      <c r="AO2280" s="60"/>
      <c r="AP2280" s="61"/>
      <c r="AQ2280" s="61"/>
      <c r="AR2280" s="61"/>
      <c r="AS2280" s="61"/>
      <c r="AT2280" s="61"/>
      <c r="AU2280" s="61"/>
      <c r="AV2280" s="62"/>
    </row>
    <row r="2282" spans="2:55" x14ac:dyDescent="0.25">
      <c r="C2282" s="20" t="s">
        <v>9272</v>
      </c>
      <c r="D2282" s="410"/>
      <c r="E2282" s="411"/>
      <c r="F2282" s="411"/>
      <c r="G2282" s="411"/>
      <c r="H2282" s="412"/>
      <c r="AO2282" s="20" t="s">
        <v>9272</v>
      </c>
      <c r="AP2282" s="410"/>
      <c r="AQ2282" s="411"/>
      <c r="AR2282" s="411"/>
      <c r="AS2282" s="411"/>
      <c r="AT2282" s="412"/>
    </row>
    <row r="2284" spans="2:55" ht="15" hidden="1" customHeight="1" x14ac:dyDescent="0.25">
      <c r="B2284" s="19"/>
      <c r="C2284" s="19"/>
      <c r="D2284" s="19" t="e">
        <f>VLOOKUP(D2282,Tablas!$F$1279:$I$2758,4,FALSE)</f>
        <v>#N/A</v>
      </c>
      <c r="E2284" s="19"/>
      <c r="F2284" s="19"/>
      <c r="G2284" s="19"/>
      <c r="H2284" s="19"/>
      <c r="I2284" s="19"/>
      <c r="J2284" s="19"/>
      <c r="K2284" s="19"/>
      <c r="L2284" s="19"/>
      <c r="M2284" s="19"/>
      <c r="N2284" s="19"/>
      <c r="O2284" s="19"/>
      <c r="P2284" s="19"/>
      <c r="Q2284" s="19"/>
      <c r="AN2284" s="19"/>
      <c r="AO2284" s="19"/>
      <c r="AP2284" s="19" t="e">
        <f>VLOOKUP(AP2282,Tablas!$F$1279:$I$2758,4,FALSE)</f>
        <v>#N/A</v>
      </c>
      <c r="AQ2284" s="19"/>
      <c r="AR2284" s="19"/>
      <c r="AS2284" s="19"/>
      <c r="AT2284" s="19"/>
      <c r="AU2284" s="19"/>
      <c r="AV2284" s="19"/>
      <c r="AW2284" s="19"/>
      <c r="AX2284" s="19"/>
      <c r="AY2284" s="19"/>
      <c r="AZ2284" s="19"/>
      <c r="BA2284" s="19"/>
      <c r="BB2284" s="19"/>
      <c r="BC2284" s="19"/>
    </row>
    <row r="2286" spans="2:55" x14ac:dyDescent="0.25">
      <c r="C2286" s="21" t="s">
        <v>9273</v>
      </c>
      <c r="D2286" s="410"/>
      <c r="E2286" s="411"/>
      <c r="F2286" s="411"/>
      <c r="G2286" s="411"/>
      <c r="H2286" s="412"/>
      <c r="AO2286" s="21" t="s">
        <v>9273</v>
      </c>
      <c r="AP2286" s="410"/>
      <c r="AQ2286" s="411"/>
      <c r="AR2286" s="411"/>
      <c r="AS2286" s="411"/>
      <c r="AT2286" s="412"/>
    </row>
    <row r="2288" spans="2:55" x14ac:dyDescent="0.25">
      <c r="C2288" s="413" t="str">
        <f>IF(AND(D2333=0,E2333=0,D2334&gt;0,E2334&gt;0),"Formación exclusiva a desocupados","")</f>
        <v/>
      </c>
      <c r="D2288" s="413"/>
      <c r="E2288" s="413"/>
      <c r="G2288" s="413" t="str">
        <f>IF(AND(D2358=0,E2358=0,D2359&gt;0,E2359&gt;0,D2334=0,E2334=0),"Formación exclusiva a patrocinados","")</f>
        <v/>
      </c>
      <c r="H2288" s="413"/>
      <c r="I2288" s="413"/>
      <c r="AO2288" s="413" t="str">
        <f>IF(AND(AP2333=0,AQ2333=0,AP2334&gt;0,AQ2334&gt;0),"Formación exclusiva a desocupados","")</f>
        <v/>
      </c>
      <c r="AP2288" s="413"/>
      <c r="AQ2288" s="413"/>
      <c r="AS2288" s="413" t="str">
        <f>IF(AND(AP2358=0,AQ2358=0,AP2359&gt;0,AQ2359&gt;0,AP2334=0,AQ2334=0),"Formación exclusiva a patrocinados","")</f>
        <v/>
      </c>
      <c r="AT2288" s="413"/>
      <c r="AU2288" s="413"/>
    </row>
    <row r="2290" spans="3:48" x14ac:dyDescent="0.25">
      <c r="C2290" s="414" t="s">
        <v>9195</v>
      </c>
      <c r="D2290" s="415"/>
      <c r="E2290" s="415"/>
      <c r="F2290" s="415"/>
      <c r="G2290" s="415"/>
      <c r="H2290" s="415"/>
      <c r="I2290" s="415"/>
      <c r="J2290" s="416"/>
      <c r="AO2290" s="414" t="s">
        <v>9195</v>
      </c>
      <c r="AP2290" s="415"/>
      <c r="AQ2290" s="415"/>
      <c r="AR2290" s="415"/>
      <c r="AS2290" s="415"/>
      <c r="AT2290" s="415"/>
      <c r="AU2290" s="415"/>
      <c r="AV2290" s="416"/>
    </row>
    <row r="2292" spans="3:48" x14ac:dyDescent="0.25">
      <c r="C2292" s="20" t="s">
        <v>7566</v>
      </c>
      <c r="D2292" s="274"/>
      <c r="E2292" s="282"/>
      <c r="F2292" s="282"/>
      <c r="G2292" s="282"/>
      <c r="H2292" s="282"/>
      <c r="I2292" s="275"/>
      <c r="AO2292" s="20" t="s">
        <v>7566</v>
      </c>
      <c r="AP2292" s="274"/>
      <c r="AQ2292" s="282"/>
      <c r="AR2292" s="282"/>
      <c r="AS2292" s="282"/>
      <c r="AT2292" s="282"/>
      <c r="AU2292" s="275"/>
    </row>
    <row r="2294" spans="3:48" x14ac:dyDescent="0.25">
      <c r="C2294" s="20" t="s">
        <v>7567</v>
      </c>
      <c r="D2294" s="79"/>
      <c r="F2294" s="20" t="s">
        <v>7568</v>
      </c>
      <c r="G2294" s="417"/>
      <c r="H2294" s="418"/>
      <c r="AO2294" s="20" t="s">
        <v>7567</v>
      </c>
      <c r="AP2294" s="79"/>
      <c r="AR2294" s="20" t="s">
        <v>7568</v>
      </c>
      <c r="AS2294" s="417"/>
      <c r="AT2294" s="418"/>
    </row>
    <row r="2295" spans="3:48" ht="15" hidden="1" customHeight="1" x14ac:dyDescent="0.25">
      <c r="C2295" s="20"/>
      <c r="D2295" s="76" t="str">
        <f>IF(D2294&gt;0,VLOOKUP(D2294,Tablas!$K$5:$L$28,2,FALSE),"")</f>
        <v/>
      </c>
      <c r="E2295" s="19" t="str">
        <f>IF(D2294&gt;0,VLOOKUP(D2294,Tablas!$K$5:$M$28,3,FALSE),"")</f>
        <v/>
      </c>
      <c r="F2295" s="20"/>
      <c r="G2295" s="58"/>
      <c r="AO2295" s="20"/>
      <c r="AP2295" s="76" t="str">
        <f>IF(AP2294&gt;0,VLOOKUP(AP2294,Tablas!$K$5:$L$28,2,FALSE),"")</f>
        <v/>
      </c>
      <c r="AQ2295" s="19" t="str">
        <f>IF(AP2294&gt;0,VLOOKUP(AP2294,Tablas!$K$5:$M$28,3,FALSE),"")</f>
        <v/>
      </c>
      <c r="AR2295" s="20"/>
      <c r="AS2295" s="58"/>
    </row>
    <row r="2297" spans="3:48" x14ac:dyDescent="0.25">
      <c r="C2297" s="20" t="s">
        <v>7570</v>
      </c>
      <c r="D2297" s="79"/>
      <c r="F2297" s="20" t="s">
        <v>9226</v>
      </c>
      <c r="G2297" s="330"/>
      <c r="H2297" s="332"/>
      <c r="AO2297" s="20" t="s">
        <v>7570</v>
      </c>
      <c r="AP2297" s="79"/>
      <c r="AR2297" s="20" t="s">
        <v>9226</v>
      </c>
      <c r="AS2297" s="330"/>
      <c r="AT2297" s="332"/>
    </row>
    <row r="2299" spans="3:48" x14ac:dyDescent="0.25">
      <c r="C2299" s="20" t="s">
        <v>7569</v>
      </c>
      <c r="D2299" s="79"/>
      <c r="F2299" s="20" t="s">
        <v>1180</v>
      </c>
      <c r="G2299" s="419" t="str">
        <f>IF(G2294&gt;0,VLOOKUP(I2299,Tablas!$Y$4:$AC$2546,5,FALSE),"")</f>
        <v/>
      </c>
      <c r="H2299" s="420"/>
      <c r="I2299" s="19" t="str">
        <f>+G2294&amp;D2294</f>
        <v/>
      </c>
      <c r="AO2299" s="20" t="s">
        <v>7569</v>
      </c>
      <c r="AP2299" s="79"/>
      <c r="AR2299" s="20" t="s">
        <v>1180</v>
      </c>
      <c r="AS2299" s="419" t="str">
        <f>IF(AS2294&gt;0,VLOOKUP(AU2299,Tablas!$Y$4:$AC$2546,5,FALSE),"")</f>
        <v/>
      </c>
      <c r="AT2299" s="420"/>
      <c r="AU2299" s="19" t="str">
        <f>+AS2294&amp;AP2294</f>
        <v/>
      </c>
    </row>
    <row r="2304" spans="3:48" x14ac:dyDescent="0.25">
      <c r="C2304" s="414" t="s">
        <v>9196</v>
      </c>
      <c r="D2304" s="415"/>
      <c r="E2304" s="415"/>
      <c r="F2304" s="415"/>
      <c r="G2304" s="415"/>
      <c r="H2304" s="415"/>
      <c r="I2304" s="415"/>
      <c r="J2304" s="416"/>
      <c r="AO2304" s="414" t="s">
        <v>9196</v>
      </c>
      <c r="AP2304" s="415"/>
      <c r="AQ2304" s="415"/>
      <c r="AR2304" s="415"/>
      <c r="AS2304" s="415"/>
      <c r="AT2304" s="415"/>
      <c r="AU2304" s="415"/>
      <c r="AV2304" s="416"/>
    </row>
    <row r="2306" spans="3:48" x14ac:dyDescent="0.25">
      <c r="C2306" s="20" t="s">
        <v>9198</v>
      </c>
      <c r="D2306" s="376"/>
      <c r="E2306" s="377"/>
      <c r="F2306" s="19" t="str">
        <f>IF(D2306=Tablas!$C$34,"Persona_Humana",IF(D2306=Tablas!$C$35,"Universidad",IF(D2306=Tablas!$C$36,"Escuela",IF(D2306=Tablas!$C$37,"Otras_Instituciones",""))))</f>
        <v/>
      </c>
      <c r="AO2306" s="20" t="s">
        <v>9198</v>
      </c>
      <c r="AP2306" s="376"/>
      <c r="AQ2306" s="377"/>
      <c r="AR2306" s="19" t="str">
        <f>IF(AP2306=Tablas!$C$34,"Persona_Humana",IF(AP2306=Tablas!$C$35,"Universidad",IF(AP2306=Tablas!$C$36,"Escuela",IF(AP2306=Tablas!$C$37,"Otras_Instituciones",""))))</f>
        <v/>
      </c>
    </row>
    <row r="2308" spans="3:48" x14ac:dyDescent="0.25">
      <c r="C2308" s="279" t="s">
        <v>9197</v>
      </c>
      <c r="D2308" s="421"/>
      <c r="E2308" s="399"/>
      <c r="F2308" s="400"/>
      <c r="G2308" s="400"/>
      <c r="H2308" s="400"/>
      <c r="I2308" s="400"/>
      <c r="J2308" s="401"/>
      <c r="AO2308" s="279" t="s">
        <v>9197</v>
      </c>
      <c r="AP2308" s="421"/>
      <c r="AQ2308" s="399"/>
      <c r="AR2308" s="400"/>
      <c r="AS2308" s="400"/>
      <c r="AT2308" s="400"/>
      <c r="AU2308" s="400"/>
      <c r="AV2308" s="401"/>
    </row>
    <row r="2310" spans="3:48" x14ac:dyDescent="0.25">
      <c r="C2310" s="75" t="str">
        <f>IF(OR(D2306=Tablas!$C$35,D2306=Tablas!$C$36,D2306=Tablas!$C$37),"Docentes","")</f>
        <v/>
      </c>
      <c r="AO2310" s="75" t="str">
        <f>IF(OR(AP2306=Tablas!$C$35,AP2306=Tablas!$C$36,AP2306=Tablas!$C$37),"Docentes","")</f>
        <v/>
      </c>
    </row>
    <row r="2312" spans="3:48" x14ac:dyDescent="0.25">
      <c r="C2312" s="179" t="str">
        <f>IF(OR(D2306=Tablas!$C$35,D2306=Tablas!$C$36,D2306=Tablas!$C$37),"CUIL/CUIT *","")</f>
        <v/>
      </c>
      <c r="D2312" s="179" t="str">
        <f>IF(OR(D2306=Tablas!$C$35,D2306=Tablas!$C$36,D2306=Tablas!$C$37),"Apellido *","")</f>
        <v/>
      </c>
      <c r="E2312" s="179" t="str">
        <f>IF(OR(D2306=Tablas!$C$35,D2306=Tablas!$C$36,D2306=Tablas!$C$37),"Nombre *","")</f>
        <v/>
      </c>
      <c r="F2312" s="179" t="str">
        <f>IF(OR(D2306=Tablas!$C$35,D2306=Tablas!$C$36,D2306=Tablas!$C$37),"Email *","")</f>
        <v/>
      </c>
      <c r="G2312" s="179" t="str">
        <f>IF(OR(D2306=Tablas!$C$35,D2306=Tablas!$C$36,D2306=Tablas!$C$37),"Trayectoria formativa del docente*","")</f>
        <v/>
      </c>
      <c r="AO2312" s="179" t="str">
        <f>IF(OR(AP2306=Tablas!$C$35,AP2306=Tablas!$C$36,AP2306=Tablas!$C$37),"CUIL/CUIT *","")</f>
        <v/>
      </c>
      <c r="AP2312" s="179" t="str">
        <f>IF(OR(AP2306=Tablas!$C$35,AP2306=Tablas!$C$36,AP2306=Tablas!$C$37),"Apellido *","")</f>
        <v/>
      </c>
      <c r="AQ2312" s="179" t="str">
        <f>IF(OR(AP2306=Tablas!$C$35,AP2306=Tablas!$C$36,AP2306=Tablas!$C$37),"Nombre *","")</f>
        <v/>
      </c>
      <c r="AR2312" s="179" t="str">
        <f>IF(OR(AP2306=Tablas!$C$35,AP2306=Tablas!$C$36,AP2306=Tablas!$C$37),"Email *","")</f>
        <v/>
      </c>
      <c r="AS2312" s="179" t="str">
        <f>IF(OR(AP2306=Tablas!$C$35,AP2306=Tablas!$C$36,AP2306=Tablas!$C$37),"Trayectoria formativa del docente*","")</f>
        <v/>
      </c>
    </row>
    <row r="2313" spans="3:48" x14ac:dyDescent="0.25">
      <c r="C2313" s="177"/>
      <c r="D2313" s="178"/>
      <c r="E2313" s="178"/>
      <c r="F2313" s="178"/>
      <c r="G2313" s="178"/>
      <c r="I2313" s="96" t="str">
        <f>IF(AND(OR(D2306=Tablas!$C$35,D2306=Tablas!$C$36,D2306=Tablas!$C$37),C2313="",D2313="",E2313="",F2313="",G2313=""),"Debe completar los datos de al menos un docente del curso","")</f>
        <v/>
      </c>
      <c r="AO2313" s="177"/>
      <c r="AP2313" s="178"/>
      <c r="AQ2313" s="178"/>
      <c r="AR2313" s="178"/>
      <c r="AS2313" s="178"/>
      <c r="AU2313" s="96" t="str">
        <f>IF(AND(OR(AP2306=Tablas!$C$35,AP2306=Tablas!$C$36,AP2306=Tablas!$C$37),AO2313="",AP2313="",AQ2313="",AR2313="",AS2313=""),"Debe completar los datos de al menos un docente del curso","")</f>
        <v/>
      </c>
    </row>
    <row r="2314" spans="3:48" x14ac:dyDescent="0.25">
      <c r="C2314" s="177"/>
      <c r="D2314" s="178"/>
      <c r="E2314" s="178"/>
      <c r="F2314" s="178"/>
      <c r="G2314" s="178"/>
      <c r="AO2314" s="177"/>
      <c r="AP2314" s="178"/>
      <c r="AQ2314" s="178"/>
      <c r="AR2314" s="178"/>
      <c r="AS2314" s="178"/>
    </row>
    <row r="2315" spans="3:48" x14ac:dyDescent="0.25">
      <c r="C2315" s="177"/>
      <c r="D2315" s="178"/>
      <c r="E2315" s="178"/>
      <c r="F2315" s="178"/>
      <c r="G2315" s="178"/>
      <c r="AO2315" s="177"/>
      <c r="AP2315" s="178"/>
      <c r="AQ2315" s="178"/>
      <c r="AR2315" s="178"/>
      <c r="AS2315" s="178"/>
    </row>
    <row r="2316" spans="3:48" x14ac:dyDescent="0.25">
      <c r="C2316" s="177"/>
      <c r="D2316" s="178"/>
      <c r="E2316" s="178"/>
      <c r="F2316" s="178"/>
      <c r="G2316" s="178"/>
      <c r="AO2316" s="177"/>
      <c r="AP2316" s="178"/>
      <c r="AQ2316" s="178"/>
      <c r="AR2316" s="178"/>
      <c r="AS2316" s="178"/>
    </row>
    <row r="2317" spans="3:48" x14ac:dyDescent="0.25">
      <c r="C2317" s="177"/>
      <c r="D2317" s="178"/>
      <c r="E2317" s="178"/>
      <c r="F2317" s="178"/>
      <c r="G2317" s="178"/>
      <c r="AO2317" s="177"/>
      <c r="AP2317" s="178"/>
      <c r="AQ2317" s="178"/>
      <c r="AR2317" s="178"/>
      <c r="AS2317" s="178"/>
    </row>
    <row r="2318" spans="3:48" x14ac:dyDescent="0.25">
      <c r="C2318" s="177"/>
      <c r="D2318" s="178"/>
      <c r="E2318" s="178"/>
      <c r="F2318" s="178"/>
      <c r="G2318" s="178"/>
      <c r="AO2318" s="177"/>
      <c r="AP2318" s="178"/>
      <c r="AQ2318" s="178"/>
      <c r="AR2318" s="178"/>
      <c r="AS2318" s="178"/>
    </row>
    <row r="2319" spans="3:48" x14ac:dyDescent="0.25">
      <c r="C2319" s="177"/>
      <c r="D2319" s="178"/>
      <c r="E2319" s="178"/>
      <c r="F2319" s="178"/>
      <c r="G2319" s="178"/>
      <c r="AO2319" s="177"/>
      <c r="AP2319" s="178"/>
      <c r="AQ2319" s="178"/>
      <c r="AR2319" s="178"/>
      <c r="AS2319" s="178"/>
    </row>
    <row r="2320" spans="3:48" x14ac:dyDescent="0.25">
      <c r="C2320" s="177"/>
      <c r="D2320" s="178"/>
      <c r="E2320" s="178"/>
      <c r="F2320" s="178"/>
      <c r="G2320" s="178"/>
      <c r="AO2320" s="177"/>
      <c r="AP2320" s="178"/>
      <c r="AQ2320" s="178"/>
      <c r="AR2320" s="178"/>
      <c r="AS2320" s="178"/>
    </row>
    <row r="2321" spans="2:55" x14ac:dyDescent="0.25">
      <c r="C2321" s="177"/>
      <c r="D2321" s="178"/>
      <c r="E2321" s="178"/>
      <c r="F2321" s="178"/>
      <c r="G2321" s="178"/>
      <c r="AO2321" s="177"/>
      <c r="AP2321" s="178"/>
      <c r="AQ2321" s="178"/>
      <c r="AR2321" s="178"/>
      <c r="AS2321" s="178"/>
    </row>
    <row r="2322" spans="2:55" x14ac:dyDescent="0.25">
      <c r="C2322" s="177"/>
      <c r="D2322" s="178"/>
      <c r="E2322" s="178"/>
      <c r="F2322" s="178"/>
      <c r="G2322" s="178"/>
      <c r="AO2322" s="177"/>
      <c r="AP2322" s="178"/>
      <c r="AQ2322" s="178"/>
      <c r="AR2322" s="178"/>
      <c r="AS2322" s="178"/>
    </row>
    <row r="2323" spans="2:55" x14ac:dyDescent="0.25">
      <c r="C2323" s="177"/>
      <c r="D2323" s="178"/>
      <c r="E2323" s="178"/>
      <c r="F2323" s="178"/>
      <c r="G2323" s="178"/>
      <c r="AO2323" s="177"/>
      <c r="AP2323" s="178"/>
      <c r="AQ2323" s="178"/>
      <c r="AR2323" s="178"/>
      <c r="AS2323" s="178"/>
    </row>
    <row r="2324" spans="2:55" x14ac:dyDescent="0.25">
      <c r="C2324" s="177"/>
      <c r="D2324" s="178"/>
      <c r="E2324" s="178"/>
      <c r="F2324" s="178"/>
      <c r="G2324" s="178"/>
      <c r="AO2324" s="177"/>
      <c r="AP2324" s="178"/>
      <c r="AQ2324" s="178"/>
      <c r="AR2324" s="178"/>
      <c r="AS2324" s="178"/>
    </row>
    <row r="2325" spans="2:55" x14ac:dyDescent="0.25">
      <c r="C2325" s="177"/>
      <c r="D2325" s="178"/>
      <c r="E2325" s="178"/>
      <c r="F2325" s="178"/>
      <c r="G2325" s="178"/>
      <c r="AO2325" s="177"/>
      <c r="AP2325" s="178"/>
      <c r="AQ2325" s="178"/>
      <c r="AR2325" s="178"/>
      <c r="AS2325" s="178"/>
    </row>
    <row r="2326" spans="2:55" x14ac:dyDescent="0.25">
      <c r="C2326" s="177"/>
      <c r="D2326" s="178"/>
      <c r="E2326" s="178"/>
      <c r="F2326" s="178"/>
      <c r="G2326" s="178"/>
      <c r="AO2326" s="177"/>
      <c r="AP2326" s="178"/>
      <c r="AQ2326" s="178"/>
      <c r="AR2326" s="178"/>
      <c r="AS2326" s="178"/>
    </row>
    <row r="2327" spans="2:55" x14ac:dyDescent="0.25">
      <c r="C2327" s="177"/>
      <c r="D2327" s="178"/>
      <c r="E2327" s="178"/>
      <c r="F2327" s="178"/>
      <c r="G2327" s="178"/>
      <c r="AO2327" s="177"/>
      <c r="AP2327" s="178"/>
      <c r="AQ2327" s="178"/>
      <c r="AR2327" s="178"/>
      <c r="AS2327" s="178"/>
    </row>
    <row r="2329" spans="2:55" ht="15.75" x14ac:dyDescent="0.25">
      <c r="B2329" s="271" t="s">
        <v>9201</v>
      </c>
      <c r="C2329" s="271"/>
      <c r="D2329" s="271"/>
      <c r="E2329" s="271"/>
      <c r="F2329" s="271"/>
      <c r="G2329" s="271"/>
      <c r="H2329" s="271"/>
      <c r="I2329" s="271"/>
      <c r="J2329" s="271"/>
      <c r="K2329" s="271"/>
      <c r="L2329" s="271"/>
      <c r="M2329" s="271"/>
      <c r="N2329" s="271"/>
      <c r="O2329" s="271"/>
      <c r="P2329" s="271"/>
      <c r="Q2329" s="271"/>
      <c r="AN2329" s="271" t="s">
        <v>9201</v>
      </c>
      <c r="AO2329" s="271"/>
      <c r="AP2329" s="271"/>
      <c r="AQ2329" s="271"/>
      <c r="AR2329" s="271"/>
      <c r="AS2329" s="271"/>
      <c r="AT2329" s="271"/>
      <c r="AU2329" s="271"/>
      <c r="AV2329" s="271"/>
      <c r="AW2329" s="271"/>
      <c r="AX2329" s="271"/>
      <c r="AY2329" s="271"/>
      <c r="AZ2329" s="271"/>
      <c r="BA2329" s="271"/>
      <c r="BB2329" s="271"/>
      <c r="BC2329" s="271"/>
    </row>
    <row r="2332" spans="2:55" x14ac:dyDescent="0.25">
      <c r="D2332" s="102" t="s">
        <v>9202</v>
      </c>
      <c r="E2332" s="102" t="s">
        <v>9203</v>
      </c>
      <c r="AP2332" s="102" t="s">
        <v>9202</v>
      </c>
      <c r="AQ2332" s="102" t="s">
        <v>9203</v>
      </c>
    </row>
    <row r="2333" spans="2:55" x14ac:dyDescent="0.25">
      <c r="C2333" s="64" t="s">
        <v>9204</v>
      </c>
      <c r="D2333" s="134"/>
      <c r="E2333" s="134"/>
      <c r="AO2333" s="64" t="s">
        <v>9204</v>
      </c>
      <c r="AP2333" s="134"/>
      <c r="AQ2333" s="134"/>
    </row>
    <row r="2334" spans="2:55" x14ac:dyDescent="0.25">
      <c r="C2334" s="64"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Profesional'!G2264=Tablas!$C$54)),"Desocupados","")</f>
        <v/>
      </c>
      <c r="D2334" s="134"/>
      <c r="E2334" s="134"/>
      <c r="AO2334" s="64"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Profesional'!AS2264=Tablas!$C$54)),"Desocupados","")</f>
        <v/>
      </c>
      <c r="AP2334" s="134"/>
      <c r="AQ2334" s="134"/>
    </row>
    <row r="2335" spans="2:55" x14ac:dyDescent="0.25">
      <c r="C2335" s="102" t="s">
        <v>7586</v>
      </c>
      <c r="D2335" s="64">
        <f>+D2333+D2334</f>
        <v>0</v>
      </c>
      <c r="E2335" s="64">
        <f>+E2333+E2334</f>
        <v>0</v>
      </c>
      <c r="AO2335" s="102" t="s">
        <v>7586</v>
      </c>
      <c r="AP2335" s="64">
        <f>+AP2333+AP2334</f>
        <v>0</v>
      </c>
      <c r="AQ2335" s="64">
        <f>+AQ2333+AQ2334</f>
        <v>0</v>
      </c>
    </row>
    <row r="2337" spans="2:55" ht="15.75" x14ac:dyDescent="0.25">
      <c r="B2337" s="271"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Profesional'!G2264=Tablas!$C$54)),"Compromiso de inserción de desocupados","")</f>
        <v/>
      </c>
      <c r="C2337" s="271"/>
      <c r="D2337" s="271"/>
      <c r="E2337" s="271"/>
      <c r="F2337" s="271"/>
      <c r="G2337" s="271"/>
      <c r="H2337" s="271"/>
      <c r="I2337" s="271"/>
      <c r="J2337" s="271"/>
      <c r="K2337" s="271"/>
      <c r="L2337" s="271"/>
      <c r="M2337" s="271"/>
      <c r="N2337" s="271"/>
      <c r="O2337" s="271"/>
      <c r="P2337" s="271"/>
      <c r="Q2337" s="271"/>
      <c r="AN2337" s="271"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Profesional'!AS2264=Tablas!$C$54)),"Compromiso de inserción de desocupados","")</f>
        <v/>
      </c>
      <c r="AO2337" s="271"/>
      <c r="AP2337" s="271"/>
      <c r="AQ2337" s="271"/>
      <c r="AR2337" s="271"/>
      <c r="AS2337" s="271"/>
      <c r="AT2337" s="271"/>
      <c r="AU2337" s="271"/>
      <c r="AV2337" s="271"/>
      <c r="AW2337" s="271"/>
      <c r="AX2337" s="271"/>
      <c r="AY2337" s="271"/>
      <c r="AZ2337" s="271"/>
      <c r="BA2337" s="271"/>
      <c r="BB2337" s="271"/>
      <c r="BC2337" s="271"/>
    </row>
    <row r="2339" spans="2:55" x14ac:dyDescent="0.25">
      <c r="C2339" s="355"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Profesional'!G2264=Tablas!$C$57),D2264="",G2264=""),IF(D2334&gt;0,"¿Se compromete a incorporar algún participante desocupado una vez concluido el curso/entrenamiento? ",""))</f>
        <v/>
      </c>
      <c r="D2339" s="355"/>
      <c r="E2339" s="355"/>
      <c r="F2339" s="355"/>
      <c r="G2339" s="355"/>
      <c r="H2339" s="164"/>
      <c r="AO2339" s="355"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Profesional'!AS2264=Tablas!$C$57),AP2264="",AS2264=""),IF(AP2334&gt;0,"¿Se compromete a incorporar algún participante desocupado una vez concluido el curso/entrenamiento? ",""))</f>
        <v/>
      </c>
      <c r="AP2339" s="355"/>
      <c r="AQ2339" s="355"/>
      <c r="AR2339" s="355"/>
      <c r="AS2339" s="355"/>
      <c r="AT2339" s="164"/>
    </row>
    <row r="2341" spans="2:55" x14ac:dyDescent="0.25">
      <c r="C2341" s="20"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Profesional'!G2264=Tablas!$C$57),D2264="",G2264=""),IF(AND(D2334&gt;0,H2339="SI"),"¿Cuántos? *",""))</f>
        <v/>
      </c>
      <c r="D2341" s="164"/>
      <c r="AO2341" s="20"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Profesional'!AS2264=Tablas!$C$57),AP2264="",AS2264=""),IF(AND(AP2334&gt;0,AT2339="SI"),"¿Cuántos? *",""))</f>
        <v/>
      </c>
      <c r="AP2341" s="164"/>
    </row>
    <row r="2343" spans="2:55" x14ac:dyDescent="0.25">
      <c r="C2343" s="288"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Profesional'!G2264=Tablas!$C$57),D2264="",G2264=""),IF(AND(D2334&gt;0,H2339="SI"),"¿En qué puestos serán incorporados? *",""))</f>
        <v/>
      </c>
      <c r="D2343" s="288"/>
      <c r="E2343" s="289"/>
      <c r="F2343" s="289"/>
      <c r="G2343" s="289"/>
      <c r="H2343" s="289"/>
      <c r="I2343" s="289"/>
      <c r="J2343" s="289"/>
      <c r="K2343" s="289"/>
      <c r="L2343" s="289"/>
      <c r="M2343" s="289"/>
      <c r="N2343" s="289"/>
      <c r="O2343" s="289"/>
      <c r="P2343" s="289"/>
      <c r="AO2343" s="288"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Profesional'!AS2264=Tablas!$C$57),AP2264="",AS2264=""),IF(AND(AP2334&gt;0,AT2339="SI"),"¿En qué puestos serán incorporados? *",""))</f>
        <v/>
      </c>
      <c r="AP2343" s="288"/>
      <c r="AQ2343" s="289"/>
      <c r="AR2343" s="289"/>
      <c r="AS2343" s="289"/>
      <c r="AT2343" s="289"/>
      <c r="AU2343" s="289"/>
      <c r="AV2343" s="289"/>
      <c r="AW2343" s="289"/>
      <c r="AX2343" s="289"/>
      <c r="AY2343" s="289"/>
      <c r="AZ2343" s="289"/>
      <c r="BA2343" s="289"/>
      <c r="BB2343" s="289"/>
    </row>
    <row r="2345" spans="2:55" x14ac:dyDescent="0.25">
      <c r="C2345" s="158"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Profesional'!G2264=Tablas!$C$57),D2264="",G2264=""),IF(AND(D2334&gt;0,H2339="SI"),"Indique a que grupo pertenecen los desocupados a incorporar *",""))</f>
        <v/>
      </c>
      <c r="D2345" s="158"/>
      <c r="E2345" s="158"/>
      <c r="F2345" s="137"/>
      <c r="G2345" s="159"/>
      <c r="H2345" s="159"/>
      <c r="AO2345" s="158"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Profesional'!AS2264=Tablas!$C$57),AP2264="",AS2264=""),IF(AND(AP2334&gt;0,AT2339="SI"),"Indique a que grupo pertenecen los desocupados a incorporar *",""))</f>
        <v/>
      </c>
      <c r="AP2345" s="158"/>
      <c r="AQ2345" s="158"/>
      <c r="AR2345" s="137"/>
      <c r="AS2345" s="159"/>
      <c r="AT2345" s="159"/>
    </row>
    <row r="2347" spans="2:55" x14ac:dyDescent="0.25">
      <c r="C2347" s="38"/>
      <c r="D2347" s="38"/>
      <c r="E2347" s="180"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Profesional'!G2264=Tablas!$C$57),D2264="",G2264=""),IF(AND(D2334&gt;0,H2339="SI"),"18 a 24 años",""))</f>
        <v/>
      </c>
      <c r="F2347" s="180"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Profesional'!G2264=Tablas!$C$57),D2264="",G2264=""),IF(AND(D2334&gt;0,H2339="SI"),"25 a 44 años",""))</f>
        <v/>
      </c>
      <c r="G2347" s="180"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Profesional'!G2264=Tablas!$C$57),D2264="",G2264=""),IF(AND(D2334&gt;0,H2339="SI"),"Mayores de 45 años",""))</f>
        <v/>
      </c>
      <c r="H2347" s="180"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Profesional'!G2264=Tablas!$C$57),D2264="",G2264=""),IF(AND(D2334&gt;0,H2339="SI"),"Total",""))</f>
        <v/>
      </c>
      <c r="AO2347" s="38"/>
      <c r="AP2347" s="38"/>
      <c r="AQ2347" s="180"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Profesional'!AS2264=Tablas!$C$57),AP2264="",AS2264=""),IF(AND(AP2334&gt;0,AT2339="SI"),"18 a 24 años",""))</f>
        <v/>
      </c>
      <c r="AR2347" s="180"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Profesional'!AS2264=Tablas!$C$57),AP2264="",AS2264=""),IF(AND(AP2334&gt;0,AT2339="SI"),"25 a 44 años",""))</f>
        <v/>
      </c>
      <c r="AS2347" s="180"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Profesional'!AS2264=Tablas!$C$57),AP2264="",AS2264=""),IF(AND(AP2334&gt;0,AT2339="SI"),"Mayores de 45 años",""))</f>
        <v/>
      </c>
      <c r="AT2347" s="180"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Profesional'!AS2264=Tablas!$C$57),AP2264="",AS2264=""),IF(AND(AP2334&gt;0,AT2339="SI"),"Total",""))</f>
        <v/>
      </c>
    </row>
    <row r="2348" spans="2:55" x14ac:dyDescent="0.25">
      <c r="C2348" s="395"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Profesional'!G2264=Tablas!$C$57),D2264="",G2264=""),IF(AND(D2334&gt;0,H2339="SI"),"En general",""))</f>
        <v/>
      </c>
      <c r="D2348" s="395"/>
      <c r="E2348" s="181"/>
      <c r="F2348" s="181"/>
      <c r="G2348" s="181"/>
      <c r="H2348"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Profesional'!G2264=Tablas!$C$57),D2264="",G2264=""),IF(AND(D2334&gt;0,H2339="SI"),+E2348+F2348+G2348,""))</f>
        <v/>
      </c>
      <c r="AO2348" s="395"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Profesional'!AS2264=Tablas!$C$57),AP2264="",AS2264=""),IF(AND(AP2334&gt;0,AT2339="SI"),"En general",""))</f>
        <v/>
      </c>
      <c r="AP2348" s="395"/>
      <c r="AQ2348" s="181"/>
      <c r="AR2348" s="181"/>
      <c r="AS2348" s="181"/>
      <c r="AT2348"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Profesional'!AS2264=Tablas!$C$57),AP2264="",AS2264=""),IF(AND(AP2334&gt;0,AT2339="SI"),+AQ2348+AR2348+AS2348,""))</f>
        <v/>
      </c>
    </row>
    <row r="2349" spans="2:55" x14ac:dyDescent="0.25">
      <c r="C2349" s="395"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Profesional'!G2264=Tablas!$C$57),D2264="",G2264=""),IF(AND(D2334&gt;0,H2339="SI"),"Con Discapacidad ",""))</f>
        <v/>
      </c>
      <c r="D2349" s="395"/>
      <c r="E2349" s="181"/>
      <c r="F2349" s="181"/>
      <c r="G2349" s="181"/>
      <c r="H2349"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Profesional'!G2264=Tablas!$C$57),D2264="",G2264=""),IF(AND(D2334&gt;0,H2339="SI"),+E2349+F2349+G2349,""))</f>
        <v/>
      </c>
      <c r="AO2349" s="395"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Profesional'!AS2264=Tablas!$C$57),AP2264="",AS2264=""),IF(AND(AP2334&gt;0,AT2339="SI"),"Con Discapacidad ",""))</f>
        <v/>
      </c>
      <c r="AP2349" s="395"/>
      <c r="AQ2349" s="181"/>
      <c r="AR2349" s="181"/>
      <c r="AS2349" s="181"/>
      <c r="AT2349"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Profesional'!AS2264=Tablas!$C$57),AP2264="",AS2264=""),IF(AND(AP2334&gt;0,AT2339="SI"),+AQ2349+AR2349+AS2349,""))</f>
        <v/>
      </c>
    </row>
    <row r="2350" spans="2:55" x14ac:dyDescent="0.25">
      <c r="C2350" s="395"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Profesional'!G2264=Tablas!$C$57),D2264="",G2264=""),IF(AND(D2334&gt;0,H2339="SI"),"Incluidos en el Seguro de Capacitación y Empleo (SCyE)",""))</f>
        <v/>
      </c>
      <c r="D2350" s="395"/>
      <c r="E2350" s="181"/>
      <c r="F2350" s="181"/>
      <c r="G2350" s="181"/>
      <c r="H2350"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Profesional'!G2264=Tablas!$C$57),D2264="",G2264=""),IF(AND(D2334&gt;0,H2339="SI"),+E2350+F2350+G2350,""))</f>
        <v/>
      </c>
      <c r="AO2350" s="395"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Profesional'!AS2264=Tablas!$C$57),AP2264="",AS2264=""),IF(AND(AP2334&gt;0,AT2339="SI"),"Incluidos en el Seguro de Capacitación y Empleo (SCyE)",""))</f>
        <v/>
      </c>
      <c r="AP2350" s="395"/>
      <c r="AQ2350" s="181"/>
      <c r="AR2350" s="181"/>
      <c r="AS2350" s="181"/>
      <c r="AT2350"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Profesional'!AS2264=Tablas!$C$57),AP2264="",AS2264=""),IF(AND(AP2334&gt;0,AT2339="SI"),+AQ2350+AR2350+AS2350,""))</f>
        <v/>
      </c>
    </row>
    <row r="2351" spans="2:55" x14ac:dyDescent="0.25">
      <c r="C2351" s="396"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Profesional'!G2264=Tablas!$C$57),D2264="",G2264=""),IF(AND(D2334&gt;0,H2339="SI"),"Total",""))</f>
        <v/>
      </c>
      <c r="D2351" s="396"/>
      <c r="E2351"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Profesional'!G2264=Tablas!$C$57),D2264="",G2264=""),IF(AND(D2334&gt;0,H2339="SI"),+E2348+E2349+E2350,""))</f>
        <v/>
      </c>
      <c r="F2351"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Profesional'!G2264=Tablas!$C$57),D2264="",G2264=""),IF(AND(D2334&gt;0,H2339="SI"),+F2348+F2349+F2350,""))</f>
        <v/>
      </c>
      <c r="G2351"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Profesional'!G2264=Tablas!$C$57),D2264="",G2264=""),IF(AND(D2334&gt;0,H2339="SI"),+G2348+G2349+G2350,""))</f>
        <v/>
      </c>
      <c r="H2351" s="182" t="str">
        <f>IF(OR(AND('Formacion Profesional'!D2264=Tablas!$C$61,'Formacion Profesional'!G2264=Tablas!$C$53),AND('Formacion Profesional'!D2264=Tablas!$C$61,'Formacion Profesional'!G2264=Tablas!$C$54),AND('Formacion Profesional'!D2264=Tablas!$C$62,'Formacion Profesional'!G2264=Tablas!$C$53),AND('Formacion Profesional'!D2264=Tablas!$C$62,'Formacion Profesional'!G2264=Tablas!$C$54),AND('Formacion Profesional'!D2264=Tablas!$C$62,'Formacion Profesional'!G2264=Tablas!$C$56),AND('Formacion Profesional'!D2264=Tablas!$C$62,'Formacion Profesional'!G2264=Tablas!$C$57),D2264="",G2264=""),IF(AND(D2334&gt;0,H2339="SI"),+H2348+H2349+H2350,""))</f>
        <v/>
      </c>
      <c r="AO2351" s="396"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Profesional'!AS2264=Tablas!$C$57),AP2264="",AS2264=""),IF(AND(AP2334&gt;0,AT2339="SI"),"Total",""))</f>
        <v/>
      </c>
      <c r="AP2351" s="396"/>
      <c r="AQ2351"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Profesional'!AS2264=Tablas!$C$57),AP2264="",AS2264=""),IF(AND(AP2334&gt;0,AT2339="SI"),+AQ2348+AQ2349+AQ2350,""))</f>
        <v/>
      </c>
      <c r="AR2351"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Profesional'!AS2264=Tablas!$C$57),AP2264="",AS2264=""),IF(AND(AP2334&gt;0,AT2339="SI"),+AR2348+AR2349+AR2350,""))</f>
        <v/>
      </c>
      <c r="AS2351"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Profesional'!AS2264=Tablas!$C$57),AP2264="",AS2264=""),IF(AND(AP2334&gt;0,AT2339="SI"),+AS2348+AS2349+AS2350,""))</f>
        <v/>
      </c>
      <c r="AT2351" s="182" t="str">
        <f>IF(OR(AND('Formacion Profesional'!AP2264=Tablas!$C$61,'Formacion Profesional'!AS2264=Tablas!$C$53),AND('Formacion Profesional'!AP2264=Tablas!$C$61,'Formacion Profesional'!AS2264=Tablas!$C$54),AND('Formacion Profesional'!AP2264=Tablas!$C$62,'Formacion Profesional'!AS2264=Tablas!$C$53),AND('Formacion Profesional'!AP2264=Tablas!$C$62,'Formacion Profesional'!AS2264=Tablas!$C$54),AND('Formacion Profesional'!AP2264=Tablas!$C$62,'Formacion Profesional'!AS2264=Tablas!$C$56),AND('Formacion Profesional'!AP2264=Tablas!$C$62,'Formacion Profesional'!AS2264=Tablas!$C$57),AP2264="",AS2264=""),IF(AND(AP2334&gt;0,AT2339="SI"),+AT2348+AT2349+AT2350,""))</f>
        <v/>
      </c>
    </row>
    <row r="2354" spans="2:55" ht="15.75" x14ac:dyDescent="0.25">
      <c r="B2354" s="271" t="str">
        <f>IF(OR(AND(D2264=Tablas!$C$61,'Formacion Profesional'!G2264=Tablas!$C$53),AND(D2264=Tablas!$C$61,'Formacion Profesional'!G2264=Tablas!$C$54),AND(D2264=Tablas!$C$62,'Formacion Profesional'!G2264=Tablas!$C$53),AND(D2264=Tablas!$C$62,'Formacion Profesional'!G2264=Tablas!$C$54),AND(D2264=Tablas!$C$62,'Formacion Profesional'!G2264=Tablas!$C$56)),"Participantes ocupados","")</f>
        <v/>
      </c>
      <c r="C2354" s="271"/>
      <c r="D2354" s="271"/>
      <c r="E2354" s="271"/>
      <c r="F2354" s="271"/>
      <c r="G2354" s="271"/>
      <c r="H2354" s="271"/>
      <c r="I2354" s="271"/>
      <c r="J2354" s="271"/>
      <c r="K2354" s="271"/>
      <c r="L2354" s="271"/>
      <c r="M2354" s="271"/>
      <c r="N2354" s="271"/>
      <c r="O2354" s="271"/>
      <c r="P2354" s="271"/>
      <c r="Q2354" s="271"/>
      <c r="AN2354" s="271"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Profesional'!AS2264=Tablas!$C$56)),"Participantes ocupados","")</f>
        <v/>
      </c>
      <c r="AO2354" s="271"/>
      <c r="AP2354" s="271"/>
      <c r="AQ2354" s="271"/>
      <c r="AR2354" s="271"/>
      <c r="AS2354" s="271"/>
      <c r="AT2354" s="271"/>
      <c r="AU2354" s="271"/>
      <c r="AV2354" s="271"/>
      <c r="AW2354" s="271"/>
      <c r="AX2354" s="271"/>
      <c r="AY2354" s="271"/>
      <c r="AZ2354" s="271"/>
      <c r="BA2354" s="271"/>
      <c r="BB2354" s="271"/>
      <c r="BC2354" s="271"/>
    </row>
    <row r="2357" spans="2:55" x14ac:dyDescent="0.25">
      <c r="C2357" s="58"/>
      <c r="D2357" s="165" t="str">
        <f>IF(OR(AND(D2264=Tablas!$C$61,'Formacion Profesional'!G2264=Tablas!$C$53),AND(D2264=Tablas!$C$61,'Formacion Profesional'!G2264=Tablas!$C$54),AND(D2264=Tablas!$C$62,'Formacion Profesional'!G2264=Tablas!$C$53),AND(D2264=Tablas!$C$62,'Formacion Profesional'!G2264=Tablas!$C$54),AND(D2264=Tablas!$C$62,'Formacion Profesional'!G2264=Tablas!$C$56)),"Una réplica","")</f>
        <v/>
      </c>
      <c r="E2357" s="162" t="str">
        <f>IF(OR(AND(D2264=Tablas!$C$61,'Formacion Profesional'!G2264=Tablas!$C$53),AND(D2264=Tablas!$C$61,'Formacion Profesional'!G2264=Tablas!$C$54),AND(D2264=Tablas!$C$62,'Formacion Profesional'!G2264=Tablas!$C$53),AND(D2264=Tablas!$C$62,'Formacion Profesional'!G2264=Tablas!$C$54),AND(D2264=Tablas!$C$62,'Formacion Profesional'!G2264=Tablas!$C$56)),"Todas las réplicas","")</f>
        <v/>
      </c>
      <c r="AO2357" s="58"/>
      <c r="AP2357" s="165"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Profesional'!AS2264=Tablas!$C$56)),"Una réplica","")</f>
        <v/>
      </c>
      <c r="AQ2357" s="162"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Profesional'!AS2264=Tablas!$C$56)),"Todas las réplicas","")</f>
        <v/>
      </c>
    </row>
    <row r="2358" spans="2:55" x14ac:dyDescent="0.25">
      <c r="C2358" s="167" t="str">
        <f>IF(OR(AND(D2264=Tablas!$C$61,'Formacion Profesional'!G2264=Tablas!$C$53),AND(D2264=Tablas!$C$61,'Formacion Profesional'!G2264=Tablas!$C$54),AND(D2264=Tablas!$C$62,'Formacion Profesional'!G2264=Tablas!$C$53),AND(D2264=Tablas!$C$62,'Formacion Profesional'!G2264=Tablas!$C$54),AND(D2264=Tablas!$C$62,'Formacion Profesional'!G2264=Tablas!$C$56)),"Del sujeto beneficiario","")</f>
        <v/>
      </c>
      <c r="D2358" s="127"/>
      <c r="E2358" s="127"/>
      <c r="AO2358" s="167"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Profesional'!AS2264=Tablas!$C$56)),"Del sujeto beneficiario","")</f>
        <v/>
      </c>
      <c r="AP2358" s="127"/>
      <c r="AQ2358" s="127"/>
    </row>
    <row r="2359" spans="2:55" x14ac:dyDescent="0.25">
      <c r="C2359" s="73" t="str">
        <f>IF(OR(AND(D2264=Tablas!$C$61,'Formacion Profesional'!G2264=Tablas!$C$53),AND(D2264=Tablas!$C$61,'Formacion Profesional'!G2264=Tablas!$C$54),AND(D2264=Tablas!$C$62,'Formacion Profesional'!G2264=Tablas!$C$53),AND(D2264=Tablas!$C$62,'Formacion Profesional'!G2264=Tablas!$C$54),AND(D2264=Tablas!$C$62,'Formacion Profesional'!G2264=Tablas!$C$56)),"De la/s patrocinada/s","")</f>
        <v/>
      </c>
      <c r="D2359" s="127"/>
      <c r="E2359" s="127"/>
      <c r="AO2359" s="73"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Profesional'!AS2264=Tablas!$C$56)),"De la/s patrocinada/s","")</f>
        <v/>
      </c>
      <c r="AP2359" s="127"/>
      <c r="AQ2359" s="127"/>
    </row>
    <row r="2360" spans="2:55" x14ac:dyDescent="0.25">
      <c r="C2360" s="126" t="str">
        <f>IF(OR(AND(D2264=Tablas!$C$61,'Formacion Profesional'!G2264=Tablas!$C$53),AND(D2264=Tablas!$C$61,'Formacion Profesional'!G2264=Tablas!$C$54),AND(D2264=Tablas!$C$62,'Formacion Profesional'!G2264=Tablas!$C$53),AND(D2264=Tablas!$C$62,'Formacion Profesional'!G2264=Tablas!$C$54),AND(D2264=Tablas!$C$62,'Formacion Profesional'!G2264=Tablas!$C$56)),"Total","")</f>
        <v/>
      </c>
      <c r="D2360" s="128" t="str">
        <f>IF(OR(AND(D2264=Tablas!$C$61,'Formacion Profesional'!G2264=Tablas!$C$53),AND(D2264=Tablas!$C$61,'Formacion Profesional'!G2264=Tablas!$C$54),AND(D2264=Tablas!$C$62,'Formacion Profesional'!G2264=Tablas!$C$53),AND(D2264=Tablas!$C$62,'Formacion Profesional'!G2264=Tablas!$C$54),AND(D2264=Tablas!$C$62,'Formacion Profesional'!G2264=Tablas!$C$56)),SUM(D2358:D2359),"")</f>
        <v/>
      </c>
      <c r="E2360" s="128" t="str">
        <f>IF(OR(AND(D2264=Tablas!$C$61,'Formacion Profesional'!G2264=Tablas!$C$53),AND(D2264=Tablas!$C$61,'Formacion Profesional'!G2264=Tablas!$C$54),AND(D2264=Tablas!$C$62,'Formacion Profesional'!G2264=Tablas!$C$53),AND(D2264=Tablas!$C$62,'Formacion Profesional'!G2264=Tablas!$C$54),AND(D2264=Tablas!$C$62,'Formacion Profesional'!G2264=Tablas!$C$56)),SUM(E2358:E2359),"")</f>
        <v/>
      </c>
      <c r="AO2360" s="12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Profesional'!AS2264=Tablas!$C$56)),"Total","")</f>
        <v/>
      </c>
      <c r="AP2360" s="128"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Profesional'!AS2264=Tablas!$C$56)),SUM(AP2358:AP2359),"")</f>
        <v/>
      </c>
      <c r="AQ2360" s="128"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Profesional'!AS2264=Tablas!$C$56)),SUM(AQ2358:AQ2359),"")</f>
        <v/>
      </c>
    </row>
    <row r="2363" spans="2:55" ht="15.75" x14ac:dyDescent="0.25">
      <c r="B2363" s="271" t="s">
        <v>9274</v>
      </c>
      <c r="C2363" s="271"/>
      <c r="D2363" s="271"/>
      <c r="E2363" s="271"/>
      <c r="F2363" s="271"/>
      <c r="G2363" s="271"/>
      <c r="H2363" s="271"/>
      <c r="I2363" s="271"/>
      <c r="J2363" s="271"/>
      <c r="K2363" s="271"/>
      <c r="L2363" s="271"/>
      <c r="M2363" s="271"/>
      <c r="N2363" s="271"/>
      <c r="O2363" s="271"/>
      <c r="P2363" s="271"/>
      <c r="Q2363" s="271"/>
      <c r="AN2363" s="271" t="s">
        <v>9274</v>
      </c>
      <c r="AO2363" s="271"/>
      <c r="AP2363" s="271"/>
      <c r="AQ2363" s="271"/>
      <c r="AR2363" s="271"/>
      <c r="AS2363" s="271"/>
      <c r="AT2363" s="271"/>
      <c r="AU2363" s="271"/>
      <c r="AV2363" s="271"/>
      <c r="AW2363" s="271"/>
      <c r="AX2363" s="271"/>
      <c r="AY2363" s="271"/>
      <c r="AZ2363" s="271"/>
      <c r="BA2363" s="271"/>
      <c r="BB2363" s="271"/>
      <c r="BC2363" s="271"/>
    </row>
    <row r="2365" spans="2:55" ht="71.25" customHeight="1" x14ac:dyDescent="0.25">
      <c r="C2365" s="38"/>
      <c r="D2365" s="38"/>
      <c r="E2365" s="166" t="str">
        <f>IF(OR(AND(D2264=Tablas!$C$61,'Formacion Profesional'!G2264=Tablas!$C$53),AND(D2264=Tablas!$C$61,'Formacion Profesional'!G2264=Tablas!$C$54),AND(D2264=Tablas!$C$62,'Formacion Profesional'!G2264=Tablas!$C$53),AND(D2264=Tablas!$C$62,'Formacion Profesional'!G2264=Tablas!$C$54),AND(D2264=Tablas!$C$62,'Formacion Profesional'!G2264=Tablas!$C$56)),"Producción / Operaciones","")</f>
        <v/>
      </c>
      <c r="F2365" s="166" t="str">
        <f>IF(OR(AND(D2264=Tablas!$C$61,'Formacion Profesional'!G2264=Tablas!$C$53),AND(D2264=Tablas!$C$61,'Formacion Profesional'!G2264=Tablas!$C$54),AND(D2264=Tablas!$C$62,'Formacion Profesional'!G2264=Tablas!$C$53),AND(D2264=Tablas!$C$62,'Formacion Profesional'!G2264=Tablas!$C$54),AND(D2264=Tablas!$C$62,'Formacion Profesional'!G2264=Tablas!$C$56)),"Comercial y ventas","")</f>
        <v/>
      </c>
      <c r="G2365" s="166" t="str">
        <f>IF(OR(AND(D2264=Tablas!$C$61,'Formacion Profesional'!G2264=Tablas!$C$53),AND(D2264=Tablas!$C$61,'Formacion Profesional'!G2264=Tablas!$C$54),AND(D2264=Tablas!$C$62,'Formacion Profesional'!G2264=Tablas!$C$53),AND(D2264=Tablas!$C$62,'Formacion Profesional'!G2264=Tablas!$C$54),AND(D2264=Tablas!$C$62,'Formacion Profesional'!G2264=Tablas!$C$56)),"Administración y finanzas","")</f>
        <v/>
      </c>
      <c r="H2365" s="166" t="str">
        <f>IF(OR(AND(D2264=Tablas!$C$61,'Formacion Profesional'!G2264=Tablas!$C$53),AND(D2264=Tablas!$C$61,'Formacion Profesional'!G2264=Tablas!$C$54),AND(D2264=Tablas!$C$62,'Formacion Profesional'!G2264=Tablas!$C$53),AND(D2264=Tablas!$C$62,'Formacion Profesional'!G2264=Tablas!$C$54),AND(D2264=Tablas!$C$62,'Formacion Profesional'!G2264=Tablas!$C$56)),"Recursos Humanos","")</f>
        <v/>
      </c>
      <c r="I2365" s="166" t="str">
        <f>IF(OR(AND(D2264=Tablas!$C$61,'Formacion Profesional'!G2264=Tablas!$C$53),AND(D2264=Tablas!$C$61,'Formacion Profesional'!G2264=Tablas!$C$54),AND(D2264=Tablas!$C$62,'Formacion Profesional'!G2264=Tablas!$C$53),AND(D2264=Tablas!$C$62,'Formacion Profesional'!G2264=Tablas!$C$54),AND(D2264=Tablas!$C$62,'Formacion Profesional'!G2264=Tablas!$C$56)),"Otros","")</f>
        <v/>
      </c>
      <c r="J2365" s="166" t="str">
        <f>IF(OR(AND(D2264=Tablas!$C$61,'Formacion Profesional'!G2264=Tablas!$C$53),AND(D2264=Tablas!$C$61,'Formacion Profesional'!G2264=Tablas!$C$54),AND(D2264=Tablas!$C$62,'Formacion Profesional'!G2264=Tablas!$C$53),AND(D2264=Tablas!$C$62,'Formacion Profesional'!G2264=Tablas!$C$54),AND(D2264=Tablas!$C$62,'Formacion Profesional'!G2264=Tablas!$C$56)),"Total","")</f>
        <v/>
      </c>
      <c r="L2365" s="26"/>
      <c r="AO2365" s="38"/>
      <c r="AP2365" s="38"/>
      <c r="AQ2365" s="16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Profesional'!AS2264=Tablas!$C$56)),"Producción / Operaciones","")</f>
        <v/>
      </c>
      <c r="AR2365" s="16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Profesional'!AS2264=Tablas!$C$56)),"Comercial y ventas","")</f>
        <v/>
      </c>
      <c r="AS2365" s="16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Profesional'!AS2264=Tablas!$C$56)),"Administración y finanzas","")</f>
        <v/>
      </c>
      <c r="AT2365" s="16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Profesional'!AS2264=Tablas!$C$56)),"Recursos Humanos","")</f>
        <v/>
      </c>
      <c r="AU2365" s="16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Profesional'!AS2264=Tablas!$C$56)),"Otros","")</f>
        <v/>
      </c>
      <c r="AV2365" s="16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Profesional'!AS2264=Tablas!$C$56)),"Total","")</f>
        <v/>
      </c>
      <c r="AX2365" s="26"/>
    </row>
    <row r="2366" spans="2:55" x14ac:dyDescent="0.25">
      <c r="C2366" s="397" t="str">
        <f>IF(AND('Empresa Cooperativa'!$D$12=Tablas!$C$4,OR(AND(D2264=Tablas!$C$61,'Formacion Profesional'!G2264=Tablas!$C$53),AND(D2264=Tablas!$C$61,'Formacion Profesional'!G2264=Tablas!$C$54),AND(D2264=Tablas!$C$62,'Formacion Profesional'!G2264=Tablas!$C$53),AND(D2264=Tablas!$C$62,'Formacion Profesional'!G2264=Tablas!$C$54),AND(D2264=Tablas!$C$62,'Formacion Profesional'!G2264=Tablas!$C$56))),"Gerentes",IF(AND('Empresa Cooperativa'!$D$12=Tablas!$C$5,OR(AND(D2264=Tablas!$C$61,'Formacion Profesional'!G2264=Tablas!$C$53),AND(D2264=Tablas!$C$61,'Formacion Profesional'!G2264=Tablas!$C$54),AND(D2264=Tablas!$C$62,'Formacion Profesional'!G2264=Tablas!$C$53),AND(D2264=Tablas!$C$62,'Formacion Profesional'!G2264=Tablas!$C$54),AND(D2264=Tablas!$C$62,'Formacion Profesional'!G2264=Tablas!$C$56))),"Asociados",""))</f>
        <v/>
      </c>
      <c r="D2366" s="397"/>
      <c r="E2366" s="129"/>
      <c r="F2366" s="129"/>
      <c r="G2366" s="129"/>
      <c r="H2366" s="129"/>
      <c r="I2366" s="129"/>
      <c r="J2366" s="131" t="str">
        <f>IF(OR(AND(D2264=Tablas!$C$61,'Formacion Profesional'!G2264=Tablas!$C$53),AND(D2264=Tablas!$C$61,'Formacion Profesional'!G2264=Tablas!$C$54),AND(D2264=Tablas!$C$62,'Formacion Profesional'!G2264=Tablas!$C$53),AND(D2264=Tablas!$C$62,'Formacion Profesional'!G2264=Tablas!$C$54),AND(D2264=Tablas!$C$62,'Formacion Profesional'!G2264=Tablas!$C$56)),SUM(E2366:I2366),"")</f>
        <v/>
      </c>
      <c r="L2366" s="26"/>
      <c r="AO2366" s="397" t="str">
        <f>IF(AND('Empresa Cooperativa'!$D$12=Tablas!$C$4,OR(AND(AP2264=Tablas!$C$61,'Formacion Profesional'!AS2264=Tablas!$C$53),AND(AP2264=Tablas!$C$61,'Formacion Profesional'!AS2264=Tablas!$C$54),AND(AP2264=Tablas!$C$62,'Formacion Profesional'!AS2264=Tablas!$C$53),AND(AP2264=Tablas!$C$62,'Formacion Profesional'!AS2264=Tablas!$C$54),AND(AP2264=Tablas!$C$62,'Formacion Profesional'!AS2264=Tablas!$C$56))),"Gerentes",IF(AND('Empresa Cooperativa'!$D$12=Tablas!$C$5,OR(AND(AP2264=Tablas!$C$61,'Formacion Profesional'!AS2264=Tablas!$C$53),AND(AP2264=Tablas!$C$61,'Formacion Profesional'!AS2264=Tablas!$C$54),AND(AP2264=Tablas!$C$62,'Formacion Profesional'!AS2264=Tablas!$C$53),AND(AP2264=Tablas!$C$62,'Formacion Profesional'!AS2264=Tablas!$C$54),AND(AP2264=Tablas!$C$62,'Formacion Profesional'!AS2264=Tablas!$C$56))),"Asociados",""))</f>
        <v/>
      </c>
      <c r="AP2366" s="397"/>
      <c r="AQ2366" s="129"/>
      <c r="AR2366" s="129"/>
      <c r="AS2366" s="129"/>
      <c r="AT2366" s="129"/>
      <c r="AU2366" s="129"/>
      <c r="AV2366" s="131"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Profesional'!AS2264=Tablas!$C$56)),SUM(AQ2366:AU2366),"")</f>
        <v/>
      </c>
      <c r="AX2366" s="26"/>
    </row>
    <row r="2367" spans="2:55" x14ac:dyDescent="0.25">
      <c r="C2367" s="398" t="str">
        <f>IF(AND('Empresa Cooperativa'!$D$12=Tablas!$C$4,OR(AND(D2264=Tablas!$C$61,'Formacion Profesional'!G2264=Tablas!$C$53),AND(D2264=Tablas!$C$61,'Formacion Profesional'!G2264=Tablas!$C$54),AND(D2264=Tablas!$C$62,'Formacion Profesional'!G2264=Tablas!$C$53),AND(D2264=Tablas!$C$62,'Formacion Profesional'!G2264=Tablas!$C$54),AND(D2264=Tablas!$C$62,'Formacion Profesional'!G2264=Tablas!$C$56))),"Mandos Medios (supervisores, jefes de área, etc.)","")</f>
        <v/>
      </c>
      <c r="D2367" s="398"/>
      <c r="E2367" s="129"/>
      <c r="F2367" s="129"/>
      <c r="G2367" s="129"/>
      <c r="H2367" s="129"/>
      <c r="I2367" s="129"/>
      <c r="J2367" s="131" t="str">
        <f>IF(OR(AND(D2264=Tablas!$C$61,'Formacion Profesional'!G2264=Tablas!$C$53),AND(D2264=Tablas!$C$61,'Formacion Profesional'!G2264=Tablas!$C$54),AND(D2264=Tablas!$C$62,'Formacion Profesional'!G2264=Tablas!$C$53),AND(D2264=Tablas!$C$62,'Formacion Profesional'!G2264=Tablas!$C$54),AND(D2264=Tablas!$C$62,'Formacion Profesional'!G2264=Tablas!$C$56)),SUM(E2367:I2367),"")</f>
        <v/>
      </c>
      <c r="L2367" s="26"/>
      <c r="AO2367" s="398" t="str">
        <f>IF(AND('Empresa Cooperativa'!$D$12=Tablas!$C$4,OR(AND(AP2264=Tablas!$C$61,'Formacion Profesional'!AS2264=Tablas!$C$53),AND(AP2264=Tablas!$C$61,'Formacion Profesional'!AS2264=Tablas!$C$54),AND(AP2264=Tablas!$C$62,'Formacion Profesional'!AS2264=Tablas!$C$53),AND(AP2264=Tablas!$C$62,'Formacion Profesional'!AS2264=Tablas!$C$54),AND(AP2264=Tablas!$C$62,'Formacion Profesional'!AS2264=Tablas!$C$56))),"Mandos Medios (supervisores, jefes de área, etc.)","")</f>
        <v/>
      </c>
      <c r="AP2367" s="398"/>
      <c r="AQ2367" s="129"/>
      <c r="AR2367" s="129"/>
      <c r="AS2367" s="129"/>
      <c r="AT2367" s="129"/>
      <c r="AU2367" s="129"/>
      <c r="AV2367" s="131"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Profesional'!AS2264=Tablas!$C$56)),SUM(AQ2367:AU2367),"")</f>
        <v/>
      </c>
      <c r="AX2367" s="26"/>
    </row>
    <row r="2368" spans="2:55" x14ac:dyDescent="0.25">
      <c r="C2368" s="398" t="str">
        <f>IF(AND('Empresa Cooperativa'!$D$12=Tablas!$C$4,OR(AND(D2264=Tablas!$C$61,'Formacion Profesional'!G2264=Tablas!$C$53),AND(D2264=Tablas!$C$61,'Formacion Profesional'!G2264=Tablas!$C$54),AND(D2264=Tablas!$C$62,'Formacion Profesional'!G2264=Tablas!$C$53),AND(D2264=Tablas!$C$62,'Formacion Profesional'!G2264=Tablas!$C$54),AND(D2264=Tablas!$C$62,'Formacion Profesional'!G2264=Tablas!$C$56))),"Operativos","")</f>
        <v/>
      </c>
      <c r="D2368" s="398"/>
      <c r="E2368" s="129"/>
      <c r="F2368" s="129"/>
      <c r="G2368" s="129"/>
      <c r="H2368" s="129"/>
      <c r="I2368" s="129"/>
      <c r="J2368" s="131" t="str">
        <f>IF(OR(AND(D2264=Tablas!$C$61,'Formacion Profesional'!G2264=Tablas!$C$53),AND(D2264=Tablas!$C$61,'Formacion Profesional'!G2264=Tablas!$C$54),AND(D2264=Tablas!$C$62,'Formacion Profesional'!G2264=Tablas!$C$53),AND(D2264=Tablas!$C$62,'Formacion Profesional'!G2264=Tablas!$C$54),AND(D2264=Tablas!$C$62,'Formacion Profesional'!G2264=Tablas!$C$56)),SUM(E2368:I2368),"")</f>
        <v/>
      </c>
      <c r="L2368" s="26"/>
      <c r="AO2368" s="398" t="str">
        <f>IF(AND('Empresa Cooperativa'!$D$12=Tablas!$C$4,OR(AND(AP2264=Tablas!$C$61,'Formacion Profesional'!AS2264=Tablas!$C$53),AND(AP2264=Tablas!$C$61,'Formacion Profesional'!AS2264=Tablas!$C$54),AND(AP2264=Tablas!$C$62,'Formacion Profesional'!AS2264=Tablas!$C$53),AND(AP2264=Tablas!$C$62,'Formacion Profesional'!AS2264=Tablas!$C$54),AND(AP2264=Tablas!$C$62,'Formacion Profesional'!AS2264=Tablas!$C$56))),"Operativos","")</f>
        <v/>
      </c>
      <c r="AP2368" s="398"/>
      <c r="AQ2368" s="129"/>
      <c r="AR2368" s="129"/>
      <c r="AS2368" s="129"/>
      <c r="AT2368" s="129"/>
      <c r="AU2368" s="129"/>
      <c r="AV2368" s="131"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Profesional'!AS2264=Tablas!$C$56)),SUM(AQ2368:AU2368),"")</f>
        <v/>
      </c>
      <c r="AX2368" s="26"/>
    </row>
    <row r="2369" spans="2:55" x14ac:dyDescent="0.25">
      <c r="C2369" s="386" t="str">
        <f>IF(OR(AND(D2264=Tablas!$C$61,'Formacion Profesional'!G2264=Tablas!$C$53),AND(D2264=Tablas!$C$61,'Formacion Profesional'!G2264=Tablas!$C$54),AND(D2264=Tablas!$C$62,'Formacion Profesional'!G2264=Tablas!$C$53),AND(D2264=Tablas!$C$62,'Formacion Profesional'!G2264=Tablas!$C$54),AND(D2264=Tablas!$C$62,'Formacion Profesional'!G2264=Tablas!$C$56)),"Total","")</f>
        <v/>
      </c>
      <c r="D2369" s="386"/>
      <c r="E2369" s="130" t="str">
        <f>IF(OR(AND(D2264=Tablas!$C$61,'Formacion Profesional'!G2264=Tablas!$C$53),AND(D2264=Tablas!$C$61,'Formacion Profesional'!G2264=Tablas!$C$54),AND(D2264=Tablas!$C$62,'Formacion Profesional'!G2264=Tablas!$C$53),AND(D2264=Tablas!$C$62,'Formacion Profesional'!G2264=Tablas!$C$54),AND(D2264=Tablas!$C$62,'Formacion Profesional'!G2264=Tablas!$C$56)),SUM(E2366:E2368),"")</f>
        <v/>
      </c>
      <c r="F2369" s="130" t="str">
        <f>IF(OR(AND(D2264=Tablas!$C$61,'Formacion Profesional'!G2264=Tablas!$C$53),AND(D2264=Tablas!$C$61,'Formacion Profesional'!G2264=Tablas!$C$54),AND(D2264=Tablas!$C$62,'Formacion Profesional'!G2264=Tablas!$C$53),AND(D2264=Tablas!$C$62,'Formacion Profesional'!G2264=Tablas!$C$54),AND(D2264=Tablas!$C$62,'Formacion Profesional'!G2264=Tablas!$C$56)),SUM(F2366:F2368),"")</f>
        <v/>
      </c>
      <c r="G2369" s="130" t="str">
        <f>IF(OR(AND(D2264=Tablas!$C$61,'Formacion Profesional'!G2264=Tablas!$C$53),AND(D2264=Tablas!$C$61,'Formacion Profesional'!G2264=Tablas!$C$54),AND(D2264=Tablas!$C$62,'Formacion Profesional'!G2264=Tablas!$C$53),AND(D2264=Tablas!$C$62,'Formacion Profesional'!G2264=Tablas!$C$54),AND(D2264=Tablas!$C$62,'Formacion Profesional'!G2264=Tablas!$C$56)),SUM(G2366:G2368),"")</f>
        <v/>
      </c>
      <c r="H2369" s="130" t="str">
        <f>IF(OR(AND(D2264=Tablas!$C$61,'Formacion Profesional'!G2264=Tablas!$C$53),AND(D2264=Tablas!$C$61,'Formacion Profesional'!G2264=Tablas!$C$54),AND(D2264=Tablas!$C$62,'Formacion Profesional'!G2264=Tablas!$C$53),AND(D2264=Tablas!$C$62,'Formacion Profesional'!G2264=Tablas!$C$54),AND(D2264=Tablas!$C$62,'Formacion Profesional'!G2264=Tablas!$C$56)),SUM(H2366:H2368),"")</f>
        <v/>
      </c>
      <c r="I2369" s="130" t="str">
        <f>IF(OR(AND(D2264=Tablas!$C$61,'Formacion Profesional'!G2264=Tablas!$C$53),AND(D2264=Tablas!$C$61,'Formacion Profesional'!G2264=Tablas!$C$54),AND(D2264=Tablas!$C$62,'Formacion Profesional'!G2264=Tablas!$C$53),AND(D2264=Tablas!$C$62,'Formacion Profesional'!G2264=Tablas!$C$54),AND(D2264=Tablas!$C$62,'Formacion Profesional'!G2264=Tablas!$C$56)),SUM(I2366:I2368),"")</f>
        <v/>
      </c>
      <c r="J2369" s="130" t="str">
        <f>IF(OR(AND(D2264=Tablas!$C$61,'Formacion Profesional'!G2264=Tablas!$C$53),AND(D2264=Tablas!$C$61,'Formacion Profesional'!G2264=Tablas!$C$54),AND(D2264=Tablas!$C$62,'Formacion Profesional'!G2264=Tablas!$C$53),AND(D2264=Tablas!$C$62,'Formacion Profesional'!G2264=Tablas!$C$54),AND(D2264=Tablas!$C$62,'Formacion Profesional'!G2264=Tablas!$C$56)),SUM(J2366:J2368),"")</f>
        <v/>
      </c>
      <c r="L2369" s="26"/>
      <c r="AO2369" s="386"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Profesional'!AS2264=Tablas!$C$56)),"Total","")</f>
        <v/>
      </c>
      <c r="AP2369" s="386"/>
      <c r="AQ2369" s="130"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Profesional'!AS2264=Tablas!$C$56)),SUM(AQ2366:AQ2368),"")</f>
        <v/>
      </c>
      <c r="AR2369" s="130"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Profesional'!AS2264=Tablas!$C$56)),SUM(AR2366:AR2368),"")</f>
        <v/>
      </c>
      <c r="AS2369" s="130"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Profesional'!AS2264=Tablas!$C$56)),SUM(AS2366:AS2368),"")</f>
        <v/>
      </c>
      <c r="AT2369" s="130"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Profesional'!AS2264=Tablas!$C$56)),SUM(AT2366:AT2368),"")</f>
        <v/>
      </c>
      <c r="AU2369" s="130"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Profesional'!AS2264=Tablas!$C$56)),SUM(AU2366:AU2368),"")</f>
        <v/>
      </c>
      <c r="AV2369" s="130" t="str">
        <f>IF(OR(AND(AP2264=Tablas!$C$61,'Formacion Profesional'!AS2264=Tablas!$C$53),AND(AP2264=Tablas!$C$61,'Formacion Profesional'!AS2264=Tablas!$C$54),AND(AP2264=Tablas!$C$62,'Formacion Profesional'!AS2264=Tablas!$C$53),AND(AP2264=Tablas!$C$62,'Formacion Profesional'!AS2264=Tablas!$C$54),AND(AP2264=Tablas!$C$62,'Formacion Profesional'!AS2264=Tablas!$C$56)),SUM(AV2366:AV2368),"")</f>
        <v/>
      </c>
      <c r="AX2369" s="26"/>
    </row>
    <row r="2371" spans="2:55" ht="15.75" x14ac:dyDescent="0.25">
      <c r="B2371" s="271" t="s">
        <v>9205</v>
      </c>
      <c r="C2371" s="271"/>
      <c r="D2371" s="271"/>
      <c r="E2371" s="271"/>
      <c r="F2371" s="271"/>
      <c r="G2371" s="271"/>
      <c r="H2371" s="271"/>
      <c r="I2371" s="271"/>
      <c r="J2371" s="271"/>
      <c r="K2371" s="271"/>
      <c r="L2371" s="271"/>
      <c r="M2371" s="271"/>
      <c r="N2371" s="271"/>
      <c r="O2371" s="271"/>
      <c r="P2371" s="271"/>
      <c r="Q2371" s="271"/>
      <c r="AN2371" s="271" t="s">
        <v>9205</v>
      </c>
      <c r="AO2371" s="271"/>
      <c r="AP2371" s="271"/>
      <c r="AQ2371" s="271"/>
      <c r="AR2371" s="271"/>
      <c r="AS2371" s="271"/>
      <c r="AT2371" s="271"/>
      <c r="AU2371" s="271"/>
      <c r="AV2371" s="271"/>
      <c r="AW2371" s="271"/>
      <c r="AX2371" s="271"/>
      <c r="AY2371" s="271"/>
      <c r="AZ2371" s="271"/>
      <c r="BA2371" s="271"/>
      <c r="BB2371" s="271"/>
      <c r="BC2371" s="271"/>
    </row>
    <row r="2373" spans="2:55" ht="69" customHeight="1" x14ac:dyDescent="0.25">
      <c r="D2373" s="162" t="str">
        <f>IF(D2359&gt;0,"Organismo patrocinado","")</f>
        <v/>
      </c>
      <c r="E2373" s="162" t="str">
        <f>IF(D2359&gt;0,"Dotacion de personal","")</f>
        <v/>
      </c>
      <c r="F2373" s="162" t="str">
        <f>IF(D2359&gt;0,"Cantidad de personas informadas a capacitar","")</f>
        <v/>
      </c>
      <c r="G2373" s="162" t="str">
        <f>IF(D2359&gt;0,"Cantidad de personas a capacitar en el curso","")</f>
        <v/>
      </c>
      <c r="AP2373" s="162" t="str">
        <f>IF(AP2359&gt;0,"Organismo patrocinado","")</f>
        <v/>
      </c>
      <c r="AQ2373" s="162" t="str">
        <f>IF(AP2359&gt;0,"Dotacion de personal","")</f>
        <v/>
      </c>
      <c r="AR2373" s="162" t="str">
        <f>IF(AP2359&gt;0,"Cantidad de personas informadas a capacitar","")</f>
        <v/>
      </c>
      <c r="AS2373" s="162" t="str">
        <f>IF(AP2359&gt;0,"Cantidad de personas a capacitar en el curso","")</f>
        <v/>
      </c>
    </row>
    <row r="2374" spans="2:55" x14ac:dyDescent="0.25">
      <c r="D2374" s="163"/>
      <c r="E2374" s="183" t="str">
        <f>IF(AND(D2359&gt;0,D2374&gt;0),VLOOKUP(D2374,'Organismos patrocinados'!$D$14:$G$43,3,FALSE),"")</f>
        <v/>
      </c>
      <c r="F2374" s="183" t="str">
        <f>IF(AND(D2359&gt;0,D2374&gt;0),VLOOKUP(D2374,'Organismos patrocinados'!$D$14:$G$43,4,FALSE),"")</f>
        <v/>
      </c>
      <c r="G2374" s="77"/>
      <c r="AP2374" s="163"/>
      <c r="AQ2374" s="183" t="str">
        <f>IF(AND(AP2359&gt;0,AP2374&gt;0),VLOOKUP(AP2374,'Organismos patrocinados'!$D$14:$G$43,3,FALSE),"")</f>
        <v/>
      </c>
      <c r="AR2374" s="183" t="str">
        <f>IF(AND(AP2359&gt;0,AP2374&gt;0),VLOOKUP(AP2374,'Organismos patrocinados'!$D$14:$G$43,4,FALSE),"")</f>
        <v/>
      </c>
      <c r="AS2374" s="77"/>
    </row>
    <row r="2375" spans="2:55" x14ac:dyDescent="0.25">
      <c r="D2375" s="163"/>
      <c r="E2375" s="183" t="str">
        <f>IF(AND(D2359&gt;0,D2375&gt;0),VLOOKUP(D2375,'Organismos patrocinados'!$D$14:$G$43,3,FALSE),"")</f>
        <v/>
      </c>
      <c r="F2375" s="183" t="str">
        <f>IF(AND(D2359&gt;0,D2375&gt;0),VLOOKUP(D2375,'Organismos patrocinados'!$D$14:$G$43,4,FALSE),"")</f>
        <v/>
      </c>
      <c r="G2375" s="77"/>
      <c r="AP2375" s="163"/>
      <c r="AQ2375" s="183" t="str">
        <f>IF(AND(AP2359&gt;0,AP2375&gt;0),VLOOKUP(AP2375,'Organismos patrocinados'!$D$14:$G$43,3,FALSE),"")</f>
        <v/>
      </c>
      <c r="AR2375" s="183" t="str">
        <f>IF(AND(AP2359&gt;0,AP2375&gt;0),VLOOKUP(AP2375,'Organismos patrocinados'!$D$14:$G$43,4,FALSE),"")</f>
        <v/>
      </c>
      <c r="AS2375" s="77"/>
    </row>
    <row r="2376" spans="2:55" x14ac:dyDescent="0.25">
      <c r="D2376" s="163"/>
      <c r="E2376" s="183" t="str">
        <f>IF(AND(D2359&gt;0,D2376&gt;0),VLOOKUP(D2376,'Organismos patrocinados'!$D$14:$G$43,3,FALSE),"")</f>
        <v/>
      </c>
      <c r="F2376" s="183" t="str">
        <f>IF(AND(D2359&gt;0,D2376&gt;0),VLOOKUP(D2376,'Organismos patrocinados'!$D$14:$G$43,4,FALSE),"")</f>
        <v/>
      </c>
      <c r="G2376" s="77"/>
      <c r="AP2376" s="163"/>
      <c r="AQ2376" s="183" t="str">
        <f>IF(AND(AP2359&gt;0,AP2376&gt;0),VLOOKUP(AP2376,'Organismos patrocinados'!$D$14:$G$43,3,FALSE),"")</f>
        <v/>
      </c>
      <c r="AR2376" s="183" t="str">
        <f>IF(AND(AP2359&gt;0,AP2376&gt;0),VLOOKUP(AP2376,'Organismos patrocinados'!$D$14:$G$43,4,FALSE),"")</f>
        <v/>
      </c>
      <c r="AS2376" s="77"/>
    </row>
    <row r="2377" spans="2:55" x14ac:dyDescent="0.25">
      <c r="D2377" s="163"/>
      <c r="E2377" s="183" t="str">
        <f>IF(AND(D2359&gt;0,D2377&gt;0),VLOOKUP(D2377,'Organismos patrocinados'!$D$14:$G$43,3,FALSE),"")</f>
        <v/>
      </c>
      <c r="F2377" s="183" t="str">
        <f>IF(AND(D2359&gt;0,D2377&gt;0),VLOOKUP(D2377,'Organismos patrocinados'!$D$14:$G$43,4,FALSE),"")</f>
        <v/>
      </c>
      <c r="G2377" s="77"/>
      <c r="AP2377" s="163"/>
      <c r="AQ2377" s="183" t="str">
        <f>IF(AND(AP2359&gt;0,AP2377&gt;0),VLOOKUP(AP2377,'Organismos patrocinados'!$D$14:$G$43,3,FALSE),"")</f>
        <v/>
      </c>
      <c r="AR2377" s="183" t="str">
        <f>IF(AND(AP2359&gt;0,AP2377&gt;0),VLOOKUP(AP2377,'Organismos patrocinados'!$D$14:$G$43,4,FALSE),"")</f>
        <v/>
      </c>
      <c r="AS2377" s="77"/>
    </row>
    <row r="2378" spans="2:55" x14ac:dyDescent="0.25">
      <c r="D2378" s="163"/>
      <c r="E2378" s="183" t="str">
        <f>IF(AND(D2359&gt;0,D2378&gt;0),VLOOKUP(D2378,'Organismos patrocinados'!$D$14:$G$43,3,FALSE),"")</f>
        <v/>
      </c>
      <c r="F2378" s="183" t="str">
        <f>IF(AND(D2359&gt;0,D2378&gt;0),VLOOKUP(D2378,'Organismos patrocinados'!$D$14:$G$43,4,FALSE),"")</f>
        <v/>
      </c>
      <c r="G2378" s="77"/>
      <c r="AP2378" s="163"/>
      <c r="AQ2378" s="183" t="str">
        <f>IF(AND(AP2359&gt;0,AP2378&gt;0),VLOOKUP(AP2378,'Organismos patrocinados'!$D$14:$G$43,3,FALSE),"")</f>
        <v/>
      </c>
      <c r="AR2378" s="183" t="str">
        <f>IF(AND(AP2359&gt;0,AP2378&gt;0),VLOOKUP(AP2378,'Organismos patrocinados'!$D$14:$G$43,4,FALSE),"")</f>
        <v/>
      </c>
      <c r="AS2378" s="77"/>
    </row>
    <row r="2379" spans="2:55" x14ac:dyDescent="0.25">
      <c r="D2379" s="163"/>
      <c r="E2379" s="183" t="str">
        <f>IF(AND(D2359&gt;0,D2379&gt;0),VLOOKUP(D2379,'Organismos patrocinados'!$D$14:$G$43,3,FALSE),"")</f>
        <v/>
      </c>
      <c r="F2379" s="183" t="str">
        <f>IF(AND(D2359&gt;0,D2379&gt;0),VLOOKUP(D2379,'Organismos patrocinados'!$D$14:$G$43,4,FALSE),"")</f>
        <v/>
      </c>
      <c r="G2379" s="77"/>
      <c r="AP2379" s="163"/>
      <c r="AQ2379" s="183" t="str">
        <f>IF(AND(AP2359&gt;0,AP2379&gt;0),VLOOKUP(AP2379,'Organismos patrocinados'!$D$14:$G$43,3,FALSE),"")</f>
        <v/>
      </c>
      <c r="AR2379" s="183" t="str">
        <f>IF(AND(AP2359&gt;0,AP2379&gt;0),VLOOKUP(AP2379,'Organismos patrocinados'!$D$14:$G$43,4,FALSE),"")</f>
        <v/>
      </c>
      <c r="AS2379" s="77"/>
    </row>
    <row r="2380" spans="2:55" x14ac:dyDescent="0.25">
      <c r="D2380" s="163"/>
      <c r="E2380" s="183" t="str">
        <f>IF(AND(D2359&gt;0,D2380&gt;0),VLOOKUP(D2380,'Organismos patrocinados'!$D$14:$G$43,3,FALSE),"")</f>
        <v/>
      </c>
      <c r="F2380" s="183" t="str">
        <f>IF(AND(D2359&gt;0,D2380&gt;0),VLOOKUP(D2380,'Organismos patrocinados'!$D$14:$G$43,4,FALSE),"")</f>
        <v/>
      </c>
      <c r="G2380" s="77"/>
      <c r="AP2380" s="163"/>
      <c r="AQ2380" s="183" t="str">
        <f>IF(AND(AP2359&gt;0,AP2380&gt;0),VLOOKUP(AP2380,'Organismos patrocinados'!$D$14:$G$43,3,FALSE),"")</f>
        <v/>
      </c>
      <c r="AR2380" s="183" t="str">
        <f>IF(AND(AP2359&gt;0,AP2380&gt;0),VLOOKUP(AP2380,'Organismos patrocinados'!$D$14:$G$43,4,FALSE),"")</f>
        <v/>
      </c>
      <c r="AS2380" s="77"/>
    </row>
    <row r="2381" spans="2:55" x14ac:dyDescent="0.25">
      <c r="D2381" s="163"/>
      <c r="E2381" s="183" t="str">
        <f>IF(AND(D2359&gt;0,D2381&gt;0),VLOOKUP(D2381,'Organismos patrocinados'!$D$14:$G$43,3,FALSE),"")</f>
        <v/>
      </c>
      <c r="F2381" s="183" t="str">
        <f>IF(AND(D2359&gt;0,D2381&gt;0),VLOOKUP(D2381,'Organismos patrocinados'!$D$14:$G$43,4,FALSE),"")</f>
        <v/>
      </c>
      <c r="G2381" s="77"/>
      <c r="AP2381" s="163"/>
      <c r="AQ2381" s="183" t="str">
        <f>IF(AND(AP2359&gt;0,AP2381&gt;0),VLOOKUP(AP2381,'Organismos patrocinados'!$D$14:$G$43,3,FALSE),"")</f>
        <v/>
      </c>
      <c r="AR2381" s="183" t="str">
        <f>IF(AND(AP2359&gt;0,AP2381&gt;0),VLOOKUP(AP2381,'Organismos patrocinados'!$D$14:$G$43,4,FALSE),"")</f>
        <v/>
      </c>
      <c r="AS2381" s="77"/>
    </row>
    <row r="2382" spans="2:55" x14ac:dyDescent="0.25">
      <c r="D2382" s="163"/>
      <c r="E2382" s="183" t="str">
        <f>IF(AND(D2359&gt;0,D2382&gt;0),VLOOKUP(D2382,'Organismos patrocinados'!$D$14:$G$43,3,FALSE),"")</f>
        <v/>
      </c>
      <c r="F2382" s="183" t="str">
        <f>IF(AND(D2359&gt;0,D2382&gt;0),VLOOKUP(D2382,'Organismos patrocinados'!$D$14:$G$43,4,FALSE),"")</f>
        <v/>
      </c>
      <c r="G2382" s="77"/>
      <c r="AP2382" s="163"/>
      <c r="AQ2382" s="183" t="str">
        <f>IF(AND(AP2359&gt;0,AP2382&gt;0),VLOOKUP(AP2382,'Organismos patrocinados'!$D$14:$G$43,3,FALSE),"")</f>
        <v/>
      </c>
      <c r="AR2382" s="183" t="str">
        <f>IF(AND(AP2359&gt;0,AP2382&gt;0),VLOOKUP(AP2382,'Organismos patrocinados'!$D$14:$G$43,4,FALSE),"")</f>
        <v/>
      </c>
      <c r="AS2382" s="77"/>
    </row>
    <row r="2383" spans="2:55" x14ac:dyDescent="0.25">
      <c r="D2383" s="163"/>
      <c r="E2383" s="183" t="str">
        <f>IF(AND(D2359&gt;0,D2383&gt;0),VLOOKUP(D2383,'Organismos patrocinados'!$D$14:$G$43,3,FALSE),"")</f>
        <v/>
      </c>
      <c r="F2383" s="183" t="str">
        <f>IF(AND(D2359&gt;0,D2383&gt;0),VLOOKUP(D2383,'Organismos patrocinados'!$D$14:$G$43,4,FALSE),"")</f>
        <v/>
      </c>
      <c r="G2383" s="77"/>
      <c r="AP2383" s="163"/>
      <c r="AQ2383" s="183" t="str">
        <f>IF(AND(AP2359&gt;0,AP2383&gt;0),VLOOKUP(AP2383,'Organismos patrocinados'!$D$14:$G$43,3,FALSE),"")</f>
        <v/>
      </c>
      <c r="AR2383" s="183" t="str">
        <f>IF(AND(AP2359&gt;0,AP2383&gt;0),VLOOKUP(AP2383,'Organismos patrocinados'!$D$14:$G$43,4,FALSE),"")</f>
        <v/>
      </c>
      <c r="AS2383" s="77"/>
    </row>
    <row r="2384" spans="2:55" x14ac:dyDescent="0.25">
      <c r="D2384" s="163"/>
      <c r="E2384" s="183" t="str">
        <f>IF(AND(D2359&gt;0,D2384&gt;0),VLOOKUP(D2384,'Organismos patrocinados'!$D$14:$G$43,3,FALSE),"")</f>
        <v/>
      </c>
      <c r="F2384" s="183" t="str">
        <f>IF(AND(D2359&gt;0,D2384&gt;0),VLOOKUP(D2384,'Organismos patrocinados'!$D$14:$G$43,4,FALSE),"")</f>
        <v/>
      </c>
      <c r="G2384" s="77"/>
      <c r="AP2384" s="163"/>
      <c r="AQ2384" s="183" t="str">
        <f>IF(AND(AP2359&gt;0,AP2384&gt;0),VLOOKUP(AP2384,'Organismos patrocinados'!$D$14:$G$43,3,FALSE),"")</f>
        <v/>
      </c>
      <c r="AR2384" s="183" t="str">
        <f>IF(AND(AP2359&gt;0,AP2384&gt;0),VLOOKUP(AP2384,'Organismos patrocinados'!$D$14:$G$43,4,FALSE),"")</f>
        <v/>
      </c>
      <c r="AS2384" s="77"/>
    </row>
    <row r="2385" spans="2:55" x14ac:dyDescent="0.25">
      <c r="D2385" s="163"/>
      <c r="E2385" s="183" t="str">
        <f>IF(AND(D2359&gt;0,D2385&gt;0),VLOOKUP(D2385,'Organismos patrocinados'!$D$14:$G$43,3,FALSE),"")</f>
        <v/>
      </c>
      <c r="F2385" s="183" t="str">
        <f>IF(AND(D2359&gt;0,D2385&gt;0),VLOOKUP(D2385,'Organismos patrocinados'!$D$14:$G$43,4,FALSE),"")</f>
        <v/>
      </c>
      <c r="G2385" s="77"/>
      <c r="AP2385" s="163"/>
      <c r="AQ2385" s="183" t="str">
        <f>IF(AND(AP2359&gt;0,AP2385&gt;0),VLOOKUP(AP2385,'Organismos patrocinados'!$D$14:$G$43,3,FALSE),"")</f>
        <v/>
      </c>
      <c r="AR2385" s="183" t="str">
        <f>IF(AND(AP2359&gt;0,AP2385&gt;0),VLOOKUP(AP2385,'Organismos patrocinados'!$D$14:$G$43,4,FALSE),"")</f>
        <v/>
      </c>
      <c r="AS2385" s="77"/>
    </row>
    <row r="2386" spans="2:55" x14ac:dyDescent="0.25">
      <c r="D2386" s="163"/>
      <c r="E2386" s="183" t="str">
        <f>IF(AND(D2359&gt;0,D2386&gt;0),VLOOKUP(D2386,'Organismos patrocinados'!$D$14:$G$43,3,FALSE),"")</f>
        <v/>
      </c>
      <c r="F2386" s="183" t="str">
        <f>IF(AND(D2359&gt;0,D2386&gt;0),VLOOKUP(D2386,'Organismos patrocinados'!$D$14:$G$43,4,FALSE),"")</f>
        <v/>
      </c>
      <c r="G2386" s="77"/>
      <c r="AP2386" s="163"/>
      <c r="AQ2386" s="183" t="str">
        <f>IF(AND(AP2359&gt;0,AP2386&gt;0),VLOOKUP(AP2386,'Organismos patrocinados'!$D$14:$G$43,3,FALSE),"")</f>
        <v/>
      </c>
      <c r="AR2386" s="183" t="str">
        <f>IF(AND(AP2359&gt;0,AP2386&gt;0),VLOOKUP(AP2386,'Organismos patrocinados'!$D$14:$G$43,4,FALSE),"")</f>
        <v/>
      </c>
      <c r="AS2386" s="77"/>
    </row>
    <row r="2387" spans="2:55" x14ac:dyDescent="0.25">
      <c r="D2387" s="163"/>
      <c r="E2387" s="183" t="str">
        <f>IF(AND(D2359&gt;0,D2387&gt;0),VLOOKUP(D2387,'Organismos patrocinados'!$D$14:$G$43,3,FALSE),"")</f>
        <v/>
      </c>
      <c r="F2387" s="183" t="str">
        <f>IF(AND(D2359&gt;0,D2387&gt;0),VLOOKUP(D2387,'Organismos patrocinados'!$D$14:$G$43,4,FALSE),"")</f>
        <v/>
      </c>
      <c r="G2387" s="77"/>
      <c r="AP2387" s="163"/>
      <c r="AQ2387" s="183" t="str">
        <f>IF(AND(AP2359&gt;0,AP2387&gt;0),VLOOKUP(AP2387,'Organismos patrocinados'!$D$14:$G$43,3,FALSE),"")</f>
        <v/>
      </c>
      <c r="AR2387" s="183" t="str">
        <f>IF(AND(AP2359&gt;0,AP2387&gt;0),VLOOKUP(AP2387,'Organismos patrocinados'!$D$14:$G$43,4,FALSE),"")</f>
        <v/>
      </c>
      <c r="AS2387" s="77"/>
    </row>
    <row r="2388" spans="2:55" x14ac:dyDescent="0.25">
      <c r="D2388" s="387" t="str">
        <f>IF(D2359&gt;0,"Total","")</f>
        <v/>
      </c>
      <c r="E2388" s="387"/>
      <c r="F2388" s="387"/>
      <c r="G2388" s="167" t="str">
        <f>IF(D2359&gt;0,SUM(G2374:G2387),"")</f>
        <v/>
      </c>
      <c r="AP2388" s="387" t="str">
        <f>IF(AP2359&gt;0,"Total","")</f>
        <v/>
      </c>
      <c r="AQ2388" s="387"/>
      <c r="AR2388" s="387"/>
      <c r="AS2388" s="167" t="str">
        <f>IF(AP2359&gt;0,SUM(AS2374:AS2387),"")</f>
        <v/>
      </c>
    </row>
    <row r="2393" spans="2:55" ht="30" customHeight="1" x14ac:dyDescent="0.25">
      <c r="C2393" s="103"/>
      <c r="D2393" s="103"/>
      <c r="E2393" s="103"/>
      <c r="F2393" s="166" t="str">
        <f>IF(D2359&gt;0,"Producción / Operaciones ","")</f>
        <v/>
      </c>
      <c r="G2393" s="166" t="str">
        <f>IF(D2359&gt;0,"Comercial y ventas","")</f>
        <v/>
      </c>
      <c r="H2393" s="166" t="str">
        <f>IF(D2359&gt;0,"Administración y finanzas","")</f>
        <v/>
      </c>
      <c r="I2393" s="166" t="str">
        <f>IF(D2359&gt;0,"Recursos Humanos","")</f>
        <v/>
      </c>
      <c r="J2393" s="166" t="str">
        <f>IF(D2359&gt;0,"Otros","")</f>
        <v/>
      </c>
      <c r="K2393" s="166" t="str">
        <f>IF(D2359&gt;0,"TOTAL","")</f>
        <v/>
      </c>
      <c r="AO2393" s="103"/>
      <c r="AP2393" s="103"/>
      <c r="AQ2393" s="103"/>
      <c r="AR2393" s="166" t="str">
        <f>IF(AP2359&gt;0,"Producción / Operaciones ","")</f>
        <v/>
      </c>
      <c r="AS2393" s="166" t="str">
        <f>IF(AP2359&gt;0,"Comercial y ventas","")</f>
        <v/>
      </c>
      <c r="AT2393" s="166" t="str">
        <f>IF(AP2359&gt;0,"Administración y finanzas","")</f>
        <v/>
      </c>
      <c r="AU2393" s="166" t="str">
        <f>IF(AP2359&gt;0,"Recursos Humanos","")</f>
        <v/>
      </c>
      <c r="AV2393" s="166" t="str">
        <f>IF(AP2359&gt;0,"Otros","")</f>
        <v/>
      </c>
      <c r="AW2393" s="166" t="str">
        <f>IF(AP2359&gt;0,"TOTAL","")</f>
        <v/>
      </c>
    </row>
    <row r="2394" spans="2:55" x14ac:dyDescent="0.25">
      <c r="C2394" s="388" t="str">
        <f>IF(AND('Empresa Cooperativa'!D2614=Tablas!C2606,D2359&gt;0),"Gerentes",IF(AND(D2359&gt;0,'Empresa Cooperativa'!D2614=Tablas!C2607),"Cantidad de asociados a capacitar",""))</f>
        <v/>
      </c>
      <c r="D2394" s="388"/>
      <c r="E2394" s="388"/>
      <c r="F2394" s="184"/>
      <c r="G2394" s="184"/>
      <c r="H2394" s="184"/>
      <c r="I2394" s="184"/>
      <c r="J2394" s="184"/>
      <c r="K2394" s="131" t="str">
        <f>IF(D2359&gt;0,SUM(F2394:J2394),"")</f>
        <v/>
      </c>
      <c r="AO2394" s="388" t="str">
        <f>IF(AND('Empresa Cooperativa'!AP2614=Tablas!AQ2606,AP2359&gt;0),"Gerentes",IF(AND(AP2359&gt;0,'Empresa Cooperativa'!AP2614=Tablas!AQ2607),"Cantidad de asociados a capacitar",""))</f>
        <v/>
      </c>
      <c r="AP2394" s="388"/>
      <c r="AQ2394" s="388"/>
      <c r="AR2394" s="184"/>
      <c r="AS2394" s="184"/>
      <c r="AT2394" s="184"/>
      <c r="AU2394" s="184"/>
      <c r="AV2394" s="184"/>
      <c r="AW2394" s="131" t="str">
        <f>IF(AP2359&gt;0,SUM(AR2394:AV2394),"")</f>
        <v/>
      </c>
    </row>
    <row r="2395" spans="2:55" x14ac:dyDescent="0.25">
      <c r="C2395" s="389" t="str">
        <f>IF(AND(D2359&gt;0,'Empresa Cooperativa'!D2614=Tablas!C2606),"Mandos Medios (supervisores, jefes de área, etc.)","")</f>
        <v/>
      </c>
      <c r="D2395" s="389"/>
      <c r="E2395" s="389"/>
      <c r="F2395" s="184"/>
      <c r="G2395" s="184"/>
      <c r="H2395" s="184"/>
      <c r="I2395" s="184"/>
      <c r="J2395" s="184"/>
      <c r="K2395" s="131" t="str">
        <f>IF(D2359&gt;0,SUM(F2395:J2395),"")</f>
        <v/>
      </c>
      <c r="AO2395" s="389" t="str">
        <f>IF(AND(AP2359&gt;0,'Empresa Cooperativa'!AP2614=Tablas!AQ2606),"Mandos Medios (supervisores, jefes de área, etc.)","")</f>
        <v/>
      </c>
      <c r="AP2395" s="389"/>
      <c r="AQ2395" s="389"/>
      <c r="AR2395" s="184"/>
      <c r="AS2395" s="184"/>
      <c r="AT2395" s="184"/>
      <c r="AU2395" s="184"/>
      <c r="AV2395" s="184"/>
      <c r="AW2395" s="131" t="str">
        <f>IF(AP2359&gt;0,SUM(AR2395:AV2395),"")</f>
        <v/>
      </c>
    </row>
    <row r="2396" spans="2:55" x14ac:dyDescent="0.25">
      <c r="C2396" s="389" t="str">
        <f>IF(AND(D2359&gt;0,'Empresa Cooperativa'!D2614=Tablas!C2606),"Operativos","")</f>
        <v/>
      </c>
      <c r="D2396" s="389"/>
      <c r="E2396" s="389"/>
      <c r="F2396" s="184"/>
      <c r="G2396" s="184"/>
      <c r="H2396" s="184"/>
      <c r="I2396" s="184"/>
      <c r="J2396" s="184"/>
      <c r="K2396" s="131" t="str">
        <f>IF(D2359&gt;0,SUM(F2396:J2396),"")</f>
        <v/>
      </c>
      <c r="AO2396" s="389" t="str">
        <f>IF(AND(AP2359&gt;0,'Empresa Cooperativa'!AP2614=Tablas!AQ2606),"Operativos","")</f>
        <v/>
      </c>
      <c r="AP2396" s="389"/>
      <c r="AQ2396" s="389"/>
      <c r="AR2396" s="184"/>
      <c r="AS2396" s="184"/>
      <c r="AT2396" s="184"/>
      <c r="AU2396" s="184"/>
      <c r="AV2396" s="184"/>
      <c r="AW2396" s="131" t="str">
        <f>IF(AP2359&gt;0,SUM(AR2396:AV2396),"")</f>
        <v/>
      </c>
    </row>
    <row r="2397" spans="2:55" x14ac:dyDescent="0.25">
      <c r="C2397" s="386" t="str">
        <f>IF(D2359&gt;0,"Total","")</f>
        <v/>
      </c>
      <c r="D2397" s="386"/>
      <c r="E2397" s="386"/>
      <c r="F2397" s="130" t="str">
        <f>IF(D2359&gt;0,SUM(F2394:F2396),"")</f>
        <v/>
      </c>
      <c r="G2397" s="130" t="str">
        <f>IF(D2359&gt;0,SUM(G2394:G2396),"")</f>
        <v/>
      </c>
      <c r="H2397" s="130" t="str">
        <f>IF(D2359&gt;0,SUM(H2394:H2396),"")</f>
        <v/>
      </c>
      <c r="I2397" s="130" t="str">
        <f>IF(D2359&gt;0,SUM(I2394:I2396),"")</f>
        <v/>
      </c>
      <c r="J2397" s="130" t="str">
        <f>IF(D2359&gt;0,SUM(J2394:J2396),"")</f>
        <v/>
      </c>
      <c r="K2397" s="130" t="str">
        <f>IF(D2359&gt;0,SUM(K2394:K2396),"")</f>
        <v/>
      </c>
      <c r="AO2397" s="386" t="str">
        <f>IF(AP2359&gt;0,"Total","")</f>
        <v/>
      </c>
      <c r="AP2397" s="386"/>
      <c r="AQ2397" s="386"/>
      <c r="AR2397" s="130" t="str">
        <f>IF(AP2359&gt;0,SUM(AR2394:AR2396),"")</f>
        <v/>
      </c>
      <c r="AS2397" s="130" t="str">
        <f>IF(AP2359&gt;0,SUM(AS2394:AS2396),"")</f>
        <v/>
      </c>
      <c r="AT2397" s="130" t="str">
        <f>IF(AP2359&gt;0,SUM(AT2394:AT2396),"")</f>
        <v/>
      </c>
      <c r="AU2397" s="130" t="str">
        <f>IF(AP2359&gt;0,SUM(AU2394:AU2396),"")</f>
        <v/>
      </c>
      <c r="AV2397" s="130" t="str">
        <f>IF(AP2359&gt;0,SUM(AV2394:AV2396),"")</f>
        <v/>
      </c>
      <c r="AW2397" s="130" t="str">
        <f>IF(AP2359&gt;0,SUM(AW2394:AW2396),"")</f>
        <v/>
      </c>
    </row>
    <row r="2398" spans="2:55" x14ac:dyDescent="0.25">
      <c r="C2398" s="58"/>
      <c r="D2398" s="58"/>
      <c r="E2398" s="58"/>
      <c r="F2398" s="58"/>
      <c r="G2398" s="58"/>
      <c r="H2398" s="58"/>
      <c r="I2398" s="58"/>
      <c r="J2398" s="58"/>
      <c r="K2398" s="58"/>
      <c r="AO2398" s="58"/>
      <c r="AP2398" s="58"/>
      <c r="AQ2398" s="58"/>
      <c r="AR2398" s="58"/>
      <c r="AS2398" s="58"/>
      <c r="AT2398" s="58"/>
      <c r="AU2398" s="58"/>
      <c r="AV2398" s="58"/>
      <c r="AW2398" s="58"/>
    </row>
    <row r="2400" spans="2:55" ht="15.75" x14ac:dyDescent="0.25">
      <c r="B2400" s="271" t="s">
        <v>9207</v>
      </c>
      <c r="C2400" s="271"/>
      <c r="D2400" s="271"/>
      <c r="E2400" s="271"/>
      <c r="F2400" s="271"/>
      <c r="G2400" s="271"/>
      <c r="H2400" s="271"/>
      <c r="I2400" s="271"/>
      <c r="J2400" s="271"/>
      <c r="K2400" s="271"/>
      <c r="L2400" s="271"/>
      <c r="M2400" s="271"/>
      <c r="N2400" s="271"/>
      <c r="O2400" s="271"/>
      <c r="P2400" s="271"/>
      <c r="Q2400" s="271"/>
      <c r="AN2400" s="271" t="s">
        <v>9207</v>
      </c>
      <c r="AO2400" s="271"/>
      <c r="AP2400" s="271"/>
      <c r="AQ2400" s="271"/>
      <c r="AR2400" s="271"/>
      <c r="AS2400" s="271"/>
      <c r="AT2400" s="271"/>
      <c r="AU2400" s="271"/>
      <c r="AV2400" s="271"/>
      <c r="AW2400" s="271"/>
      <c r="AX2400" s="271"/>
      <c r="AY2400" s="271"/>
      <c r="AZ2400" s="271"/>
      <c r="BA2400" s="271"/>
      <c r="BB2400" s="271"/>
      <c r="BC2400" s="271"/>
    </row>
    <row r="2402" spans="2:55" x14ac:dyDescent="0.25">
      <c r="B2402" s="288" t="str">
        <f>IF(OR(AND(D2264=Tablas!$C$61,'Formacion Profesional'!G2264=Tablas!$C$53),AND(D2264=Tablas!$C$61,'Formacion Profesional'!G2264=Tablas!$C$54),AND(D2264=Tablas!$C$62,'Formacion Profesional'!G2264=Tablas!$C$53),AND(D2264=Tablas!$C$62,'Formacion Profesional'!G2264=Tablas!$C$56)),"Estos items no son financiables para la combinación de tipo de formación y modalidad","")</f>
        <v/>
      </c>
      <c r="C2402" s="288"/>
      <c r="D2402" s="288"/>
      <c r="E2402" s="288"/>
      <c r="F2402" s="288"/>
      <c r="G2402" s="288"/>
      <c r="H2402" s="288"/>
      <c r="I2402" s="288"/>
      <c r="J2402" s="288"/>
      <c r="K2402" s="288"/>
      <c r="L2402" s="288"/>
      <c r="M2402" s="288"/>
      <c r="N2402" s="288"/>
      <c r="O2402" s="288"/>
      <c r="P2402" s="288"/>
      <c r="Q2402" s="288"/>
      <c r="AN2402" s="288" t="str">
        <f>IF(OR(AND(AP2264=Tablas!$C$61,'Formacion Profesional'!AS2264=Tablas!$C$53),AND(AP2264=Tablas!$C$61,'Formacion Profesional'!AS2264=Tablas!$C$54),AND(AP2264=Tablas!$C$62,'Formacion Profesional'!AS2264=Tablas!$C$53),AND(AP2264=Tablas!$C$62,'Formacion Profesional'!AS2264=Tablas!$C$56)),"Estos items no son financiables para la combinación de tipo de formación y modalidad","")</f>
        <v/>
      </c>
      <c r="AO2402" s="288"/>
      <c r="AP2402" s="288"/>
      <c r="AQ2402" s="288"/>
      <c r="AR2402" s="288"/>
      <c r="AS2402" s="288"/>
      <c r="AT2402" s="288"/>
      <c r="AU2402" s="288"/>
      <c r="AV2402" s="288"/>
      <c r="AW2402" s="288"/>
      <c r="AX2402" s="288"/>
      <c r="AY2402" s="288"/>
      <c r="AZ2402" s="288"/>
      <c r="BA2402" s="288"/>
      <c r="BB2402" s="288"/>
      <c r="BC2402" s="288"/>
    </row>
    <row r="2404" spans="2:55" ht="47.25" customHeight="1" x14ac:dyDescent="0.25">
      <c r="D2404" s="390" t="str">
        <f>IF(AND(D2264=Tablas!$C$62,OR('Formacion Profesional'!G2264=Tablas!$C$54,'Formacion Profesional'!G2264=Tablas!$C$57)),"Insumos 
(Elementos consumidos en la capacitación brindada)","")</f>
        <v/>
      </c>
      <c r="E2404" s="391"/>
      <c r="F2404" s="390" t="str">
        <f>IF(AND(D2264=Tablas!$C$62,'Formacion Profesional'!G2264=Tablas!$C$54,E2334&gt;0),"Ropa de trabajo
(Overol, mameluco o similares)","")</f>
        <v/>
      </c>
      <c r="G2404" s="391"/>
      <c r="H2404" s="390" t="str">
        <f>IF(AND(D2264=Tablas!$C$62,'Formacion Profesional'!G2264=Tablas!$C$54,E2334&gt;0),"Elementos de protección personal (EPP)
(Cascos, guantes, mangas, protección ocular y calzado de seguridad)","")</f>
        <v/>
      </c>
      <c r="I2404" s="392"/>
      <c r="J2404" s="392"/>
      <c r="AP2404" s="390" t="str">
        <f>IF(AND(AP2264=Tablas!$C$62,OR('Formacion Profesional'!AS2264=Tablas!$C$54,'Formacion Profesional'!AS2264=Tablas!$C$57)),"Insumos 
(Elementos consumidos en la capacitación brindada)","")</f>
        <v/>
      </c>
      <c r="AQ2404" s="391"/>
      <c r="AR2404" s="390" t="str">
        <f>IF(AND(AP2264=Tablas!$C$62,'Formacion Profesional'!AS2264=Tablas!$C$54,AQ2334&gt;0),"Ropa de trabajo
(Overol, mameluco o similares)","")</f>
        <v/>
      </c>
      <c r="AS2404" s="391"/>
      <c r="AT2404" s="390" t="str">
        <f>IF(AND(AP2264=Tablas!$C$62,'Formacion Profesional'!AS2264=Tablas!$C$54,AQ2334&gt;0),"Elementos de protección personal (EPP)
(Cascos, guantes, mangas, protección ocular y calzado de seguridad)","")</f>
        <v/>
      </c>
      <c r="AU2404" s="392"/>
      <c r="AV2404" s="392"/>
    </row>
    <row r="2405" spans="2:55" x14ac:dyDescent="0.25">
      <c r="D2405" s="393"/>
      <c r="E2405" s="393"/>
      <c r="F2405" s="394"/>
      <c r="G2405" s="394"/>
      <c r="H2405" s="394"/>
      <c r="I2405" s="394"/>
      <c r="J2405" s="394"/>
      <c r="AP2405" s="393"/>
      <c r="AQ2405" s="393"/>
      <c r="AR2405" s="394"/>
      <c r="AS2405" s="394"/>
      <c r="AT2405" s="394"/>
      <c r="AU2405" s="394"/>
      <c r="AV2405" s="394"/>
    </row>
    <row r="2406" spans="2:55" x14ac:dyDescent="0.25">
      <c r="D2406" s="393"/>
      <c r="E2406" s="393"/>
      <c r="F2406" s="394"/>
      <c r="G2406" s="394"/>
      <c r="H2406" s="394"/>
      <c r="I2406" s="394"/>
      <c r="J2406" s="394"/>
      <c r="AP2406" s="393"/>
      <c r="AQ2406" s="393"/>
      <c r="AR2406" s="394"/>
      <c r="AS2406" s="394"/>
      <c r="AT2406" s="394"/>
      <c r="AU2406" s="394"/>
      <c r="AV2406" s="394"/>
    </row>
    <row r="2407" spans="2:55" x14ac:dyDescent="0.25">
      <c r="D2407" s="393"/>
      <c r="E2407" s="393"/>
      <c r="F2407" s="394"/>
      <c r="G2407" s="394"/>
      <c r="H2407" s="394"/>
      <c r="I2407" s="394"/>
      <c r="J2407" s="394"/>
      <c r="AP2407" s="393"/>
      <c r="AQ2407" s="393"/>
      <c r="AR2407" s="394"/>
      <c r="AS2407" s="394"/>
      <c r="AT2407" s="394"/>
      <c r="AU2407" s="394"/>
      <c r="AV2407" s="394"/>
    </row>
    <row r="2408" spans="2:55" x14ac:dyDescent="0.25">
      <c r="D2408" s="393"/>
      <c r="E2408" s="393"/>
      <c r="F2408" s="394"/>
      <c r="G2408" s="394"/>
      <c r="H2408" s="394"/>
      <c r="I2408" s="394"/>
      <c r="J2408" s="394"/>
      <c r="AP2408" s="393"/>
      <c r="AQ2408" s="393"/>
      <c r="AR2408" s="394"/>
      <c r="AS2408" s="394"/>
      <c r="AT2408" s="394"/>
      <c r="AU2408" s="394"/>
      <c r="AV2408" s="394"/>
    </row>
    <row r="2410" spans="2:55" ht="15.75" x14ac:dyDescent="0.25">
      <c r="B2410" s="271" t="s">
        <v>9209</v>
      </c>
      <c r="C2410" s="271"/>
      <c r="D2410" s="271"/>
      <c r="E2410" s="271"/>
      <c r="F2410" s="271"/>
      <c r="G2410" s="271"/>
      <c r="H2410" s="271"/>
      <c r="I2410" s="271"/>
      <c r="J2410" s="271"/>
      <c r="K2410" s="271"/>
      <c r="L2410" s="271"/>
      <c r="M2410" s="271"/>
      <c r="N2410" s="271"/>
      <c r="O2410" s="271"/>
      <c r="P2410" s="271"/>
      <c r="Q2410" s="271"/>
      <c r="AN2410" s="271" t="s">
        <v>9209</v>
      </c>
      <c r="AO2410" s="271"/>
      <c r="AP2410" s="271"/>
      <c r="AQ2410" s="271"/>
      <c r="AR2410" s="271"/>
      <c r="AS2410" s="271"/>
      <c r="AT2410" s="271"/>
      <c r="AU2410" s="271"/>
      <c r="AV2410" s="271"/>
      <c r="AW2410" s="271"/>
      <c r="AX2410" s="271"/>
      <c r="AY2410" s="271"/>
      <c r="AZ2410" s="271"/>
      <c r="BA2410" s="271"/>
      <c r="BB2410" s="271"/>
      <c r="BC2410" s="271"/>
    </row>
    <row r="2411" spans="2:55" ht="15.75" x14ac:dyDescent="0.25">
      <c r="B2411" s="52"/>
      <c r="C2411" s="52"/>
      <c r="D2411" s="52"/>
      <c r="E2411" s="52"/>
      <c r="F2411" s="52"/>
      <c r="G2411" s="52"/>
      <c r="H2411" s="52"/>
      <c r="I2411" s="52"/>
      <c r="J2411" s="52"/>
      <c r="K2411" s="52"/>
      <c r="L2411" s="52"/>
      <c r="M2411" s="52"/>
      <c r="N2411" s="52"/>
      <c r="O2411" s="52"/>
      <c r="P2411" s="52"/>
      <c r="Q2411" s="52"/>
      <c r="AN2411" s="52"/>
      <c r="AO2411" s="52"/>
      <c r="AP2411" s="52"/>
      <c r="AQ2411" s="52"/>
      <c r="AR2411" s="52"/>
      <c r="AS2411" s="52"/>
      <c r="AT2411" s="52"/>
      <c r="AU2411" s="52"/>
      <c r="AV2411" s="52"/>
      <c r="AW2411" s="52"/>
      <c r="AX2411" s="52"/>
      <c r="AY2411" s="52"/>
      <c r="AZ2411" s="52"/>
      <c r="BA2411" s="52"/>
      <c r="BB2411" s="52"/>
      <c r="BC2411" s="52"/>
    </row>
    <row r="2412" spans="2:55" x14ac:dyDescent="0.25">
      <c r="B2412" s="288" t="str">
        <f>IF(OR(AND(D2264=Tablas!$C$61,'Formacion Profesional'!G2264=Tablas!$C$53),AND(D2264=Tablas!$C$61,'Formacion Profesional'!G2264=Tablas!$C$54),AND(D2264=Tablas!$C$62,'Formacion Profesional'!G2264=Tablas!$C$53),AND(D2264=Tablas!$C$62,'Formacion Profesional'!G2264=Tablas!$C$56),AND(D2264=Tablas!$C$62,'Formacion Profesional'!G2264=Tablas!$C$57)),"Este item no es financiable para la combinación de tipo de formación y modalidad","")</f>
        <v/>
      </c>
      <c r="C2412" s="288"/>
      <c r="D2412" s="288"/>
      <c r="E2412" s="288"/>
      <c r="F2412" s="288"/>
      <c r="G2412" s="288"/>
      <c r="H2412" s="288"/>
      <c r="I2412" s="288"/>
      <c r="J2412" s="288"/>
      <c r="K2412" s="288"/>
      <c r="L2412" s="288"/>
      <c r="M2412" s="288"/>
      <c r="N2412" s="288"/>
      <c r="O2412" s="288"/>
      <c r="P2412" s="288"/>
      <c r="Q2412" s="288"/>
      <c r="AN2412" s="288" t="str">
        <f>IF(OR(AND(AP2264=Tablas!$C$61,'Formacion Profesional'!AS2264=Tablas!$C$53),AND(AP2264=Tablas!$C$61,'Formacion Profesional'!AS2264=Tablas!$C$54),AND(AP2264=Tablas!$C$62,'Formacion Profesional'!AS2264=Tablas!$C$53),AND(AP2264=Tablas!$C$62,'Formacion Profesional'!AS2264=Tablas!$C$56),AND(AP2264=Tablas!$C$62,'Formacion Profesional'!AS2264=Tablas!$C$57)),"Este item no es financiable para la combinación de tipo de formación y modalidad","")</f>
        <v/>
      </c>
      <c r="AO2412" s="288"/>
      <c r="AP2412" s="288"/>
      <c r="AQ2412" s="288"/>
      <c r="AR2412" s="288"/>
      <c r="AS2412" s="288"/>
      <c r="AT2412" s="288"/>
      <c r="AU2412" s="288"/>
      <c r="AV2412" s="288"/>
      <c r="AW2412" s="288"/>
      <c r="AX2412" s="288"/>
      <c r="AY2412" s="288"/>
      <c r="AZ2412" s="288"/>
      <c r="BA2412" s="288"/>
      <c r="BB2412" s="288"/>
      <c r="BC2412" s="288"/>
    </row>
    <row r="2414" spans="2:55" x14ac:dyDescent="0.25">
      <c r="D2414" s="162" t="str">
        <f>IF(AND(D2264=Tablas!$C$62,'Formacion Profesional'!G2264=Tablas!$C$54),"Tipo de bien","")</f>
        <v/>
      </c>
      <c r="E2414" s="162" t="str">
        <f>IF(AND(D2264=Tablas!$C$62,'Formacion Profesional'!G2264=Tablas!$C$54),"Proveedor","")</f>
        <v/>
      </c>
      <c r="F2414" s="162" t="str">
        <f>IF(AND(D2264=Tablas!$C$62,'Formacion Profesional'!G2264=Tablas!$C$54),"Especificaciones técnicas","")</f>
        <v/>
      </c>
      <c r="G2414" s="162" t="str">
        <f>IF(AND(D2264=Tablas!$C$62,'Formacion Profesional'!G2264=Tablas!$C$54),"Cantidad","")</f>
        <v/>
      </c>
      <c r="H2414" s="162" t="str">
        <f>IF(AND(D2264=Tablas!$C$62,'Formacion Profesional'!G2264=Tablas!$C$54),"Costo unitario","")</f>
        <v/>
      </c>
      <c r="I2414" s="162" t="str">
        <f>IF(AND(D2264=Tablas!$C$62,'Formacion Profesional'!G2264=Tablas!$C$54),"Total","")</f>
        <v/>
      </c>
      <c r="AP2414" s="162" t="str">
        <f>IF(AND(AP2264=Tablas!$C$62,'Formacion Profesional'!AS2264=Tablas!$C$54),"Tipo de bien","")</f>
        <v/>
      </c>
      <c r="AQ2414" s="162" t="str">
        <f>IF(AND(AP2264=Tablas!$C$62,'Formacion Profesional'!AS2264=Tablas!$C$54),"Proveedor","")</f>
        <v/>
      </c>
      <c r="AR2414" s="162" t="str">
        <f>IF(AND(AP2264=Tablas!$C$62,'Formacion Profesional'!AS2264=Tablas!$C$54),"Especificaciones técnicas","")</f>
        <v/>
      </c>
      <c r="AS2414" s="162" t="str">
        <f>IF(AND(AP2264=Tablas!$C$62,'Formacion Profesional'!AS2264=Tablas!$C$54),"Cantidad","")</f>
        <v/>
      </c>
      <c r="AT2414" s="162" t="str">
        <f>IF(AND(AP2264=Tablas!$C$62,'Formacion Profesional'!AS2264=Tablas!$C$54),"Costo unitario","")</f>
        <v/>
      </c>
      <c r="AU2414" s="162" t="str">
        <f>IF(AND(AP2264=Tablas!$C$62,'Formacion Profesional'!AS2264=Tablas!$C$54),"Total","")</f>
        <v/>
      </c>
    </row>
    <row r="2415" spans="2:55" x14ac:dyDescent="0.25">
      <c r="D2415" s="185"/>
      <c r="E2415" s="185"/>
      <c r="F2415" s="185"/>
      <c r="G2415" s="186"/>
      <c r="H2415" s="186"/>
      <c r="I2415" s="117" t="str">
        <f>IF(AND(D2264=Tablas!$C$62,'Formacion Profesional'!G2264=Tablas!$C$54),+G2415*H2415,"")</f>
        <v/>
      </c>
      <c r="AP2415" s="185"/>
      <c r="AQ2415" s="185"/>
      <c r="AR2415" s="185"/>
      <c r="AS2415" s="186"/>
      <c r="AT2415" s="186"/>
      <c r="AU2415" s="117" t="str">
        <f>IF(AND(AP2264=Tablas!$C$62,'Formacion Profesional'!AS2264=Tablas!$C$54),+AS2415*AT2415,"")</f>
        <v/>
      </c>
    </row>
    <row r="2416" spans="2:55" x14ac:dyDescent="0.25">
      <c r="D2416" s="185"/>
      <c r="E2416" s="185"/>
      <c r="F2416" s="185"/>
      <c r="G2416" s="186"/>
      <c r="H2416" s="186"/>
      <c r="I2416" s="117" t="str">
        <f>IF(AND(D2264=Tablas!$C$62,'Formacion Profesional'!G2264=Tablas!$C$54),+G2416*H2416,"")</f>
        <v/>
      </c>
      <c r="AP2416" s="185"/>
      <c r="AQ2416" s="185"/>
      <c r="AR2416" s="185"/>
      <c r="AS2416" s="186"/>
      <c r="AT2416" s="186"/>
      <c r="AU2416" s="117" t="str">
        <f>IF(AND(AP2264=Tablas!$C$62,'Formacion Profesional'!AS2264=Tablas!$C$54),+AS2416*AT2416,"")</f>
        <v/>
      </c>
    </row>
    <row r="2417" spans="2:55" x14ac:dyDescent="0.25">
      <c r="D2417" s="185"/>
      <c r="E2417" s="185"/>
      <c r="F2417" s="185"/>
      <c r="G2417" s="186"/>
      <c r="H2417" s="186"/>
      <c r="I2417" s="117" t="str">
        <f>IF(AND(D2264=Tablas!$C$62,'Formacion Profesional'!G2264=Tablas!$C$54),+G2417*H2417,"")</f>
        <v/>
      </c>
      <c r="AP2417" s="185"/>
      <c r="AQ2417" s="185"/>
      <c r="AR2417" s="185"/>
      <c r="AS2417" s="186"/>
      <c r="AT2417" s="186"/>
      <c r="AU2417" s="117" t="str">
        <f>IF(AND(AP2264=Tablas!$C$62,'Formacion Profesional'!AS2264=Tablas!$C$54),+AS2417*AT2417,"")</f>
        <v/>
      </c>
    </row>
    <row r="2418" spans="2:55" x14ac:dyDescent="0.25">
      <c r="D2418" s="185"/>
      <c r="E2418" s="185"/>
      <c r="F2418" s="185"/>
      <c r="G2418" s="186"/>
      <c r="H2418" s="186"/>
      <c r="I2418" s="117" t="str">
        <f>IF(AND(D2264=Tablas!$C$62,'Formacion Profesional'!G2264=Tablas!$C$54),+G2418*H2418,"")</f>
        <v/>
      </c>
      <c r="AP2418" s="185"/>
      <c r="AQ2418" s="185"/>
      <c r="AR2418" s="185"/>
      <c r="AS2418" s="186"/>
      <c r="AT2418" s="186"/>
      <c r="AU2418" s="117" t="str">
        <f>IF(AND(AP2264=Tablas!$C$62,'Formacion Profesional'!AS2264=Tablas!$C$54),+AS2418*AT2418,"")</f>
        <v/>
      </c>
    </row>
    <row r="2419" spans="2:55" x14ac:dyDescent="0.25">
      <c r="D2419" s="185"/>
      <c r="E2419" s="185"/>
      <c r="F2419" s="185"/>
      <c r="G2419" s="186"/>
      <c r="H2419" s="186"/>
      <c r="I2419" s="117" t="str">
        <f>IF(AND(D2264=Tablas!$C$62,'Formacion Profesional'!G2264=Tablas!$C$54),+G2419*H2419,"")</f>
        <v/>
      </c>
      <c r="AP2419" s="185"/>
      <c r="AQ2419" s="185"/>
      <c r="AR2419" s="185"/>
      <c r="AS2419" s="186"/>
      <c r="AT2419" s="186"/>
      <c r="AU2419" s="117" t="str">
        <f>IF(AND(AP2264=Tablas!$C$62,'Formacion Profesional'!AS2264=Tablas!$C$54),+AS2419*AT2419,"")</f>
        <v/>
      </c>
    </row>
    <row r="2420" spans="2:55" x14ac:dyDescent="0.25">
      <c r="D2420" s="185"/>
      <c r="E2420" s="185"/>
      <c r="F2420" s="185"/>
      <c r="G2420" s="186"/>
      <c r="H2420" s="186"/>
      <c r="I2420" s="117" t="str">
        <f>IF(AND(D2264=Tablas!$C$62,'Formacion Profesional'!G2264=Tablas!$C$54),+G2420*H2420,"")</f>
        <v/>
      </c>
      <c r="AP2420" s="185"/>
      <c r="AQ2420" s="185"/>
      <c r="AR2420" s="185"/>
      <c r="AS2420" s="186"/>
      <c r="AT2420" s="186"/>
      <c r="AU2420" s="117" t="str">
        <f>IF(AND(AP2264=Tablas!$C$62,'Formacion Profesional'!AS2264=Tablas!$C$54),+AS2420*AT2420,"")</f>
        <v/>
      </c>
    </row>
    <row r="2421" spans="2:55" x14ac:dyDescent="0.25">
      <c r="D2421" s="185"/>
      <c r="E2421" s="185"/>
      <c r="F2421" s="185"/>
      <c r="G2421" s="186"/>
      <c r="H2421" s="186"/>
      <c r="I2421" s="117" t="str">
        <f>IF(AND(D2264=Tablas!$C$62,'Formacion Profesional'!G2264=Tablas!$C$54),+G2421*H2421,"")</f>
        <v/>
      </c>
      <c r="AP2421" s="185"/>
      <c r="AQ2421" s="185"/>
      <c r="AR2421" s="185"/>
      <c r="AS2421" s="186"/>
      <c r="AT2421" s="186"/>
      <c r="AU2421" s="117" t="str">
        <f>IF(AND(AP2264=Tablas!$C$62,'Formacion Profesional'!AS2264=Tablas!$C$54),+AS2421*AT2421,"")</f>
        <v/>
      </c>
    </row>
    <row r="2422" spans="2:55" x14ac:dyDescent="0.25">
      <c r="D2422" s="185"/>
      <c r="E2422" s="185"/>
      <c r="F2422" s="185"/>
      <c r="G2422" s="186"/>
      <c r="H2422" s="186"/>
      <c r="I2422" s="117" t="str">
        <f>IF(AND(D2264=Tablas!$C$62,'Formacion Profesional'!G2264=Tablas!$C$54),+G2422*H2422,"")</f>
        <v/>
      </c>
      <c r="AP2422" s="185"/>
      <c r="AQ2422" s="185"/>
      <c r="AR2422" s="185"/>
      <c r="AS2422" s="186"/>
      <c r="AT2422" s="186"/>
      <c r="AU2422" s="117" t="str">
        <f>IF(AND(AP2264=Tablas!$C$62,'Formacion Profesional'!AS2264=Tablas!$C$54),+AS2422*AT2422,"")</f>
        <v/>
      </c>
    </row>
    <row r="2423" spans="2:55" x14ac:dyDescent="0.25">
      <c r="D2423" s="185"/>
      <c r="E2423" s="185"/>
      <c r="F2423" s="185"/>
      <c r="G2423" s="186"/>
      <c r="H2423" s="186"/>
      <c r="I2423" s="117" t="str">
        <f>IF(AND(D2264=Tablas!$C$62,'Formacion Profesional'!G2264=Tablas!$C$54),+G2423*H2423,"")</f>
        <v/>
      </c>
      <c r="AP2423" s="185"/>
      <c r="AQ2423" s="185"/>
      <c r="AR2423" s="185"/>
      <c r="AS2423" s="186"/>
      <c r="AT2423" s="186"/>
      <c r="AU2423" s="117" t="str">
        <f>IF(AND(AP2264=Tablas!$C$62,'Formacion Profesional'!AS2264=Tablas!$C$54),+AS2423*AT2423,"")</f>
        <v/>
      </c>
    </row>
    <row r="2424" spans="2:55" x14ac:dyDescent="0.25">
      <c r="D2424" s="185"/>
      <c r="E2424" s="185"/>
      <c r="F2424" s="185"/>
      <c r="G2424" s="186"/>
      <c r="H2424" s="186"/>
      <c r="I2424" s="117" t="str">
        <f>IF(AND(D2264=Tablas!$C$62,'Formacion Profesional'!G2264=Tablas!$C$54),+G2424*H2424,"")</f>
        <v/>
      </c>
      <c r="AP2424" s="185"/>
      <c r="AQ2424" s="185"/>
      <c r="AR2424" s="185"/>
      <c r="AS2424" s="186"/>
      <c r="AT2424" s="186"/>
      <c r="AU2424" s="117" t="str">
        <f>IF(AND(AP2264=Tablas!$C$62,'Formacion Profesional'!AS2264=Tablas!$C$54),+AS2424*AT2424,"")</f>
        <v/>
      </c>
    </row>
    <row r="2425" spans="2:55" x14ac:dyDescent="0.25">
      <c r="D2425" s="185"/>
      <c r="E2425" s="185"/>
      <c r="F2425" s="185"/>
      <c r="G2425" s="186"/>
      <c r="H2425" s="186"/>
      <c r="I2425" s="117" t="str">
        <f>IF(AND(D2264=Tablas!$C$62,'Formacion Profesional'!G2264=Tablas!$C$54),+G2425*H2425,"")</f>
        <v/>
      </c>
      <c r="AP2425" s="185"/>
      <c r="AQ2425" s="185"/>
      <c r="AR2425" s="185"/>
      <c r="AS2425" s="186"/>
      <c r="AT2425" s="186"/>
      <c r="AU2425" s="117" t="str">
        <f>IF(AND(AP2264=Tablas!$C$62,'Formacion Profesional'!AS2264=Tablas!$C$54),+AS2425*AT2425,"")</f>
        <v/>
      </c>
    </row>
    <row r="2426" spans="2:55" x14ac:dyDescent="0.25">
      <c r="D2426" s="185"/>
      <c r="E2426" s="185"/>
      <c r="F2426" s="185"/>
      <c r="G2426" s="186"/>
      <c r="H2426" s="186"/>
      <c r="I2426" s="117" t="str">
        <f>IF(AND(D2264=Tablas!$C$62,'Formacion Profesional'!G2264=Tablas!$C$54),+G2426*H2426,"")</f>
        <v/>
      </c>
      <c r="AP2426" s="185"/>
      <c r="AQ2426" s="185"/>
      <c r="AR2426" s="185"/>
      <c r="AS2426" s="186"/>
      <c r="AT2426" s="186"/>
      <c r="AU2426" s="117" t="str">
        <f>IF(AND(AP2264=Tablas!$C$62,'Formacion Profesional'!AS2264=Tablas!$C$54),+AS2426*AT2426,"")</f>
        <v/>
      </c>
    </row>
    <row r="2427" spans="2:55" x14ac:dyDescent="0.25">
      <c r="D2427" s="185"/>
      <c r="E2427" s="185"/>
      <c r="F2427" s="185"/>
      <c r="G2427" s="186"/>
      <c r="H2427" s="186"/>
      <c r="I2427" s="117" t="str">
        <f>IF(AND(D2264=Tablas!$C$62,'Formacion Profesional'!G2264=Tablas!$C$54),+G2427*H2427,"")</f>
        <v/>
      </c>
      <c r="AP2427" s="185"/>
      <c r="AQ2427" s="185"/>
      <c r="AR2427" s="185"/>
      <c r="AS2427" s="186"/>
      <c r="AT2427" s="186"/>
      <c r="AU2427" s="117" t="str">
        <f>IF(AND(AP2264=Tablas!$C$62,'Formacion Profesional'!AS2264=Tablas!$C$54),+AS2427*AT2427,"")</f>
        <v/>
      </c>
    </row>
    <row r="2428" spans="2:55" x14ac:dyDescent="0.25">
      <c r="D2428" s="185"/>
      <c r="E2428" s="185"/>
      <c r="F2428" s="185"/>
      <c r="G2428" s="186"/>
      <c r="H2428" s="186"/>
      <c r="I2428" s="117" t="str">
        <f>IF(AND(D2264=Tablas!$C$62,'Formacion Profesional'!G2264=Tablas!$C$54),+G2428*H2428,"")</f>
        <v/>
      </c>
      <c r="AP2428" s="185"/>
      <c r="AQ2428" s="185"/>
      <c r="AR2428" s="185"/>
      <c r="AS2428" s="186"/>
      <c r="AT2428" s="186"/>
      <c r="AU2428" s="117" t="str">
        <f>IF(AND(AP2264=Tablas!$C$62,'Formacion Profesional'!AS2264=Tablas!$C$54),+AS2428*AT2428,"")</f>
        <v/>
      </c>
    </row>
    <row r="2429" spans="2:55" x14ac:dyDescent="0.25">
      <c r="D2429" s="185"/>
      <c r="E2429" s="185"/>
      <c r="F2429" s="185"/>
      <c r="G2429" s="186"/>
      <c r="H2429" s="186"/>
      <c r="I2429" s="117" t="str">
        <f>IF(AND(D2264=Tablas!$C$62,'Formacion Profesional'!G2264=Tablas!$C$54),+G2429*H2429,"")</f>
        <v/>
      </c>
      <c r="AP2429" s="185"/>
      <c r="AQ2429" s="185"/>
      <c r="AR2429" s="185"/>
      <c r="AS2429" s="186"/>
      <c r="AT2429" s="186"/>
      <c r="AU2429" s="117" t="str">
        <f>IF(AND(AP2264=Tablas!$C$62,'Formacion Profesional'!AS2264=Tablas!$C$54),+AS2429*AT2429,"")</f>
        <v/>
      </c>
    </row>
    <row r="2430" spans="2:55" x14ac:dyDescent="0.25">
      <c r="D2430" s="387" t="str">
        <f>IF(AND(D2264=Tablas!$C$62,'Formacion Profesional'!G2264=Tablas!$C$54),"Total","")</f>
        <v/>
      </c>
      <c r="E2430" s="387"/>
      <c r="F2430" s="387"/>
      <c r="G2430" s="387"/>
      <c r="H2430" s="387"/>
      <c r="I2430" s="126">
        <f>SUM(I2415:I2429)</f>
        <v>0</v>
      </c>
      <c r="AP2430" s="387" t="str">
        <f>IF(AND(AP2264=Tablas!$C$62,'Formacion Profesional'!AS2264=Tablas!$C$54),"Total","")</f>
        <v/>
      </c>
      <c r="AQ2430" s="387"/>
      <c r="AR2430" s="387"/>
      <c r="AS2430" s="387"/>
      <c r="AT2430" s="387"/>
      <c r="AU2430" s="126">
        <f>SUM(AU2415:AU2429)</f>
        <v>0</v>
      </c>
    </row>
    <row r="2432" spans="2:55" ht="15.75" x14ac:dyDescent="0.25">
      <c r="B2432" s="271" t="s">
        <v>9210</v>
      </c>
      <c r="C2432" s="271"/>
      <c r="D2432" s="271"/>
      <c r="E2432" s="271"/>
      <c r="F2432" s="271"/>
      <c r="G2432" s="271"/>
      <c r="H2432" s="271"/>
      <c r="I2432" s="271"/>
      <c r="J2432" s="271"/>
      <c r="K2432" s="271"/>
      <c r="L2432" s="271"/>
      <c r="M2432" s="271"/>
      <c r="N2432" s="271"/>
      <c r="O2432" s="271"/>
      <c r="P2432" s="271"/>
      <c r="Q2432" s="271"/>
      <c r="AN2432" s="271" t="s">
        <v>9210</v>
      </c>
      <c r="AO2432" s="271"/>
      <c r="AP2432" s="271"/>
      <c r="AQ2432" s="271"/>
      <c r="AR2432" s="271"/>
      <c r="AS2432" s="271"/>
      <c r="AT2432" s="271"/>
      <c r="AU2432" s="271"/>
      <c r="AV2432" s="271"/>
      <c r="AW2432" s="271"/>
      <c r="AX2432" s="271"/>
      <c r="AY2432" s="271"/>
      <c r="AZ2432" s="271"/>
      <c r="BA2432" s="271"/>
      <c r="BB2432" s="271"/>
      <c r="BC2432" s="271"/>
    </row>
    <row r="2435" spans="3:54" ht="15" customHeight="1" x14ac:dyDescent="0.25">
      <c r="C2435" s="288" t="s">
        <v>9211</v>
      </c>
      <c r="D2435" s="288"/>
      <c r="E2435" s="288"/>
      <c r="F2435" s="288"/>
      <c r="G2435" s="288"/>
      <c r="H2435" s="288"/>
      <c r="AO2435" s="288" t="s">
        <v>9211</v>
      </c>
      <c r="AP2435" s="288"/>
      <c r="AQ2435" s="288"/>
      <c r="AR2435" s="288"/>
      <c r="AS2435" s="288"/>
      <c r="AT2435" s="288"/>
    </row>
    <row r="2437" spans="3:54" x14ac:dyDescent="0.25">
      <c r="C2437" s="341"/>
      <c r="D2437" s="342"/>
      <c r="E2437" s="342"/>
      <c r="F2437" s="342"/>
      <c r="G2437" s="342"/>
      <c r="H2437" s="342"/>
      <c r="I2437" s="342"/>
      <c r="J2437" s="342"/>
      <c r="K2437" s="342"/>
      <c r="L2437" s="342"/>
      <c r="M2437" s="342"/>
      <c r="N2437" s="342"/>
      <c r="O2437" s="342"/>
      <c r="P2437" s="343"/>
      <c r="AO2437" s="341"/>
      <c r="AP2437" s="342"/>
      <c r="AQ2437" s="342"/>
      <c r="AR2437" s="342"/>
      <c r="AS2437" s="342"/>
      <c r="AT2437" s="342"/>
      <c r="AU2437" s="342"/>
      <c r="AV2437" s="342"/>
      <c r="AW2437" s="342"/>
      <c r="AX2437" s="342"/>
      <c r="AY2437" s="342"/>
      <c r="AZ2437" s="342"/>
      <c r="BA2437" s="342"/>
      <c r="BB2437" s="343"/>
    </row>
    <row r="2438" spans="3:54" x14ac:dyDescent="0.25">
      <c r="C2438" s="344"/>
      <c r="D2438" s="304"/>
      <c r="E2438" s="304"/>
      <c r="F2438" s="304"/>
      <c r="G2438" s="304"/>
      <c r="H2438" s="304"/>
      <c r="I2438" s="304"/>
      <c r="J2438" s="304"/>
      <c r="K2438" s="304"/>
      <c r="L2438" s="304"/>
      <c r="M2438" s="304"/>
      <c r="N2438" s="304"/>
      <c r="O2438" s="304"/>
      <c r="P2438" s="345"/>
      <c r="AO2438" s="344"/>
      <c r="AP2438" s="304"/>
      <c r="AQ2438" s="304"/>
      <c r="AR2438" s="304"/>
      <c r="AS2438" s="304"/>
      <c r="AT2438" s="304"/>
      <c r="AU2438" s="304"/>
      <c r="AV2438" s="304"/>
      <c r="AW2438" s="304"/>
      <c r="AX2438" s="304"/>
      <c r="AY2438" s="304"/>
      <c r="AZ2438" s="304"/>
      <c r="BA2438" s="304"/>
      <c r="BB2438" s="345"/>
    </row>
    <row r="2439" spans="3:54" x14ac:dyDescent="0.25">
      <c r="C2439" s="344"/>
      <c r="D2439" s="304"/>
      <c r="E2439" s="304"/>
      <c r="F2439" s="304"/>
      <c r="G2439" s="304"/>
      <c r="H2439" s="304"/>
      <c r="I2439" s="304"/>
      <c r="J2439" s="304"/>
      <c r="K2439" s="304"/>
      <c r="L2439" s="304"/>
      <c r="M2439" s="304"/>
      <c r="N2439" s="304"/>
      <c r="O2439" s="304"/>
      <c r="P2439" s="345"/>
      <c r="AO2439" s="344"/>
      <c r="AP2439" s="304"/>
      <c r="AQ2439" s="304"/>
      <c r="AR2439" s="304"/>
      <c r="AS2439" s="304"/>
      <c r="AT2439" s="304"/>
      <c r="AU2439" s="304"/>
      <c r="AV2439" s="304"/>
      <c r="AW2439" s="304"/>
      <c r="AX2439" s="304"/>
      <c r="AY2439" s="304"/>
      <c r="AZ2439" s="304"/>
      <c r="BA2439" s="304"/>
      <c r="BB2439" s="345"/>
    </row>
    <row r="2440" spans="3:54" x14ac:dyDescent="0.25">
      <c r="C2440" s="344"/>
      <c r="D2440" s="304"/>
      <c r="E2440" s="304"/>
      <c r="F2440" s="304"/>
      <c r="G2440" s="304"/>
      <c r="H2440" s="304"/>
      <c r="I2440" s="304"/>
      <c r="J2440" s="304"/>
      <c r="K2440" s="304"/>
      <c r="L2440" s="304"/>
      <c r="M2440" s="304"/>
      <c r="N2440" s="304"/>
      <c r="O2440" s="304"/>
      <c r="P2440" s="345"/>
      <c r="AO2440" s="344"/>
      <c r="AP2440" s="304"/>
      <c r="AQ2440" s="304"/>
      <c r="AR2440" s="304"/>
      <c r="AS2440" s="304"/>
      <c r="AT2440" s="304"/>
      <c r="AU2440" s="304"/>
      <c r="AV2440" s="304"/>
      <c r="AW2440" s="304"/>
      <c r="AX2440" s="304"/>
      <c r="AY2440" s="304"/>
      <c r="AZ2440" s="304"/>
      <c r="BA2440" s="304"/>
      <c r="BB2440" s="345"/>
    </row>
    <row r="2441" spans="3:54" x14ac:dyDescent="0.25">
      <c r="C2441" s="344"/>
      <c r="D2441" s="304"/>
      <c r="E2441" s="304"/>
      <c r="F2441" s="304"/>
      <c r="G2441" s="304"/>
      <c r="H2441" s="304"/>
      <c r="I2441" s="304"/>
      <c r="J2441" s="304"/>
      <c r="K2441" s="304"/>
      <c r="L2441" s="304"/>
      <c r="M2441" s="304"/>
      <c r="N2441" s="304"/>
      <c r="O2441" s="304"/>
      <c r="P2441" s="345"/>
      <c r="AO2441" s="344"/>
      <c r="AP2441" s="304"/>
      <c r="AQ2441" s="304"/>
      <c r="AR2441" s="304"/>
      <c r="AS2441" s="304"/>
      <c r="AT2441" s="304"/>
      <c r="AU2441" s="304"/>
      <c r="AV2441" s="304"/>
      <c r="AW2441" s="304"/>
      <c r="AX2441" s="304"/>
      <c r="AY2441" s="304"/>
      <c r="AZ2441" s="304"/>
      <c r="BA2441" s="304"/>
      <c r="BB2441" s="345"/>
    </row>
    <row r="2442" spans="3:54" x14ac:dyDescent="0.25">
      <c r="C2442" s="346"/>
      <c r="D2442" s="347"/>
      <c r="E2442" s="347"/>
      <c r="F2442" s="347"/>
      <c r="G2442" s="347"/>
      <c r="H2442" s="347"/>
      <c r="I2442" s="347"/>
      <c r="J2442" s="347"/>
      <c r="K2442" s="347"/>
      <c r="L2442" s="347"/>
      <c r="M2442" s="347"/>
      <c r="N2442" s="347"/>
      <c r="O2442" s="347"/>
      <c r="P2442" s="348"/>
      <c r="AO2442" s="346"/>
      <c r="AP2442" s="347"/>
      <c r="AQ2442" s="347"/>
      <c r="AR2442" s="347"/>
      <c r="AS2442" s="347"/>
      <c r="AT2442" s="347"/>
      <c r="AU2442" s="347"/>
      <c r="AV2442" s="347"/>
      <c r="AW2442" s="347"/>
      <c r="AX2442" s="347"/>
      <c r="AY2442" s="347"/>
      <c r="AZ2442" s="347"/>
      <c r="BA2442" s="347"/>
      <c r="BB2442" s="348"/>
    </row>
    <row r="2444" spans="3:54" ht="15" customHeight="1" x14ac:dyDescent="0.25">
      <c r="C2444" s="288" t="s">
        <v>9212</v>
      </c>
      <c r="D2444" s="288"/>
      <c r="E2444" s="288"/>
      <c r="F2444" s="288"/>
      <c r="G2444" s="288"/>
      <c r="H2444" s="288"/>
      <c r="AO2444" s="288" t="s">
        <v>9212</v>
      </c>
      <c r="AP2444" s="288"/>
      <c r="AQ2444" s="288"/>
      <c r="AR2444" s="288"/>
      <c r="AS2444" s="288"/>
      <c r="AT2444" s="288"/>
    </row>
    <row r="2446" spans="3:54" x14ac:dyDescent="0.25">
      <c r="C2446" s="341"/>
      <c r="D2446" s="342"/>
      <c r="E2446" s="342"/>
      <c r="F2446" s="342"/>
      <c r="G2446" s="342"/>
      <c r="H2446" s="342"/>
      <c r="I2446" s="342"/>
      <c r="J2446" s="342"/>
      <c r="K2446" s="342"/>
      <c r="L2446" s="342"/>
      <c r="M2446" s="342"/>
      <c r="N2446" s="342"/>
      <c r="O2446" s="342"/>
      <c r="P2446" s="343"/>
      <c r="AO2446" s="341"/>
      <c r="AP2446" s="342"/>
      <c r="AQ2446" s="342"/>
      <c r="AR2446" s="342"/>
      <c r="AS2446" s="342"/>
      <c r="AT2446" s="342"/>
      <c r="AU2446" s="342"/>
      <c r="AV2446" s="342"/>
      <c r="AW2446" s="342"/>
      <c r="AX2446" s="342"/>
      <c r="AY2446" s="342"/>
      <c r="AZ2446" s="342"/>
      <c r="BA2446" s="342"/>
      <c r="BB2446" s="343"/>
    </row>
    <row r="2447" spans="3:54" x14ac:dyDescent="0.25">
      <c r="C2447" s="344"/>
      <c r="D2447" s="304"/>
      <c r="E2447" s="304"/>
      <c r="F2447" s="304"/>
      <c r="G2447" s="304"/>
      <c r="H2447" s="304"/>
      <c r="I2447" s="304"/>
      <c r="J2447" s="304"/>
      <c r="K2447" s="304"/>
      <c r="L2447" s="304"/>
      <c r="M2447" s="304"/>
      <c r="N2447" s="304"/>
      <c r="O2447" s="304"/>
      <c r="P2447" s="345"/>
      <c r="AO2447" s="344"/>
      <c r="AP2447" s="304"/>
      <c r="AQ2447" s="304"/>
      <c r="AR2447" s="304"/>
      <c r="AS2447" s="304"/>
      <c r="AT2447" s="304"/>
      <c r="AU2447" s="304"/>
      <c r="AV2447" s="304"/>
      <c r="AW2447" s="304"/>
      <c r="AX2447" s="304"/>
      <c r="AY2447" s="304"/>
      <c r="AZ2447" s="304"/>
      <c r="BA2447" s="304"/>
      <c r="BB2447" s="345"/>
    </row>
    <row r="2448" spans="3:54" x14ac:dyDescent="0.25">
      <c r="C2448" s="344"/>
      <c r="D2448" s="304"/>
      <c r="E2448" s="304"/>
      <c r="F2448" s="304"/>
      <c r="G2448" s="304"/>
      <c r="H2448" s="304"/>
      <c r="I2448" s="304"/>
      <c r="J2448" s="304"/>
      <c r="K2448" s="304"/>
      <c r="L2448" s="304"/>
      <c r="M2448" s="304"/>
      <c r="N2448" s="304"/>
      <c r="O2448" s="304"/>
      <c r="P2448" s="345"/>
      <c r="AO2448" s="344"/>
      <c r="AP2448" s="304"/>
      <c r="AQ2448" s="304"/>
      <c r="AR2448" s="304"/>
      <c r="AS2448" s="304"/>
      <c r="AT2448" s="304"/>
      <c r="AU2448" s="304"/>
      <c r="AV2448" s="304"/>
      <c r="AW2448" s="304"/>
      <c r="AX2448" s="304"/>
      <c r="AY2448" s="304"/>
      <c r="AZ2448" s="304"/>
      <c r="BA2448" s="304"/>
      <c r="BB2448" s="345"/>
    </row>
    <row r="2449" spans="2:55" x14ac:dyDescent="0.25">
      <c r="C2449" s="344"/>
      <c r="D2449" s="304"/>
      <c r="E2449" s="304"/>
      <c r="F2449" s="304"/>
      <c r="G2449" s="304"/>
      <c r="H2449" s="304"/>
      <c r="I2449" s="304"/>
      <c r="J2449" s="304"/>
      <c r="K2449" s="304"/>
      <c r="L2449" s="304"/>
      <c r="M2449" s="304"/>
      <c r="N2449" s="304"/>
      <c r="O2449" s="304"/>
      <c r="P2449" s="345"/>
      <c r="AO2449" s="344"/>
      <c r="AP2449" s="304"/>
      <c r="AQ2449" s="304"/>
      <c r="AR2449" s="304"/>
      <c r="AS2449" s="304"/>
      <c r="AT2449" s="304"/>
      <c r="AU2449" s="304"/>
      <c r="AV2449" s="304"/>
      <c r="AW2449" s="304"/>
      <c r="AX2449" s="304"/>
      <c r="AY2449" s="304"/>
      <c r="AZ2449" s="304"/>
      <c r="BA2449" s="304"/>
      <c r="BB2449" s="345"/>
    </row>
    <row r="2450" spans="2:55" x14ac:dyDescent="0.25">
      <c r="C2450" s="344"/>
      <c r="D2450" s="304"/>
      <c r="E2450" s="304"/>
      <c r="F2450" s="304"/>
      <c r="G2450" s="304"/>
      <c r="H2450" s="304"/>
      <c r="I2450" s="304"/>
      <c r="J2450" s="304"/>
      <c r="K2450" s="304"/>
      <c r="L2450" s="304"/>
      <c r="M2450" s="304"/>
      <c r="N2450" s="304"/>
      <c r="O2450" s="304"/>
      <c r="P2450" s="345"/>
      <c r="AO2450" s="344"/>
      <c r="AP2450" s="304"/>
      <c r="AQ2450" s="304"/>
      <c r="AR2450" s="304"/>
      <c r="AS2450" s="304"/>
      <c r="AT2450" s="304"/>
      <c r="AU2450" s="304"/>
      <c r="AV2450" s="304"/>
      <c r="AW2450" s="304"/>
      <c r="AX2450" s="304"/>
      <c r="AY2450" s="304"/>
      <c r="AZ2450" s="304"/>
      <c r="BA2450" s="304"/>
      <c r="BB2450" s="345"/>
    </row>
    <row r="2451" spans="2:55" x14ac:dyDescent="0.25">
      <c r="C2451" s="346"/>
      <c r="D2451" s="347"/>
      <c r="E2451" s="347"/>
      <c r="F2451" s="347"/>
      <c r="G2451" s="347"/>
      <c r="H2451" s="347"/>
      <c r="I2451" s="347"/>
      <c r="J2451" s="347"/>
      <c r="K2451" s="347"/>
      <c r="L2451" s="347"/>
      <c r="M2451" s="347"/>
      <c r="N2451" s="347"/>
      <c r="O2451" s="347"/>
      <c r="P2451" s="348"/>
      <c r="AO2451" s="346"/>
      <c r="AP2451" s="347"/>
      <c r="AQ2451" s="347"/>
      <c r="AR2451" s="347"/>
      <c r="AS2451" s="347"/>
      <c r="AT2451" s="347"/>
      <c r="AU2451" s="347"/>
      <c r="AV2451" s="347"/>
      <c r="AW2451" s="347"/>
      <c r="AX2451" s="347"/>
      <c r="AY2451" s="347"/>
      <c r="AZ2451" s="347"/>
      <c r="BA2451" s="347"/>
      <c r="BB2451" s="348"/>
    </row>
    <row r="2453" spans="2:55" x14ac:dyDescent="0.25">
      <c r="C2453" s="288" t="s">
        <v>9213</v>
      </c>
      <c r="D2453" s="288"/>
      <c r="E2453" s="288"/>
      <c r="AO2453" s="288" t="s">
        <v>9213</v>
      </c>
      <c r="AP2453" s="288"/>
      <c r="AQ2453" s="288"/>
    </row>
    <row r="2455" spans="2:55" x14ac:dyDescent="0.25">
      <c r="C2455" s="341"/>
      <c r="D2455" s="342"/>
      <c r="E2455" s="342"/>
      <c r="F2455" s="342"/>
      <c r="G2455" s="342"/>
      <c r="H2455" s="342"/>
      <c r="I2455" s="342"/>
      <c r="J2455" s="342"/>
      <c r="K2455" s="342"/>
      <c r="L2455" s="342"/>
      <c r="M2455" s="342"/>
      <c r="N2455" s="342"/>
      <c r="O2455" s="342"/>
      <c r="P2455" s="343"/>
      <c r="AO2455" s="341"/>
      <c r="AP2455" s="342"/>
      <c r="AQ2455" s="342"/>
      <c r="AR2455" s="342"/>
      <c r="AS2455" s="342"/>
      <c r="AT2455" s="342"/>
      <c r="AU2455" s="342"/>
      <c r="AV2455" s="342"/>
      <c r="AW2455" s="342"/>
      <c r="AX2455" s="342"/>
      <c r="AY2455" s="342"/>
      <c r="AZ2455" s="342"/>
      <c r="BA2455" s="342"/>
      <c r="BB2455" s="343"/>
    </row>
    <row r="2456" spans="2:55" x14ac:dyDescent="0.25">
      <c r="C2456" s="344"/>
      <c r="D2456" s="304"/>
      <c r="E2456" s="304"/>
      <c r="F2456" s="304"/>
      <c r="G2456" s="304"/>
      <c r="H2456" s="304"/>
      <c r="I2456" s="304"/>
      <c r="J2456" s="304"/>
      <c r="K2456" s="304"/>
      <c r="L2456" s="304"/>
      <c r="M2456" s="304"/>
      <c r="N2456" s="304"/>
      <c r="O2456" s="304"/>
      <c r="P2456" s="345"/>
      <c r="AO2456" s="344"/>
      <c r="AP2456" s="304"/>
      <c r="AQ2456" s="304"/>
      <c r="AR2456" s="304"/>
      <c r="AS2456" s="304"/>
      <c r="AT2456" s="304"/>
      <c r="AU2456" s="304"/>
      <c r="AV2456" s="304"/>
      <c r="AW2456" s="304"/>
      <c r="AX2456" s="304"/>
      <c r="AY2456" s="304"/>
      <c r="AZ2456" s="304"/>
      <c r="BA2456" s="304"/>
      <c r="BB2456" s="345"/>
    </row>
    <row r="2457" spans="2:55" x14ac:dyDescent="0.25">
      <c r="C2457" s="344"/>
      <c r="D2457" s="304"/>
      <c r="E2457" s="304"/>
      <c r="F2457" s="304"/>
      <c r="G2457" s="304"/>
      <c r="H2457" s="304"/>
      <c r="I2457" s="304"/>
      <c r="J2457" s="304"/>
      <c r="K2457" s="304"/>
      <c r="L2457" s="304"/>
      <c r="M2457" s="304"/>
      <c r="N2457" s="304"/>
      <c r="O2457" s="304"/>
      <c r="P2457" s="345"/>
      <c r="AO2457" s="344"/>
      <c r="AP2457" s="304"/>
      <c r="AQ2457" s="304"/>
      <c r="AR2457" s="304"/>
      <c r="AS2457" s="304"/>
      <c r="AT2457" s="304"/>
      <c r="AU2457" s="304"/>
      <c r="AV2457" s="304"/>
      <c r="AW2457" s="304"/>
      <c r="AX2457" s="304"/>
      <c r="AY2457" s="304"/>
      <c r="AZ2457" s="304"/>
      <c r="BA2457" s="304"/>
      <c r="BB2457" s="345"/>
    </row>
    <row r="2458" spans="2:55" x14ac:dyDescent="0.25">
      <c r="C2458" s="344"/>
      <c r="D2458" s="304"/>
      <c r="E2458" s="304"/>
      <c r="F2458" s="304"/>
      <c r="G2458" s="304"/>
      <c r="H2458" s="304"/>
      <c r="I2458" s="304"/>
      <c r="J2458" s="304"/>
      <c r="K2458" s="304"/>
      <c r="L2458" s="304"/>
      <c r="M2458" s="304"/>
      <c r="N2458" s="304"/>
      <c r="O2458" s="304"/>
      <c r="P2458" s="345"/>
      <c r="AO2458" s="344"/>
      <c r="AP2458" s="304"/>
      <c r="AQ2458" s="304"/>
      <c r="AR2458" s="304"/>
      <c r="AS2458" s="304"/>
      <c r="AT2458" s="304"/>
      <c r="AU2458" s="304"/>
      <c r="AV2458" s="304"/>
      <c r="AW2458" s="304"/>
      <c r="AX2458" s="304"/>
      <c r="AY2458" s="304"/>
      <c r="AZ2458" s="304"/>
      <c r="BA2458" s="304"/>
      <c r="BB2458" s="345"/>
    </row>
    <row r="2459" spans="2:55" x14ac:dyDescent="0.25">
      <c r="C2459" s="344"/>
      <c r="D2459" s="304"/>
      <c r="E2459" s="304"/>
      <c r="F2459" s="304"/>
      <c r="G2459" s="304"/>
      <c r="H2459" s="304"/>
      <c r="I2459" s="304"/>
      <c r="J2459" s="304"/>
      <c r="K2459" s="304"/>
      <c r="L2459" s="304"/>
      <c r="M2459" s="304"/>
      <c r="N2459" s="304"/>
      <c r="O2459" s="304"/>
      <c r="P2459" s="345"/>
      <c r="AO2459" s="344"/>
      <c r="AP2459" s="304"/>
      <c r="AQ2459" s="304"/>
      <c r="AR2459" s="304"/>
      <c r="AS2459" s="304"/>
      <c r="AT2459" s="304"/>
      <c r="AU2459" s="304"/>
      <c r="AV2459" s="304"/>
      <c r="AW2459" s="304"/>
      <c r="AX2459" s="304"/>
      <c r="AY2459" s="304"/>
      <c r="AZ2459" s="304"/>
      <c r="BA2459" s="304"/>
      <c r="BB2459" s="345"/>
    </row>
    <row r="2460" spans="2:55" x14ac:dyDescent="0.25">
      <c r="C2460" s="346"/>
      <c r="D2460" s="347"/>
      <c r="E2460" s="347"/>
      <c r="F2460" s="347"/>
      <c r="G2460" s="347"/>
      <c r="H2460" s="347"/>
      <c r="I2460" s="347"/>
      <c r="J2460" s="347"/>
      <c r="K2460" s="347"/>
      <c r="L2460" s="347"/>
      <c r="M2460" s="347"/>
      <c r="N2460" s="347"/>
      <c r="O2460" s="347"/>
      <c r="P2460" s="348"/>
      <c r="AO2460" s="346"/>
      <c r="AP2460" s="347"/>
      <c r="AQ2460" s="347"/>
      <c r="AR2460" s="347"/>
      <c r="AS2460" s="347"/>
      <c r="AT2460" s="347"/>
      <c r="AU2460" s="347"/>
      <c r="AV2460" s="347"/>
      <c r="AW2460" s="347"/>
      <c r="AX2460" s="347"/>
      <c r="AY2460" s="347"/>
      <c r="AZ2460" s="347"/>
      <c r="BA2460" s="347"/>
      <c r="BB2460" s="348"/>
    </row>
    <row r="2464" spans="2:55" ht="15.75" x14ac:dyDescent="0.25">
      <c r="B2464" s="271" t="s">
        <v>9214</v>
      </c>
      <c r="C2464" s="271"/>
      <c r="D2464" s="271"/>
      <c r="E2464" s="271"/>
      <c r="F2464" s="271"/>
      <c r="G2464" s="271"/>
      <c r="H2464" s="271"/>
      <c r="I2464" s="271"/>
      <c r="J2464" s="271"/>
      <c r="K2464" s="271"/>
      <c r="L2464" s="271"/>
      <c r="M2464" s="271"/>
      <c r="N2464" s="271"/>
      <c r="O2464" s="271"/>
      <c r="P2464" s="271"/>
      <c r="Q2464" s="271"/>
      <c r="AN2464" s="271" t="s">
        <v>9214</v>
      </c>
      <c r="AO2464" s="271"/>
      <c r="AP2464" s="271"/>
      <c r="AQ2464" s="271"/>
      <c r="AR2464" s="271"/>
      <c r="AS2464" s="271"/>
      <c r="AT2464" s="271"/>
      <c r="AU2464" s="271"/>
      <c r="AV2464" s="271"/>
      <c r="AW2464" s="271"/>
      <c r="AX2464" s="271"/>
      <c r="AY2464" s="271"/>
      <c r="AZ2464" s="271"/>
      <c r="BA2464" s="271"/>
      <c r="BB2464" s="271"/>
      <c r="BC2464" s="271"/>
    </row>
    <row r="2467" spans="3:47" ht="30" x14ac:dyDescent="0.25">
      <c r="C2467" s="72" t="s">
        <v>9215</v>
      </c>
      <c r="D2467" s="72" t="s">
        <v>9216</v>
      </c>
      <c r="E2467" s="72" t="s">
        <v>9217</v>
      </c>
      <c r="F2467" s="72" t="s">
        <v>9218</v>
      </c>
      <c r="G2467" s="72" t="s">
        <v>9219</v>
      </c>
      <c r="H2467" s="72" t="s">
        <v>9220</v>
      </c>
      <c r="I2467" s="170"/>
      <c r="AO2467" s="72" t="s">
        <v>9215</v>
      </c>
      <c r="AP2467" s="72" t="s">
        <v>9216</v>
      </c>
      <c r="AQ2467" s="72" t="s">
        <v>9217</v>
      </c>
      <c r="AR2467" s="72" t="s">
        <v>9218</v>
      </c>
      <c r="AS2467" s="72" t="s">
        <v>9219</v>
      </c>
      <c r="AT2467" s="72" t="s">
        <v>9220</v>
      </c>
      <c r="AU2467" s="170"/>
    </row>
    <row r="2468" spans="3:47" x14ac:dyDescent="0.25">
      <c r="C2468" s="167" t="s">
        <v>9221</v>
      </c>
      <c r="D2468" s="73">
        <f>IF(OR(AND('Formacion Profesional'!D2264=Tablas!$C$62,'Formacion Profesional'!G2264=Tablas!$C$54),AND('Formacion Profesional'!D2264=Tablas!$C$62,'Formacion Profesional'!G2264=Tablas!$C$56),'Formacion Profesional'!D2264=Tablas!$C$62,'Formacion Profesional'!G2264=Tablas!$C$57),'Formacion Profesional'!D2273*'Formacion Profesional'!D2275,0)</f>
        <v>0</v>
      </c>
      <c r="E2468" s="80"/>
      <c r="F2468" s="73">
        <f>+D2468*E2468</f>
        <v>0</v>
      </c>
      <c r="G2468" s="80"/>
      <c r="H2468" s="73">
        <f t="shared" ref="H2468:H2472" si="18">+F2468-G2468</f>
        <v>0</v>
      </c>
      <c r="AO2468" s="167" t="s">
        <v>9221</v>
      </c>
      <c r="AP2468" s="73">
        <f>IF(OR(AND('Formacion Profesional'!AP2264=Tablas!$C$62,'Formacion Profesional'!AS2264=Tablas!$C$54),AND('Formacion Profesional'!AP2264=Tablas!$C$62,'Formacion Profesional'!AS2264=Tablas!$C$56),'Formacion Profesional'!AP2264=Tablas!$C$62,'Formacion Profesional'!AS2264=Tablas!$C$57),'Formacion Profesional'!AP2273*'Formacion Profesional'!AP2275,0)</f>
        <v>0</v>
      </c>
      <c r="AQ2468" s="80"/>
      <c r="AR2468" s="73">
        <f>+AP2468*AQ2468</f>
        <v>0</v>
      </c>
      <c r="AS2468" s="80"/>
      <c r="AT2468" s="73">
        <f t="shared" ref="AT2468:AT2472" si="19">+AR2468-AS2468</f>
        <v>0</v>
      </c>
    </row>
    <row r="2469" spans="3:47" x14ac:dyDescent="0.25">
      <c r="C2469" s="167" t="s">
        <v>9208</v>
      </c>
      <c r="D2469" s="73">
        <f>IF(OR(AND(D2264=Tablas!$C$62,'Formacion Profesional'!G2264=Tablas!$C$54),AND(D2264=Tablas!$C$62,'Formacion Profesional'!G2264=Tablas!$C$57)),'Formacion Profesional'!E2335,0)</f>
        <v>0</v>
      </c>
      <c r="E2469" s="80"/>
      <c r="F2469" s="73">
        <f>+D2469*E2469</f>
        <v>0</v>
      </c>
      <c r="G2469" s="80"/>
      <c r="H2469" s="73">
        <f t="shared" si="18"/>
        <v>0</v>
      </c>
      <c r="AO2469" s="167" t="s">
        <v>9208</v>
      </c>
      <c r="AP2469" s="73">
        <f>IF(OR(AND(AP2264=Tablas!$C$62,'Formacion Profesional'!AS2264=Tablas!$C$54),AND(AP2264=Tablas!$C$62,'Formacion Profesional'!AS2264=Tablas!$C$57)),'Formacion Profesional'!AQ2335,0)</f>
        <v>0</v>
      </c>
      <c r="AQ2469" s="80"/>
      <c r="AR2469" s="73">
        <f>+AP2469*AQ2469</f>
        <v>0</v>
      </c>
      <c r="AS2469" s="80"/>
      <c r="AT2469" s="73">
        <f t="shared" si="19"/>
        <v>0</v>
      </c>
    </row>
    <row r="2470" spans="3:47" x14ac:dyDescent="0.25">
      <c r="C2470" s="167" t="s">
        <v>9222</v>
      </c>
      <c r="D2470" s="73">
        <f>IF(AND(D2264=Tablas!$C$62,'Formacion Profesional'!G2264=Tablas!$C$54),E2334,0)</f>
        <v>0</v>
      </c>
      <c r="E2470" s="80"/>
      <c r="F2470" s="73">
        <f>+D2470*E2470</f>
        <v>0</v>
      </c>
      <c r="G2470" s="80"/>
      <c r="H2470" s="73">
        <f t="shared" si="18"/>
        <v>0</v>
      </c>
      <c r="AO2470" s="167" t="s">
        <v>9222</v>
      </c>
      <c r="AP2470" s="73">
        <f>IF(AND(AP2264=Tablas!$C$62,'Formacion Profesional'!AS2264=Tablas!$C$54),AQ2334,0)</f>
        <v>0</v>
      </c>
      <c r="AQ2470" s="80"/>
      <c r="AR2470" s="73">
        <f>+AP2470*AQ2470</f>
        <v>0</v>
      </c>
      <c r="AS2470" s="80"/>
      <c r="AT2470" s="73">
        <f t="shared" si="19"/>
        <v>0</v>
      </c>
    </row>
    <row r="2471" spans="3:47" x14ac:dyDescent="0.25">
      <c r="C2471" s="167" t="s">
        <v>9223</v>
      </c>
      <c r="D2471" s="73">
        <f>IF(AND(D2264=Tablas!$C$62,'Formacion Profesional'!G2264=Tablas!$C$54),E2334,0)</f>
        <v>0</v>
      </c>
      <c r="E2471" s="80"/>
      <c r="F2471" s="73">
        <f>+D2471*E2471</f>
        <v>0</v>
      </c>
      <c r="G2471" s="80"/>
      <c r="H2471" s="73">
        <f t="shared" si="18"/>
        <v>0</v>
      </c>
      <c r="AO2471" s="167" t="s">
        <v>9223</v>
      </c>
      <c r="AP2471" s="73">
        <f>IF(AND(AP2264=Tablas!$C$62,'Formacion Profesional'!AS2264=Tablas!$C$54),AQ2334,0)</f>
        <v>0</v>
      </c>
      <c r="AQ2471" s="80"/>
      <c r="AR2471" s="73">
        <f>+AP2471*AQ2471</f>
        <v>0</v>
      </c>
      <c r="AS2471" s="80"/>
      <c r="AT2471" s="73">
        <f t="shared" si="19"/>
        <v>0</v>
      </c>
    </row>
    <row r="2472" spans="3:47" ht="30" x14ac:dyDescent="0.25">
      <c r="C2472" s="167" t="s">
        <v>9224</v>
      </c>
      <c r="D2472" s="73">
        <f>IF(OR(AND(D2264=Tablas!$C$61,'Formacion Profesional'!G2264=Tablas!$C$53),AND(D2264=Tablas!$C$61,'Formacion Profesional'!G2264=Tablas!$C$54)),'Formacion Profesional'!D2277*'Formacion Profesional'!E2335,IF(AND(D2264=Tablas!$C$62,'Formacion Profesional'!G2264=Tablas!$C$53),'Formacion Profesional'!E2335,0))</f>
        <v>0</v>
      </c>
      <c r="E2472" s="80"/>
      <c r="F2472" s="73">
        <f>+D2472*E2472</f>
        <v>0</v>
      </c>
      <c r="G2472" s="80"/>
      <c r="H2472" s="73">
        <f t="shared" si="18"/>
        <v>0</v>
      </c>
      <c r="AO2472" s="167" t="s">
        <v>9224</v>
      </c>
      <c r="AP2472" s="73">
        <f>IF(OR(AND(AP2264=Tablas!$C$61,'Formacion Profesional'!AS2264=Tablas!$C$53),AND(AP2264=Tablas!$C$61,'Formacion Profesional'!AS2264=Tablas!$C$54)),'Formacion Profesional'!AP2277*'Formacion Profesional'!AQ2335,IF(AND(AP2264=Tablas!$C$62,'Formacion Profesional'!AS2264=Tablas!$C$53),'Formacion Profesional'!AQ2335,0))</f>
        <v>0</v>
      </c>
      <c r="AQ2472" s="80"/>
      <c r="AR2472" s="73">
        <f>+AP2472*AQ2472</f>
        <v>0</v>
      </c>
      <c r="AS2472" s="80"/>
      <c r="AT2472" s="73">
        <f t="shared" si="19"/>
        <v>0</v>
      </c>
    </row>
    <row r="2473" spans="3:47" x14ac:dyDescent="0.25">
      <c r="C2473" s="72" t="s">
        <v>7586</v>
      </c>
      <c r="D2473" s="74"/>
      <c r="E2473" s="74"/>
      <c r="F2473" s="74"/>
      <c r="G2473" s="73">
        <f>+G2468+G2469+G2470+G2471+G2472</f>
        <v>0</v>
      </c>
      <c r="H2473" s="73">
        <f>+H2468+H2469+H2470+H2471+H2472</f>
        <v>0</v>
      </c>
      <c r="AO2473" s="72" t="s">
        <v>7586</v>
      </c>
      <c r="AP2473" s="74"/>
      <c r="AQ2473" s="74"/>
      <c r="AR2473" s="74"/>
      <c r="AS2473" s="73">
        <f>+AS2468+AS2469+AS2470+AS2471+AS2472</f>
        <v>0</v>
      </c>
      <c r="AT2473" s="73">
        <f>+AT2468+AT2469+AT2470+AT2471+AT2472</f>
        <v>0</v>
      </c>
    </row>
    <row r="2476" spans="3:47" ht="15" customHeight="1" x14ac:dyDescent="0.25">
      <c r="C2476" s="385" t="s">
        <v>9227</v>
      </c>
      <c r="D2476" s="385"/>
      <c r="E2476" s="385"/>
      <c r="F2476" s="385"/>
      <c r="AO2476" s="385" t="s">
        <v>9227</v>
      </c>
      <c r="AP2476" s="385"/>
      <c r="AQ2476" s="385"/>
      <c r="AR2476" s="385"/>
    </row>
    <row r="2477" spans="3:47" ht="15" customHeight="1" x14ac:dyDescent="0.25">
      <c r="C2477" s="385"/>
      <c r="D2477" s="385"/>
      <c r="E2477" s="385"/>
      <c r="F2477" s="385"/>
      <c r="AO2477" s="385"/>
      <c r="AP2477" s="385"/>
      <c r="AQ2477" s="385"/>
      <c r="AR2477" s="385"/>
    </row>
    <row r="2500" spans="2:55" x14ac:dyDescent="0.25">
      <c r="C2500" s="100" t="s">
        <v>9445</v>
      </c>
      <c r="AO2500" s="100" t="s">
        <v>9465</v>
      </c>
    </row>
    <row r="2502" spans="2:55" ht="15.75" x14ac:dyDescent="0.25">
      <c r="B2502" s="271" t="s">
        <v>7689</v>
      </c>
      <c r="C2502" s="271" t="s">
        <v>7689</v>
      </c>
      <c r="D2502" s="271"/>
      <c r="E2502" s="271"/>
      <c r="F2502" s="271"/>
      <c r="G2502" s="271"/>
      <c r="H2502" s="271"/>
      <c r="I2502" s="271"/>
      <c r="J2502" s="271"/>
      <c r="K2502" s="271"/>
      <c r="L2502" s="271"/>
      <c r="M2502" s="271"/>
      <c r="N2502" s="271"/>
      <c r="O2502" s="271"/>
      <c r="P2502" s="271"/>
      <c r="Q2502" s="271"/>
      <c r="AN2502" s="271" t="s">
        <v>7689</v>
      </c>
      <c r="AO2502" s="271" t="s">
        <v>7689</v>
      </c>
      <c r="AP2502" s="271"/>
      <c r="AQ2502" s="271"/>
      <c r="AR2502" s="271"/>
      <c r="AS2502" s="271"/>
      <c r="AT2502" s="271"/>
      <c r="AU2502" s="271"/>
      <c r="AV2502" s="271"/>
      <c r="AW2502" s="271"/>
      <c r="AX2502" s="271"/>
      <c r="AY2502" s="271"/>
      <c r="AZ2502" s="271"/>
      <c r="BA2502" s="271"/>
      <c r="BB2502" s="271"/>
      <c r="BC2502" s="271"/>
    </row>
    <row r="2504" spans="2:55" x14ac:dyDescent="0.25">
      <c r="C2504" s="50" t="s">
        <v>7692</v>
      </c>
      <c r="D2504" s="101"/>
      <c r="E2504" s="19" t="str">
        <f>IF(D2504=Tablas!$C$62,"FP_Cerrada",IF('Formacion Profesional'!D2504=Tablas!$C$61,"FP_abierta",""))</f>
        <v/>
      </c>
      <c r="F2504" s="20" t="s">
        <v>7691</v>
      </c>
      <c r="G2504" s="349"/>
      <c r="H2504" s="402"/>
      <c r="I2504" s="350"/>
      <c r="AO2504" s="50" t="s">
        <v>7692</v>
      </c>
      <c r="AP2504" s="101"/>
      <c r="AQ2504" s="19" t="str">
        <f>IF(AP2504=Tablas!$C$62,"FP_Cerrada",IF('Formacion Profesional'!AP2504=Tablas!$C$61,"FP_abierta",""))</f>
        <v/>
      </c>
      <c r="AR2504" s="20" t="s">
        <v>7691</v>
      </c>
      <c r="AS2504" s="349"/>
      <c r="AT2504" s="402"/>
      <c r="AU2504" s="350"/>
    </row>
    <row r="2507" spans="2:55" x14ac:dyDescent="0.25">
      <c r="C2507" s="20" t="s">
        <v>7693</v>
      </c>
      <c r="D2507" s="276"/>
      <c r="E2507" s="277"/>
      <c r="F2507" s="277"/>
      <c r="G2507" s="277"/>
      <c r="H2507" s="277"/>
      <c r="I2507" s="277"/>
      <c r="J2507" s="277"/>
      <c r="K2507" s="278"/>
      <c r="AO2507" s="20" t="s">
        <v>7693</v>
      </c>
      <c r="AP2507" s="276"/>
      <c r="AQ2507" s="277"/>
      <c r="AR2507" s="277"/>
      <c r="AS2507" s="277"/>
      <c r="AT2507" s="277"/>
      <c r="AU2507" s="277"/>
      <c r="AV2507" s="277"/>
      <c r="AW2507" s="278"/>
    </row>
    <row r="2509" spans="2:55" x14ac:dyDescent="0.25">
      <c r="C2509" s="20" t="s">
        <v>7694</v>
      </c>
      <c r="D2509" s="155"/>
      <c r="F2509" s="20" t="s">
        <v>7695</v>
      </c>
      <c r="H2509" s="403"/>
      <c r="I2509" s="404"/>
      <c r="AO2509" s="20" t="s">
        <v>7694</v>
      </c>
      <c r="AP2509" s="155"/>
      <c r="AR2509" s="20" t="s">
        <v>7695</v>
      </c>
      <c r="AT2509" s="403"/>
      <c r="AU2509" s="404"/>
    </row>
    <row r="2511" spans="2:55" x14ac:dyDescent="0.25">
      <c r="C2511" s="405" t="s">
        <v>7710</v>
      </c>
      <c r="D2511" s="406"/>
      <c r="E2511" s="406"/>
      <c r="F2511" s="406"/>
      <c r="G2511" s="406"/>
      <c r="H2511" s="406"/>
      <c r="I2511" s="406"/>
      <c r="J2511" s="407"/>
      <c r="AO2511" s="405" t="s">
        <v>7710</v>
      </c>
      <c r="AP2511" s="406"/>
      <c r="AQ2511" s="406"/>
      <c r="AR2511" s="406"/>
      <c r="AS2511" s="406"/>
      <c r="AT2511" s="406"/>
      <c r="AU2511" s="406"/>
      <c r="AV2511" s="407"/>
    </row>
    <row r="2512" spans="2:55" x14ac:dyDescent="0.25">
      <c r="C2512" s="57"/>
      <c r="D2512" s="58"/>
      <c r="E2512" s="58"/>
      <c r="F2512" s="58"/>
      <c r="G2512" s="58"/>
      <c r="H2512" s="58"/>
      <c r="I2512" s="58"/>
      <c r="J2512" s="59"/>
      <c r="AO2512" s="57"/>
      <c r="AP2512" s="58"/>
      <c r="AQ2512" s="58"/>
      <c r="AR2512" s="58"/>
      <c r="AS2512" s="58"/>
      <c r="AT2512" s="58"/>
      <c r="AU2512" s="58"/>
      <c r="AV2512" s="59"/>
    </row>
    <row r="2513" spans="2:55" x14ac:dyDescent="0.25">
      <c r="C2513" s="63" t="s">
        <v>7697</v>
      </c>
      <c r="D2513" s="156"/>
      <c r="E2513" s="58"/>
      <c r="F2513" s="58"/>
      <c r="G2513" s="58"/>
      <c r="H2513" s="58"/>
      <c r="I2513" s="58"/>
      <c r="J2513" s="59"/>
      <c r="AO2513" s="63" t="s">
        <v>7697</v>
      </c>
      <c r="AP2513" s="156"/>
      <c r="AQ2513" s="58"/>
      <c r="AR2513" s="58"/>
      <c r="AS2513" s="58"/>
      <c r="AT2513" s="58"/>
      <c r="AU2513" s="58"/>
      <c r="AV2513" s="59"/>
    </row>
    <row r="2514" spans="2:55" x14ac:dyDescent="0.25">
      <c r="C2514" s="57"/>
      <c r="D2514" s="58"/>
      <c r="E2514" s="58"/>
      <c r="F2514" s="58"/>
      <c r="G2514" s="58"/>
      <c r="H2514" s="58"/>
      <c r="I2514" s="58"/>
      <c r="J2514" s="59"/>
      <c r="AO2514" s="57"/>
      <c r="AP2514" s="58"/>
      <c r="AQ2514" s="58"/>
      <c r="AR2514" s="58"/>
      <c r="AS2514" s="58"/>
      <c r="AT2514" s="58"/>
      <c r="AU2514" s="58"/>
      <c r="AV2514" s="59"/>
    </row>
    <row r="2515" spans="2:55" x14ac:dyDescent="0.25">
      <c r="C2515" s="63" t="s">
        <v>7696</v>
      </c>
      <c r="D2515" s="156"/>
      <c r="E2515" s="58"/>
      <c r="F2515" s="58"/>
      <c r="G2515" s="58"/>
      <c r="H2515" s="58"/>
      <c r="I2515" s="58"/>
      <c r="J2515" s="59"/>
      <c r="AO2515" s="63" t="s">
        <v>7696</v>
      </c>
      <c r="AP2515" s="156"/>
      <c r="AQ2515" s="58"/>
      <c r="AR2515" s="58"/>
      <c r="AS2515" s="58"/>
      <c r="AT2515" s="58"/>
      <c r="AU2515" s="58"/>
      <c r="AV2515" s="59"/>
    </row>
    <row r="2516" spans="2:55" x14ac:dyDescent="0.25">
      <c r="C2516" s="57"/>
      <c r="D2516" s="58"/>
      <c r="E2516" s="58"/>
      <c r="F2516" s="58"/>
      <c r="G2516" s="58"/>
      <c r="H2516" s="58"/>
      <c r="I2516" s="58"/>
      <c r="J2516" s="59"/>
      <c r="AO2516" s="57"/>
      <c r="AP2516" s="58"/>
      <c r="AQ2516" s="58"/>
      <c r="AR2516" s="58"/>
      <c r="AS2516" s="58"/>
      <c r="AT2516" s="58"/>
      <c r="AU2516" s="58"/>
      <c r="AV2516" s="59"/>
    </row>
    <row r="2517" spans="2:55" x14ac:dyDescent="0.25">
      <c r="C2517" s="63" t="s">
        <v>7698</v>
      </c>
      <c r="D2517" s="156"/>
      <c r="E2517" s="58"/>
      <c r="F2517" s="58"/>
      <c r="G2517" s="58"/>
      <c r="H2517" s="58"/>
      <c r="I2517" s="58"/>
      <c r="J2517" s="59"/>
      <c r="AO2517" s="63" t="s">
        <v>7698</v>
      </c>
      <c r="AP2517" s="156"/>
      <c r="AQ2517" s="58"/>
      <c r="AR2517" s="58"/>
      <c r="AS2517" s="58"/>
      <c r="AT2517" s="58"/>
      <c r="AU2517" s="58"/>
      <c r="AV2517" s="59"/>
    </row>
    <row r="2518" spans="2:55" x14ac:dyDescent="0.25">
      <c r="C2518" s="57"/>
      <c r="D2518" s="58"/>
      <c r="E2518" s="58"/>
      <c r="F2518" s="58"/>
      <c r="G2518" s="58"/>
      <c r="H2518" s="58"/>
      <c r="I2518" s="58"/>
      <c r="J2518" s="59"/>
      <c r="AO2518" s="57"/>
      <c r="AP2518" s="58"/>
      <c r="AQ2518" s="58"/>
      <c r="AR2518" s="58"/>
      <c r="AS2518" s="58"/>
      <c r="AT2518" s="58"/>
      <c r="AU2518" s="58"/>
      <c r="AV2518" s="59"/>
    </row>
    <row r="2519" spans="2:55" x14ac:dyDescent="0.25">
      <c r="C2519" s="408" t="str">
        <f>IF(D2515&gt;1,"Justifique cantidad de réplicas *","")</f>
        <v/>
      </c>
      <c r="D2519" s="409"/>
      <c r="E2519" s="289"/>
      <c r="F2519" s="289"/>
      <c r="G2519" s="289"/>
      <c r="H2519" s="289"/>
      <c r="I2519" s="289"/>
      <c r="J2519" s="59"/>
      <c r="AO2519" s="408" t="str">
        <f>IF(AP2515&gt;1,"Justifique cantidad de réplicas *","")</f>
        <v/>
      </c>
      <c r="AP2519" s="409"/>
      <c r="AQ2519" s="289"/>
      <c r="AR2519" s="289"/>
      <c r="AS2519" s="289"/>
      <c r="AT2519" s="289"/>
      <c r="AU2519" s="289"/>
      <c r="AV2519" s="59"/>
    </row>
    <row r="2520" spans="2:55" x14ac:dyDescent="0.25">
      <c r="C2520" s="60"/>
      <c r="D2520" s="61"/>
      <c r="E2520" s="61"/>
      <c r="F2520" s="61"/>
      <c r="G2520" s="61"/>
      <c r="H2520" s="61"/>
      <c r="I2520" s="61"/>
      <c r="J2520" s="62"/>
      <c r="AO2520" s="60"/>
      <c r="AP2520" s="61"/>
      <c r="AQ2520" s="61"/>
      <c r="AR2520" s="61"/>
      <c r="AS2520" s="61"/>
      <c r="AT2520" s="61"/>
      <c r="AU2520" s="61"/>
      <c r="AV2520" s="62"/>
    </row>
    <row r="2522" spans="2:55" x14ac:dyDescent="0.25">
      <c r="C2522" s="20" t="s">
        <v>9272</v>
      </c>
      <c r="D2522" s="410"/>
      <c r="E2522" s="411"/>
      <c r="F2522" s="411"/>
      <c r="G2522" s="411"/>
      <c r="H2522" s="412"/>
      <c r="AO2522" s="20" t="s">
        <v>9272</v>
      </c>
      <c r="AP2522" s="410"/>
      <c r="AQ2522" s="411"/>
      <c r="AR2522" s="411"/>
      <c r="AS2522" s="411"/>
      <c r="AT2522" s="412"/>
    </row>
    <row r="2524" spans="2:55" ht="15" hidden="1" customHeight="1" x14ac:dyDescent="0.25">
      <c r="B2524" s="19"/>
      <c r="C2524" s="19"/>
      <c r="D2524" s="19" t="e">
        <f>VLOOKUP(D2522,Tablas!$F$1279:$I$2758,4,FALSE)</f>
        <v>#N/A</v>
      </c>
      <c r="E2524" s="19"/>
      <c r="F2524" s="19"/>
      <c r="G2524" s="19"/>
      <c r="H2524" s="19"/>
      <c r="I2524" s="19"/>
      <c r="J2524" s="19"/>
      <c r="K2524" s="19"/>
      <c r="L2524" s="19"/>
      <c r="M2524" s="19"/>
      <c r="N2524" s="19"/>
      <c r="O2524" s="19"/>
      <c r="P2524" s="19"/>
      <c r="Q2524" s="19"/>
      <c r="AN2524" s="19"/>
      <c r="AO2524" s="19"/>
      <c r="AP2524" s="19" t="e">
        <f>VLOOKUP(AP2522,Tablas!$F$1279:$I$2758,4,FALSE)</f>
        <v>#N/A</v>
      </c>
      <c r="AQ2524" s="19"/>
      <c r="AR2524" s="19"/>
      <c r="AS2524" s="19"/>
      <c r="AT2524" s="19"/>
      <c r="AU2524" s="19"/>
      <c r="AV2524" s="19"/>
      <c r="AW2524" s="19"/>
      <c r="AX2524" s="19"/>
      <c r="AY2524" s="19"/>
      <c r="AZ2524" s="19"/>
      <c r="BA2524" s="19"/>
      <c r="BB2524" s="19"/>
      <c r="BC2524" s="19"/>
    </row>
    <row r="2526" spans="2:55" x14ac:dyDescent="0.25">
      <c r="C2526" s="21" t="s">
        <v>9273</v>
      </c>
      <c r="D2526" s="410"/>
      <c r="E2526" s="411"/>
      <c r="F2526" s="411"/>
      <c r="G2526" s="411"/>
      <c r="H2526" s="412"/>
      <c r="AO2526" s="21" t="s">
        <v>9273</v>
      </c>
      <c r="AP2526" s="410"/>
      <c r="AQ2526" s="411"/>
      <c r="AR2526" s="411"/>
      <c r="AS2526" s="411"/>
      <c r="AT2526" s="412"/>
    </row>
    <row r="2528" spans="2:55" x14ac:dyDescent="0.25">
      <c r="C2528" s="413" t="str">
        <f>IF(AND(D2573=0,E2573=0,D2574&gt;0,E2574&gt;0),"Formación exclusiva a desocupados","")</f>
        <v/>
      </c>
      <c r="D2528" s="413"/>
      <c r="E2528" s="413"/>
      <c r="G2528" s="413" t="str">
        <f>IF(AND(D2598=0,E2598=0,D2599&gt;0,E2599&gt;0,D2574=0,E2574=0),"Formación exclusiva a patrocinados","")</f>
        <v/>
      </c>
      <c r="H2528" s="413"/>
      <c r="I2528" s="413"/>
      <c r="AO2528" s="413" t="str">
        <f>IF(AND(AP2573=0,AQ2573=0,AP2574&gt;0,AQ2574&gt;0),"Formación exclusiva a desocupados","")</f>
        <v/>
      </c>
      <c r="AP2528" s="413"/>
      <c r="AQ2528" s="413"/>
      <c r="AS2528" s="413" t="str">
        <f>IF(AND(AP2598=0,AQ2598=0,AP2599&gt;0,AQ2599&gt;0,AP2574=0,AQ2574=0),"Formación exclusiva a patrocinados","")</f>
        <v/>
      </c>
      <c r="AT2528" s="413"/>
      <c r="AU2528" s="413"/>
    </row>
    <row r="2530" spans="3:48" x14ac:dyDescent="0.25">
      <c r="C2530" s="414" t="s">
        <v>9195</v>
      </c>
      <c r="D2530" s="415"/>
      <c r="E2530" s="415"/>
      <c r="F2530" s="415"/>
      <c r="G2530" s="415"/>
      <c r="H2530" s="415"/>
      <c r="I2530" s="415"/>
      <c r="J2530" s="416"/>
      <c r="AO2530" s="414" t="s">
        <v>9195</v>
      </c>
      <c r="AP2530" s="415"/>
      <c r="AQ2530" s="415"/>
      <c r="AR2530" s="415"/>
      <c r="AS2530" s="415"/>
      <c r="AT2530" s="415"/>
      <c r="AU2530" s="415"/>
      <c r="AV2530" s="416"/>
    </row>
    <row r="2532" spans="3:48" x14ac:dyDescent="0.25">
      <c r="C2532" s="20" t="s">
        <v>7566</v>
      </c>
      <c r="D2532" s="274"/>
      <c r="E2532" s="282"/>
      <c r="F2532" s="282"/>
      <c r="G2532" s="282"/>
      <c r="H2532" s="282"/>
      <c r="I2532" s="275"/>
      <c r="AO2532" s="20" t="s">
        <v>7566</v>
      </c>
      <c r="AP2532" s="274"/>
      <c r="AQ2532" s="282"/>
      <c r="AR2532" s="282"/>
      <c r="AS2532" s="282"/>
      <c r="AT2532" s="282"/>
      <c r="AU2532" s="275"/>
    </row>
    <row r="2534" spans="3:48" x14ac:dyDescent="0.25">
      <c r="C2534" s="20" t="s">
        <v>7567</v>
      </c>
      <c r="D2534" s="79"/>
      <c r="F2534" s="20" t="s">
        <v>7568</v>
      </c>
      <c r="G2534" s="417"/>
      <c r="H2534" s="418"/>
      <c r="AO2534" s="20" t="s">
        <v>7567</v>
      </c>
      <c r="AP2534" s="79"/>
      <c r="AR2534" s="20" t="s">
        <v>7568</v>
      </c>
      <c r="AS2534" s="417"/>
      <c r="AT2534" s="418"/>
    </row>
    <row r="2535" spans="3:48" ht="15" hidden="1" customHeight="1" x14ac:dyDescent="0.25">
      <c r="C2535" s="20"/>
      <c r="D2535" s="76" t="str">
        <f>IF(D2534&gt;0,VLOOKUP(D2534,Tablas!$K$5:$L$28,2,FALSE),"")</f>
        <v/>
      </c>
      <c r="E2535" s="19" t="str">
        <f>IF(D2534&gt;0,VLOOKUP(D2534,Tablas!$K$5:$M$28,3,FALSE),"")</f>
        <v/>
      </c>
      <c r="F2535" s="20"/>
      <c r="G2535" s="58"/>
      <c r="AO2535" s="20"/>
      <c r="AP2535" s="76" t="str">
        <f>IF(AP2534&gt;0,VLOOKUP(AP2534,Tablas!$K$5:$L$28,2,FALSE),"")</f>
        <v/>
      </c>
      <c r="AQ2535" s="19" t="str">
        <f>IF(AP2534&gt;0,VLOOKUP(AP2534,Tablas!$K$5:$M$28,3,FALSE),"")</f>
        <v/>
      </c>
      <c r="AR2535" s="20"/>
      <c r="AS2535" s="58"/>
    </row>
    <row r="2537" spans="3:48" x14ac:dyDescent="0.25">
      <c r="C2537" s="20" t="s">
        <v>7570</v>
      </c>
      <c r="D2537" s="79"/>
      <c r="F2537" s="20" t="s">
        <v>9226</v>
      </c>
      <c r="G2537" s="330"/>
      <c r="H2537" s="332"/>
      <c r="AO2537" s="20" t="s">
        <v>7570</v>
      </c>
      <c r="AP2537" s="79"/>
      <c r="AR2537" s="20" t="s">
        <v>9226</v>
      </c>
      <c r="AS2537" s="330"/>
      <c r="AT2537" s="332"/>
    </row>
    <row r="2539" spans="3:48" x14ac:dyDescent="0.25">
      <c r="C2539" s="20" t="s">
        <v>7569</v>
      </c>
      <c r="D2539" s="79"/>
      <c r="F2539" s="20" t="s">
        <v>1180</v>
      </c>
      <c r="G2539" s="419" t="str">
        <f>IF(G2534&gt;0,VLOOKUP(I2539,Tablas!$Y$4:$AC$2546,5,FALSE),"")</f>
        <v/>
      </c>
      <c r="H2539" s="420"/>
      <c r="I2539" s="19" t="str">
        <f>+G2534&amp;D2534</f>
        <v/>
      </c>
      <c r="AO2539" s="20" t="s">
        <v>7569</v>
      </c>
      <c r="AP2539" s="79"/>
      <c r="AR2539" s="20" t="s">
        <v>1180</v>
      </c>
      <c r="AS2539" s="419" t="str">
        <f>IF(AS2534&gt;0,VLOOKUP(AU2539,Tablas!$Y$4:$AC$2546,5,FALSE),"")</f>
        <v/>
      </c>
      <c r="AT2539" s="420"/>
      <c r="AU2539" s="19" t="str">
        <f>+AS2534&amp;AP2534</f>
        <v/>
      </c>
    </row>
    <row r="2544" spans="3:48" x14ac:dyDescent="0.25">
      <c r="C2544" s="414" t="s">
        <v>9196</v>
      </c>
      <c r="D2544" s="415"/>
      <c r="E2544" s="415"/>
      <c r="F2544" s="415"/>
      <c r="G2544" s="415"/>
      <c r="H2544" s="415"/>
      <c r="I2544" s="415"/>
      <c r="J2544" s="416"/>
      <c r="AO2544" s="414" t="s">
        <v>9196</v>
      </c>
      <c r="AP2544" s="415"/>
      <c r="AQ2544" s="415"/>
      <c r="AR2544" s="415"/>
      <c r="AS2544" s="415"/>
      <c r="AT2544" s="415"/>
      <c r="AU2544" s="415"/>
      <c r="AV2544" s="416"/>
    </row>
    <row r="2546" spans="3:48" x14ac:dyDescent="0.25">
      <c r="C2546" s="20" t="s">
        <v>9198</v>
      </c>
      <c r="D2546" s="376"/>
      <c r="E2546" s="377"/>
      <c r="F2546" s="19" t="str">
        <f>IF(D2546=Tablas!$C$34,"Persona_Humana",IF(D2546=Tablas!$C$35,"Universidad",IF(D2546=Tablas!$C$36,"Escuela",IF(D2546=Tablas!$C$37,"Otras_Instituciones",""))))</f>
        <v/>
      </c>
      <c r="AO2546" s="20" t="s">
        <v>9198</v>
      </c>
      <c r="AP2546" s="376"/>
      <c r="AQ2546" s="377"/>
      <c r="AR2546" s="19" t="str">
        <f>IF(AP2546=Tablas!$C$34,"Persona_Humana",IF(AP2546=Tablas!$C$35,"Universidad",IF(AP2546=Tablas!$C$36,"Escuela",IF(AP2546=Tablas!$C$37,"Otras_Instituciones",""))))</f>
        <v/>
      </c>
    </row>
    <row r="2548" spans="3:48" x14ac:dyDescent="0.25">
      <c r="C2548" s="279" t="s">
        <v>9197</v>
      </c>
      <c r="D2548" s="421"/>
      <c r="E2548" s="399"/>
      <c r="F2548" s="400"/>
      <c r="G2548" s="400"/>
      <c r="H2548" s="400"/>
      <c r="I2548" s="400"/>
      <c r="J2548" s="401"/>
      <c r="AO2548" s="279" t="s">
        <v>9197</v>
      </c>
      <c r="AP2548" s="421"/>
      <c r="AQ2548" s="399"/>
      <c r="AR2548" s="400"/>
      <c r="AS2548" s="400"/>
      <c r="AT2548" s="400"/>
      <c r="AU2548" s="400"/>
      <c r="AV2548" s="401"/>
    </row>
    <row r="2550" spans="3:48" x14ac:dyDescent="0.25">
      <c r="C2550" s="75" t="str">
        <f>IF(OR(D2546=Tablas!$C$35,D2546=Tablas!$C$36,D2546=Tablas!$C$37),"Docentes","")</f>
        <v/>
      </c>
      <c r="AO2550" s="75" t="str">
        <f>IF(OR(AP2546=Tablas!$C$35,AP2546=Tablas!$C$36,AP2546=Tablas!$C$37),"Docentes","")</f>
        <v/>
      </c>
    </row>
    <row r="2552" spans="3:48" x14ac:dyDescent="0.25">
      <c r="C2552" s="179" t="str">
        <f>IF(OR(D2546=Tablas!$C$35,D2546=Tablas!$C$36,D2546=Tablas!$C$37),"CUIL/CUIT *","")</f>
        <v/>
      </c>
      <c r="D2552" s="179" t="str">
        <f>IF(OR(D2546=Tablas!$C$35,D2546=Tablas!$C$36,D2546=Tablas!$C$37),"Apellido *","")</f>
        <v/>
      </c>
      <c r="E2552" s="179" t="str">
        <f>IF(OR(D2546=Tablas!$C$35,D2546=Tablas!$C$36,D2546=Tablas!$C$37),"Nombre *","")</f>
        <v/>
      </c>
      <c r="F2552" s="179" t="str">
        <f>IF(OR(D2546=Tablas!$C$35,D2546=Tablas!$C$36,D2546=Tablas!$C$37),"Email *","")</f>
        <v/>
      </c>
      <c r="G2552" s="179" t="str">
        <f>IF(OR(D2546=Tablas!$C$35,D2546=Tablas!$C$36,D2546=Tablas!$C$37),"Trayectoria formativa del docente*","")</f>
        <v/>
      </c>
      <c r="AO2552" s="179" t="str">
        <f>IF(OR(AP2546=Tablas!$C$35,AP2546=Tablas!$C$36,AP2546=Tablas!$C$37),"CUIL/CUIT *","")</f>
        <v/>
      </c>
      <c r="AP2552" s="179" t="str">
        <f>IF(OR(AP2546=Tablas!$C$35,AP2546=Tablas!$C$36,AP2546=Tablas!$C$37),"Apellido *","")</f>
        <v/>
      </c>
      <c r="AQ2552" s="179" t="str">
        <f>IF(OR(AP2546=Tablas!$C$35,AP2546=Tablas!$C$36,AP2546=Tablas!$C$37),"Nombre *","")</f>
        <v/>
      </c>
      <c r="AR2552" s="179" t="str">
        <f>IF(OR(AP2546=Tablas!$C$35,AP2546=Tablas!$C$36,AP2546=Tablas!$C$37),"Email *","")</f>
        <v/>
      </c>
      <c r="AS2552" s="179" t="str">
        <f>IF(OR(AP2546=Tablas!$C$35,AP2546=Tablas!$C$36,AP2546=Tablas!$C$37),"Trayectoria formativa del docente*","")</f>
        <v/>
      </c>
    </row>
    <row r="2553" spans="3:48" x14ac:dyDescent="0.25">
      <c r="C2553" s="177"/>
      <c r="D2553" s="178"/>
      <c r="E2553" s="178"/>
      <c r="F2553" s="178"/>
      <c r="G2553" s="178"/>
      <c r="I2553" s="96" t="str">
        <f>IF(AND(OR(D2546=Tablas!$C$35,D2546=Tablas!$C$36,D2546=Tablas!$C$37),C2553="",D2553="",E2553="",F2553="",G2553=""),"Debe completar los datos de al menos un docente del curso","")</f>
        <v/>
      </c>
      <c r="AO2553" s="177"/>
      <c r="AP2553" s="178"/>
      <c r="AQ2553" s="178"/>
      <c r="AR2553" s="178"/>
      <c r="AS2553" s="178"/>
      <c r="AU2553" s="96" t="str">
        <f>IF(AND(OR(AP2546=Tablas!$C$35,AP2546=Tablas!$C$36,AP2546=Tablas!$C$37),AO2553="",AP2553="",AQ2553="",AR2553="",AS2553=""),"Debe completar los datos de al menos un docente del curso","")</f>
        <v/>
      </c>
    </row>
    <row r="2554" spans="3:48" x14ac:dyDescent="0.25">
      <c r="C2554" s="177"/>
      <c r="D2554" s="178"/>
      <c r="E2554" s="178"/>
      <c r="F2554" s="178"/>
      <c r="G2554" s="178"/>
      <c r="AO2554" s="177"/>
      <c r="AP2554" s="178"/>
      <c r="AQ2554" s="178"/>
      <c r="AR2554" s="178"/>
      <c r="AS2554" s="178"/>
    </row>
    <row r="2555" spans="3:48" x14ac:dyDescent="0.25">
      <c r="C2555" s="177"/>
      <c r="D2555" s="178"/>
      <c r="E2555" s="178"/>
      <c r="F2555" s="178"/>
      <c r="G2555" s="178"/>
      <c r="AO2555" s="177"/>
      <c r="AP2555" s="178"/>
      <c r="AQ2555" s="178"/>
      <c r="AR2555" s="178"/>
      <c r="AS2555" s="178"/>
    </row>
    <row r="2556" spans="3:48" x14ac:dyDescent="0.25">
      <c r="C2556" s="177"/>
      <c r="D2556" s="178"/>
      <c r="E2556" s="178"/>
      <c r="F2556" s="178"/>
      <c r="G2556" s="178"/>
      <c r="AO2556" s="177"/>
      <c r="AP2556" s="178"/>
      <c r="AQ2556" s="178"/>
      <c r="AR2556" s="178"/>
      <c r="AS2556" s="178"/>
    </row>
    <row r="2557" spans="3:48" x14ac:dyDescent="0.25">
      <c r="C2557" s="177"/>
      <c r="D2557" s="178"/>
      <c r="E2557" s="178"/>
      <c r="F2557" s="178"/>
      <c r="G2557" s="178"/>
      <c r="AO2557" s="177"/>
      <c r="AP2557" s="178"/>
      <c r="AQ2557" s="178"/>
      <c r="AR2557" s="178"/>
      <c r="AS2557" s="178"/>
    </row>
    <row r="2558" spans="3:48" x14ac:dyDescent="0.25">
      <c r="C2558" s="177"/>
      <c r="D2558" s="178"/>
      <c r="E2558" s="178"/>
      <c r="F2558" s="178"/>
      <c r="G2558" s="178"/>
      <c r="AO2558" s="177"/>
      <c r="AP2558" s="178"/>
      <c r="AQ2558" s="178"/>
      <c r="AR2558" s="178"/>
      <c r="AS2558" s="178"/>
    </row>
    <row r="2559" spans="3:48" x14ac:dyDescent="0.25">
      <c r="C2559" s="177"/>
      <c r="D2559" s="178"/>
      <c r="E2559" s="178"/>
      <c r="F2559" s="178"/>
      <c r="G2559" s="178"/>
      <c r="AO2559" s="177"/>
      <c r="AP2559" s="178"/>
      <c r="AQ2559" s="178"/>
      <c r="AR2559" s="178"/>
      <c r="AS2559" s="178"/>
    </row>
    <row r="2560" spans="3:48" x14ac:dyDescent="0.25">
      <c r="C2560" s="177"/>
      <c r="D2560" s="178"/>
      <c r="E2560" s="178"/>
      <c r="F2560" s="178"/>
      <c r="G2560" s="178"/>
      <c r="AO2560" s="177"/>
      <c r="AP2560" s="178"/>
      <c r="AQ2560" s="178"/>
      <c r="AR2560" s="178"/>
      <c r="AS2560" s="178"/>
    </row>
    <row r="2561" spans="2:55" x14ac:dyDescent="0.25">
      <c r="C2561" s="177"/>
      <c r="D2561" s="178"/>
      <c r="E2561" s="178"/>
      <c r="F2561" s="178"/>
      <c r="G2561" s="178"/>
      <c r="AO2561" s="177"/>
      <c r="AP2561" s="178"/>
      <c r="AQ2561" s="178"/>
      <c r="AR2561" s="178"/>
      <c r="AS2561" s="178"/>
    </row>
    <row r="2562" spans="2:55" x14ac:dyDescent="0.25">
      <c r="C2562" s="177"/>
      <c r="D2562" s="178"/>
      <c r="E2562" s="178"/>
      <c r="F2562" s="178"/>
      <c r="G2562" s="178"/>
      <c r="AO2562" s="177"/>
      <c r="AP2562" s="178"/>
      <c r="AQ2562" s="178"/>
      <c r="AR2562" s="178"/>
      <c r="AS2562" s="178"/>
    </row>
    <row r="2563" spans="2:55" x14ac:dyDescent="0.25">
      <c r="C2563" s="177"/>
      <c r="D2563" s="178"/>
      <c r="E2563" s="178"/>
      <c r="F2563" s="178"/>
      <c r="G2563" s="178"/>
      <c r="AO2563" s="177"/>
      <c r="AP2563" s="178"/>
      <c r="AQ2563" s="178"/>
      <c r="AR2563" s="178"/>
      <c r="AS2563" s="178"/>
    </row>
    <row r="2564" spans="2:55" x14ac:dyDescent="0.25">
      <c r="C2564" s="177"/>
      <c r="D2564" s="178"/>
      <c r="E2564" s="178"/>
      <c r="F2564" s="178"/>
      <c r="G2564" s="178"/>
      <c r="AO2564" s="177"/>
      <c r="AP2564" s="178"/>
      <c r="AQ2564" s="178"/>
      <c r="AR2564" s="178"/>
      <c r="AS2564" s="178"/>
    </row>
    <row r="2565" spans="2:55" x14ac:dyDescent="0.25">
      <c r="C2565" s="177"/>
      <c r="D2565" s="178"/>
      <c r="E2565" s="178"/>
      <c r="F2565" s="178"/>
      <c r="G2565" s="178"/>
      <c r="AO2565" s="177"/>
      <c r="AP2565" s="178"/>
      <c r="AQ2565" s="178"/>
      <c r="AR2565" s="178"/>
      <c r="AS2565" s="178"/>
    </row>
    <row r="2566" spans="2:55" x14ac:dyDescent="0.25">
      <c r="C2566" s="177"/>
      <c r="D2566" s="178"/>
      <c r="E2566" s="178"/>
      <c r="F2566" s="178"/>
      <c r="G2566" s="178"/>
      <c r="AO2566" s="177"/>
      <c r="AP2566" s="178"/>
      <c r="AQ2566" s="178"/>
      <c r="AR2566" s="178"/>
      <c r="AS2566" s="178"/>
    </row>
    <row r="2567" spans="2:55" x14ac:dyDescent="0.25">
      <c r="C2567" s="177"/>
      <c r="D2567" s="178"/>
      <c r="E2567" s="178"/>
      <c r="F2567" s="178"/>
      <c r="G2567" s="178"/>
      <c r="AO2567" s="177"/>
      <c r="AP2567" s="178"/>
      <c r="AQ2567" s="178"/>
      <c r="AR2567" s="178"/>
      <c r="AS2567" s="178"/>
    </row>
    <row r="2569" spans="2:55" ht="15.75" x14ac:dyDescent="0.25">
      <c r="B2569" s="271" t="s">
        <v>9201</v>
      </c>
      <c r="C2569" s="271"/>
      <c r="D2569" s="271"/>
      <c r="E2569" s="271"/>
      <c r="F2569" s="271"/>
      <c r="G2569" s="271"/>
      <c r="H2569" s="271"/>
      <c r="I2569" s="271"/>
      <c r="J2569" s="271"/>
      <c r="K2569" s="271"/>
      <c r="L2569" s="271"/>
      <c r="M2569" s="271"/>
      <c r="N2569" s="271"/>
      <c r="O2569" s="271"/>
      <c r="P2569" s="271"/>
      <c r="Q2569" s="271"/>
      <c r="AN2569" s="271" t="s">
        <v>9201</v>
      </c>
      <c r="AO2569" s="271"/>
      <c r="AP2569" s="271"/>
      <c r="AQ2569" s="271"/>
      <c r="AR2569" s="271"/>
      <c r="AS2569" s="271"/>
      <c r="AT2569" s="271"/>
      <c r="AU2569" s="271"/>
      <c r="AV2569" s="271"/>
      <c r="AW2569" s="271"/>
      <c r="AX2569" s="271"/>
      <c r="AY2569" s="271"/>
      <c r="AZ2569" s="271"/>
      <c r="BA2569" s="271"/>
      <c r="BB2569" s="271"/>
      <c r="BC2569" s="271"/>
    </row>
    <row r="2572" spans="2:55" x14ac:dyDescent="0.25">
      <c r="D2572" s="102" t="s">
        <v>9202</v>
      </c>
      <c r="E2572" s="102" t="s">
        <v>9203</v>
      </c>
      <c r="AP2572" s="102" t="s">
        <v>9202</v>
      </c>
      <c r="AQ2572" s="102" t="s">
        <v>9203</v>
      </c>
    </row>
    <row r="2573" spans="2:55" x14ac:dyDescent="0.25">
      <c r="C2573" s="64" t="s">
        <v>9204</v>
      </c>
      <c r="D2573" s="134"/>
      <c r="E2573" s="134"/>
      <c r="AO2573" s="64" t="s">
        <v>9204</v>
      </c>
      <c r="AP2573" s="134"/>
      <c r="AQ2573" s="134"/>
    </row>
    <row r="2574" spans="2:55" x14ac:dyDescent="0.25">
      <c r="C2574" s="64"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Profesional'!G2504=Tablas!$C$54)),"Desocupados","")</f>
        <v/>
      </c>
      <c r="D2574" s="134"/>
      <c r="E2574" s="134"/>
      <c r="AO2574" s="64"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Profesional'!AS2504=Tablas!$C$54)),"Desocupados","")</f>
        <v/>
      </c>
      <c r="AP2574" s="134"/>
      <c r="AQ2574" s="134"/>
    </row>
    <row r="2575" spans="2:55" x14ac:dyDescent="0.25">
      <c r="C2575" s="102" t="s">
        <v>7586</v>
      </c>
      <c r="D2575" s="64">
        <f>+D2573+D2574</f>
        <v>0</v>
      </c>
      <c r="E2575" s="64">
        <f>+E2573+E2574</f>
        <v>0</v>
      </c>
      <c r="AO2575" s="102" t="s">
        <v>7586</v>
      </c>
      <c r="AP2575" s="64">
        <f>+AP2573+AP2574</f>
        <v>0</v>
      </c>
      <c r="AQ2575" s="64">
        <f>+AQ2573+AQ2574</f>
        <v>0</v>
      </c>
    </row>
    <row r="2577" spans="2:55" ht="15.75" x14ac:dyDescent="0.25">
      <c r="B2577" s="271"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Profesional'!G2504=Tablas!$C$54)),"Compromiso de inserción de desocupados","")</f>
        <v/>
      </c>
      <c r="C2577" s="271"/>
      <c r="D2577" s="271"/>
      <c r="E2577" s="271"/>
      <c r="F2577" s="271"/>
      <c r="G2577" s="271"/>
      <c r="H2577" s="271"/>
      <c r="I2577" s="271"/>
      <c r="J2577" s="271"/>
      <c r="K2577" s="271"/>
      <c r="L2577" s="271"/>
      <c r="M2577" s="271"/>
      <c r="N2577" s="271"/>
      <c r="O2577" s="271"/>
      <c r="P2577" s="271"/>
      <c r="Q2577" s="271"/>
      <c r="AN2577" s="271"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Profesional'!AS2504=Tablas!$C$54)),"Compromiso de inserción de desocupados","")</f>
        <v/>
      </c>
      <c r="AO2577" s="271"/>
      <c r="AP2577" s="271"/>
      <c r="AQ2577" s="271"/>
      <c r="AR2577" s="271"/>
      <c r="AS2577" s="271"/>
      <c r="AT2577" s="271"/>
      <c r="AU2577" s="271"/>
      <c r="AV2577" s="271"/>
      <c r="AW2577" s="271"/>
      <c r="AX2577" s="271"/>
      <c r="AY2577" s="271"/>
      <c r="AZ2577" s="271"/>
      <c r="BA2577" s="271"/>
      <c r="BB2577" s="271"/>
      <c r="BC2577" s="271"/>
    </row>
    <row r="2579" spans="2:55" x14ac:dyDescent="0.25">
      <c r="C2579" s="355"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Profesional'!G2504=Tablas!$C$57),D2504="",G2504=""),IF(D2574&gt;0,"¿Se compromete a incorporar algún participante desocupado una vez concluido el curso/entrenamiento? ",""))</f>
        <v/>
      </c>
      <c r="D2579" s="355"/>
      <c r="E2579" s="355"/>
      <c r="F2579" s="355"/>
      <c r="G2579" s="355"/>
      <c r="H2579" s="164"/>
      <c r="AO2579" s="355"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Profesional'!AS2504=Tablas!$C$57),AP2504="",AS2504=""),IF(AP2574&gt;0,"¿Se compromete a incorporar algún participante desocupado una vez concluido el curso/entrenamiento? ",""))</f>
        <v/>
      </c>
      <c r="AP2579" s="355"/>
      <c r="AQ2579" s="355"/>
      <c r="AR2579" s="355"/>
      <c r="AS2579" s="355"/>
      <c r="AT2579" s="164"/>
    </row>
    <row r="2581" spans="2:55" x14ac:dyDescent="0.25">
      <c r="C2581" s="20"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Profesional'!G2504=Tablas!$C$57),D2504="",G2504=""),IF(AND(D2574&gt;0,H2579="SI"),"¿Cuántos? *",""))</f>
        <v/>
      </c>
      <c r="D2581" s="164"/>
      <c r="AO2581" s="20"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Profesional'!AS2504=Tablas!$C$57),AP2504="",AS2504=""),IF(AND(AP2574&gt;0,AT2579="SI"),"¿Cuántos? *",""))</f>
        <v/>
      </c>
      <c r="AP2581" s="164"/>
    </row>
    <row r="2583" spans="2:55" x14ac:dyDescent="0.25">
      <c r="C2583" s="288"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Profesional'!G2504=Tablas!$C$57),D2504="",G2504=""),IF(AND(D2574&gt;0,H2579="SI"),"¿En qué puestos serán incorporados? *",""))</f>
        <v/>
      </c>
      <c r="D2583" s="288"/>
      <c r="E2583" s="289"/>
      <c r="F2583" s="289"/>
      <c r="G2583" s="289"/>
      <c r="H2583" s="289"/>
      <c r="I2583" s="289"/>
      <c r="J2583" s="289"/>
      <c r="K2583" s="289"/>
      <c r="L2583" s="289"/>
      <c r="M2583" s="289"/>
      <c r="N2583" s="289"/>
      <c r="O2583" s="289"/>
      <c r="P2583" s="289"/>
      <c r="AO2583" s="288"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Profesional'!AS2504=Tablas!$C$57),AP2504="",AS2504=""),IF(AND(AP2574&gt;0,AT2579="SI"),"¿En qué puestos serán incorporados? *",""))</f>
        <v/>
      </c>
      <c r="AP2583" s="288"/>
      <c r="AQ2583" s="289"/>
      <c r="AR2583" s="289"/>
      <c r="AS2583" s="289"/>
      <c r="AT2583" s="289"/>
      <c r="AU2583" s="289"/>
      <c r="AV2583" s="289"/>
      <c r="AW2583" s="289"/>
      <c r="AX2583" s="289"/>
      <c r="AY2583" s="289"/>
      <c r="AZ2583" s="289"/>
      <c r="BA2583" s="289"/>
      <c r="BB2583" s="289"/>
    </row>
    <row r="2585" spans="2:55" x14ac:dyDescent="0.25">
      <c r="C2585" s="158"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Profesional'!G2504=Tablas!$C$57),D2504="",G2504=""),IF(AND(D2574&gt;0,H2579="SI"),"Indique a que grupo pertenecen los desocupados a incorporar *",""))</f>
        <v/>
      </c>
      <c r="D2585" s="158"/>
      <c r="E2585" s="158"/>
      <c r="F2585" s="137"/>
      <c r="G2585" s="159"/>
      <c r="H2585" s="159"/>
      <c r="AO2585" s="158"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Profesional'!AS2504=Tablas!$C$57),AP2504="",AS2504=""),IF(AND(AP2574&gt;0,AT2579="SI"),"Indique a que grupo pertenecen los desocupados a incorporar *",""))</f>
        <v/>
      </c>
      <c r="AP2585" s="158"/>
      <c r="AQ2585" s="158"/>
      <c r="AR2585" s="137"/>
      <c r="AS2585" s="159"/>
      <c r="AT2585" s="159"/>
    </row>
    <row r="2587" spans="2:55" x14ac:dyDescent="0.25">
      <c r="C2587" s="38"/>
      <c r="D2587" s="38"/>
      <c r="E2587" s="180"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Profesional'!G2504=Tablas!$C$57),D2504="",G2504=""),IF(AND(D2574&gt;0,H2579="SI"),"18 a 24 años",""))</f>
        <v/>
      </c>
      <c r="F2587" s="180"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Profesional'!G2504=Tablas!$C$57),D2504="",G2504=""),IF(AND(D2574&gt;0,H2579="SI"),"25 a 44 años",""))</f>
        <v/>
      </c>
      <c r="G2587" s="180"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Profesional'!G2504=Tablas!$C$57),D2504="",G2504=""),IF(AND(D2574&gt;0,H2579="SI"),"Mayores de 45 años",""))</f>
        <v/>
      </c>
      <c r="H2587" s="180"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Profesional'!G2504=Tablas!$C$57),D2504="",G2504=""),IF(AND(D2574&gt;0,H2579="SI"),"Total",""))</f>
        <v/>
      </c>
      <c r="AO2587" s="38"/>
      <c r="AP2587" s="38"/>
      <c r="AQ2587" s="180"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Profesional'!AS2504=Tablas!$C$57),AP2504="",AS2504=""),IF(AND(AP2574&gt;0,AT2579="SI"),"18 a 24 años",""))</f>
        <v/>
      </c>
      <c r="AR2587" s="180"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Profesional'!AS2504=Tablas!$C$57),AP2504="",AS2504=""),IF(AND(AP2574&gt;0,AT2579="SI"),"25 a 44 años",""))</f>
        <v/>
      </c>
      <c r="AS2587" s="180"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Profesional'!AS2504=Tablas!$C$57),AP2504="",AS2504=""),IF(AND(AP2574&gt;0,AT2579="SI"),"Mayores de 45 años",""))</f>
        <v/>
      </c>
      <c r="AT2587" s="180"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Profesional'!AS2504=Tablas!$C$57),AP2504="",AS2504=""),IF(AND(AP2574&gt;0,AT2579="SI"),"Total",""))</f>
        <v/>
      </c>
    </row>
    <row r="2588" spans="2:55" x14ac:dyDescent="0.25">
      <c r="C2588" s="395"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Profesional'!G2504=Tablas!$C$57),D2504="",G2504=""),IF(AND(D2574&gt;0,H2579="SI"),"En general",""))</f>
        <v/>
      </c>
      <c r="D2588" s="395"/>
      <c r="E2588" s="181"/>
      <c r="F2588" s="181"/>
      <c r="G2588" s="181"/>
      <c r="H2588"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Profesional'!G2504=Tablas!$C$57),D2504="",G2504=""),IF(AND(D2574&gt;0,H2579="SI"),+E2588+F2588+G2588,""))</f>
        <v/>
      </c>
      <c r="AO2588" s="395"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Profesional'!AS2504=Tablas!$C$57),AP2504="",AS2504=""),IF(AND(AP2574&gt;0,AT2579="SI"),"En general",""))</f>
        <v/>
      </c>
      <c r="AP2588" s="395"/>
      <c r="AQ2588" s="181"/>
      <c r="AR2588" s="181"/>
      <c r="AS2588" s="181"/>
      <c r="AT2588"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Profesional'!AS2504=Tablas!$C$57),AP2504="",AS2504=""),IF(AND(AP2574&gt;0,AT2579="SI"),+AQ2588+AR2588+AS2588,""))</f>
        <v/>
      </c>
    </row>
    <row r="2589" spans="2:55" x14ac:dyDescent="0.25">
      <c r="C2589" s="395"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Profesional'!G2504=Tablas!$C$57),D2504="",G2504=""),IF(AND(D2574&gt;0,H2579="SI"),"Con Discapacidad ",""))</f>
        <v/>
      </c>
      <c r="D2589" s="395"/>
      <c r="E2589" s="181"/>
      <c r="F2589" s="181"/>
      <c r="G2589" s="181"/>
      <c r="H2589"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Profesional'!G2504=Tablas!$C$57),D2504="",G2504=""),IF(AND(D2574&gt;0,H2579="SI"),+E2589+F2589+G2589,""))</f>
        <v/>
      </c>
      <c r="AO2589" s="395"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Profesional'!AS2504=Tablas!$C$57),AP2504="",AS2504=""),IF(AND(AP2574&gt;0,AT2579="SI"),"Con Discapacidad ",""))</f>
        <v/>
      </c>
      <c r="AP2589" s="395"/>
      <c r="AQ2589" s="181"/>
      <c r="AR2589" s="181"/>
      <c r="AS2589" s="181"/>
      <c r="AT2589"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Profesional'!AS2504=Tablas!$C$57),AP2504="",AS2504=""),IF(AND(AP2574&gt;0,AT2579="SI"),+AQ2589+AR2589+AS2589,""))</f>
        <v/>
      </c>
    </row>
    <row r="2590" spans="2:55" x14ac:dyDescent="0.25">
      <c r="C2590" s="395"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Profesional'!G2504=Tablas!$C$57),D2504="",G2504=""),IF(AND(D2574&gt;0,H2579="SI"),"Incluidos en el Seguro de Capacitación y Empleo (SCyE)",""))</f>
        <v/>
      </c>
      <c r="D2590" s="395"/>
      <c r="E2590" s="181"/>
      <c r="F2590" s="181"/>
      <c r="G2590" s="181"/>
      <c r="H2590"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Profesional'!G2504=Tablas!$C$57),D2504="",G2504=""),IF(AND(D2574&gt;0,H2579="SI"),+E2590+F2590+G2590,""))</f>
        <v/>
      </c>
      <c r="AO2590" s="395"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Profesional'!AS2504=Tablas!$C$57),AP2504="",AS2504=""),IF(AND(AP2574&gt;0,AT2579="SI"),"Incluidos en el Seguro de Capacitación y Empleo (SCyE)",""))</f>
        <v/>
      </c>
      <c r="AP2590" s="395"/>
      <c r="AQ2590" s="181"/>
      <c r="AR2590" s="181"/>
      <c r="AS2590" s="181"/>
      <c r="AT2590"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Profesional'!AS2504=Tablas!$C$57),AP2504="",AS2504=""),IF(AND(AP2574&gt;0,AT2579="SI"),+AQ2590+AR2590+AS2590,""))</f>
        <v/>
      </c>
    </row>
    <row r="2591" spans="2:55" x14ac:dyDescent="0.25">
      <c r="C2591" s="396"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Profesional'!G2504=Tablas!$C$57),D2504="",G2504=""),IF(AND(D2574&gt;0,H2579="SI"),"Total",""))</f>
        <v/>
      </c>
      <c r="D2591" s="396"/>
      <c r="E2591"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Profesional'!G2504=Tablas!$C$57),D2504="",G2504=""),IF(AND(D2574&gt;0,H2579="SI"),+E2588+E2589+E2590,""))</f>
        <v/>
      </c>
      <c r="F2591"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Profesional'!G2504=Tablas!$C$57),D2504="",G2504=""),IF(AND(D2574&gt;0,H2579="SI"),+F2588+F2589+F2590,""))</f>
        <v/>
      </c>
      <c r="G2591"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Profesional'!G2504=Tablas!$C$57),D2504="",G2504=""),IF(AND(D2574&gt;0,H2579="SI"),+G2588+G2589+G2590,""))</f>
        <v/>
      </c>
      <c r="H2591" s="182" t="str">
        <f>IF(OR(AND('Formacion Profesional'!D2504=Tablas!$C$61,'Formacion Profesional'!G2504=Tablas!$C$53),AND('Formacion Profesional'!D2504=Tablas!$C$61,'Formacion Profesional'!G2504=Tablas!$C$54),AND('Formacion Profesional'!D2504=Tablas!$C$62,'Formacion Profesional'!G2504=Tablas!$C$53),AND('Formacion Profesional'!D2504=Tablas!$C$62,'Formacion Profesional'!G2504=Tablas!$C$54),AND('Formacion Profesional'!D2504=Tablas!$C$62,'Formacion Profesional'!G2504=Tablas!$C$56),AND('Formacion Profesional'!D2504=Tablas!$C$62,'Formacion Profesional'!G2504=Tablas!$C$57),D2504="",G2504=""),IF(AND(D2574&gt;0,H2579="SI"),+H2588+H2589+H2590,""))</f>
        <v/>
      </c>
      <c r="AO2591" s="396"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Profesional'!AS2504=Tablas!$C$57),AP2504="",AS2504=""),IF(AND(AP2574&gt;0,AT2579="SI"),"Total",""))</f>
        <v/>
      </c>
      <c r="AP2591" s="396"/>
      <c r="AQ2591"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Profesional'!AS2504=Tablas!$C$57),AP2504="",AS2504=""),IF(AND(AP2574&gt;0,AT2579="SI"),+AQ2588+AQ2589+AQ2590,""))</f>
        <v/>
      </c>
      <c r="AR2591"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Profesional'!AS2504=Tablas!$C$57),AP2504="",AS2504=""),IF(AND(AP2574&gt;0,AT2579="SI"),+AR2588+AR2589+AR2590,""))</f>
        <v/>
      </c>
      <c r="AS2591"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Profesional'!AS2504=Tablas!$C$57),AP2504="",AS2504=""),IF(AND(AP2574&gt;0,AT2579="SI"),+AS2588+AS2589+AS2590,""))</f>
        <v/>
      </c>
      <c r="AT2591" s="182" t="str">
        <f>IF(OR(AND('Formacion Profesional'!AP2504=Tablas!$C$61,'Formacion Profesional'!AS2504=Tablas!$C$53),AND('Formacion Profesional'!AP2504=Tablas!$C$61,'Formacion Profesional'!AS2504=Tablas!$C$54),AND('Formacion Profesional'!AP2504=Tablas!$C$62,'Formacion Profesional'!AS2504=Tablas!$C$53),AND('Formacion Profesional'!AP2504=Tablas!$C$62,'Formacion Profesional'!AS2504=Tablas!$C$54),AND('Formacion Profesional'!AP2504=Tablas!$C$62,'Formacion Profesional'!AS2504=Tablas!$C$56),AND('Formacion Profesional'!AP2504=Tablas!$C$62,'Formacion Profesional'!AS2504=Tablas!$C$57),AP2504="",AS2504=""),IF(AND(AP2574&gt;0,AT2579="SI"),+AT2588+AT2589+AT2590,""))</f>
        <v/>
      </c>
    </row>
    <row r="2594" spans="2:55" ht="15.75" x14ac:dyDescent="0.25">
      <c r="B2594" s="271" t="str">
        <f>IF(OR(AND(D2504=Tablas!$C$61,'Formacion Profesional'!G2504=Tablas!$C$53),AND(D2504=Tablas!$C$61,'Formacion Profesional'!G2504=Tablas!$C$54),AND(D2504=Tablas!$C$62,'Formacion Profesional'!G2504=Tablas!$C$53),AND(D2504=Tablas!$C$62,'Formacion Profesional'!G2504=Tablas!$C$54),AND(D2504=Tablas!$C$62,'Formacion Profesional'!G2504=Tablas!$C$56)),"Participantes ocupados","")</f>
        <v/>
      </c>
      <c r="C2594" s="271"/>
      <c r="D2594" s="271"/>
      <c r="E2594" s="271"/>
      <c r="F2594" s="271"/>
      <c r="G2594" s="271"/>
      <c r="H2594" s="271"/>
      <c r="I2594" s="271"/>
      <c r="J2594" s="271"/>
      <c r="K2594" s="271"/>
      <c r="L2594" s="271"/>
      <c r="M2594" s="271"/>
      <c r="N2594" s="271"/>
      <c r="O2594" s="271"/>
      <c r="P2594" s="271"/>
      <c r="Q2594" s="271"/>
      <c r="AN2594" s="271"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Profesional'!AS2504=Tablas!$C$56)),"Participantes ocupados","")</f>
        <v/>
      </c>
      <c r="AO2594" s="271"/>
      <c r="AP2594" s="271"/>
      <c r="AQ2594" s="271"/>
      <c r="AR2594" s="271"/>
      <c r="AS2594" s="271"/>
      <c r="AT2594" s="271"/>
      <c r="AU2594" s="271"/>
      <c r="AV2594" s="271"/>
      <c r="AW2594" s="271"/>
      <c r="AX2594" s="271"/>
      <c r="AY2594" s="271"/>
      <c r="AZ2594" s="271"/>
      <c r="BA2594" s="271"/>
      <c r="BB2594" s="271"/>
      <c r="BC2594" s="271"/>
    </row>
    <row r="2597" spans="2:55" x14ac:dyDescent="0.25">
      <c r="C2597" s="58"/>
      <c r="D2597" s="165" t="str">
        <f>IF(OR(AND(D2504=Tablas!$C$61,'Formacion Profesional'!G2504=Tablas!$C$53),AND(D2504=Tablas!$C$61,'Formacion Profesional'!G2504=Tablas!$C$54),AND(D2504=Tablas!$C$62,'Formacion Profesional'!G2504=Tablas!$C$53),AND(D2504=Tablas!$C$62,'Formacion Profesional'!G2504=Tablas!$C$54),AND(D2504=Tablas!$C$62,'Formacion Profesional'!G2504=Tablas!$C$56)),"Una réplica","")</f>
        <v/>
      </c>
      <c r="E2597" s="162" t="str">
        <f>IF(OR(AND(D2504=Tablas!$C$61,'Formacion Profesional'!G2504=Tablas!$C$53),AND(D2504=Tablas!$C$61,'Formacion Profesional'!G2504=Tablas!$C$54),AND(D2504=Tablas!$C$62,'Formacion Profesional'!G2504=Tablas!$C$53),AND(D2504=Tablas!$C$62,'Formacion Profesional'!G2504=Tablas!$C$54),AND(D2504=Tablas!$C$62,'Formacion Profesional'!G2504=Tablas!$C$56)),"Todas las réplicas","")</f>
        <v/>
      </c>
      <c r="AO2597" s="58"/>
      <c r="AP2597" s="165"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Profesional'!AS2504=Tablas!$C$56)),"Una réplica","")</f>
        <v/>
      </c>
      <c r="AQ2597" s="162"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Profesional'!AS2504=Tablas!$C$56)),"Todas las réplicas","")</f>
        <v/>
      </c>
    </row>
    <row r="2598" spans="2:55" x14ac:dyDescent="0.25">
      <c r="C2598" s="167" t="str">
        <f>IF(OR(AND(D2504=Tablas!$C$61,'Formacion Profesional'!G2504=Tablas!$C$53),AND(D2504=Tablas!$C$61,'Formacion Profesional'!G2504=Tablas!$C$54),AND(D2504=Tablas!$C$62,'Formacion Profesional'!G2504=Tablas!$C$53),AND(D2504=Tablas!$C$62,'Formacion Profesional'!G2504=Tablas!$C$54),AND(D2504=Tablas!$C$62,'Formacion Profesional'!G2504=Tablas!$C$56)),"Del sujeto beneficiario","")</f>
        <v/>
      </c>
      <c r="D2598" s="127"/>
      <c r="E2598" s="127"/>
      <c r="AO2598" s="167"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Profesional'!AS2504=Tablas!$C$56)),"Del sujeto beneficiario","")</f>
        <v/>
      </c>
      <c r="AP2598" s="127"/>
      <c r="AQ2598" s="127"/>
    </row>
    <row r="2599" spans="2:55" x14ac:dyDescent="0.25">
      <c r="C2599" s="73" t="str">
        <f>IF(OR(AND(D2504=Tablas!$C$61,'Formacion Profesional'!G2504=Tablas!$C$53),AND(D2504=Tablas!$C$61,'Formacion Profesional'!G2504=Tablas!$C$54),AND(D2504=Tablas!$C$62,'Formacion Profesional'!G2504=Tablas!$C$53),AND(D2504=Tablas!$C$62,'Formacion Profesional'!G2504=Tablas!$C$54),AND(D2504=Tablas!$C$62,'Formacion Profesional'!G2504=Tablas!$C$56)),"De la/s patrocinada/s","")</f>
        <v/>
      </c>
      <c r="D2599" s="127"/>
      <c r="E2599" s="127"/>
      <c r="AO2599" s="73"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Profesional'!AS2504=Tablas!$C$56)),"De la/s patrocinada/s","")</f>
        <v/>
      </c>
      <c r="AP2599" s="127"/>
      <c r="AQ2599" s="127"/>
    </row>
    <row r="2600" spans="2:55" x14ac:dyDescent="0.25">
      <c r="C2600" s="126" t="str">
        <f>IF(OR(AND(D2504=Tablas!$C$61,'Formacion Profesional'!G2504=Tablas!$C$53),AND(D2504=Tablas!$C$61,'Formacion Profesional'!G2504=Tablas!$C$54),AND(D2504=Tablas!$C$62,'Formacion Profesional'!G2504=Tablas!$C$53),AND(D2504=Tablas!$C$62,'Formacion Profesional'!G2504=Tablas!$C$54),AND(D2504=Tablas!$C$62,'Formacion Profesional'!G2504=Tablas!$C$56)),"Total","")</f>
        <v/>
      </c>
      <c r="D2600" s="128" t="str">
        <f>IF(OR(AND(D2504=Tablas!$C$61,'Formacion Profesional'!G2504=Tablas!$C$53),AND(D2504=Tablas!$C$61,'Formacion Profesional'!G2504=Tablas!$C$54),AND(D2504=Tablas!$C$62,'Formacion Profesional'!G2504=Tablas!$C$53),AND(D2504=Tablas!$C$62,'Formacion Profesional'!G2504=Tablas!$C$54),AND(D2504=Tablas!$C$62,'Formacion Profesional'!G2504=Tablas!$C$56)),SUM(D2598:D2599),"")</f>
        <v/>
      </c>
      <c r="E2600" s="128" t="str">
        <f>IF(OR(AND(D2504=Tablas!$C$61,'Formacion Profesional'!G2504=Tablas!$C$53),AND(D2504=Tablas!$C$61,'Formacion Profesional'!G2504=Tablas!$C$54),AND(D2504=Tablas!$C$62,'Formacion Profesional'!G2504=Tablas!$C$53),AND(D2504=Tablas!$C$62,'Formacion Profesional'!G2504=Tablas!$C$54),AND(D2504=Tablas!$C$62,'Formacion Profesional'!G2504=Tablas!$C$56)),SUM(E2598:E2599),"")</f>
        <v/>
      </c>
      <c r="AO2600" s="12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Profesional'!AS2504=Tablas!$C$56)),"Total","")</f>
        <v/>
      </c>
      <c r="AP2600" s="128"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Profesional'!AS2504=Tablas!$C$56)),SUM(AP2598:AP2599),"")</f>
        <v/>
      </c>
      <c r="AQ2600" s="128"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Profesional'!AS2504=Tablas!$C$56)),SUM(AQ2598:AQ2599),"")</f>
        <v/>
      </c>
    </row>
    <row r="2603" spans="2:55" ht="15.75" x14ac:dyDescent="0.25">
      <c r="B2603" s="271" t="s">
        <v>9274</v>
      </c>
      <c r="C2603" s="271"/>
      <c r="D2603" s="271"/>
      <c r="E2603" s="271"/>
      <c r="F2603" s="271"/>
      <c r="G2603" s="271"/>
      <c r="H2603" s="271"/>
      <c r="I2603" s="271"/>
      <c r="J2603" s="271"/>
      <c r="K2603" s="271"/>
      <c r="L2603" s="271"/>
      <c r="M2603" s="271"/>
      <c r="N2603" s="271"/>
      <c r="O2603" s="271"/>
      <c r="P2603" s="271"/>
      <c r="Q2603" s="271"/>
      <c r="AN2603" s="271" t="s">
        <v>9274</v>
      </c>
      <c r="AO2603" s="271"/>
      <c r="AP2603" s="271"/>
      <c r="AQ2603" s="271"/>
      <c r="AR2603" s="271"/>
      <c r="AS2603" s="271"/>
      <c r="AT2603" s="271"/>
      <c r="AU2603" s="271"/>
      <c r="AV2603" s="271"/>
      <c r="AW2603" s="271"/>
      <c r="AX2603" s="271"/>
      <c r="AY2603" s="271"/>
      <c r="AZ2603" s="271"/>
      <c r="BA2603" s="271"/>
      <c r="BB2603" s="271"/>
      <c r="BC2603" s="271"/>
    </row>
    <row r="2605" spans="2:55" ht="71.25" customHeight="1" x14ac:dyDescent="0.25">
      <c r="C2605" s="38"/>
      <c r="D2605" s="38"/>
      <c r="E2605" s="166" t="str">
        <f>IF(OR(AND(D2504=Tablas!$C$61,'Formacion Profesional'!G2504=Tablas!$C$53),AND(D2504=Tablas!$C$61,'Formacion Profesional'!G2504=Tablas!$C$54),AND(D2504=Tablas!$C$62,'Formacion Profesional'!G2504=Tablas!$C$53),AND(D2504=Tablas!$C$62,'Formacion Profesional'!G2504=Tablas!$C$54),AND(D2504=Tablas!$C$62,'Formacion Profesional'!G2504=Tablas!$C$56)),"Producción / Operaciones","")</f>
        <v/>
      </c>
      <c r="F2605" s="166" t="str">
        <f>IF(OR(AND(D2504=Tablas!$C$61,'Formacion Profesional'!G2504=Tablas!$C$53),AND(D2504=Tablas!$C$61,'Formacion Profesional'!G2504=Tablas!$C$54),AND(D2504=Tablas!$C$62,'Formacion Profesional'!G2504=Tablas!$C$53),AND(D2504=Tablas!$C$62,'Formacion Profesional'!G2504=Tablas!$C$54),AND(D2504=Tablas!$C$62,'Formacion Profesional'!G2504=Tablas!$C$56)),"Comercial y ventas","")</f>
        <v/>
      </c>
      <c r="G2605" s="166" t="str">
        <f>IF(OR(AND(D2504=Tablas!$C$61,'Formacion Profesional'!G2504=Tablas!$C$53),AND(D2504=Tablas!$C$61,'Formacion Profesional'!G2504=Tablas!$C$54),AND(D2504=Tablas!$C$62,'Formacion Profesional'!G2504=Tablas!$C$53),AND(D2504=Tablas!$C$62,'Formacion Profesional'!G2504=Tablas!$C$54),AND(D2504=Tablas!$C$62,'Formacion Profesional'!G2504=Tablas!$C$56)),"Administración y finanzas","")</f>
        <v/>
      </c>
      <c r="H2605" s="166" t="str">
        <f>IF(OR(AND(D2504=Tablas!$C$61,'Formacion Profesional'!G2504=Tablas!$C$53),AND(D2504=Tablas!$C$61,'Formacion Profesional'!G2504=Tablas!$C$54),AND(D2504=Tablas!$C$62,'Formacion Profesional'!G2504=Tablas!$C$53),AND(D2504=Tablas!$C$62,'Formacion Profesional'!G2504=Tablas!$C$54),AND(D2504=Tablas!$C$62,'Formacion Profesional'!G2504=Tablas!$C$56)),"Recursos Humanos","")</f>
        <v/>
      </c>
      <c r="I2605" s="166" t="str">
        <f>IF(OR(AND(D2504=Tablas!$C$61,'Formacion Profesional'!G2504=Tablas!$C$53),AND(D2504=Tablas!$C$61,'Formacion Profesional'!G2504=Tablas!$C$54),AND(D2504=Tablas!$C$62,'Formacion Profesional'!G2504=Tablas!$C$53),AND(D2504=Tablas!$C$62,'Formacion Profesional'!G2504=Tablas!$C$54),AND(D2504=Tablas!$C$62,'Formacion Profesional'!G2504=Tablas!$C$56)),"Otros","")</f>
        <v/>
      </c>
      <c r="J2605" s="166" t="str">
        <f>IF(OR(AND(D2504=Tablas!$C$61,'Formacion Profesional'!G2504=Tablas!$C$53),AND(D2504=Tablas!$C$61,'Formacion Profesional'!G2504=Tablas!$C$54),AND(D2504=Tablas!$C$62,'Formacion Profesional'!G2504=Tablas!$C$53),AND(D2504=Tablas!$C$62,'Formacion Profesional'!G2504=Tablas!$C$54),AND(D2504=Tablas!$C$62,'Formacion Profesional'!G2504=Tablas!$C$56)),"Total","")</f>
        <v/>
      </c>
      <c r="L2605" s="26"/>
      <c r="AO2605" s="38"/>
      <c r="AP2605" s="38"/>
      <c r="AQ2605" s="16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Profesional'!AS2504=Tablas!$C$56)),"Producción / Operaciones","")</f>
        <v/>
      </c>
      <c r="AR2605" s="16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Profesional'!AS2504=Tablas!$C$56)),"Comercial y ventas","")</f>
        <v/>
      </c>
      <c r="AS2605" s="16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Profesional'!AS2504=Tablas!$C$56)),"Administración y finanzas","")</f>
        <v/>
      </c>
      <c r="AT2605" s="16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Profesional'!AS2504=Tablas!$C$56)),"Recursos Humanos","")</f>
        <v/>
      </c>
      <c r="AU2605" s="16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Profesional'!AS2504=Tablas!$C$56)),"Otros","")</f>
        <v/>
      </c>
      <c r="AV2605" s="16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Profesional'!AS2504=Tablas!$C$56)),"Total","")</f>
        <v/>
      </c>
      <c r="AX2605" s="26"/>
    </row>
    <row r="2606" spans="2:55" x14ac:dyDescent="0.25">
      <c r="C2606" s="397" t="str">
        <f>IF(AND('Empresa Cooperativa'!$D$12=Tablas!$C$4,OR(AND(D2504=Tablas!$C$61,'Formacion Profesional'!G2504=Tablas!$C$53),AND(D2504=Tablas!$C$61,'Formacion Profesional'!G2504=Tablas!$C$54),AND(D2504=Tablas!$C$62,'Formacion Profesional'!G2504=Tablas!$C$53),AND(D2504=Tablas!$C$62,'Formacion Profesional'!G2504=Tablas!$C$54),AND(D2504=Tablas!$C$62,'Formacion Profesional'!G2504=Tablas!$C$56))),"Gerentes",IF(AND('Empresa Cooperativa'!$D$12=Tablas!$C$5,OR(AND(D2504=Tablas!$C$61,'Formacion Profesional'!G2504=Tablas!$C$53),AND(D2504=Tablas!$C$61,'Formacion Profesional'!G2504=Tablas!$C$54),AND(D2504=Tablas!$C$62,'Formacion Profesional'!G2504=Tablas!$C$53),AND(D2504=Tablas!$C$62,'Formacion Profesional'!G2504=Tablas!$C$54),AND(D2504=Tablas!$C$62,'Formacion Profesional'!G2504=Tablas!$C$56))),"Asociados",""))</f>
        <v/>
      </c>
      <c r="D2606" s="397"/>
      <c r="E2606" s="129"/>
      <c r="F2606" s="129"/>
      <c r="G2606" s="129"/>
      <c r="H2606" s="129"/>
      <c r="I2606" s="129"/>
      <c r="J2606" s="131" t="str">
        <f>IF(OR(AND(D2504=Tablas!$C$61,'Formacion Profesional'!G2504=Tablas!$C$53),AND(D2504=Tablas!$C$61,'Formacion Profesional'!G2504=Tablas!$C$54),AND(D2504=Tablas!$C$62,'Formacion Profesional'!G2504=Tablas!$C$53),AND(D2504=Tablas!$C$62,'Formacion Profesional'!G2504=Tablas!$C$54),AND(D2504=Tablas!$C$62,'Formacion Profesional'!G2504=Tablas!$C$56)),SUM(E2606:I2606),"")</f>
        <v/>
      </c>
      <c r="L2606" s="26"/>
      <c r="AO2606" s="397" t="str">
        <f>IF(AND('Empresa Cooperativa'!$D$12=Tablas!$C$4,OR(AND(AP2504=Tablas!$C$61,'Formacion Profesional'!AS2504=Tablas!$C$53),AND(AP2504=Tablas!$C$61,'Formacion Profesional'!AS2504=Tablas!$C$54),AND(AP2504=Tablas!$C$62,'Formacion Profesional'!AS2504=Tablas!$C$53),AND(AP2504=Tablas!$C$62,'Formacion Profesional'!AS2504=Tablas!$C$54),AND(AP2504=Tablas!$C$62,'Formacion Profesional'!AS2504=Tablas!$C$56))),"Gerentes",IF(AND('Empresa Cooperativa'!$D$12=Tablas!$C$5,OR(AND(AP2504=Tablas!$C$61,'Formacion Profesional'!AS2504=Tablas!$C$53),AND(AP2504=Tablas!$C$61,'Formacion Profesional'!AS2504=Tablas!$C$54),AND(AP2504=Tablas!$C$62,'Formacion Profesional'!AS2504=Tablas!$C$53),AND(AP2504=Tablas!$C$62,'Formacion Profesional'!AS2504=Tablas!$C$54),AND(AP2504=Tablas!$C$62,'Formacion Profesional'!AS2504=Tablas!$C$56))),"Asociados",""))</f>
        <v/>
      </c>
      <c r="AP2606" s="397"/>
      <c r="AQ2606" s="129"/>
      <c r="AR2606" s="129"/>
      <c r="AS2606" s="129"/>
      <c r="AT2606" s="129"/>
      <c r="AU2606" s="129"/>
      <c r="AV2606" s="131"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Profesional'!AS2504=Tablas!$C$56)),SUM(AQ2606:AU2606),"")</f>
        <v/>
      </c>
      <c r="AX2606" s="26"/>
    </row>
    <row r="2607" spans="2:55" x14ac:dyDescent="0.25">
      <c r="C2607" s="398" t="str">
        <f>IF(AND('Empresa Cooperativa'!$D$12=Tablas!$C$4,OR(AND(D2504=Tablas!$C$61,'Formacion Profesional'!G2504=Tablas!$C$53),AND(D2504=Tablas!$C$61,'Formacion Profesional'!G2504=Tablas!$C$54),AND(D2504=Tablas!$C$62,'Formacion Profesional'!G2504=Tablas!$C$53),AND(D2504=Tablas!$C$62,'Formacion Profesional'!G2504=Tablas!$C$54),AND(D2504=Tablas!$C$62,'Formacion Profesional'!G2504=Tablas!$C$56))),"Mandos Medios (supervisores, jefes de área, etc.)","")</f>
        <v/>
      </c>
      <c r="D2607" s="398"/>
      <c r="E2607" s="129"/>
      <c r="F2607" s="129"/>
      <c r="G2607" s="129"/>
      <c r="H2607" s="129"/>
      <c r="I2607" s="129"/>
      <c r="J2607" s="131" t="str">
        <f>IF(OR(AND(D2504=Tablas!$C$61,'Formacion Profesional'!G2504=Tablas!$C$53),AND(D2504=Tablas!$C$61,'Formacion Profesional'!G2504=Tablas!$C$54),AND(D2504=Tablas!$C$62,'Formacion Profesional'!G2504=Tablas!$C$53),AND(D2504=Tablas!$C$62,'Formacion Profesional'!G2504=Tablas!$C$54),AND(D2504=Tablas!$C$62,'Formacion Profesional'!G2504=Tablas!$C$56)),SUM(E2607:I2607),"")</f>
        <v/>
      </c>
      <c r="L2607" s="26"/>
      <c r="AO2607" s="398" t="str">
        <f>IF(AND('Empresa Cooperativa'!$D$12=Tablas!$C$4,OR(AND(AP2504=Tablas!$C$61,'Formacion Profesional'!AS2504=Tablas!$C$53),AND(AP2504=Tablas!$C$61,'Formacion Profesional'!AS2504=Tablas!$C$54),AND(AP2504=Tablas!$C$62,'Formacion Profesional'!AS2504=Tablas!$C$53),AND(AP2504=Tablas!$C$62,'Formacion Profesional'!AS2504=Tablas!$C$54),AND(AP2504=Tablas!$C$62,'Formacion Profesional'!AS2504=Tablas!$C$56))),"Mandos Medios (supervisores, jefes de área, etc.)","")</f>
        <v/>
      </c>
      <c r="AP2607" s="398"/>
      <c r="AQ2607" s="129"/>
      <c r="AR2607" s="129"/>
      <c r="AS2607" s="129"/>
      <c r="AT2607" s="129"/>
      <c r="AU2607" s="129"/>
      <c r="AV2607" s="131"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Profesional'!AS2504=Tablas!$C$56)),SUM(AQ2607:AU2607),"")</f>
        <v/>
      </c>
      <c r="AX2607" s="26"/>
    </row>
    <row r="2608" spans="2:55" x14ac:dyDescent="0.25">
      <c r="C2608" s="398" t="str">
        <f>IF(AND('Empresa Cooperativa'!$D$12=Tablas!$C$4,OR(AND(D2504=Tablas!$C$61,'Formacion Profesional'!G2504=Tablas!$C$53),AND(D2504=Tablas!$C$61,'Formacion Profesional'!G2504=Tablas!$C$54),AND(D2504=Tablas!$C$62,'Formacion Profesional'!G2504=Tablas!$C$53),AND(D2504=Tablas!$C$62,'Formacion Profesional'!G2504=Tablas!$C$54),AND(D2504=Tablas!$C$62,'Formacion Profesional'!G2504=Tablas!$C$56))),"Operativos","")</f>
        <v/>
      </c>
      <c r="D2608" s="398"/>
      <c r="E2608" s="129"/>
      <c r="F2608" s="129"/>
      <c r="G2608" s="129"/>
      <c r="H2608" s="129"/>
      <c r="I2608" s="129"/>
      <c r="J2608" s="131" t="str">
        <f>IF(OR(AND(D2504=Tablas!$C$61,'Formacion Profesional'!G2504=Tablas!$C$53),AND(D2504=Tablas!$C$61,'Formacion Profesional'!G2504=Tablas!$C$54),AND(D2504=Tablas!$C$62,'Formacion Profesional'!G2504=Tablas!$C$53),AND(D2504=Tablas!$C$62,'Formacion Profesional'!G2504=Tablas!$C$54),AND(D2504=Tablas!$C$62,'Formacion Profesional'!G2504=Tablas!$C$56)),SUM(E2608:I2608),"")</f>
        <v/>
      </c>
      <c r="L2608" s="26"/>
      <c r="AO2608" s="398" t="str">
        <f>IF(AND('Empresa Cooperativa'!$D$12=Tablas!$C$4,OR(AND(AP2504=Tablas!$C$61,'Formacion Profesional'!AS2504=Tablas!$C$53),AND(AP2504=Tablas!$C$61,'Formacion Profesional'!AS2504=Tablas!$C$54),AND(AP2504=Tablas!$C$62,'Formacion Profesional'!AS2504=Tablas!$C$53),AND(AP2504=Tablas!$C$62,'Formacion Profesional'!AS2504=Tablas!$C$54),AND(AP2504=Tablas!$C$62,'Formacion Profesional'!AS2504=Tablas!$C$56))),"Operativos","")</f>
        <v/>
      </c>
      <c r="AP2608" s="398"/>
      <c r="AQ2608" s="129"/>
      <c r="AR2608" s="129"/>
      <c r="AS2608" s="129"/>
      <c r="AT2608" s="129"/>
      <c r="AU2608" s="129"/>
      <c r="AV2608" s="131"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Profesional'!AS2504=Tablas!$C$56)),SUM(AQ2608:AU2608),"")</f>
        <v/>
      </c>
      <c r="AX2608" s="26"/>
    </row>
    <row r="2609" spans="2:55" x14ac:dyDescent="0.25">
      <c r="C2609" s="386" t="str">
        <f>IF(OR(AND(D2504=Tablas!$C$61,'Formacion Profesional'!G2504=Tablas!$C$53),AND(D2504=Tablas!$C$61,'Formacion Profesional'!G2504=Tablas!$C$54),AND(D2504=Tablas!$C$62,'Formacion Profesional'!G2504=Tablas!$C$53),AND(D2504=Tablas!$C$62,'Formacion Profesional'!G2504=Tablas!$C$54),AND(D2504=Tablas!$C$62,'Formacion Profesional'!G2504=Tablas!$C$56)),"Total","")</f>
        <v/>
      </c>
      <c r="D2609" s="386"/>
      <c r="E2609" s="130" t="str">
        <f>IF(OR(AND(D2504=Tablas!$C$61,'Formacion Profesional'!G2504=Tablas!$C$53),AND(D2504=Tablas!$C$61,'Formacion Profesional'!G2504=Tablas!$C$54),AND(D2504=Tablas!$C$62,'Formacion Profesional'!G2504=Tablas!$C$53),AND(D2504=Tablas!$C$62,'Formacion Profesional'!G2504=Tablas!$C$54),AND(D2504=Tablas!$C$62,'Formacion Profesional'!G2504=Tablas!$C$56)),SUM(E2606:E2608),"")</f>
        <v/>
      </c>
      <c r="F2609" s="130" t="str">
        <f>IF(OR(AND(D2504=Tablas!$C$61,'Formacion Profesional'!G2504=Tablas!$C$53),AND(D2504=Tablas!$C$61,'Formacion Profesional'!G2504=Tablas!$C$54),AND(D2504=Tablas!$C$62,'Formacion Profesional'!G2504=Tablas!$C$53),AND(D2504=Tablas!$C$62,'Formacion Profesional'!G2504=Tablas!$C$54),AND(D2504=Tablas!$C$62,'Formacion Profesional'!G2504=Tablas!$C$56)),SUM(F2606:F2608),"")</f>
        <v/>
      </c>
      <c r="G2609" s="130" t="str">
        <f>IF(OR(AND(D2504=Tablas!$C$61,'Formacion Profesional'!G2504=Tablas!$C$53),AND(D2504=Tablas!$C$61,'Formacion Profesional'!G2504=Tablas!$C$54),AND(D2504=Tablas!$C$62,'Formacion Profesional'!G2504=Tablas!$C$53),AND(D2504=Tablas!$C$62,'Formacion Profesional'!G2504=Tablas!$C$54),AND(D2504=Tablas!$C$62,'Formacion Profesional'!G2504=Tablas!$C$56)),SUM(G2606:G2608),"")</f>
        <v/>
      </c>
      <c r="H2609" s="130" t="str">
        <f>IF(OR(AND(D2504=Tablas!$C$61,'Formacion Profesional'!G2504=Tablas!$C$53),AND(D2504=Tablas!$C$61,'Formacion Profesional'!G2504=Tablas!$C$54),AND(D2504=Tablas!$C$62,'Formacion Profesional'!G2504=Tablas!$C$53),AND(D2504=Tablas!$C$62,'Formacion Profesional'!G2504=Tablas!$C$54),AND(D2504=Tablas!$C$62,'Formacion Profesional'!G2504=Tablas!$C$56)),SUM(H2606:H2608),"")</f>
        <v/>
      </c>
      <c r="I2609" s="130" t="str">
        <f>IF(OR(AND(D2504=Tablas!$C$61,'Formacion Profesional'!G2504=Tablas!$C$53),AND(D2504=Tablas!$C$61,'Formacion Profesional'!G2504=Tablas!$C$54),AND(D2504=Tablas!$C$62,'Formacion Profesional'!G2504=Tablas!$C$53),AND(D2504=Tablas!$C$62,'Formacion Profesional'!G2504=Tablas!$C$54),AND(D2504=Tablas!$C$62,'Formacion Profesional'!G2504=Tablas!$C$56)),SUM(I2606:I2608),"")</f>
        <v/>
      </c>
      <c r="J2609" s="130" t="str">
        <f>IF(OR(AND(D2504=Tablas!$C$61,'Formacion Profesional'!G2504=Tablas!$C$53),AND(D2504=Tablas!$C$61,'Formacion Profesional'!G2504=Tablas!$C$54),AND(D2504=Tablas!$C$62,'Formacion Profesional'!G2504=Tablas!$C$53),AND(D2504=Tablas!$C$62,'Formacion Profesional'!G2504=Tablas!$C$54),AND(D2504=Tablas!$C$62,'Formacion Profesional'!G2504=Tablas!$C$56)),SUM(J2606:J2608),"")</f>
        <v/>
      </c>
      <c r="L2609" s="26"/>
      <c r="AO2609" s="386"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Profesional'!AS2504=Tablas!$C$56)),"Total","")</f>
        <v/>
      </c>
      <c r="AP2609" s="386"/>
      <c r="AQ2609" s="130"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Profesional'!AS2504=Tablas!$C$56)),SUM(AQ2606:AQ2608),"")</f>
        <v/>
      </c>
      <c r="AR2609" s="130"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Profesional'!AS2504=Tablas!$C$56)),SUM(AR2606:AR2608),"")</f>
        <v/>
      </c>
      <c r="AS2609" s="130"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Profesional'!AS2504=Tablas!$C$56)),SUM(AS2606:AS2608),"")</f>
        <v/>
      </c>
      <c r="AT2609" s="130"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Profesional'!AS2504=Tablas!$C$56)),SUM(AT2606:AT2608),"")</f>
        <v/>
      </c>
      <c r="AU2609" s="130"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Profesional'!AS2504=Tablas!$C$56)),SUM(AU2606:AU2608),"")</f>
        <v/>
      </c>
      <c r="AV2609" s="130" t="str">
        <f>IF(OR(AND(AP2504=Tablas!$C$61,'Formacion Profesional'!AS2504=Tablas!$C$53),AND(AP2504=Tablas!$C$61,'Formacion Profesional'!AS2504=Tablas!$C$54),AND(AP2504=Tablas!$C$62,'Formacion Profesional'!AS2504=Tablas!$C$53),AND(AP2504=Tablas!$C$62,'Formacion Profesional'!AS2504=Tablas!$C$54),AND(AP2504=Tablas!$C$62,'Formacion Profesional'!AS2504=Tablas!$C$56)),SUM(AV2606:AV2608),"")</f>
        <v/>
      </c>
      <c r="AX2609" s="26"/>
    </row>
    <row r="2611" spans="2:55" ht="15.75" x14ac:dyDescent="0.25">
      <c r="B2611" s="271" t="s">
        <v>9205</v>
      </c>
      <c r="C2611" s="271"/>
      <c r="D2611" s="271"/>
      <c r="E2611" s="271"/>
      <c r="F2611" s="271"/>
      <c r="G2611" s="271"/>
      <c r="H2611" s="271"/>
      <c r="I2611" s="271"/>
      <c r="J2611" s="271"/>
      <c r="K2611" s="271"/>
      <c r="L2611" s="271"/>
      <c r="M2611" s="271"/>
      <c r="N2611" s="271"/>
      <c r="O2611" s="271"/>
      <c r="P2611" s="271"/>
      <c r="Q2611" s="271"/>
      <c r="AN2611" s="271" t="s">
        <v>9205</v>
      </c>
      <c r="AO2611" s="271"/>
      <c r="AP2611" s="271"/>
      <c r="AQ2611" s="271"/>
      <c r="AR2611" s="271"/>
      <c r="AS2611" s="271"/>
      <c r="AT2611" s="271"/>
      <c r="AU2611" s="271"/>
      <c r="AV2611" s="271"/>
      <c r="AW2611" s="271"/>
      <c r="AX2611" s="271"/>
      <c r="AY2611" s="271"/>
      <c r="AZ2611" s="271"/>
      <c r="BA2611" s="271"/>
      <c r="BB2611" s="271"/>
      <c r="BC2611" s="271"/>
    </row>
    <row r="2613" spans="2:55" ht="69" customHeight="1" x14ac:dyDescent="0.25">
      <c r="D2613" s="162" t="str">
        <f>IF(D2599&gt;0,"Organismo patrocinado","")</f>
        <v/>
      </c>
      <c r="E2613" s="162" t="str">
        <f>IF(D2599&gt;0,"Dotacion de personal","")</f>
        <v/>
      </c>
      <c r="F2613" s="162" t="str">
        <f>IF(D2599&gt;0,"Cantidad de personas informadas a capacitar","")</f>
        <v/>
      </c>
      <c r="G2613" s="162" t="str">
        <f>IF(D2599&gt;0,"Cantidad de personas a capacitar en el curso","")</f>
        <v/>
      </c>
      <c r="AP2613" s="162" t="str">
        <f>IF(AP2599&gt;0,"Organismo patrocinado","")</f>
        <v/>
      </c>
      <c r="AQ2613" s="162" t="str">
        <f>IF(AP2599&gt;0,"Dotacion de personal","")</f>
        <v/>
      </c>
      <c r="AR2613" s="162" t="str">
        <f>IF(AP2599&gt;0,"Cantidad de personas informadas a capacitar","")</f>
        <v/>
      </c>
      <c r="AS2613" s="162" t="str">
        <f>IF(AP2599&gt;0,"Cantidad de personas a capacitar en el curso","")</f>
        <v/>
      </c>
    </row>
    <row r="2614" spans="2:55" x14ac:dyDescent="0.25">
      <c r="D2614" s="163"/>
      <c r="E2614" s="183" t="str">
        <f>IF(AND(D2599&gt;0,D2614&gt;0),VLOOKUP(D2614,'Organismos patrocinados'!$D$14:$G$43,3,FALSE),"")</f>
        <v/>
      </c>
      <c r="F2614" s="183" t="str">
        <f>IF(AND(D2599&gt;0,D2614&gt;0),VLOOKUP(D2614,'Organismos patrocinados'!$D$14:$G$43,4,FALSE),"")</f>
        <v/>
      </c>
      <c r="G2614" s="77"/>
      <c r="AP2614" s="163"/>
      <c r="AQ2614" s="183" t="str">
        <f>IF(AND(AP2599&gt;0,AP2614&gt;0),VLOOKUP(AP2614,'Organismos patrocinados'!$D$14:$G$43,3,FALSE),"")</f>
        <v/>
      </c>
      <c r="AR2614" s="183" t="str">
        <f>IF(AND(AP2599&gt;0,AP2614&gt;0),VLOOKUP(AP2614,'Organismos patrocinados'!$D$14:$G$43,4,FALSE),"")</f>
        <v/>
      </c>
      <c r="AS2614" s="77"/>
    </row>
    <row r="2615" spans="2:55" x14ac:dyDescent="0.25">
      <c r="D2615" s="163"/>
      <c r="E2615" s="183" t="str">
        <f>IF(AND(D2599&gt;0,D2615&gt;0),VLOOKUP(D2615,'Organismos patrocinados'!$D$14:$G$43,3,FALSE),"")</f>
        <v/>
      </c>
      <c r="F2615" s="183" t="str">
        <f>IF(AND(D2599&gt;0,D2615&gt;0),VLOOKUP(D2615,'Organismos patrocinados'!$D$14:$G$43,4,FALSE),"")</f>
        <v/>
      </c>
      <c r="G2615" s="77"/>
      <c r="AP2615" s="163"/>
      <c r="AQ2615" s="183" t="str">
        <f>IF(AND(AP2599&gt;0,AP2615&gt;0),VLOOKUP(AP2615,'Organismos patrocinados'!$D$14:$G$43,3,FALSE),"")</f>
        <v/>
      </c>
      <c r="AR2615" s="183" t="str">
        <f>IF(AND(AP2599&gt;0,AP2615&gt;0),VLOOKUP(AP2615,'Organismos patrocinados'!$D$14:$G$43,4,FALSE),"")</f>
        <v/>
      </c>
      <c r="AS2615" s="77"/>
    </row>
    <row r="2616" spans="2:55" x14ac:dyDescent="0.25">
      <c r="D2616" s="163"/>
      <c r="E2616" s="183" t="str">
        <f>IF(AND(D2599&gt;0,D2616&gt;0),VLOOKUP(D2616,'Organismos patrocinados'!$D$14:$G$43,3,FALSE),"")</f>
        <v/>
      </c>
      <c r="F2616" s="183" t="str">
        <f>IF(AND(D2599&gt;0,D2616&gt;0),VLOOKUP(D2616,'Organismos patrocinados'!$D$14:$G$43,4,FALSE),"")</f>
        <v/>
      </c>
      <c r="G2616" s="77"/>
      <c r="AP2616" s="163"/>
      <c r="AQ2616" s="183" t="str">
        <f>IF(AND(AP2599&gt;0,AP2616&gt;0),VLOOKUP(AP2616,'Organismos patrocinados'!$D$14:$G$43,3,FALSE),"")</f>
        <v/>
      </c>
      <c r="AR2616" s="183" t="str">
        <f>IF(AND(AP2599&gt;0,AP2616&gt;0),VLOOKUP(AP2616,'Organismos patrocinados'!$D$14:$G$43,4,FALSE),"")</f>
        <v/>
      </c>
      <c r="AS2616" s="77"/>
    </row>
    <row r="2617" spans="2:55" x14ac:dyDescent="0.25">
      <c r="D2617" s="163"/>
      <c r="E2617" s="183" t="str">
        <f>IF(AND(D2599&gt;0,D2617&gt;0),VLOOKUP(D2617,'Organismos patrocinados'!$D$14:$G$43,3,FALSE),"")</f>
        <v/>
      </c>
      <c r="F2617" s="183" t="str">
        <f>IF(AND(D2599&gt;0,D2617&gt;0),VLOOKUP(D2617,'Organismos patrocinados'!$D$14:$G$43,4,FALSE),"")</f>
        <v/>
      </c>
      <c r="G2617" s="77"/>
      <c r="AP2617" s="163"/>
      <c r="AQ2617" s="183" t="str">
        <f>IF(AND(AP2599&gt;0,AP2617&gt;0),VLOOKUP(AP2617,'Organismos patrocinados'!$D$14:$G$43,3,FALSE),"")</f>
        <v/>
      </c>
      <c r="AR2617" s="183" t="str">
        <f>IF(AND(AP2599&gt;0,AP2617&gt;0),VLOOKUP(AP2617,'Organismos patrocinados'!$D$14:$G$43,4,FALSE),"")</f>
        <v/>
      </c>
      <c r="AS2617" s="77"/>
    </row>
    <row r="2618" spans="2:55" x14ac:dyDescent="0.25">
      <c r="D2618" s="163"/>
      <c r="E2618" s="183" t="str">
        <f>IF(AND(D2599&gt;0,D2618&gt;0),VLOOKUP(D2618,'Organismos patrocinados'!$D$14:$G$43,3,FALSE),"")</f>
        <v/>
      </c>
      <c r="F2618" s="183" t="str">
        <f>IF(AND(D2599&gt;0,D2618&gt;0),VLOOKUP(D2618,'Organismos patrocinados'!$D$14:$G$43,4,FALSE),"")</f>
        <v/>
      </c>
      <c r="G2618" s="77"/>
      <c r="AP2618" s="163"/>
      <c r="AQ2618" s="183" t="str">
        <f>IF(AND(AP2599&gt;0,AP2618&gt;0),VLOOKUP(AP2618,'Organismos patrocinados'!$D$14:$G$43,3,FALSE),"")</f>
        <v/>
      </c>
      <c r="AR2618" s="183" t="str">
        <f>IF(AND(AP2599&gt;0,AP2618&gt;0),VLOOKUP(AP2618,'Organismos patrocinados'!$D$14:$G$43,4,FALSE),"")</f>
        <v/>
      </c>
      <c r="AS2618" s="77"/>
    </row>
    <row r="2619" spans="2:55" x14ac:dyDescent="0.25">
      <c r="D2619" s="163"/>
      <c r="E2619" s="183" t="str">
        <f>IF(AND(D2599&gt;0,D2619&gt;0),VLOOKUP(D2619,'Organismos patrocinados'!$D$14:$G$43,3,FALSE),"")</f>
        <v/>
      </c>
      <c r="F2619" s="183" t="str">
        <f>IF(AND(D2599&gt;0,D2619&gt;0),VLOOKUP(D2619,'Organismos patrocinados'!$D$14:$G$43,4,FALSE),"")</f>
        <v/>
      </c>
      <c r="G2619" s="77"/>
      <c r="AP2619" s="163"/>
      <c r="AQ2619" s="183" t="str">
        <f>IF(AND(AP2599&gt;0,AP2619&gt;0),VLOOKUP(AP2619,'Organismos patrocinados'!$D$14:$G$43,3,FALSE),"")</f>
        <v/>
      </c>
      <c r="AR2619" s="183" t="str">
        <f>IF(AND(AP2599&gt;0,AP2619&gt;0),VLOOKUP(AP2619,'Organismos patrocinados'!$D$14:$G$43,4,FALSE),"")</f>
        <v/>
      </c>
      <c r="AS2619" s="77"/>
    </row>
    <row r="2620" spans="2:55" x14ac:dyDescent="0.25">
      <c r="D2620" s="163"/>
      <c r="E2620" s="183" t="str">
        <f>IF(AND(D2599&gt;0,D2620&gt;0),VLOOKUP(D2620,'Organismos patrocinados'!$D$14:$G$43,3,FALSE),"")</f>
        <v/>
      </c>
      <c r="F2620" s="183" t="str">
        <f>IF(AND(D2599&gt;0,D2620&gt;0),VLOOKUP(D2620,'Organismos patrocinados'!$D$14:$G$43,4,FALSE),"")</f>
        <v/>
      </c>
      <c r="G2620" s="77"/>
      <c r="AP2620" s="163"/>
      <c r="AQ2620" s="183" t="str">
        <f>IF(AND(AP2599&gt;0,AP2620&gt;0),VLOOKUP(AP2620,'Organismos patrocinados'!$D$14:$G$43,3,FALSE),"")</f>
        <v/>
      </c>
      <c r="AR2620" s="183" t="str">
        <f>IF(AND(AP2599&gt;0,AP2620&gt;0),VLOOKUP(AP2620,'Organismos patrocinados'!$D$14:$G$43,4,FALSE),"")</f>
        <v/>
      </c>
      <c r="AS2620" s="77"/>
    </row>
    <row r="2621" spans="2:55" x14ac:dyDescent="0.25">
      <c r="D2621" s="163"/>
      <c r="E2621" s="183" t="str">
        <f>IF(AND(D2599&gt;0,D2621&gt;0),VLOOKUP(D2621,'Organismos patrocinados'!$D$14:$G$43,3,FALSE),"")</f>
        <v/>
      </c>
      <c r="F2621" s="183" t="str">
        <f>IF(AND(D2599&gt;0,D2621&gt;0),VLOOKUP(D2621,'Organismos patrocinados'!$D$14:$G$43,4,FALSE),"")</f>
        <v/>
      </c>
      <c r="G2621" s="77"/>
      <c r="AP2621" s="163"/>
      <c r="AQ2621" s="183" t="str">
        <f>IF(AND(AP2599&gt;0,AP2621&gt;0),VLOOKUP(AP2621,'Organismos patrocinados'!$D$14:$G$43,3,FALSE),"")</f>
        <v/>
      </c>
      <c r="AR2621" s="183" t="str">
        <f>IF(AND(AP2599&gt;0,AP2621&gt;0),VLOOKUP(AP2621,'Organismos patrocinados'!$D$14:$G$43,4,FALSE),"")</f>
        <v/>
      </c>
      <c r="AS2621" s="77"/>
    </row>
    <row r="2622" spans="2:55" x14ac:dyDescent="0.25">
      <c r="D2622" s="163"/>
      <c r="E2622" s="183" t="str">
        <f>IF(AND(D2599&gt;0,D2622&gt;0),VLOOKUP(D2622,'Organismos patrocinados'!$D$14:$G$43,3,FALSE),"")</f>
        <v/>
      </c>
      <c r="F2622" s="183" t="str">
        <f>IF(AND(D2599&gt;0,D2622&gt;0),VLOOKUP(D2622,'Organismos patrocinados'!$D$14:$G$43,4,FALSE),"")</f>
        <v/>
      </c>
      <c r="G2622" s="77"/>
      <c r="AP2622" s="163"/>
      <c r="AQ2622" s="183" t="str">
        <f>IF(AND(AP2599&gt;0,AP2622&gt;0),VLOOKUP(AP2622,'Organismos patrocinados'!$D$14:$G$43,3,FALSE),"")</f>
        <v/>
      </c>
      <c r="AR2622" s="183" t="str">
        <f>IF(AND(AP2599&gt;0,AP2622&gt;0),VLOOKUP(AP2622,'Organismos patrocinados'!$D$14:$G$43,4,FALSE),"")</f>
        <v/>
      </c>
      <c r="AS2622" s="77"/>
    </row>
    <row r="2623" spans="2:55" x14ac:dyDescent="0.25">
      <c r="D2623" s="163"/>
      <c r="E2623" s="183" t="str">
        <f>IF(AND(D2599&gt;0,D2623&gt;0),VLOOKUP(D2623,'Organismos patrocinados'!$D$14:$G$43,3,FALSE),"")</f>
        <v/>
      </c>
      <c r="F2623" s="183" t="str">
        <f>IF(AND(D2599&gt;0,D2623&gt;0),VLOOKUP(D2623,'Organismos patrocinados'!$D$14:$G$43,4,FALSE),"")</f>
        <v/>
      </c>
      <c r="G2623" s="77"/>
      <c r="AP2623" s="163"/>
      <c r="AQ2623" s="183" t="str">
        <f>IF(AND(AP2599&gt;0,AP2623&gt;0),VLOOKUP(AP2623,'Organismos patrocinados'!$D$14:$G$43,3,FALSE),"")</f>
        <v/>
      </c>
      <c r="AR2623" s="183" t="str">
        <f>IF(AND(AP2599&gt;0,AP2623&gt;0),VLOOKUP(AP2623,'Organismos patrocinados'!$D$14:$G$43,4,FALSE),"")</f>
        <v/>
      </c>
      <c r="AS2623" s="77"/>
    </row>
    <row r="2624" spans="2:55" x14ac:dyDescent="0.25">
      <c r="D2624" s="163"/>
      <c r="E2624" s="183" t="str">
        <f>IF(AND(D2599&gt;0,D2624&gt;0),VLOOKUP(D2624,'Organismos patrocinados'!$D$14:$G$43,3,FALSE),"")</f>
        <v/>
      </c>
      <c r="F2624" s="183" t="str">
        <f>IF(AND(D2599&gt;0,D2624&gt;0),VLOOKUP(D2624,'Organismos patrocinados'!$D$14:$G$43,4,FALSE),"")</f>
        <v/>
      </c>
      <c r="G2624" s="77"/>
      <c r="AP2624" s="163"/>
      <c r="AQ2624" s="183" t="str">
        <f>IF(AND(AP2599&gt;0,AP2624&gt;0),VLOOKUP(AP2624,'Organismos patrocinados'!$D$14:$G$43,3,FALSE),"")</f>
        <v/>
      </c>
      <c r="AR2624" s="183" t="str">
        <f>IF(AND(AP2599&gt;0,AP2624&gt;0),VLOOKUP(AP2624,'Organismos patrocinados'!$D$14:$G$43,4,FALSE),"")</f>
        <v/>
      </c>
      <c r="AS2624" s="77"/>
    </row>
    <row r="2625" spans="2:55" x14ac:dyDescent="0.25">
      <c r="D2625" s="163"/>
      <c r="E2625" s="183" t="str">
        <f>IF(AND(D2599&gt;0,D2625&gt;0),VLOOKUP(D2625,'Organismos patrocinados'!$D$14:$G$43,3,FALSE),"")</f>
        <v/>
      </c>
      <c r="F2625" s="183" t="str">
        <f>IF(AND(D2599&gt;0,D2625&gt;0),VLOOKUP(D2625,'Organismos patrocinados'!$D$14:$G$43,4,FALSE),"")</f>
        <v/>
      </c>
      <c r="G2625" s="77"/>
      <c r="AP2625" s="163"/>
      <c r="AQ2625" s="183" t="str">
        <f>IF(AND(AP2599&gt;0,AP2625&gt;0),VLOOKUP(AP2625,'Organismos patrocinados'!$D$14:$G$43,3,FALSE),"")</f>
        <v/>
      </c>
      <c r="AR2625" s="183" t="str">
        <f>IF(AND(AP2599&gt;0,AP2625&gt;0),VLOOKUP(AP2625,'Organismos patrocinados'!$D$14:$G$43,4,FALSE),"")</f>
        <v/>
      </c>
      <c r="AS2625" s="77"/>
    </row>
    <row r="2626" spans="2:55" x14ac:dyDescent="0.25">
      <c r="D2626" s="163"/>
      <c r="E2626" s="183" t="str">
        <f>IF(AND(D2599&gt;0,D2626&gt;0),VLOOKUP(D2626,'Organismos patrocinados'!$D$14:$G$43,3,FALSE),"")</f>
        <v/>
      </c>
      <c r="F2626" s="183" t="str">
        <f>IF(AND(D2599&gt;0,D2626&gt;0),VLOOKUP(D2626,'Organismos patrocinados'!$D$14:$G$43,4,FALSE),"")</f>
        <v/>
      </c>
      <c r="G2626" s="77"/>
      <c r="AP2626" s="163"/>
      <c r="AQ2626" s="183" t="str">
        <f>IF(AND(AP2599&gt;0,AP2626&gt;0),VLOOKUP(AP2626,'Organismos patrocinados'!$D$14:$G$43,3,FALSE),"")</f>
        <v/>
      </c>
      <c r="AR2626" s="183" t="str">
        <f>IF(AND(AP2599&gt;0,AP2626&gt;0),VLOOKUP(AP2626,'Organismos patrocinados'!$D$14:$G$43,4,FALSE),"")</f>
        <v/>
      </c>
      <c r="AS2626" s="77"/>
    </row>
    <row r="2627" spans="2:55" x14ac:dyDescent="0.25">
      <c r="D2627" s="163"/>
      <c r="E2627" s="183" t="str">
        <f>IF(AND(D2599&gt;0,D2627&gt;0),VLOOKUP(D2627,'Organismos patrocinados'!$D$14:$G$43,3,FALSE),"")</f>
        <v/>
      </c>
      <c r="F2627" s="183" t="str">
        <f>IF(AND(D2599&gt;0,D2627&gt;0),VLOOKUP(D2627,'Organismos patrocinados'!$D$14:$G$43,4,FALSE),"")</f>
        <v/>
      </c>
      <c r="G2627" s="77"/>
      <c r="AP2627" s="163"/>
      <c r="AQ2627" s="183" t="str">
        <f>IF(AND(AP2599&gt;0,AP2627&gt;0),VLOOKUP(AP2627,'Organismos patrocinados'!$D$14:$G$43,3,FALSE),"")</f>
        <v/>
      </c>
      <c r="AR2627" s="183" t="str">
        <f>IF(AND(AP2599&gt;0,AP2627&gt;0),VLOOKUP(AP2627,'Organismos patrocinados'!$D$14:$G$43,4,FALSE),"")</f>
        <v/>
      </c>
      <c r="AS2627" s="77"/>
    </row>
    <row r="2628" spans="2:55" x14ac:dyDescent="0.25">
      <c r="D2628" s="387" t="str">
        <f>IF(D2599&gt;0,"Total","")</f>
        <v/>
      </c>
      <c r="E2628" s="387"/>
      <c r="F2628" s="387"/>
      <c r="G2628" s="167" t="str">
        <f>IF(D2599&gt;0,SUM(G2614:G2627),"")</f>
        <v/>
      </c>
      <c r="AP2628" s="387" t="str">
        <f>IF(AP2599&gt;0,"Total","")</f>
        <v/>
      </c>
      <c r="AQ2628" s="387"/>
      <c r="AR2628" s="387"/>
      <c r="AS2628" s="167" t="str">
        <f>IF(AP2599&gt;0,SUM(AS2614:AS2627),"")</f>
        <v/>
      </c>
    </row>
    <row r="2633" spans="2:55" ht="30" customHeight="1" x14ac:dyDescent="0.25">
      <c r="C2633" s="103"/>
      <c r="D2633" s="103"/>
      <c r="E2633" s="103"/>
      <c r="F2633" s="166" t="str">
        <f>IF(D2599&gt;0,"Producción / Operaciones ","")</f>
        <v/>
      </c>
      <c r="G2633" s="166" t="str">
        <f>IF(D2599&gt;0,"Comercial y ventas","")</f>
        <v/>
      </c>
      <c r="H2633" s="166" t="str">
        <f>IF(D2599&gt;0,"Administración y finanzas","")</f>
        <v/>
      </c>
      <c r="I2633" s="166" t="str">
        <f>IF(D2599&gt;0,"Recursos Humanos","")</f>
        <v/>
      </c>
      <c r="J2633" s="166" t="str">
        <f>IF(D2599&gt;0,"Otros","")</f>
        <v/>
      </c>
      <c r="K2633" s="166" t="str">
        <f>IF(D2599&gt;0,"TOTAL","")</f>
        <v/>
      </c>
      <c r="AO2633" s="103"/>
      <c r="AP2633" s="103"/>
      <c r="AQ2633" s="103"/>
      <c r="AR2633" s="166" t="str">
        <f>IF(AP2599&gt;0,"Producción / Operaciones ","")</f>
        <v/>
      </c>
      <c r="AS2633" s="166" t="str">
        <f>IF(AP2599&gt;0,"Comercial y ventas","")</f>
        <v/>
      </c>
      <c r="AT2633" s="166" t="str">
        <f>IF(AP2599&gt;0,"Administración y finanzas","")</f>
        <v/>
      </c>
      <c r="AU2633" s="166" t="str">
        <f>IF(AP2599&gt;0,"Recursos Humanos","")</f>
        <v/>
      </c>
      <c r="AV2633" s="166" t="str">
        <f>IF(AP2599&gt;0,"Otros","")</f>
        <v/>
      </c>
      <c r="AW2633" s="166" t="str">
        <f>IF(AP2599&gt;0,"TOTAL","")</f>
        <v/>
      </c>
    </row>
    <row r="2634" spans="2:55" x14ac:dyDescent="0.25">
      <c r="C2634" s="388" t="str">
        <f>IF(AND('Empresa Cooperativa'!D2854=Tablas!C2846,D2599&gt;0),"Gerentes",IF(AND(D2599&gt;0,'Empresa Cooperativa'!D2854=Tablas!C2847),"Cantidad de asociados a capacitar",""))</f>
        <v/>
      </c>
      <c r="D2634" s="388"/>
      <c r="E2634" s="388"/>
      <c r="F2634" s="184"/>
      <c r="G2634" s="184"/>
      <c r="H2634" s="184"/>
      <c r="I2634" s="184"/>
      <c r="J2634" s="184"/>
      <c r="K2634" s="131" t="str">
        <f>IF(D2599&gt;0,SUM(F2634:J2634),"")</f>
        <v/>
      </c>
      <c r="AO2634" s="388" t="str">
        <f>IF(AND('Empresa Cooperativa'!AP2854=Tablas!AQ2846,AP2599&gt;0),"Gerentes",IF(AND(AP2599&gt;0,'Empresa Cooperativa'!AP2854=Tablas!AQ2847),"Cantidad de asociados a capacitar",""))</f>
        <v/>
      </c>
      <c r="AP2634" s="388"/>
      <c r="AQ2634" s="388"/>
      <c r="AR2634" s="184"/>
      <c r="AS2634" s="184"/>
      <c r="AT2634" s="184"/>
      <c r="AU2634" s="184"/>
      <c r="AV2634" s="184"/>
      <c r="AW2634" s="131" t="str">
        <f>IF(AP2599&gt;0,SUM(AR2634:AV2634),"")</f>
        <v/>
      </c>
    </row>
    <row r="2635" spans="2:55" x14ac:dyDescent="0.25">
      <c r="C2635" s="389" t="str">
        <f>IF(AND(D2599&gt;0,'Empresa Cooperativa'!D2854=Tablas!C2846),"Mandos Medios (supervisores, jefes de área, etc.)","")</f>
        <v/>
      </c>
      <c r="D2635" s="389"/>
      <c r="E2635" s="389"/>
      <c r="F2635" s="184"/>
      <c r="G2635" s="184"/>
      <c r="H2635" s="184"/>
      <c r="I2635" s="184"/>
      <c r="J2635" s="184"/>
      <c r="K2635" s="131" t="str">
        <f>IF(D2599&gt;0,SUM(F2635:J2635),"")</f>
        <v/>
      </c>
      <c r="AO2635" s="389" t="str">
        <f>IF(AND(AP2599&gt;0,'Empresa Cooperativa'!AP2854=Tablas!AQ2846),"Mandos Medios (supervisores, jefes de área, etc.)","")</f>
        <v/>
      </c>
      <c r="AP2635" s="389"/>
      <c r="AQ2635" s="389"/>
      <c r="AR2635" s="184"/>
      <c r="AS2635" s="184"/>
      <c r="AT2635" s="184"/>
      <c r="AU2635" s="184"/>
      <c r="AV2635" s="184"/>
      <c r="AW2635" s="131" t="str">
        <f>IF(AP2599&gt;0,SUM(AR2635:AV2635),"")</f>
        <v/>
      </c>
    </row>
    <row r="2636" spans="2:55" x14ac:dyDescent="0.25">
      <c r="C2636" s="389" t="str">
        <f>IF(AND(D2599&gt;0,'Empresa Cooperativa'!D2854=Tablas!C2846),"Operativos","")</f>
        <v/>
      </c>
      <c r="D2636" s="389"/>
      <c r="E2636" s="389"/>
      <c r="F2636" s="184"/>
      <c r="G2636" s="184"/>
      <c r="H2636" s="184"/>
      <c r="I2636" s="184"/>
      <c r="J2636" s="184"/>
      <c r="K2636" s="131" t="str">
        <f>IF(D2599&gt;0,SUM(F2636:J2636),"")</f>
        <v/>
      </c>
      <c r="AO2636" s="389" t="str">
        <f>IF(AND(AP2599&gt;0,'Empresa Cooperativa'!AP2854=Tablas!AQ2846),"Operativos","")</f>
        <v/>
      </c>
      <c r="AP2636" s="389"/>
      <c r="AQ2636" s="389"/>
      <c r="AR2636" s="184"/>
      <c r="AS2636" s="184"/>
      <c r="AT2636" s="184"/>
      <c r="AU2636" s="184"/>
      <c r="AV2636" s="184"/>
      <c r="AW2636" s="131" t="str">
        <f>IF(AP2599&gt;0,SUM(AR2636:AV2636),"")</f>
        <v/>
      </c>
    </row>
    <row r="2637" spans="2:55" x14ac:dyDescent="0.25">
      <c r="C2637" s="386" t="str">
        <f>IF(D2599&gt;0,"Total","")</f>
        <v/>
      </c>
      <c r="D2637" s="386"/>
      <c r="E2637" s="386"/>
      <c r="F2637" s="130" t="str">
        <f>IF(D2599&gt;0,SUM(F2634:F2636),"")</f>
        <v/>
      </c>
      <c r="G2637" s="130" t="str">
        <f>IF(D2599&gt;0,SUM(G2634:G2636),"")</f>
        <v/>
      </c>
      <c r="H2637" s="130" t="str">
        <f>IF(D2599&gt;0,SUM(H2634:H2636),"")</f>
        <v/>
      </c>
      <c r="I2637" s="130" t="str">
        <f>IF(D2599&gt;0,SUM(I2634:I2636),"")</f>
        <v/>
      </c>
      <c r="J2637" s="130" t="str">
        <f>IF(D2599&gt;0,SUM(J2634:J2636),"")</f>
        <v/>
      </c>
      <c r="K2637" s="130" t="str">
        <f>IF(D2599&gt;0,SUM(K2634:K2636),"")</f>
        <v/>
      </c>
      <c r="AO2637" s="386" t="str">
        <f>IF(AP2599&gt;0,"Total","")</f>
        <v/>
      </c>
      <c r="AP2637" s="386"/>
      <c r="AQ2637" s="386"/>
      <c r="AR2637" s="130" t="str">
        <f>IF(AP2599&gt;0,SUM(AR2634:AR2636),"")</f>
        <v/>
      </c>
      <c r="AS2637" s="130" t="str">
        <f>IF(AP2599&gt;0,SUM(AS2634:AS2636),"")</f>
        <v/>
      </c>
      <c r="AT2637" s="130" t="str">
        <f>IF(AP2599&gt;0,SUM(AT2634:AT2636),"")</f>
        <v/>
      </c>
      <c r="AU2637" s="130" t="str">
        <f>IF(AP2599&gt;0,SUM(AU2634:AU2636),"")</f>
        <v/>
      </c>
      <c r="AV2637" s="130" t="str">
        <f>IF(AP2599&gt;0,SUM(AV2634:AV2636),"")</f>
        <v/>
      </c>
      <c r="AW2637" s="130" t="str">
        <f>IF(AP2599&gt;0,SUM(AW2634:AW2636),"")</f>
        <v/>
      </c>
    </row>
    <row r="2638" spans="2:55" x14ac:dyDescent="0.25">
      <c r="C2638" s="58"/>
      <c r="D2638" s="58"/>
      <c r="E2638" s="58"/>
      <c r="F2638" s="58"/>
      <c r="G2638" s="58"/>
      <c r="H2638" s="58"/>
      <c r="I2638" s="58"/>
      <c r="J2638" s="58"/>
      <c r="K2638" s="58"/>
      <c r="AO2638" s="58"/>
      <c r="AP2638" s="58"/>
      <c r="AQ2638" s="58"/>
      <c r="AR2638" s="58"/>
      <c r="AS2638" s="58"/>
      <c r="AT2638" s="58"/>
      <c r="AU2638" s="58"/>
      <c r="AV2638" s="58"/>
      <c r="AW2638" s="58"/>
    </row>
    <row r="2640" spans="2:55" ht="15.75" x14ac:dyDescent="0.25">
      <c r="B2640" s="271" t="s">
        <v>9207</v>
      </c>
      <c r="C2640" s="271"/>
      <c r="D2640" s="271"/>
      <c r="E2640" s="271"/>
      <c r="F2640" s="271"/>
      <c r="G2640" s="271"/>
      <c r="H2640" s="271"/>
      <c r="I2640" s="271"/>
      <c r="J2640" s="271"/>
      <c r="K2640" s="271"/>
      <c r="L2640" s="271"/>
      <c r="M2640" s="271"/>
      <c r="N2640" s="271"/>
      <c r="O2640" s="271"/>
      <c r="P2640" s="271"/>
      <c r="Q2640" s="271"/>
      <c r="AN2640" s="271" t="s">
        <v>9207</v>
      </c>
      <c r="AO2640" s="271"/>
      <c r="AP2640" s="271"/>
      <c r="AQ2640" s="271"/>
      <c r="AR2640" s="271"/>
      <c r="AS2640" s="271"/>
      <c r="AT2640" s="271"/>
      <c r="AU2640" s="271"/>
      <c r="AV2640" s="271"/>
      <c r="AW2640" s="271"/>
      <c r="AX2640" s="271"/>
      <c r="AY2640" s="271"/>
      <c r="AZ2640" s="271"/>
      <c r="BA2640" s="271"/>
      <c r="BB2640" s="271"/>
      <c r="BC2640" s="271"/>
    </row>
    <row r="2642" spans="2:55" x14ac:dyDescent="0.25">
      <c r="B2642" s="288" t="str">
        <f>IF(OR(AND(D2504=Tablas!$C$61,'Formacion Profesional'!G2504=Tablas!$C$53),AND(D2504=Tablas!$C$61,'Formacion Profesional'!G2504=Tablas!$C$54),AND(D2504=Tablas!$C$62,'Formacion Profesional'!G2504=Tablas!$C$53),AND(D2504=Tablas!$C$62,'Formacion Profesional'!G2504=Tablas!$C$56)),"Estos items no son financiables para la combinación de tipo de formación y modalidad","")</f>
        <v/>
      </c>
      <c r="C2642" s="288"/>
      <c r="D2642" s="288"/>
      <c r="E2642" s="288"/>
      <c r="F2642" s="288"/>
      <c r="G2642" s="288"/>
      <c r="H2642" s="288"/>
      <c r="I2642" s="288"/>
      <c r="J2642" s="288"/>
      <c r="K2642" s="288"/>
      <c r="L2642" s="288"/>
      <c r="M2642" s="288"/>
      <c r="N2642" s="288"/>
      <c r="O2642" s="288"/>
      <c r="P2642" s="288"/>
      <c r="Q2642" s="288"/>
      <c r="AN2642" s="288" t="str">
        <f>IF(OR(AND(AP2504=Tablas!$C$61,'Formacion Profesional'!AS2504=Tablas!$C$53),AND(AP2504=Tablas!$C$61,'Formacion Profesional'!AS2504=Tablas!$C$54),AND(AP2504=Tablas!$C$62,'Formacion Profesional'!AS2504=Tablas!$C$53),AND(AP2504=Tablas!$C$62,'Formacion Profesional'!AS2504=Tablas!$C$56)),"Estos items no son financiables para la combinación de tipo de formación y modalidad","")</f>
        <v/>
      </c>
      <c r="AO2642" s="288"/>
      <c r="AP2642" s="288"/>
      <c r="AQ2642" s="288"/>
      <c r="AR2642" s="288"/>
      <c r="AS2642" s="288"/>
      <c r="AT2642" s="288"/>
      <c r="AU2642" s="288"/>
      <c r="AV2642" s="288"/>
      <c r="AW2642" s="288"/>
      <c r="AX2642" s="288"/>
      <c r="AY2642" s="288"/>
      <c r="AZ2642" s="288"/>
      <c r="BA2642" s="288"/>
      <c r="BB2642" s="288"/>
      <c r="BC2642" s="288"/>
    </row>
    <row r="2644" spans="2:55" ht="47.25" customHeight="1" x14ac:dyDescent="0.25">
      <c r="D2644" s="390" t="str">
        <f>IF(AND(D2504=Tablas!$C$62,OR('Formacion Profesional'!G2504=Tablas!$C$54,'Formacion Profesional'!G2504=Tablas!$C$57)),"Insumos 
(Elementos consumidos en la capacitación brindada)","")</f>
        <v/>
      </c>
      <c r="E2644" s="391"/>
      <c r="F2644" s="390" t="str">
        <f>IF(AND(D2504=Tablas!$C$62,'Formacion Profesional'!G2504=Tablas!$C$54,E2574&gt;0),"Ropa de trabajo
(Overol, mameluco o similares)","")</f>
        <v/>
      </c>
      <c r="G2644" s="391"/>
      <c r="H2644" s="390" t="str">
        <f>IF(AND(D2504=Tablas!$C$62,'Formacion Profesional'!G2504=Tablas!$C$54,E2574&gt;0),"Elementos de protección personal (EPP)
(Cascos, guantes, mangas, protección ocular y calzado de seguridad)","")</f>
        <v/>
      </c>
      <c r="I2644" s="392"/>
      <c r="J2644" s="392"/>
      <c r="AP2644" s="390" t="str">
        <f>IF(AND(AP2504=Tablas!$C$62,OR('Formacion Profesional'!AS2504=Tablas!$C$54,'Formacion Profesional'!AS2504=Tablas!$C$57)),"Insumos 
(Elementos consumidos en la capacitación brindada)","")</f>
        <v/>
      </c>
      <c r="AQ2644" s="391"/>
      <c r="AR2644" s="390" t="str">
        <f>IF(AND(AP2504=Tablas!$C$62,'Formacion Profesional'!AS2504=Tablas!$C$54,AQ2574&gt;0),"Ropa de trabajo
(Overol, mameluco o similares)","")</f>
        <v/>
      </c>
      <c r="AS2644" s="391"/>
      <c r="AT2644" s="390" t="str">
        <f>IF(AND(AP2504=Tablas!$C$62,'Formacion Profesional'!AS2504=Tablas!$C$54,AQ2574&gt;0),"Elementos de protección personal (EPP)
(Cascos, guantes, mangas, protección ocular y calzado de seguridad)","")</f>
        <v/>
      </c>
      <c r="AU2644" s="392"/>
      <c r="AV2644" s="392"/>
    </row>
    <row r="2645" spans="2:55" x14ac:dyDescent="0.25">
      <c r="D2645" s="393"/>
      <c r="E2645" s="393"/>
      <c r="F2645" s="394"/>
      <c r="G2645" s="394"/>
      <c r="H2645" s="394"/>
      <c r="I2645" s="394"/>
      <c r="J2645" s="394"/>
      <c r="AP2645" s="393"/>
      <c r="AQ2645" s="393"/>
      <c r="AR2645" s="394"/>
      <c r="AS2645" s="394"/>
      <c r="AT2645" s="394"/>
      <c r="AU2645" s="394"/>
      <c r="AV2645" s="394"/>
    </row>
    <row r="2646" spans="2:55" x14ac:dyDescent="0.25">
      <c r="D2646" s="393"/>
      <c r="E2646" s="393"/>
      <c r="F2646" s="394"/>
      <c r="G2646" s="394"/>
      <c r="H2646" s="394"/>
      <c r="I2646" s="394"/>
      <c r="J2646" s="394"/>
      <c r="AP2646" s="393"/>
      <c r="AQ2646" s="393"/>
      <c r="AR2646" s="394"/>
      <c r="AS2646" s="394"/>
      <c r="AT2646" s="394"/>
      <c r="AU2646" s="394"/>
      <c r="AV2646" s="394"/>
    </row>
    <row r="2647" spans="2:55" x14ac:dyDescent="0.25">
      <c r="D2647" s="393"/>
      <c r="E2647" s="393"/>
      <c r="F2647" s="394"/>
      <c r="G2647" s="394"/>
      <c r="H2647" s="394"/>
      <c r="I2647" s="394"/>
      <c r="J2647" s="394"/>
      <c r="AP2647" s="393"/>
      <c r="AQ2647" s="393"/>
      <c r="AR2647" s="394"/>
      <c r="AS2647" s="394"/>
      <c r="AT2647" s="394"/>
      <c r="AU2647" s="394"/>
      <c r="AV2647" s="394"/>
    </row>
    <row r="2648" spans="2:55" x14ac:dyDescent="0.25">
      <c r="D2648" s="393"/>
      <c r="E2648" s="393"/>
      <c r="F2648" s="394"/>
      <c r="G2648" s="394"/>
      <c r="H2648" s="394"/>
      <c r="I2648" s="394"/>
      <c r="J2648" s="394"/>
      <c r="AP2648" s="393"/>
      <c r="AQ2648" s="393"/>
      <c r="AR2648" s="394"/>
      <c r="AS2648" s="394"/>
      <c r="AT2648" s="394"/>
      <c r="AU2648" s="394"/>
      <c r="AV2648" s="394"/>
    </row>
    <row r="2650" spans="2:55" ht="15.75" x14ac:dyDescent="0.25">
      <c r="B2650" s="271" t="s">
        <v>9209</v>
      </c>
      <c r="C2650" s="271"/>
      <c r="D2650" s="271"/>
      <c r="E2650" s="271"/>
      <c r="F2650" s="271"/>
      <c r="G2650" s="271"/>
      <c r="H2650" s="271"/>
      <c r="I2650" s="271"/>
      <c r="J2650" s="271"/>
      <c r="K2650" s="271"/>
      <c r="L2650" s="271"/>
      <c r="M2650" s="271"/>
      <c r="N2650" s="271"/>
      <c r="O2650" s="271"/>
      <c r="P2650" s="271"/>
      <c r="Q2650" s="271"/>
      <c r="AN2650" s="271" t="s">
        <v>9209</v>
      </c>
      <c r="AO2650" s="271"/>
      <c r="AP2650" s="271"/>
      <c r="AQ2650" s="271"/>
      <c r="AR2650" s="271"/>
      <c r="AS2650" s="271"/>
      <c r="AT2650" s="271"/>
      <c r="AU2650" s="271"/>
      <c r="AV2650" s="271"/>
      <c r="AW2650" s="271"/>
      <c r="AX2650" s="271"/>
      <c r="AY2650" s="271"/>
      <c r="AZ2650" s="271"/>
      <c r="BA2650" s="271"/>
      <c r="BB2650" s="271"/>
      <c r="BC2650" s="271"/>
    </row>
    <row r="2651" spans="2:55" ht="15.75" x14ac:dyDescent="0.25">
      <c r="B2651" s="52"/>
      <c r="C2651" s="52"/>
      <c r="D2651" s="52"/>
      <c r="E2651" s="52"/>
      <c r="F2651" s="52"/>
      <c r="G2651" s="52"/>
      <c r="H2651" s="52"/>
      <c r="I2651" s="52"/>
      <c r="J2651" s="52"/>
      <c r="K2651" s="52"/>
      <c r="L2651" s="52"/>
      <c r="M2651" s="52"/>
      <c r="N2651" s="52"/>
      <c r="O2651" s="52"/>
      <c r="P2651" s="52"/>
      <c r="Q2651" s="52"/>
      <c r="AN2651" s="52"/>
      <c r="AO2651" s="52"/>
      <c r="AP2651" s="52"/>
      <c r="AQ2651" s="52"/>
      <c r="AR2651" s="52"/>
      <c r="AS2651" s="52"/>
      <c r="AT2651" s="52"/>
      <c r="AU2651" s="52"/>
      <c r="AV2651" s="52"/>
      <c r="AW2651" s="52"/>
      <c r="AX2651" s="52"/>
      <c r="AY2651" s="52"/>
      <c r="AZ2651" s="52"/>
      <c r="BA2651" s="52"/>
      <c r="BB2651" s="52"/>
      <c r="BC2651" s="52"/>
    </row>
    <row r="2652" spans="2:55" x14ac:dyDescent="0.25">
      <c r="B2652" s="288" t="str">
        <f>IF(OR(AND(D2504=Tablas!$C$61,'Formacion Profesional'!G2504=Tablas!$C$53),AND(D2504=Tablas!$C$61,'Formacion Profesional'!G2504=Tablas!$C$54),AND(D2504=Tablas!$C$62,'Formacion Profesional'!G2504=Tablas!$C$53),AND(D2504=Tablas!$C$62,'Formacion Profesional'!G2504=Tablas!$C$56),AND(D2504=Tablas!$C$62,'Formacion Profesional'!G2504=Tablas!$C$57)),"Este item no es financiable para la combinación de tipo de formación y modalidad","")</f>
        <v/>
      </c>
      <c r="C2652" s="288"/>
      <c r="D2652" s="288"/>
      <c r="E2652" s="288"/>
      <c r="F2652" s="288"/>
      <c r="G2652" s="288"/>
      <c r="H2652" s="288"/>
      <c r="I2652" s="288"/>
      <c r="J2652" s="288"/>
      <c r="K2652" s="288"/>
      <c r="L2652" s="288"/>
      <c r="M2652" s="288"/>
      <c r="N2652" s="288"/>
      <c r="O2652" s="288"/>
      <c r="P2652" s="288"/>
      <c r="Q2652" s="288"/>
      <c r="AN2652" s="288" t="str">
        <f>IF(OR(AND(AP2504=Tablas!$C$61,'Formacion Profesional'!AS2504=Tablas!$C$53),AND(AP2504=Tablas!$C$61,'Formacion Profesional'!AS2504=Tablas!$C$54),AND(AP2504=Tablas!$C$62,'Formacion Profesional'!AS2504=Tablas!$C$53),AND(AP2504=Tablas!$C$62,'Formacion Profesional'!AS2504=Tablas!$C$56),AND(AP2504=Tablas!$C$62,'Formacion Profesional'!AS2504=Tablas!$C$57)),"Este item no es financiable para la combinación de tipo de formación y modalidad","")</f>
        <v/>
      </c>
      <c r="AO2652" s="288"/>
      <c r="AP2652" s="288"/>
      <c r="AQ2652" s="288"/>
      <c r="AR2652" s="288"/>
      <c r="AS2652" s="288"/>
      <c r="AT2652" s="288"/>
      <c r="AU2652" s="288"/>
      <c r="AV2652" s="288"/>
      <c r="AW2652" s="288"/>
      <c r="AX2652" s="288"/>
      <c r="AY2652" s="288"/>
      <c r="AZ2652" s="288"/>
      <c r="BA2652" s="288"/>
      <c r="BB2652" s="288"/>
      <c r="BC2652" s="288"/>
    </row>
    <row r="2654" spans="2:55" x14ac:dyDescent="0.25">
      <c r="D2654" s="162" t="str">
        <f>IF(AND(D2504=Tablas!$C$62,'Formacion Profesional'!G2504=Tablas!$C$54),"Tipo de bien","")</f>
        <v/>
      </c>
      <c r="E2654" s="162" t="str">
        <f>IF(AND(D2504=Tablas!$C$62,'Formacion Profesional'!G2504=Tablas!$C$54),"Proveedor","")</f>
        <v/>
      </c>
      <c r="F2654" s="162" t="str">
        <f>IF(AND(D2504=Tablas!$C$62,'Formacion Profesional'!G2504=Tablas!$C$54),"Especificaciones técnicas","")</f>
        <v/>
      </c>
      <c r="G2654" s="162" t="str">
        <f>IF(AND(D2504=Tablas!$C$62,'Formacion Profesional'!G2504=Tablas!$C$54),"Cantidad","")</f>
        <v/>
      </c>
      <c r="H2654" s="162" t="str">
        <f>IF(AND(D2504=Tablas!$C$62,'Formacion Profesional'!G2504=Tablas!$C$54),"Costo unitario","")</f>
        <v/>
      </c>
      <c r="I2654" s="162" t="str">
        <f>IF(AND(D2504=Tablas!$C$62,'Formacion Profesional'!G2504=Tablas!$C$54),"Total","")</f>
        <v/>
      </c>
      <c r="AP2654" s="162" t="str">
        <f>IF(AND(AP2504=Tablas!$C$62,'Formacion Profesional'!AS2504=Tablas!$C$54),"Tipo de bien","")</f>
        <v/>
      </c>
      <c r="AQ2654" s="162" t="str">
        <f>IF(AND(AP2504=Tablas!$C$62,'Formacion Profesional'!AS2504=Tablas!$C$54),"Proveedor","")</f>
        <v/>
      </c>
      <c r="AR2654" s="162" t="str">
        <f>IF(AND(AP2504=Tablas!$C$62,'Formacion Profesional'!AS2504=Tablas!$C$54),"Especificaciones técnicas","")</f>
        <v/>
      </c>
      <c r="AS2654" s="162" t="str">
        <f>IF(AND(AP2504=Tablas!$C$62,'Formacion Profesional'!AS2504=Tablas!$C$54),"Cantidad","")</f>
        <v/>
      </c>
      <c r="AT2654" s="162" t="str">
        <f>IF(AND(AP2504=Tablas!$C$62,'Formacion Profesional'!AS2504=Tablas!$C$54),"Costo unitario","")</f>
        <v/>
      </c>
      <c r="AU2654" s="162" t="str">
        <f>IF(AND(AP2504=Tablas!$C$62,'Formacion Profesional'!AS2504=Tablas!$C$54),"Total","")</f>
        <v/>
      </c>
    </row>
    <row r="2655" spans="2:55" x14ac:dyDescent="0.25">
      <c r="D2655" s="185"/>
      <c r="E2655" s="185"/>
      <c r="F2655" s="185"/>
      <c r="G2655" s="186"/>
      <c r="H2655" s="186"/>
      <c r="I2655" s="117" t="str">
        <f>IF(AND(D2504=Tablas!$C$62,'Formacion Profesional'!G2504=Tablas!$C$54),+G2655*H2655,"")</f>
        <v/>
      </c>
      <c r="AP2655" s="185"/>
      <c r="AQ2655" s="185"/>
      <c r="AR2655" s="185"/>
      <c r="AS2655" s="186"/>
      <c r="AT2655" s="186"/>
      <c r="AU2655" s="117" t="str">
        <f>IF(AND(AP2504=Tablas!$C$62,'Formacion Profesional'!AS2504=Tablas!$C$54),+AS2655*AT2655,"")</f>
        <v/>
      </c>
    </row>
    <row r="2656" spans="2:55" x14ac:dyDescent="0.25">
      <c r="D2656" s="185"/>
      <c r="E2656" s="185"/>
      <c r="F2656" s="185"/>
      <c r="G2656" s="186"/>
      <c r="H2656" s="186"/>
      <c r="I2656" s="117" t="str">
        <f>IF(AND(D2504=Tablas!$C$62,'Formacion Profesional'!G2504=Tablas!$C$54),+G2656*H2656,"")</f>
        <v/>
      </c>
      <c r="AP2656" s="185"/>
      <c r="AQ2656" s="185"/>
      <c r="AR2656" s="185"/>
      <c r="AS2656" s="186"/>
      <c r="AT2656" s="186"/>
      <c r="AU2656" s="117" t="str">
        <f>IF(AND(AP2504=Tablas!$C$62,'Formacion Profesional'!AS2504=Tablas!$C$54),+AS2656*AT2656,"")</f>
        <v/>
      </c>
    </row>
    <row r="2657" spans="2:55" x14ac:dyDescent="0.25">
      <c r="D2657" s="185"/>
      <c r="E2657" s="185"/>
      <c r="F2657" s="185"/>
      <c r="G2657" s="186"/>
      <c r="H2657" s="186"/>
      <c r="I2657" s="117" t="str">
        <f>IF(AND(D2504=Tablas!$C$62,'Formacion Profesional'!G2504=Tablas!$C$54),+G2657*H2657,"")</f>
        <v/>
      </c>
      <c r="AP2657" s="185"/>
      <c r="AQ2657" s="185"/>
      <c r="AR2657" s="185"/>
      <c r="AS2657" s="186"/>
      <c r="AT2657" s="186"/>
      <c r="AU2657" s="117" t="str">
        <f>IF(AND(AP2504=Tablas!$C$62,'Formacion Profesional'!AS2504=Tablas!$C$54),+AS2657*AT2657,"")</f>
        <v/>
      </c>
    </row>
    <row r="2658" spans="2:55" x14ac:dyDescent="0.25">
      <c r="D2658" s="185"/>
      <c r="E2658" s="185"/>
      <c r="F2658" s="185"/>
      <c r="G2658" s="186"/>
      <c r="H2658" s="186"/>
      <c r="I2658" s="117" t="str">
        <f>IF(AND(D2504=Tablas!$C$62,'Formacion Profesional'!G2504=Tablas!$C$54),+G2658*H2658,"")</f>
        <v/>
      </c>
      <c r="AP2658" s="185"/>
      <c r="AQ2658" s="185"/>
      <c r="AR2658" s="185"/>
      <c r="AS2658" s="186"/>
      <c r="AT2658" s="186"/>
      <c r="AU2658" s="117" t="str">
        <f>IF(AND(AP2504=Tablas!$C$62,'Formacion Profesional'!AS2504=Tablas!$C$54),+AS2658*AT2658,"")</f>
        <v/>
      </c>
    </row>
    <row r="2659" spans="2:55" x14ac:dyDescent="0.25">
      <c r="D2659" s="185"/>
      <c r="E2659" s="185"/>
      <c r="F2659" s="185"/>
      <c r="G2659" s="186"/>
      <c r="H2659" s="186"/>
      <c r="I2659" s="117" t="str">
        <f>IF(AND(D2504=Tablas!$C$62,'Formacion Profesional'!G2504=Tablas!$C$54),+G2659*H2659,"")</f>
        <v/>
      </c>
      <c r="AP2659" s="185"/>
      <c r="AQ2659" s="185"/>
      <c r="AR2659" s="185"/>
      <c r="AS2659" s="186"/>
      <c r="AT2659" s="186"/>
      <c r="AU2659" s="117" t="str">
        <f>IF(AND(AP2504=Tablas!$C$62,'Formacion Profesional'!AS2504=Tablas!$C$54),+AS2659*AT2659,"")</f>
        <v/>
      </c>
    </row>
    <row r="2660" spans="2:55" x14ac:dyDescent="0.25">
      <c r="D2660" s="185"/>
      <c r="E2660" s="185"/>
      <c r="F2660" s="185"/>
      <c r="G2660" s="186"/>
      <c r="H2660" s="186"/>
      <c r="I2660" s="117" t="str">
        <f>IF(AND(D2504=Tablas!$C$62,'Formacion Profesional'!G2504=Tablas!$C$54),+G2660*H2660,"")</f>
        <v/>
      </c>
      <c r="AP2660" s="185"/>
      <c r="AQ2660" s="185"/>
      <c r="AR2660" s="185"/>
      <c r="AS2660" s="186"/>
      <c r="AT2660" s="186"/>
      <c r="AU2660" s="117" t="str">
        <f>IF(AND(AP2504=Tablas!$C$62,'Formacion Profesional'!AS2504=Tablas!$C$54),+AS2660*AT2660,"")</f>
        <v/>
      </c>
    </row>
    <row r="2661" spans="2:55" x14ac:dyDescent="0.25">
      <c r="D2661" s="185"/>
      <c r="E2661" s="185"/>
      <c r="F2661" s="185"/>
      <c r="G2661" s="186"/>
      <c r="H2661" s="186"/>
      <c r="I2661" s="117" t="str">
        <f>IF(AND(D2504=Tablas!$C$62,'Formacion Profesional'!G2504=Tablas!$C$54),+G2661*H2661,"")</f>
        <v/>
      </c>
      <c r="AP2661" s="185"/>
      <c r="AQ2661" s="185"/>
      <c r="AR2661" s="185"/>
      <c r="AS2661" s="186"/>
      <c r="AT2661" s="186"/>
      <c r="AU2661" s="117" t="str">
        <f>IF(AND(AP2504=Tablas!$C$62,'Formacion Profesional'!AS2504=Tablas!$C$54),+AS2661*AT2661,"")</f>
        <v/>
      </c>
    </row>
    <row r="2662" spans="2:55" x14ac:dyDescent="0.25">
      <c r="D2662" s="185"/>
      <c r="E2662" s="185"/>
      <c r="F2662" s="185"/>
      <c r="G2662" s="186"/>
      <c r="H2662" s="186"/>
      <c r="I2662" s="117" t="str">
        <f>IF(AND(D2504=Tablas!$C$62,'Formacion Profesional'!G2504=Tablas!$C$54),+G2662*H2662,"")</f>
        <v/>
      </c>
      <c r="AP2662" s="185"/>
      <c r="AQ2662" s="185"/>
      <c r="AR2662" s="185"/>
      <c r="AS2662" s="186"/>
      <c r="AT2662" s="186"/>
      <c r="AU2662" s="117" t="str">
        <f>IF(AND(AP2504=Tablas!$C$62,'Formacion Profesional'!AS2504=Tablas!$C$54),+AS2662*AT2662,"")</f>
        <v/>
      </c>
    </row>
    <row r="2663" spans="2:55" x14ac:dyDescent="0.25">
      <c r="D2663" s="185"/>
      <c r="E2663" s="185"/>
      <c r="F2663" s="185"/>
      <c r="G2663" s="186"/>
      <c r="H2663" s="186"/>
      <c r="I2663" s="117" t="str">
        <f>IF(AND(D2504=Tablas!$C$62,'Formacion Profesional'!G2504=Tablas!$C$54),+G2663*H2663,"")</f>
        <v/>
      </c>
      <c r="AP2663" s="185"/>
      <c r="AQ2663" s="185"/>
      <c r="AR2663" s="185"/>
      <c r="AS2663" s="186"/>
      <c r="AT2663" s="186"/>
      <c r="AU2663" s="117" t="str">
        <f>IF(AND(AP2504=Tablas!$C$62,'Formacion Profesional'!AS2504=Tablas!$C$54),+AS2663*AT2663,"")</f>
        <v/>
      </c>
    </row>
    <row r="2664" spans="2:55" x14ac:dyDescent="0.25">
      <c r="D2664" s="185"/>
      <c r="E2664" s="185"/>
      <c r="F2664" s="185"/>
      <c r="G2664" s="186"/>
      <c r="H2664" s="186"/>
      <c r="I2664" s="117" t="str">
        <f>IF(AND(D2504=Tablas!$C$62,'Formacion Profesional'!G2504=Tablas!$C$54),+G2664*H2664,"")</f>
        <v/>
      </c>
      <c r="AP2664" s="185"/>
      <c r="AQ2664" s="185"/>
      <c r="AR2664" s="185"/>
      <c r="AS2664" s="186"/>
      <c r="AT2664" s="186"/>
      <c r="AU2664" s="117" t="str">
        <f>IF(AND(AP2504=Tablas!$C$62,'Formacion Profesional'!AS2504=Tablas!$C$54),+AS2664*AT2664,"")</f>
        <v/>
      </c>
    </row>
    <row r="2665" spans="2:55" x14ac:dyDescent="0.25">
      <c r="D2665" s="185"/>
      <c r="E2665" s="185"/>
      <c r="F2665" s="185"/>
      <c r="G2665" s="186"/>
      <c r="H2665" s="186"/>
      <c r="I2665" s="117" t="str">
        <f>IF(AND(D2504=Tablas!$C$62,'Formacion Profesional'!G2504=Tablas!$C$54),+G2665*H2665,"")</f>
        <v/>
      </c>
      <c r="AP2665" s="185"/>
      <c r="AQ2665" s="185"/>
      <c r="AR2665" s="185"/>
      <c r="AS2665" s="186"/>
      <c r="AT2665" s="186"/>
      <c r="AU2665" s="117" t="str">
        <f>IF(AND(AP2504=Tablas!$C$62,'Formacion Profesional'!AS2504=Tablas!$C$54),+AS2665*AT2665,"")</f>
        <v/>
      </c>
    </row>
    <row r="2666" spans="2:55" x14ac:dyDescent="0.25">
      <c r="D2666" s="185"/>
      <c r="E2666" s="185"/>
      <c r="F2666" s="185"/>
      <c r="G2666" s="186"/>
      <c r="H2666" s="186"/>
      <c r="I2666" s="117" t="str">
        <f>IF(AND(D2504=Tablas!$C$62,'Formacion Profesional'!G2504=Tablas!$C$54),+G2666*H2666,"")</f>
        <v/>
      </c>
      <c r="AP2666" s="185"/>
      <c r="AQ2666" s="185"/>
      <c r="AR2666" s="185"/>
      <c r="AS2666" s="186"/>
      <c r="AT2666" s="186"/>
      <c r="AU2666" s="117" t="str">
        <f>IF(AND(AP2504=Tablas!$C$62,'Formacion Profesional'!AS2504=Tablas!$C$54),+AS2666*AT2666,"")</f>
        <v/>
      </c>
    </row>
    <row r="2667" spans="2:55" x14ac:dyDescent="0.25">
      <c r="D2667" s="185"/>
      <c r="E2667" s="185"/>
      <c r="F2667" s="185"/>
      <c r="G2667" s="186"/>
      <c r="H2667" s="186"/>
      <c r="I2667" s="117" t="str">
        <f>IF(AND(D2504=Tablas!$C$62,'Formacion Profesional'!G2504=Tablas!$C$54),+G2667*H2667,"")</f>
        <v/>
      </c>
      <c r="AP2667" s="185"/>
      <c r="AQ2667" s="185"/>
      <c r="AR2667" s="185"/>
      <c r="AS2667" s="186"/>
      <c r="AT2667" s="186"/>
      <c r="AU2667" s="117" t="str">
        <f>IF(AND(AP2504=Tablas!$C$62,'Formacion Profesional'!AS2504=Tablas!$C$54),+AS2667*AT2667,"")</f>
        <v/>
      </c>
    </row>
    <row r="2668" spans="2:55" x14ac:dyDescent="0.25">
      <c r="D2668" s="185"/>
      <c r="E2668" s="185"/>
      <c r="F2668" s="185"/>
      <c r="G2668" s="186"/>
      <c r="H2668" s="186"/>
      <c r="I2668" s="117" t="str">
        <f>IF(AND(D2504=Tablas!$C$62,'Formacion Profesional'!G2504=Tablas!$C$54),+G2668*H2668,"")</f>
        <v/>
      </c>
      <c r="AP2668" s="185"/>
      <c r="AQ2668" s="185"/>
      <c r="AR2668" s="185"/>
      <c r="AS2668" s="186"/>
      <c r="AT2668" s="186"/>
      <c r="AU2668" s="117" t="str">
        <f>IF(AND(AP2504=Tablas!$C$62,'Formacion Profesional'!AS2504=Tablas!$C$54),+AS2668*AT2668,"")</f>
        <v/>
      </c>
    </row>
    <row r="2669" spans="2:55" x14ac:dyDescent="0.25">
      <c r="D2669" s="185"/>
      <c r="E2669" s="185"/>
      <c r="F2669" s="185"/>
      <c r="G2669" s="186"/>
      <c r="H2669" s="186"/>
      <c r="I2669" s="117" t="str">
        <f>IF(AND(D2504=Tablas!$C$62,'Formacion Profesional'!G2504=Tablas!$C$54),+G2669*H2669,"")</f>
        <v/>
      </c>
      <c r="AP2669" s="185"/>
      <c r="AQ2669" s="185"/>
      <c r="AR2669" s="185"/>
      <c r="AS2669" s="186"/>
      <c r="AT2669" s="186"/>
      <c r="AU2669" s="117" t="str">
        <f>IF(AND(AP2504=Tablas!$C$62,'Formacion Profesional'!AS2504=Tablas!$C$54),+AS2669*AT2669,"")</f>
        <v/>
      </c>
    </row>
    <row r="2670" spans="2:55" x14ac:dyDescent="0.25">
      <c r="D2670" s="387" t="str">
        <f>IF(AND(D2504=Tablas!$C$62,'Formacion Profesional'!G2504=Tablas!$C$54),"Total","")</f>
        <v/>
      </c>
      <c r="E2670" s="387"/>
      <c r="F2670" s="387"/>
      <c r="G2670" s="387"/>
      <c r="H2670" s="387"/>
      <c r="I2670" s="126">
        <f>SUM(I2655:I2669)</f>
        <v>0</v>
      </c>
      <c r="AP2670" s="387" t="str">
        <f>IF(AND(AP2504=Tablas!$C$62,'Formacion Profesional'!AS2504=Tablas!$C$54),"Total","")</f>
        <v/>
      </c>
      <c r="AQ2670" s="387"/>
      <c r="AR2670" s="387"/>
      <c r="AS2670" s="387"/>
      <c r="AT2670" s="387"/>
      <c r="AU2670" s="126">
        <f>SUM(AU2655:AU2669)</f>
        <v>0</v>
      </c>
    </row>
    <row r="2672" spans="2:55" ht="15.75" x14ac:dyDescent="0.25">
      <c r="B2672" s="271" t="s">
        <v>9210</v>
      </c>
      <c r="C2672" s="271"/>
      <c r="D2672" s="271"/>
      <c r="E2672" s="271"/>
      <c r="F2672" s="271"/>
      <c r="G2672" s="271"/>
      <c r="H2672" s="271"/>
      <c r="I2672" s="271"/>
      <c r="J2672" s="271"/>
      <c r="K2672" s="271"/>
      <c r="L2672" s="271"/>
      <c r="M2672" s="271"/>
      <c r="N2672" s="271"/>
      <c r="O2672" s="271"/>
      <c r="P2672" s="271"/>
      <c r="Q2672" s="271"/>
      <c r="AN2672" s="271" t="s">
        <v>9210</v>
      </c>
      <c r="AO2672" s="271"/>
      <c r="AP2672" s="271"/>
      <c r="AQ2672" s="271"/>
      <c r="AR2672" s="271"/>
      <c r="AS2672" s="271"/>
      <c r="AT2672" s="271"/>
      <c r="AU2672" s="271"/>
      <c r="AV2672" s="271"/>
      <c r="AW2672" s="271"/>
      <c r="AX2672" s="271"/>
      <c r="AY2672" s="271"/>
      <c r="AZ2672" s="271"/>
      <c r="BA2672" s="271"/>
      <c r="BB2672" s="271"/>
      <c r="BC2672" s="271"/>
    </row>
    <row r="2675" spans="3:54" ht="15" customHeight="1" x14ac:dyDescent="0.25">
      <c r="C2675" s="288" t="s">
        <v>9211</v>
      </c>
      <c r="D2675" s="288"/>
      <c r="E2675" s="288"/>
      <c r="F2675" s="288"/>
      <c r="G2675" s="288"/>
      <c r="H2675" s="288"/>
      <c r="AO2675" s="288" t="s">
        <v>9211</v>
      </c>
      <c r="AP2675" s="288"/>
      <c r="AQ2675" s="288"/>
      <c r="AR2675" s="288"/>
      <c r="AS2675" s="288"/>
      <c r="AT2675" s="288"/>
    </row>
    <row r="2677" spans="3:54" x14ac:dyDescent="0.25">
      <c r="C2677" s="341"/>
      <c r="D2677" s="342"/>
      <c r="E2677" s="342"/>
      <c r="F2677" s="342"/>
      <c r="G2677" s="342"/>
      <c r="H2677" s="342"/>
      <c r="I2677" s="342"/>
      <c r="J2677" s="342"/>
      <c r="K2677" s="342"/>
      <c r="L2677" s="342"/>
      <c r="M2677" s="342"/>
      <c r="N2677" s="342"/>
      <c r="O2677" s="342"/>
      <c r="P2677" s="343"/>
      <c r="AO2677" s="341"/>
      <c r="AP2677" s="342"/>
      <c r="AQ2677" s="342"/>
      <c r="AR2677" s="342"/>
      <c r="AS2677" s="342"/>
      <c r="AT2677" s="342"/>
      <c r="AU2677" s="342"/>
      <c r="AV2677" s="342"/>
      <c r="AW2677" s="342"/>
      <c r="AX2677" s="342"/>
      <c r="AY2677" s="342"/>
      <c r="AZ2677" s="342"/>
      <c r="BA2677" s="342"/>
      <c r="BB2677" s="343"/>
    </row>
    <row r="2678" spans="3:54" x14ac:dyDescent="0.25">
      <c r="C2678" s="344"/>
      <c r="D2678" s="304"/>
      <c r="E2678" s="304"/>
      <c r="F2678" s="304"/>
      <c r="G2678" s="304"/>
      <c r="H2678" s="304"/>
      <c r="I2678" s="304"/>
      <c r="J2678" s="304"/>
      <c r="K2678" s="304"/>
      <c r="L2678" s="304"/>
      <c r="M2678" s="304"/>
      <c r="N2678" s="304"/>
      <c r="O2678" s="304"/>
      <c r="P2678" s="345"/>
      <c r="AO2678" s="344"/>
      <c r="AP2678" s="304"/>
      <c r="AQ2678" s="304"/>
      <c r="AR2678" s="304"/>
      <c r="AS2678" s="304"/>
      <c r="AT2678" s="304"/>
      <c r="AU2678" s="304"/>
      <c r="AV2678" s="304"/>
      <c r="AW2678" s="304"/>
      <c r="AX2678" s="304"/>
      <c r="AY2678" s="304"/>
      <c r="AZ2678" s="304"/>
      <c r="BA2678" s="304"/>
      <c r="BB2678" s="345"/>
    </row>
    <row r="2679" spans="3:54" x14ac:dyDescent="0.25">
      <c r="C2679" s="344"/>
      <c r="D2679" s="304"/>
      <c r="E2679" s="304"/>
      <c r="F2679" s="304"/>
      <c r="G2679" s="304"/>
      <c r="H2679" s="304"/>
      <c r="I2679" s="304"/>
      <c r="J2679" s="304"/>
      <c r="K2679" s="304"/>
      <c r="L2679" s="304"/>
      <c r="M2679" s="304"/>
      <c r="N2679" s="304"/>
      <c r="O2679" s="304"/>
      <c r="P2679" s="345"/>
      <c r="AO2679" s="344"/>
      <c r="AP2679" s="304"/>
      <c r="AQ2679" s="304"/>
      <c r="AR2679" s="304"/>
      <c r="AS2679" s="304"/>
      <c r="AT2679" s="304"/>
      <c r="AU2679" s="304"/>
      <c r="AV2679" s="304"/>
      <c r="AW2679" s="304"/>
      <c r="AX2679" s="304"/>
      <c r="AY2679" s="304"/>
      <c r="AZ2679" s="304"/>
      <c r="BA2679" s="304"/>
      <c r="BB2679" s="345"/>
    </row>
    <row r="2680" spans="3:54" x14ac:dyDescent="0.25">
      <c r="C2680" s="344"/>
      <c r="D2680" s="304"/>
      <c r="E2680" s="304"/>
      <c r="F2680" s="304"/>
      <c r="G2680" s="304"/>
      <c r="H2680" s="304"/>
      <c r="I2680" s="304"/>
      <c r="J2680" s="304"/>
      <c r="K2680" s="304"/>
      <c r="L2680" s="304"/>
      <c r="M2680" s="304"/>
      <c r="N2680" s="304"/>
      <c r="O2680" s="304"/>
      <c r="P2680" s="345"/>
      <c r="AO2680" s="344"/>
      <c r="AP2680" s="304"/>
      <c r="AQ2680" s="304"/>
      <c r="AR2680" s="304"/>
      <c r="AS2680" s="304"/>
      <c r="AT2680" s="304"/>
      <c r="AU2680" s="304"/>
      <c r="AV2680" s="304"/>
      <c r="AW2680" s="304"/>
      <c r="AX2680" s="304"/>
      <c r="AY2680" s="304"/>
      <c r="AZ2680" s="304"/>
      <c r="BA2680" s="304"/>
      <c r="BB2680" s="345"/>
    </row>
    <row r="2681" spans="3:54" x14ac:dyDescent="0.25">
      <c r="C2681" s="344"/>
      <c r="D2681" s="304"/>
      <c r="E2681" s="304"/>
      <c r="F2681" s="304"/>
      <c r="G2681" s="304"/>
      <c r="H2681" s="304"/>
      <c r="I2681" s="304"/>
      <c r="J2681" s="304"/>
      <c r="K2681" s="304"/>
      <c r="L2681" s="304"/>
      <c r="M2681" s="304"/>
      <c r="N2681" s="304"/>
      <c r="O2681" s="304"/>
      <c r="P2681" s="345"/>
      <c r="AO2681" s="344"/>
      <c r="AP2681" s="304"/>
      <c r="AQ2681" s="304"/>
      <c r="AR2681" s="304"/>
      <c r="AS2681" s="304"/>
      <c r="AT2681" s="304"/>
      <c r="AU2681" s="304"/>
      <c r="AV2681" s="304"/>
      <c r="AW2681" s="304"/>
      <c r="AX2681" s="304"/>
      <c r="AY2681" s="304"/>
      <c r="AZ2681" s="304"/>
      <c r="BA2681" s="304"/>
      <c r="BB2681" s="345"/>
    </row>
    <row r="2682" spans="3:54" x14ac:dyDescent="0.25">
      <c r="C2682" s="346"/>
      <c r="D2682" s="347"/>
      <c r="E2682" s="347"/>
      <c r="F2682" s="347"/>
      <c r="G2682" s="347"/>
      <c r="H2682" s="347"/>
      <c r="I2682" s="347"/>
      <c r="J2682" s="347"/>
      <c r="K2682" s="347"/>
      <c r="L2682" s="347"/>
      <c r="M2682" s="347"/>
      <c r="N2682" s="347"/>
      <c r="O2682" s="347"/>
      <c r="P2682" s="348"/>
      <c r="AO2682" s="346"/>
      <c r="AP2682" s="347"/>
      <c r="AQ2682" s="347"/>
      <c r="AR2682" s="347"/>
      <c r="AS2682" s="347"/>
      <c r="AT2682" s="347"/>
      <c r="AU2682" s="347"/>
      <c r="AV2682" s="347"/>
      <c r="AW2682" s="347"/>
      <c r="AX2682" s="347"/>
      <c r="AY2682" s="347"/>
      <c r="AZ2682" s="347"/>
      <c r="BA2682" s="347"/>
      <c r="BB2682" s="348"/>
    </row>
    <row r="2684" spans="3:54" ht="15" customHeight="1" x14ac:dyDescent="0.25">
      <c r="C2684" s="288" t="s">
        <v>9212</v>
      </c>
      <c r="D2684" s="288"/>
      <c r="E2684" s="288"/>
      <c r="F2684" s="288"/>
      <c r="G2684" s="288"/>
      <c r="H2684" s="288"/>
      <c r="AO2684" s="288" t="s">
        <v>9212</v>
      </c>
      <c r="AP2684" s="288"/>
      <c r="AQ2684" s="288"/>
      <c r="AR2684" s="288"/>
      <c r="AS2684" s="288"/>
      <c r="AT2684" s="288"/>
    </row>
    <row r="2686" spans="3:54" x14ac:dyDescent="0.25">
      <c r="C2686" s="341"/>
      <c r="D2686" s="342"/>
      <c r="E2686" s="342"/>
      <c r="F2686" s="342"/>
      <c r="G2686" s="342"/>
      <c r="H2686" s="342"/>
      <c r="I2686" s="342"/>
      <c r="J2686" s="342"/>
      <c r="K2686" s="342"/>
      <c r="L2686" s="342"/>
      <c r="M2686" s="342"/>
      <c r="N2686" s="342"/>
      <c r="O2686" s="342"/>
      <c r="P2686" s="343"/>
      <c r="AO2686" s="341"/>
      <c r="AP2686" s="342"/>
      <c r="AQ2686" s="342"/>
      <c r="AR2686" s="342"/>
      <c r="AS2686" s="342"/>
      <c r="AT2686" s="342"/>
      <c r="AU2686" s="342"/>
      <c r="AV2686" s="342"/>
      <c r="AW2686" s="342"/>
      <c r="AX2686" s="342"/>
      <c r="AY2686" s="342"/>
      <c r="AZ2686" s="342"/>
      <c r="BA2686" s="342"/>
      <c r="BB2686" s="343"/>
    </row>
    <row r="2687" spans="3:54" x14ac:dyDescent="0.25">
      <c r="C2687" s="344"/>
      <c r="D2687" s="304"/>
      <c r="E2687" s="304"/>
      <c r="F2687" s="304"/>
      <c r="G2687" s="304"/>
      <c r="H2687" s="304"/>
      <c r="I2687" s="304"/>
      <c r="J2687" s="304"/>
      <c r="K2687" s="304"/>
      <c r="L2687" s="304"/>
      <c r="M2687" s="304"/>
      <c r="N2687" s="304"/>
      <c r="O2687" s="304"/>
      <c r="P2687" s="345"/>
      <c r="AO2687" s="344"/>
      <c r="AP2687" s="304"/>
      <c r="AQ2687" s="304"/>
      <c r="AR2687" s="304"/>
      <c r="AS2687" s="304"/>
      <c r="AT2687" s="304"/>
      <c r="AU2687" s="304"/>
      <c r="AV2687" s="304"/>
      <c r="AW2687" s="304"/>
      <c r="AX2687" s="304"/>
      <c r="AY2687" s="304"/>
      <c r="AZ2687" s="304"/>
      <c r="BA2687" s="304"/>
      <c r="BB2687" s="345"/>
    </row>
    <row r="2688" spans="3:54" x14ac:dyDescent="0.25">
      <c r="C2688" s="344"/>
      <c r="D2688" s="304"/>
      <c r="E2688" s="304"/>
      <c r="F2688" s="304"/>
      <c r="G2688" s="304"/>
      <c r="H2688" s="304"/>
      <c r="I2688" s="304"/>
      <c r="J2688" s="304"/>
      <c r="K2688" s="304"/>
      <c r="L2688" s="304"/>
      <c r="M2688" s="304"/>
      <c r="N2688" s="304"/>
      <c r="O2688" s="304"/>
      <c r="P2688" s="345"/>
      <c r="AO2688" s="344"/>
      <c r="AP2688" s="304"/>
      <c r="AQ2688" s="304"/>
      <c r="AR2688" s="304"/>
      <c r="AS2688" s="304"/>
      <c r="AT2688" s="304"/>
      <c r="AU2688" s="304"/>
      <c r="AV2688" s="304"/>
      <c r="AW2688" s="304"/>
      <c r="AX2688" s="304"/>
      <c r="AY2688" s="304"/>
      <c r="AZ2688" s="304"/>
      <c r="BA2688" s="304"/>
      <c r="BB2688" s="345"/>
    </row>
    <row r="2689" spans="2:55" x14ac:dyDescent="0.25">
      <c r="C2689" s="344"/>
      <c r="D2689" s="304"/>
      <c r="E2689" s="304"/>
      <c r="F2689" s="304"/>
      <c r="G2689" s="304"/>
      <c r="H2689" s="304"/>
      <c r="I2689" s="304"/>
      <c r="J2689" s="304"/>
      <c r="K2689" s="304"/>
      <c r="L2689" s="304"/>
      <c r="M2689" s="304"/>
      <c r="N2689" s="304"/>
      <c r="O2689" s="304"/>
      <c r="P2689" s="345"/>
      <c r="AO2689" s="344"/>
      <c r="AP2689" s="304"/>
      <c r="AQ2689" s="304"/>
      <c r="AR2689" s="304"/>
      <c r="AS2689" s="304"/>
      <c r="AT2689" s="304"/>
      <c r="AU2689" s="304"/>
      <c r="AV2689" s="304"/>
      <c r="AW2689" s="304"/>
      <c r="AX2689" s="304"/>
      <c r="AY2689" s="304"/>
      <c r="AZ2689" s="304"/>
      <c r="BA2689" s="304"/>
      <c r="BB2689" s="345"/>
    </row>
    <row r="2690" spans="2:55" x14ac:dyDescent="0.25">
      <c r="C2690" s="344"/>
      <c r="D2690" s="304"/>
      <c r="E2690" s="304"/>
      <c r="F2690" s="304"/>
      <c r="G2690" s="304"/>
      <c r="H2690" s="304"/>
      <c r="I2690" s="304"/>
      <c r="J2690" s="304"/>
      <c r="K2690" s="304"/>
      <c r="L2690" s="304"/>
      <c r="M2690" s="304"/>
      <c r="N2690" s="304"/>
      <c r="O2690" s="304"/>
      <c r="P2690" s="345"/>
      <c r="AO2690" s="344"/>
      <c r="AP2690" s="304"/>
      <c r="AQ2690" s="304"/>
      <c r="AR2690" s="304"/>
      <c r="AS2690" s="304"/>
      <c r="AT2690" s="304"/>
      <c r="AU2690" s="304"/>
      <c r="AV2690" s="304"/>
      <c r="AW2690" s="304"/>
      <c r="AX2690" s="304"/>
      <c r="AY2690" s="304"/>
      <c r="AZ2690" s="304"/>
      <c r="BA2690" s="304"/>
      <c r="BB2690" s="345"/>
    </row>
    <row r="2691" spans="2:55" x14ac:dyDescent="0.25">
      <c r="C2691" s="346"/>
      <c r="D2691" s="347"/>
      <c r="E2691" s="347"/>
      <c r="F2691" s="347"/>
      <c r="G2691" s="347"/>
      <c r="H2691" s="347"/>
      <c r="I2691" s="347"/>
      <c r="J2691" s="347"/>
      <c r="K2691" s="347"/>
      <c r="L2691" s="347"/>
      <c r="M2691" s="347"/>
      <c r="N2691" s="347"/>
      <c r="O2691" s="347"/>
      <c r="P2691" s="348"/>
      <c r="AO2691" s="346"/>
      <c r="AP2691" s="347"/>
      <c r="AQ2691" s="347"/>
      <c r="AR2691" s="347"/>
      <c r="AS2691" s="347"/>
      <c r="AT2691" s="347"/>
      <c r="AU2691" s="347"/>
      <c r="AV2691" s="347"/>
      <c r="AW2691" s="347"/>
      <c r="AX2691" s="347"/>
      <c r="AY2691" s="347"/>
      <c r="AZ2691" s="347"/>
      <c r="BA2691" s="347"/>
      <c r="BB2691" s="348"/>
    </row>
    <row r="2693" spans="2:55" x14ac:dyDescent="0.25">
      <c r="C2693" s="288" t="s">
        <v>9213</v>
      </c>
      <c r="D2693" s="288"/>
      <c r="E2693" s="288"/>
      <c r="AO2693" s="288" t="s">
        <v>9213</v>
      </c>
      <c r="AP2693" s="288"/>
      <c r="AQ2693" s="288"/>
    </row>
    <row r="2695" spans="2:55" x14ac:dyDescent="0.25">
      <c r="C2695" s="341"/>
      <c r="D2695" s="342"/>
      <c r="E2695" s="342"/>
      <c r="F2695" s="342"/>
      <c r="G2695" s="342"/>
      <c r="H2695" s="342"/>
      <c r="I2695" s="342"/>
      <c r="J2695" s="342"/>
      <c r="K2695" s="342"/>
      <c r="L2695" s="342"/>
      <c r="M2695" s="342"/>
      <c r="N2695" s="342"/>
      <c r="O2695" s="342"/>
      <c r="P2695" s="343"/>
      <c r="AO2695" s="341"/>
      <c r="AP2695" s="342"/>
      <c r="AQ2695" s="342"/>
      <c r="AR2695" s="342"/>
      <c r="AS2695" s="342"/>
      <c r="AT2695" s="342"/>
      <c r="AU2695" s="342"/>
      <c r="AV2695" s="342"/>
      <c r="AW2695" s="342"/>
      <c r="AX2695" s="342"/>
      <c r="AY2695" s="342"/>
      <c r="AZ2695" s="342"/>
      <c r="BA2695" s="342"/>
      <c r="BB2695" s="343"/>
    </row>
    <row r="2696" spans="2:55" x14ac:dyDescent="0.25">
      <c r="C2696" s="344"/>
      <c r="D2696" s="304"/>
      <c r="E2696" s="304"/>
      <c r="F2696" s="304"/>
      <c r="G2696" s="304"/>
      <c r="H2696" s="304"/>
      <c r="I2696" s="304"/>
      <c r="J2696" s="304"/>
      <c r="K2696" s="304"/>
      <c r="L2696" s="304"/>
      <c r="M2696" s="304"/>
      <c r="N2696" s="304"/>
      <c r="O2696" s="304"/>
      <c r="P2696" s="345"/>
      <c r="AO2696" s="344"/>
      <c r="AP2696" s="304"/>
      <c r="AQ2696" s="304"/>
      <c r="AR2696" s="304"/>
      <c r="AS2696" s="304"/>
      <c r="AT2696" s="304"/>
      <c r="AU2696" s="304"/>
      <c r="AV2696" s="304"/>
      <c r="AW2696" s="304"/>
      <c r="AX2696" s="304"/>
      <c r="AY2696" s="304"/>
      <c r="AZ2696" s="304"/>
      <c r="BA2696" s="304"/>
      <c r="BB2696" s="345"/>
    </row>
    <row r="2697" spans="2:55" x14ac:dyDescent="0.25">
      <c r="C2697" s="344"/>
      <c r="D2697" s="304"/>
      <c r="E2697" s="304"/>
      <c r="F2697" s="304"/>
      <c r="G2697" s="304"/>
      <c r="H2697" s="304"/>
      <c r="I2697" s="304"/>
      <c r="J2697" s="304"/>
      <c r="K2697" s="304"/>
      <c r="L2697" s="304"/>
      <c r="M2697" s="304"/>
      <c r="N2697" s="304"/>
      <c r="O2697" s="304"/>
      <c r="P2697" s="345"/>
      <c r="AO2697" s="344"/>
      <c r="AP2697" s="304"/>
      <c r="AQ2697" s="304"/>
      <c r="AR2697" s="304"/>
      <c r="AS2697" s="304"/>
      <c r="AT2697" s="304"/>
      <c r="AU2697" s="304"/>
      <c r="AV2697" s="304"/>
      <c r="AW2697" s="304"/>
      <c r="AX2697" s="304"/>
      <c r="AY2697" s="304"/>
      <c r="AZ2697" s="304"/>
      <c r="BA2697" s="304"/>
      <c r="BB2697" s="345"/>
    </row>
    <row r="2698" spans="2:55" x14ac:dyDescent="0.25">
      <c r="C2698" s="344"/>
      <c r="D2698" s="304"/>
      <c r="E2698" s="304"/>
      <c r="F2698" s="304"/>
      <c r="G2698" s="304"/>
      <c r="H2698" s="304"/>
      <c r="I2698" s="304"/>
      <c r="J2698" s="304"/>
      <c r="K2698" s="304"/>
      <c r="L2698" s="304"/>
      <c r="M2698" s="304"/>
      <c r="N2698" s="304"/>
      <c r="O2698" s="304"/>
      <c r="P2698" s="345"/>
      <c r="AO2698" s="344"/>
      <c r="AP2698" s="304"/>
      <c r="AQ2698" s="304"/>
      <c r="AR2698" s="304"/>
      <c r="AS2698" s="304"/>
      <c r="AT2698" s="304"/>
      <c r="AU2698" s="304"/>
      <c r="AV2698" s="304"/>
      <c r="AW2698" s="304"/>
      <c r="AX2698" s="304"/>
      <c r="AY2698" s="304"/>
      <c r="AZ2698" s="304"/>
      <c r="BA2698" s="304"/>
      <c r="BB2698" s="345"/>
    </row>
    <row r="2699" spans="2:55" x14ac:dyDescent="0.25">
      <c r="C2699" s="344"/>
      <c r="D2699" s="304"/>
      <c r="E2699" s="304"/>
      <c r="F2699" s="304"/>
      <c r="G2699" s="304"/>
      <c r="H2699" s="304"/>
      <c r="I2699" s="304"/>
      <c r="J2699" s="304"/>
      <c r="K2699" s="304"/>
      <c r="L2699" s="304"/>
      <c r="M2699" s="304"/>
      <c r="N2699" s="304"/>
      <c r="O2699" s="304"/>
      <c r="P2699" s="345"/>
      <c r="AO2699" s="344"/>
      <c r="AP2699" s="304"/>
      <c r="AQ2699" s="304"/>
      <c r="AR2699" s="304"/>
      <c r="AS2699" s="304"/>
      <c r="AT2699" s="304"/>
      <c r="AU2699" s="304"/>
      <c r="AV2699" s="304"/>
      <c r="AW2699" s="304"/>
      <c r="AX2699" s="304"/>
      <c r="AY2699" s="304"/>
      <c r="AZ2699" s="304"/>
      <c r="BA2699" s="304"/>
      <c r="BB2699" s="345"/>
    </row>
    <row r="2700" spans="2:55" x14ac:dyDescent="0.25">
      <c r="C2700" s="346"/>
      <c r="D2700" s="347"/>
      <c r="E2700" s="347"/>
      <c r="F2700" s="347"/>
      <c r="G2700" s="347"/>
      <c r="H2700" s="347"/>
      <c r="I2700" s="347"/>
      <c r="J2700" s="347"/>
      <c r="K2700" s="347"/>
      <c r="L2700" s="347"/>
      <c r="M2700" s="347"/>
      <c r="N2700" s="347"/>
      <c r="O2700" s="347"/>
      <c r="P2700" s="348"/>
      <c r="AO2700" s="346"/>
      <c r="AP2700" s="347"/>
      <c r="AQ2700" s="347"/>
      <c r="AR2700" s="347"/>
      <c r="AS2700" s="347"/>
      <c r="AT2700" s="347"/>
      <c r="AU2700" s="347"/>
      <c r="AV2700" s="347"/>
      <c r="AW2700" s="347"/>
      <c r="AX2700" s="347"/>
      <c r="AY2700" s="347"/>
      <c r="AZ2700" s="347"/>
      <c r="BA2700" s="347"/>
      <c r="BB2700" s="348"/>
    </row>
    <row r="2704" spans="2:55" ht="15.75" x14ac:dyDescent="0.25">
      <c r="B2704" s="271" t="s">
        <v>9214</v>
      </c>
      <c r="C2704" s="271"/>
      <c r="D2704" s="271"/>
      <c r="E2704" s="271"/>
      <c r="F2704" s="271"/>
      <c r="G2704" s="271"/>
      <c r="H2704" s="271"/>
      <c r="I2704" s="271"/>
      <c r="J2704" s="271"/>
      <c r="K2704" s="271"/>
      <c r="L2704" s="271"/>
      <c r="M2704" s="271"/>
      <c r="N2704" s="271"/>
      <c r="O2704" s="271"/>
      <c r="P2704" s="271"/>
      <c r="Q2704" s="271"/>
      <c r="AN2704" s="271" t="s">
        <v>9214</v>
      </c>
      <c r="AO2704" s="271"/>
      <c r="AP2704" s="271"/>
      <c r="AQ2704" s="271"/>
      <c r="AR2704" s="271"/>
      <c r="AS2704" s="271"/>
      <c r="AT2704" s="271"/>
      <c r="AU2704" s="271"/>
      <c r="AV2704" s="271"/>
      <c r="AW2704" s="271"/>
      <c r="AX2704" s="271"/>
      <c r="AY2704" s="271"/>
      <c r="AZ2704" s="271"/>
      <c r="BA2704" s="271"/>
      <c r="BB2704" s="271"/>
      <c r="BC2704" s="271"/>
    </row>
    <row r="2707" spans="3:47" ht="30" x14ac:dyDescent="0.25">
      <c r="C2707" s="72" t="s">
        <v>9215</v>
      </c>
      <c r="D2707" s="72" t="s">
        <v>9216</v>
      </c>
      <c r="E2707" s="72" t="s">
        <v>9217</v>
      </c>
      <c r="F2707" s="72" t="s">
        <v>9218</v>
      </c>
      <c r="G2707" s="72" t="s">
        <v>9219</v>
      </c>
      <c r="H2707" s="72" t="s">
        <v>9220</v>
      </c>
      <c r="I2707" s="170"/>
      <c r="AO2707" s="72" t="s">
        <v>9215</v>
      </c>
      <c r="AP2707" s="72" t="s">
        <v>9216</v>
      </c>
      <c r="AQ2707" s="72" t="s">
        <v>9217</v>
      </c>
      <c r="AR2707" s="72" t="s">
        <v>9218</v>
      </c>
      <c r="AS2707" s="72" t="s">
        <v>9219</v>
      </c>
      <c r="AT2707" s="72" t="s">
        <v>9220</v>
      </c>
      <c r="AU2707" s="170"/>
    </row>
    <row r="2708" spans="3:47" x14ac:dyDescent="0.25">
      <c r="C2708" s="167" t="s">
        <v>9221</v>
      </c>
      <c r="D2708" s="73">
        <f>IF(OR(AND('Formacion Profesional'!D2504=Tablas!$C$62,'Formacion Profesional'!G2504=Tablas!$C$54),AND('Formacion Profesional'!D2504=Tablas!$C$62,'Formacion Profesional'!G2504=Tablas!$C$56),'Formacion Profesional'!D2504=Tablas!$C$62,'Formacion Profesional'!G2504=Tablas!$C$57),'Formacion Profesional'!D2513*'Formacion Profesional'!D2515,0)</f>
        <v>0</v>
      </c>
      <c r="E2708" s="80"/>
      <c r="F2708" s="73">
        <f>+D2708*E2708</f>
        <v>0</v>
      </c>
      <c r="G2708" s="80"/>
      <c r="H2708" s="73">
        <f t="shared" ref="H2708:H2712" si="20">+F2708-G2708</f>
        <v>0</v>
      </c>
      <c r="AO2708" s="167" t="s">
        <v>9221</v>
      </c>
      <c r="AP2708" s="73">
        <f>IF(OR(AND('Formacion Profesional'!AP2504=Tablas!$C$62,'Formacion Profesional'!AS2504=Tablas!$C$54),AND('Formacion Profesional'!AP2504=Tablas!$C$62,'Formacion Profesional'!AS2504=Tablas!$C$56),'Formacion Profesional'!AP2504=Tablas!$C$62,'Formacion Profesional'!AS2504=Tablas!$C$57),'Formacion Profesional'!AP2513*'Formacion Profesional'!AP2515,0)</f>
        <v>0</v>
      </c>
      <c r="AQ2708" s="80"/>
      <c r="AR2708" s="73">
        <f>+AP2708*AQ2708</f>
        <v>0</v>
      </c>
      <c r="AS2708" s="80"/>
      <c r="AT2708" s="73">
        <f t="shared" ref="AT2708:AT2712" si="21">+AR2708-AS2708</f>
        <v>0</v>
      </c>
    </row>
    <row r="2709" spans="3:47" x14ac:dyDescent="0.25">
      <c r="C2709" s="167" t="s">
        <v>9208</v>
      </c>
      <c r="D2709" s="73">
        <f>IF(OR(AND(D2504=Tablas!$C$62,'Formacion Profesional'!G2504=Tablas!$C$54),AND(D2504=Tablas!$C$62,'Formacion Profesional'!G2504=Tablas!$C$57)),'Formacion Profesional'!E2575,0)</f>
        <v>0</v>
      </c>
      <c r="E2709" s="80"/>
      <c r="F2709" s="73">
        <f>+D2709*E2709</f>
        <v>0</v>
      </c>
      <c r="G2709" s="80"/>
      <c r="H2709" s="73">
        <f t="shared" si="20"/>
        <v>0</v>
      </c>
      <c r="AO2709" s="167" t="s">
        <v>9208</v>
      </c>
      <c r="AP2709" s="73">
        <f>IF(OR(AND(AP2504=Tablas!$C$62,'Formacion Profesional'!AS2504=Tablas!$C$54),AND(AP2504=Tablas!$C$62,'Formacion Profesional'!AS2504=Tablas!$C$57)),'Formacion Profesional'!AQ2575,0)</f>
        <v>0</v>
      </c>
      <c r="AQ2709" s="80"/>
      <c r="AR2709" s="73">
        <f>+AP2709*AQ2709</f>
        <v>0</v>
      </c>
      <c r="AS2709" s="80"/>
      <c r="AT2709" s="73">
        <f t="shared" si="21"/>
        <v>0</v>
      </c>
    </row>
    <row r="2710" spans="3:47" x14ac:dyDescent="0.25">
      <c r="C2710" s="167" t="s">
        <v>9222</v>
      </c>
      <c r="D2710" s="73">
        <f>IF(AND(D2504=Tablas!$C$62,'Formacion Profesional'!G2504=Tablas!$C$54),E2574,0)</f>
        <v>0</v>
      </c>
      <c r="E2710" s="80"/>
      <c r="F2710" s="73">
        <f>+D2710*E2710</f>
        <v>0</v>
      </c>
      <c r="G2710" s="80"/>
      <c r="H2710" s="73">
        <f t="shared" si="20"/>
        <v>0</v>
      </c>
      <c r="AO2710" s="167" t="s">
        <v>9222</v>
      </c>
      <c r="AP2710" s="73">
        <f>IF(AND(AP2504=Tablas!$C$62,'Formacion Profesional'!AS2504=Tablas!$C$54),AQ2574,0)</f>
        <v>0</v>
      </c>
      <c r="AQ2710" s="80"/>
      <c r="AR2710" s="73">
        <f>+AP2710*AQ2710</f>
        <v>0</v>
      </c>
      <c r="AS2710" s="80"/>
      <c r="AT2710" s="73">
        <f t="shared" si="21"/>
        <v>0</v>
      </c>
    </row>
    <row r="2711" spans="3:47" x14ac:dyDescent="0.25">
      <c r="C2711" s="167" t="s">
        <v>9223</v>
      </c>
      <c r="D2711" s="73">
        <f>IF(AND(D2504=Tablas!$C$62,'Formacion Profesional'!G2504=Tablas!$C$54),E2574,0)</f>
        <v>0</v>
      </c>
      <c r="E2711" s="80"/>
      <c r="F2711" s="73">
        <f>+D2711*E2711</f>
        <v>0</v>
      </c>
      <c r="G2711" s="80"/>
      <c r="H2711" s="73">
        <f t="shared" si="20"/>
        <v>0</v>
      </c>
      <c r="AO2711" s="167" t="s">
        <v>9223</v>
      </c>
      <c r="AP2711" s="73">
        <f>IF(AND(AP2504=Tablas!$C$62,'Formacion Profesional'!AS2504=Tablas!$C$54),AQ2574,0)</f>
        <v>0</v>
      </c>
      <c r="AQ2711" s="80"/>
      <c r="AR2711" s="73">
        <f>+AP2711*AQ2711</f>
        <v>0</v>
      </c>
      <c r="AS2711" s="80"/>
      <c r="AT2711" s="73">
        <f t="shared" si="21"/>
        <v>0</v>
      </c>
    </row>
    <row r="2712" spans="3:47" ht="30" x14ac:dyDescent="0.25">
      <c r="C2712" s="167" t="s">
        <v>9224</v>
      </c>
      <c r="D2712" s="73">
        <f>IF(OR(AND(D2504=Tablas!$C$61,'Formacion Profesional'!G2504=Tablas!$C$53),AND(D2504=Tablas!$C$61,'Formacion Profesional'!G2504=Tablas!$C$54)),'Formacion Profesional'!D2517*'Formacion Profesional'!E2575,IF(AND(D2504=Tablas!$C$62,'Formacion Profesional'!G2504=Tablas!$C$53),'Formacion Profesional'!E2575,0))</f>
        <v>0</v>
      </c>
      <c r="E2712" s="80"/>
      <c r="F2712" s="73">
        <f>+D2712*E2712</f>
        <v>0</v>
      </c>
      <c r="G2712" s="80"/>
      <c r="H2712" s="73">
        <f t="shared" si="20"/>
        <v>0</v>
      </c>
      <c r="AO2712" s="167" t="s">
        <v>9224</v>
      </c>
      <c r="AP2712" s="73">
        <f>IF(OR(AND(AP2504=Tablas!$C$61,'Formacion Profesional'!AS2504=Tablas!$C$53),AND(AP2504=Tablas!$C$61,'Formacion Profesional'!AS2504=Tablas!$C$54)),'Formacion Profesional'!AP2517*'Formacion Profesional'!AQ2575,IF(AND(AP2504=Tablas!$C$62,'Formacion Profesional'!AS2504=Tablas!$C$53),'Formacion Profesional'!AQ2575,0))</f>
        <v>0</v>
      </c>
      <c r="AQ2712" s="80"/>
      <c r="AR2712" s="73">
        <f>+AP2712*AQ2712</f>
        <v>0</v>
      </c>
      <c r="AS2712" s="80"/>
      <c r="AT2712" s="73">
        <f t="shared" si="21"/>
        <v>0</v>
      </c>
    </row>
    <row r="2713" spans="3:47" x14ac:dyDescent="0.25">
      <c r="C2713" s="72" t="s">
        <v>7586</v>
      </c>
      <c r="D2713" s="74"/>
      <c r="E2713" s="74"/>
      <c r="F2713" s="74"/>
      <c r="G2713" s="73">
        <f>+G2708+G2709+G2710+G2711+G2712</f>
        <v>0</v>
      </c>
      <c r="H2713" s="73">
        <f>+H2708+H2709+H2710+H2711+H2712</f>
        <v>0</v>
      </c>
      <c r="AO2713" s="72" t="s">
        <v>7586</v>
      </c>
      <c r="AP2713" s="74"/>
      <c r="AQ2713" s="74"/>
      <c r="AR2713" s="74"/>
      <c r="AS2713" s="73">
        <f>+AS2708+AS2709+AS2710+AS2711+AS2712</f>
        <v>0</v>
      </c>
      <c r="AT2713" s="73">
        <f>+AT2708+AT2709+AT2710+AT2711+AT2712</f>
        <v>0</v>
      </c>
    </row>
    <row r="2716" spans="3:47" ht="15" customHeight="1" x14ac:dyDescent="0.25">
      <c r="C2716" s="385" t="s">
        <v>9227</v>
      </c>
      <c r="D2716" s="385"/>
      <c r="E2716" s="385"/>
      <c r="F2716" s="385"/>
      <c r="AO2716" s="385" t="s">
        <v>9227</v>
      </c>
      <c r="AP2716" s="385"/>
      <c r="AQ2716" s="385"/>
      <c r="AR2716" s="385"/>
    </row>
    <row r="2717" spans="3:47" ht="15" customHeight="1" x14ac:dyDescent="0.25">
      <c r="C2717" s="385"/>
      <c r="D2717" s="385"/>
      <c r="E2717" s="385"/>
      <c r="F2717" s="385"/>
      <c r="AO2717" s="385"/>
      <c r="AP2717" s="385"/>
      <c r="AQ2717" s="385"/>
      <c r="AR2717" s="385"/>
    </row>
    <row r="2740" spans="2:55" x14ac:dyDescent="0.25">
      <c r="C2740" s="100" t="s">
        <v>9446</v>
      </c>
      <c r="AO2740" s="100" t="s">
        <v>9466</v>
      </c>
    </row>
    <row r="2742" spans="2:55" ht="15.75" x14ac:dyDescent="0.25">
      <c r="B2742" s="271" t="s">
        <v>7689</v>
      </c>
      <c r="C2742" s="271" t="s">
        <v>7689</v>
      </c>
      <c r="D2742" s="271"/>
      <c r="E2742" s="271"/>
      <c r="F2742" s="271"/>
      <c r="G2742" s="271"/>
      <c r="H2742" s="271"/>
      <c r="I2742" s="271"/>
      <c r="J2742" s="271"/>
      <c r="K2742" s="271"/>
      <c r="L2742" s="271"/>
      <c r="M2742" s="271"/>
      <c r="N2742" s="271"/>
      <c r="O2742" s="271"/>
      <c r="P2742" s="271"/>
      <c r="Q2742" s="271"/>
      <c r="AN2742" s="271" t="s">
        <v>7689</v>
      </c>
      <c r="AO2742" s="271" t="s">
        <v>7689</v>
      </c>
      <c r="AP2742" s="271"/>
      <c r="AQ2742" s="271"/>
      <c r="AR2742" s="271"/>
      <c r="AS2742" s="271"/>
      <c r="AT2742" s="271"/>
      <c r="AU2742" s="271"/>
      <c r="AV2742" s="271"/>
      <c r="AW2742" s="271"/>
      <c r="AX2742" s="271"/>
      <c r="AY2742" s="271"/>
      <c r="AZ2742" s="271"/>
      <c r="BA2742" s="271"/>
      <c r="BB2742" s="271"/>
      <c r="BC2742" s="271"/>
    </row>
    <row r="2744" spans="2:55" x14ac:dyDescent="0.25">
      <c r="C2744" s="50" t="s">
        <v>7692</v>
      </c>
      <c r="D2744" s="101"/>
      <c r="E2744" s="19" t="str">
        <f>IF(D2744=Tablas!$C$62,"FP_Cerrada",IF('Formacion Profesional'!D2744=Tablas!$C$61,"FP_abierta",""))</f>
        <v/>
      </c>
      <c r="F2744" s="20" t="s">
        <v>7691</v>
      </c>
      <c r="G2744" s="349"/>
      <c r="H2744" s="402"/>
      <c r="I2744" s="350"/>
      <c r="AO2744" s="50" t="s">
        <v>7692</v>
      </c>
      <c r="AP2744" s="101"/>
      <c r="AQ2744" s="19" t="str">
        <f>IF(AP2744=Tablas!$C$62,"FP_Cerrada",IF('Formacion Profesional'!AP2744=Tablas!$C$61,"FP_abierta",""))</f>
        <v/>
      </c>
      <c r="AR2744" s="20" t="s">
        <v>7691</v>
      </c>
      <c r="AS2744" s="349"/>
      <c r="AT2744" s="402"/>
      <c r="AU2744" s="350"/>
    </row>
    <row r="2747" spans="2:55" x14ac:dyDescent="0.25">
      <c r="C2747" s="20" t="s">
        <v>7693</v>
      </c>
      <c r="D2747" s="276"/>
      <c r="E2747" s="277"/>
      <c r="F2747" s="277"/>
      <c r="G2747" s="277"/>
      <c r="H2747" s="277"/>
      <c r="I2747" s="277"/>
      <c r="J2747" s="277"/>
      <c r="K2747" s="278"/>
      <c r="AO2747" s="20" t="s">
        <v>7693</v>
      </c>
      <c r="AP2747" s="276"/>
      <c r="AQ2747" s="277"/>
      <c r="AR2747" s="277"/>
      <c r="AS2747" s="277"/>
      <c r="AT2747" s="277"/>
      <c r="AU2747" s="277"/>
      <c r="AV2747" s="277"/>
      <c r="AW2747" s="278"/>
    </row>
    <row r="2749" spans="2:55" x14ac:dyDescent="0.25">
      <c r="C2749" s="20" t="s">
        <v>7694</v>
      </c>
      <c r="D2749" s="155"/>
      <c r="F2749" s="20" t="s">
        <v>7695</v>
      </c>
      <c r="H2749" s="403"/>
      <c r="I2749" s="404"/>
      <c r="AO2749" s="20" t="s">
        <v>7694</v>
      </c>
      <c r="AP2749" s="155"/>
      <c r="AR2749" s="20" t="s">
        <v>7695</v>
      </c>
      <c r="AT2749" s="403"/>
      <c r="AU2749" s="404"/>
    </row>
    <row r="2751" spans="2:55" x14ac:dyDescent="0.25">
      <c r="C2751" s="405" t="s">
        <v>7710</v>
      </c>
      <c r="D2751" s="406"/>
      <c r="E2751" s="406"/>
      <c r="F2751" s="406"/>
      <c r="G2751" s="406"/>
      <c r="H2751" s="406"/>
      <c r="I2751" s="406"/>
      <c r="J2751" s="407"/>
      <c r="AO2751" s="405" t="s">
        <v>7710</v>
      </c>
      <c r="AP2751" s="406"/>
      <c r="AQ2751" s="406"/>
      <c r="AR2751" s="406"/>
      <c r="AS2751" s="406"/>
      <c r="AT2751" s="406"/>
      <c r="AU2751" s="406"/>
      <c r="AV2751" s="407"/>
    </row>
    <row r="2752" spans="2:55" x14ac:dyDescent="0.25">
      <c r="C2752" s="57"/>
      <c r="D2752" s="58"/>
      <c r="E2752" s="58"/>
      <c r="F2752" s="58"/>
      <c r="G2752" s="58"/>
      <c r="H2752" s="58"/>
      <c r="I2752" s="58"/>
      <c r="J2752" s="59"/>
      <c r="AO2752" s="57"/>
      <c r="AP2752" s="58"/>
      <c r="AQ2752" s="58"/>
      <c r="AR2752" s="58"/>
      <c r="AS2752" s="58"/>
      <c r="AT2752" s="58"/>
      <c r="AU2752" s="58"/>
      <c r="AV2752" s="59"/>
    </row>
    <row r="2753" spans="2:55" x14ac:dyDescent="0.25">
      <c r="C2753" s="63" t="s">
        <v>7697</v>
      </c>
      <c r="D2753" s="156"/>
      <c r="E2753" s="58"/>
      <c r="F2753" s="58"/>
      <c r="G2753" s="58"/>
      <c r="H2753" s="58"/>
      <c r="I2753" s="58"/>
      <c r="J2753" s="59"/>
      <c r="AO2753" s="63" t="s">
        <v>7697</v>
      </c>
      <c r="AP2753" s="156"/>
      <c r="AQ2753" s="58"/>
      <c r="AR2753" s="58"/>
      <c r="AS2753" s="58"/>
      <c r="AT2753" s="58"/>
      <c r="AU2753" s="58"/>
      <c r="AV2753" s="59"/>
    </row>
    <row r="2754" spans="2:55" x14ac:dyDescent="0.25">
      <c r="C2754" s="57"/>
      <c r="D2754" s="58"/>
      <c r="E2754" s="58"/>
      <c r="F2754" s="58"/>
      <c r="G2754" s="58"/>
      <c r="H2754" s="58"/>
      <c r="I2754" s="58"/>
      <c r="J2754" s="59"/>
      <c r="AO2754" s="57"/>
      <c r="AP2754" s="58"/>
      <c r="AQ2754" s="58"/>
      <c r="AR2754" s="58"/>
      <c r="AS2754" s="58"/>
      <c r="AT2754" s="58"/>
      <c r="AU2754" s="58"/>
      <c r="AV2754" s="59"/>
    </row>
    <row r="2755" spans="2:55" x14ac:dyDescent="0.25">
      <c r="C2755" s="63" t="s">
        <v>7696</v>
      </c>
      <c r="D2755" s="156"/>
      <c r="E2755" s="58"/>
      <c r="F2755" s="58"/>
      <c r="G2755" s="58"/>
      <c r="H2755" s="58"/>
      <c r="I2755" s="58"/>
      <c r="J2755" s="59"/>
      <c r="AO2755" s="63" t="s">
        <v>7696</v>
      </c>
      <c r="AP2755" s="156"/>
      <c r="AQ2755" s="58"/>
      <c r="AR2755" s="58"/>
      <c r="AS2755" s="58"/>
      <c r="AT2755" s="58"/>
      <c r="AU2755" s="58"/>
      <c r="AV2755" s="59"/>
    </row>
    <row r="2756" spans="2:55" x14ac:dyDescent="0.25">
      <c r="C2756" s="57"/>
      <c r="D2756" s="58"/>
      <c r="E2756" s="58"/>
      <c r="F2756" s="58"/>
      <c r="G2756" s="58"/>
      <c r="H2756" s="58"/>
      <c r="I2756" s="58"/>
      <c r="J2756" s="59"/>
      <c r="AO2756" s="57"/>
      <c r="AP2756" s="58"/>
      <c r="AQ2756" s="58"/>
      <c r="AR2756" s="58"/>
      <c r="AS2756" s="58"/>
      <c r="AT2756" s="58"/>
      <c r="AU2756" s="58"/>
      <c r="AV2756" s="59"/>
    </row>
    <row r="2757" spans="2:55" x14ac:dyDescent="0.25">
      <c r="C2757" s="63" t="s">
        <v>7698</v>
      </c>
      <c r="D2757" s="156"/>
      <c r="E2757" s="58"/>
      <c r="F2757" s="58"/>
      <c r="G2757" s="58"/>
      <c r="H2757" s="58"/>
      <c r="I2757" s="58"/>
      <c r="J2757" s="59"/>
      <c r="AO2757" s="63" t="s">
        <v>7698</v>
      </c>
      <c r="AP2757" s="156"/>
      <c r="AQ2757" s="58"/>
      <c r="AR2757" s="58"/>
      <c r="AS2757" s="58"/>
      <c r="AT2757" s="58"/>
      <c r="AU2757" s="58"/>
      <c r="AV2757" s="59"/>
    </row>
    <row r="2758" spans="2:55" x14ac:dyDescent="0.25">
      <c r="C2758" s="57"/>
      <c r="D2758" s="58"/>
      <c r="E2758" s="58"/>
      <c r="F2758" s="58"/>
      <c r="G2758" s="58"/>
      <c r="H2758" s="58"/>
      <c r="I2758" s="58"/>
      <c r="J2758" s="59"/>
      <c r="AO2758" s="57"/>
      <c r="AP2758" s="58"/>
      <c r="AQ2758" s="58"/>
      <c r="AR2758" s="58"/>
      <c r="AS2758" s="58"/>
      <c r="AT2758" s="58"/>
      <c r="AU2758" s="58"/>
      <c r="AV2758" s="59"/>
    </row>
    <row r="2759" spans="2:55" x14ac:dyDescent="0.25">
      <c r="C2759" s="408" t="str">
        <f>IF(D2755&gt;1,"Justifique cantidad de réplicas *","")</f>
        <v/>
      </c>
      <c r="D2759" s="409"/>
      <c r="E2759" s="289"/>
      <c r="F2759" s="289"/>
      <c r="G2759" s="289"/>
      <c r="H2759" s="289"/>
      <c r="I2759" s="289"/>
      <c r="J2759" s="59"/>
      <c r="AO2759" s="408" t="str">
        <f>IF(AP2755&gt;1,"Justifique cantidad de réplicas *","")</f>
        <v/>
      </c>
      <c r="AP2759" s="409"/>
      <c r="AQ2759" s="289"/>
      <c r="AR2759" s="289"/>
      <c r="AS2759" s="289"/>
      <c r="AT2759" s="289"/>
      <c r="AU2759" s="289"/>
      <c r="AV2759" s="59"/>
    </row>
    <row r="2760" spans="2:55" x14ac:dyDescent="0.25">
      <c r="C2760" s="60"/>
      <c r="D2760" s="61"/>
      <c r="E2760" s="61"/>
      <c r="F2760" s="61"/>
      <c r="G2760" s="61"/>
      <c r="H2760" s="61"/>
      <c r="I2760" s="61"/>
      <c r="J2760" s="62"/>
      <c r="AO2760" s="60"/>
      <c r="AP2760" s="61"/>
      <c r="AQ2760" s="61"/>
      <c r="AR2760" s="61"/>
      <c r="AS2760" s="61"/>
      <c r="AT2760" s="61"/>
      <c r="AU2760" s="61"/>
      <c r="AV2760" s="62"/>
    </row>
    <row r="2762" spans="2:55" x14ac:dyDescent="0.25">
      <c r="C2762" s="20" t="s">
        <v>9272</v>
      </c>
      <c r="D2762" s="410"/>
      <c r="E2762" s="411"/>
      <c r="F2762" s="411"/>
      <c r="G2762" s="411"/>
      <c r="H2762" s="412"/>
      <c r="AO2762" s="20" t="s">
        <v>9272</v>
      </c>
      <c r="AP2762" s="410"/>
      <c r="AQ2762" s="411"/>
      <c r="AR2762" s="411"/>
      <c r="AS2762" s="411"/>
      <c r="AT2762" s="412"/>
    </row>
    <row r="2764" spans="2:55" ht="15" customHeight="1" x14ac:dyDescent="0.25">
      <c r="B2764" s="19"/>
      <c r="C2764" s="19"/>
      <c r="D2764" s="19" t="e">
        <f>VLOOKUP(D2762,Tablas!$F$1279:$I$2758,4,FALSE)</f>
        <v>#N/A</v>
      </c>
      <c r="E2764" s="19"/>
      <c r="F2764" s="19"/>
      <c r="G2764" s="19"/>
      <c r="H2764" s="19"/>
      <c r="I2764" s="19"/>
      <c r="J2764" s="19"/>
      <c r="K2764" s="19"/>
      <c r="L2764" s="19"/>
      <c r="M2764" s="19"/>
      <c r="N2764" s="19"/>
      <c r="O2764" s="19"/>
      <c r="P2764" s="19"/>
      <c r="Q2764" s="19"/>
      <c r="AN2764" s="19"/>
      <c r="AO2764" s="19"/>
      <c r="AP2764" s="19" t="e">
        <f>VLOOKUP(AP2762,Tablas!$F$1279:$I$2758,4,FALSE)</f>
        <v>#N/A</v>
      </c>
      <c r="AQ2764" s="19"/>
      <c r="AR2764" s="19"/>
      <c r="AS2764" s="19"/>
      <c r="AT2764" s="19"/>
      <c r="AU2764" s="19"/>
      <c r="AV2764" s="19"/>
      <c r="AW2764" s="19"/>
      <c r="AX2764" s="19"/>
      <c r="AY2764" s="19"/>
      <c r="AZ2764" s="19"/>
      <c r="BA2764" s="19"/>
      <c r="BB2764" s="19"/>
      <c r="BC2764" s="19"/>
    </row>
    <row r="2766" spans="2:55" x14ac:dyDescent="0.25">
      <c r="C2766" s="21" t="s">
        <v>9273</v>
      </c>
      <c r="D2766" s="410"/>
      <c r="E2766" s="411"/>
      <c r="F2766" s="411"/>
      <c r="G2766" s="411"/>
      <c r="H2766" s="412"/>
      <c r="AO2766" s="21" t="s">
        <v>9273</v>
      </c>
      <c r="AP2766" s="410"/>
      <c r="AQ2766" s="411"/>
      <c r="AR2766" s="411"/>
      <c r="AS2766" s="411"/>
      <c r="AT2766" s="412"/>
    </row>
    <row r="2768" spans="2:55" x14ac:dyDescent="0.25">
      <c r="C2768" s="413" t="str">
        <f>IF(AND(D2813=0,E2813=0,D2814&gt;0,E2814&gt;0),"Formación exclusiva a desocupados","")</f>
        <v/>
      </c>
      <c r="D2768" s="413"/>
      <c r="E2768" s="413"/>
      <c r="G2768" s="413" t="str">
        <f>IF(AND(D2838=0,E2838=0,D2839&gt;0,E2839&gt;0,D2814=0,E2814=0),"Formación exclusiva a patrocinados","")</f>
        <v/>
      </c>
      <c r="H2768" s="413"/>
      <c r="I2768" s="413"/>
      <c r="AO2768" s="413" t="str">
        <f>IF(AND(AP2813=0,AQ2813=0,AP2814&gt;0,AQ2814&gt;0),"Formación exclusiva a desocupados","")</f>
        <v/>
      </c>
      <c r="AP2768" s="413"/>
      <c r="AQ2768" s="413"/>
      <c r="AS2768" s="413" t="str">
        <f>IF(AND(AP2838=0,AQ2838=0,AP2839&gt;0,AQ2839&gt;0,AP2814=0,AQ2814=0),"Formación exclusiva a patrocinados","")</f>
        <v/>
      </c>
      <c r="AT2768" s="413"/>
      <c r="AU2768" s="413"/>
    </row>
    <row r="2770" spans="3:48" x14ac:dyDescent="0.25">
      <c r="C2770" s="414" t="s">
        <v>9195</v>
      </c>
      <c r="D2770" s="415"/>
      <c r="E2770" s="415"/>
      <c r="F2770" s="415"/>
      <c r="G2770" s="415"/>
      <c r="H2770" s="415"/>
      <c r="I2770" s="415"/>
      <c r="J2770" s="416"/>
      <c r="AO2770" s="414" t="s">
        <v>9195</v>
      </c>
      <c r="AP2770" s="415"/>
      <c r="AQ2770" s="415"/>
      <c r="AR2770" s="415"/>
      <c r="AS2770" s="415"/>
      <c r="AT2770" s="415"/>
      <c r="AU2770" s="415"/>
      <c r="AV2770" s="416"/>
    </row>
    <row r="2772" spans="3:48" x14ac:dyDescent="0.25">
      <c r="C2772" s="20" t="s">
        <v>7566</v>
      </c>
      <c r="D2772" s="274"/>
      <c r="E2772" s="282"/>
      <c r="F2772" s="282"/>
      <c r="G2772" s="282"/>
      <c r="H2772" s="282"/>
      <c r="I2772" s="275"/>
      <c r="AO2772" s="20" t="s">
        <v>7566</v>
      </c>
      <c r="AP2772" s="274"/>
      <c r="AQ2772" s="282"/>
      <c r="AR2772" s="282"/>
      <c r="AS2772" s="282"/>
      <c r="AT2772" s="282"/>
      <c r="AU2772" s="275"/>
    </row>
    <row r="2774" spans="3:48" x14ac:dyDescent="0.25">
      <c r="C2774" s="20" t="s">
        <v>7567</v>
      </c>
      <c r="D2774" s="79"/>
      <c r="F2774" s="20" t="s">
        <v>7568</v>
      </c>
      <c r="G2774" s="417"/>
      <c r="H2774" s="418"/>
      <c r="AO2774" s="20" t="s">
        <v>7567</v>
      </c>
      <c r="AP2774" s="79"/>
      <c r="AR2774" s="20" t="s">
        <v>7568</v>
      </c>
      <c r="AS2774" s="417"/>
      <c r="AT2774" s="418"/>
    </row>
    <row r="2775" spans="3:48" ht="15" customHeight="1" x14ac:dyDescent="0.25">
      <c r="C2775" s="20"/>
      <c r="D2775" s="76" t="str">
        <f>IF(D2774&gt;0,VLOOKUP(D2774,Tablas!$K$5:$L$28,2,FALSE),"")</f>
        <v/>
      </c>
      <c r="E2775" s="19" t="str">
        <f>IF(D2774&gt;0,VLOOKUP(D2774,Tablas!$K$5:$M$28,3,FALSE),"")</f>
        <v/>
      </c>
      <c r="F2775" s="20"/>
      <c r="G2775" s="58"/>
      <c r="AO2775" s="20"/>
      <c r="AP2775" s="76" t="str">
        <f>IF(AP2774&gt;0,VLOOKUP(AP2774,Tablas!$K$5:$L$28,2,FALSE),"")</f>
        <v/>
      </c>
      <c r="AQ2775" s="19" t="str">
        <f>IF(AP2774&gt;0,VLOOKUP(AP2774,Tablas!$K$5:$M$28,3,FALSE),"")</f>
        <v/>
      </c>
      <c r="AR2775" s="20"/>
      <c r="AS2775" s="58"/>
    </row>
    <row r="2777" spans="3:48" x14ac:dyDescent="0.25">
      <c r="C2777" s="20" t="s">
        <v>7570</v>
      </c>
      <c r="D2777" s="79"/>
      <c r="F2777" s="20" t="s">
        <v>9226</v>
      </c>
      <c r="G2777" s="330"/>
      <c r="H2777" s="332"/>
      <c r="AO2777" s="20" t="s">
        <v>7570</v>
      </c>
      <c r="AP2777" s="79"/>
      <c r="AR2777" s="20" t="s">
        <v>9226</v>
      </c>
      <c r="AS2777" s="330"/>
      <c r="AT2777" s="332"/>
    </row>
    <row r="2779" spans="3:48" x14ac:dyDescent="0.25">
      <c r="C2779" s="20" t="s">
        <v>7569</v>
      </c>
      <c r="D2779" s="79"/>
      <c r="F2779" s="20" t="s">
        <v>1180</v>
      </c>
      <c r="G2779" s="419" t="str">
        <f>IF(G2774&gt;0,VLOOKUP(I2779,Tablas!$Y$4:$AC$2546,5,FALSE),"")</f>
        <v/>
      </c>
      <c r="H2779" s="420"/>
      <c r="I2779" s="19" t="str">
        <f>+G2774&amp;D2774</f>
        <v/>
      </c>
      <c r="AO2779" s="20" t="s">
        <v>7569</v>
      </c>
      <c r="AP2779" s="79"/>
      <c r="AR2779" s="20" t="s">
        <v>1180</v>
      </c>
      <c r="AS2779" s="419" t="str">
        <f>IF(AS2774&gt;0,VLOOKUP(AU2779,Tablas!$Y$4:$AC$2546,5,FALSE),"")</f>
        <v/>
      </c>
      <c r="AT2779" s="420"/>
      <c r="AU2779" s="19" t="str">
        <f>+AS2774&amp;AP2774</f>
        <v/>
      </c>
    </row>
    <row r="2784" spans="3:48" x14ac:dyDescent="0.25">
      <c r="C2784" s="414" t="s">
        <v>9196</v>
      </c>
      <c r="D2784" s="415"/>
      <c r="E2784" s="415"/>
      <c r="F2784" s="415"/>
      <c r="G2784" s="415"/>
      <c r="H2784" s="415"/>
      <c r="I2784" s="415"/>
      <c r="J2784" s="416"/>
      <c r="AO2784" s="414" t="s">
        <v>9196</v>
      </c>
      <c r="AP2784" s="415"/>
      <c r="AQ2784" s="415"/>
      <c r="AR2784" s="415"/>
      <c r="AS2784" s="415"/>
      <c r="AT2784" s="415"/>
      <c r="AU2784" s="415"/>
      <c r="AV2784" s="416"/>
    </row>
    <row r="2786" spans="3:48" x14ac:dyDescent="0.25">
      <c r="C2786" s="20" t="s">
        <v>9198</v>
      </c>
      <c r="D2786" s="376"/>
      <c r="E2786" s="377"/>
      <c r="F2786" s="19" t="str">
        <f>IF(D2786=Tablas!$C$34,"Persona_Humana",IF(D2786=Tablas!$C$35,"Universidad",IF(D2786=Tablas!$C$36,"Escuela",IF(D2786=Tablas!$C$37,"Otras_Instituciones",""))))</f>
        <v/>
      </c>
      <c r="AO2786" s="20" t="s">
        <v>9198</v>
      </c>
      <c r="AP2786" s="376"/>
      <c r="AQ2786" s="377"/>
      <c r="AR2786" s="19" t="str">
        <f>IF(AP2786=Tablas!$C$34,"Persona_Humana",IF(AP2786=Tablas!$C$35,"Universidad",IF(AP2786=Tablas!$C$36,"Escuela",IF(AP2786=Tablas!$C$37,"Otras_Instituciones",""))))</f>
        <v/>
      </c>
    </row>
    <row r="2788" spans="3:48" x14ac:dyDescent="0.25">
      <c r="C2788" s="279" t="s">
        <v>9197</v>
      </c>
      <c r="D2788" s="421"/>
      <c r="E2788" s="399"/>
      <c r="F2788" s="400"/>
      <c r="G2788" s="400"/>
      <c r="H2788" s="400"/>
      <c r="I2788" s="400"/>
      <c r="J2788" s="401"/>
      <c r="AO2788" s="279" t="s">
        <v>9197</v>
      </c>
      <c r="AP2788" s="421"/>
      <c r="AQ2788" s="399"/>
      <c r="AR2788" s="400"/>
      <c r="AS2788" s="400"/>
      <c r="AT2788" s="400"/>
      <c r="AU2788" s="400"/>
      <c r="AV2788" s="401"/>
    </row>
    <row r="2790" spans="3:48" x14ac:dyDescent="0.25">
      <c r="C2790" s="75" t="str">
        <f>IF(OR(D2786=Tablas!$C$35,D2786=Tablas!$C$36,D2786=Tablas!$C$37),"Docentes","")</f>
        <v/>
      </c>
      <c r="AO2790" s="75" t="str">
        <f>IF(OR(AP2786=Tablas!$C$35,AP2786=Tablas!$C$36,AP2786=Tablas!$C$37),"Docentes","")</f>
        <v/>
      </c>
    </row>
    <row r="2792" spans="3:48" x14ac:dyDescent="0.25">
      <c r="C2792" s="179" t="str">
        <f>IF(OR(D2786=Tablas!$C$35,D2786=Tablas!$C$36,D2786=Tablas!$C$37),"CUIL/CUIT *","")</f>
        <v/>
      </c>
      <c r="D2792" s="179" t="str">
        <f>IF(OR(D2786=Tablas!$C$35,D2786=Tablas!$C$36,D2786=Tablas!$C$37),"Apellido *","")</f>
        <v/>
      </c>
      <c r="E2792" s="179" t="str">
        <f>IF(OR(D2786=Tablas!$C$35,D2786=Tablas!$C$36,D2786=Tablas!$C$37),"Nombre *","")</f>
        <v/>
      </c>
      <c r="F2792" s="179" t="str">
        <f>IF(OR(D2786=Tablas!$C$35,D2786=Tablas!$C$36,D2786=Tablas!$C$37),"Email *","")</f>
        <v/>
      </c>
      <c r="G2792" s="179" t="str">
        <f>IF(OR(D2786=Tablas!$C$35,D2786=Tablas!$C$36,D2786=Tablas!$C$37),"Trayectoria formativa del docente*","")</f>
        <v/>
      </c>
      <c r="AO2792" s="179" t="str">
        <f>IF(OR(AP2786=Tablas!$C$35,AP2786=Tablas!$C$36,AP2786=Tablas!$C$37),"CUIL/CUIT *","")</f>
        <v/>
      </c>
      <c r="AP2792" s="179" t="str">
        <f>IF(OR(AP2786=Tablas!$C$35,AP2786=Tablas!$C$36,AP2786=Tablas!$C$37),"Apellido *","")</f>
        <v/>
      </c>
      <c r="AQ2792" s="179" t="str">
        <f>IF(OR(AP2786=Tablas!$C$35,AP2786=Tablas!$C$36,AP2786=Tablas!$C$37),"Nombre *","")</f>
        <v/>
      </c>
      <c r="AR2792" s="179" t="str">
        <f>IF(OR(AP2786=Tablas!$C$35,AP2786=Tablas!$C$36,AP2786=Tablas!$C$37),"Email *","")</f>
        <v/>
      </c>
      <c r="AS2792" s="179" t="str">
        <f>IF(OR(AP2786=Tablas!$C$35,AP2786=Tablas!$C$36,AP2786=Tablas!$C$37),"Trayectoria formativa del docente*","")</f>
        <v/>
      </c>
    </row>
    <row r="2793" spans="3:48" x14ac:dyDescent="0.25">
      <c r="C2793" s="177"/>
      <c r="D2793" s="178"/>
      <c r="E2793" s="178"/>
      <c r="F2793" s="178"/>
      <c r="G2793" s="178"/>
      <c r="I2793" s="96" t="str">
        <f>IF(AND(OR(D2786=Tablas!$C$35,D2786=Tablas!$C$36,D2786=Tablas!$C$37),C2793="",D2793="",E2793="",F2793="",G2793=""),"Debe completar los datos de al menos un docente del curso","")</f>
        <v/>
      </c>
      <c r="AO2793" s="177"/>
      <c r="AP2793" s="178"/>
      <c r="AQ2793" s="178"/>
      <c r="AR2793" s="178"/>
      <c r="AS2793" s="178"/>
      <c r="AU2793" s="96" t="str">
        <f>IF(AND(OR(AP2786=Tablas!$C$35,AP2786=Tablas!$C$36,AP2786=Tablas!$C$37),AO2793="",AP2793="",AQ2793="",AR2793="",AS2793=""),"Debe completar los datos de al menos un docente del curso","")</f>
        <v/>
      </c>
    </row>
    <row r="2794" spans="3:48" x14ac:dyDescent="0.25">
      <c r="C2794" s="177"/>
      <c r="D2794" s="178"/>
      <c r="E2794" s="178"/>
      <c r="F2794" s="178"/>
      <c r="G2794" s="178"/>
      <c r="AO2794" s="177"/>
      <c r="AP2794" s="178"/>
      <c r="AQ2794" s="178"/>
      <c r="AR2794" s="178"/>
      <c r="AS2794" s="178"/>
    </row>
    <row r="2795" spans="3:48" x14ac:dyDescent="0.25">
      <c r="C2795" s="177"/>
      <c r="D2795" s="178"/>
      <c r="E2795" s="178"/>
      <c r="F2795" s="178"/>
      <c r="G2795" s="178"/>
      <c r="AO2795" s="177"/>
      <c r="AP2795" s="178"/>
      <c r="AQ2795" s="178"/>
      <c r="AR2795" s="178"/>
      <c r="AS2795" s="178"/>
    </row>
    <row r="2796" spans="3:48" x14ac:dyDescent="0.25">
      <c r="C2796" s="177"/>
      <c r="D2796" s="178"/>
      <c r="E2796" s="178"/>
      <c r="F2796" s="178"/>
      <c r="G2796" s="178"/>
      <c r="AO2796" s="177"/>
      <c r="AP2796" s="178"/>
      <c r="AQ2796" s="178"/>
      <c r="AR2796" s="178"/>
      <c r="AS2796" s="178"/>
    </row>
    <row r="2797" spans="3:48" x14ac:dyDescent="0.25">
      <c r="C2797" s="177"/>
      <c r="D2797" s="178"/>
      <c r="E2797" s="178"/>
      <c r="F2797" s="178"/>
      <c r="G2797" s="178"/>
      <c r="AO2797" s="177"/>
      <c r="AP2797" s="178"/>
      <c r="AQ2797" s="178"/>
      <c r="AR2797" s="178"/>
      <c r="AS2797" s="178"/>
    </row>
    <row r="2798" spans="3:48" x14ac:dyDescent="0.25">
      <c r="C2798" s="177"/>
      <c r="D2798" s="178"/>
      <c r="E2798" s="178"/>
      <c r="F2798" s="178"/>
      <c r="G2798" s="178"/>
      <c r="AO2798" s="177"/>
      <c r="AP2798" s="178"/>
      <c r="AQ2798" s="178"/>
      <c r="AR2798" s="178"/>
      <c r="AS2798" s="178"/>
    </row>
    <row r="2799" spans="3:48" x14ac:dyDescent="0.25">
      <c r="C2799" s="177"/>
      <c r="D2799" s="178"/>
      <c r="E2799" s="178"/>
      <c r="F2799" s="178"/>
      <c r="G2799" s="178"/>
      <c r="AO2799" s="177"/>
      <c r="AP2799" s="178"/>
      <c r="AQ2799" s="178"/>
      <c r="AR2799" s="178"/>
      <c r="AS2799" s="178"/>
    </row>
    <row r="2800" spans="3:48" x14ac:dyDescent="0.25">
      <c r="C2800" s="177"/>
      <c r="D2800" s="178"/>
      <c r="E2800" s="178"/>
      <c r="F2800" s="178"/>
      <c r="G2800" s="178"/>
      <c r="AO2800" s="177"/>
      <c r="AP2800" s="178"/>
      <c r="AQ2800" s="178"/>
      <c r="AR2800" s="178"/>
      <c r="AS2800" s="178"/>
    </row>
    <row r="2801" spans="2:55" x14ac:dyDescent="0.25">
      <c r="C2801" s="177"/>
      <c r="D2801" s="178"/>
      <c r="E2801" s="178"/>
      <c r="F2801" s="178"/>
      <c r="G2801" s="178"/>
      <c r="AO2801" s="177"/>
      <c r="AP2801" s="178"/>
      <c r="AQ2801" s="178"/>
      <c r="AR2801" s="178"/>
      <c r="AS2801" s="178"/>
    </row>
    <row r="2802" spans="2:55" x14ac:dyDescent="0.25">
      <c r="C2802" s="177"/>
      <c r="D2802" s="178"/>
      <c r="E2802" s="178"/>
      <c r="F2802" s="178"/>
      <c r="G2802" s="178"/>
      <c r="AO2802" s="177"/>
      <c r="AP2802" s="178"/>
      <c r="AQ2802" s="178"/>
      <c r="AR2802" s="178"/>
      <c r="AS2802" s="178"/>
    </row>
    <row r="2803" spans="2:55" x14ac:dyDescent="0.25">
      <c r="C2803" s="177"/>
      <c r="D2803" s="178"/>
      <c r="E2803" s="178"/>
      <c r="F2803" s="178"/>
      <c r="G2803" s="178"/>
      <c r="AO2803" s="177"/>
      <c r="AP2803" s="178"/>
      <c r="AQ2803" s="178"/>
      <c r="AR2803" s="178"/>
      <c r="AS2803" s="178"/>
    </row>
    <row r="2804" spans="2:55" x14ac:dyDescent="0.25">
      <c r="C2804" s="177"/>
      <c r="D2804" s="178"/>
      <c r="E2804" s="178"/>
      <c r="F2804" s="178"/>
      <c r="G2804" s="178"/>
      <c r="AO2804" s="177"/>
      <c r="AP2804" s="178"/>
      <c r="AQ2804" s="178"/>
      <c r="AR2804" s="178"/>
      <c r="AS2804" s="178"/>
    </row>
    <row r="2805" spans="2:55" x14ac:dyDescent="0.25">
      <c r="C2805" s="177"/>
      <c r="D2805" s="178"/>
      <c r="E2805" s="178"/>
      <c r="F2805" s="178"/>
      <c r="G2805" s="178"/>
      <c r="AO2805" s="177"/>
      <c r="AP2805" s="178"/>
      <c r="AQ2805" s="178"/>
      <c r="AR2805" s="178"/>
      <c r="AS2805" s="178"/>
    </row>
    <row r="2806" spans="2:55" x14ac:dyDescent="0.25">
      <c r="C2806" s="177"/>
      <c r="D2806" s="178"/>
      <c r="E2806" s="178"/>
      <c r="F2806" s="178"/>
      <c r="G2806" s="178"/>
      <c r="AO2806" s="177"/>
      <c r="AP2806" s="178"/>
      <c r="AQ2806" s="178"/>
      <c r="AR2806" s="178"/>
      <c r="AS2806" s="178"/>
    </row>
    <row r="2807" spans="2:55" x14ac:dyDescent="0.25">
      <c r="C2807" s="177"/>
      <c r="D2807" s="178"/>
      <c r="E2807" s="178"/>
      <c r="F2807" s="178"/>
      <c r="G2807" s="178"/>
      <c r="AO2807" s="177"/>
      <c r="AP2807" s="178"/>
      <c r="AQ2807" s="178"/>
      <c r="AR2807" s="178"/>
      <c r="AS2807" s="178"/>
    </row>
    <row r="2809" spans="2:55" ht="15.75" x14ac:dyDescent="0.25">
      <c r="B2809" s="271" t="s">
        <v>9201</v>
      </c>
      <c r="C2809" s="271"/>
      <c r="D2809" s="271"/>
      <c r="E2809" s="271"/>
      <c r="F2809" s="271"/>
      <c r="G2809" s="271"/>
      <c r="H2809" s="271"/>
      <c r="I2809" s="271"/>
      <c r="J2809" s="271"/>
      <c r="K2809" s="271"/>
      <c r="L2809" s="271"/>
      <c r="M2809" s="271"/>
      <c r="N2809" s="271"/>
      <c r="O2809" s="271"/>
      <c r="P2809" s="271"/>
      <c r="Q2809" s="271"/>
      <c r="AN2809" s="271" t="s">
        <v>9201</v>
      </c>
      <c r="AO2809" s="271"/>
      <c r="AP2809" s="271"/>
      <c r="AQ2809" s="271"/>
      <c r="AR2809" s="271"/>
      <c r="AS2809" s="271"/>
      <c r="AT2809" s="271"/>
      <c r="AU2809" s="271"/>
      <c r="AV2809" s="271"/>
      <c r="AW2809" s="271"/>
      <c r="AX2809" s="271"/>
      <c r="AY2809" s="271"/>
      <c r="AZ2809" s="271"/>
      <c r="BA2809" s="271"/>
      <c r="BB2809" s="271"/>
      <c r="BC2809" s="271"/>
    </row>
    <row r="2812" spans="2:55" x14ac:dyDescent="0.25">
      <c r="D2812" s="102" t="s">
        <v>9202</v>
      </c>
      <c r="E2812" s="102" t="s">
        <v>9203</v>
      </c>
      <c r="AP2812" s="102" t="s">
        <v>9202</v>
      </c>
      <c r="AQ2812" s="102" t="s">
        <v>9203</v>
      </c>
    </row>
    <row r="2813" spans="2:55" x14ac:dyDescent="0.25">
      <c r="C2813" s="64" t="s">
        <v>9204</v>
      </c>
      <c r="D2813" s="134"/>
      <c r="E2813" s="134"/>
      <c r="AO2813" s="64" t="s">
        <v>9204</v>
      </c>
      <c r="AP2813" s="134"/>
      <c r="AQ2813" s="134"/>
    </row>
    <row r="2814" spans="2:55" x14ac:dyDescent="0.25">
      <c r="C2814" s="64"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Profesional'!G2744=Tablas!$C$54)),"Desocupados","")</f>
        <v/>
      </c>
      <c r="D2814" s="134"/>
      <c r="E2814" s="134"/>
      <c r="AO2814" s="64"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Profesional'!AS2744=Tablas!$C$54)),"Desocupados","")</f>
        <v/>
      </c>
      <c r="AP2814" s="134"/>
      <c r="AQ2814" s="134"/>
    </row>
    <row r="2815" spans="2:55" x14ac:dyDescent="0.25">
      <c r="C2815" s="102" t="s">
        <v>7586</v>
      </c>
      <c r="D2815" s="64">
        <f>+D2813+D2814</f>
        <v>0</v>
      </c>
      <c r="E2815" s="64">
        <f>+E2813+E2814</f>
        <v>0</v>
      </c>
      <c r="AO2815" s="102" t="s">
        <v>7586</v>
      </c>
      <c r="AP2815" s="64">
        <f>+AP2813+AP2814</f>
        <v>0</v>
      </c>
      <c r="AQ2815" s="64">
        <f>+AQ2813+AQ2814</f>
        <v>0</v>
      </c>
    </row>
    <row r="2817" spans="2:55" ht="15.75" x14ac:dyDescent="0.25">
      <c r="B2817" s="271"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Profesional'!G2744=Tablas!$C$54)),"Compromiso de inserción de desocupados","")</f>
        <v/>
      </c>
      <c r="C2817" s="271"/>
      <c r="D2817" s="271"/>
      <c r="E2817" s="271"/>
      <c r="F2817" s="271"/>
      <c r="G2817" s="271"/>
      <c r="H2817" s="271"/>
      <c r="I2817" s="271"/>
      <c r="J2817" s="271"/>
      <c r="K2817" s="271"/>
      <c r="L2817" s="271"/>
      <c r="M2817" s="271"/>
      <c r="N2817" s="271"/>
      <c r="O2817" s="271"/>
      <c r="P2817" s="271"/>
      <c r="Q2817" s="271"/>
      <c r="AN2817" s="271"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Profesional'!AS2744=Tablas!$C$54)),"Compromiso de inserción de desocupados","")</f>
        <v/>
      </c>
      <c r="AO2817" s="271"/>
      <c r="AP2817" s="271"/>
      <c r="AQ2817" s="271"/>
      <c r="AR2817" s="271"/>
      <c r="AS2817" s="271"/>
      <c r="AT2817" s="271"/>
      <c r="AU2817" s="271"/>
      <c r="AV2817" s="271"/>
      <c r="AW2817" s="271"/>
      <c r="AX2817" s="271"/>
      <c r="AY2817" s="271"/>
      <c r="AZ2817" s="271"/>
      <c r="BA2817" s="271"/>
      <c r="BB2817" s="271"/>
      <c r="BC2817" s="271"/>
    </row>
    <row r="2819" spans="2:55" x14ac:dyDescent="0.25">
      <c r="C2819" s="355"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Profesional'!G2744=Tablas!$C$57),D2744="",G2744=""),IF(D2814&gt;0,"¿Se compromete a incorporar algún participante desocupado una vez concluido el curso/entrenamiento? ",""))</f>
        <v/>
      </c>
      <c r="D2819" s="355"/>
      <c r="E2819" s="355"/>
      <c r="F2819" s="355"/>
      <c r="G2819" s="355"/>
      <c r="H2819" s="164"/>
      <c r="AO2819" s="355"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Profesional'!AS2744=Tablas!$C$57),AP2744="",AS2744=""),IF(AP2814&gt;0,"¿Se compromete a incorporar algún participante desocupado una vez concluido el curso/entrenamiento? ",""))</f>
        <v/>
      </c>
      <c r="AP2819" s="355"/>
      <c r="AQ2819" s="355"/>
      <c r="AR2819" s="355"/>
      <c r="AS2819" s="355"/>
      <c r="AT2819" s="164"/>
    </row>
    <row r="2821" spans="2:55" x14ac:dyDescent="0.25">
      <c r="C2821" s="20"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Profesional'!G2744=Tablas!$C$57),D2744="",G2744=""),IF(AND(D2814&gt;0,H2819="SI"),"¿Cuántos? *",""))</f>
        <v/>
      </c>
      <c r="D2821" s="164"/>
      <c r="AO2821" s="20"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Profesional'!AS2744=Tablas!$C$57),AP2744="",AS2744=""),IF(AND(AP2814&gt;0,AT2819="SI"),"¿Cuántos? *",""))</f>
        <v/>
      </c>
      <c r="AP2821" s="164"/>
    </row>
    <row r="2823" spans="2:55" x14ac:dyDescent="0.25">
      <c r="C2823" s="288"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Profesional'!G2744=Tablas!$C$57),D2744="",G2744=""),IF(AND(D2814&gt;0,H2819="SI"),"¿En qué puestos serán incorporados? *",""))</f>
        <v/>
      </c>
      <c r="D2823" s="288"/>
      <c r="E2823" s="289"/>
      <c r="F2823" s="289"/>
      <c r="G2823" s="289"/>
      <c r="H2823" s="289"/>
      <c r="I2823" s="289"/>
      <c r="J2823" s="289"/>
      <c r="K2823" s="289"/>
      <c r="L2823" s="289"/>
      <c r="M2823" s="289"/>
      <c r="N2823" s="289"/>
      <c r="O2823" s="289"/>
      <c r="P2823" s="289"/>
      <c r="AO2823" s="288"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Profesional'!AS2744=Tablas!$C$57),AP2744="",AS2744=""),IF(AND(AP2814&gt;0,AT2819="SI"),"¿En qué puestos serán incorporados? *",""))</f>
        <v/>
      </c>
      <c r="AP2823" s="288"/>
      <c r="AQ2823" s="289"/>
      <c r="AR2823" s="289"/>
      <c r="AS2823" s="289"/>
      <c r="AT2823" s="289"/>
      <c r="AU2823" s="289"/>
      <c r="AV2823" s="289"/>
      <c r="AW2823" s="289"/>
      <c r="AX2823" s="289"/>
      <c r="AY2823" s="289"/>
      <c r="AZ2823" s="289"/>
      <c r="BA2823" s="289"/>
      <c r="BB2823" s="289"/>
    </row>
    <row r="2825" spans="2:55" x14ac:dyDescent="0.25">
      <c r="C2825" s="158"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Profesional'!G2744=Tablas!$C$57),D2744="",G2744=""),IF(AND(D2814&gt;0,H2819="SI"),"Indique a que grupo pertenecen los desocupados a incorporar *",""))</f>
        <v/>
      </c>
      <c r="D2825" s="158"/>
      <c r="E2825" s="158"/>
      <c r="F2825" s="137"/>
      <c r="G2825" s="159"/>
      <c r="H2825" s="159"/>
      <c r="AO2825" s="158"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Profesional'!AS2744=Tablas!$C$57),AP2744="",AS2744=""),IF(AND(AP2814&gt;0,AT2819="SI"),"Indique a que grupo pertenecen los desocupados a incorporar *",""))</f>
        <v/>
      </c>
      <c r="AP2825" s="158"/>
      <c r="AQ2825" s="158"/>
      <c r="AR2825" s="137"/>
      <c r="AS2825" s="159"/>
      <c r="AT2825" s="159"/>
    </row>
    <row r="2827" spans="2:55" x14ac:dyDescent="0.25">
      <c r="C2827" s="38"/>
      <c r="D2827" s="38"/>
      <c r="E2827" s="180"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Profesional'!G2744=Tablas!$C$57),D2744="",G2744=""),IF(AND(D2814&gt;0,H2819="SI"),"18 a 24 años",""))</f>
        <v/>
      </c>
      <c r="F2827" s="180"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Profesional'!G2744=Tablas!$C$57),D2744="",G2744=""),IF(AND(D2814&gt;0,H2819="SI"),"25 a 44 años",""))</f>
        <v/>
      </c>
      <c r="G2827" s="180"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Profesional'!G2744=Tablas!$C$57),D2744="",G2744=""),IF(AND(D2814&gt;0,H2819="SI"),"Mayores de 45 años",""))</f>
        <v/>
      </c>
      <c r="H2827" s="180"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Profesional'!G2744=Tablas!$C$57),D2744="",G2744=""),IF(AND(D2814&gt;0,H2819="SI"),"Total",""))</f>
        <v/>
      </c>
      <c r="AO2827" s="38"/>
      <c r="AP2827" s="38"/>
      <c r="AQ2827" s="180"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Profesional'!AS2744=Tablas!$C$57),AP2744="",AS2744=""),IF(AND(AP2814&gt;0,AT2819="SI"),"18 a 24 años",""))</f>
        <v/>
      </c>
      <c r="AR2827" s="180"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Profesional'!AS2744=Tablas!$C$57),AP2744="",AS2744=""),IF(AND(AP2814&gt;0,AT2819="SI"),"25 a 44 años",""))</f>
        <v/>
      </c>
      <c r="AS2827" s="180"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Profesional'!AS2744=Tablas!$C$57),AP2744="",AS2744=""),IF(AND(AP2814&gt;0,AT2819="SI"),"Mayores de 45 años",""))</f>
        <v/>
      </c>
      <c r="AT2827" s="180"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Profesional'!AS2744=Tablas!$C$57),AP2744="",AS2744=""),IF(AND(AP2814&gt;0,AT2819="SI"),"Total",""))</f>
        <v/>
      </c>
    </row>
    <row r="2828" spans="2:55" x14ac:dyDescent="0.25">
      <c r="C2828" s="395"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Profesional'!G2744=Tablas!$C$57),D2744="",G2744=""),IF(AND(D2814&gt;0,H2819="SI"),"En general",""))</f>
        <v/>
      </c>
      <c r="D2828" s="395"/>
      <c r="E2828" s="181"/>
      <c r="F2828" s="181"/>
      <c r="G2828" s="181"/>
      <c r="H2828"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Profesional'!G2744=Tablas!$C$57),D2744="",G2744=""),IF(AND(D2814&gt;0,H2819="SI"),+E2828+F2828+G2828,""))</f>
        <v/>
      </c>
      <c r="AO2828" s="395"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Profesional'!AS2744=Tablas!$C$57),AP2744="",AS2744=""),IF(AND(AP2814&gt;0,AT2819="SI"),"En general",""))</f>
        <v/>
      </c>
      <c r="AP2828" s="395"/>
      <c r="AQ2828" s="181"/>
      <c r="AR2828" s="181"/>
      <c r="AS2828" s="181"/>
      <c r="AT2828"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Profesional'!AS2744=Tablas!$C$57),AP2744="",AS2744=""),IF(AND(AP2814&gt;0,AT2819="SI"),+AQ2828+AR2828+AS2828,""))</f>
        <v/>
      </c>
    </row>
    <row r="2829" spans="2:55" x14ac:dyDescent="0.25">
      <c r="C2829" s="395"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Profesional'!G2744=Tablas!$C$57),D2744="",G2744=""),IF(AND(D2814&gt;0,H2819="SI"),"Con Discapacidad ",""))</f>
        <v/>
      </c>
      <c r="D2829" s="395"/>
      <c r="E2829" s="181"/>
      <c r="F2829" s="181"/>
      <c r="G2829" s="181"/>
      <c r="H2829"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Profesional'!G2744=Tablas!$C$57),D2744="",G2744=""),IF(AND(D2814&gt;0,H2819="SI"),+E2829+F2829+G2829,""))</f>
        <v/>
      </c>
      <c r="AO2829" s="395"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Profesional'!AS2744=Tablas!$C$57),AP2744="",AS2744=""),IF(AND(AP2814&gt;0,AT2819="SI"),"Con Discapacidad ",""))</f>
        <v/>
      </c>
      <c r="AP2829" s="395"/>
      <c r="AQ2829" s="181"/>
      <c r="AR2829" s="181"/>
      <c r="AS2829" s="181"/>
      <c r="AT2829"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Profesional'!AS2744=Tablas!$C$57),AP2744="",AS2744=""),IF(AND(AP2814&gt;0,AT2819="SI"),+AQ2829+AR2829+AS2829,""))</f>
        <v/>
      </c>
    </row>
    <row r="2830" spans="2:55" x14ac:dyDescent="0.25">
      <c r="C2830" s="395"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Profesional'!G2744=Tablas!$C$57),D2744="",G2744=""),IF(AND(D2814&gt;0,H2819="SI"),"Incluidos en el Seguro de Capacitación y Empleo (SCyE)",""))</f>
        <v/>
      </c>
      <c r="D2830" s="395"/>
      <c r="E2830" s="181"/>
      <c r="F2830" s="181"/>
      <c r="G2830" s="181"/>
      <c r="H2830"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Profesional'!G2744=Tablas!$C$57),D2744="",G2744=""),IF(AND(D2814&gt;0,H2819="SI"),+E2830+F2830+G2830,""))</f>
        <v/>
      </c>
      <c r="AO2830" s="395"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Profesional'!AS2744=Tablas!$C$57),AP2744="",AS2744=""),IF(AND(AP2814&gt;0,AT2819="SI"),"Incluidos en el Seguro de Capacitación y Empleo (SCyE)",""))</f>
        <v/>
      </c>
      <c r="AP2830" s="395"/>
      <c r="AQ2830" s="181"/>
      <c r="AR2830" s="181"/>
      <c r="AS2830" s="181"/>
      <c r="AT2830"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Profesional'!AS2744=Tablas!$C$57),AP2744="",AS2744=""),IF(AND(AP2814&gt;0,AT2819="SI"),+AQ2830+AR2830+AS2830,""))</f>
        <v/>
      </c>
    </row>
    <row r="2831" spans="2:55" x14ac:dyDescent="0.25">
      <c r="C2831" s="396"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Profesional'!G2744=Tablas!$C$57),D2744="",G2744=""),IF(AND(D2814&gt;0,H2819="SI"),"Total",""))</f>
        <v/>
      </c>
      <c r="D2831" s="396"/>
      <c r="E2831"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Profesional'!G2744=Tablas!$C$57),D2744="",G2744=""),IF(AND(D2814&gt;0,H2819="SI"),+E2828+E2829+E2830,""))</f>
        <v/>
      </c>
      <c r="F2831"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Profesional'!G2744=Tablas!$C$57),D2744="",G2744=""),IF(AND(D2814&gt;0,H2819="SI"),+F2828+F2829+F2830,""))</f>
        <v/>
      </c>
      <c r="G2831"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Profesional'!G2744=Tablas!$C$57),D2744="",G2744=""),IF(AND(D2814&gt;0,H2819="SI"),+G2828+G2829+G2830,""))</f>
        <v/>
      </c>
      <c r="H2831" s="182" t="str">
        <f>IF(OR(AND('Formacion Profesional'!D2744=Tablas!$C$61,'Formacion Profesional'!G2744=Tablas!$C$53),AND('Formacion Profesional'!D2744=Tablas!$C$61,'Formacion Profesional'!G2744=Tablas!$C$54),AND('Formacion Profesional'!D2744=Tablas!$C$62,'Formacion Profesional'!G2744=Tablas!$C$53),AND('Formacion Profesional'!D2744=Tablas!$C$62,'Formacion Profesional'!G2744=Tablas!$C$54),AND('Formacion Profesional'!D2744=Tablas!$C$62,'Formacion Profesional'!G2744=Tablas!$C$56),AND('Formacion Profesional'!D2744=Tablas!$C$62,'Formacion Profesional'!G2744=Tablas!$C$57),D2744="",G2744=""),IF(AND(D2814&gt;0,H2819="SI"),+H2828+H2829+H2830,""))</f>
        <v/>
      </c>
      <c r="AO2831" s="396"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Profesional'!AS2744=Tablas!$C$57),AP2744="",AS2744=""),IF(AND(AP2814&gt;0,AT2819="SI"),"Total",""))</f>
        <v/>
      </c>
      <c r="AP2831" s="396"/>
      <c r="AQ2831"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Profesional'!AS2744=Tablas!$C$57),AP2744="",AS2744=""),IF(AND(AP2814&gt;0,AT2819="SI"),+AQ2828+AQ2829+AQ2830,""))</f>
        <v/>
      </c>
      <c r="AR2831"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Profesional'!AS2744=Tablas!$C$57),AP2744="",AS2744=""),IF(AND(AP2814&gt;0,AT2819="SI"),+AR2828+AR2829+AR2830,""))</f>
        <v/>
      </c>
      <c r="AS2831"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Profesional'!AS2744=Tablas!$C$57),AP2744="",AS2744=""),IF(AND(AP2814&gt;0,AT2819="SI"),+AS2828+AS2829+AS2830,""))</f>
        <v/>
      </c>
      <c r="AT2831" s="182" t="str">
        <f>IF(OR(AND('Formacion Profesional'!AP2744=Tablas!$C$61,'Formacion Profesional'!AS2744=Tablas!$C$53),AND('Formacion Profesional'!AP2744=Tablas!$C$61,'Formacion Profesional'!AS2744=Tablas!$C$54),AND('Formacion Profesional'!AP2744=Tablas!$C$62,'Formacion Profesional'!AS2744=Tablas!$C$53),AND('Formacion Profesional'!AP2744=Tablas!$C$62,'Formacion Profesional'!AS2744=Tablas!$C$54),AND('Formacion Profesional'!AP2744=Tablas!$C$62,'Formacion Profesional'!AS2744=Tablas!$C$56),AND('Formacion Profesional'!AP2744=Tablas!$C$62,'Formacion Profesional'!AS2744=Tablas!$C$57),AP2744="",AS2744=""),IF(AND(AP2814&gt;0,AT2819="SI"),+AT2828+AT2829+AT2830,""))</f>
        <v/>
      </c>
    </row>
    <row r="2834" spans="2:55" ht="15.75" x14ac:dyDescent="0.25">
      <c r="B2834" s="271" t="str">
        <f>IF(OR(AND(D2744=Tablas!$C$61,'Formacion Profesional'!G2744=Tablas!$C$53),AND(D2744=Tablas!$C$61,'Formacion Profesional'!G2744=Tablas!$C$54),AND(D2744=Tablas!$C$62,'Formacion Profesional'!G2744=Tablas!$C$53),AND(D2744=Tablas!$C$62,'Formacion Profesional'!G2744=Tablas!$C$54),AND(D2744=Tablas!$C$62,'Formacion Profesional'!G2744=Tablas!$C$56)),"Participantes ocupados","")</f>
        <v/>
      </c>
      <c r="C2834" s="271"/>
      <c r="D2834" s="271"/>
      <c r="E2834" s="271"/>
      <c r="F2834" s="271"/>
      <c r="G2834" s="271"/>
      <c r="H2834" s="271"/>
      <c r="I2834" s="271"/>
      <c r="J2834" s="271"/>
      <c r="K2834" s="271"/>
      <c r="L2834" s="271"/>
      <c r="M2834" s="271"/>
      <c r="N2834" s="271"/>
      <c r="O2834" s="271"/>
      <c r="P2834" s="271"/>
      <c r="Q2834" s="271"/>
      <c r="AN2834" s="271"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Profesional'!AS2744=Tablas!$C$56)),"Participantes ocupados","")</f>
        <v/>
      </c>
      <c r="AO2834" s="271"/>
      <c r="AP2834" s="271"/>
      <c r="AQ2834" s="271"/>
      <c r="AR2834" s="271"/>
      <c r="AS2834" s="271"/>
      <c r="AT2834" s="271"/>
      <c r="AU2834" s="271"/>
      <c r="AV2834" s="271"/>
      <c r="AW2834" s="271"/>
      <c r="AX2834" s="271"/>
      <c r="AY2834" s="271"/>
      <c r="AZ2834" s="271"/>
      <c r="BA2834" s="271"/>
      <c r="BB2834" s="271"/>
      <c r="BC2834" s="271"/>
    </row>
    <row r="2837" spans="2:55" x14ac:dyDescent="0.25">
      <c r="C2837" s="58"/>
      <c r="D2837" s="165" t="str">
        <f>IF(OR(AND(D2744=Tablas!$C$61,'Formacion Profesional'!G2744=Tablas!$C$53),AND(D2744=Tablas!$C$61,'Formacion Profesional'!G2744=Tablas!$C$54),AND(D2744=Tablas!$C$62,'Formacion Profesional'!G2744=Tablas!$C$53),AND(D2744=Tablas!$C$62,'Formacion Profesional'!G2744=Tablas!$C$54),AND(D2744=Tablas!$C$62,'Formacion Profesional'!G2744=Tablas!$C$56)),"Una réplica","")</f>
        <v/>
      </c>
      <c r="E2837" s="162" t="str">
        <f>IF(OR(AND(D2744=Tablas!$C$61,'Formacion Profesional'!G2744=Tablas!$C$53),AND(D2744=Tablas!$C$61,'Formacion Profesional'!G2744=Tablas!$C$54),AND(D2744=Tablas!$C$62,'Formacion Profesional'!G2744=Tablas!$C$53),AND(D2744=Tablas!$C$62,'Formacion Profesional'!G2744=Tablas!$C$54),AND(D2744=Tablas!$C$62,'Formacion Profesional'!G2744=Tablas!$C$56)),"Todas las réplicas","")</f>
        <v/>
      </c>
      <c r="AO2837" s="58"/>
      <c r="AP2837" s="165"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Profesional'!AS2744=Tablas!$C$56)),"Una réplica","")</f>
        <v/>
      </c>
      <c r="AQ2837" s="162"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Profesional'!AS2744=Tablas!$C$56)),"Todas las réplicas","")</f>
        <v/>
      </c>
    </row>
    <row r="2838" spans="2:55" x14ac:dyDescent="0.25">
      <c r="C2838" s="167" t="str">
        <f>IF(OR(AND(D2744=Tablas!$C$61,'Formacion Profesional'!G2744=Tablas!$C$53),AND(D2744=Tablas!$C$61,'Formacion Profesional'!G2744=Tablas!$C$54),AND(D2744=Tablas!$C$62,'Formacion Profesional'!G2744=Tablas!$C$53),AND(D2744=Tablas!$C$62,'Formacion Profesional'!G2744=Tablas!$C$54),AND(D2744=Tablas!$C$62,'Formacion Profesional'!G2744=Tablas!$C$56)),"Del sujeto beneficiario","")</f>
        <v/>
      </c>
      <c r="D2838" s="127"/>
      <c r="E2838" s="127"/>
      <c r="AO2838" s="167"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Profesional'!AS2744=Tablas!$C$56)),"Del sujeto beneficiario","")</f>
        <v/>
      </c>
      <c r="AP2838" s="127"/>
      <c r="AQ2838" s="127"/>
    </row>
    <row r="2839" spans="2:55" x14ac:dyDescent="0.25">
      <c r="C2839" s="73" t="str">
        <f>IF(OR(AND(D2744=Tablas!$C$61,'Formacion Profesional'!G2744=Tablas!$C$53),AND(D2744=Tablas!$C$61,'Formacion Profesional'!G2744=Tablas!$C$54),AND(D2744=Tablas!$C$62,'Formacion Profesional'!G2744=Tablas!$C$53),AND(D2744=Tablas!$C$62,'Formacion Profesional'!G2744=Tablas!$C$54),AND(D2744=Tablas!$C$62,'Formacion Profesional'!G2744=Tablas!$C$56)),"De la/s patrocinada/s","")</f>
        <v/>
      </c>
      <c r="D2839" s="127"/>
      <c r="E2839" s="127"/>
      <c r="AO2839" s="73"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Profesional'!AS2744=Tablas!$C$56)),"De la/s patrocinada/s","")</f>
        <v/>
      </c>
      <c r="AP2839" s="127"/>
      <c r="AQ2839" s="127"/>
    </row>
    <row r="2840" spans="2:55" x14ac:dyDescent="0.25">
      <c r="C2840" s="126" t="str">
        <f>IF(OR(AND(D2744=Tablas!$C$61,'Formacion Profesional'!G2744=Tablas!$C$53),AND(D2744=Tablas!$C$61,'Formacion Profesional'!G2744=Tablas!$C$54),AND(D2744=Tablas!$C$62,'Formacion Profesional'!G2744=Tablas!$C$53),AND(D2744=Tablas!$C$62,'Formacion Profesional'!G2744=Tablas!$C$54),AND(D2744=Tablas!$C$62,'Formacion Profesional'!G2744=Tablas!$C$56)),"Total","")</f>
        <v/>
      </c>
      <c r="D2840" s="128" t="str">
        <f>IF(OR(AND(D2744=Tablas!$C$61,'Formacion Profesional'!G2744=Tablas!$C$53),AND(D2744=Tablas!$C$61,'Formacion Profesional'!G2744=Tablas!$C$54),AND(D2744=Tablas!$C$62,'Formacion Profesional'!G2744=Tablas!$C$53),AND(D2744=Tablas!$C$62,'Formacion Profesional'!G2744=Tablas!$C$54),AND(D2744=Tablas!$C$62,'Formacion Profesional'!G2744=Tablas!$C$56)),SUM(D2838:D2839),"")</f>
        <v/>
      </c>
      <c r="E2840" s="128" t="str">
        <f>IF(OR(AND(D2744=Tablas!$C$61,'Formacion Profesional'!G2744=Tablas!$C$53),AND(D2744=Tablas!$C$61,'Formacion Profesional'!G2744=Tablas!$C$54),AND(D2744=Tablas!$C$62,'Formacion Profesional'!G2744=Tablas!$C$53),AND(D2744=Tablas!$C$62,'Formacion Profesional'!G2744=Tablas!$C$54),AND(D2744=Tablas!$C$62,'Formacion Profesional'!G2744=Tablas!$C$56)),SUM(E2838:E2839),"")</f>
        <v/>
      </c>
      <c r="AO2840" s="12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Profesional'!AS2744=Tablas!$C$56)),"Total","")</f>
        <v/>
      </c>
      <c r="AP2840" s="128"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Profesional'!AS2744=Tablas!$C$56)),SUM(AP2838:AP2839),"")</f>
        <v/>
      </c>
      <c r="AQ2840" s="128"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Profesional'!AS2744=Tablas!$C$56)),SUM(AQ2838:AQ2839),"")</f>
        <v/>
      </c>
    </row>
    <row r="2843" spans="2:55" ht="15.75" x14ac:dyDescent="0.25">
      <c r="B2843" s="271" t="s">
        <v>9274</v>
      </c>
      <c r="C2843" s="271"/>
      <c r="D2843" s="271"/>
      <c r="E2843" s="271"/>
      <c r="F2843" s="271"/>
      <c r="G2843" s="271"/>
      <c r="H2843" s="271"/>
      <c r="I2843" s="271"/>
      <c r="J2843" s="271"/>
      <c r="K2843" s="271"/>
      <c r="L2843" s="271"/>
      <c r="M2843" s="271"/>
      <c r="N2843" s="271"/>
      <c r="O2843" s="271"/>
      <c r="P2843" s="271"/>
      <c r="Q2843" s="271"/>
      <c r="AN2843" s="271" t="s">
        <v>9274</v>
      </c>
      <c r="AO2843" s="271"/>
      <c r="AP2843" s="271"/>
      <c r="AQ2843" s="271"/>
      <c r="AR2843" s="271"/>
      <c r="AS2843" s="271"/>
      <c r="AT2843" s="271"/>
      <c r="AU2843" s="271"/>
      <c r="AV2843" s="271"/>
      <c r="AW2843" s="271"/>
      <c r="AX2843" s="271"/>
      <c r="AY2843" s="271"/>
      <c r="AZ2843" s="271"/>
      <c r="BA2843" s="271"/>
      <c r="BB2843" s="271"/>
      <c r="BC2843" s="271"/>
    </row>
    <row r="2845" spans="2:55" ht="71.25" customHeight="1" x14ac:dyDescent="0.25">
      <c r="C2845" s="38"/>
      <c r="D2845" s="38"/>
      <c r="E2845" s="166" t="str">
        <f>IF(OR(AND(D2744=Tablas!$C$61,'Formacion Profesional'!G2744=Tablas!$C$53),AND(D2744=Tablas!$C$61,'Formacion Profesional'!G2744=Tablas!$C$54),AND(D2744=Tablas!$C$62,'Formacion Profesional'!G2744=Tablas!$C$53),AND(D2744=Tablas!$C$62,'Formacion Profesional'!G2744=Tablas!$C$54),AND(D2744=Tablas!$C$62,'Formacion Profesional'!G2744=Tablas!$C$56)),"Producción / Operaciones","")</f>
        <v/>
      </c>
      <c r="F2845" s="166" t="str">
        <f>IF(OR(AND(D2744=Tablas!$C$61,'Formacion Profesional'!G2744=Tablas!$C$53),AND(D2744=Tablas!$C$61,'Formacion Profesional'!G2744=Tablas!$C$54),AND(D2744=Tablas!$C$62,'Formacion Profesional'!G2744=Tablas!$C$53),AND(D2744=Tablas!$C$62,'Formacion Profesional'!G2744=Tablas!$C$54),AND(D2744=Tablas!$C$62,'Formacion Profesional'!G2744=Tablas!$C$56)),"Comercial y ventas","")</f>
        <v/>
      </c>
      <c r="G2845" s="166" t="str">
        <f>IF(OR(AND(D2744=Tablas!$C$61,'Formacion Profesional'!G2744=Tablas!$C$53),AND(D2744=Tablas!$C$61,'Formacion Profesional'!G2744=Tablas!$C$54),AND(D2744=Tablas!$C$62,'Formacion Profesional'!G2744=Tablas!$C$53),AND(D2744=Tablas!$C$62,'Formacion Profesional'!G2744=Tablas!$C$54),AND(D2744=Tablas!$C$62,'Formacion Profesional'!G2744=Tablas!$C$56)),"Administración y finanzas","")</f>
        <v/>
      </c>
      <c r="H2845" s="166" t="str">
        <f>IF(OR(AND(D2744=Tablas!$C$61,'Formacion Profesional'!G2744=Tablas!$C$53),AND(D2744=Tablas!$C$61,'Formacion Profesional'!G2744=Tablas!$C$54),AND(D2744=Tablas!$C$62,'Formacion Profesional'!G2744=Tablas!$C$53),AND(D2744=Tablas!$C$62,'Formacion Profesional'!G2744=Tablas!$C$54),AND(D2744=Tablas!$C$62,'Formacion Profesional'!G2744=Tablas!$C$56)),"Recursos Humanos","")</f>
        <v/>
      </c>
      <c r="I2845" s="166" t="str">
        <f>IF(OR(AND(D2744=Tablas!$C$61,'Formacion Profesional'!G2744=Tablas!$C$53),AND(D2744=Tablas!$C$61,'Formacion Profesional'!G2744=Tablas!$C$54),AND(D2744=Tablas!$C$62,'Formacion Profesional'!G2744=Tablas!$C$53),AND(D2744=Tablas!$C$62,'Formacion Profesional'!G2744=Tablas!$C$54),AND(D2744=Tablas!$C$62,'Formacion Profesional'!G2744=Tablas!$C$56)),"Otros","")</f>
        <v/>
      </c>
      <c r="J2845" s="166" t="str">
        <f>IF(OR(AND(D2744=Tablas!$C$61,'Formacion Profesional'!G2744=Tablas!$C$53),AND(D2744=Tablas!$C$61,'Formacion Profesional'!G2744=Tablas!$C$54),AND(D2744=Tablas!$C$62,'Formacion Profesional'!G2744=Tablas!$C$53),AND(D2744=Tablas!$C$62,'Formacion Profesional'!G2744=Tablas!$C$54),AND(D2744=Tablas!$C$62,'Formacion Profesional'!G2744=Tablas!$C$56)),"Total","")</f>
        <v/>
      </c>
      <c r="L2845" s="26"/>
      <c r="AO2845" s="38"/>
      <c r="AP2845" s="38"/>
      <c r="AQ2845" s="16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Profesional'!AS2744=Tablas!$C$56)),"Producción / Operaciones","")</f>
        <v/>
      </c>
      <c r="AR2845" s="16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Profesional'!AS2744=Tablas!$C$56)),"Comercial y ventas","")</f>
        <v/>
      </c>
      <c r="AS2845" s="16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Profesional'!AS2744=Tablas!$C$56)),"Administración y finanzas","")</f>
        <v/>
      </c>
      <c r="AT2845" s="16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Profesional'!AS2744=Tablas!$C$56)),"Recursos Humanos","")</f>
        <v/>
      </c>
      <c r="AU2845" s="16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Profesional'!AS2744=Tablas!$C$56)),"Otros","")</f>
        <v/>
      </c>
      <c r="AV2845" s="16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Profesional'!AS2744=Tablas!$C$56)),"Total","")</f>
        <v/>
      </c>
      <c r="AX2845" s="26"/>
    </row>
    <row r="2846" spans="2:55" x14ac:dyDescent="0.25">
      <c r="C2846" s="397" t="str">
        <f>IF(AND('Empresa Cooperativa'!$D$12=Tablas!$C$4,OR(AND(D2744=Tablas!$C$61,'Formacion Profesional'!G2744=Tablas!$C$53),AND(D2744=Tablas!$C$61,'Formacion Profesional'!G2744=Tablas!$C$54),AND(D2744=Tablas!$C$62,'Formacion Profesional'!G2744=Tablas!$C$53),AND(D2744=Tablas!$C$62,'Formacion Profesional'!G2744=Tablas!$C$54),AND(D2744=Tablas!$C$62,'Formacion Profesional'!G2744=Tablas!$C$56))),"Gerentes",IF(AND('Empresa Cooperativa'!$D$12=Tablas!$C$5,OR(AND(D2744=Tablas!$C$61,'Formacion Profesional'!G2744=Tablas!$C$53),AND(D2744=Tablas!$C$61,'Formacion Profesional'!G2744=Tablas!$C$54),AND(D2744=Tablas!$C$62,'Formacion Profesional'!G2744=Tablas!$C$53),AND(D2744=Tablas!$C$62,'Formacion Profesional'!G2744=Tablas!$C$54),AND(D2744=Tablas!$C$62,'Formacion Profesional'!G2744=Tablas!$C$56))),"Asociados",""))</f>
        <v/>
      </c>
      <c r="D2846" s="397"/>
      <c r="E2846" s="129"/>
      <c r="F2846" s="129"/>
      <c r="G2846" s="129"/>
      <c r="H2846" s="129"/>
      <c r="I2846" s="129"/>
      <c r="J2846" s="131" t="str">
        <f>IF(OR(AND(D2744=Tablas!$C$61,'Formacion Profesional'!G2744=Tablas!$C$53),AND(D2744=Tablas!$C$61,'Formacion Profesional'!G2744=Tablas!$C$54),AND(D2744=Tablas!$C$62,'Formacion Profesional'!G2744=Tablas!$C$53),AND(D2744=Tablas!$C$62,'Formacion Profesional'!G2744=Tablas!$C$54),AND(D2744=Tablas!$C$62,'Formacion Profesional'!G2744=Tablas!$C$56)),SUM(E2846:I2846),"")</f>
        <v/>
      </c>
      <c r="L2846" s="26"/>
      <c r="AO2846" s="397" t="str">
        <f>IF(AND('Empresa Cooperativa'!$D$12=Tablas!$C$4,OR(AND(AP2744=Tablas!$C$61,'Formacion Profesional'!AS2744=Tablas!$C$53),AND(AP2744=Tablas!$C$61,'Formacion Profesional'!AS2744=Tablas!$C$54),AND(AP2744=Tablas!$C$62,'Formacion Profesional'!AS2744=Tablas!$C$53),AND(AP2744=Tablas!$C$62,'Formacion Profesional'!AS2744=Tablas!$C$54),AND(AP2744=Tablas!$C$62,'Formacion Profesional'!AS2744=Tablas!$C$56))),"Gerentes",IF(AND('Empresa Cooperativa'!$D$12=Tablas!$C$5,OR(AND(AP2744=Tablas!$C$61,'Formacion Profesional'!AS2744=Tablas!$C$53),AND(AP2744=Tablas!$C$61,'Formacion Profesional'!AS2744=Tablas!$C$54),AND(AP2744=Tablas!$C$62,'Formacion Profesional'!AS2744=Tablas!$C$53),AND(AP2744=Tablas!$C$62,'Formacion Profesional'!AS2744=Tablas!$C$54),AND(AP2744=Tablas!$C$62,'Formacion Profesional'!AS2744=Tablas!$C$56))),"Asociados",""))</f>
        <v/>
      </c>
      <c r="AP2846" s="397"/>
      <c r="AQ2846" s="129"/>
      <c r="AR2846" s="129"/>
      <c r="AS2846" s="129"/>
      <c r="AT2846" s="129"/>
      <c r="AU2846" s="129"/>
      <c r="AV2846" s="131"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Profesional'!AS2744=Tablas!$C$56)),SUM(AQ2846:AU2846),"")</f>
        <v/>
      </c>
      <c r="AX2846" s="26"/>
    </row>
    <row r="2847" spans="2:55" x14ac:dyDescent="0.25">
      <c r="C2847" s="398" t="str">
        <f>IF(AND('Empresa Cooperativa'!$D$12=Tablas!$C$4,OR(AND(D2744=Tablas!$C$61,'Formacion Profesional'!G2744=Tablas!$C$53),AND(D2744=Tablas!$C$61,'Formacion Profesional'!G2744=Tablas!$C$54),AND(D2744=Tablas!$C$62,'Formacion Profesional'!G2744=Tablas!$C$53),AND(D2744=Tablas!$C$62,'Formacion Profesional'!G2744=Tablas!$C$54),AND(D2744=Tablas!$C$62,'Formacion Profesional'!G2744=Tablas!$C$56))),"Mandos Medios (supervisores, jefes de área, etc.)","")</f>
        <v/>
      </c>
      <c r="D2847" s="398"/>
      <c r="E2847" s="129"/>
      <c r="F2847" s="129"/>
      <c r="G2847" s="129"/>
      <c r="H2847" s="129"/>
      <c r="I2847" s="129"/>
      <c r="J2847" s="131" t="str">
        <f>IF(OR(AND(D2744=Tablas!$C$61,'Formacion Profesional'!G2744=Tablas!$C$53),AND(D2744=Tablas!$C$61,'Formacion Profesional'!G2744=Tablas!$C$54),AND(D2744=Tablas!$C$62,'Formacion Profesional'!G2744=Tablas!$C$53),AND(D2744=Tablas!$C$62,'Formacion Profesional'!G2744=Tablas!$C$54),AND(D2744=Tablas!$C$62,'Formacion Profesional'!G2744=Tablas!$C$56)),SUM(E2847:I2847),"")</f>
        <v/>
      </c>
      <c r="L2847" s="26"/>
      <c r="AO2847" s="398" t="str">
        <f>IF(AND('Empresa Cooperativa'!$D$12=Tablas!$C$4,OR(AND(AP2744=Tablas!$C$61,'Formacion Profesional'!AS2744=Tablas!$C$53),AND(AP2744=Tablas!$C$61,'Formacion Profesional'!AS2744=Tablas!$C$54),AND(AP2744=Tablas!$C$62,'Formacion Profesional'!AS2744=Tablas!$C$53),AND(AP2744=Tablas!$C$62,'Formacion Profesional'!AS2744=Tablas!$C$54),AND(AP2744=Tablas!$C$62,'Formacion Profesional'!AS2744=Tablas!$C$56))),"Mandos Medios (supervisores, jefes de área, etc.)","")</f>
        <v/>
      </c>
      <c r="AP2847" s="398"/>
      <c r="AQ2847" s="129"/>
      <c r="AR2847" s="129"/>
      <c r="AS2847" s="129"/>
      <c r="AT2847" s="129"/>
      <c r="AU2847" s="129"/>
      <c r="AV2847" s="131"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Profesional'!AS2744=Tablas!$C$56)),SUM(AQ2847:AU2847),"")</f>
        <v/>
      </c>
      <c r="AX2847" s="26"/>
    </row>
    <row r="2848" spans="2:55" x14ac:dyDescent="0.25">
      <c r="C2848" s="398" t="str">
        <f>IF(AND('Empresa Cooperativa'!$D$12=Tablas!$C$4,OR(AND(D2744=Tablas!$C$61,'Formacion Profesional'!G2744=Tablas!$C$53),AND(D2744=Tablas!$C$61,'Formacion Profesional'!G2744=Tablas!$C$54),AND(D2744=Tablas!$C$62,'Formacion Profesional'!G2744=Tablas!$C$53),AND(D2744=Tablas!$C$62,'Formacion Profesional'!G2744=Tablas!$C$54),AND(D2744=Tablas!$C$62,'Formacion Profesional'!G2744=Tablas!$C$56))),"Operativos","")</f>
        <v/>
      </c>
      <c r="D2848" s="398"/>
      <c r="E2848" s="129"/>
      <c r="F2848" s="129"/>
      <c r="G2848" s="129"/>
      <c r="H2848" s="129"/>
      <c r="I2848" s="129"/>
      <c r="J2848" s="131" t="str">
        <f>IF(OR(AND(D2744=Tablas!$C$61,'Formacion Profesional'!G2744=Tablas!$C$53),AND(D2744=Tablas!$C$61,'Formacion Profesional'!G2744=Tablas!$C$54),AND(D2744=Tablas!$C$62,'Formacion Profesional'!G2744=Tablas!$C$53),AND(D2744=Tablas!$C$62,'Formacion Profesional'!G2744=Tablas!$C$54),AND(D2744=Tablas!$C$62,'Formacion Profesional'!G2744=Tablas!$C$56)),SUM(E2848:I2848),"")</f>
        <v/>
      </c>
      <c r="L2848" s="26"/>
      <c r="AO2848" s="398" t="str">
        <f>IF(AND('Empresa Cooperativa'!$D$12=Tablas!$C$4,OR(AND(AP2744=Tablas!$C$61,'Formacion Profesional'!AS2744=Tablas!$C$53),AND(AP2744=Tablas!$C$61,'Formacion Profesional'!AS2744=Tablas!$C$54),AND(AP2744=Tablas!$C$62,'Formacion Profesional'!AS2744=Tablas!$C$53),AND(AP2744=Tablas!$C$62,'Formacion Profesional'!AS2744=Tablas!$C$54),AND(AP2744=Tablas!$C$62,'Formacion Profesional'!AS2744=Tablas!$C$56))),"Operativos","")</f>
        <v/>
      </c>
      <c r="AP2848" s="398"/>
      <c r="AQ2848" s="129"/>
      <c r="AR2848" s="129"/>
      <c r="AS2848" s="129"/>
      <c r="AT2848" s="129"/>
      <c r="AU2848" s="129"/>
      <c r="AV2848" s="131"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Profesional'!AS2744=Tablas!$C$56)),SUM(AQ2848:AU2848),"")</f>
        <v/>
      </c>
      <c r="AX2848" s="26"/>
    </row>
    <row r="2849" spans="2:55" x14ac:dyDescent="0.25">
      <c r="C2849" s="386" t="str">
        <f>IF(OR(AND(D2744=Tablas!$C$61,'Formacion Profesional'!G2744=Tablas!$C$53),AND(D2744=Tablas!$C$61,'Formacion Profesional'!G2744=Tablas!$C$54),AND(D2744=Tablas!$C$62,'Formacion Profesional'!G2744=Tablas!$C$53),AND(D2744=Tablas!$C$62,'Formacion Profesional'!G2744=Tablas!$C$54),AND(D2744=Tablas!$C$62,'Formacion Profesional'!G2744=Tablas!$C$56)),"Total","")</f>
        <v/>
      </c>
      <c r="D2849" s="386"/>
      <c r="E2849" s="130" t="str">
        <f>IF(OR(AND(D2744=Tablas!$C$61,'Formacion Profesional'!G2744=Tablas!$C$53),AND(D2744=Tablas!$C$61,'Formacion Profesional'!G2744=Tablas!$C$54),AND(D2744=Tablas!$C$62,'Formacion Profesional'!G2744=Tablas!$C$53),AND(D2744=Tablas!$C$62,'Formacion Profesional'!G2744=Tablas!$C$54),AND(D2744=Tablas!$C$62,'Formacion Profesional'!G2744=Tablas!$C$56)),SUM(E2846:E2848),"")</f>
        <v/>
      </c>
      <c r="F2849" s="130" t="str">
        <f>IF(OR(AND(D2744=Tablas!$C$61,'Formacion Profesional'!G2744=Tablas!$C$53),AND(D2744=Tablas!$C$61,'Formacion Profesional'!G2744=Tablas!$C$54),AND(D2744=Tablas!$C$62,'Formacion Profesional'!G2744=Tablas!$C$53),AND(D2744=Tablas!$C$62,'Formacion Profesional'!G2744=Tablas!$C$54),AND(D2744=Tablas!$C$62,'Formacion Profesional'!G2744=Tablas!$C$56)),SUM(F2846:F2848),"")</f>
        <v/>
      </c>
      <c r="G2849" s="130" t="str">
        <f>IF(OR(AND(D2744=Tablas!$C$61,'Formacion Profesional'!G2744=Tablas!$C$53),AND(D2744=Tablas!$C$61,'Formacion Profesional'!G2744=Tablas!$C$54),AND(D2744=Tablas!$C$62,'Formacion Profesional'!G2744=Tablas!$C$53),AND(D2744=Tablas!$C$62,'Formacion Profesional'!G2744=Tablas!$C$54),AND(D2744=Tablas!$C$62,'Formacion Profesional'!G2744=Tablas!$C$56)),SUM(G2846:G2848),"")</f>
        <v/>
      </c>
      <c r="H2849" s="130" t="str">
        <f>IF(OR(AND(D2744=Tablas!$C$61,'Formacion Profesional'!G2744=Tablas!$C$53),AND(D2744=Tablas!$C$61,'Formacion Profesional'!G2744=Tablas!$C$54),AND(D2744=Tablas!$C$62,'Formacion Profesional'!G2744=Tablas!$C$53),AND(D2744=Tablas!$C$62,'Formacion Profesional'!G2744=Tablas!$C$54),AND(D2744=Tablas!$C$62,'Formacion Profesional'!G2744=Tablas!$C$56)),SUM(H2846:H2848),"")</f>
        <v/>
      </c>
      <c r="I2849" s="130" t="str">
        <f>IF(OR(AND(D2744=Tablas!$C$61,'Formacion Profesional'!G2744=Tablas!$C$53),AND(D2744=Tablas!$C$61,'Formacion Profesional'!G2744=Tablas!$C$54),AND(D2744=Tablas!$C$62,'Formacion Profesional'!G2744=Tablas!$C$53),AND(D2744=Tablas!$C$62,'Formacion Profesional'!G2744=Tablas!$C$54),AND(D2744=Tablas!$C$62,'Formacion Profesional'!G2744=Tablas!$C$56)),SUM(I2846:I2848),"")</f>
        <v/>
      </c>
      <c r="J2849" s="130" t="str">
        <f>IF(OR(AND(D2744=Tablas!$C$61,'Formacion Profesional'!G2744=Tablas!$C$53),AND(D2744=Tablas!$C$61,'Formacion Profesional'!G2744=Tablas!$C$54),AND(D2744=Tablas!$C$62,'Formacion Profesional'!G2744=Tablas!$C$53),AND(D2744=Tablas!$C$62,'Formacion Profesional'!G2744=Tablas!$C$54),AND(D2744=Tablas!$C$62,'Formacion Profesional'!G2744=Tablas!$C$56)),SUM(J2846:J2848),"")</f>
        <v/>
      </c>
      <c r="L2849" s="26"/>
      <c r="AO2849" s="386"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Profesional'!AS2744=Tablas!$C$56)),"Total","")</f>
        <v/>
      </c>
      <c r="AP2849" s="386"/>
      <c r="AQ2849" s="130"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Profesional'!AS2744=Tablas!$C$56)),SUM(AQ2846:AQ2848),"")</f>
        <v/>
      </c>
      <c r="AR2849" s="130"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Profesional'!AS2744=Tablas!$C$56)),SUM(AR2846:AR2848),"")</f>
        <v/>
      </c>
      <c r="AS2849" s="130"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Profesional'!AS2744=Tablas!$C$56)),SUM(AS2846:AS2848),"")</f>
        <v/>
      </c>
      <c r="AT2849" s="130"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Profesional'!AS2744=Tablas!$C$56)),SUM(AT2846:AT2848),"")</f>
        <v/>
      </c>
      <c r="AU2849" s="130"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Profesional'!AS2744=Tablas!$C$56)),SUM(AU2846:AU2848),"")</f>
        <v/>
      </c>
      <c r="AV2849" s="130" t="str">
        <f>IF(OR(AND(AP2744=Tablas!$C$61,'Formacion Profesional'!AS2744=Tablas!$C$53),AND(AP2744=Tablas!$C$61,'Formacion Profesional'!AS2744=Tablas!$C$54),AND(AP2744=Tablas!$C$62,'Formacion Profesional'!AS2744=Tablas!$C$53),AND(AP2744=Tablas!$C$62,'Formacion Profesional'!AS2744=Tablas!$C$54),AND(AP2744=Tablas!$C$62,'Formacion Profesional'!AS2744=Tablas!$C$56)),SUM(AV2846:AV2848),"")</f>
        <v/>
      </c>
      <c r="AX2849" s="26"/>
    </row>
    <row r="2851" spans="2:55" ht="15.75" x14ac:dyDescent="0.25">
      <c r="B2851" s="271" t="s">
        <v>9205</v>
      </c>
      <c r="C2851" s="271"/>
      <c r="D2851" s="271"/>
      <c r="E2851" s="271"/>
      <c r="F2851" s="271"/>
      <c r="G2851" s="271"/>
      <c r="H2851" s="271"/>
      <c r="I2851" s="271"/>
      <c r="J2851" s="271"/>
      <c r="K2851" s="271"/>
      <c r="L2851" s="271"/>
      <c r="M2851" s="271"/>
      <c r="N2851" s="271"/>
      <c r="O2851" s="271"/>
      <c r="P2851" s="271"/>
      <c r="Q2851" s="271"/>
      <c r="AN2851" s="271" t="s">
        <v>9205</v>
      </c>
      <c r="AO2851" s="271"/>
      <c r="AP2851" s="271"/>
      <c r="AQ2851" s="271"/>
      <c r="AR2851" s="271"/>
      <c r="AS2851" s="271"/>
      <c r="AT2851" s="271"/>
      <c r="AU2851" s="271"/>
      <c r="AV2851" s="271"/>
      <c r="AW2851" s="271"/>
      <c r="AX2851" s="271"/>
      <c r="AY2851" s="271"/>
      <c r="AZ2851" s="271"/>
      <c r="BA2851" s="271"/>
      <c r="BB2851" s="271"/>
      <c r="BC2851" s="271"/>
    </row>
    <row r="2853" spans="2:55" ht="69" customHeight="1" x14ac:dyDescent="0.25">
      <c r="D2853" s="162" t="str">
        <f>IF(D2839&gt;0,"Organismo patrocinado","")</f>
        <v/>
      </c>
      <c r="E2853" s="162" t="str">
        <f>IF(D2839&gt;0,"Dotacion de personal","")</f>
        <v/>
      </c>
      <c r="F2853" s="162" t="str">
        <f>IF(D2839&gt;0,"Cantidad de personas informadas a capacitar","")</f>
        <v/>
      </c>
      <c r="G2853" s="162" t="str">
        <f>IF(D2839&gt;0,"Cantidad de personas a capacitar en el curso","")</f>
        <v/>
      </c>
      <c r="AP2853" s="162" t="str">
        <f>IF(AP2839&gt;0,"Organismo patrocinado","")</f>
        <v/>
      </c>
      <c r="AQ2853" s="162" t="str">
        <f>IF(AP2839&gt;0,"Dotacion de personal","")</f>
        <v/>
      </c>
      <c r="AR2853" s="162" t="str">
        <f>IF(AP2839&gt;0,"Cantidad de personas informadas a capacitar","")</f>
        <v/>
      </c>
      <c r="AS2853" s="162" t="str">
        <f>IF(AP2839&gt;0,"Cantidad de personas a capacitar en el curso","")</f>
        <v/>
      </c>
    </row>
    <row r="2854" spans="2:55" x14ac:dyDescent="0.25">
      <c r="D2854" s="163"/>
      <c r="E2854" s="183" t="str">
        <f>IF(AND(D2839&gt;0,D2854&gt;0),VLOOKUP(D2854,'Organismos patrocinados'!$D$14:$G$43,3,FALSE),"")</f>
        <v/>
      </c>
      <c r="F2854" s="183" t="str">
        <f>IF(AND(D2839&gt;0,D2854&gt;0),VLOOKUP(D2854,'Organismos patrocinados'!$D$14:$G$43,4,FALSE),"")</f>
        <v/>
      </c>
      <c r="G2854" s="77"/>
      <c r="AP2854" s="163"/>
      <c r="AQ2854" s="183" t="str">
        <f>IF(AND(AP2839&gt;0,AP2854&gt;0),VLOOKUP(AP2854,'Organismos patrocinados'!$D$14:$G$43,3,FALSE),"")</f>
        <v/>
      </c>
      <c r="AR2854" s="183" t="str">
        <f>IF(AND(AP2839&gt;0,AP2854&gt;0),VLOOKUP(AP2854,'Organismos patrocinados'!$D$14:$G$43,4,FALSE),"")</f>
        <v/>
      </c>
      <c r="AS2854" s="77"/>
    </row>
    <row r="2855" spans="2:55" x14ac:dyDescent="0.25">
      <c r="D2855" s="163"/>
      <c r="E2855" s="183" t="str">
        <f>IF(AND(D2839&gt;0,D2855&gt;0),VLOOKUP(D2855,'Organismos patrocinados'!$D$14:$G$43,3,FALSE),"")</f>
        <v/>
      </c>
      <c r="F2855" s="183" t="str">
        <f>IF(AND(D2839&gt;0,D2855&gt;0),VLOOKUP(D2855,'Organismos patrocinados'!$D$14:$G$43,4,FALSE),"")</f>
        <v/>
      </c>
      <c r="G2855" s="77"/>
      <c r="AP2855" s="163"/>
      <c r="AQ2855" s="183" t="str">
        <f>IF(AND(AP2839&gt;0,AP2855&gt;0),VLOOKUP(AP2855,'Organismos patrocinados'!$D$14:$G$43,3,FALSE),"")</f>
        <v/>
      </c>
      <c r="AR2855" s="183" t="str">
        <f>IF(AND(AP2839&gt;0,AP2855&gt;0),VLOOKUP(AP2855,'Organismos patrocinados'!$D$14:$G$43,4,FALSE),"")</f>
        <v/>
      </c>
      <c r="AS2855" s="77"/>
    </row>
    <row r="2856" spans="2:55" x14ac:dyDescent="0.25">
      <c r="D2856" s="163"/>
      <c r="E2856" s="183" t="str">
        <f>IF(AND(D2839&gt;0,D2856&gt;0),VLOOKUP(D2856,'Organismos patrocinados'!$D$14:$G$43,3,FALSE),"")</f>
        <v/>
      </c>
      <c r="F2856" s="183" t="str">
        <f>IF(AND(D2839&gt;0,D2856&gt;0),VLOOKUP(D2856,'Organismos patrocinados'!$D$14:$G$43,4,FALSE),"")</f>
        <v/>
      </c>
      <c r="G2856" s="77"/>
      <c r="AP2856" s="163"/>
      <c r="AQ2856" s="183" t="str">
        <f>IF(AND(AP2839&gt;0,AP2856&gt;0),VLOOKUP(AP2856,'Organismos patrocinados'!$D$14:$G$43,3,FALSE),"")</f>
        <v/>
      </c>
      <c r="AR2856" s="183" t="str">
        <f>IF(AND(AP2839&gt;0,AP2856&gt;0),VLOOKUP(AP2856,'Organismos patrocinados'!$D$14:$G$43,4,FALSE),"")</f>
        <v/>
      </c>
      <c r="AS2856" s="77"/>
    </row>
    <row r="2857" spans="2:55" x14ac:dyDescent="0.25">
      <c r="D2857" s="163"/>
      <c r="E2857" s="183" t="str">
        <f>IF(AND(D2839&gt;0,D2857&gt;0),VLOOKUP(D2857,'Organismos patrocinados'!$D$14:$G$43,3,FALSE),"")</f>
        <v/>
      </c>
      <c r="F2857" s="183" t="str">
        <f>IF(AND(D2839&gt;0,D2857&gt;0),VLOOKUP(D2857,'Organismos patrocinados'!$D$14:$G$43,4,FALSE),"")</f>
        <v/>
      </c>
      <c r="G2857" s="77"/>
      <c r="AP2857" s="163"/>
      <c r="AQ2857" s="183" t="str">
        <f>IF(AND(AP2839&gt;0,AP2857&gt;0),VLOOKUP(AP2857,'Organismos patrocinados'!$D$14:$G$43,3,FALSE),"")</f>
        <v/>
      </c>
      <c r="AR2857" s="183" t="str">
        <f>IF(AND(AP2839&gt;0,AP2857&gt;0),VLOOKUP(AP2857,'Organismos patrocinados'!$D$14:$G$43,4,FALSE),"")</f>
        <v/>
      </c>
      <c r="AS2857" s="77"/>
    </row>
    <row r="2858" spans="2:55" x14ac:dyDescent="0.25">
      <c r="D2858" s="163"/>
      <c r="E2858" s="183" t="str">
        <f>IF(AND(D2839&gt;0,D2858&gt;0),VLOOKUP(D2858,'Organismos patrocinados'!$D$14:$G$43,3,FALSE),"")</f>
        <v/>
      </c>
      <c r="F2858" s="183" t="str">
        <f>IF(AND(D2839&gt;0,D2858&gt;0),VLOOKUP(D2858,'Organismos patrocinados'!$D$14:$G$43,4,FALSE),"")</f>
        <v/>
      </c>
      <c r="G2858" s="77"/>
      <c r="AP2858" s="163"/>
      <c r="AQ2858" s="183" t="str">
        <f>IF(AND(AP2839&gt;0,AP2858&gt;0),VLOOKUP(AP2858,'Organismos patrocinados'!$D$14:$G$43,3,FALSE),"")</f>
        <v/>
      </c>
      <c r="AR2858" s="183" t="str">
        <f>IF(AND(AP2839&gt;0,AP2858&gt;0),VLOOKUP(AP2858,'Organismos patrocinados'!$D$14:$G$43,4,FALSE),"")</f>
        <v/>
      </c>
      <c r="AS2858" s="77"/>
    </row>
    <row r="2859" spans="2:55" x14ac:dyDescent="0.25">
      <c r="D2859" s="163"/>
      <c r="E2859" s="183" t="str">
        <f>IF(AND(D2839&gt;0,D2859&gt;0),VLOOKUP(D2859,'Organismos patrocinados'!$D$14:$G$43,3,FALSE),"")</f>
        <v/>
      </c>
      <c r="F2859" s="183" t="str">
        <f>IF(AND(D2839&gt;0,D2859&gt;0),VLOOKUP(D2859,'Organismos patrocinados'!$D$14:$G$43,4,FALSE),"")</f>
        <v/>
      </c>
      <c r="G2859" s="77"/>
      <c r="AP2859" s="163"/>
      <c r="AQ2859" s="183" t="str">
        <f>IF(AND(AP2839&gt;0,AP2859&gt;0),VLOOKUP(AP2859,'Organismos patrocinados'!$D$14:$G$43,3,FALSE),"")</f>
        <v/>
      </c>
      <c r="AR2859" s="183" t="str">
        <f>IF(AND(AP2839&gt;0,AP2859&gt;0),VLOOKUP(AP2859,'Organismos patrocinados'!$D$14:$G$43,4,FALSE),"")</f>
        <v/>
      </c>
      <c r="AS2859" s="77"/>
    </row>
    <row r="2860" spans="2:55" x14ac:dyDescent="0.25">
      <c r="D2860" s="163"/>
      <c r="E2860" s="183" t="str">
        <f>IF(AND(D2839&gt;0,D2860&gt;0),VLOOKUP(D2860,'Organismos patrocinados'!$D$14:$G$43,3,FALSE),"")</f>
        <v/>
      </c>
      <c r="F2860" s="183" t="str">
        <f>IF(AND(D2839&gt;0,D2860&gt;0),VLOOKUP(D2860,'Organismos patrocinados'!$D$14:$G$43,4,FALSE),"")</f>
        <v/>
      </c>
      <c r="G2860" s="77"/>
      <c r="AP2860" s="163"/>
      <c r="AQ2860" s="183" t="str">
        <f>IF(AND(AP2839&gt;0,AP2860&gt;0),VLOOKUP(AP2860,'Organismos patrocinados'!$D$14:$G$43,3,FALSE),"")</f>
        <v/>
      </c>
      <c r="AR2860" s="183" t="str">
        <f>IF(AND(AP2839&gt;0,AP2860&gt;0),VLOOKUP(AP2860,'Organismos patrocinados'!$D$14:$G$43,4,FALSE),"")</f>
        <v/>
      </c>
      <c r="AS2860" s="77"/>
    </row>
    <row r="2861" spans="2:55" x14ac:dyDescent="0.25">
      <c r="D2861" s="163"/>
      <c r="E2861" s="183" t="str">
        <f>IF(AND(D2839&gt;0,D2861&gt;0),VLOOKUP(D2861,'Organismos patrocinados'!$D$14:$G$43,3,FALSE),"")</f>
        <v/>
      </c>
      <c r="F2861" s="183" t="str">
        <f>IF(AND(D2839&gt;0,D2861&gt;0),VLOOKUP(D2861,'Organismos patrocinados'!$D$14:$G$43,4,FALSE),"")</f>
        <v/>
      </c>
      <c r="G2861" s="77"/>
      <c r="AP2861" s="163"/>
      <c r="AQ2861" s="183" t="str">
        <f>IF(AND(AP2839&gt;0,AP2861&gt;0),VLOOKUP(AP2861,'Organismos patrocinados'!$D$14:$G$43,3,FALSE),"")</f>
        <v/>
      </c>
      <c r="AR2861" s="183" t="str">
        <f>IF(AND(AP2839&gt;0,AP2861&gt;0),VLOOKUP(AP2861,'Organismos patrocinados'!$D$14:$G$43,4,FALSE),"")</f>
        <v/>
      </c>
      <c r="AS2861" s="77"/>
    </row>
    <row r="2862" spans="2:55" x14ac:dyDescent="0.25">
      <c r="D2862" s="163"/>
      <c r="E2862" s="183" t="str">
        <f>IF(AND(D2839&gt;0,D2862&gt;0),VLOOKUP(D2862,'Organismos patrocinados'!$D$14:$G$43,3,FALSE),"")</f>
        <v/>
      </c>
      <c r="F2862" s="183" t="str">
        <f>IF(AND(D2839&gt;0,D2862&gt;0),VLOOKUP(D2862,'Organismos patrocinados'!$D$14:$G$43,4,FALSE),"")</f>
        <v/>
      </c>
      <c r="G2862" s="77"/>
      <c r="AP2862" s="163"/>
      <c r="AQ2862" s="183" t="str">
        <f>IF(AND(AP2839&gt;0,AP2862&gt;0),VLOOKUP(AP2862,'Organismos patrocinados'!$D$14:$G$43,3,FALSE),"")</f>
        <v/>
      </c>
      <c r="AR2862" s="183" t="str">
        <f>IF(AND(AP2839&gt;0,AP2862&gt;0),VLOOKUP(AP2862,'Organismos patrocinados'!$D$14:$G$43,4,FALSE),"")</f>
        <v/>
      </c>
      <c r="AS2862" s="77"/>
    </row>
    <row r="2863" spans="2:55" x14ac:dyDescent="0.25">
      <c r="D2863" s="163"/>
      <c r="E2863" s="183" t="str">
        <f>IF(AND(D2839&gt;0,D2863&gt;0),VLOOKUP(D2863,'Organismos patrocinados'!$D$14:$G$43,3,FALSE),"")</f>
        <v/>
      </c>
      <c r="F2863" s="183" t="str">
        <f>IF(AND(D2839&gt;0,D2863&gt;0),VLOOKUP(D2863,'Organismos patrocinados'!$D$14:$G$43,4,FALSE),"")</f>
        <v/>
      </c>
      <c r="G2863" s="77"/>
      <c r="AP2863" s="163"/>
      <c r="AQ2863" s="183" t="str">
        <f>IF(AND(AP2839&gt;0,AP2863&gt;0),VLOOKUP(AP2863,'Organismos patrocinados'!$D$14:$G$43,3,FALSE),"")</f>
        <v/>
      </c>
      <c r="AR2863" s="183" t="str">
        <f>IF(AND(AP2839&gt;0,AP2863&gt;0),VLOOKUP(AP2863,'Organismos patrocinados'!$D$14:$G$43,4,FALSE),"")</f>
        <v/>
      </c>
      <c r="AS2863" s="77"/>
    </row>
    <row r="2864" spans="2:55" x14ac:dyDescent="0.25">
      <c r="D2864" s="163"/>
      <c r="E2864" s="183" t="str">
        <f>IF(AND(D2839&gt;0,D2864&gt;0),VLOOKUP(D2864,'Organismos patrocinados'!$D$14:$G$43,3,FALSE),"")</f>
        <v/>
      </c>
      <c r="F2864" s="183" t="str">
        <f>IF(AND(D2839&gt;0,D2864&gt;0),VLOOKUP(D2864,'Organismos patrocinados'!$D$14:$G$43,4,FALSE),"")</f>
        <v/>
      </c>
      <c r="G2864" s="77"/>
      <c r="AP2864" s="163"/>
      <c r="AQ2864" s="183" t="str">
        <f>IF(AND(AP2839&gt;0,AP2864&gt;0),VLOOKUP(AP2864,'Organismos patrocinados'!$D$14:$G$43,3,FALSE),"")</f>
        <v/>
      </c>
      <c r="AR2864" s="183" t="str">
        <f>IF(AND(AP2839&gt;0,AP2864&gt;0),VLOOKUP(AP2864,'Organismos patrocinados'!$D$14:$G$43,4,FALSE),"")</f>
        <v/>
      </c>
      <c r="AS2864" s="77"/>
    </row>
    <row r="2865" spans="2:55" x14ac:dyDescent="0.25">
      <c r="D2865" s="163"/>
      <c r="E2865" s="183" t="str">
        <f>IF(AND(D2839&gt;0,D2865&gt;0),VLOOKUP(D2865,'Organismos patrocinados'!$D$14:$G$43,3,FALSE),"")</f>
        <v/>
      </c>
      <c r="F2865" s="183" t="str">
        <f>IF(AND(D2839&gt;0,D2865&gt;0),VLOOKUP(D2865,'Organismos patrocinados'!$D$14:$G$43,4,FALSE),"")</f>
        <v/>
      </c>
      <c r="G2865" s="77"/>
      <c r="AP2865" s="163"/>
      <c r="AQ2865" s="183" t="str">
        <f>IF(AND(AP2839&gt;0,AP2865&gt;0),VLOOKUP(AP2865,'Organismos patrocinados'!$D$14:$G$43,3,FALSE),"")</f>
        <v/>
      </c>
      <c r="AR2865" s="183" t="str">
        <f>IF(AND(AP2839&gt;0,AP2865&gt;0),VLOOKUP(AP2865,'Organismos patrocinados'!$D$14:$G$43,4,FALSE),"")</f>
        <v/>
      </c>
      <c r="AS2865" s="77"/>
    </row>
    <row r="2866" spans="2:55" x14ac:dyDescent="0.25">
      <c r="D2866" s="163"/>
      <c r="E2866" s="183" t="str">
        <f>IF(AND(D2839&gt;0,D2866&gt;0),VLOOKUP(D2866,'Organismos patrocinados'!$D$14:$G$43,3,FALSE),"")</f>
        <v/>
      </c>
      <c r="F2866" s="183" t="str">
        <f>IF(AND(D2839&gt;0,D2866&gt;0),VLOOKUP(D2866,'Organismos patrocinados'!$D$14:$G$43,4,FALSE),"")</f>
        <v/>
      </c>
      <c r="G2866" s="77"/>
      <c r="AP2866" s="163"/>
      <c r="AQ2866" s="183" t="str">
        <f>IF(AND(AP2839&gt;0,AP2866&gt;0),VLOOKUP(AP2866,'Organismos patrocinados'!$D$14:$G$43,3,FALSE),"")</f>
        <v/>
      </c>
      <c r="AR2866" s="183" t="str">
        <f>IF(AND(AP2839&gt;0,AP2866&gt;0),VLOOKUP(AP2866,'Organismos patrocinados'!$D$14:$G$43,4,FALSE),"")</f>
        <v/>
      </c>
      <c r="AS2866" s="77"/>
    </row>
    <row r="2867" spans="2:55" x14ac:dyDescent="0.25">
      <c r="D2867" s="163"/>
      <c r="E2867" s="183" t="str">
        <f>IF(AND(D2839&gt;0,D2867&gt;0),VLOOKUP(D2867,'Organismos patrocinados'!$D$14:$G$43,3,FALSE),"")</f>
        <v/>
      </c>
      <c r="F2867" s="183" t="str">
        <f>IF(AND(D2839&gt;0,D2867&gt;0),VLOOKUP(D2867,'Organismos patrocinados'!$D$14:$G$43,4,FALSE),"")</f>
        <v/>
      </c>
      <c r="G2867" s="77"/>
      <c r="AP2867" s="163"/>
      <c r="AQ2867" s="183" t="str">
        <f>IF(AND(AP2839&gt;0,AP2867&gt;0),VLOOKUP(AP2867,'Organismos patrocinados'!$D$14:$G$43,3,FALSE),"")</f>
        <v/>
      </c>
      <c r="AR2867" s="183" t="str">
        <f>IF(AND(AP2839&gt;0,AP2867&gt;0),VLOOKUP(AP2867,'Organismos patrocinados'!$D$14:$G$43,4,FALSE),"")</f>
        <v/>
      </c>
      <c r="AS2867" s="77"/>
    </row>
    <row r="2868" spans="2:55" x14ac:dyDescent="0.25">
      <c r="D2868" s="387" t="str">
        <f>IF(D2839&gt;0,"Total","")</f>
        <v/>
      </c>
      <c r="E2868" s="387"/>
      <c r="F2868" s="387"/>
      <c r="G2868" s="167" t="str">
        <f>IF(D2839&gt;0,SUM(G2854:G2867),"")</f>
        <v/>
      </c>
      <c r="AP2868" s="387" t="str">
        <f>IF(AP2839&gt;0,"Total","")</f>
        <v/>
      </c>
      <c r="AQ2868" s="387"/>
      <c r="AR2868" s="387"/>
      <c r="AS2868" s="167" t="str">
        <f>IF(AP2839&gt;0,SUM(AS2854:AS2867),"")</f>
        <v/>
      </c>
    </row>
    <row r="2873" spans="2:55" ht="30" customHeight="1" x14ac:dyDescent="0.25">
      <c r="C2873" s="103"/>
      <c r="D2873" s="103"/>
      <c r="E2873" s="103"/>
      <c r="F2873" s="166" t="str">
        <f>IF(D2839&gt;0,"Producción / Operaciones ","")</f>
        <v/>
      </c>
      <c r="G2873" s="166" t="str">
        <f>IF(D2839&gt;0,"Comercial y ventas","")</f>
        <v/>
      </c>
      <c r="H2873" s="166" t="str">
        <f>IF(D2839&gt;0,"Administración y finanzas","")</f>
        <v/>
      </c>
      <c r="I2873" s="166" t="str">
        <f>IF(D2839&gt;0,"Recursos Humanos","")</f>
        <v/>
      </c>
      <c r="J2873" s="166" t="str">
        <f>IF(D2839&gt;0,"Otros","")</f>
        <v/>
      </c>
      <c r="K2873" s="166" t="str">
        <f>IF(D2839&gt;0,"TOTAL","")</f>
        <v/>
      </c>
      <c r="AO2873" s="103"/>
      <c r="AP2873" s="103"/>
      <c r="AQ2873" s="103"/>
      <c r="AR2873" s="166" t="str">
        <f>IF(AP2839&gt;0,"Producción / Operaciones ","")</f>
        <v/>
      </c>
      <c r="AS2873" s="166" t="str">
        <f>IF(AP2839&gt;0,"Comercial y ventas","")</f>
        <v/>
      </c>
      <c r="AT2873" s="166" t="str">
        <f>IF(AP2839&gt;0,"Administración y finanzas","")</f>
        <v/>
      </c>
      <c r="AU2873" s="166" t="str">
        <f>IF(AP2839&gt;0,"Recursos Humanos","")</f>
        <v/>
      </c>
      <c r="AV2873" s="166" t="str">
        <f>IF(AP2839&gt;0,"Otros","")</f>
        <v/>
      </c>
      <c r="AW2873" s="166" t="str">
        <f>IF(AP2839&gt;0,"TOTAL","")</f>
        <v/>
      </c>
    </row>
    <row r="2874" spans="2:55" x14ac:dyDescent="0.25">
      <c r="C2874" s="388" t="str">
        <f>IF(AND('Empresa Cooperativa'!D3094=Tablas!C3086,D2839&gt;0),"Gerentes",IF(AND(D2839&gt;0,'Empresa Cooperativa'!D3094=Tablas!C3087),"Cantidad de asociados a capacitar",""))</f>
        <v/>
      </c>
      <c r="D2874" s="388"/>
      <c r="E2874" s="388"/>
      <c r="F2874" s="184"/>
      <c r="G2874" s="184"/>
      <c r="H2874" s="184"/>
      <c r="I2874" s="184"/>
      <c r="J2874" s="184"/>
      <c r="K2874" s="131" t="str">
        <f>IF(D2839&gt;0,SUM(F2874:J2874),"")</f>
        <v/>
      </c>
      <c r="AO2874" s="388" t="str">
        <f>IF(AND('Empresa Cooperativa'!AP3094=Tablas!AQ3086,AP2839&gt;0),"Gerentes",IF(AND(AP2839&gt;0,'Empresa Cooperativa'!AP3094=Tablas!AQ3087),"Cantidad de asociados a capacitar",""))</f>
        <v/>
      </c>
      <c r="AP2874" s="388"/>
      <c r="AQ2874" s="388"/>
      <c r="AR2874" s="184"/>
      <c r="AS2874" s="184"/>
      <c r="AT2874" s="184"/>
      <c r="AU2874" s="184"/>
      <c r="AV2874" s="184"/>
      <c r="AW2874" s="131" t="str">
        <f>IF(AP2839&gt;0,SUM(AR2874:AV2874),"")</f>
        <v/>
      </c>
    </row>
    <row r="2875" spans="2:55" x14ac:dyDescent="0.25">
      <c r="C2875" s="389" t="str">
        <f>IF(AND(D2839&gt;0,'Empresa Cooperativa'!D3094=Tablas!C3086),"Mandos Medios (supervisores, jefes de área, etc.)","")</f>
        <v/>
      </c>
      <c r="D2875" s="389"/>
      <c r="E2875" s="389"/>
      <c r="F2875" s="184"/>
      <c r="G2875" s="184"/>
      <c r="H2875" s="184"/>
      <c r="I2875" s="184"/>
      <c r="J2875" s="184"/>
      <c r="K2875" s="131" t="str">
        <f>IF(D2839&gt;0,SUM(F2875:J2875),"")</f>
        <v/>
      </c>
      <c r="AO2875" s="389" t="str">
        <f>IF(AND(AP2839&gt;0,'Empresa Cooperativa'!AP3094=Tablas!AQ3086),"Mandos Medios (supervisores, jefes de área, etc.)","")</f>
        <v/>
      </c>
      <c r="AP2875" s="389"/>
      <c r="AQ2875" s="389"/>
      <c r="AR2875" s="184"/>
      <c r="AS2875" s="184"/>
      <c r="AT2875" s="184"/>
      <c r="AU2875" s="184"/>
      <c r="AV2875" s="184"/>
      <c r="AW2875" s="131" t="str">
        <f>IF(AP2839&gt;0,SUM(AR2875:AV2875),"")</f>
        <v/>
      </c>
    </row>
    <row r="2876" spans="2:55" x14ac:dyDescent="0.25">
      <c r="C2876" s="389" t="str">
        <f>IF(AND(D2839&gt;0,'Empresa Cooperativa'!D3094=Tablas!C3086),"Operativos","")</f>
        <v/>
      </c>
      <c r="D2876" s="389"/>
      <c r="E2876" s="389"/>
      <c r="F2876" s="184"/>
      <c r="G2876" s="184"/>
      <c r="H2876" s="184"/>
      <c r="I2876" s="184"/>
      <c r="J2876" s="184"/>
      <c r="K2876" s="131" t="str">
        <f>IF(D2839&gt;0,SUM(F2876:J2876),"")</f>
        <v/>
      </c>
      <c r="AO2876" s="389" t="str">
        <f>IF(AND(AP2839&gt;0,'Empresa Cooperativa'!AP3094=Tablas!AQ3086),"Operativos","")</f>
        <v/>
      </c>
      <c r="AP2876" s="389"/>
      <c r="AQ2876" s="389"/>
      <c r="AR2876" s="184"/>
      <c r="AS2876" s="184"/>
      <c r="AT2876" s="184"/>
      <c r="AU2876" s="184"/>
      <c r="AV2876" s="184"/>
      <c r="AW2876" s="131" t="str">
        <f>IF(AP2839&gt;0,SUM(AR2876:AV2876),"")</f>
        <v/>
      </c>
    </row>
    <row r="2877" spans="2:55" x14ac:dyDescent="0.25">
      <c r="C2877" s="386" t="str">
        <f>IF(D2839&gt;0,"Total","")</f>
        <v/>
      </c>
      <c r="D2877" s="386"/>
      <c r="E2877" s="386"/>
      <c r="F2877" s="130" t="str">
        <f>IF(D2839&gt;0,SUM(F2874:F2876),"")</f>
        <v/>
      </c>
      <c r="G2877" s="130" t="str">
        <f>IF(D2839&gt;0,SUM(G2874:G2876),"")</f>
        <v/>
      </c>
      <c r="H2877" s="130" t="str">
        <f>IF(D2839&gt;0,SUM(H2874:H2876),"")</f>
        <v/>
      </c>
      <c r="I2877" s="130" t="str">
        <f>IF(D2839&gt;0,SUM(I2874:I2876),"")</f>
        <v/>
      </c>
      <c r="J2877" s="130" t="str">
        <f>IF(D2839&gt;0,SUM(J2874:J2876),"")</f>
        <v/>
      </c>
      <c r="K2877" s="130" t="str">
        <f>IF(D2839&gt;0,SUM(K2874:K2876),"")</f>
        <v/>
      </c>
      <c r="AO2877" s="386" t="str">
        <f>IF(AP2839&gt;0,"Total","")</f>
        <v/>
      </c>
      <c r="AP2877" s="386"/>
      <c r="AQ2877" s="386"/>
      <c r="AR2877" s="130" t="str">
        <f>IF(AP2839&gt;0,SUM(AR2874:AR2876),"")</f>
        <v/>
      </c>
      <c r="AS2877" s="130" t="str">
        <f>IF(AP2839&gt;0,SUM(AS2874:AS2876),"")</f>
        <v/>
      </c>
      <c r="AT2877" s="130" t="str">
        <f>IF(AP2839&gt;0,SUM(AT2874:AT2876),"")</f>
        <v/>
      </c>
      <c r="AU2877" s="130" t="str">
        <f>IF(AP2839&gt;0,SUM(AU2874:AU2876),"")</f>
        <v/>
      </c>
      <c r="AV2877" s="130" t="str">
        <f>IF(AP2839&gt;0,SUM(AV2874:AV2876),"")</f>
        <v/>
      </c>
      <c r="AW2877" s="130" t="str">
        <f>IF(AP2839&gt;0,SUM(AW2874:AW2876),"")</f>
        <v/>
      </c>
    </row>
    <row r="2878" spans="2:55" x14ac:dyDescent="0.25">
      <c r="C2878" s="58"/>
      <c r="D2878" s="58"/>
      <c r="E2878" s="58"/>
      <c r="F2878" s="58"/>
      <c r="G2878" s="58"/>
      <c r="H2878" s="58"/>
      <c r="I2878" s="58"/>
      <c r="J2878" s="58"/>
      <c r="K2878" s="58"/>
      <c r="AO2878" s="58"/>
      <c r="AP2878" s="58"/>
      <c r="AQ2878" s="58"/>
      <c r="AR2878" s="58"/>
      <c r="AS2878" s="58"/>
      <c r="AT2878" s="58"/>
      <c r="AU2878" s="58"/>
      <c r="AV2878" s="58"/>
      <c r="AW2878" s="58"/>
    </row>
    <row r="2880" spans="2:55" ht="15.75" x14ac:dyDescent="0.25">
      <c r="B2880" s="271" t="s">
        <v>9207</v>
      </c>
      <c r="C2880" s="271"/>
      <c r="D2880" s="271"/>
      <c r="E2880" s="271"/>
      <c r="F2880" s="271"/>
      <c r="G2880" s="271"/>
      <c r="H2880" s="271"/>
      <c r="I2880" s="271"/>
      <c r="J2880" s="271"/>
      <c r="K2880" s="271"/>
      <c r="L2880" s="271"/>
      <c r="M2880" s="271"/>
      <c r="N2880" s="271"/>
      <c r="O2880" s="271"/>
      <c r="P2880" s="271"/>
      <c r="Q2880" s="271"/>
      <c r="AN2880" s="271" t="s">
        <v>9207</v>
      </c>
      <c r="AO2880" s="271"/>
      <c r="AP2880" s="271"/>
      <c r="AQ2880" s="271"/>
      <c r="AR2880" s="271"/>
      <c r="AS2880" s="271"/>
      <c r="AT2880" s="271"/>
      <c r="AU2880" s="271"/>
      <c r="AV2880" s="271"/>
      <c r="AW2880" s="271"/>
      <c r="AX2880" s="271"/>
      <c r="AY2880" s="271"/>
      <c r="AZ2880" s="271"/>
      <c r="BA2880" s="271"/>
      <c r="BB2880" s="271"/>
      <c r="BC2880" s="271"/>
    </row>
    <row r="2882" spans="2:55" x14ac:dyDescent="0.25">
      <c r="B2882" s="288" t="str">
        <f>IF(OR(AND(D2744=Tablas!$C$61,'Formacion Profesional'!G2744=Tablas!$C$53),AND(D2744=Tablas!$C$61,'Formacion Profesional'!G2744=Tablas!$C$54),AND(D2744=Tablas!$C$62,'Formacion Profesional'!G2744=Tablas!$C$53),AND(D2744=Tablas!$C$62,'Formacion Profesional'!G2744=Tablas!$C$56)),"Estos items no son financiables para la combinación de tipo de formación y modalidad","")</f>
        <v/>
      </c>
      <c r="C2882" s="288"/>
      <c r="D2882" s="288"/>
      <c r="E2882" s="288"/>
      <c r="F2882" s="288"/>
      <c r="G2882" s="288"/>
      <c r="H2882" s="288"/>
      <c r="I2882" s="288"/>
      <c r="J2882" s="288"/>
      <c r="K2882" s="288"/>
      <c r="L2882" s="288"/>
      <c r="M2882" s="288"/>
      <c r="N2882" s="288"/>
      <c r="O2882" s="288"/>
      <c r="P2882" s="288"/>
      <c r="Q2882" s="288"/>
      <c r="AN2882" s="288" t="str">
        <f>IF(OR(AND(AP2744=Tablas!$C$61,'Formacion Profesional'!AS2744=Tablas!$C$53),AND(AP2744=Tablas!$C$61,'Formacion Profesional'!AS2744=Tablas!$C$54),AND(AP2744=Tablas!$C$62,'Formacion Profesional'!AS2744=Tablas!$C$53),AND(AP2744=Tablas!$C$62,'Formacion Profesional'!AS2744=Tablas!$C$56)),"Estos items no son financiables para la combinación de tipo de formación y modalidad","")</f>
        <v/>
      </c>
      <c r="AO2882" s="288"/>
      <c r="AP2882" s="288"/>
      <c r="AQ2882" s="288"/>
      <c r="AR2882" s="288"/>
      <c r="AS2882" s="288"/>
      <c r="AT2882" s="288"/>
      <c r="AU2882" s="288"/>
      <c r="AV2882" s="288"/>
      <c r="AW2882" s="288"/>
      <c r="AX2882" s="288"/>
      <c r="AY2882" s="288"/>
      <c r="AZ2882" s="288"/>
      <c r="BA2882" s="288"/>
      <c r="BB2882" s="288"/>
      <c r="BC2882" s="288"/>
    </row>
    <row r="2884" spans="2:55" ht="47.25" customHeight="1" x14ac:dyDescent="0.25">
      <c r="D2884" s="390" t="str">
        <f>IF(AND(D2744=Tablas!$C$62,OR('Formacion Profesional'!G2744=Tablas!$C$54,'Formacion Profesional'!G2744=Tablas!$C$57)),"Insumos 
(Elementos consumidos en la capacitación brindada)","")</f>
        <v/>
      </c>
      <c r="E2884" s="391"/>
      <c r="F2884" s="390" t="str">
        <f>IF(AND(D2744=Tablas!$C$62,'Formacion Profesional'!G2744=Tablas!$C$54,E2814&gt;0),"Ropa de trabajo
(Overol, mameluco o similares)","")</f>
        <v/>
      </c>
      <c r="G2884" s="391"/>
      <c r="H2884" s="390" t="str">
        <f>IF(AND(D2744=Tablas!$C$62,'Formacion Profesional'!G2744=Tablas!$C$54,E2814&gt;0),"Elementos de protección personal (EPP)
(Cascos, guantes, mangas, protección ocular y calzado de seguridad)","")</f>
        <v/>
      </c>
      <c r="I2884" s="392"/>
      <c r="J2884" s="392"/>
      <c r="AP2884" s="390" t="str">
        <f>IF(AND(AP2744=Tablas!$C$62,OR('Formacion Profesional'!AS2744=Tablas!$C$54,'Formacion Profesional'!AS2744=Tablas!$C$57)),"Insumos 
(Elementos consumidos en la capacitación brindada)","")</f>
        <v/>
      </c>
      <c r="AQ2884" s="391"/>
      <c r="AR2884" s="390" t="str">
        <f>IF(AND(AP2744=Tablas!$C$62,'Formacion Profesional'!AS2744=Tablas!$C$54,AQ2814&gt;0),"Ropa de trabajo
(Overol, mameluco o similares)","")</f>
        <v/>
      </c>
      <c r="AS2884" s="391"/>
      <c r="AT2884" s="390" t="str">
        <f>IF(AND(AP2744=Tablas!$C$62,'Formacion Profesional'!AS2744=Tablas!$C$54,AQ2814&gt;0),"Elementos de protección personal (EPP)
(Cascos, guantes, mangas, protección ocular y calzado de seguridad)","")</f>
        <v/>
      </c>
      <c r="AU2884" s="392"/>
      <c r="AV2884" s="392"/>
    </row>
    <row r="2885" spans="2:55" x14ac:dyDescent="0.25">
      <c r="D2885" s="393"/>
      <c r="E2885" s="393"/>
      <c r="F2885" s="394"/>
      <c r="G2885" s="394"/>
      <c r="H2885" s="394"/>
      <c r="I2885" s="394"/>
      <c r="J2885" s="394"/>
      <c r="AP2885" s="393"/>
      <c r="AQ2885" s="393"/>
      <c r="AR2885" s="394"/>
      <c r="AS2885" s="394"/>
      <c r="AT2885" s="394"/>
      <c r="AU2885" s="394"/>
      <c r="AV2885" s="394"/>
    </row>
    <row r="2886" spans="2:55" x14ac:dyDescent="0.25">
      <c r="D2886" s="393"/>
      <c r="E2886" s="393"/>
      <c r="F2886" s="394"/>
      <c r="G2886" s="394"/>
      <c r="H2886" s="394"/>
      <c r="I2886" s="394"/>
      <c r="J2886" s="394"/>
      <c r="AP2886" s="393"/>
      <c r="AQ2886" s="393"/>
      <c r="AR2886" s="394"/>
      <c r="AS2886" s="394"/>
      <c r="AT2886" s="394"/>
      <c r="AU2886" s="394"/>
      <c r="AV2886" s="394"/>
    </row>
    <row r="2887" spans="2:55" x14ac:dyDescent="0.25">
      <c r="D2887" s="393"/>
      <c r="E2887" s="393"/>
      <c r="F2887" s="394"/>
      <c r="G2887" s="394"/>
      <c r="H2887" s="394"/>
      <c r="I2887" s="394"/>
      <c r="J2887" s="394"/>
      <c r="AP2887" s="393"/>
      <c r="AQ2887" s="393"/>
      <c r="AR2887" s="394"/>
      <c r="AS2887" s="394"/>
      <c r="AT2887" s="394"/>
      <c r="AU2887" s="394"/>
      <c r="AV2887" s="394"/>
    </row>
    <row r="2888" spans="2:55" x14ac:dyDescent="0.25">
      <c r="D2888" s="393"/>
      <c r="E2888" s="393"/>
      <c r="F2888" s="394"/>
      <c r="G2888" s="394"/>
      <c r="H2888" s="394"/>
      <c r="I2888" s="394"/>
      <c r="J2888" s="394"/>
      <c r="AP2888" s="393"/>
      <c r="AQ2888" s="393"/>
      <c r="AR2888" s="394"/>
      <c r="AS2888" s="394"/>
      <c r="AT2888" s="394"/>
      <c r="AU2888" s="394"/>
      <c r="AV2888" s="394"/>
    </row>
    <row r="2890" spans="2:55" ht="15.75" x14ac:dyDescent="0.25">
      <c r="B2890" s="271" t="s">
        <v>9209</v>
      </c>
      <c r="C2890" s="271"/>
      <c r="D2890" s="271"/>
      <c r="E2890" s="271"/>
      <c r="F2890" s="271"/>
      <c r="G2890" s="271"/>
      <c r="H2890" s="271"/>
      <c r="I2890" s="271"/>
      <c r="J2890" s="271"/>
      <c r="K2890" s="271"/>
      <c r="L2890" s="271"/>
      <c r="M2890" s="271"/>
      <c r="N2890" s="271"/>
      <c r="O2890" s="271"/>
      <c r="P2890" s="271"/>
      <c r="Q2890" s="271"/>
      <c r="AN2890" s="271" t="s">
        <v>9209</v>
      </c>
      <c r="AO2890" s="271"/>
      <c r="AP2890" s="271"/>
      <c r="AQ2890" s="271"/>
      <c r="AR2890" s="271"/>
      <c r="AS2890" s="271"/>
      <c r="AT2890" s="271"/>
      <c r="AU2890" s="271"/>
      <c r="AV2890" s="271"/>
      <c r="AW2890" s="271"/>
      <c r="AX2890" s="271"/>
      <c r="AY2890" s="271"/>
      <c r="AZ2890" s="271"/>
      <c r="BA2890" s="271"/>
      <c r="BB2890" s="271"/>
      <c r="BC2890" s="271"/>
    </row>
    <row r="2891" spans="2:55" ht="15.75" x14ac:dyDescent="0.25">
      <c r="B2891" s="52"/>
      <c r="C2891" s="52"/>
      <c r="D2891" s="52"/>
      <c r="E2891" s="52"/>
      <c r="F2891" s="52"/>
      <c r="G2891" s="52"/>
      <c r="H2891" s="52"/>
      <c r="I2891" s="52"/>
      <c r="J2891" s="52"/>
      <c r="K2891" s="52"/>
      <c r="L2891" s="52"/>
      <c r="M2891" s="52"/>
      <c r="N2891" s="52"/>
      <c r="O2891" s="52"/>
      <c r="P2891" s="52"/>
      <c r="Q2891" s="52"/>
      <c r="AN2891" s="52"/>
      <c r="AO2891" s="52"/>
      <c r="AP2891" s="52"/>
      <c r="AQ2891" s="52"/>
      <c r="AR2891" s="52"/>
      <c r="AS2891" s="52"/>
      <c r="AT2891" s="52"/>
      <c r="AU2891" s="52"/>
      <c r="AV2891" s="52"/>
      <c r="AW2891" s="52"/>
      <c r="AX2891" s="52"/>
      <c r="AY2891" s="52"/>
      <c r="AZ2891" s="52"/>
      <c r="BA2891" s="52"/>
      <c r="BB2891" s="52"/>
      <c r="BC2891" s="52"/>
    </row>
    <row r="2892" spans="2:55" x14ac:dyDescent="0.25">
      <c r="B2892" s="288" t="str">
        <f>IF(OR(AND(D2744=Tablas!$C$61,'Formacion Profesional'!G2744=Tablas!$C$53),AND(D2744=Tablas!$C$61,'Formacion Profesional'!G2744=Tablas!$C$54),AND(D2744=Tablas!$C$62,'Formacion Profesional'!G2744=Tablas!$C$53),AND(D2744=Tablas!$C$62,'Formacion Profesional'!G2744=Tablas!$C$56),AND(D2744=Tablas!$C$62,'Formacion Profesional'!G2744=Tablas!$C$57)),"Este item no es financiable para la combinación de tipo de formación y modalidad","")</f>
        <v/>
      </c>
      <c r="C2892" s="288"/>
      <c r="D2892" s="288"/>
      <c r="E2892" s="288"/>
      <c r="F2892" s="288"/>
      <c r="G2892" s="288"/>
      <c r="H2892" s="288"/>
      <c r="I2892" s="288"/>
      <c r="J2892" s="288"/>
      <c r="K2892" s="288"/>
      <c r="L2892" s="288"/>
      <c r="M2892" s="288"/>
      <c r="N2892" s="288"/>
      <c r="O2892" s="288"/>
      <c r="P2892" s="288"/>
      <c r="Q2892" s="288"/>
      <c r="AN2892" s="288" t="str">
        <f>IF(OR(AND(AP2744=Tablas!$C$61,'Formacion Profesional'!AS2744=Tablas!$C$53),AND(AP2744=Tablas!$C$61,'Formacion Profesional'!AS2744=Tablas!$C$54),AND(AP2744=Tablas!$C$62,'Formacion Profesional'!AS2744=Tablas!$C$53),AND(AP2744=Tablas!$C$62,'Formacion Profesional'!AS2744=Tablas!$C$56),AND(AP2744=Tablas!$C$62,'Formacion Profesional'!AS2744=Tablas!$C$57)),"Este item no es financiable para la combinación de tipo de formación y modalidad","")</f>
        <v/>
      </c>
      <c r="AO2892" s="288"/>
      <c r="AP2892" s="288"/>
      <c r="AQ2892" s="288"/>
      <c r="AR2892" s="288"/>
      <c r="AS2892" s="288"/>
      <c r="AT2892" s="288"/>
      <c r="AU2892" s="288"/>
      <c r="AV2892" s="288"/>
      <c r="AW2892" s="288"/>
      <c r="AX2892" s="288"/>
      <c r="AY2892" s="288"/>
      <c r="AZ2892" s="288"/>
      <c r="BA2892" s="288"/>
      <c r="BB2892" s="288"/>
      <c r="BC2892" s="288"/>
    </row>
    <row r="2894" spans="2:55" x14ac:dyDescent="0.25">
      <c r="D2894" s="162" t="str">
        <f>IF(AND(D2744=Tablas!$C$62,'Formacion Profesional'!G2744=Tablas!$C$54),"Tipo de bien","")</f>
        <v/>
      </c>
      <c r="E2894" s="162" t="str">
        <f>IF(AND(D2744=Tablas!$C$62,'Formacion Profesional'!G2744=Tablas!$C$54),"Proveedor","")</f>
        <v/>
      </c>
      <c r="F2894" s="162" t="str">
        <f>IF(AND(D2744=Tablas!$C$62,'Formacion Profesional'!G2744=Tablas!$C$54),"Especificaciones técnicas","")</f>
        <v/>
      </c>
      <c r="G2894" s="162" t="str">
        <f>IF(AND(D2744=Tablas!$C$62,'Formacion Profesional'!G2744=Tablas!$C$54),"Cantidad","")</f>
        <v/>
      </c>
      <c r="H2894" s="162" t="str">
        <f>IF(AND(D2744=Tablas!$C$62,'Formacion Profesional'!G2744=Tablas!$C$54),"Costo unitario","")</f>
        <v/>
      </c>
      <c r="I2894" s="162" t="str">
        <f>IF(AND(D2744=Tablas!$C$62,'Formacion Profesional'!G2744=Tablas!$C$54),"Total","")</f>
        <v/>
      </c>
      <c r="AP2894" s="162" t="str">
        <f>IF(AND(AP2744=Tablas!$C$62,'Formacion Profesional'!AS2744=Tablas!$C$54),"Tipo de bien","")</f>
        <v/>
      </c>
      <c r="AQ2894" s="162" t="str">
        <f>IF(AND(AP2744=Tablas!$C$62,'Formacion Profesional'!AS2744=Tablas!$C$54),"Proveedor","")</f>
        <v/>
      </c>
      <c r="AR2894" s="162" t="str">
        <f>IF(AND(AP2744=Tablas!$C$62,'Formacion Profesional'!AS2744=Tablas!$C$54),"Especificaciones técnicas","")</f>
        <v/>
      </c>
      <c r="AS2894" s="162" t="str">
        <f>IF(AND(AP2744=Tablas!$C$62,'Formacion Profesional'!AS2744=Tablas!$C$54),"Cantidad","")</f>
        <v/>
      </c>
      <c r="AT2894" s="162" t="str">
        <f>IF(AND(AP2744=Tablas!$C$62,'Formacion Profesional'!AS2744=Tablas!$C$54),"Costo unitario","")</f>
        <v/>
      </c>
      <c r="AU2894" s="162" t="str">
        <f>IF(AND(AP2744=Tablas!$C$62,'Formacion Profesional'!AS2744=Tablas!$C$54),"Total","")</f>
        <v/>
      </c>
    </row>
    <row r="2895" spans="2:55" x14ac:dyDescent="0.25">
      <c r="D2895" s="185"/>
      <c r="E2895" s="185"/>
      <c r="F2895" s="185"/>
      <c r="G2895" s="186"/>
      <c r="H2895" s="186"/>
      <c r="I2895" s="117" t="str">
        <f>IF(AND(D2744=Tablas!$C$62,'Formacion Profesional'!G2744=Tablas!$C$54),+G2895*H2895,"")</f>
        <v/>
      </c>
      <c r="AP2895" s="185"/>
      <c r="AQ2895" s="185"/>
      <c r="AR2895" s="185"/>
      <c r="AS2895" s="186"/>
      <c r="AT2895" s="186"/>
      <c r="AU2895" s="117" t="str">
        <f>IF(AND(AP2744=Tablas!$C$62,'Formacion Profesional'!AS2744=Tablas!$C$54),+AS2895*AT2895,"")</f>
        <v/>
      </c>
    </row>
    <row r="2896" spans="2:55" x14ac:dyDescent="0.25">
      <c r="D2896" s="185"/>
      <c r="E2896" s="185"/>
      <c r="F2896" s="185"/>
      <c r="G2896" s="186"/>
      <c r="H2896" s="186"/>
      <c r="I2896" s="117" t="str">
        <f>IF(AND(D2744=Tablas!$C$62,'Formacion Profesional'!G2744=Tablas!$C$54),+G2896*H2896,"")</f>
        <v/>
      </c>
      <c r="AP2896" s="185"/>
      <c r="AQ2896" s="185"/>
      <c r="AR2896" s="185"/>
      <c r="AS2896" s="186"/>
      <c r="AT2896" s="186"/>
      <c r="AU2896" s="117" t="str">
        <f>IF(AND(AP2744=Tablas!$C$62,'Formacion Profesional'!AS2744=Tablas!$C$54),+AS2896*AT2896,"")</f>
        <v/>
      </c>
    </row>
    <row r="2897" spans="2:55" x14ac:dyDescent="0.25">
      <c r="D2897" s="185"/>
      <c r="E2897" s="185"/>
      <c r="F2897" s="185"/>
      <c r="G2897" s="186"/>
      <c r="H2897" s="186"/>
      <c r="I2897" s="117" t="str">
        <f>IF(AND(D2744=Tablas!$C$62,'Formacion Profesional'!G2744=Tablas!$C$54),+G2897*H2897,"")</f>
        <v/>
      </c>
      <c r="AP2897" s="185"/>
      <c r="AQ2897" s="185"/>
      <c r="AR2897" s="185"/>
      <c r="AS2897" s="186"/>
      <c r="AT2897" s="186"/>
      <c r="AU2897" s="117" t="str">
        <f>IF(AND(AP2744=Tablas!$C$62,'Formacion Profesional'!AS2744=Tablas!$C$54),+AS2897*AT2897,"")</f>
        <v/>
      </c>
    </row>
    <row r="2898" spans="2:55" x14ac:dyDescent="0.25">
      <c r="D2898" s="185"/>
      <c r="E2898" s="185"/>
      <c r="F2898" s="185"/>
      <c r="G2898" s="186"/>
      <c r="H2898" s="186"/>
      <c r="I2898" s="117" t="str">
        <f>IF(AND(D2744=Tablas!$C$62,'Formacion Profesional'!G2744=Tablas!$C$54),+G2898*H2898,"")</f>
        <v/>
      </c>
      <c r="AP2898" s="185"/>
      <c r="AQ2898" s="185"/>
      <c r="AR2898" s="185"/>
      <c r="AS2898" s="186"/>
      <c r="AT2898" s="186"/>
      <c r="AU2898" s="117" t="str">
        <f>IF(AND(AP2744=Tablas!$C$62,'Formacion Profesional'!AS2744=Tablas!$C$54),+AS2898*AT2898,"")</f>
        <v/>
      </c>
    </row>
    <row r="2899" spans="2:55" x14ac:dyDescent="0.25">
      <c r="D2899" s="185"/>
      <c r="E2899" s="185"/>
      <c r="F2899" s="185"/>
      <c r="G2899" s="186"/>
      <c r="H2899" s="186"/>
      <c r="I2899" s="117" t="str">
        <f>IF(AND(D2744=Tablas!$C$62,'Formacion Profesional'!G2744=Tablas!$C$54),+G2899*H2899,"")</f>
        <v/>
      </c>
      <c r="AP2899" s="185"/>
      <c r="AQ2899" s="185"/>
      <c r="AR2899" s="185"/>
      <c r="AS2899" s="186"/>
      <c r="AT2899" s="186"/>
      <c r="AU2899" s="117" t="str">
        <f>IF(AND(AP2744=Tablas!$C$62,'Formacion Profesional'!AS2744=Tablas!$C$54),+AS2899*AT2899,"")</f>
        <v/>
      </c>
    </row>
    <row r="2900" spans="2:55" x14ac:dyDescent="0.25">
      <c r="D2900" s="185"/>
      <c r="E2900" s="185"/>
      <c r="F2900" s="185"/>
      <c r="G2900" s="186"/>
      <c r="H2900" s="186"/>
      <c r="I2900" s="117" t="str">
        <f>IF(AND(D2744=Tablas!$C$62,'Formacion Profesional'!G2744=Tablas!$C$54),+G2900*H2900,"")</f>
        <v/>
      </c>
      <c r="AP2900" s="185"/>
      <c r="AQ2900" s="185"/>
      <c r="AR2900" s="185"/>
      <c r="AS2900" s="186"/>
      <c r="AT2900" s="186"/>
      <c r="AU2900" s="117" t="str">
        <f>IF(AND(AP2744=Tablas!$C$62,'Formacion Profesional'!AS2744=Tablas!$C$54),+AS2900*AT2900,"")</f>
        <v/>
      </c>
    </row>
    <row r="2901" spans="2:55" x14ac:dyDescent="0.25">
      <c r="D2901" s="185"/>
      <c r="E2901" s="185"/>
      <c r="F2901" s="185"/>
      <c r="G2901" s="186"/>
      <c r="H2901" s="186"/>
      <c r="I2901" s="117" t="str">
        <f>IF(AND(D2744=Tablas!$C$62,'Formacion Profesional'!G2744=Tablas!$C$54),+G2901*H2901,"")</f>
        <v/>
      </c>
      <c r="AP2901" s="185"/>
      <c r="AQ2901" s="185"/>
      <c r="AR2901" s="185"/>
      <c r="AS2901" s="186"/>
      <c r="AT2901" s="186"/>
      <c r="AU2901" s="117" t="str">
        <f>IF(AND(AP2744=Tablas!$C$62,'Formacion Profesional'!AS2744=Tablas!$C$54),+AS2901*AT2901,"")</f>
        <v/>
      </c>
    </row>
    <row r="2902" spans="2:55" x14ac:dyDescent="0.25">
      <c r="D2902" s="185"/>
      <c r="E2902" s="185"/>
      <c r="F2902" s="185"/>
      <c r="G2902" s="186"/>
      <c r="H2902" s="186"/>
      <c r="I2902" s="117" t="str">
        <f>IF(AND(D2744=Tablas!$C$62,'Formacion Profesional'!G2744=Tablas!$C$54),+G2902*H2902,"")</f>
        <v/>
      </c>
      <c r="AP2902" s="185"/>
      <c r="AQ2902" s="185"/>
      <c r="AR2902" s="185"/>
      <c r="AS2902" s="186"/>
      <c r="AT2902" s="186"/>
      <c r="AU2902" s="117" t="str">
        <f>IF(AND(AP2744=Tablas!$C$62,'Formacion Profesional'!AS2744=Tablas!$C$54),+AS2902*AT2902,"")</f>
        <v/>
      </c>
    </row>
    <row r="2903" spans="2:55" x14ac:dyDescent="0.25">
      <c r="D2903" s="185"/>
      <c r="E2903" s="185"/>
      <c r="F2903" s="185"/>
      <c r="G2903" s="186"/>
      <c r="H2903" s="186"/>
      <c r="I2903" s="117" t="str">
        <f>IF(AND(D2744=Tablas!$C$62,'Formacion Profesional'!G2744=Tablas!$C$54),+G2903*H2903,"")</f>
        <v/>
      </c>
      <c r="AP2903" s="185"/>
      <c r="AQ2903" s="185"/>
      <c r="AR2903" s="185"/>
      <c r="AS2903" s="186"/>
      <c r="AT2903" s="186"/>
      <c r="AU2903" s="117" t="str">
        <f>IF(AND(AP2744=Tablas!$C$62,'Formacion Profesional'!AS2744=Tablas!$C$54),+AS2903*AT2903,"")</f>
        <v/>
      </c>
    </row>
    <row r="2904" spans="2:55" x14ac:dyDescent="0.25">
      <c r="D2904" s="185"/>
      <c r="E2904" s="185"/>
      <c r="F2904" s="185"/>
      <c r="G2904" s="186"/>
      <c r="H2904" s="186"/>
      <c r="I2904" s="117" t="str">
        <f>IF(AND(D2744=Tablas!$C$62,'Formacion Profesional'!G2744=Tablas!$C$54),+G2904*H2904,"")</f>
        <v/>
      </c>
      <c r="AP2904" s="185"/>
      <c r="AQ2904" s="185"/>
      <c r="AR2904" s="185"/>
      <c r="AS2904" s="186"/>
      <c r="AT2904" s="186"/>
      <c r="AU2904" s="117" t="str">
        <f>IF(AND(AP2744=Tablas!$C$62,'Formacion Profesional'!AS2744=Tablas!$C$54),+AS2904*AT2904,"")</f>
        <v/>
      </c>
    </row>
    <row r="2905" spans="2:55" x14ac:dyDescent="0.25">
      <c r="D2905" s="185"/>
      <c r="E2905" s="185"/>
      <c r="F2905" s="185"/>
      <c r="G2905" s="186"/>
      <c r="H2905" s="186"/>
      <c r="I2905" s="117" t="str">
        <f>IF(AND(D2744=Tablas!$C$62,'Formacion Profesional'!G2744=Tablas!$C$54),+G2905*H2905,"")</f>
        <v/>
      </c>
      <c r="AP2905" s="185"/>
      <c r="AQ2905" s="185"/>
      <c r="AR2905" s="185"/>
      <c r="AS2905" s="186"/>
      <c r="AT2905" s="186"/>
      <c r="AU2905" s="117" t="str">
        <f>IF(AND(AP2744=Tablas!$C$62,'Formacion Profesional'!AS2744=Tablas!$C$54),+AS2905*AT2905,"")</f>
        <v/>
      </c>
    </row>
    <row r="2906" spans="2:55" x14ac:dyDescent="0.25">
      <c r="D2906" s="185"/>
      <c r="E2906" s="185"/>
      <c r="F2906" s="185"/>
      <c r="G2906" s="186"/>
      <c r="H2906" s="186"/>
      <c r="I2906" s="117" t="str">
        <f>IF(AND(D2744=Tablas!$C$62,'Formacion Profesional'!G2744=Tablas!$C$54),+G2906*H2906,"")</f>
        <v/>
      </c>
      <c r="AP2906" s="185"/>
      <c r="AQ2906" s="185"/>
      <c r="AR2906" s="185"/>
      <c r="AS2906" s="186"/>
      <c r="AT2906" s="186"/>
      <c r="AU2906" s="117" t="str">
        <f>IF(AND(AP2744=Tablas!$C$62,'Formacion Profesional'!AS2744=Tablas!$C$54),+AS2906*AT2906,"")</f>
        <v/>
      </c>
    </row>
    <row r="2907" spans="2:55" x14ac:dyDescent="0.25">
      <c r="D2907" s="185"/>
      <c r="E2907" s="185"/>
      <c r="F2907" s="185"/>
      <c r="G2907" s="186"/>
      <c r="H2907" s="186"/>
      <c r="I2907" s="117" t="str">
        <f>IF(AND(D2744=Tablas!$C$62,'Formacion Profesional'!G2744=Tablas!$C$54),+G2907*H2907,"")</f>
        <v/>
      </c>
      <c r="AP2907" s="185"/>
      <c r="AQ2907" s="185"/>
      <c r="AR2907" s="185"/>
      <c r="AS2907" s="186"/>
      <c r="AT2907" s="186"/>
      <c r="AU2907" s="117" t="str">
        <f>IF(AND(AP2744=Tablas!$C$62,'Formacion Profesional'!AS2744=Tablas!$C$54),+AS2907*AT2907,"")</f>
        <v/>
      </c>
    </row>
    <row r="2908" spans="2:55" x14ac:dyDescent="0.25">
      <c r="D2908" s="185"/>
      <c r="E2908" s="185"/>
      <c r="F2908" s="185"/>
      <c r="G2908" s="186"/>
      <c r="H2908" s="186"/>
      <c r="I2908" s="117" t="str">
        <f>IF(AND(D2744=Tablas!$C$62,'Formacion Profesional'!G2744=Tablas!$C$54),+G2908*H2908,"")</f>
        <v/>
      </c>
      <c r="AP2908" s="185"/>
      <c r="AQ2908" s="185"/>
      <c r="AR2908" s="185"/>
      <c r="AS2908" s="186"/>
      <c r="AT2908" s="186"/>
      <c r="AU2908" s="117" t="str">
        <f>IF(AND(AP2744=Tablas!$C$62,'Formacion Profesional'!AS2744=Tablas!$C$54),+AS2908*AT2908,"")</f>
        <v/>
      </c>
    </row>
    <row r="2909" spans="2:55" x14ac:dyDescent="0.25">
      <c r="D2909" s="185"/>
      <c r="E2909" s="185"/>
      <c r="F2909" s="185"/>
      <c r="G2909" s="186"/>
      <c r="H2909" s="186"/>
      <c r="I2909" s="117" t="str">
        <f>IF(AND(D2744=Tablas!$C$62,'Formacion Profesional'!G2744=Tablas!$C$54),+G2909*H2909,"")</f>
        <v/>
      </c>
      <c r="AP2909" s="185"/>
      <c r="AQ2909" s="185"/>
      <c r="AR2909" s="185"/>
      <c r="AS2909" s="186"/>
      <c r="AT2909" s="186"/>
      <c r="AU2909" s="117" t="str">
        <f>IF(AND(AP2744=Tablas!$C$62,'Formacion Profesional'!AS2744=Tablas!$C$54),+AS2909*AT2909,"")</f>
        <v/>
      </c>
    </row>
    <row r="2910" spans="2:55" x14ac:dyDescent="0.25">
      <c r="D2910" s="387" t="str">
        <f>IF(AND(D2744=Tablas!$C$62,'Formacion Profesional'!G2744=Tablas!$C$54),"Total","")</f>
        <v/>
      </c>
      <c r="E2910" s="387"/>
      <c r="F2910" s="387"/>
      <c r="G2910" s="387"/>
      <c r="H2910" s="387"/>
      <c r="I2910" s="126">
        <f>SUM(I2895:I2909)</f>
        <v>0</v>
      </c>
      <c r="AP2910" s="387" t="str">
        <f>IF(AND(AP2744=Tablas!$C$62,'Formacion Profesional'!AS2744=Tablas!$C$54),"Total","")</f>
        <v/>
      </c>
      <c r="AQ2910" s="387"/>
      <c r="AR2910" s="387"/>
      <c r="AS2910" s="387"/>
      <c r="AT2910" s="387"/>
      <c r="AU2910" s="126">
        <f>SUM(AU2895:AU2909)</f>
        <v>0</v>
      </c>
    </row>
    <row r="2912" spans="2:55" ht="15.75" x14ac:dyDescent="0.25">
      <c r="B2912" s="271" t="s">
        <v>9210</v>
      </c>
      <c r="C2912" s="271"/>
      <c r="D2912" s="271"/>
      <c r="E2912" s="271"/>
      <c r="F2912" s="271"/>
      <c r="G2912" s="271"/>
      <c r="H2912" s="271"/>
      <c r="I2912" s="271"/>
      <c r="J2912" s="271"/>
      <c r="K2912" s="271"/>
      <c r="L2912" s="271"/>
      <c r="M2912" s="271"/>
      <c r="N2912" s="271"/>
      <c r="O2912" s="271"/>
      <c r="P2912" s="271"/>
      <c r="Q2912" s="271"/>
      <c r="AN2912" s="271" t="s">
        <v>9210</v>
      </c>
      <c r="AO2912" s="271"/>
      <c r="AP2912" s="271"/>
      <c r="AQ2912" s="271"/>
      <c r="AR2912" s="271"/>
      <c r="AS2912" s="271"/>
      <c r="AT2912" s="271"/>
      <c r="AU2912" s="271"/>
      <c r="AV2912" s="271"/>
      <c r="AW2912" s="271"/>
      <c r="AX2912" s="271"/>
      <c r="AY2912" s="271"/>
      <c r="AZ2912" s="271"/>
      <c r="BA2912" s="271"/>
      <c r="BB2912" s="271"/>
      <c r="BC2912" s="271"/>
    </row>
    <row r="2915" spans="3:54" ht="15" customHeight="1" x14ac:dyDescent="0.25">
      <c r="C2915" s="288" t="s">
        <v>9211</v>
      </c>
      <c r="D2915" s="288"/>
      <c r="E2915" s="288"/>
      <c r="F2915" s="288"/>
      <c r="G2915" s="288"/>
      <c r="H2915" s="288"/>
      <c r="AO2915" s="288" t="s">
        <v>9211</v>
      </c>
      <c r="AP2915" s="288"/>
      <c r="AQ2915" s="288"/>
      <c r="AR2915" s="288"/>
      <c r="AS2915" s="288"/>
      <c r="AT2915" s="288"/>
    </row>
    <row r="2917" spans="3:54" x14ac:dyDescent="0.25">
      <c r="C2917" s="341"/>
      <c r="D2917" s="342"/>
      <c r="E2917" s="342"/>
      <c r="F2917" s="342"/>
      <c r="G2917" s="342"/>
      <c r="H2917" s="342"/>
      <c r="I2917" s="342"/>
      <c r="J2917" s="342"/>
      <c r="K2917" s="342"/>
      <c r="L2917" s="342"/>
      <c r="M2917" s="342"/>
      <c r="N2917" s="342"/>
      <c r="O2917" s="342"/>
      <c r="P2917" s="343"/>
      <c r="AO2917" s="341"/>
      <c r="AP2917" s="342"/>
      <c r="AQ2917" s="342"/>
      <c r="AR2917" s="342"/>
      <c r="AS2917" s="342"/>
      <c r="AT2917" s="342"/>
      <c r="AU2917" s="342"/>
      <c r="AV2917" s="342"/>
      <c r="AW2917" s="342"/>
      <c r="AX2917" s="342"/>
      <c r="AY2917" s="342"/>
      <c r="AZ2917" s="342"/>
      <c r="BA2917" s="342"/>
      <c r="BB2917" s="343"/>
    </row>
    <row r="2918" spans="3:54" x14ac:dyDescent="0.25">
      <c r="C2918" s="344"/>
      <c r="D2918" s="304"/>
      <c r="E2918" s="304"/>
      <c r="F2918" s="304"/>
      <c r="G2918" s="304"/>
      <c r="H2918" s="304"/>
      <c r="I2918" s="304"/>
      <c r="J2918" s="304"/>
      <c r="K2918" s="304"/>
      <c r="L2918" s="304"/>
      <c r="M2918" s="304"/>
      <c r="N2918" s="304"/>
      <c r="O2918" s="304"/>
      <c r="P2918" s="345"/>
      <c r="AO2918" s="344"/>
      <c r="AP2918" s="304"/>
      <c r="AQ2918" s="304"/>
      <c r="AR2918" s="304"/>
      <c r="AS2918" s="304"/>
      <c r="AT2918" s="304"/>
      <c r="AU2918" s="304"/>
      <c r="AV2918" s="304"/>
      <c r="AW2918" s="304"/>
      <c r="AX2918" s="304"/>
      <c r="AY2918" s="304"/>
      <c r="AZ2918" s="304"/>
      <c r="BA2918" s="304"/>
      <c r="BB2918" s="345"/>
    </row>
    <row r="2919" spans="3:54" x14ac:dyDescent="0.25">
      <c r="C2919" s="344"/>
      <c r="D2919" s="304"/>
      <c r="E2919" s="304"/>
      <c r="F2919" s="304"/>
      <c r="G2919" s="304"/>
      <c r="H2919" s="304"/>
      <c r="I2919" s="304"/>
      <c r="J2919" s="304"/>
      <c r="K2919" s="304"/>
      <c r="L2919" s="304"/>
      <c r="M2919" s="304"/>
      <c r="N2919" s="304"/>
      <c r="O2919" s="304"/>
      <c r="P2919" s="345"/>
      <c r="AO2919" s="344"/>
      <c r="AP2919" s="304"/>
      <c r="AQ2919" s="304"/>
      <c r="AR2919" s="304"/>
      <c r="AS2919" s="304"/>
      <c r="AT2919" s="304"/>
      <c r="AU2919" s="304"/>
      <c r="AV2919" s="304"/>
      <c r="AW2919" s="304"/>
      <c r="AX2919" s="304"/>
      <c r="AY2919" s="304"/>
      <c r="AZ2919" s="304"/>
      <c r="BA2919" s="304"/>
      <c r="BB2919" s="345"/>
    </row>
    <row r="2920" spans="3:54" x14ac:dyDescent="0.25">
      <c r="C2920" s="344"/>
      <c r="D2920" s="304"/>
      <c r="E2920" s="304"/>
      <c r="F2920" s="304"/>
      <c r="G2920" s="304"/>
      <c r="H2920" s="304"/>
      <c r="I2920" s="304"/>
      <c r="J2920" s="304"/>
      <c r="K2920" s="304"/>
      <c r="L2920" s="304"/>
      <c r="M2920" s="304"/>
      <c r="N2920" s="304"/>
      <c r="O2920" s="304"/>
      <c r="P2920" s="345"/>
      <c r="AO2920" s="344"/>
      <c r="AP2920" s="304"/>
      <c r="AQ2920" s="304"/>
      <c r="AR2920" s="304"/>
      <c r="AS2920" s="304"/>
      <c r="AT2920" s="304"/>
      <c r="AU2920" s="304"/>
      <c r="AV2920" s="304"/>
      <c r="AW2920" s="304"/>
      <c r="AX2920" s="304"/>
      <c r="AY2920" s="304"/>
      <c r="AZ2920" s="304"/>
      <c r="BA2920" s="304"/>
      <c r="BB2920" s="345"/>
    </row>
    <row r="2921" spans="3:54" x14ac:dyDescent="0.25">
      <c r="C2921" s="344"/>
      <c r="D2921" s="304"/>
      <c r="E2921" s="304"/>
      <c r="F2921" s="304"/>
      <c r="G2921" s="304"/>
      <c r="H2921" s="304"/>
      <c r="I2921" s="304"/>
      <c r="J2921" s="304"/>
      <c r="K2921" s="304"/>
      <c r="L2921" s="304"/>
      <c r="M2921" s="304"/>
      <c r="N2921" s="304"/>
      <c r="O2921" s="304"/>
      <c r="P2921" s="345"/>
      <c r="AO2921" s="344"/>
      <c r="AP2921" s="304"/>
      <c r="AQ2921" s="304"/>
      <c r="AR2921" s="304"/>
      <c r="AS2921" s="304"/>
      <c r="AT2921" s="304"/>
      <c r="AU2921" s="304"/>
      <c r="AV2921" s="304"/>
      <c r="AW2921" s="304"/>
      <c r="AX2921" s="304"/>
      <c r="AY2921" s="304"/>
      <c r="AZ2921" s="304"/>
      <c r="BA2921" s="304"/>
      <c r="BB2921" s="345"/>
    </row>
    <row r="2922" spans="3:54" x14ac:dyDescent="0.25">
      <c r="C2922" s="346"/>
      <c r="D2922" s="347"/>
      <c r="E2922" s="347"/>
      <c r="F2922" s="347"/>
      <c r="G2922" s="347"/>
      <c r="H2922" s="347"/>
      <c r="I2922" s="347"/>
      <c r="J2922" s="347"/>
      <c r="K2922" s="347"/>
      <c r="L2922" s="347"/>
      <c r="M2922" s="347"/>
      <c r="N2922" s="347"/>
      <c r="O2922" s="347"/>
      <c r="P2922" s="348"/>
      <c r="AO2922" s="346"/>
      <c r="AP2922" s="347"/>
      <c r="AQ2922" s="347"/>
      <c r="AR2922" s="347"/>
      <c r="AS2922" s="347"/>
      <c r="AT2922" s="347"/>
      <c r="AU2922" s="347"/>
      <c r="AV2922" s="347"/>
      <c r="AW2922" s="347"/>
      <c r="AX2922" s="347"/>
      <c r="AY2922" s="347"/>
      <c r="AZ2922" s="347"/>
      <c r="BA2922" s="347"/>
      <c r="BB2922" s="348"/>
    </row>
    <row r="2924" spans="3:54" ht="15" customHeight="1" x14ac:dyDescent="0.25">
      <c r="C2924" s="288" t="s">
        <v>9212</v>
      </c>
      <c r="D2924" s="288"/>
      <c r="E2924" s="288"/>
      <c r="F2924" s="288"/>
      <c r="G2924" s="288"/>
      <c r="H2924" s="288"/>
      <c r="AO2924" s="288" t="s">
        <v>9212</v>
      </c>
      <c r="AP2924" s="288"/>
      <c r="AQ2924" s="288"/>
      <c r="AR2924" s="288"/>
      <c r="AS2924" s="288"/>
      <c r="AT2924" s="288"/>
    </row>
    <row r="2926" spans="3:54" x14ac:dyDescent="0.25">
      <c r="C2926" s="341"/>
      <c r="D2926" s="342"/>
      <c r="E2926" s="342"/>
      <c r="F2926" s="342"/>
      <c r="G2926" s="342"/>
      <c r="H2926" s="342"/>
      <c r="I2926" s="342"/>
      <c r="J2926" s="342"/>
      <c r="K2926" s="342"/>
      <c r="L2926" s="342"/>
      <c r="M2926" s="342"/>
      <c r="N2926" s="342"/>
      <c r="O2926" s="342"/>
      <c r="P2926" s="343"/>
      <c r="AO2926" s="341"/>
      <c r="AP2926" s="342"/>
      <c r="AQ2926" s="342"/>
      <c r="AR2926" s="342"/>
      <c r="AS2926" s="342"/>
      <c r="AT2926" s="342"/>
      <c r="AU2926" s="342"/>
      <c r="AV2926" s="342"/>
      <c r="AW2926" s="342"/>
      <c r="AX2926" s="342"/>
      <c r="AY2926" s="342"/>
      <c r="AZ2926" s="342"/>
      <c r="BA2926" s="342"/>
      <c r="BB2926" s="343"/>
    </row>
    <row r="2927" spans="3:54" x14ac:dyDescent="0.25">
      <c r="C2927" s="344"/>
      <c r="D2927" s="304"/>
      <c r="E2927" s="304"/>
      <c r="F2927" s="304"/>
      <c r="G2927" s="304"/>
      <c r="H2927" s="304"/>
      <c r="I2927" s="304"/>
      <c r="J2927" s="304"/>
      <c r="K2927" s="304"/>
      <c r="L2927" s="304"/>
      <c r="M2927" s="304"/>
      <c r="N2927" s="304"/>
      <c r="O2927" s="304"/>
      <c r="P2927" s="345"/>
      <c r="AO2927" s="344"/>
      <c r="AP2927" s="304"/>
      <c r="AQ2927" s="304"/>
      <c r="AR2927" s="304"/>
      <c r="AS2927" s="304"/>
      <c r="AT2927" s="304"/>
      <c r="AU2927" s="304"/>
      <c r="AV2927" s="304"/>
      <c r="AW2927" s="304"/>
      <c r="AX2927" s="304"/>
      <c r="AY2927" s="304"/>
      <c r="AZ2927" s="304"/>
      <c r="BA2927" s="304"/>
      <c r="BB2927" s="345"/>
    </row>
    <row r="2928" spans="3:54" x14ac:dyDescent="0.25">
      <c r="C2928" s="344"/>
      <c r="D2928" s="304"/>
      <c r="E2928" s="304"/>
      <c r="F2928" s="304"/>
      <c r="G2928" s="304"/>
      <c r="H2928" s="304"/>
      <c r="I2928" s="304"/>
      <c r="J2928" s="304"/>
      <c r="K2928" s="304"/>
      <c r="L2928" s="304"/>
      <c r="M2928" s="304"/>
      <c r="N2928" s="304"/>
      <c r="O2928" s="304"/>
      <c r="P2928" s="345"/>
      <c r="AO2928" s="344"/>
      <c r="AP2928" s="304"/>
      <c r="AQ2928" s="304"/>
      <c r="AR2928" s="304"/>
      <c r="AS2928" s="304"/>
      <c r="AT2928" s="304"/>
      <c r="AU2928" s="304"/>
      <c r="AV2928" s="304"/>
      <c r="AW2928" s="304"/>
      <c r="AX2928" s="304"/>
      <c r="AY2928" s="304"/>
      <c r="AZ2928" s="304"/>
      <c r="BA2928" s="304"/>
      <c r="BB2928" s="345"/>
    </row>
    <row r="2929" spans="2:55" x14ac:dyDescent="0.25">
      <c r="C2929" s="344"/>
      <c r="D2929" s="304"/>
      <c r="E2929" s="304"/>
      <c r="F2929" s="304"/>
      <c r="G2929" s="304"/>
      <c r="H2929" s="304"/>
      <c r="I2929" s="304"/>
      <c r="J2929" s="304"/>
      <c r="K2929" s="304"/>
      <c r="L2929" s="304"/>
      <c r="M2929" s="304"/>
      <c r="N2929" s="304"/>
      <c r="O2929" s="304"/>
      <c r="P2929" s="345"/>
      <c r="AO2929" s="344"/>
      <c r="AP2929" s="304"/>
      <c r="AQ2929" s="304"/>
      <c r="AR2929" s="304"/>
      <c r="AS2929" s="304"/>
      <c r="AT2929" s="304"/>
      <c r="AU2929" s="304"/>
      <c r="AV2929" s="304"/>
      <c r="AW2929" s="304"/>
      <c r="AX2929" s="304"/>
      <c r="AY2929" s="304"/>
      <c r="AZ2929" s="304"/>
      <c r="BA2929" s="304"/>
      <c r="BB2929" s="345"/>
    </row>
    <row r="2930" spans="2:55" x14ac:dyDescent="0.25">
      <c r="C2930" s="344"/>
      <c r="D2930" s="304"/>
      <c r="E2930" s="304"/>
      <c r="F2930" s="304"/>
      <c r="G2930" s="304"/>
      <c r="H2930" s="304"/>
      <c r="I2930" s="304"/>
      <c r="J2930" s="304"/>
      <c r="K2930" s="304"/>
      <c r="L2930" s="304"/>
      <c r="M2930" s="304"/>
      <c r="N2930" s="304"/>
      <c r="O2930" s="304"/>
      <c r="P2930" s="345"/>
      <c r="AO2930" s="344"/>
      <c r="AP2930" s="304"/>
      <c r="AQ2930" s="304"/>
      <c r="AR2930" s="304"/>
      <c r="AS2930" s="304"/>
      <c r="AT2930" s="304"/>
      <c r="AU2930" s="304"/>
      <c r="AV2930" s="304"/>
      <c r="AW2930" s="304"/>
      <c r="AX2930" s="304"/>
      <c r="AY2930" s="304"/>
      <c r="AZ2930" s="304"/>
      <c r="BA2930" s="304"/>
      <c r="BB2930" s="345"/>
    </row>
    <row r="2931" spans="2:55" x14ac:dyDescent="0.25">
      <c r="C2931" s="346"/>
      <c r="D2931" s="347"/>
      <c r="E2931" s="347"/>
      <c r="F2931" s="347"/>
      <c r="G2931" s="347"/>
      <c r="H2931" s="347"/>
      <c r="I2931" s="347"/>
      <c r="J2931" s="347"/>
      <c r="K2931" s="347"/>
      <c r="L2931" s="347"/>
      <c r="M2931" s="347"/>
      <c r="N2931" s="347"/>
      <c r="O2931" s="347"/>
      <c r="P2931" s="348"/>
      <c r="AO2931" s="346"/>
      <c r="AP2931" s="347"/>
      <c r="AQ2931" s="347"/>
      <c r="AR2931" s="347"/>
      <c r="AS2931" s="347"/>
      <c r="AT2931" s="347"/>
      <c r="AU2931" s="347"/>
      <c r="AV2931" s="347"/>
      <c r="AW2931" s="347"/>
      <c r="AX2931" s="347"/>
      <c r="AY2931" s="347"/>
      <c r="AZ2931" s="347"/>
      <c r="BA2931" s="347"/>
      <c r="BB2931" s="348"/>
    </row>
    <row r="2933" spans="2:55" x14ac:dyDescent="0.25">
      <c r="C2933" s="288" t="s">
        <v>9213</v>
      </c>
      <c r="D2933" s="288"/>
      <c r="E2933" s="288"/>
      <c r="AO2933" s="288" t="s">
        <v>9213</v>
      </c>
      <c r="AP2933" s="288"/>
      <c r="AQ2933" s="288"/>
    </row>
    <row r="2935" spans="2:55" x14ac:dyDescent="0.25">
      <c r="C2935" s="341"/>
      <c r="D2935" s="342"/>
      <c r="E2935" s="342"/>
      <c r="F2935" s="342"/>
      <c r="G2935" s="342"/>
      <c r="H2935" s="342"/>
      <c r="I2935" s="342"/>
      <c r="J2935" s="342"/>
      <c r="K2935" s="342"/>
      <c r="L2935" s="342"/>
      <c r="M2935" s="342"/>
      <c r="N2935" s="342"/>
      <c r="O2935" s="342"/>
      <c r="P2935" s="343"/>
      <c r="AO2935" s="341"/>
      <c r="AP2935" s="342"/>
      <c r="AQ2935" s="342"/>
      <c r="AR2935" s="342"/>
      <c r="AS2935" s="342"/>
      <c r="AT2935" s="342"/>
      <c r="AU2935" s="342"/>
      <c r="AV2935" s="342"/>
      <c r="AW2935" s="342"/>
      <c r="AX2935" s="342"/>
      <c r="AY2935" s="342"/>
      <c r="AZ2935" s="342"/>
      <c r="BA2935" s="342"/>
      <c r="BB2935" s="343"/>
    </row>
    <row r="2936" spans="2:55" x14ac:dyDescent="0.25">
      <c r="C2936" s="344"/>
      <c r="D2936" s="304"/>
      <c r="E2936" s="304"/>
      <c r="F2936" s="304"/>
      <c r="G2936" s="304"/>
      <c r="H2936" s="304"/>
      <c r="I2936" s="304"/>
      <c r="J2936" s="304"/>
      <c r="K2936" s="304"/>
      <c r="L2936" s="304"/>
      <c r="M2936" s="304"/>
      <c r="N2936" s="304"/>
      <c r="O2936" s="304"/>
      <c r="P2936" s="345"/>
      <c r="AO2936" s="344"/>
      <c r="AP2936" s="304"/>
      <c r="AQ2936" s="304"/>
      <c r="AR2936" s="304"/>
      <c r="AS2936" s="304"/>
      <c r="AT2936" s="304"/>
      <c r="AU2936" s="304"/>
      <c r="AV2936" s="304"/>
      <c r="AW2936" s="304"/>
      <c r="AX2936" s="304"/>
      <c r="AY2936" s="304"/>
      <c r="AZ2936" s="304"/>
      <c r="BA2936" s="304"/>
      <c r="BB2936" s="345"/>
    </row>
    <row r="2937" spans="2:55" x14ac:dyDescent="0.25">
      <c r="C2937" s="344"/>
      <c r="D2937" s="304"/>
      <c r="E2937" s="304"/>
      <c r="F2937" s="304"/>
      <c r="G2937" s="304"/>
      <c r="H2937" s="304"/>
      <c r="I2937" s="304"/>
      <c r="J2937" s="304"/>
      <c r="K2937" s="304"/>
      <c r="L2937" s="304"/>
      <c r="M2937" s="304"/>
      <c r="N2937" s="304"/>
      <c r="O2937" s="304"/>
      <c r="P2937" s="345"/>
      <c r="AO2937" s="344"/>
      <c r="AP2937" s="304"/>
      <c r="AQ2937" s="304"/>
      <c r="AR2937" s="304"/>
      <c r="AS2937" s="304"/>
      <c r="AT2937" s="304"/>
      <c r="AU2937" s="304"/>
      <c r="AV2937" s="304"/>
      <c r="AW2937" s="304"/>
      <c r="AX2937" s="304"/>
      <c r="AY2937" s="304"/>
      <c r="AZ2937" s="304"/>
      <c r="BA2937" s="304"/>
      <c r="BB2937" s="345"/>
    </row>
    <row r="2938" spans="2:55" x14ac:dyDescent="0.25">
      <c r="C2938" s="344"/>
      <c r="D2938" s="304"/>
      <c r="E2938" s="304"/>
      <c r="F2938" s="304"/>
      <c r="G2938" s="304"/>
      <c r="H2938" s="304"/>
      <c r="I2938" s="304"/>
      <c r="J2938" s="304"/>
      <c r="K2938" s="304"/>
      <c r="L2938" s="304"/>
      <c r="M2938" s="304"/>
      <c r="N2938" s="304"/>
      <c r="O2938" s="304"/>
      <c r="P2938" s="345"/>
      <c r="AO2938" s="344"/>
      <c r="AP2938" s="304"/>
      <c r="AQ2938" s="304"/>
      <c r="AR2938" s="304"/>
      <c r="AS2938" s="304"/>
      <c r="AT2938" s="304"/>
      <c r="AU2938" s="304"/>
      <c r="AV2938" s="304"/>
      <c r="AW2938" s="304"/>
      <c r="AX2938" s="304"/>
      <c r="AY2938" s="304"/>
      <c r="AZ2938" s="304"/>
      <c r="BA2938" s="304"/>
      <c r="BB2938" s="345"/>
    </row>
    <row r="2939" spans="2:55" x14ac:dyDescent="0.25">
      <c r="C2939" s="344"/>
      <c r="D2939" s="304"/>
      <c r="E2939" s="304"/>
      <c r="F2939" s="304"/>
      <c r="G2939" s="304"/>
      <c r="H2939" s="304"/>
      <c r="I2939" s="304"/>
      <c r="J2939" s="304"/>
      <c r="K2939" s="304"/>
      <c r="L2939" s="304"/>
      <c r="M2939" s="304"/>
      <c r="N2939" s="304"/>
      <c r="O2939" s="304"/>
      <c r="P2939" s="345"/>
      <c r="AO2939" s="344"/>
      <c r="AP2939" s="304"/>
      <c r="AQ2939" s="304"/>
      <c r="AR2939" s="304"/>
      <c r="AS2939" s="304"/>
      <c r="AT2939" s="304"/>
      <c r="AU2939" s="304"/>
      <c r="AV2939" s="304"/>
      <c r="AW2939" s="304"/>
      <c r="AX2939" s="304"/>
      <c r="AY2939" s="304"/>
      <c r="AZ2939" s="304"/>
      <c r="BA2939" s="304"/>
      <c r="BB2939" s="345"/>
    </row>
    <row r="2940" spans="2:55" x14ac:dyDescent="0.25">
      <c r="C2940" s="346"/>
      <c r="D2940" s="347"/>
      <c r="E2940" s="347"/>
      <c r="F2940" s="347"/>
      <c r="G2940" s="347"/>
      <c r="H2940" s="347"/>
      <c r="I2940" s="347"/>
      <c r="J2940" s="347"/>
      <c r="K2940" s="347"/>
      <c r="L2940" s="347"/>
      <c r="M2940" s="347"/>
      <c r="N2940" s="347"/>
      <c r="O2940" s="347"/>
      <c r="P2940" s="348"/>
      <c r="AO2940" s="346"/>
      <c r="AP2940" s="347"/>
      <c r="AQ2940" s="347"/>
      <c r="AR2940" s="347"/>
      <c r="AS2940" s="347"/>
      <c r="AT2940" s="347"/>
      <c r="AU2940" s="347"/>
      <c r="AV2940" s="347"/>
      <c r="AW2940" s="347"/>
      <c r="AX2940" s="347"/>
      <c r="AY2940" s="347"/>
      <c r="AZ2940" s="347"/>
      <c r="BA2940" s="347"/>
      <c r="BB2940" s="348"/>
    </row>
    <row r="2944" spans="2:55" ht="15.75" x14ac:dyDescent="0.25">
      <c r="B2944" s="271" t="s">
        <v>9214</v>
      </c>
      <c r="C2944" s="271"/>
      <c r="D2944" s="271"/>
      <c r="E2944" s="271"/>
      <c r="F2944" s="271"/>
      <c r="G2944" s="271"/>
      <c r="H2944" s="271"/>
      <c r="I2944" s="271"/>
      <c r="J2944" s="271"/>
      <c r="K2944" s="271"/>
      <c r="L2944" s="271"/>
      <c r="M2944" s="271"/>
      <c r="N2944" s="271"/>
      <c r="O2944" s="271"/>
      <c r="P2944" s="271"/>
      <c r="Q2944" s="271"/>
      <c r="AN2944" s="271" t="s">
        <v>9214</v>
      </c>
      <c r="AO2944" s="271"/>
      <c r="AP2944" s="271"/>
      <c r="AQ2944" s="271"/>
      <c r="AR2944" s="271"/>
      <c r="AS2944" s="271"/>
      <c r="AT2944" s="271"/>
      <c r="AU2944" s="271"/>
      <c r="AV2944" s="271"/>
      <c r="AW2944" s="271"/>
      <c r="AX2944" s="271"/>
      <c r="AY2944" s="271"/>
      <c r="AZ2944" s="271"/>
      <c r="BA2944" s="271"/>
      <c r="BB2944" s="271"/>
      <c r="BC2944" s="271"/>
    </row>
    <row r="2947" spans="3:47" ht="30" x14ac:dyDescent="0.25">
      <c r="C2947" s="72" t="s">
        <v>9215</v>
      </c>
      <c r="D2947" s="72" t="s">
        <v>9216</v>
      </c>
      <c r="E2947" s="72" t="s">
        <v>9217</v>
      </c>
      <c r="F2947" s="72" t="s">
        <v>9218</v>
      </c>
      <c r="G2947" s="72" t="s">
        <v>9219</v>
      </c>
      <c r="H2947" s="72" t="s">
        <v>9220</v>
      </c>
      <c r="I2947" s="170"/>
      <c r="AO2947" s="72" t="s">
        <v>9215</v>
      </c>
      <c r="AP2947" s="72" t="s">
        <v>9216</v>
      </c>
      <c r="AQ2947" s="72" t="s">
        <v>9217</v>
      </c>
      <c r="AR2947" s="72" t="s">
        <v>9218</v>
      </c>
      <c r="AS2947" s="72" t="s">
        <v>9219</v>
      </c>
      <c r="AT2947" s="72" t="s">
        <v>9220</v>
      </c>
      <c r="AU2947" s="170"/>
    </row>
    <row r="2948" spans="3:47" x14ac:dyDescent="0.25">
      <c r="C2948" s="167" t="s">
        <v>9221</v>
      </c>
      <c r="D2948" s="73">
        <f>IF(OR(AND('Formacion Profesional'!D2744=Tablas!$C$62,'Formacion Profesional'!G2744=Tablas!$C$54),AND('Formacion Profesional'!D2744=Tablas!$C$62,'Formacion Profesional'!G2744=Tablas!$C$56),'Formacion Profesional'!D2744=Tablas!$C$62,'Formacion Profesional'!G2744=Tablas!$C$57),'Formacion Profesional'!D2753*'Formacion Profesional'!D2755,0)</f>
        <v>0</v>
      </c>
      <c r="E2948" s="80"/>
      <c r="F2948" s="73">
        <f>+D2948*E2948</f>
        <v>0</v>
      </c>
      <c r="G2948" s="80"/>
      <c r="H2948" s="73">
        <f t="shared" ref="H2948:H2952" si="22">+F2948-G2948</f>
        <v>0</v>
      </c>
      <c r="AO2948" s="167" t="s">
        <v>9221</v>
      </c>
      <c r="AP2948" s="73">
        <f>IF(OR(AND('Formacion Profesional'!AP2744=Tablas!$C$62,'Formacion Profesional'!AS2744=Tablas!$C$54),AND('Formacion Profesional'!AP2744=Tablas!$C$62,'Formacion Profesional'!AS2744=Tablas!$C$56),'Formacion Profesional'!AP2744=Tablas!$C$62,'Formacion Profesional'!AS2744=Tablas!$C$57),'Formacion Profesional'!AP2753*'Formacion Profesional'!AP2755,0)</f>
        <v>0</v>
      </c>
      <c r="AQ2948" s="80"/>
      <c r="AR2948" s="73">
        <f>+AP2948*AQ2948</f>
        <v>0</v>
      </c>
      <c r="AS2948" s="80"/>
      <c r="AT2948" s="73">
        <f t="shared" ref="AT2948:AT2952" si="23">+AR2948-AS2948</f>
        <v>0</v>
      </c>
    </row>
    <row r="2949" spans="3:47" x14ac:dyDescent="0.25">
      <c r="C2949" s="167" t="s">
        <v>9208</v>
      </c>
      <c r="D2949" s="73">
        <f>IF(OR(AND(D2744=Tablas!$C$62,'Formacion Profesional'!G2744=Tablas!$C$54),AND(D2744=Tablas!$C$62,'Formacion Profesional'!G2744=Tablas!$C$57)),'Formacion Profesional'!E2815,0)</f>
        <v>0</v>
      </c>
      <c r="E2949" s="80"/>
      <c r="F2949" s="73">
        <f>+D2949*E2949</f>
        <v>0</v>
      </c>
      <c r="G2949" s="80"/>
      <c r="H2949" s="73">
        <f t="shared" si="22"/>
        <v>0</v>
      </c>
      <c r="AO2949" s="167" t="s">
        <v>9208</v>
      </c>
      <c r="AP2949" s="73">
        <f>IF(OR(AND(AP2744=Tablas!$C$62,'Formacion Profesional'!AS2744=Tablas!$C$54),AND(AP2744=Tablas!$C$62,'Formacion Profesional'!AS2744=Tablas!$C$57)),'Formacion Profesional'!AQ2815,0)</f>
        <v>0</v>
      </c>
      <c r="AQ2949" s="80"/>
      <c r="AR2949" s="73">
        <f>+AP2949*AQ2949</f>
        <v>0</v>
      </c>
      <c r="AS2949" s="80"/>
      <c r="AT2949" s="73">
        <f t="shared" si="23"/>
        <v>0</v>
      </c>
    </row>
    <row r="2950" spans="3:47" x14ac:dyDescent="0.25">
      <c r="C2950" s="167" t="s">
        <v>9222</v>
      </c>
      <c r="D2950" s="73">
        <f>IF(AND(D2744=Tablas!$C$62,'Formacion Profesional'!G2744=Tablas!$C$54),E2814,0)</f>
        <v>0</v>
      </c>
      <c r="E2950" s="80"/>
      <c r="F2950" s="73">
        <f>+D2950*E2950</f>
        <v>0</v>
      </c>
      <c r="G2950" s="80"/>
      <c r="H2950" s="73">
        <f t="shared" si="22"/>
        <v>0</v>
      </c>
      <c r="AO2950" s="167" t="s">
        <v>9222</v>
      </c>
      <c r="AP2950" s="73">
        <f>IF(AND(AP2744=Tablas!$C$62,'Formacion Profesional'!AS2744=Tablas!$C$54),AQ2814,0)</f>
        <v>0</v>
      </c>
      <c r="AQ2950" s="80"/>
      <c r="AR2950" s="73">
        <f>+AP2950*AQ2950</f>
        <v>0</v>
      </c>
      <c r="AS2950" s="80"/>
      <c r="AT2950" s="73">
        <f t="shared" si="23"/>
        <v>0</v>
      </c>
    </row>
    <row r="2951" spans="3:47" x14ac:dyDescent="0.25">
      <c r="C2951" s="167" t="s">
        <v>9223</v>
      </c>
      <c r="D2951" s="73">
        <f>IF(AND(D2744=Tablas!$C$62,'Formacion Profesional'!G2744=Tablas!$C$54),E2814,0)</f>
        <v>0</v>
      </c>
      <c r="E2951" s="80"/>
      <c r="F2951" s="73">
        <f>+D2951*E2951</f>
        <v>0</v>
      </c>
      <c r="G2951" s="80"/>
      <c r="H2951" s="73">
        <f t="shared" si="22"/>
        <v>0</v>
      </c>
      <c r="AO2951" s="167" t="s">
        <v>9223</v>
      </c>
      <c r="AP2951" s="73">
        <f>IF(AND(AP2744=Tablas!$C$62,'Formacion Profesional'!AS2744=Tablas!$C$54),AQ2814,0)</f>
        <v>0</v>
      </c>
      <c r="AQ2951" s="80"/>
      <c r="AR2951" s="73">
        <f>+AP2951*AQ2951</f>
        <v>0</v>
      </c>
      <c r="AS2951" s="80"/>
      <c r="AT2951" s="73">
        <f t="shared" si="23"/>
        <v>0</v>
      </c>
    </row>
    <row r="2952" spans="3:47" ht="30" x14ac:dyDescent="0.25">
      <c r="C2952" s="167" t="s">
        <v>9224</v>
      </c>
      <c r="D2952" s="73">
        <f>IF(OR(AND(D2744=Tablas!$C$61,'Formacion Profesional'!G2744=Tablas!$C$53),AND(D2744=Tablas!$C$61,'Formacion Profesional'!G2744=Tablas!$C$54)),'Formacion Profesional'!D2757*'Formacion Profesional'!E2815,IF(AND(D2744=Tablas!$C$62,'Formacion Profesional'!G2744=Tablas!$C$53),'Formacion Profesional'!E2815,0))</f>
        <v>0</v>
      </c>
      <c r="E2952" s="80"/>
      <c r="F2952" s="73">
        <f>+D2952*E2952</f>
        <v>0</v>
      </c>
      <c r="G2952" s="80"/>
      <c r="H2952" s="73">
        <f t="shared" si="22"/>
        <v>0</v>
      </c>
      <c r="AO2952" s="167" t="s">
        <v>9224</v>
      </c>
      <c r="AP2952" s="73">
        <f>IF(OR(AND(AP2744=Tablas!$C$61,'Formacion Profesional'!AS2744=Tablas!$C$53),AND(AP2744=Tablas!$C$61,'Formacion Profesional'!AS2744=Tablas!$C$54)),'Formacion Profesional'!AP2757*'Formacion Profesional'!AQ2815,IF(AND(AP2744=Tablas!$C$62,'Formacion Profesional'!AS2744=Tablas!$C$53),'Formacion Profesional'!AQ2815,0))</f>
        <v>0</v>
      </c>
      <c r="AQ2952" s="80"/>
      <c r="AR2952" s="73">
        <f>+AP2952*AQ2952</f>
        <v>0</v>
      </c>
      <c r="AS2952" s="80"/>
      <c r="AT2952" s="73">
        <f t="shared" si="23"/>
        <v>0</v>
      </c>
    </row>
    <row r="2953" spans="3:47" x14ac:dyDescent="0.25">
      <c r="C2953" s="72" t="s">
        <v>7586</v>
      </c>
      <c r="D2953" s="74"/>
      <c r="E2953" s="74"/>
      <c r="F2953" s="74"/>
      <c r="G2953" s="73">
        <f>+G2948+G2949+G2950+G2951+G2952</f>
        <v>0</v>
      </c>
      <c r="H2953" s="73">
        <f>+H2948+H2949+H2950+H2951+H2952</f>
        <v>0</v>
      </c>
      <c r="AO2953" s="72" t="s">
        <v>7586</v>
      </c>
      <c r="AP2953" s="74"/>
      <c r="AQ2953" s="74"/>
      <c r="AR2953" s="74"/>
      <c r="AS2953" s="73">
        <f>+AS2948+AS2949+AS2950+AS2951+AS2952</f>
        <v>0</v>
      </c>
      <c r="AT2953" s="73">
        <f>+AT2948+AT2949+AT2950+AT2951+AT2952</f>
        <v>0</v>
      </c>
    </row>
    <row r="2956" spans="3:47" ht="15" customHeight="1" x14ac:dyDescent="0.25">
      <c r="C2956" s="385" t="s">
        <v>9227</v>
      </c>
      <c r="D2956" s="385"/>
      <c r="E2956" s="385"/>
      <c r="F2956" s="385"/>
      <c r="AO2956" s="385" t="s">
        <v>9227</v>
      </c>
      <c r="AP2956" s="385"/>
      <c r="AQ2956" s="385"/>
      <c r="AR2956" s="385"/>
    </row>
    <row r="2957" spans="3:47" ht="15" customHeight="1" x14ac:dyDescent="0.25">
      <c r="C2957" s="385"/>
      <c r="D2957" s="385"/>
      <c r="E2957" s="385"/>
      <c r="F2957" s="385"/>
      <c r="AO2957" s="385"/>
      <c r="AP2957" s="385"/>
      <c r="AQ2957" s="385"/>
      <c r="AR2957" s="385"/>
    </row>
    <row r="2980" spans="2:55" x14ac:dyDescent="0.25">
      <c r="C2980" s="100" t="s">
        <v>9447</v>
      </c>
      <c r="AO2980" s="100" t="s">
        <v>9467</v>
      </c>
    </row>
    <row r="2982" spans="2:55" ht="15.75" x14ac:dyDescent="0.25">
      <c r="B2982" s="271" t="s">
        <v>7689</v>
      </c>
      <c r="C2982" s="271" t="s">
        <v>7689</v>
      </c>
      <c r="D2982" s="271"/>
      <c r="E2982" s="271"/>
      <c r="F2982" s="271"/>
      <c r="G2982" s="271"/>
      <c r="H2982" s="271"/>
      <c r="I2982" s="271"/>
      <c r="J2982" s="271"/>
      <c r="K2982" s="271"/>
      <c r="L2982" s="271"/>
      <c r="M2982" s="271"/>
      <c r="N2982" s="271"/>
      <c r="O2982" s="271"/>
      <c r="P2982" s="271"/>
      <c r="Q2982" s="271"/>
      <c r="AN2982" s="271" t="s">
        <v>7689</v>
      </c>
      <c r="AO2982" s="271" t="s">
        <v>7689</v>
      </c>
      <c r="AP2982" s="271"/>
      <c r="AQ2982" s="271"/>
      <c r="AR2982" s="271"/>
      <c r="AS2982" s="271"/>
      <c r="AT2982" s="271"/>
      <c r="AU2982" s="271"/>
      <c r="AV2982" s="271"/>
      <c r="AW2982" s="271"/>
      <c r="AX2982" s="271"/>
      <c r="AY2982" s="271"/>
      <c r="AZ2982" s="271"/>
      <c r="BA2982" s="271"/>
      <c r="BB2982" s="271"/>
      <c r="BC2982" s="271"/>
    </row>
    <row r="2984" spans="2:55" x14ac:dyDescent="0.25">
      <c r="C2984" s="50" t="s">
        <v>7692</v>
      </c>
      <c r="D2984" s="101"/>
      <c r="E2984" s="19" t="str">
        <f>IF(D2984=Tablas!$C$62,"FP_Cerrada",IF('Formacion Profesional'!D2984=Tablas!$C$61,"FP_abierta",""))</f>
        <v/>
      </c>
      <c r="F2984" s="20" t="s">
        <v>7691</v>
      </c>
      <c r="G2984" s="349"/>
      <c r="H2984" s="402"/>
      <c r="I2984" s="350"/>
      <c r="AO2984" s="50" t="s">
        <v>7692</v>
      </c>
      <c r="AP2984" s="101"/>
      <c r="AQ2984" s="19" t="str">
        <f>IF(AP2984=Tablas!$C$62,"FP_Cerrada",IF('Formacion Profesional'!AP2984=Tablas!$C$61,"FP_abierta",""))</f>
        <v/>
      </c>
      <c r="AR2984" s="20" t="s">
        <v>7691</v>
      </c>
      <c r="AS2984" s="349"/>
      <c r="AT2984" s="402"/>
      <c r="AU2984" s="350"/>
    </row>
    <row r="2987" spans="2:55" x14ac:dyDescent="0.25">
      <c r="C2987" s="20" t="s">
        <v>7693</v>
      </c>
      <c r="D2987" s="276"/>
      <c r="E2987" s="277"/>
      <c r="F2987" s="277"/>
      <c r="G2987" s="277"/>
      <c r="H2987" s="277"/>
      <c r="I2987" s="277"/>
      <c r="J2987" s="277"/>
      <c r="K2987" s="278"/>
      <c r="AO2987" s="20" t="s">
        <v>7693</v>
      </c>
      <c r="AP2987" s="276"/>
      <c r="AQ2987" s="277"/>
      <c r="AR2987" s="277"/>
      <c r="AS2987" s="277"/>
      <c r="AT2987" s="277"/>
      <c r="AU2987" s="277"/>
      <c r="AV2987" s="277"/>
      <c r="AW2987" s="278"/>
    </row>
    <row r="2989" spans="2:55" x14ac:dyDescent="0.25">
      <c r="C2989" s="20" t="s">
        <v>7694</v>
      </c>
      <c r="D2989" s="155"/>
      <c r="F2989" s="20" t="s">
        <v>7695</v>
      </c>
      <c r="H2989" s="403"/>
      <c r="I2989" s="404"/>
      <c r="AO2989" s="20" t="s">
        <v>7694</v>
      </c>
      <c r="AP2989" s="155"/>
      <c r="AR2989" s="20" t="s">
        <v>7695</v>
      </c>
      <c r="AT2989" s="403"/>
      <c r="AU2989" s="404"/>
    </row>
    <row r="2991" spans="2:55" x14ac:dyDescent="0.25">
      <c r="C2991" s="405" t="s">
        <v>7710</v>
      </c>
      <c r="D2991" s="406"/>
      <c r="E2991" s="406"/>
      <c r="F2991" s="406"/>
      <c r="G2991" s="406"/>
      <c r="H2991" s="406"/>
      <c r="I2991" s="406"/>
      <c r="J2991" s="407"/>
      <c r="AO2991" s="405" t="s">
        <v>7710</v>
      </c>
      <c r="AP2991" s="406"/>
      <c r="AQ2991" s="406"/>
      <c r="AR2991" s="406"/>
      <c r="AS2991" s="406"/>
      <c r="AT2991" s="406"/>
      <c r="AU2991" s="406"/>
      <c r="AV2991" s="407"/>
    </row>
    <row r="2992" spans="2:55" x14ac:dyDescent="0.25">
      <c r="C2992" s="57"/>
      <c r="D2992" s="58"/>
      <c r="E2992" s="58"/>
      <c r="F2992" s="58"/>
      <c r="G2992" s="58"/>
      <c r="H2992" s="58"/>
      <c r="I2992" s="58"/>
      <c r="J2992" s="59"/>
      <c r="AO2992" s="57"/>
      <c r="AP2992" s="58"/>
      <c r="AQ2992" s="58"/>
      <c r="AR2992" s="58"/>
      <c r="AS2992" s="58"/>
      <c r="AT2992" s="58"/>
      <c r="AU2992" s="58"/>
      <c r="AV2992" s="59"/>
    </row>
    <row r="2993" spans="2:55" x14ac:dyDescent="0.25">
      <c r="C2993" s="63" t="s">
        <v>7697</v>
      </c>
      <c r="D2993" s="156"/>
      <c r="E2993" s="58"/>
      <c r="F2993" s="58"/>
      <c r="G2993" s="58"/>
      <c r="H2993" s="58"/>
      <c r="I2993" s="58"/>
      <c r="J2993" s="59"/>
      <c r="AO2993" s="63" t="s">
        <v>7697</v>
      </c>
      <c r="AP2993" s="156"/>
      <c r="AQ2993" s="58"/>
      <c r="AR2993" s="58"/>
      <c r="AS2993" s="58"/>
      <c r="AT2993" s="58"/>
      <c r="AU2993" s="58"/>
      <c r="AV2993" s="59"/>
    </row>
    <row r="2994" spans="2:55" x14ac:dyDescent="0.25">
      <c r="C2994" s="57"/>
      <c r="D2994" s="58"/>
      <c r="E2994" s="58"/>
      <c r="F2994" s="58"/>
      <c r="G2994" s="58"/>
      <c r="H2994" s="58"/>
      <c r="I2994" s="58"/>
      <c r="J2994" s="59"/>
      <c r="AO2994" s="57"/>
      <c r="AP2994" s="58"/>
      <c r="AQ2994" s="58"/>
      <c r="AR2994" s="58"/>
      <c r="AS2994" s="58"/>
      <c r="AT2994" s="58"/>
      <c r="AU2994" s="58"/>
      <c r="AV2994" s="59"/>
    </row>
    <row r="2995" spans="2:55" x14ac:dyDescent="0.25">
      <c r="C2995" s="63" t="s">
        <v>7696</v>
      </c>
      <c r="D2995" s="156"/>
      <c r="E2995" s="58"/>
      <c r="F2995" s="58"/>
      <c r="G2995" s="58"/>
      <c r="H2995" s="58"/>
      <c r="I2995" s="58"/>
      <c r="J2995" s="59"/>
      <c r="AO2995" s="63" t="s">
        <v>7696</v>
      </c>
      <c r="AP2995" s="156"/>
      <c r="AQ2995" s="58"/>
      <c r="AR2995" s="58"/>
      <c r="AS2995" s="58"/>
      <c r="AT2995" s="58"/>
      <c r="AU2995" s="58"/>
      <c r="AV2995" s="59"/>
    </row>
    <row r="2996" spans="2:55" x14ac:dyDescent="0.25">
      <c r="C2996" s="57"/>
      <c r="D2996" s="58"/>
      <c r="E2996" s="58"/>
      <c r="F2996" s="58"/>
      <c r="G2996" s="58"/>
      <c r="H2996" s="58"/>
      <c r="I2996" s="58"/>
      <c r="J2996" s="59"/>
      <c r="AO2996" s="57"/>
      <c r="AP2996" s="58"/>
      <c r="AQ2996" s="58"/>
      <c r="AR2996" s="58"/>
      <c r="AS2996" s="58"/>
      <c r="AT2996" s="58"/>
      <c r="AU2996" s="58"/>
      <c r="AV2996" s="59"/>
    </row>
    <row r="2997" spans="2:55" x14ac:dyDescent="0.25">
      <c r="C2997" s="63" t="s">
        <v>7698</v>
      </c>
      <c r="D2997" s="156"/>
      <c r="E2997" s="58"/>
      <c r="F2997" s="58"/>
      <c r="G2997" s="58"/>
      <c r="H2997" s="58"/>
      <c r="I2997" s="58"/>
      <c r="J2997" s="59"/>
      <c r="AO2997" s="63" t="s">
        <v>7698</v>
      </c>
      <c r="AP2997" s="156"/>
      <c r="AQ2997" s="58"/>
      <c r="AR2997" s="58"/>
      <c r="AS2997" s="58"/>
      <c r="AT2997" s="58"/>
      <c r="AU2997" s="58"/>
      <c r="AV2997" s="59"/>
    </row>
    <row r="2998" spans="2:55" x14ac:dyDescent="0.25">
      <c r="C2998" s="57"/>
      <c r="D2998" s="58"/>
      <c r="E2998" s="58"/>
      <c r="F2998" s="58"/>
      <c r="G2998" s="58"/>
      <c r="H2998" s="58"/>
      <c r="I2998" s="58"/>
      <c r="J2998" s="59"/>
      <c r="AO2998" s="57"/>
      <c r="AP2998" s="58"/>
      <c r="AQ2998" s="58"/>
      <c r="AR2998" s="58"/>
      <c r="AS2998" s="58"/>
      <c r="AT2998" s="58"/>
      <c r="AU2998" s="58"/>
      <c r="AV2998" s="59"/>
    </row>
    <row r="2999" spans="2:55" x14ac:dyDescent="0.25">
      <c r="C2999" s="408" t="str">
        <f>IF(D2995&gt;1,"Justifique cantidad de réplicas *","")</f>
        <v/>
      </c>
      <c r="D2999" s="409"/>
      <c r="E2999" s="289"/>
      <c r="F2999" s="289"/>
      <c r="G2999" s="289"/>
      <c r="H2999" s="289"/>
      <c r="I2999" s="289"/>
      <c r="J2999" s="59"/>
      <c r="AO2999" s="408" t="str">
        <f>IF(AP2995&gt;1,"Justifique cantidad de réplicas *","")</f>
        <v/>
      </c>
      <c r="AP2999" s="409"/>
      <c r="AQ2999" s="289"/>
      <c r="AR2999" s="289"/>
      <c r="AS2999" s="289"/>
      <c r="AT2999" s="289"/>
      <c r="AU2999" s="289"/>
      <c r="AV2999" s="59"/>
    </row>
    <row r="3000" spans="2:55" x14ac:dyDescent="0.25">
      <c r="C3000" s="60"/>
      <c r="D3000" s="61"/>
      <c r="E3000" s="61"/>
      <c r="F3000" s="61"/>
      <c r="G3000" s="61"/>
      <c r="H3000" s="61"/>
      <c r="I3000" s="61"/>
      <c r="J3000" s="62"/>
      <c r="AO3000" s="60"/>
      <c r="AP3000" s="61"/>
      <c r="AQ3000" s="61"/>
      <c r="AR3000" s="61"/>
      <c r="AS3000" s="61"/>
      <c r="AT3000" s="61"/>
      <c r="AU3000" s="61"/>
      <c r="AV3000" s="62"/>
    </row>
    <row r="3002" spans="2:55" x14ac:dyDescent="0.25">
      <c r="C3002" s="20" t="s">
        <v>9272</v>
      </c>
      <c r="D3002" s="410"/>
      <c r="E3002" s="411"/>
      <c r="F3002" s="411"/>
      <c r="G3002" s="411"/>
      <c r="H3002" s="412"/>
      <c r="AO3002" s="20" t="s">
        <v>9272</v>
      </c>
      <c r="AP3002" s="410"/>
      <c r="AQ3002" s="411"/>
      <c r="AR3002" s="411"/>
      <c r="AS3002" s="411"/>
      <c r="AT3002" s="412"/>
    </row>
    <row r="3004" spans="2:55" ht="15" hidden="1" customHeight="1" x14ac:dyDescent="0.25">
      <c r="B3004" s="19"/>
      <c r="C3004" s="19"/>
      <c r="D3004" s="19" t="e">
        <f>VLOOKUP(D3002,Tablas!$F$1279:$I$2758,4,FALSE)</f>
        <v>#N/A</v>
      </c>
      <c r="E3004" s="19"/>
      <c r="F3004" s="19"/>
      <c r="G3004" s="19"/>
      <c r="H3004" s="19"/>
      <c r="I3004" s="19"/>
      <c r="J3004" s="19"/>
      <c r="K3004" s="19"/>
      <c r="L3004" s="19"/>
      <c r="M3004" s="19"/>
      <c r="N3004" s="19"/>
      <c r="O3004" s="19"/>
      <c r="P3004" s="19"/>
      <c r="Q3004" s="19"/>
      <c r="AN3004" s="19"/>
      <c r="AO3004" s="19"/>
      <c r="AP3004" s="19" t="e">
        <f>VLOOKUP(AP3002,Tablas!$F$1279:$I$2758,4,FALSE)</f>
        <v>#N/A</v>
      </c>
      <c r="AQ3004" s="19"/>
      <c r="AR3004" s="19"/>
      <c r="AS3004" s="19"/>
      <c r="AT3004" s="19"/>
      <c r="AU3004" s="19"/>
      <c r="AV3004" s="19"/>
      <c r="AW3004" s="19"/>
      <c r="AX3004" s="19"/>
      <c r="AY3004" s="19"/>
      <c r="AZ3004" s="19"/>
      <c r="BA3004" s="19"/>
      <c r="BB3004" s="19"/>
      <c r="BC3004" s="19"/>
    </row>
    <row r="3006" spans="2:55" x14ac:dyDescent="0.25">
      <c r="C3006" s="21" t="s">
        <v>9273</v>
      </c>
      <c r="D3006" s="410"/>
      <c r="E3006" s="411"/>
      <c r="F3006" s="411"/>
      <c r="G3006" s="411"/>
      <c r="H3006" s="412"/>
      <c r="AO3006" s="21" t="s">
        <v>9273</v>
      </c>
      <c r="AP3006" s="410"/>
      <c r="AQ3006" s="411"/>
      <c r="AR3006" s="411"/>
      <c r="AS3006" s="411"/>
      <c r="AT3006" s="412"/>
    </row>
    <row r="3008" spans="2:55" x14ac:dyDescent="0.25">
      <c r="C3008" s="413" t="str">
        <f>IF(AND(D3053=0,E3053=0,D3054&gt;0,E3054&gt;0),"Formación exclusiva a desocupados","")</f>
        <v/>
      </c>
      <c r="D3008" s="413"/>
      <c r="E3008" s="413"/>
      <c r="G3008" s="413" t="str">
        <f>IF(AND(D3078=0,E3078=0,D3079&gt;0,E3079&gt;0,D3054=0,E3054=0),"Formación exclusiva a patrocinados","")</f>
        <v/>
      </c>
      <c r="H3008" s="413"/>
      <c r="I3008" s="413"/>
      <c r="AO3008" s="413" t="str">
        <f>IF(AND(AP3053=0,AQ3053=0,AP3054&gt;0,AQ3054&gt;0),"Formación exclusiva a desocupados","")</f>
        <v/>
      </c>
      <c r="AP3008" s="413"/>
      <c r="AQ3008" s="413"/>
      <c r="AS3008" s="413" t="str">
        <f>IF(AND(AP3078=0,AQ3078=0,AP3079&gt;0,AQ3079&gt;0,AP3054=0,AQ3054=0),"Formación exclusiva a patrocinados","")</f>
        <v/>
      </c>
      <c r="AT3008" s="413"/>
      <c r="AU3008" s="413"/>
    </row>
    <row r="3010" spans="3:48" x14ac:dyDescent="0.25">
      <c r="C3010" s="414" t="s">
        <v>9195</v>
      </c>
      <c r="D3010" s="415"/>
      <c r="E3010" s="415"/>
      <c r="F3010" s="415"/>
      <c r="G3010" s="415"/>
      <c r="H3010" s="415"/>
      <c r="I3010" s="415"/>
      <c r="J3010" s="416"/>
      <c r="AO3010" s="414" t="s">
        <v>9195</v>
      </c>
      <c r="AP3010" s="415"/>
      <c r="AQ3010" s="415"/>
      <c r="AR3010" s="415"/>
      <c r="AS3010" s="415"/>
      <c r="AT3010" s="415"/>
      <c r="AU3010" s="415"/>
      <c r="AV3010" s="416"/>
    </row>
    <row r="3012" spans="3:48" x14ac:dyDescent="0.25">
      <c r="C3012" s="20" t="s">
        <v>7566</v>
      </c>
      <c r="D3012" s="274"/>
      <c r="E3012" s="282"/>
      <c r="F3012" s="282"/>
      <c r="G3012" s="282"/>
      <c r="H3012" s="282"/>
      <c r="I3012" s="275"/>
      <c r="AO3012" s="20" t="s">
        <v>7566</v>
      </c>
      <c r="AP3012" s="274"/>
      <c r="AQ3012" s="282"/>
      <c r="AR3012" s="282"/>
      <c r="AS3012" s="282"/>
      <c r="AT3012" s="282"/>
      <c r="AU3012" s="275"/>
    </row>
    <row r="3014" spans="3:48" x14ac:dyDescent="0.25">
      <c r="C3014" s="20" t="s">
        <v>7567</v>
      </c>
      <c r="D3014" s="79"/>
      <c r="F3014" s="20" t="s">
        <v>7568</v>
      </c>
      <c r="G3014" s="417"/>
      <c r="H3014" s="418"/>
      <c r="AO3014" s="20" t="s">
        <v>7567</v>
      </c>
      <c r="AP3014" s="79"/>
      <c r="AR3014" s="20" t="s">
        <v>7568</v>
      </c>
      <c r="AS3014" s="417"/>
      <c r="AT3014" s="418"/>
    </row>
    <row r="3015" spans="3:48" ht="15" hidden="1" customHeight="1" x14ac:dyDescent="0.25">
      <c r="C3015" s="20"/>
      <c r="D3015" s="76" t="str">
        <f>IF(D3014&gt;0,VLOOKUP(D3014,Tablas!$K$5:$L$28,2,FALSE),"")</f>
        <v/>
      </c>
      <c r="E3015" s="19" t="str">
        <f>IF(D3014&gt;0,VLOOKUP(D3014,Tablas!$K$5:$M$28,3,FALSE),"")</f>
        <v/>
      </c>
      <c r="F3015" s="20"/>
      <c r="G3015" s="58"/>
      <c r="AO3015" s="20"/>
      <c r="AP3015" s="76" t="str">
        <f>IF(AP3014&gt;0,VLOOKUP(AP3014,Tablas!$K$5:$L$28,2,FALSE),"")</f>
        <v/>
      </c>
      <c r="AQ3015" s="19" t="str">
        <f>IF(AP3014&gt;0,VLOOKUP(AP3014,Tablas!$K$5:$M$28,3,FALSE),"")</f>
        <v/>
      </c>
      <c r="AR3015" s="20"/>
      <c r="AS3015" s="58"/>
    </row>
    <row r="3017" spans="3:48" x14ac:dyDescent="0.25">
      <c r="C3017" s="20" t="s">
        <v>7570</v>
      </c>
      <c r="D3017" s="79"/>
      <c r="F3017" s="20" t="s">
        <v>9226</v>
      </c>
      <c r="G3017" s="330"/>
      <c r="H3017" s="332"/>
      <c r="AO3017" s="20" t="s">
        <v>7570</v>
      </c>
      <c r="AP3017" s="79"/>
      <c r="AR3017" s="20" t="s">
        <v>9226</v>
      </c>
      <c r="AS3017" s="330"/>
      <c r="AT3017" s="332"/>
    </row>
    <row r="3019" spans="3:48" x14ac:dyDescent="0.25">
      <c r="C3019" s="20" t="s">
        <v>7569</v>
      </c>
      <c r="D3019" s="79"/>
      <c r="F3019" s="20" t="s">
        <v>1180</v>
      </c>
      <c r="G3019" s="419" t="str">
        <f>IF(G3014&gt;0,VLOOKUP(I3019,Tablas!$Y$4:$AC$2546,5,FALSE),"")</f>
        <v/>
      </c>
      <c r="H3019" s="420"/>
      <c r="I3019" s="19" t="str">
        <f>+G3014&amp;D3014</f>
        <v/>
      </c>
      <c r="AO3019" s="20" t="s">
        <v>7569</v>
      </c>
      <c r="AP3019" s="79"/>
      <c r="AR3019" s="20" t="s">
        <v>1180</v>
      </c>
      <c r="AS3019" s="419" t="str">
        <f>IF(AS3014&gt;0,VLOOKUP(AU3019,Tablas!$Y$4:$AC$2546,5,FALSE),"")</f>
        <v/>
      </c>
      <c r="AT3019" s="420"/>
      <c r="AU3019" s="19" t="str">
        <f>+AS3014&amp;AP3014</f>
        <v/>
      </c>
    </row>
    <row r="3024" spans="3:48" x14ac:dyDescent="0.25">
      <c r="C3024" s="414" t="s">
        <v>9196</v>
      </c>
      <c r="D3024" s="415"/>
      <c r="E3024" s="415"/>
      <c r="F3024" s="415"/>
      <c r="G3024" s="415"/>
      <c r="H3024" s="415"/>
      <c r="I3024" s="415"/>
      <c r="J3024" s="416"/>
      <c r="AO3024" s="414" t="s">
        <v>9196</v>
      </c>
      <c r="AP3024" s="415"/>
      <c r="AQ3024" s="415"/>
      <c r="AR3024" s="415"/>
      <c r="AS3024" s="415"/>
      <c r="AT3024" s="415"/>
      <c r="AU3024" s="415"/>
      <c r="AV3024" s="416"/>
    </row>
    <row r="3026" spans="3:48" x14ac:dyDescent="0.25">
      <c r="C3026" s="20" t="s">
        <v>9198</v>
      </c>
      <c r="D3026" s="376"/>
      <c r="E3026" s="377"/>
      <c r="F3026" s="19" t="str">
        <f>IF(D3026=Tablas!$C$34,"Persona_Humana",IF(D3026=Tablas!$C$35,"Universidad",IF(D3026=Tablas!$C$36,"Escuela",IF(D3026=Tablas!$C$37,"Otras_Instituciones",""))))</f>
        <v/>
      </c>
      <c r="AO3026" s="20" t="s">
        <v>9198</v>
      </c>
      <c r="AP3026" s="376"/>
      <c r="AQ3026" s="377"/>
      <c r="AR3026" s="19" t="str">
        <f>IF(AP3026=Tablas!$C$34,"Persona_Humana",IF(AP3026=Tablas!$C$35,"Universidad",IF(AP3026=Tablas!$C$36,"Escuela",IF(AP3026=Tablas!$C$37,"Otras_Instituciones",""))))</f>
        <v/>
      </c>
    </row>
    <row r="3028" spans="3:48" x14ac:dyDescent="0.25">
      <c r="C3028" s="279" t="s">
        <v>9197</v>
      </c>
      <c r="D3028" s="421"/>
      <c r="E3028" s="399"/>
      <c r="F3028" s="400"/>
      <c r="G3028" s="400"/>
      <c r="H3028" s="400"/>
      <c r="I3028" s="400"/>
      <c r="J3028" s="401"/>
      <c r="AO3028" s="279" t="s">
        <v>9197</v>
      </c>
      <c r="AP3028" s="421"/>
      <c r="AQ3028" s="399"/>
      <c r="AR3028" s="400"/>
      <c r="AS3028" s="400"/>
      <c r="AT3028" s="400"/>
      <c r="AU3028" s="400"/>
      <c r="AV3028" s="401"/>
    </row>
    <row r="3030" spans="3:48" x14ac:dyDescent="0.25">
      <c r="C3030" s="75" t="str">
        <f>IF(OR(D3026=Tablas!$C$35,D3026=Tablas!$C$36,D3026=Tablas!$C$37),"Docentes","")</f>
        <v/>
      </c>
      <c r="AO3030" s="75" t="str">
        <f>IF(OR(AP3026=Tablas!$C$35,AP3026=Tablas!$C$36,AP3026=Tablas!$C$37),"Docentes","")</f>
        <v/>
      </c>
    </row>
    <row r="3032" spans="3:48" x14ac:dyDescent="0.25">
      <c r="C3032" s="179" t="str">
        <f>IF(OR(D3026=Tablas!$C$35,D3026=Tablas!$C$36,D3026=Tablas!$C$37),"CUIL/CUIT *","")</f>
        <v/>
      </c>
      <c r="D3032" s="179" t="str">
        <f>IF(OR(D3026=Tablas!$C$35,D3026=Tablas!$C$36,D3026=Tablas!$C$37),"Apellido *","")</f>
        <v/>
      </c>
      <c r="E3032" s="179" t="str">
        <f>IF(OR(D3026=Tablas!$C$35,D3026=Tablas!$C$36,D3026=Tablas!$C$37),"Nombre *","")</f>
        <v/>
      </c>
      <c r="F3032" s="179" t="str">
        <f>IF(OR(D3026=Tablas!$C$35,D3026=Tablas!$C$36,D3026=Tablas!$C$37),"Email *","")</f>
        <v/>
      </c>
      <c r="G3032" s="179" t="str">
        <f>IF(OR(D3026=Tablas!$C$35,D3026=Tablas!$C$36,D3026=Tablas!$C$37),"Trayectoria formativa del docente*","")</f>
        <v/>
      </c>
      <c r="AO3032" s="179" t="str">
        <f>IF(OR(AP3026=Tablas!$C$35,AP3026=Tablas!$C$36,AP3026=Tablas!$C$37),"CUIL/CUIT *","")</f>
        <v/>
      </c>
      <c r="AP3032" s="179" t="str">
        <f>IF(OR(AP3026=Tablas!$C$35,AP3026=Tablas!$C$36,AP3026=Tablas!$C$37),"Apellido *","")</f>
        <v/>
      </c>
      <c r="AQ3032" s="179" t="str">
        <f>IF(OR(AP3026=Tablas!$C$35,AP3026=Tablas!$C$36,AP3026=Tablas!$C$37),"Nombre *","")</f>
        <v/>
      </c>
      <c r="AR3032" s="179" t="str">
        <f>IF(OR(AP3026=Tablas!$C$35,AP3026=Tablas!$C$36,AP3026=Tablas!$C$37),"Email *","")</f>
        <v/>
      </c>
      <c r="AS3032" s="179" t="str">
        <f>IF(OR(AP3026=Tablas!$C$35,AP3026=Tablas!$C$36,AP3026=Tablas!$C$37),"Trayectoria formativa del docente*","")</f>
        <v/>
      </c>
    </row>
    <row r="3033" spans="3:48" x14ac:dyDescent="0.25">
      <c r="C3033" s="177"/>
      <c r="D3033" s="178"/>
      <c r="E3033" s="178"/>
      <c r="F3033" s="178"/>
      <c r="G3033" s="178"/>
      <c r="I3033" s="96" t="str">
        <f>IF(AND(OR(D3026=Tablas!$C$35,D3026=Tablas!$C$36,D3026=Tablas!$C$37),C3033="",D3033="",E3033="",F3033="",G3033=""),"Debe completar los datos de al menos un docente del curso","")</f>
        <v/>
      </c>
      <c r="AO3033" s="177"/>
      <c r="AP3033" s="178"/>
      <c r="AQ3033" s="178"/>
      <c r="AR3033" s="178"/>
      <c r="AS3033" s="178"/>
      <c r="AU3033" s="96" t="str">
        <f>IF(AND(OR(AP3026=Tablas!$C$35,AP3026=Tablas!$C$36,AP3026=Tablas!$C$37),AO3033="",AP3033="",AQ3033="",AR3033="",AS3033=""),"Debe completar los datos de al menos un docente del curso","")</f>
        <v/>
      </c>
    </row>
    <row r="3034" spans="3:48" x14ac:dyDescent="0.25">
      <c r="C3034" s="177"/>
      <c r="D3034" s="178"/>
      <c r="E3034" s="178"/>
      <c r="F3034" s="178"/>
      <c r="G3034" s="178"/>
      <c r="AO3034" s="177"/>
      <c r="AP3034" s="178"/>
      <c r="AQ3034" s="178"/>
      <c r="AR3034" s="178"/>
      <c r="AS3034" s="178"/>
    </row>
    <row r="3035" spans="3:48" x14ac:dyDescent="0.25">
      <c r="C3035" s="177"/>
      <c r="D3035" s="178"/>
      <c r="E3035" s="178"/>
      <c r="F3035" s="178"/>
      <c r="G3035" s="178"/>
      <c r="AO3035" s="177"/>
      <c r="AP3035" s="178"/>
      <c r="AQ3035" s="178"/>
      <c r="AR3035" s="178"/>
      <c r="AS3035" s="178"/>
    </row>
    <row r="3036" spans="3:48" x14ac:dyDescent="0.25">
      <c r="C3036" s="177"/>
      <c r="D3036" s="178"/>
      <c r="E3036" s="178"/>
      <c r="F3036" s="178"/>
      <c r="G3036" s="178"/>
      <c r="AO3036" s="177"/>
      <c r="AP3036" s="178"/>
      <c r="AQ3036" s="178"/>
      <c r="AR3036" s="178"/>
      <c r="AS3036" s="178"/>
    </row>
    <row r="3037" spans="3:48" x14ac:dyDescent="0.25">
      <c r="C3037" s="177"/>
      <c r="D3037" s="178"/>
      <c r="E3037" s="178"/>
      <c r="F3037" s="178"/>
      <c r="G3037" s="178"/>
      <c r="AO3037" s="177"/>
      <c r="AP3037" s="178"/>
      <c r="AQ3037" s="178"/>
      <c r="AR3037" s="178"/>
      <c r="AS3037" s="178"/>
    </row>
    <row r="3038" spans="3:48" x14ac:dyDescent="0.25">
      <c r="C3038" s="177"/>
      <c r="D3038" s="178"/>
      <c r="E3038" s="178"/>
      <c r="F3038" s="178"/>
      <c r="G3038" s="178"/>
      <c r="AO3038" s="177"/>
      <c r="AP3038" s="178"/>
      <c r="AQ3038" s="178"/>
      <c r="AR3038" s="178"/>
      <c r="AS3038" s="178"/>
    </row>
    <row r="3039" spans="3:48" x14ac:dyDescent="0.25">
      <c r="C3039" s="177"/>
      <c r="D3039" s="178"/>
      <c r="E3039" s="178"/>
      <c r="F3039" s="178"/>
      <c r="G3039" s="178"/>
      <c r="AO3039" s="177"/>
      <c r="AP3039" s="178"/>
      <c r="AQ3039" s="178"/>
      <c r="AR3039" s="178"/>
      <c r="AS3039" s="178"/>
    </row>
    <row r="3040" spans="3:48" x14ac:dyDescent="0.25">
      <c r="C3040" s="177"/>
      <c r="D3040" s="178"/>
      <c r="E3040" s="178"/>
      <c r="F3040" s="178"/>
      <c r="G3040" s="178"/>
      <c r="AO3040" s="177"/>
      <c r="AP3040" s="178"/>
      <c r="AQ3040" s="178"/>
      <c r="AR3040" s="178"/>
      <c r="AS3040" s="178"/>
    </row>
    <row r="3041" spans="2:55" x14ac:dyDescent="0.25">
      <c r="C3041" s="177"/>
      <c r="D3041" s="178"/>
      <c r="E3041" s="178"/>
      <c r="F3041" s="178"/>
      <c r="G3041" s="178"/>
      <c r="AO3041" s="177"/>
      <c r="AP3041" s="178"/>
      <c r="AQ3041" s="178"/>
      <c r="AR3041" s="178"/>
      <c r="AS3041" s="178"/>
    </row>
    <row r="3042" spans="2:55" x14ac:dyDescent="0.25">
      <c r="C3042" s="177"/>
      <c r="D3042" s="178"/>
      <c r="E3042" s="178"/>
      <c r="F3042" s="178"/>
      <c r="G3042" s="178"/>
      <c r="AO3042" s="177"/>
      <c r="AP3042" s="178"/>
      <c r="AQ3042" s="178"/>
      <c r="AR3042" s="178"/>
      <c r="AS3042" s="178"/>
    </row>
    <row r="3043" spans="2:55" x14ac:dyDescent="0.25">
      <c r="C3043" s="177"/>
      <c r="D3043" s="178"/>
      <c r="E3043" s="178"/>
      <c r="F3043" s="178"/>
      <c r="G3043" s="178"/>
      <c r="AO3043" s="177"/>
      <c r="AP3043" s="178"/>
      <c r="AQ3043" s="178"/>
      <c r="AR3043" s="178"/>
      <c r="AS3043" s="178"/>
    </row>
    <row r="3044" spans="2:55" x14ac:dyDescent="0.25">
      <c r="C3044" s="177"/>
      <c r="D3044" s="178"/>
      <c r="E3044" s="178"/>
      <c r="F3044" s="178"/>
      <c r="G3044" s="178"/>
      <c r="AO3044" s="177"/>
      <c r="AP3044" s="178"/>
      <c r="AQ3044" s="178"/>
      <c r="AR3044" s="178"/>
      <c r="AS3044" s="178"/>
    </row>
    <row r="3045" spans="2:55" x14ac:dyDescent="0.25">
      <c r="C3045" s="177"/>
      <c r="D3045" s="178"/>
      <c r="E3045" s="178"/>
      <c r="F3045" s="178"/>
      <c r="G3045" s="178"/>
      <c r="AO3045" s="177"/>
      <c r="AP3045" s="178"/>
      <c r="AQ3045" s="178"/>
      <c r="AR3045" s="178"/>
      <c r="AS3045" s="178"/>
    </row>
    <row r="3046" spans="2:55" x14ac:dyDescent="0.25">
      <c r="C3046" s="177"/>
      <c r="D3046" s="178"/>
      <c r="E3046" s="178"/>
      <c r="F3046" s="178"/>
      <c r="G3046" s="178"/>
      <c r="AO3046" s="177"/>
      <c r="AP3046" s="178"/>
      <c r="AQ3046" s="178"/>
      <c r="AR3046" s="178"/>
      <c r="AS3046" s="178"/>
    </row>
    <row r="3047" spans="2:55" x14ac:dyDescent="0.25">
      <c r="C3047" s="177"/>
      <c r="D3047" s="178"/>
      <c r="E3047" s="178"/>
      <c r="F3047" s="178"/>
      <c r="G3047" s="178"/>
      <c r="AO3047" s="177"/>
      <c r="AP3047" s="178"/>
      <c r="AQ3047" s="178"/>
      <c r="AR3047" s="178"/>
      <c r="AS3047" s="178"/>
    </row>
    <row r="3049" spans="2:55" ht="15.75" x14ac:dyDescent="0.25">
      <c r="B3049" s="271" t="s">
        <v>9201</v>
      </c>
      <c r="C3049" s="271"/>
      <c r="D3049" s="271"/>
      <c r="E3049" s="271"/>
      <c r="F3049" s="271"/>
      <c r="G3049" s="271"/>
      <c r="H3049" s="271"/>
      <c r="I3049" s="271"/>
      <c r="J3049" s="271"/>
      <c r="K3049" s="271"/>
      <c r="L3049" s="271"/>
      <c r="M3049" s="271"/>
      <c r="N3049" s="271"/>
      <c r="O3049" s="271"/>
      <c r="P3049" s="271"/>
      <c r="Q3049" s="271"/>
      <c r="AN3049" s="271" t="s">
        <v>9201</v>
      </c>
      <c r="AO3049" s="271"/>
      <c r="AP3049" s="271"/>
      <c r="AQ3049" s="271"/>
      <c r="AR3049" s="271"/>
      <c r="AS3049" s="271"/>
      <c r="AT3049" s="271"/>
      <c r="AU3049" s="271"/>
      <c r="AV3049" s="271"/>
      <c r="AW3049" s="271"/>
      <c r="AX3049" s="271"/>
      <c r="AY3049" s="271"/>
      <c r="AZ3049" s="271"/>
      <c r="BA3049" s="271"/>
      <c r="BB3049" s="271"/>
      <c r="BC3049" s="271"/>
    </row>
    <row r="3052" spans="2:55" x14ac:dyDescent="0.25">
      <c r="D3052" s="102" t="s">
        <v>9202</v>
      </c>
      <c r="E3052" s="102" t="s">
        <v>9203</v>
      </c>
      <c r="AP3052" s="102" t="s">
        <v>9202</v>
      </c>
      <c r="AQ3052" s="102" t="s">
        <v>9203</v>
      </c>
    </row>
    <row r="3053" spans="2:55" x14ac:dyDescent="0.25">
      <c r="C3053" s="64" t="s">
        <v>9204</v>
      </c>
      <c r="D3053" s="134"/>
      <c r="E3053" s="134"/>
      <c r="AO3053" s="64" t="s">
        <v>9204</v>
      </c>
      <c r="AP3053" s="134"/>
      <c r="AQ3053" s="134"/>
    </row>
    <row r="3054" spans="2:55" x14ac:dyDescent="0.25">
      <c r="C3054" s="64"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Profesional'!G2984=Tablas!$C$54)),"Desocupados","")</f>
        <v/>
      </c>
      <c r="D3054" s="134"/>
      <c r="E3054" s="134"/>
      <c r="AO3054" s="64"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Profesional'!AS2984=Tablas!$C$54)),"Desocupados","")</f>
        <v/>
      </c>
      <c r="AP3054" s="134"/>
      <c r="AQ3054" s="134"/>
    </row>
    <row r="3055" spans="2:55" x14ac:dyDescent="0.25">
      <c r="C3055" s="102" t="s">
        <v>7586</v>
      </c>
      <c r="D3055" s="64">
        <f>+D3053+D3054</f>
        <v>0</v>
      </c>
      <c r="E3055" s="64">
        <f>+E3053+E3054</f>
        <v>0</v>
      </c>
      <c r="AO3055" s="102" t="s">
        <v>7586</v>
      </c>
      <c r="AP3055" s="64">
        <f>+AP3053+AP3054</f>
        <v>0</v>
      </c>
      <c r="AQ3055" s="64">
        <f>+AQ3053+AQ3054</f>
        <v>0</v>
      </c>
    </row>
    <row r="3057" spans="2:55" ht="15.75" x14ac:dyDescent="0.25">
      <c r="B3057" s="271"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Profesional'!G2984=Tablas!$C$54)),"Compromiso de inserción de desocupados","")</f>
        <v/>
      </c>
      <c r="C3057" s="271"/>
      <c r="D3057" s="271"/>
      <c r="E3057" s="271"/>
      <c r="F3057" s="271"/>
      <c r="G3057" s="271"/>
      <c r="H3057" s="271"/>
      <c r="I3057" s="271"/>
      <c r="J3057" s="271"/>
      <c r="K3057" s="271"/>
      <c r="L3057" s="271"/>
      <c r="M3057" s="271"/>
      <c r="N3057" s="271"/>
      <c r="O3057" s="271"/>
      <c r="P3057" s="271"/>
      <c r="Q3057" s="271"/>
      <c r="AN3057" s="271"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Profesional'!AS2984=Tablas!$C$54)),"Compromiso de inserción de desocupados","")</f>
        <v/>
      </c>
      <c r="AO3057" s="271"/>
      <c r="AP3057" s="271"/>
      <c r="AQ3057" s="271"/>
      <c r="AR3057" s="271"/>
      <c r="AS3057" s="271"/>
      <c r="AT3057" s="271"/>
      <c r="AU3057" s="271"/>
      <c r="AV3057" s="271"/>
      <c r="AW3057" s="271"/>
      <c r="AX3057" s="271"/>
      <c r="AY3057" s="271"/>
      <c r="AZ3057" s="271"/>
      <c r="BA3057" s="271"/>
      <c r="BB3057" s="271"/>
      <c r="BC3057" s="271"/>
    </row>
    <row r="3059" spans="2:55" x14ac:dyDescent="0.25">
      <c r="C3059" s="355"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Profesional'!G2984=Tablas!$C$57),D2984="",G2984=""),IF(D3054&gt;0,"¿Se compromete a incorporar algún participante desocupado una vez concluido el curso/entrenamiento? ",""))</f>
        <v/>
      </c>
      <c r="D3059" s="355"/>
      <c r="E3059" s="355"/>
      <c r="F3059" s="355"/>
      <c r="G3059" s="355"/>
      <c r="H3059" s="164"/>
      <c r="AO3059" s="355"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Profesional'!AS2984=Tablas!$C$57),AP2984="",AS2984=""),IF(AP3054&gt;0,"¿Se compromete a incorporar algún participante desocupado una vez concluido el curso/entrenamiento? ",""))</f>
        <v/>
      </c>
      <c r="AP3059" s="355"/>
      <c r="AQ3059" s="355"/>
      <c r="AR3059" s="355"/>
      <c r="AS3059" s="355"/>
      <c r="AT3059" s="164"/>
    </row>
    <row r="3061" spans="2:55" x14ac:dyDescent="0.25">
      <c r="C3061" s="20"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Profesional'!G2984=Tablas!$C$57),D2984="",G2984=""),IF(AND(D3054&gt;0,H3059="SI"),"¿Cuántos? *",""))</f>
        <v/>
      </c>
      <c r="D3061" s="164"/>
      <c r="AO3061" s="20"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Profesional'!AS2984=Tablas!$C$57),AP2984="",AS2984=""),IF(AND(AP3054&gt;0,AT3059="SI"),"¿Cuántos? *",""))</f>
        <v/>
      </c>
      <c r="AP3061" s="164"/>
    </row>
    <row r="3063" spans="2:55" x14ac:dyDescent="0.25">
      <c r="C3063" s="288"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Profesional'!G2984=Tablas!$C$57),D2984="",G2984=""),IF(AND(D3054&gt;0,H3059="SI"),"¿En qué puestos serán incorporados? *",""))</f>
        <v/>
      </c>
      <c r="D3063" s="288"/>
      <c r="E3063" s="289"/>
      <c r="F3063" s="289"/>
      <c r="G3063" s="289"/>
      <c r="H3063" s="289"/>
      <c r="I3063" s="289"/>
      <c r="J3063" s="289"/>
      <c r="K3063" s="289"/>
      <c r="L3063" s="289"/>
      <c r="M3063" s="289"/>
      <c r="N3063" s="289"/>
      <c r="O3063" s="289"/>
      <c r="P3063" s="289"/>
      <c r="AO3063" s="288"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Profesional'!AS2984=Tablas!$C$57),AP2984="",AS2984=""),IF(AND(AP3054&gt;0,AT3059="SI"),"¿En qué puestos serán incorporados? *",""))</f>
        <v/>
      </c>
      <c r="AP3063" s="288"/>
      <c r="AQ3063" s="289"/>
      <c r="AR3063" s="289"/>
      <c r="AS3063" s="289"/>
      <c r="AT3063" s="289"/>
      <c r="AU3063" s="289"/>
      <c r="AV3063" s="289"/>
      <c r="AW3063" s="289"/>
      <c r="AX3063" s="289"/>
      <c r="AY3063" s="289"/>
      <c r="AZ3063" s="289"/>
      <c r="BA3063" s="289"/>
      <c r="BB3063" s="289"/>
    </row>
    <row r="3065" spans="2:55" x14ac:dyDescent="0.25">
      <c r="C3065" s="158"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Profesional'!G2984=Tablas!$C$57),D2984="",G2984=""),IF(AND(D3054&gt;0,H3059="SI"),"Indique a que grupo pertenecen los desocupados a incorporar *",""))</f>
        <v/>
      </c>
      <c r="D3065" s="158"/>
      <c r="E3065" s="158"/>
      <c r="F3065" s="137"/>
      <c r="G3065" s="159"/>
      <c r="H3065" s="159"/>
      <c r="AO3065" s="158"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Profesional'!AS2984=Tablas!$C$57),AP2984="",AS2984=""),IF(AND(AP3054&gt;0,AT3059="SI"),"Indique a que grupo pertenecen los desocupados a incorporar *",""))</f>
        <v/>
      </c>
      <c r="AP3065" s="158"/>
      <c r="AQ3065" s="158"/>
      <c r="AR3065" s="137"/>
      <c r="AS3065" s="159"/>
      <c r="AT3065" s="159"/>
    </row>
    <row r="3067" spans="2:55" x14ac:dyDescent="0.25">
      <c r="C3067" s="38"/>
      <c r="D3067" s="38"/>
      <c r="E3067" s="180"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Profesional'!G2984=Tablas!$C$57),D2984="",G2984=""),IF(AND(D3054&gt;0,H3059="SI"),"18 a 24 años",""))</f>
        <v/>
      </c>
      <c r="F3067" s="180"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Profesional'!G2984=Tablas!$C$57),D2984="",G2984=""),IF(AND(D3054&gt;0,H3059="SI"),"25 a 44 años",""))</f>
        <v/>
      </c>
      <c r="G3067" s="180"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Profesional'!G2984=Tablas!$C$57),D2984="",G2984=""),IF(AND(D3054&gt;0,H3059="SI"),"Mayores de 45 años",""))</f>
        <v/>
      </c>
      <c r="H3067" s="180"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Profesional'!G2984=Tablas!$C$57),D2984="",G2984=""),IF(AND(D3054&gt;0,H3059="SI"),"Total",""))</f>
        <v/>
      </c>
      <c r="AO3067" s="38"/>
      <c r="AP3067" s="38"/>
      <c r="AQ3067" s="180"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Profesional'!AS2984=Tablas!$C$57),AP2984="",AS2984=""),IF(AND(AP3054&gt;0,AT3059="SI"),"18 a 24 años",""))</f>
        <v/>
      </c>
      <c r="AR3067" s="180"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Profesional'!AS2984=Tablas!$C$57),AP2984="",AS2984=""),IF(AND(AP3054&gt;0,AT3059="SI"),"25 a 44 años",""))</f>
        <v/>
      </c>
      <c r="AS3067" s="180"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Profesional'!AS2984=Tablas!$C$57),AP2984="",AS2984=""),IF(AND(AP3054&gt;0,AT3059="SI"),"Mayores de 45 años",""))</f>
        <v/>
      </c>
      <c r="AT3067" s="180"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Profesional'!AS2984=Tablas!$C$57),AP2984="",AS2984=""),IF(AND(AP3054&gt;0,AT3059="SI"),"Total",""))</f>
        <v/>
      </c>
    </row>
    <row r="3068" spans="2:55" x14ac:dyDescent="0.25">
      <c r="C3068" s="395"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Profesional'!G2984=Tablas!$C$57),D2984="",G2984=""),IF(AND(D3054&gt;0,H3059="SI"),"En general",""))</f>
        <v/>
      </c>
      <c r="D3068" s="395"/>
      <c r="E3068" s="181"/>
      <c r="F3068" s="181"/>
      <c r="G3068" s="181"/>
      <c r="H3068"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Profesional'!G2984=Tablas!$C$57),D2984="",G2984=""),IF(AND(D3054&gt;0,H3059="SI"),+E3068+F3068+G3068,""))</f>
        <v/>
      </c>
      <c r="AO3068" s="395"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Profesional'!AS2984=Tablas!$C$57),AP2984="",AS2984=""),IF(AND(AP3054&gt;0,AT3059="SI"),"En general",""))</f>
        <v/>
      </c>
      <c r="AP3068" s="395"/>
      <c r="AQ3068" s="181"/>
      <c r="AR3068" s="181"/>
      <c r="AS3068" s="181"/>
      <c r="AT3068"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Profesional'!AS2984=Tablas!$C$57),AP2984="",AS2984=""),IF(AND(AP3054&gt;0,AT3059="SI"),+AQ3068+AR3068+AS3068,""))</f>
        <v/>
      </c>
    </row>
    <row r="3069" spans="2:55" x14ac:dyDescent="0.25">
      <c r="C3069" s="395"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Profesional'!G2984=Tablas!$C$57),D2984="",G2984=""),IF(AND(D3054&gt;0,H3059="SI"),"Con Discapacidad ",""))</f>
        <v/>
      </c>
      <c r="D3069" s="395"/>
      <c r="E3069" s="181"/>
      <c r="F3069" s="181"/>
      <c r="G3069" s="181"/>
      <c r="H3069"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Profesional'!G2984=Tablas!$C$57),D2984="",G2984=""),IF(AND(D3054&gt;0,H3059="SI"),+E3069+F3069+G3069,""))</f>
        <v/>
      </c>
      <c r="AO3069" s="395"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Profesional'!AS2984=Tablas!$C$57),AP2984="",AS2984=""),IF(AND(AP3054&gt;0,AT3059="SI"),"Con Discapacidad ",""))</f>
        <v/>
      </c>
      <c r="AP3069" s="395"/>
      <c r="AQ3069" s="181"/>
      <c r="AR3069" s="181"/>
      <c r="AS3069" s="181"/>
      <c r="AT3069"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Profesional'!AS2984=Tablas!$C$57),AP2984="",AS2984=""),IF(AND(AP3054&gt;0,AT3059="SI"),+AQ3069+AR3069+AS3069,""))</f>
        <v/>
      </c>
    </row>
    <row r="3070" spans="2:55" x14ac:dyDescent="0.25">
      <c r="C3070" s="395"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Profesional'!G2984=Tablas!$C$57),D2984="",G2984=""),IF(AND(D3054&gt;0,H3059="SI"),"Incluidos en el Seguro de Capacitación y Empleo (SCyE)",""))</f>
        <v/>
      </c>
      <c r="D3070" s="395"/>
      <c r="E3070" s="181"/>
      <c r="F3070" s="181"/>
      <c r="G3070" s="181"/>
      <c r="H3070"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Profesional'!G2984=Tablas!$C$57),D2984="",G2984=""),IF(AND(D3054&gt;0,H3059="SI"),+E3070+F3070+G3070,""))</f>
        <v/>
      </c>
      <c r="AO3070" s="395"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Profesional'!AS2984=Tablas!$C$57),AP2984="",AS2984=""),IF(AND(AP3054&gt;0,AT3059="SI"),"Incluidos en el Seguro de Capacitación y Empleo (SCyE)",""))</f>
        <v/>
      </c>
      <c r="AP3070" s="395"/>
      <c r="AQ3070" s="181"/>
      <c r="AR3070" s="181"/>
      <c r="AS3070" s="181"/>
      <c r="AT3070"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Profesional'!AS2984=Tablas!$C$57),AP2984="",AS2984=""),IF(AND(AP3054&gt;0,AT3059="SI"),+AQ3070+AR3070+AS3070,""))</f>
        <v/>
      </c>
    </row>
    <row r="3071" spans="2:55" x14ac:dyDescent="0.25">
      <c r="C3071" s="396"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Profesional'!G2984=Tablas!$C$57),D2984="",G2984=""),IF(AND(D3054&gt;0,H3059="SI"),"Total",""))</f>
        <v/>
      </c>
      <c r="D3071" s="396"/>
      <c r="E3071"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Profesional'!G2984=Tablas!$C$57),D2984="",G2984=""),IF(AND(D3054&gt;0,H3059="SI"),+E3068+E3069+E3070,""))</f>
        <v/>
      </c>
      <c r="F3071"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Profesional'!G2984=Tablas!$C$57),D2984="",G2984=""),IF(AND(D3054&gt;0,H3059="SI"),+F3068+F3069+F3070,""))</f>
        <v/>
      </c>
      <c r="G3071"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Profesional'!G2984=Tablas!$C$57),D2984="",G2984=""),IF(AND(D3054&gt;0,H3059="SI"),+G3068+G3069+G3070,""))</f>
        <v/>
      </c>
      <c r="H3071" s="182" t="str">
        <f>IF(OR(AND('Formacion Profesional'!D2984=Tablas!$C$61,'Formacion Profesional'!G2984=Tablas!$C$53),AND('Formacion Profesional'!D2984=Tablas!$C$61,'Formacion Profesional'!G2984=Tablas!$C$54),AND('Formacion Profesional'!D2984=Tablas!$C$62,'Formacion Profesional'!G2984=Tablas!$C$53),AND('Formacion Profesional'!D2984=Tablas!$C$62,'Formacion Profesional'!G2984=Tablas!$C$54),AND('Formacion Profesional'!D2984=Tablas!$C$62,'Formacion Profesional'!G2984=Tablas!$C$56),AND('Formacion Profesional'!D2984=Tablas!$C$62,'Formacion Profesional'!G2984=Tablas!$C$57),D2984="",G2984=""),IF(AND(D3054&gt;0,H3059="SI"),+H3068+H3069+H3070,""))</f>
        <v/>
      </c>
      <c r="AO3071" s="396"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Profesional'!AS2984=Tablas!$C$57),AP2984="",AS2984=""),IF(AND(AP3054&gt;0,AT3059="SI"),"Total",""))</f>
        <v/>
      </c>
      <c r="AP3071" s="396"/>
      <c r="AQ3071"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Profesional'!AS2984=Tablas!$C$57),AP2984="",AS2984=""),IF(AND(AP3054&gt;0,AT3059="SI"),+AQ3068+AQ3069+AQ3070,""))</f>
        <v/>
      </c>
      <c r="AR3071"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Profesional'!AS2984=Tablas!$C$57),AP2984="",AS2984=""),IF(AND(AP3054&gt;0,AT3059="SI"),+AR3068+AR3069+AR3070,""))</f>
        <v/>
      </c>
      <c r="AS3071"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Profesional'!AS2984=Tablas!$C$57),AP2984="",AS2984=""),IF(AND(AP3054&gt;0,AT3059="SI"),+AS3068+AS3069+AS3070,""))</f>
        <v/>
      </c>
      <c r="AT3071" s="182" t="str">
        <f>IF(OR(AND('Formacion Profesional'!AP2984=Tablas!$C$61,'Formacion Profesional'!AS2984=Tablas!$C$53),AND('Formacion Profesional'!AP2984=Tablas!$C$61,'Formacion Profesional'!AS2984=Tablas!$C$54),AND('Formacion Profesional'!AP2984=Tablas!$C$62,'Formacion Profesional'!AS2984=Tablas!$C$53),AND('Formacion Profesional'!AP2984=Tablas!$C$62,'Formacion Profesional'!AS2984=Tablas!$C$54),AND('Formacion Profesional'!AP2984=Tablas!$C$62,'Formacion Profesional'!AS2984=Tablas!$C$56),AND('Formacion Profesional'!AP2984=Tablas!$C$62,'Formacion Profesional'!AS2984=Tablas!$C$57),AP2984="",AS2984=""),IF(AND(AP3054&gt;0,AT3059="SI"),+AT3068+AT3069+AT3070,""))</f>
        <v/>
      </c>
    </row>
    <row r="3074" spans="2:55" ht="15.75" x14ac:dyDescent="0.25">
      <c r="B3074" s="271" t="str">
        <f>IF(OR(AND(D2984=Tablas!$C$61,'Formacion Profesional'!G2984=Tablas!$C$53),AND(D2984=Tablas!$C$61,'Formacion Profesional'!G2984=Tablas!$C$54),AND(D2984=Tablas!$C$62,'Formacion Profesional'!G2984=Tablas!$C$53),AND(D2984=Tablas!$C$62,'Formacion Profesional'!G2984=Tablas!$C$54),AND(D2984=Tablas!$C$62,'Formacion Profesional'!G2984=Tablas!$C$56)),"Participantes ocupados","")</f>
        <v/>
      </c>
      <c r="C3074" s="271"/>
      <c r="D3074" s="271"/>
      <c r="E3074" s="271"/>
      <c r="F3074" s="271"/>
      <c r="G3074" s="271"/>
      <c r="H3074" s="271"/>
      <c r="I3074" s="271"/>
      <c r="J3074" s="271"/>
      <c r="K3074" s="271"/>
      <c r="L3074" s="271"/>
      <c r="M3074" s="271"/>
      <c r="N3074" s="271"/>
      <c r="O3074" s="271"/>
      <c r="P3074" s="271"/>
      <c r="Q3074" s="271"/>
      <c r="AN3074" s="271"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Profesional'!AS2984=Tablas!$C$56)),"Participantes ocupados","")</f>
        <v/>
      </c>
      <c r="AO3074" s="271"/>
      <c r="AP3074" s="271"/>
      <c r="AQ3074" s="271"/>
      <c r="AR3074" s="271"/>
      <c r="AS3074" s="271"/>
      <c r="AT3074" s="271"/>
      <c r="AU3074" s="271"/>
      <c r="AV3074" s="271"/>
      <c r="AW3074" s="271"/>
      <c r="AX3074" s="271"/>
      <c r="AY3074" s="271"/>
      <c r="AZ3074" s="271"/>
      <c r="BA3074" s="271"/>
      <c r="BB3074" s="271"/>
      <c r="BC3074" s="271"/>
    </row>
    <row r="3077" spans="2:55" x14ac:dyDescent="0.25">
      <c r="C3077" s="58"/>
      <c r="D3077" s="165" t="str">
        <f>IF(OR(AND(D2984=Tablas!$C$61,'Formacion Profesional'!G2984=Tablas!$C$53),AND(D2984=Tablas!$C$61,'Formacion Profesional'!G2984=Tablas!$C$54),AND(D2984=Tablas!$C$62,'Formacion Profesional'!G2984=Tablas!$C$53),AND(D2984=Tablas!$C$62,'Formacion Profesional'!G2984=Tablas!$C$54),AND(D2984=Tablas!$C$62,'Formacion Profesional'!G2984=Tablas!$C$56)),"Una réplica","")</f>
        <v/>
      </c>
      <c r="E3077" s="162" t="str">
        <f>IF(OR(AND(D2984=Tablas!$C$61,'Formacion Profesional'!G2984=Tablas!$C$53),AND(D2984=Tablas!$C$61,'Formacion Profesional'!G2984=Tablas!$C$54),AND(D2984=Tablas!$C$62,'Formacion Profesional'!G2984=Tablas!$C$53),AND(D2984=Tablas!$C$62,'Formacion Profesional'!G2984=Tablas!$C$54),AND(D2984=Tablas!$C$62,'Formacion Profesional'!G2984=Tablas!$C$56)),"Todas las réplicas","")</f>
        <v/>
      </c>
      <c r="AO3077" s="58"/>
      <c r="AP3077" s="165"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Profesional'!AS2984=Tablas!$C$56)),"Una réplica","")</f>
        <v/>
      </c>
      <c r="AQ3077" s="162"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Profesional'!AS2984=Tablas!$C$56)),"Todas las réplicas","")</f>
        <v/>
      </c>
    </row>
    <row r="3078" spans="2:55" x14ac:dyDescent="0.25">
      <c r="C3078" s="167" t="str">
        <f>IF(OR(AND(D2984=Tablas!$C$61,'Formacion Profesional'!G2984=Tablas!$C$53),AND(D2984=Tablas!$C$61,'Formacion Profesional'!G2984=Tablas!$C$54),AND(D2984=Tablas!$C$62,'Formacion Profesional'!G2984=Tablas!$C$53),AND(D2984=Tablas!$C$62,'Formacion Profesional'!G2984=Tablas!$C$54),AND(D2984=Tablas!$C$62,'Formacion Profesional'!G2984=Tablas!$C$56)),"Del sujeto beneficiario","")</f>
        <v/>
      </c>
      <c r="D3078" s="127"/>
      <c r="E3078" s="127"/>
      <c r="AO3078" s="167"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Profesional'!AS2984=Tablas!$C$56)),"Del sujeto beneficiario","")</f>
        <v/>
      </c>
      <c r="AP3078" s="127"/>
      <c r="AQ3078" s="127"/>
    </row>
    <row r="3079" spans="2:55" x14ac:dyDescent="0.25">
      <c r="C3079" s="73" t="str">
        <f>IF(OR(AND(D2984=Tablas!$C$61,'Formacion Profesional'!G2984=Tablas!$C$53),AND(D2984=Tablas!$C$61,'Formacion Profesional'!G2984=Tablas!$C$54),AND(D2984=Tablas!$C$62,'Formacion Profesional'!G2984=Tablas!$C$53),AND(D2984=Tablas!$C$62,'Formacion Profesional'!G2984=Tablas!$C$54),AND(D2984=Tablas!$C$62,'Formacion Profesional'!G2984=Tablas!$C$56)),"De la/s patrocinada/s","")</f>
        <v/>
      </c>
      <c r="D3079" s="127"/>
      <c r="E3079" s="127"/>
      <c r="AO3079" s="73"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Profesional'!AS2984=Tablas!$C$56)),"De la/s patrocinada/s","")</f>
        <v/>
      </c>
      <c r="AP3079" s="127"/>
      <c r="AQ3079" s="127"/>
    </row>
    <row r="3080" spans="2:55" x14ac:dyDescent="0.25">
      <c r="C3080" s="126" t="str">
        <f>IF(OR(AND(D2984=Tablas!$C$61,'Formacion Profesional'!G2984=Tablas!$C$53),AND(D2984=Tablas!$C$61,'Formacion Profesional'!G2984=Tablas!$C$54),AND(D2984=Tablas!$C$62,'Formacion Profesional'!G2984=Tablas!$C$53),AND(D2984=Tablas!$C$62,'Formacion Profesional'!G2984=Tablas!$C$54),AND(D2984=Tablas!$C$62,'Formacion Profesional'!G2984=Tablas!$C$56)),"Total","")</f>
        <v/>
      </c>
      <c r="D3080" s="128" t="str">
        <f>IF(OR(AND(D2984=Tablas!$C$61,'Formacion Profesional'!G2984=Tablas!$C$53),AND(D2984=Tablas!$C$61,'Formacion Profesional'!G2984=Tablas!$C$54),AND(D2984=Tablas!$C$62,'Formacion Profesional'!G2984=Tablas!$C$53),AND(D2984=Tablas!$C$62,'Formacion Profesional'!G2984=Tablas!$C$54),AND(D2984=Tablas!$C$62,'Formacion Profesional'!G2984=Tablas!$C$56)),SUM(D3078:D3079),"")</f>
        <v/>
      </c>
      <c r="E3080" s="128" t="str">
        <f>IF(OR(AND(D2984=Tablas!$C$61,'Formacion Profesional'!G2984=Tablas!$C$53),AND(D2984=Tablas!$C$61,'Formacion Profesional'!G2984=Tablas!$C$54),AND(D2984=Tablas!$C$62,'Formacion Profesional'!G2984=Tablas!$C$53),AND(D2984=Tablas!$C$62,'Formacion Profesional'!G2984=Tablas!$C$54),AND(D2984=Tablas!$C$62,'Formacion Profesional'!G2984=Tablas!$C$56)),SUM(E3078:E3079),"")</f>
        <v/>
      </c>
      <c r="AO3080" s="12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Profesional'!AS2984=Tablas!$C$56)),"Total","")</f>
        <v/>
      </c>
      <c r="AP3080" s="128"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Profesional'!AS2984=Tablas!$C$56)),SUM(AP3078:AP3079),"")</f>
        <v/>
      </c>
      <c r="AQ3080" s="128"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Profesional'!AS2984=Tablas!$C$56)),SUM(AQ3078:AQ3079),"")</f>
        <v/>
      </c>
    </row>
    <row r="3083" spans="2:55" ht="15.75" x14ac:dyDescent="0.25">
      <c r="B3083" s="271" t="s">
        <v>9274</v>
      </c>
      <c r="C3083" s="271"/>
      <c r="D3083" s="271"/>
      <c r="E3083" s="271"/>
      <c r="F3083" s="271"/>
      <c r="G3083" s="271"/>
      <c r="H3083" s="271"/>
      <c r="I3083" s="271"/>
      <c r="J3083" s="271"/>
      <c r="K3083" s="271"/>
      <c r="L3083" s="271"/>
      <c r="M3083" s="271"/>
      <c r="N3083" s="271"/>
      <c r="O3083" s="271"/>
      <c r="P3083" s="271"/>
      <c r="Q3083" s="271"/>
      <c r="AN3083" s="271" t="s">
        <v>9274</v>
      </c>
      <c r="AO3083" s="271"/>
      <c r="AP3083" s="271"/>
      <c r="AQ3083" s="271"/>
      <c r="AR3083" s="271"/>
      <c r="AS3083" s="271"/>
      <c r="AT3083" s="271"/>
      <c r="AU3083" s="271"/>
      <c r="AV3083" s="271"/>
      <c r="AW3083" s="271"/>
      <c r="AX3083" s="271"/>
      <c r="AY3083" s="271"/>
      <c r="AZ3083" s="271"/>
      <c r="BA3083" s="271"/>
      <c r="BB3083" s="271"/>
      <c r="BC3083" s="271"/>
    </row>
    <row r="3085" spans="2:55" ht="71.25" customHeight="1" x14ac:dyDescent="0.25">
      <c r="C3085" s="38"/>
      <c r="D3085" s="38"/>
      <c r="E3085" s="166" t="str">
        <f>IF(OR(AND(D2984=Tablas!$C$61,'Formacion Profesional'!G2984=Tablas!$C$53),AND(D2984=Tablas!$C$61,'Formacion Profesional'!G2984=Tablas!$C$54),AND(D2984=Tablas!$C$62,'Formacion Profesional'!G2984=Tablas!$C$53),AND(D2984=Tablas!$C$62,'Formacion Profesional'!G2984=Tablas!$C$54),AND(D2984=Tablas!$C$62,'Formacion Profesional'!G2984=Tablas!$C$56)),"Producción / Operaciones","")</f>
        <v/>
      </c>
      <c r="F3085" s="166" t="str">
        <f>IF(OR(AND(D2984=Tablas!$C$61,'Formacion Profesional'!G2984=Tablas!$C$53),AND(D2984=Tablas!$C$61,'Formacion Profesional'!G2984=Tablas!$C$54),AND(D2984=Tablas!$C$62,'Formacion Profesional'!G2984=Tablas!$C$53),AND(D2984=Tablas!$C$62,'Formacion Profesional'!G2984=Tablas!$C$54),AND(D2984=Tablas!$C$62,'Formacion Profesional'!G2984=Tablas!$C$56)),"Comercial y ventas","")</f>
        <v/>
      </c>
      <c r="G3085" s="166" t="str">
        <f>IF(OR(AND(D2984=Tablas!$C$61,'Formacion Profesional'!G2984=Tablas!$C$53),AND(D2984=Tablas!$C$61,'Formacion Profesional'!G2984=Tablas!$C$54),AND(D2984=Tablas!$C$62,'Formacion Profesional'!G2984=Tablas!$C$53),AND(D2984=Tablas!$C$62,'Formacion Profesional'!G2984=Tablas!$C$54),AND(D2984=Tablas!$C$62,'Formacion Profesional'!G2984=Tablas!$C$56)),"Administración y finanzas","")</f>
        <v/>
      </c>
      <c r="H3085" s="166" t="str">
        <f>IF(OR(AND(D2984=Tablas!$C$61,'Formacion Profesional'!G2984=Tablas!$C$53),AND(D2984=Tablas!$C$61,'Formacion Profesional'!G2984=Tablas!$C$54),AND(D2984=Tablas!$C$62,'Formacion Profesional'!G2984=Tablas!$C$53),AND(D2984=Tablas!$C$62,'Formacion Profesional'!G2984=Tablas!$C$54),AND(D2984=Tablas!$C$62,'Formacion Profesional'!G2984=Tablas!$C$56)),"Recursos Humanos","")</f>
        <v/>
      </c>
      <c r="I3085" s="166" t="str">
        <f>IF(OR(AND(D2984=Tablas!$C$61,'Formacion Profesional'!G2984=Tablas!$C$53),AND(D2984=Tablas!$C$61,'Formacion Profesional'!G2984=Tablas!$C$54),AND(D2984=Tablas!$C$62,'Formacion Profesional'!G2984=Tablas!$C$53),AND(D2984=Tablas!$C$62,'Formacion Profesional'!G2984=Tablas!$C$54),AND(D2984=Tablas!$C$62,'Formacion Profesional'!G2984=Tablas!$C$56)),"Otros","")</f>
        <v/>
      </c>
      <c r="J3085" s="166" t="str">
        <f>IF(OR(AND(D2984=Tablas!$C$61,'Formacion Profesional'!G2984=Tablas!$C$53),AND(D2984=Tablas!$C$61,'Formacion Profesional'!G2984=Tablas!$C$54),AND(D2984=Tablas!$C$62,'Formacion Profesional'!G2984=Tablas!$C$53),AND(D2984=Tablas!$C$62,'Formacion Profesional'!G2984=Tablas!$C$54),AND(D2984=Tablas!$C$62,'Formacion Profesional'!G2984=Tablas!$C$56)),"Total","")</f>
        <v/>
      </c>
      <c r="L3085" s="26"/>
      <c r="AO3085" s="38"/>
      <c r="AP3085" s="38"/>
      <c r="AQ3085" s="16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Profesional'!AS2984=Tablas!$C$56)),"Producción / Operaciones","")</f>
        <v/>
      </c>
      <c r="AR3085" s="16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Profesional'!AS2984=Tablas!$C$56)),"Comercial y ventas","")</f>
        <v/>
      </c>
      <c r="AS3085" s="16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Profesional'!AS2984=Tablas!$C$56)),"Administración y finanzas","")</f>
        <v/>
      </c>
      <c r="AT3085" s="16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Profesional'!AS2984=Tablas!$C$56)),"Recursos Humanos","")</f>
        <v/>
      </c>
      <c r="AU3085" s="16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Profesional'!AS2984=Tablas!$C$56)),"Otros","")</f>
        <v/>
      </c>
      <c r="AV3085" s="16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Profesional'!AS2984=Tablas!$C$56)),"Total","")</f>
        <v/>
      </c>
      <c r="AX3085" s="26"/>
    </row>
    <row r="3086" spans="2:55" x14ac:dyDescent="0.25">
      <c r="C3086" s="397" t="str">
        <f>IF(AND('Empresa Cooperativa'!$D$12=Tablas!$C$4,OR(AND(D2984=Tablas!$C$61,'Formacion Profesional'!G2984=Tablas!$C$53),AND(D2984=Tablas!$C$61,'Formacion Profesional'!G2984=Tablas!$C$54),AND(D2984=Tablas!$C$62,'Formacion Profesional'!G2984=Tablas!$C$53),AND(D2984=Tablas!$C$62,'Formacion Profesional'!G2984=Tablas!$C$54),AND(D2984=Tablas!$C$62,'Formacion Profesional'!G2984=Tablas!$C$56))),"Gerentes",IF(AND('Empresa Cooperativa'!$D$12=Tablas!$C$5,OR(AND(D2984=Tablas!$C$61,'Formacion Profesional'!G2984=Tablas!$C$53),AND(D2984=Tablas!$C$61,'Formacion Profesional'!G2984=Tablas!$C$54),AND(D2984=Tablas!$C$62,'Formacion Profesional'!G2984=Tablas!$C$53),AND(D2984=Tablas!$C$62,'Formacion Profesional'!G2984=Tablas!$C$54),AND(D2984=Tablas!$C$62,'Formacion Profesional'!G2984=Tablas!$C$56))),"Asociados",""))</f>
        <v/>
      </c>
      <c r="D3086" s="397"/>
      <c r="E3086" s="129"/>
      <c r="F3086" s="129"/>
      <c r="G3086" s="129"/>
      <c r="H3086" s="129"/>
      <c r="I3086" s="129"/>
      <c r="J3086" s="131" t="str">
        <f>IF(OR(AND(D2984=Tablas!$C$61,'Formacion Profesional'!G2984=Tablas!$C$53),AND(D2984=Tablas!$C$61,'Formacion Profesional'!G2984=Tablas!$C$54),AND(D2984=Tablas!$C$62,'Formacion Profesional'!G2984=Tablas!$C$53),AND(D2984=Tablas!$C$62,'Formacion Profesional'!G2984=Tablas!$C$54),AND(D2984=Tablas!$C$62,'Formacion Profesional'!G2984=Tablas!$C$56)),SUM(E3086:I3086),"")</f>
        <v/>
      </c>
      <c r="L3086" s="26"/>
      <c r="AO3086" s="397" t="str">
        <f>IF(AND('Empresa Cooperativa'!$D$12=Tablas!$C$4,OR(AND(AP2984=Tablas!$C$61,'Formacion Profesional'!AS2984=Tablas!$C$53),AND(AP2984=Tablas!$C$61,'Formacion Profesional'!AS2984=Tablas!$C$54),AND(AP2984=Tablas!$C$62,'Formacion Profesional'!AS2984=Tablas!$C$53),AND(AP2984=Tablas!$C$62,'Formacion Profesional'!AS2984=Tablas!$C$54),AND(AP2984=Tablas!$C$62,'Formacion Profesional'!AS2984=Tablas!$C$56))),"Gerentes",IF(AND('Empresa Cooperativa'!$D$12=Tablas!$C$5,OR(AND(AP2984=Tablas!$C$61,'Formacion Profesional'!AS2984=Tablas!$C$53),AND(AP2984=Tablas!$C$61,'Formacion Profesional'!AS2984=Tablas!$C$54),AND(AP2984=Tablas!$C$62,'Formacion Profesional'!AS2984=Tablas!$C$53),AND(AP2984=Tablas!$C$62,'Formacion Profesional'!AS2984=Tablas!$C$54),AND(AP2984=Tablas!$C$62,'Formacion Profesional'!AS2984=Tablas!$C$56))),"Asociados",""))</f>
        <v/>
      </c>
      <c r="AP3086" s="397"/>
      <c r="AQ3086" s="129"/>
      <c r="AR3086" s="129"/>
      <c r="AS3086" s="129"/>
      <c r="AT3086" s="129"/>
      <c r="AU3086" s="129"/>
      <c r="AV3086" s="131"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Profesional'!AS2984=Tablas!$C$56)),SUM(AQ3086:AU3086),"")</f>
        <v/>
      </c>
      <c r="AX3086" s="26"/>
    </row>
    <row r="3087" spans="2:55" x14ac:dyDescent="0.25">
      <c r="C3087" s="398" t="str">
        <f>IF(AND('Empresa Cooperativa'!$D$12=Tablas!$C$4,OR(AND(D2984=Tablas!$C$61,'Formacion Profesional'!G2984=Tablas!$C$53),AND(D2984=Tablas!$C$61,'Formacion Profesional'!G2984=Tablas!$C$54),AND(D2984=Tablas!$C$62,'Formacion Profesional'!G2984=Tablas!$C$53),AND(D2984=Tablas!$C$62,'Formacion Profesional'!G2984=Tablas!$C$54),AND(D2984=Tablas!$C$62,'Formacion Profesional'!G2984=Tablas!$C$56))),"Mandos Medios (supervisores, jefes de área, etc.)","")</f>
        <v/>
      </c>
      <c r="D3087" s="398"/>
      <c r="E3087" s="129"/>
      <c r="F3087" s="129"/>
      <c r="G3087" s="129"/>
      <c r="H3087" s="129"/>
      <c r="I3087" s="129"/>
      <c r="J3087" s="131" t="str">
        <f>IF(OR(AND(D2984=Tablas!$C$61,'Formacion Profesional'!G2984=Tablas!$C$53),AND(D2984=Tablas!$C$61,'Formacion Profesional'!G2984=Tablas!$C$54),AND(D2984=Tablas!$C$62,'Formacion Profesional'!G2984=Tablas!$C$53),AND(D2984=Tablas!$C$62,'Formacion Profesional'!G2984=Tablas!$C$54),AND(D2984=Tablas!$C$62,'Formacion Profesional'!G2984=Tablas!$C$56)),SUM(E3087:I3087),"")</f>
        <v/>
      </c>
      <c r="L3087" s="26"/>
      <c r="AO3087" s="398" t="str">
        <f>IF(AND('Empresa Cooperativa'!$D$12=Tablas!$C$4,OR(AND(AP2984=Tablas!$C$61,'Formacion Profesional'!AS2984=Tablas!$C$53),AND(AP2984=Tablas!$C$61,'Formacion Profesional'!AS2984=Tablas!$C$54),AND(AP2984=Tablas!$C$62,'Formacion Profesional'!AS2984=Tablas!$C$53),AND(AP2984=Tablas!$C$62,'Formacion Profesional'!AS2984=Tablas!$C$54),AND(AP2984=Tablas!$C$62,'Formacion Profesional'!AS2984=Tablas!$C$56))),"Mandos Medios (supervisores, jefes de área, etc.)","")</f>
        <v/>
      </c>
      <c r="AP3087" s="398"/>
      <c r="AQ3087" s="129"/>
      <c r="AR3087" s="129"/>
      <c r="AS3087" s="129"/>
      <c r="AT3087" s="129"/>
      <c r="AU3087" s="129"/>
      <c r="AV3087" s="131"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Profesional'!AS2984=Tablas!$C$56)),SUM(AQ3087:AU3087),"")</f>
        <v/>
      </c>
      <c r="AX3087" s="26"/>
    </row>
    <row r="3088" spans="2:55" x14ac:dyDescent="0.25">
      <c r="C3088" s="398" t="str">
        <f>IF(AND('Empresa Cooperativa'!$D$12=Tablas!$C$4,OR(AND(D2984=Tablas!$C$61,'Formacion Profesional'!G2984=Tablas!$C$53),AND(D2984=Tablas!$C$61,'Formacion Profesional'!G2984=Tablas!$C$54),AND(D2984=Tablas!$C$62,'Formacion Profesional'!G2984=Tablas!$C$53),AND(D2984=Tablas!$C$62,'Formacion Profesional'!G2984=Tablas!$C$54),AND(D2984=Tablas!$C$62,'Formacion Profesional'!G2984=Tablas!$C$56))),"Operativos","")</f>
        <v/>
      </c>
      <c r="D3088" s="398"/>
      <c r="E3088" s="129"/>
      <c r="F3088" s="129"/>
      <c r="G3088" s="129"/>
      <c r="H3088" s="129"/>
      <c r="I3088" s="129"/>
      <c r="J3088" s="131" t="str">
        <f>IF(OR(AND(D2984=Tablas!$C$61,'Formacion Profesional'!G2984=Tablas!$C$53),AND(D2984=Tablas!$C$61,'Formacion Profesional'!G2984=Tablas!$C$54),AND(D2984=Tablas!$C$62,'Formacion Profesional'!G2984=Tablas!$C$53),AND(D2984=Tablas!$C$62,'Formacion Profesional'!G2984=Tablas!$C$54),AND(D2984=Tablas!$C$62,'Formacion Profesional'!G2984=Tablas!$C$56)),SUM(E3088:I3088),"")</f>
        <v/>
      </c>
      <c r="L3088" s="26"/>
      <c r="AO3088" s="398" t="str">
        <f>IF(AND('Empresa Cooperativa'!$D$12=Tablas!$C$4,OR(AND(AP2984=Tablas!$C$61,'Formacion Profesional'!AS2984=Tablas!$C$53),AND(AP2984=Tablas!$C$61,'Formacion Profesional'!AS2984=Tablas!$C$54),AND(AP2984=Tablas!$C$62,'Formacion Profesional'!AS2984=Tablas!$C$53),AND(AP2984=Tablas!$C$62,'Formacion Profesional'!AS2984=Tablas!$C$54),AND(AP2984=Tablas!$C$62,'Formacion Profesional'!AS2984=Tablas!$C$56))),"Operativos","")</f>
        <v/>
      </c>
      <c r="AP3088" s="398"/>
      <c r="AQ3088" s="129"/>
      <c r="AR3088" s="129"/>
      <c r="AS3088" s="129"/>
      <c r="AT3088" s="129"/>
      <c r="AU3088" s="129"/>
      <c r="AV3088" s="131"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Profesional'!AS2984=Tablas!$C$56)),SUM(AQ3088:AU3088),"")</f>
        <v/>
      </c>
      <c r="AX3088" s="26"/>
    </row>
    <row r="3089" spans="2:55" x14ac:dyDescent="0.25">
      <c r="C3089" s="386" t="str">
        <f>IF(OR(AND(D2984=Tablas!$C$61,'Formacion Profesional'!G2984=Tablas!$C$53),AND(D2984=Tablas!$C$61,'Formacion Profesional'!G2984=Tablas!$C$54),AND(D2984=Tablas!$C$62,'Formacion Profesional'!G2984=Tablas!$C$53),AND(D2984=Tablas!$C$62,'Formacion Profesional'!G2984=Tablas!$C$54),AND(D2984=Tablas!$C$62,'Formacion Profesional'!G2984=Tablas!$C$56)),"Total","")</f>
        <v/>
      </c>
      <c r="D3089" s="386"/>
      <c r="E3089" s="130" t="str">
        <f>IF(OR(AND(D2984=Tablas!$C$61,'Formacion Profesional'!G2984=Tablas!$C$53),AND(D2984=Tablas!$C$61,'Formacion Profesional'!G2984=Tablas!$C$54),AND(D2984=Tablas!$C$62,'Formacion Profesional'!G2984=Tablas!$C$53),AND(D2984=Tablas!$C$62,'Formacion Profesional'!G2984=Tablas!$C$54),AND(D2984=Tablas!$C$62,'Formacion Profesional'!G2984=Tablas!$C$56)),SUM(E3086:E3088),"")</f>
        <v/>
      </c>
      <c r="F3089" s="130" t="str">
        <f>IF(OR(AND(D2984=Tablas!$C$61,'Formacion Profesional'!G2984=Tablas!$C$53),AND(D2984=Tablas!$C$61,'Formacion Profesional'!G2984=Tablas!$C$54),AND(D2984=Tablas!$C$62,'Formacion Profesional'!G2984=Tablas!$C$53),AND(D2984=Tablas!$C$62,'Formacion Profesional'!G2984=Tablas!$C$54),AND(D2984=Tablas!$C$62,'Formacion Profesional'!G2984=Tablas!$C$56)),SUM(F3086:F3088),"")</f>
        <v/>
      </c>
      <c r="G3089" s="130" t="str">
        <f>IF(OR(AND(D2984=Tablas!$C$61,'Formacion Profesional'!G2984=Tablas!$C$53),AND(D2984=Tablas!$C$61,'Formacion Profesional'!G2984=Tablas!$C$54),AND(D2984=Tablas!$C$62,'Formacion Profesional'!G2984=Tablas!$C$53),AND(D2984=Tablas!$C$62,'Formacion Profesional'!G2984=Tablas!$C$54),AND(D2984=Tablas!$C$62,'Formacion Profesional'!G2984=Tablas!$C$56)),SUM(G3086:G3088),"")</f>
        <v/>
      </c>
      <c r="H3089" s="130" t="str">
        <f>IF(OR(AND(D2984=Tablas!$C$61,'Formacion Profesional'!G2984=Tablas!$C$53),AND(D2984=Tablas!$C$61,'Formacion Profesional'!G2984=Tablas!$C$54),AND(D2984=Tablas!$C$62,'Formacion Profesional'!G2984=Tablas!$C$53),AND(D2984=Tablas!$C$62,'Formacion Profesional'!G2984=Tablas!$C$54),AND(D2984=Tablas!$C$62,'Formacion Profesional'!G2984=Tablas!$C$56)),SUM(H3086:H3088),"")</f>
        <v/>
      </c>
      <c r="I3089" s="130" t="str">
        <f>IF(OR(AND(D2984=Tablas!$C$61,'Formacion Profesional'!G2984=Tablas!$C$53),AND(D2984=Tablas!$C$61,'Formacion Profesional'!G2984=Tablas!$C$54),AND(D2984=Tablas!$C$62,'Formacion Profesional'!G2984=Tablas!$C$53),AND(D2984=Tablas!$C$62,'Formacion Profesional'!G2984=Tablas!$C$54),AND(D2984=Tablas!$C$62,'Formacion Profesional'!G2984=Tablas!$C$56)),SUM(I3086:I3088),"")</f>
        <v/>
      </c>
      <c r="J3089" s="130" t="str">
        <f>IF(OR(AND(D2984=Tablas!$C$61,'Formacion Profesional'!G2984=Tablas!$C$53),AND(D2984=Tablas!$C$61,'Formacion Profesional'!G2984=Tablas!$C$54),AND(D2984=Tablas!$C$62,'Formacion Profesional'!G2984=Tablas!$C$53),AND(D2984=Tablas!$C$62,'Formacion Profesional'!G2984=Tablas!$C$54),AND(D2984=Tablas!$C$62,'Formacion Profesional'!G2984=Tablas!$C$56)),SUM(J3086:J3088),"")</f>
        <v/>
      </c>
      <c r="L3089" s="26"/>
      <c r="AO3089" s="386"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Profesional'!AS2984=Tablas!$C$56)),"Total","")</f>
        <v/>
      </c>
      <c r="AP3089" s="386"/>
      <c r="AQ3089" s="130"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Profesional'!AS2984=Tablas!$C$56)),SUM(AQ3086:AQ3088),"")</f>
        <v/>
      </c>
      <c r="AR3089" s="130"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Profesional'!AS2984=Tablas!$C$56)),SUM(AR3086:AR3088),"")</f>
        <v/>
      </c>
      <c r="AS3089" s="130"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Profesional'!AS2984=Tablas!$C$56)),SUM(AS3086:AS3088),"")</f>
        <v/>
      </c>
      <c r="AT3089" s="130"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Profesional'!AS2984=Tablas!$C$56)),SUM(AT3086:AT3088),"")</f>
        <v/>
      </c>
      <c r="AU3089" s="130"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Profesional'!AS2984=Tablas!$C$56)),SUM(AU3086:AU3088),"")</f>
        <v/>
      </c>
      <c r="AV3089" s="130" t="str">
        <f>IF(OR(AND(AP2984=Tablas!$C$61,'Formacion Profesional'!AS2984=Tablas!$C$53),AND(AP2984=Tablas!$C$61,'Formacion Profesional'!AS2984=Tablas!$C$54),AND(AP2984=Tablas!$C$62,'Formacion Profesional'!AS2984=Tablas!$C$53),AND(AP2984=Tablas!$C$62,'Formacion Profesional'!AS2984=Tablas!$C$54),AND(AP2984=Tablas!$C$62,'Formacion Profesional'!AS2984=Tablas!$C$56)),SUM(AV3086:AV3088),"")</f>
        <v/>
      </c>
      <c r="AX3089" s="26"/>
    </row>
    <row r="3091" spans="2:55" ht="15.75" x14ac:dyDescent="0.25">
      <c r="B3091" s="271" t="s">
        <v>9205</v>
      </c>
      <c r="C3091" s="271"/>
      <c r="D3091" s="271"/>
      <c r="E3091" s="271"/>
      <c r="F3091" s="271"/>
      <c r="G3091" s="271"/>
      <c r="H3091" s="271"/>
      <c r="I3091" s="271"/>
      <c r="J3091" s="271"/>
      <c r="K3091" s="271"/>
      <c r="L3091" s="271"/>
      <c r="M3091" s="271"/>
      <c r="N3091" s="271"/>
      <c r="O3091" s="271"/>
      <c r="P3091" s="271"/>
      <c r="Q3091" s="271"/>
      <c r="AN3091" s="271" t="s">
        <v>9205</v>
      </c>
      <c r="AO3091" s="271"/>
      <c r="AP3091" s="271"/>
      <c r="AQ3091" s="271"/>
      <c r="AR3091" s="271"/>
      <c r="AS3091" s="271"/>
      <c r="AT3091" s="271"/>
      <c r="AU3091" s="271"/>
      <c r="AV3091" s="271"/>
      <c r="AW3091" s="271"/>
      <c r="AX3091" s="271"/>
      <c r="AY3091" s="271"/>
      <c r="AZ3091" s="271"/>
      <c r="BA3091" s="271"/>
      <c r="BB3091" s="271"/>
      <c r="BC3091" s="271"/>
    </row>
    <row r="3093" spans="2:55" ht="69" customHeight="1" x14ac:dyDescent="0.25">
      <c r="D3093" s="162" t="str">
        <f>IF(D3079&gt;0,"Organismo patrocinado","")</f>
        <v/>
      </c>
      <c r="E3093" s="162" t="str">
        <f>IF(D3079&gt;0,"Dotacion de personal","")</f>
        <v/>
      </c>
      <c r="F3093" s="162" t="str">
        <f>IF(D3079&gt;0,"Cantidad de personas informadas a capacitar","")</f>
        <v/>
      </c>
      <c r="G3093" s="162" t="str">
        <f>IF(D3079&gt;0,"Cantidad de personas a capacitar en el curso","")</f>
        <v/>
      </c>
      <c r="AP3093" s="162" t="str">
        <f>IF(AP3079&gt;0,"Organismo patrocinado","")</f>
        <v/>
      </c>
      <c r="AQ3093" s="162" t="str">
        <f>IF(AP3079&gt;0,"Dotacion de personal","")</f>
        <v/>
      </c>
      <c r="AR3093" s="162" t="str">
        <f>IF(AP3079&gt;0,"Cantidad de personas informadas a capacitar","")</f>
        <v/>
      </c>
      <c r="AS3093" s="162" t="str">
        <f>IF(AP3079&gt;0,"Cantidad de personas a capacitar en el curso","")</f>
        <v/>
      </c>
    </row>
    <row r="3094" spans="2:55" x14ac:dyDescent="0.25">
      <c r="D3094" s="163"/>
      <c r="E3094" s="183" t="str">
        <f>IF(AND(D3079&gt;0,D3094&gt;0),VLOOKUP(D3094,'Organismos patrocinados'!$D$14:$G$43,3,FALSE),"")</f>
        <v/>
      </c>
      <c r="F3094" s="183" t="str">
        <f>IF(AND(D3079&gt;0,D3094&gt;0),VLOOKUP(D3094,'Organismos patrocinados'!$D$14:$G$43,4,FALSE),"")</f>
        <v/>
      </c>
      <c r="G3094" s="77"/>
      <c r="AP3094" s="163"/>
      <c r="AQ3094" s="183" t="str">
        <f>IF(AND(AP3079&gt;0,AP3094&gt;0),VLOOKUP(AP3094,'Organismos patrocinados'!$D$14:$G$43,3,FALSE),"")</f>
        <v/>
      </c>
      <c r="AR3094" s="183" t="str">
        <f>IF(AND(AP3079&gt;0,AP3094&gt;0),VLOOKUP(AP3094,'Organismos patrocinados'!$D$14:$G$43,4,FALSE),"")</f>
        <v/>
      </c>
      <c r="AS3094" s="77"/>
    </row>
    <row r="3095" spans="2:55" x14ac:dyDescent="0.25">
      <c r="D3095" s="163"/>
      <c r="E3095" s="183" t="str">
        <f>IF(AND(D3079&gt;0,D3095&gt;0),VLOOKUP(D3095,'Organismos patrocinados'!$D$14:$G$43,3,FALSE),"")</f>
        <v/>
      </c>
      <c r="F3095" s="183" t="str">
        <f>IF(AND(D3079&gt;0,D3095&gt;0),VLOOKUP(D3095,'Organismos patrocinados'!$D$14:$G$43,4,FALSE),"")</f>
        <v/>
      </c>
      <c r="G3095" s="77"/>
      <c r="AP3095" s="163"/>
      <c r="AQ3095" s="183" t="str">
        <f>IF(AND(AP3079&gt;0,AP3095&gt;0),VLOOKUP(AP3095,'Organismos patrocinados'!$D$14:$G$43,3,FALSE),"")</f>
        <v/>
      </c>
      <c r="AR3095" s="183" t="str">
        <f>IF(AND(AP3079&gt;0,AP3095&gt;0),VLOOKUP(AP3095,'Organismos patrocinados'!$D$14:$G$43,4,FALSE),"")</f>
        <v/>
      </c>
      <c r="AS3095" s="77"/>
    </row>
    <row r="3096" spans="2:55" x14ac:dyDescent="0.25">
      <c r="D3096" s="163"/>
      <c r="E3096" s="183" t="str">
        <f>IF(AND(D3079&gt;0,D3096&gt;0),VLOOKUP(D3096,'Organismos patrocinados'!$D$14:$G$43,3,FALSE),"")</f>
        <v/>
      </c>
      <c r="F3096" s="183" t="str">
        <f>IF(AND(D3079&gt;0,D3096&gt;0),VLOOKUP(D3096,'Organismos patrocinados'!$D$14:$G$43,4,FALSE),"")</f>
        <v/>
      </c>
      <c r="G3096" s="77"/>
      <c r="AP3096" s="163"/>
      <c r="AQ3096" s="183" t="str">
        <f>IF(AND(AP3079&gt;0,AP3096&gt;0),VLOOKUP(AP3096,'Organismos patrocinados'!$D$14:$G$43,3,FALSE),"")</f>
        <v/>
      </c>
      <c r="AR3096" s="183" t="str">
        <f>IF(AND(AP3079&gt;0,AP3096&gt;0),VLOOKUP(AP3096,'Organismos patrocinados'!$D$14:$G$43,4,FALSE),"")</f>
        <v/>
      </c>
      <c r="AS3096" s="77"/>
    </row>
    <row r="3097" spans="2:55" x14ac:dyDescent="0.25">
      <c r="D3097" s="163"/>
      <c r="E3097" s="183" t="str">
        <f>IF(AND(D3079&gt;0,D3097&gt;0),VLOOKUP(D3097,'Organismos patrocinados'!$D$14:$G$43,3,FALSE),"")</f>
        <v/>
      </c>
      <c r="F3097" s="183" t="str">
        <f>IF(AND(D3079&gt;0,D3097&gt;0),VLOOKUP(D3097,'Organismos patrocinados'!$D$14:$G$43,4,FALSE),"")</f>
        <v/>
      </c>
      <c r="G3097" s="77"/>
      <c r="AP3097" s="163"/>
      <c r="AQ3097" s="183" t="str">
        <f>IF(AND(AP3079&gt;0,AP3097&gt;0),VLOOKUP(AP3097,'Organismos patrocinados'!$D$14:$G$43,3,FALSE),"")</f>
        <v/>
      </c>
      <c r="AR3097" s="183" t="str">
        <f>IF(AND(AP3079&gt;0,AP3097&gt;0),VLOOKUP(AP3097,'Organismos patrocinados'!$D$14:$G$43,4,FALSE),"")</f>
        <v/>
      </c>
      <c r="AS3097" s="77"/>
    </row>
    <row r="3098" spans="2:55" x14ac:dyDescent="0.25">
      <c r="D3098" s="163"/>
      <c r="E3098" s="183" t="str">
        <f>IF(AND(D3079&gt;0,D3098&gt;0),VLOOKUP(D3098,'Organismos patrocinados'!$D$14:$G$43,3,FALSE),"")</f>
        <v/>
      </c>
      <c r="F3098" s="183" t="str">
        <f>IF(AND(D3079&gt;0,D3098&gt;0),VLOOKUP(D3098,'Organismos patrocinados'!$D$14:$G$43,4,FALSE),"")</f>
        <v/>
      </c>
      <c r="G3098" s="77"/>
      <c r="AP3098" s="163"/>
      <c r="AQ3098" s="183" t="str">
        <f>IF(AND(AP3079&gt;0,AP3098&gt;0),VLOOKUP(AP3098,'Organismos patrocinados'!$D$14:$G$43,3,FALSE),"")</f>
        <v/>
      </c>
      <c r="AR3098" s="183" t="str">
        <f>IF(AND(AP3079&gt;0,AP3098&gt;0),VLOOKUP(AP3098,'Organismos patrocinados'!$D$14:$G$43,4,FALSE),"")</f>
        <v/>
      </c>
      <c r="AS3098" s="77"/>
    </row>
    <row r="3099" spans="2:55" x14ac:dyDescent="0.25">
      <c r="D3099" s="163"/>
      <c r="E3099" s="183" t="str">
        <f>IF(AND(D3079&gt;0,D3099&gt;0),VLOOKUP(D3099,'Organismos patrocinados'!$D$14:$G$43,3,FALSE),"")</f>
        <v/>
      </c>
      <c r="F3099" s="183" t="str">
        <f>IF(AND(D3079&gt;0,D3099&gt;0),VLOOKUP(D3099,'Organismos patrocinados'!$D$14:$G$43,4,FALSE),"")</f>
        <v/>
      </c>
      <c r="G3099" s="77"/>
      <c r="AP3099" s="163"/>
      <c r="AQ3099" s="183" t="str">
        <f>IF(AND(AP3079&gt;0,AP3099&gt;0),VLOOKUP(AP3099,'Organismos patrocinados'!$D$14:$G$43,3,FALSE),"")</f>
        <v/>
      </c>
      <c r="AR3099" s="183" t="str">
        <f>IF(AND(AP3079&gt;0,AP3099&gt;0),VLOOKUP(AP3099,'Organismos patrocinados'!$D$14:$G$43,4,FALSE),"")</f>
        <v/>
      </c>
      <c r="AS3099" s="77"/>
    </row>
    <row r="3100" spans="2:55" x14ac:dyDescent="0.25">
      <c r="D3100" s="163"/>
      <c r="E3100" s="183" t="str">
        <f>IF(AND(D3079&gt;0,D3100&gt;0),VLOOKUP(D3100,'Organismos patrocinados'!$D$14:$G$43,3,FALSE),"")</f>
        <v/>
      </c>
      <c r="F3100" s="183" t="str">
        <f>IF(AND(D3079&gt;0,D3100&gt;0),VLOOKUP(D3100,'Organismos patrocinados'!$D$14:$G$43,4,FALSE),"")</f>
        <v/>
      </c>
      <c r="G3100" s="77"/>
      <c r="AP3100" s="163"/>
      <c r="AQ3100" s="183" t="str">
        <f>IF(AND(AP3079&gt;0,AP3100&gt;0),VLOOKUP(AP3100,'Organismos patrocinados'!$D$14:$G$43,3,FALSE),"")</f>
        <v/>
      </c>
      <c r="AR3100" s="183" t="str">
        <f>IF(AND(AP3079&gt;0,AP3100&gt;0),VLOOKUP(AP3100,'Organismos patrocinados'!$D$14:$G$43,4,FALSE),"")</f>
        <v/>
      </c>
      <c r="AS3100" s="77"/>
    </row>
    <row r="3101" spans="2:55" x14ac:dyDescent="0.25">
      <c r="D3101" s="163"/>
      <c r="E3101" s="183" t="str">
        <f>IF(AND(D3079&gt;0,D3101&gt;0),VLOOKUP(D3101,'Organismos patrocinados'!$D$14:$G$43,3,FALSE),"")</f>
        <v/>
      </c>
      <c r="F3101" s="183" t="str">
        <f>IF(AND(D3079&gt;0,D3101&gt;0),VLOOKUP(D3101,'Organismos patrocinados'!$D$14:$G$43,4,FALSE),"")</f>
        <v/>
      </c>
      <c r="G3101" s="77"/>
      <c r="AP3101" s="163"/>
      <c r="AQ3101" s="183" t="str">
        <f>IF(AND(AP3079&gt;0,AP3101&gt;0),VLOOKUP(AP3101,'Organismos patrocinados'!$D$14:$G$43,3,FALSE),"")</f>
        <v/>
      </c>
      <c r="AR3101" s="183" t="str">
        <f>IF(AND(AP3079&gt;0,AP3101&gt;0),VLOOKUP(AP3101,'Organismos patrocinados'!$D$14:$G$43,4,FALSE),"")</f>
        <v/>
      </c>
      <c r="AS3101" s="77"/>
    </row>
    <row r="3102" spans="2:55" x14ac:dyDescent="0.25">
      <c r="D3102" s="163"/>
      <c r="E3102" s="183" t="str">
        <f>IF(AND(D3079&gt;0,D3102&gt;0),VLOOKUP(D3102,'Organismos patrocinados'!$D$14:$G$43,3,FALSE),"")</f>
        <v/>
      </c>
      <c r="F3102" s="183" t="str">
        <f>IF(AND(D3079&gt;0,D3102&gt;0),VLOOKUP(D3102,'Organismos patrocinados'!$D$14:$G$43,4,FALSE),"")</f>
        <v/>
      </c>
      <c r="G3102" s="77"/>
      <c r="AP3102" s="163"/>
      <c r="AQ3102" s="183" t="str">
        <f>IF(AND(AP3079&gt;0,AP3102&gt;0),VLOOKUP(AP3102,'Organismos patrocinados'!$D$14:$G$43,3,FALSE),"")</f>
        <v/>
      </c>
      <c r="AR3102" s="183" t="str">
        <f>IF(AND(AP3079&gt;0,AP3102&gt;0),VLOOKUP(AP3102,'Organismos patrocinados'!$D$14:$G$43,4,FALSE),"")</f>
        <v/>
      </c>
      <c r="AS3102" s="77"/>
    </row>
    <row r="3103" spans="2:55" x14ac:dyDescent="0.25">
      <c r="D3103" s="163"/>
      <c r="E3103" s="183" t="str">
        <f>IF(AND(D3079&gt;0,D3103&gt;0),VLOOKUP(D3103,'Organismos patrocinados'!$D$14:$G$43,3,FALSE),"")</f>
        <v/>
      </c>
      <c r="F3103" s="183" t="str">
        <f>IF(AND(D3079&gt;0,D3103&gt;0),VLOOKUP(D3103,'Organismos patrocinados'!$D$14:$G$43,4,FALSE),"")</f>
        <v/>
      </c>
      <c r="G3103" s="77"/>
      <c r="AP3103" s="163"/>
      <c r="AQ3103" s="183" t="str">
        <f>IF(AND(AP3079&gt;0,AP3103&gt;0),VLOOKUP(AP3103,'Organismos patrocinados'!$D$14:$G$43,3,FALSE),"")</f>
        <v/>
      </c>
      <c r="AR3103" s="183" t="str">
        <f>IF(AND(AP3079&gt;0,AP3103&gt;0),VLOOKUP(AP3103,'Organismos patrocinados'!$D$14:$G$43,4,FALSE),"")</f>
        <v/>
      </c>
      <c r="AS3103" s="77"/>
    </row>
    <row r="3104" spans="2:55" x14ac:dyDescent="0.25">
      <c r="D3104" s="163"/>
      <c r="E3104" s="183" t="str">
        <f>IF(AND(D3079&gt;0,D3104&gt;0),VLOOKUP(D3104,'Organismos patrocinados'!$D$14:$G$43,3,FALSE),"")</f>
        <v/>
      </c>
      <c r="F3104" s="183" t="str">
        <f>IF(AND(D3079&gt;0,D3104&gt;0),VLOOKUP(D3104,'Organismos patrocinados'!$D$14:$G$43,4,FALSE),"")</f>
        <v/>
      </c>
      <c r="G3104" s="77"/>
      <c r="AP3104" s="163"/>
      <c r="AQ3104" s="183" t="str">
        <f>IF(AND(AP3079&gt;0,AP3104&gt;0),VLOOKUP(AP3104,'Organismos patrocinados'!$D$14:$G$43,3,FALSE),"")</f>
        <v/>
      </c>
      <c r="AR3104" s="183" t="str">
        <f>IF(AND(AP3079&gt;0,AP3104&gt;0),VLOOKUP(AP3104,'Organismos patrocinados'!$D$14:$G$43,4,FALSE),"")</f>
        <v/>
      </c>
      <c r="AS3104" s="77"/>
    </row>
    <row r="3105" spans="2:55" x14ac:dyDescent="0.25">
      <c r="D3105" s="163"/>
      <c r="E3105" s="183" t="str">
        <f>IF(AND(D3079&gt;0,D3105&gt;0),VLOOKUP(D3105,'Organismos patrocinados'!$D$14:$G$43,3,FALSE),"")</f>
        <v/>
      </c>
      <c r="F3105" s="183" t="str">
        <f>IF(AND(D3079&gt;0,D3105&gt;0),VLOOKUP(D3105,'Organismos patrocinados'!$D$14:$G$43,4,FALSE),"")</f>
        <v/>
      </c>
      <c r="G3105" s="77"/>
      <c r="AP3105" s="163"/>
      <c r="AQ3105" s="183" t="str">
        <f>IF(AND(AP3079&gt;0,AP3105&gt;0),VLOOKUP(AP3105,'Organismos patrocinados'!$D$14:$G$43,3,FALSE),"")</f>
        <v/>
      </c>
      <c r="AR3105" s="183" t="str">
        <f>IF(AND(AP3079&gt;0,AP3105&gt;0),VLOOKUP(AP3105,'Organismos patrocinados'!$D$14:$G$43,4,FALSE),"")</f>
        <v/>
      </c>
      <c r="AS3105" s="77"/>
    </row>
    <row r="3106" spans="2:55" x14ac:dyDescent="0.25">
      <c r="D3106" s="163"/>
      <c r="E3106" s="183" t="str">
        <f>IF(AND(D3079&gt;0,D3106&gt;0),VLOOKUP(D3106,'Organismos patrocinados'!$D$14:$G$43,3,FALSE),"")</f>
        <v/>
      </c>
      <c r="F3106" s="183" t="str">
        <f>IF(AND(D3079&gt;0,D3106&gt;0),VLOOKUP(D3106,'Organismos patrocinados'!$D$14:$G$43,4,FALSE),"")</f>
        <v/>
      </c>
      <c r="G3106" s="77"/>
      <c r="AP3106" s="163"/>
      <c r="AQ3106" s="183" t="str">
        <f>IF(AND(AP3079&gt;0,AP3106&gt;0),VLOOKUP(AP3106,'Organismos patrocinados'!$D$14:$G$43,3,FALSE),"")</f>
        <v/>
      </c>
      <c r="AR3106" s="183" t="str">
        <f>IF(AND(AP3079&gt;0,AP3106&gt;0),VLOOKUP(AP3106,'Organismos patrocinados'!$D$14:$G$43,4,FALSE),"")</f>
        <v/>
      </c>
      <c r="AS3106" s="77"/>
    </row>
    <row r="3107" spans="2:55" x14ac:dyDescent="0.25">
      <c r="D3107" s="163"/>
      <c r="E3107" s="183" t="str">
        <f>IF(AND(D3079&gt;0,D3107&gt;0),VLOOKUP(D3107,'Organismos patrocinados'!$D$14:$G$43,3,FALSE),"")</f>
        <v/>
      </c>
      <c r="F3107" s="183" t="str">
        <f>IF(AND(D3079&gt;0,D3107&gt;0),VLOOKUP(D3107,'Organismos patrocinados'!$D$14:$G$43,4,FALSE),"")</f>
        <v/>
      </c>
      <c r="G3107" s="77"/>
      <c r="AP3107" s="163"/>
      <c r="AQ3107" s="183" t="str">
        <f>IF(AND(AP3079&gt;0,AP3107&gt;0),VLOOKUP(AP3107,'Organismos patrocinados'!$D$14:$G$43,3,FALSE),"")</f>
        <v/>
      </c>
      <c r="AR3107" s="183" t="str">
        <f>IF(AND(AP3079&gt;0,AP3107&gt;0),VLOOKUP(AP3107,'Organismos patrocinados'!$D$14:$G$43,4,FALSE),"")</f>
        <v/>
      </c>
      <c r="AS3107" s="77"/>
    </row>
    <row r="3108" spans="2:55" x14ac:dyDescent="0.25">
      <c r="D3108" s="387" t="str">
        <f>IF(D3079&gt;0,"Total","")</f>
        <v/>
      </c>
      <c r="E3108" s="387"/>
      <c r="F3108" s="387"/>
      <c r="G3108" s="167" t="str">
        <f>IF(D3079&gt;0,SUM(G3094:G3107),"")</f>
        <v/>
      </c>
      <c r="AP3108" s="387" t="str">
        <f>IF(AP3079&gt;0,"Total","")</f>
        <v/>
      </c>
      <c r="AQ3108" s="387"/>
      <c r="AR3108" s="387"/>
      <c r="AS3108" s="167" t="str">
        <f>IF(AP3079&gt;0,SUM(AS3094:AS3107),"")</f>
        <v/>
      </c>
    </row>
    <row r="3113" spans="2:55" ht="30" customHeight="1" x14ac:dyDescent="0.25">
      <c r="C3113" s="103"/>
      <c r="D3113" s="103"/>
      <c r="E3113" s="103"/>
      <c r="F3113" s="166" t="str">
        <f>IF(D3079&gt;0,"Producción / Operaciones ","")</f>
        <v/>
      </c>
      <c r="G3113" s="166" t="str">
        <f>IF(D3079&gt;0,"Comercial y ventas","")</f>
        <v/>
      </c>
      <c r="H3113" s="166" t="str">
        <f>IF(D3079&gt;0,"Administración y finanzas","")</f>
        <v/>
      </c>
      <c r="I3113" s="166" t="str">
        <f>IF(D3079&gt;0,"Recursos Humanos","")</f>
        <v/>
      </c>
      <c r="J3113" s="166" t="str">
        <f>IF(D3079&gt;0,"Otros","")</f>
        <v/>
      </c>
      <c r="K3113" s="166" t="str">
        <f>IF(D3079&gt;0,"TOTAL","")</f>
        <v/>
      </c>
      <c r="AO3113" s="103"/>
      <c r="AP3113" s="103"/>
      <c r="AQ3113" s="103"/>
      <c r="AR3113" s="166" t="str">
        <f>IF(AP3079&gt;0,"Producción / Operaciones ","")</f>
        <v/>
      </c>
      <c r="AS3113" s="166" t="str">
        <f>IF(AP3079&gt;0,"Comercial y ventas","")</f>
        <v/>
      </c>
      <c r="AT3113" s="166" t="str">
        <f>IF(AP3079&gt;0,"Administración y finanzas","")</f>
        <v/>
      </c>
      <c r="AU3113" s="166" t="str">
        <f>IF(AP3079&gt;0,"Recursos Humanos","")</f>
        <v/>
      </c>
      <c r="AV3113" s="166" t="str">
        <f>IF(AP3079&gt;0,"Otros","")</f>
        <v/>
      </c>
      <c r="AW3113" s="166" t="str">
        <f>IF(AP3079&gt;0,"TOTAL","")</f>
        <v/>
      </c>
    </row>
    <row r="3114" spans="2:55" x14ac:dyDescent="0.25">
      <c r="C3114" s="388" t="str">
        <f>IF(AND('Empresa Cooperativa'!D3334=Tablas!C3326,D3079&gt;0),"Gerentes",IF(AND(D3079&gt;0,'Empresa Cooperativa'!D3334=Tablas!C3327),"Cantidad de asociados a capacitar",""))</f>
        <v/>
      </c>
      <c r="D3114" s="388"/>
      <c r="E3114" s="388"/>
      <c r="F3114" s="184"/>
      <c r="G3114" s="184"/>
      <c r="H3114" s="184"/>
      <c r="I3114" s="184"/>
      <c r="J3114" s="184"/>
      <c r="K3114" s="131" t="str">
        <f>IF(D3079&gt;0,SUM(F3114:J3114),"")</f>
        <v/>
      </c>
      <c r="AO3114" s="388" t="str">
        <f>IF(AND('Empresa Cooperativa'!AP3334=Tablas!AQ3326,AP3079&gt;0),"Gerentes",IF(AND(AP3079&gt;0,'Empresa Cooperativa'!AP3334=Tablas!AQ3327),"Cantidad de asociados a capacitar",""))</f>
        <v/>
      </c>
      <c r="AP3114" s="388"/>
      <c r="AQ3114" s="388"/>
      <c r="AR3114" s="184"/>
      <c r="AS3114" s="184"/>
      <c r="AT3114" s="184"/>
      <c r="AU3114" s="184"/>
      <c r="AV3114" s="184"/>
      <c r="AW3114" s="131" t="str">
        <f>IF(AP3079&gt;0,SUM(AR3114:AV3114),"")</f>
        <v/>
      </c>
    </row>
    <row r="3115" spans="2:55" x14ac:dyDescent="0.25">
      <c r="C3115" s="389" t="str">
        <f>IF(AND(D3079&gt;0,'Empresa Cooperativa'!D3334=Tablas!C3326),"Mandos Medios (supervisores, jefes de área, etc.)","")</f>
        <v/>
      </c>
      <c r="D3115" s="389"/>
      <c r="E3115" s="389"/>
      <c r="F3115" s="184"/>
      <c r="G3115" s="184"/>
      <c r="H3115" s="184"/>
      <c r="I3115" s="184"/>
      <c r="J3115" s="184"/>
      <c r="K3115" s="131" t="str">
        <f>IF(D3079&gt;0,SUM(F3115:J3115),"")</f>
        <v/>
      </c>
      <c r="AO3115" s="389" t="str">
        <f>IF(AND(AP3079&gt;0,'Empresa Cooperativa'!AP3334=Tablas!AQ3326),"Mandos Medios (supervisores, jefes de área, etc.)","")</f>
        <v/>
      </c>
      <c r="AP3115" s="389"/>
      <c r="AQ3115" s="389"/>
      <c r="AR3115" s="184"/>
      <c r="AS3115" s="184"/>
      <c r="AT3115" s="184"/>
      <c r="AU3115" s="184"/>
      <c r="AV3115" s="184"/>
      <c r="AW3115" s="131" t="str">
        <f>IF(AP3079&gt;0,SUM(AR3115:AV3115),"")</f>
        <v/>
      </c>
    </row>
    <row r="3116" spans="2:55" x14ac:dyDescent="0.25">
      <c r="C3116" s="389" t="str">
        <f>IF(AND(D3079&gt;0,'Empresa Cooperativa'!D3334=Tablas!C3326),"Operativos","")</f>
        <v/>
      </c>
      <c r="D3116" s="389"/>
      <c r="E3116" s="389"/>
      <c r="F3116" s="184"/>
      <c r="G3116" s="184"/>
      <c r="H3116" s="184"/>
      <c r="I3116" s="184"/>
      <c r="J3116" s="184"/>
      <c r="K3116" s="131" t="str">
        <f>IF(D3079&gt;0,SUM(F3116:J3116),"")</f>
        <v/>
      </c>
      <c r="AO3116" s="389" t="str">
        <f>IF(AND(AP3079&gt;0,'Empresa Cooperativa'!AP3334=Tablas!AQ3326),"Operativos","")</f>
        <v/>
      </c>
      <c r="AP3116" s="389"/>
      <c r="AQ3116" s="389"/>
      <c r="AR3116" s="184"/>
      <c r="AS3116" s="184"/>
      <c r="AT3116" s="184"/>
      <c r="AU3116" s="184"/>
      <c r="AV3116" s="184"/>
      <c r="AW3116" s="131" t="str">
        <f>IF(AP3079&gt;0,SUM(AR3116:AV3116),"")</f>
        <v/>
      </c>
    </row>
    <row r="3117" spans="2:55" x14ac:dyDescent="0.25">
      <c r="C3117" s="386" t="str">
        <f>IF(D3079&gt;0,"Total","")</f>
        <v/>
      </c>
      <c r="D3117" s="386"/>
      <c r="E3117" s="386"/>
      <c r="F3117" s="130" t="str">
        <f>IF(D3079&gt;0,SUM(F3114:F3116),"")</f>
        <v/>
      </c>
      <c r="G3117" s="130" t="str">
        <f>IF(D3079&gt;0,SUM(G3114:G3116),"")</f>
        <v/>
      </c>
      <c r="H3117" s="130" t="str">
        <f>IF(D3079&gt;0,SUM(H3114:H3116),"")</f>
        <v/>
      </c>
      <c r="I3117" s="130" t="str">
        <f>IF(D3079&gt;0,SUM(I3114:I3116),"")</f>
        <v/>
      </c>
      <c r="J3117" s="130" t="str">
        <f>IF(D3079&gt;0,SUM(J3114:J3116),"")</f>
        <v/>
      </c>
      <c r="K3117" s="130" t="str">
        <f>IF(D3079&gt;0,SUM(K3114:K3116),"")</f>
        <v/>
      </c>
      <c r="AO3117" s="386" t="str">
        <f>IF(AP3079&gt;0,"Total","")</f>
        <v/>
      </c>
      <c r="AP3117" s="386"/>
      <c r="AQ3117" s="386"/>
      <c r="AR3117" s="130" t="str">
        <f>IF(AP3079&gt;0,SUM(AR3114:AR3116),"")</f>
        <v/>
      </c>
      <c r="AS3117" s="130" t="str">
        <f>IF(AP3079&gt;0,SUM(AS3114:AS3116),"")</f>
        <v/>
      </c>
      <c r="AT3117" s="130" t="str">
        <f>IF(AP3079&gt;0,SUM(AT3114:AT3116),"")</f>
        <v/>
      </c>
      <c r="AU3117" s="130" t="str">
        <f>IF(AP3079&gt;0,SUM(AU3114:AU3116),"")</f>
        <v/>
      </c>
      <c r="AV3117" s="130" t="str">
        <f>IF(AP3079&gt;0,SUM(AV3114:AV3116),"")</f>
        <v/>
      </c>
      <c r="AW3117" s="130" t="str">
        <f>IF(AP3079&gt;0,SUM(AW3114:AW3116),"")</f>
        <v/>
      </c>
    </row>
    <row r="3118" spans="2:55" x14ac:dyDescent="0.25">
      <c r="C3118" s="58"/>
      <c r="D3118" s="58"/>
      <c r="E3118" s="58"/>
      <c r="F3118" s="58"/>
      <c r="G3118" s="58"/>
      <c r="H3118" s="58"/>
      <c r="I3118" s="58"/>
      <c r="J3118" s="58"/>
      <c r="K3118" s="58"/>
      <c r="AO3118" s="58"/>
      <c r="AP3118" s="58"/>
      <c r="AQ3118" s="58"/>
      <c r="AR3118" s="58"/>
      <c r="AS3118" s="58"/>
      <c r="AT3118" s="58"/>
      <c r="AU3118" s="58"/>
      <c r="AV3118" s="58"/>
      <c r="AW3118" s="58"/>
    </row>
    <row r="3120" spans="2:55" ht="15.75" x14ac:dyDescent="0.25">
      <c r="B3120" s="271" t="s">
        <v>9207</v>
      </c>
      <c r="C3120" s="271"/>
      <c r="D3120" s="271"/>
      <c r="E3120" s="271"/>
      <c r="F3120" s="271"/>
      <c r="G3120" s="271"/>
      <c r="H3120" s="271"/>
      <c r="I3120" s="271"/>
      <c r="J3120" s="271"/>
      <c r="K3120" s="271"/>
      <c r="L3120" s="271"/>
      <c r="M3120" s="271"/>
      <c r="N3120" s="271"/>
      <c r="O3120" s="271"/>
      <c r="P3120" s="271"/>
      <c r="Q3120" s="271"/>
      <c r="AN3120" s="271" t="s">
        <v>9207</v>
      </c>
      <c r="AO3120" s="271"/>
      <c r="AP3120" s="271"/>
      <c r="AQ3120" s="271"/>
      <c r="AR3120" s="271"/>
      <c r="AS3120" s="271"/>
      <c r="AT3120" s="271"/>
      <c r="AU3120" s="271"/>
      <c r="AV3120" s="271"/>
      <c r="AW3120" s="271"/>
      <c r="AX3120" s="271"/>
      <c r="AY3120" s="271"/>
      <c r="AZ3120" s="271"/>
      <c r="BA3120" s="271"/>
      <c r="BB3120" s="271"/>
      <c r="BC3120" s="271"/>
    </row>
    <row r="3122" spans="2:55" x14ac:dyDescent="0.25">
      <c r="B3122" s="288" t="str">
        <f>IF(OR(AND(D2984=Tablas!$C$61,'Formacion Profesional'!G2984=Tablas!$C$53),AND(D2984=Tablas!$C$61,'Formacion Profesional'!G2984=Tablas!$C$54),AND(D2984=Tablas!$C$62,'Formacion Profesional'!G2984=Tablas!$C$53),AND(D2984=Tablas!$C$62,'Formacion Profesional'!G2984=Tablas!$C$56)),"Estos items no son financiables para la combinación de tipo de formación y modalidad","")</f>
        <v/>
      </c>
      <c r="C3122" s="288"/>
      <c r="D3122" s="288"/>
      <c r="E3122" s="288"/>
      <c r="F3122" s="288"/>
      <c r="G3122" s="288"/>
      <c r="H3122" s="288"/>
      <c r="I3122" s="288"/>
      <c r="J3122" s="288"/>
      <c r="K3122" s="288"/>
      <c r="L3122" s="288"/>
      <c r="M3122" s="288"/>
      <c r="N3122" s="288"/>
      <c r="O3122" s="288"/>
      <c r="P3122" s="288"/>
      <c r="Q3122" s="288"/>
      <c r="AN3122" s="288" t="str">
        <f>IF(OR(AND(AP2984=Tablas!$C$61,'Formacion Profesional'!AS2984=Tablas!$C$53),AND(AP2984=Tablas!$C$61,'Formacion Profesional'!AS2984=Tablas!$C$54),AND(AP2984=Tablas!$C$62,'Formacion Profesional'!AS2984=Tablas!$C$53),AND(AP2984=Tablas!$C$62,'Formacion Profesional'!AS2984=Tablas!$C$56)),"Estos items no son financiables para la combinación de tipo de formación y modalidad","")</f>
        <v/>
      </c>
      <c r="AO3122" s="288"/>
      <c r="AP3122" s="288"/>
      <c r="AQ3122" s="288"/>
      <c r="AR3122" s="288"/>
      <c r="AS3122" s="288"/>
      <c r="AT3122" s="288"/>
      <c r="AU3122" s="288"/>
      <c r="AV3122" s="288"/>
      <c r="AW3122" s="288"/>
      <c r="AX3122" s="288"/>
      <c r="AY3122" s="288"/>
      <c r="AZ3122" s="288"/>
      <c r="BA3122" s="288"/>
      <c r="BB3122" s="288"/>
      <c r="BC3122" s="288"/>
    </row>
    <row r="3124" spans="2:55" ht="47.25" customHeight="1" x14ac:dyDescent="0.25">
      <c r="D3124" s="390" t="str">
        <f>IF(AND(D2984=Tablas!$C$62,OR('Formacion Profesional'!G2984=Tablas!$C$54,'Formacion Profesional'!G2984=Tablas!$C$57)),"Insumos 
(Elementos consumidos en la capacitación brindada)","")</f>
        <v/>
      </c>
      <c r="E3124" s="391"/>
      <c r="F3124" s="390" t="str">
        <f>IF(AND(D2984=Tablas!$C$62,'Formacion Profesional'!G2984=Tablas!$C$54,E3054&gt;0),"Ropa de trabajo
(Overol, mameluco o similares)","")</f>
        <v/>
      </c>
      <c r="G3124" s="391"/>
      <c r="H3124" s="390" t="str">
        <f>IF(AND(D2984=Tablas!$C$62,'Formacion Profesional'!G2984=Tablas!$C$54,E3054&gt;0),"Elementos de protección personal (EPP)
(Cascos, guantes, mangas, protección ocular y calzado de seguridad)","")</f>
        <v/>
      </c>
      <c r="I3124" s="392"/>
      <c r="J3124" s="392"/>
      <c r="AP3124" s="390" t="str">
        <f>IF(AND(AP2984=Tablas!$C$62,OR('Formacion Profesional'!AS2984=Tablas!$C$54,'Formacion Profesional'!AS2984=Tablas!$C$57)),"Insumos 
(Elementos consumidos en la capacitación brindada)","")</f>
        <v/>
      </c>
      <c r="AQ3124" s="391"/>
      <c r="AR3124" s="390" t="str">
        <f>IF(AND(AP2984=Tablas!$C$62,'Formacion Profesional'!AS2984=Tablas!$C$54,AQ3054&gt;0),"Ropa de trabajo
(Overol, mameluco o similares)","")</f>
        <v/>
      </c>
      <c r="AS3124" s="391"/>
      <c r="AT3124" s="390" t="str">
        <f>IF(AND(AP2984=Tablas!$C$62,'Formacion Profesional'!AS2984=Tablas!$C$54,AQ3054&gt;0),"Elementos de protección personal (EPP)
(Cascos, guantes, mangas, protección ocular y calzado de seguridad)","")</f>
        <v/>
      </c>
      <c r="AU3124" s="392"/>
      <c r="AV3124" s="392"/>
    </row>
    <row r="3125" spans="2:55" x14ac:dyDescent="0.25">
      <c r="D3125" s="393"/>
      <c r="E3125" s="393"/>
      <c r="F3125" s="394"/>
      <c r="G3125" s="394"/>
      <c r="H3125" s="394"/>
      <c r="I3125" s="394"/>
      <c r="J3125" s="394"/>
      <c r="AP3125" s="393"/>
      <c r="AQ3125" s="393"/>
      <c r="AR3125" s="394"/>
      <c r="AS3125" s="394"/>
      <c r="AT3125" s="394"/>
      <c r="AU3125" s="394"/>
      <c r="AV3125" s="394"/>
    </row>
    <row r="3126" spans="2:55" x14ac:dyDescent="0.25">
      <c r="D3126" s="393"/>
      <c r="E3126" s="393"/>
      <c r="F3126" s="394"/>
      <c r="G3126" s="394"/>
      <c r="H3126" s="394"/>
      <c r="I3126" s="394"/>
      <c r="J3126" s="394"/>
      <c r="AP3126" s="393"/>
      <c r="AQ3126" s="393"/>
      <c r="AR3126" s="394"/>
      <c r="AS3126" s="394"/>
      <c r="AT3126" s="394"/>
      <c r="AU3126" s="394"/>
      <c r="AV3126" s="394"/>
    </row>
    <row r="3127" spans="2:55" x14ac:dyDescent="0.25">
      <c r="D3127" s="393"/>
      <c r="E3127" s="393"/>
      <c r="F3127" s="394"/>
      <c r="G3127" s="394"/>
      <c r="H3127" s="394"/>
      <c r="I3127" s="394"/>
      <c r="J3127" s="394"/>
      <c r="AP3127" s="393"/>
      <c r="AQ3127" s="393"/>
      <c r="AR3127" s="394"/>
      <c r="AS3127" s="394"/>
      <c r="AT3127" s="394"/>
      <c r="AU3127" s="394"/>
      <c r="AV3127" s="394"/>
    </row>
    <row r="3128" spans="2:55" x14ac:dyDescent="0.25">
      <c r="D3128" s="393"/>
      <c r="E3128" s="393"/>
      <c r="F3128" s="394"/>
      <c r="G3128" s="394"/>
      <c r="H3128" s="394"/>
      <c r="I3128" s="394"/>
      <c r="J3128" s="394"/>
      <c r="AP3128" s="393"/>
      <c r="AQ3128" s="393"/>
      <c r="AR3128" s="394"/>
      <c r="AS3128" s="394"/>
      <c r="AT3128" s="394"/>
      <c r="AU3128" s="394"/>
      <c r="AV3128" s="394"/>
    </row>
    <row r="3130" spans="2:55" ht="15.75" x14ac:dyDescent="0.25">
      <c r="B3130" s="271" t="s">
        <v>9209</v>
      </c>
      <c r="C3130" s="271"/>
      <c r="D3130" s="271"/>
      <c r="E3130" s="271"/>
      <c r="F3130" s="271"/>
      <c r="G3130" s="271"/>
      <c r="H3130" s="271"/>
      <c r="I3130" s="271"/>
      <c r="J3130" s="271"/>
      <c r="K3130" s="271"/>
      <c r="L3130" s="271"/>
      <c r="M3130" s="271"/>
      <c r="N3130" s="271"/>
      <c r="O3130" s="271"/>
      <c r="P3130" s="271"/>
      <c r="Q3130" s="271"/>
      <c r="AN3130" s="271" t="s">
        <v>9209</v>
      </c>
      <c r="AO3130" s="271"/>
      <c r="AP3130" s="271"/>
      <c r="AQ3130" s="271"/>
      <c r="AR3130" s="271"/>
      <c r="AS3130" s="271"/>
      <c r="AT3130" s="271"/>
      <c r="AU3130" s="271"/>
      <c r="AV3130" s="271"/>
      <c r="AW3130" s="271"/>
      <c r="AX3130" s="271"/>
      <c r="AY3130" s="271"/>
      <c r="AZ3130" s="271"/>
      <c r="BA3130" s="271"/>
      <c r="BB3130" s="271"/>
      <c r="BC3130" s="271"/>
    </row>
    <row r="3131" spans="2:55" ht="15.75" x14ac:dyDescent="0.25">
      <c r="B3131" s="52"/>
      <c r="C3131" s="52"/>
      <c r="D3131" s="52"/>
      <c r="E3131" s="52"/>
      <c r="F3131" s="52"/>
      <c r="G3131" s="52"/>
      <c r="H3131" s="52"/>
      <c r="I3131" s="52"/>
      <c r="J3131" s="52"/>
      <c r="K3131" s="52"/>
      <c r="L3131" s="52"/>
      <c r="M3131" s="52"/>
      <c r="N3131" s="52"/>
      <c r="O3131" s="52"/>
      <c r="P3131" s="52"/>
      <c r="Q3131" s="52"/>
      <c r="AN3131" s="52"/>
      <c r="AO3131" s="52"/>
      <c r="AP3131" s="52"/>
      <c r="AQ3131" s="52"/>
      <c r="AR3131" s="52"/>
      <c r="AS3131" s="52"/>
      <c r="AT3131" s="52"/>
      <c r="AU3131" s="52"/>
      <c r="AV3131" s="52"/>
      <c r="AW3131" s="52"/>
      <c r="AX3131" s="52"/>
      <c r="AY3131" s="52"/>
      <c r="AZ3131" s="52"/>
      <c r="BA3131" s="52"/>
      <c r="BB3131" s="52"/>
      <c r="BC3131" s="52"/>
    </row>
    <row r="3132" spans="2:55" x14ac:dyDescent="0.25">
      <c r="B3132" s="288" t="str">
        <f>IF(OR(AND(D2984=Tablas!$C$61,'Formacion Profesional'!G2984=Tablas!$C$53),AND(D2984=Tablas!$C$61,'Formacion Profesional'!G2984=Tablas!$C$54),AND(D2984=Tablas!$C$62,'Formacion Profesional'!G2984=Tablas!$C$53),AND(D2984=Tablas!$C$62,'Formacion Profesional'!G2984=Tablas!$C$56),AND(D2984=Tablas!$C$62,'Formacion Profesional'!G2984=Tablas!$C$57)),"Este item no es financiable para la combinación de tipo de formación y modalidad","")</f>
        <v/>
      </c>
      <c r="C3132" s="288"/>
      <c r="D3132" s="288"/>
      <c r="E3132" s="288"/>
      <c r="F3132" s="288"/>
      <c r="G3132" s="288"/>
      <c r="H3132" s="288"/>
      <c r="I3132" s="288"/>
      <c r="J3132" s="288"/>
      <c r="K3132" s="288"/>
      <c r="L3132" s="288"/>
      <c r="M3132" s="288"/>
      <c r="N3132" s="288"/>
      <c r="O3132" s="288"/>
      <c r="P3132" s="288"/>
      <c r="Q3132" s="288"/>
      <c r="AN3132" s="288" t="str">
        <f>IF(OR(AND(AP2984=Tablas!$C$61,'Formacion Profesional'!AS2984=Tablas!$C$53),AND(AP2984=Tablas!$C$61,'Formacion Profesional'!AS2984=Tablas!$C$54),AND(AP2984=Tablas!$C$62,'Formacion Profesional'!AS2984=Tablas!$C$53),AND(AP2984=Tablas!$C$62,'Formacion Profesional'!AS2984=Tablas!$C$56),AND(AP2984=Tablas!$C$62,'Formacion Profesional'!AS2984=Tablas!$C$57)),"Este item no es financiable para la combinación de tipo de formación y modalidad","")</f>
        <v/>
      </c>
      <c r="AO3132" s="288"/>
      <c r="AP3132" s="288"/>
      <c r="AQ3132" s="288"/>
      <c r="AR3132" s="288"/>
      <c r="AS3132" s="288"/>
      <c r="AT3132" s="288"/>
      <c r="AU3132" s="288"/>
      <c r="AV3132" s="288"/>
      <c r="AW3132" s="288"/>
      <c r="AX3132" s="288"/>
      <c r="AY3132" s="288"/>
      <c r="AZ3132" s="288"/>
      <c r="BA3132" s="288"/>
      <c r="BB3132" s="288"/>
      <c r="BC3132" s="288"/>
    </row>
    <row r="3134" spans="2:55" x14ac:dyDescent="0.25">
      <c r="D3134" s="162" t="str">
        <f>IF(AND(D2984=Tablas!$C$62,'Formacion Profesional'!G2984=Tablas!$C$54),"Tipo de bien","")</f>
        <v/>
      </c>
      <c r="E3134" s="162" t="str">
        <f>IF(AND(D2984=Tablas!$C$62,'Formacion Profesional'!G2984=Tablas!$C$54),"Proveedor","")</f>
        <v/>
      </c>
      <c r="F3134" s="162" t="str">
        <f>IF(AND(D2984=Tablas!$C$62,'Formacion Profesional'!G2984=Tablas!$C$54),"Especificaciones técnicas","")</f>
        <v/>
      </c>
      <c r="G3134" s="162" t="str">
        <f>IF(AND(D2984=Tablas!$C$62,'Formacion Profesional'!G2984=Tablas!$C$54),"Cantidad","")</f>
        <v/>
      </c>
      <c r="H3134" s="162" t="str">
        <f>IF(AND(D2984=Tablas!$C$62,'Formacion Profesional'!G2984=Tablas!$C$54),"Costo unitario","")</f>
        <v/>
      </c>
      <c r="I3134" s="162" t="str">
        <f>IF(AND(D2984=Tablas!$C$62,'Formacion Profesional'!G2984=Tablas!$C$54),"Total","")</f>
        <v/>
      </c>
      <c r="AP3134" s="162" t="str">
        <f>IF(AND(AP2984=Tablas!$C$62,'Formacion Profesional'!AS2984=Tablas!$C$54),"Tipo de bien","")</f>
        <v/>
      </c>
      <c r="AQ3134" s="162" t="str">
        <f>IF(AND(AP2984=Tablas!$C$62,'Formacion Profesional'!AS2984=Tablas!$C$54),"Proveedor","")</f>
        <v/>
      </c>
      <c r="AR3134" s="162" t="str">
        <f>IF(AND(AP2984=Tablas!$C$62,'Formacion Profesional'!AS2984=Tablas!$C$54),"Especificaciones técnicas","")</f>
        <v/>
      </c>
      <c r="AS3134" s="162" t="str">
        <f>IF(AND(AP2984=Tablas!$C$62,'Formacion Profesional'!AS2984=Tablas!$C$54),"Cantidad","")</f>
        <v/>
      </c>
      <c r="AT3134" s="162" t="str">
        <f>IF(AND(AP2984=Tablas!$C$62,'Formacion Profesional'!AS2984=Tablas!$C$54),"Costo unitario","")</f>
        <v/>
      </c>
      <c r="AU3134" s="162" t="str">
        <f>IF(AND(AP2984=Tablas!$C$62,'Formacion Profesional'!AS2984=Tablas!$C$54),"Total","")</f>
        <v/>
      </c>
    </row>
    <row r="3135" spans="2:55" x14ac:dyDescent="0.25">
      <c r="D3135" s="185"/>
      <c r="E3135" s="185"/>
      <c r="F3135" s="185"/>
      <c r="G3135" s="186"/>
      <c r="H3135" s="186"/>
      <c r="I3135" s="117" t="str">
        <f>IF(AND(D2984=Tablas!$C$62,'Formacion Profesional'!G2984=Tablas!$C$54),+G3135*H3135,"")</f>
        <v/>
      </c>
      <c r="AP3135" s="185"/>
      <c r="AQ3135" s="185"/>
      <c r="AR3135" s="185"/>
      <c r="AS3135" s="186"/>
      <c r="AT3135" s="186"/>
      <c r="AU3135" s="117" t="str">
        <f>IF(AND(AP2984=Tablas!$C$62,'Formacion Profesional'!AS2984=Tablas!$C$54),+AS3135*AT3135,"")</f>
        <v/>
      </c>
    </row>
    <row r="3136" spans="2:55" x14ac:dyDescent="0.25">
      <c r="D3136" s="185"/>
      <c r="E3136" s="185"/>
      <c r="F3136" s="185"/>
      <c r="G3136" s="186"/>
      <c r="H3136" s="186"/>
      <c r="I3136" s="117" t="str">
        <f>IF(AND(D2984=Tablas!$C$62,'Formacion Profesional'!G2984=Tablas!$C$54),+G3136*H3136,"")</f>
        <v/>
      </c>
      <c r="AP3136" s="185"/>
      <c r="AQ3136" s="185"/>
      <c r="AR3136" s="185"/>
      <c r="AS3136" s="186"/>
      <c r="AT3136" s="186"/>
      <c r="AU3136" s="117" t="str">
        <f>IF(AND(AP2984=Tablas!$C$62,'Formacion Profesional'!AS2984=Tablas!$C$54),+AS3136*AT3136,"")</f>
        <v/>
      </c>
    </row>
    <row r="3137" spans="2:55" x14ac:dyDescent="0.25">
      <c r="D3137" s="185"/>
      <c r="E3137" s="185"/>
      <c r="F3137" s="185"/>
      <c r="G3137" s="186"/>
      <c r="H3137" s="186"/>
      <c r="I3137" s="117" t="str">
        <f>IF(AND(D2984=Tablas!$C$62,'Formacion Profesional'!G2984=Tablas!$C$54),+G3137*H3137,"")</f>
        <v/>
      </c>
      <c r="AP3137" s="185"/>
      <c r="AQ3137" s="185"/>
      <c r="AR3137" s="185"/>
      <c r="AS3137" s="186"/>
      <c r="AT3137" s="186"/>
      <c r="AU3137" s="117" t="str">
        <f>IF(AND(AP2984=Tablas!$C$62,'Formacion Profesional'!AS2984=Tablas!$C$54),+AS3137*AT3137,"")</f>
        <v/>
      </c>
    </row>
    <row r="3138" spans="2:55" x14ac:dyDescent="0.25">
      <c r="D3138" s="185"/>
      <c r="E3138" s="185"/>
      <c r="F3138" s="185"/>
      <c r="G3138" s="186"/>
      <c r="H3138" s="186"/>
      <c r="I3138" s="117" t="str">
        <f>IF(AND(D2984=Tablas!$C$62,'Formacion Profesional'!G2984=Tablas!$C$54),+G3138*H3138,"")</f>
        <v/>
      </c>
      <c r="AP3138" s="185"/>
      <c r="AQ3138" s="185"/>
      <c r="AR3138" s="185"/>
      <c r="AS3138" s="186"/>
      <c r="AT3138" s="186"/>
      <c r="AU3138" s="117" t="str">
        <f>IF(AND(AP2984=Tablas!$C$62,'Formacion Profesional'!AS2984=Tablas!$C$54),+AS3138*AT3138,"")</f>
        <v/>
      </c>
    </row>
    <row r="3139" spans="2:55" x14ac:dyDescent="0.25">
      <c r="D3139" s="185"/>
      <c r="E3139" s="185"/>
      <c r="F3139" s="185"/>
      <c r="G3139" s="186"/>
      <c r="H3139" s="186"/>
      <c r="I3139" s="117" t="str">
        <f>IF(AND(D2984=Tablas!$C$62,'Formacion Profesional'!G2984=Tablas!$C$54),+G3139*H3139,"")</f>
        <v/>
      </c>
      <c r="AP3139" s="185"/>
      <c r="AQ3139" s="185"/>
      <c r="AR3139" s="185"/>
      <c r="AS3139" s="186"/>
      <c r="AT3139" s="186"/>
      <c r="AU3139" s="117" t="str">
        <f>IF(AND(AP2984=Tablas!$C$62,'Formacion Profesional'!AS2984=Tablas!$C$54),+AS3139*AT3139,"")</f>
        <v/>
      </c>
    </row>
    <row r="3140" spans="2:55" x14ac:dyDescent="0.25">
      <c r="D3140" s="185"/>
      <c r="E3140" s="185"/>
      <c r="F3140" s="185"/>
      <c r="G3140" s="186"/>
      <c r="H3140" s="186"/>
      <c r="I3140" s="117" t="str">
        <f>IF(AND(D2984=Tablas!$C$62,'Formacion Profesional'!G2984=Tablas!$C$54),+G3140*H3140,"")</f>
        <v/>
      </c>
      <c r="AP3140" s="185"/>
      <c r="AQ3140" s="185"/>
      <c r="AR3140" s="185"/>
      <c r="AS3140" s="186"/>
      <c r="AT3140" s="186"/>
      <c r="AU3140" s="117" t="str">
        <f>IF(AND(AP2984=Tablas!$C$62,'Formacion Profesional'!AS2984=Tablas!$C$54),+AS3140*AT3140,"")</f>
        <v/>
      </c>
    </row>
    <row r="3141" spans="2:55" x14ac:dyDescent="0.25">
      <c r="D3141" s="185"/>
      <c r="E3141" s="185"/>
      <c r="F3141" s="185"/>
      <c r="G3141" s="186"/>
      <c r="H3141" s="186"/>
      <c r="I3141" s="117" t="str">
        <f>IF(AND(D2984=Tablas!$C$62,'Formacion Profesional'!G2984=Tablas!$C$54),+G3141*H3141,"")</f>
        <v/>
      </c>
      <c r="AP3141" s="185"/>
      <c r="AQ3141" s="185"/>
      <c r="AR3141" s="185"/>
      <c r="AS3141" s="186"/>
      <c r="AT3141" s="186"/>
      <c r="AU3141" s="117" t="str">
        <f>IF(AND(AP2984=Tablas!$C$62,'Formacion Profesional'!AS2984=Tablas!$C$54),+AS3141*AT3141,"")</f>
        <v/>
      </c>
    </row>
    <row r="3142" spans="2:55" x14ac:dyDescent="0.25">
      <c r="D3142" s="185"/>
      <c r="E3142" s="185"/>
      <c r="F3142" s="185"/>
      <c r="G3142" s="186"/>
      <c r="H3142" s="186"/>
      <c r="I3142" s="117" t="str">
        <f>IF(AND(D2984=Tablas!$C$62,'Formacion Profesional'!G2984=Tablas!$C$54),+G3142*H3142,"")</f>
        <v/>
      </c>
      <c r="AP3142" s="185"/>
      <c r="AQ3142" s="185"/>
      <c r="AR3142" s="185"/>
      <c r="AS3142" s="186"/>
      <c r="AT3142" s="186"/>
      <c r="AU3142" s="117" t="str">
        <f>IF(AND(AP2984=Tablas!$C$62,'Formacion Profesional'!AS2984=Tablas!$C$54),+AS3142*AT3142,"")</f>
        <v/>
      </c>
    </row>
    <row r="3143" spans="2:55" x14ac:dyDescent="0.25">
      <c r="D3143" s="185"/>
      <c r="E3143" s="185"/>
      <c r="F3143" s="185"/>
      <c r="G3143" s="186"/>
      <c r="H3143" s="186"/>
      <c r="I3143" s="117" t="str">
        <f>IF(AND(D2984=Tablas!$C$62,'Formacion Profesional'!G2984=Tablas!$C$54),+G3143*H3143,"")</f>
        <v/>
      </c>
      <c r="AP3143" s="185"/>
      <c r="AQ3143" s="185"/>
      <c r="AR3143" s="185"/>
      <c r="AS3143" s="186"/>
      <c r="AT3143" s="186"/>
      <c r="AU3143" s="117" t="str">
        <f>IF(AND(AP2984=Tablas!$C$62,'Formacion Profesional'!AS2984=Tablas!$C$54),+AS3143*AT3143,"")</f>
        <v/>
      </c>
    </row>
    <row r="3144" spans="2:55" x14ac:dyDescent="0.25">
      <c r="D3144" s="185"/>
      <c r="E3144" s="185"/>
      <c r="F3144" s="185"/>
      <c r="G3144" s="186"/>
      <c r="H3144" s="186"/>
      <c r="I3144" s="117" t="str">
        <f>IF(AND(D2984=Tablas!$C$62,'Formacion Profesional'!G2984=Tablas!$C$54),+G3144*H3144,"")</f>
        <v/>
      </c>
      <c r="AP3144" s="185"/>
      <c r="AQ3144" s="185"/>
      <c r="AR3144" s="185"/>
      <c r="AS3144" s="186"/>
      <c r="AT3144" s="186"/>
      <c r="AU3144" s="117" t="str">
        <f>IF(AND(AP2984=Tablas!$C$62,'Formacion Profesional'!AS2984=Tablas!$C$54),+AS3144*AT3144,"")</f>
        <v/>
      </c>
    </row>
    <row r="3145" spans="2:55" x14ac:dyDescent="0.25">
      <c r="D3145" s="185"/>
      <c r="E3145" s="185"/>
      <c r="F3145" s="185"/>
      <c r="G3145" s="186"/>
      <c r="H3145" s="186"/>
      <c r="I3145" s="117" t="str">
        <f>IF(AND(D2984=Tablas!$C$62,'Formacion Profesional'!G2984=Tablas!$C$54),+G3145*H3145,"")</f>
        <v/>
      </c>
      <c r="AP3145" s="185"/>
      <c r="AQ3145" s="185"/>
      <c r="AR3145" s="185"/>
      <c r="AS3145" s="186"/>
      <c r="AT3145" s="186"/>
      <c r="AU3145" s="117" t="str">
        <f>IF(AND(AP2984=Tablas!$C$62,'Formacion Profesional'!AS2984=Tablas!$C$54),+AS3145*AT3145,"")</f>
        <v/>
      </c>
    </row>
    <row r="3146" spans="2:55" x14ac:dyDescent="0.25">
      <c r="D3146" s="185"/>
      <c r="E3146" s="185"/>
      <c r="F3146" s="185"/>
      <c r="G3146" s="186"/>
      <c r="H3146" s="186"/>
      <c r="I3146" s="117" t="str">
        <f>IF(AND(D2984=Tablas!$C$62,'Formacion Profesional'!G2984=Tablas!$C$54),+G3146*H3146,"")</f>
        <v/>
      </c>
      <c r="AP3146" s="185"/>
      <c r="AQ3146" s="185"/>
      <c r="AR3146" s="185"/>
      <c r="AS3146" s="186"/>
      <c r="AT3146" s="186"/>
      <c r="AU3146" s="117" t="str">
        <f>IF(AND(AP2984=Tablas!$C$62,'Formacion Profesional'!AS2984=Tablas!$C$54),+AS3146*AT3146,"")</f>
        <v/>
      </c>
    </row>
    <row r="3147" spans="2:55" x14ac:dyDescent="0.25">
      <c r="D3147" s="185"/>
      <c r="E3147" s="185"/>
      <c r="F3147" s="185"/>
      <c r="G3147" s="186"/>
      <c r="H3147" s="186"/>
      <c r="I3147" s="117" t="str">
        <f>IF(AND(D2984=Tablas!$C$62,'Formacion Profesional'!G2984=Tablas!$C$54),+G3147*H3147,"")</f>
        <v/>
      </c>
      <c r="AP3147" s="185"/>
      <c r="AQ3147" s="185"/>
      <c r="AR3147" s="185"/>
      <c r="AS3147" s="186"/>
      <c r="AT3147" s="186"/>
      <c r="AU3147" s="117" t="str">
        <f>IF(AND(AP2984=Tablas!$C$62,'Formacion Profesional'!AS2984=Tablas!$C$54),+AS3147*AT3147,"")</f>
        <v/>
      </c>
    </row>
    <row r="3148" spans="2:55" x14ac:dyDescent="0.25">
      <c r="D3148" s="185"/>
      <c r="E3148" s="185"/>
      <c r="F3148" s="185"/>
      <c r="G3148" s="186"/>
      <c r="H3148" s="186"/>
      <c r="I3148" s="117" t="str">
        <f>IF(AND(D2984=Tablas!$C$62,'Formacion Profesional'!G2984=Tablas!$C$54),+G3148*H3148,"")</f>
        <v/>
      </c>
      <c r="AP3148" s="185"/>
      <c r="AQ3148" s="185"/>
      <c r="AR3148" s="185"/>
      <c r="AS3148" s="186"/>
      <c r="AT3148" s="186"/>
      <c r="AU3148" s="117" t="str">
        <f>IF(AND(AP2984=Tablas!$C$62,'Formacion Profesional'!AS2984=Tablas!$C$54),+AS3148*AT3148,"")</f>
        <v/>
      </c>
    </row>
    <row r="3149" spans="2:55" x14ac:dyDescent="0.25">
      <c r="D3149" s="185"/>
      <c r="E3149" s="185"/>
      <c r="F3149" s="185"/>
      <c r="G3149" s="186"/>
      <c r="H3149" s="186"/>
      <c r="I3149" s="117" t="str">
        <f>IF(AND(D2984=Tablas!$C$62,'Formacion Profesional'!G2984=Tablas!$C$54),+G3149*H3149,"")</f>
        <v/>
      </c>
      <c r="AP3149" s="185"/>
      <c r="AQ3149" s="185"/>
      <c r="AR3149" s="185"/>
      <c r="AS3149" s="186"/>
      <c r="AT3149" s="186"/>
      <c r="AU3149" s="117" t="str">
        <f>IF(AND(AP2984=Tablas!$C$62,'Formacion Profesional'!AS2984=Tablas!$C$54),+AS3149*AT3149,"")</f>
        <v/>
      </c>
    </row>
    <row r="3150" spans="2:55" x14ac:dyDescent="0.25">
      <c r="D3150" s="387" t="str">
        <f>IF(AND(D2984=Tablas!$C$62,'Formacion Profesional'!G2984=Tablas!$C$54),"Total","")</f>
        <v/>
      </c>
      <c r="E3150" s="387"/>
      <c r="F3150" s="387"/>
      <c r="G3150" s="387"/>
      <c r="H3150" s="387"/>
      <c r="I3150" s="126">
        <f>SUM(I3135:I3149)</f>
        <v>0</v>
      </c>
      <c r="AP3150" s="387" t="str">
        <f>IF(AND(AP2984=Tablas!$C$62,'Formacion Profesional'!AS2984=Tablas!$C$54),"Total","")</f>
        <v/>
      </c>
      <c r="AQ3150" s="387"/>
      <c r="AR3150" s="387"/>
      <c r="AS3150" s="387"/>
      <c r="AT3150" s="387"/>
      <c r="AU3150" s="126">
        <f>SUM(AU3135:AU3149)</f>
        <v>0</v>
      </c>
    </row>
    <row r="3152" spans="2:55" ht="15.75" x14ac:dyDescent="0.25">
      <c r="B3152" s="271" t="s">
        <v>9210</v>
      </c>
      <c r="C3152" s="271"/>
      <c r="D3152" s="271"/>
      <c r="E3152" s="271"/>
      <c r="F3152" s="271"/>
      <c r="G3152" s="271"/>
      <c r="H3152" s="271"/>
      <c r="I3152" s="271"/>
      <c r="J3152" s="271"/>
      <c r="K3152" s="271"/>
      <c r="L3152" s="271"/>
      <c r="M3152" s="271"/>
      <c r="N3152" s="271"/>
      <c r="O3152" s="271"/>
      <c r="P3152" s="271"/>
      <c r="Q3152" s="271"/>
      <c r="AN3152" s="271" t="s">
        <v>9210</v>
      </c>
      <c r="AO3152" s="271"/>
      <c r="AP3152" s="271"/>
      <c r="AQ3152" s="271"/>
      <c r="AR3152" s="271"/>
      <c r="AS3152" s="271"/>
      <c r="AT3152" s="271"/>
      <c r="AU3152" s="271"/>
      <c r="AV3152" s="271"/>
      <c r="AW3152" s="271"/>
      <c r="AX3152" s="271"/>
      <c r="AY3152" s="271"/>
      <c r="AZ3152" s="271"/>
      <c r="BA3152" s="271"/>
      <c r="BB3152" s="271"/>
      <c r="BC3152" s="271"/>
    </row>
    <row r="3155" spans="3:54" ht="15" customHeight="1" x14ac:dyDescent="0.25">
      <c r="C3155" s="288" t="s">
        <v>9211</v>
      </c>
      <c r="D3155" s="288"/>
      <c r="E3155" s="288"/>
      <c r="F3155" s="288"/>
      <c r="G3155" s="288"/>
      <c r="H3155" s="288"/>
      <c r="AO3155" s="288" t="s">
        <v>9211</v>
      </c>
      <c r="AP3155" s="288"/>
      <c r="AQ3155" s="288"/>
      <c r="AR3155" s="288"/>
      <c r="AS3155" s="288"/>
      <c r="AT3155" s="288"/>
    </row>
    <row r="3157" spans="3:54" x14ac:dyDescent="0.25">
      <c r="C3157" s="341"/>
      <c r="D3157" s="342"/>
      <c r="E3157" s="342"/>
      <c r="F3157" s="342"/>
      <c r="G3157" s="342"/>
      <c r="H3157" s="342"/>
      <c r="I3157" s="342"/>
      <c r="J3157" s="342"/>
      <c r="K3157" s="342"/>
      <c r="L3157" s="342"/>
      <c r="M3157" s="342"/>
      <c r="N3157" s="342"/>
      <c r="O3157" s="342"/>
      <c r="P3157" s="343"/>
      <c r="AO3157" s="341"/>
      <c r="AP3157" s="342"/>
      <c r="AQ3157" s="342"/>
      <c r="AR3157" s="342"/>
      <c r="AS3157" s="342"/>
      <c r="AT3157" s="342"/>
      <c r="AU3157" s="342"/>
      <c r="AV3157" s="342"/>
      <c r="AW3157" s="342"/>
      <c r="AX3157" s="342"/>
      <c r="AY3157" s="342"/>
      <c r="AZ3157" s="342"/>
      <c r="BA3157" s="342"/>
      <c r="BB3157" s="343"/>
    </row>
    <row r="3158" spans="3:54" x14ac:dyDescent="0.25">
      <c r="C3158" s="344"/>
      <c r="D3158" s="304"/>
      <c r="E3158" s="304"/>
      <c r="F3158" s="304"/>
      <c r="G3158" s="304"/>
      <c r="H3158" s="304"/>
      <c r="I3158" s="304"/>
      <c r="J3158" s="304"/>
      <c r="K3158" s="304"/>
      <c r="L3158" s="304"/>
      <c r="M3158" s="304"/>
      <c r="N3158" s="304"/>
      <c r="O3158" s="304"/>
      <c r="P3158" s="345"/>
      <c r="AO3158" s="344"/>
      <c r="AP3158" s="304"/>
      <c r="AQ3158" s="304"/>
      <c r="AR3158" s="304"/>
      <c r="AS3158" s="304"/>
      <c r="AT3158" s="304"/>
      <c r="AU3158" s="304"/>
      <c r="AV3158" s="304"/>
      <c r="AW3158" s="304"/>
      <c r="AX3158" s="304"/>
      <c r="AY3158" s="304"/>
      <c r="AZ3158" s="304"/>
      <c r="BA3158" s="304"/>
      <c r="BB3158" s="345"/>
    </row>
    <row r="3159" spans="3:54" x14ac:dyDescent="0.25">
      <c r="C3159" s="344"/>
      <c r="D3159" s="304"/>
      <c r="E3159" s="304"/>
      <c r="F3159" s="304"/>
      <c r="G3159" s="304"/>
      <c r="H3159" s="304"/>
      <c r="I3159" s="304"/>
      <c r="J3159" s="304"/>
      <c r="K3159" s="304"/>
      <c r="L3159" s="304"/>
      <c r="M3159" s="304"/>
      <c r="N3159" s="304"/>
      <c r="O3159" s="304"/>
      <c r="P3159" s="345"/>
      <c r="AO3159" s="344"/>
      <c r="AP3159" s="304"/>
      <c r="AQ3159" s="304"/>
      <c r="AR3159" s="304"/>
      <c r="AS3159" s="304"/>
      <c r="AT3159" s="304"/>
      <c r="AU3159" s="304"/>
      <c r="AV3159" s="304"/>
      <c r="AW3159" s="304"/>
      <c r="AX3159" s="304"/>
      <c r="AY3159" s="304"/>
      <c r="AZ3159" s="304"/>
      <c r="BA3159" s="304"/>
      <c r="BB3159" s="345"/>
    </row>
    <row r="3160" spans="3:54" x14ac:dyDescent="0.25">
      <c r="C3160" s="344"/>
      <c r="D3160" s="304"/>
      <c r="E3160" s="304"/>
      <c r="F3160" s="304"/>
      <c r="G3160" s="304"/>
      <c r="H3160" s="304"/>
      <c r="I3160" s="304"/>
      <c r="J3160" s="304"/>
      <c r="K3160" s="304"/>
      <c r="L3160" s="304"/>
      <c r="M3160" s="304"/>
      <c r="N3160" s="304"/>
      <c r="O3160" s="304"/>
      <c r="P3160" s="345"/>
      <c r="AO3160" s="344"/>
      <c r="AP3160" s="304"/>
      <c r="AQ3160" s="304"/>
      <c r="AR3160" s="304"/>
      <c r="AS3160" s="304"/>
      <c r="AT3160" s="304"/>
      <c r="AU3160" s="304"/>
      <c r="AV3160" s="304"/>
      <c r="AW3160" s="304"/>
      <c r="AX3160" s="304"/>
      <c r="AY3160" s="304"/>
      <c r="AZ3160" s="304"/>
      <c r="BA3160" s="304"/>
      <c r="BB3160" s="345"/>
    </row>
    <row r="3161" spans="3:54" x14ac:dyDescent="0.25">
      <c r="C3161" s="344"/>
      <c r="D3161" s="304"/>
      <c r="E3161" s="304"/>
      <c r="F3161" s="304"/>
      <c r="G3161" s="304"/>
      <c r="H3161" s="304"/>
      <c r="I3161" s="304"/>
      <c r="J3161" s="304"/>
      <c r="K3161" s="304"/>
      <c r="L3161" s="304"/>
      <c r="M3161" s="304"/>
      <c r="N3161" s="304"/>
      <c r="O3161" s="304"/>
      <c r="P3161" s="345"/>
      <c r="AO3161" s="344"/>
      <c r="AP3161" s="304"/>
      <c r="AQ3161" s="304"/>
      <c r="AR3161" s="304"/>
      <c r="AS3161" s="304"/>
      <c r="AT3161" s="304"/>
      <c r="AU3161" s="304"/>
      <c r="AV3161" s="304"/>
      <c r="AW3161" s="304"/>
      <c r="AX3161" s="304"/>
      <c r="AY3161" s="304"/>
      <c r="AZ3161" s="304"/>
      <c r="BA3161" s="304"/>
      <c r="BB3161" s="345"/>
    </row>
    <row r="3162" spans="3:54" x14ac:dyDescent="0.25">
      <c r="C3162" s="346"/>
      <c r="D3162" s="347"/>
      <c r="E3162" s="347"/>
      <c r="F3162" s="347"/>
      <c r="G3162" s="347"/>
      <c r="H3162" s="347"/>
      <c r="I3162" s="347"/>
      <c r="J3162" s="347"/>
      <c r="K3162" s="347"/>
      <c r="L3162" s="347"/>
      <c r="M3162" s="347"/>
      <c r="N3162" s="347"/>
      <c r="O3162" s="347"/>
      <c r="P3162" s="348"/>
      <c r="AO3162" s="346"/>
      <c r="AP3162" s="347"/>
      <c r="AQ3162" s="347"/>
      <c r="AR3162" s="347"/>
      <c r="AS3162" s="347"/>
      <c r="AT3162" s="347"/>
      <c r="AU3162" s="347"/>
      <c r="AV3162" s="347"/>
      <c r="AW3162" s="347"/>
      <c r="AX3162" s="347"/>
      <c r="AY3162" s="347"/>
      <c r="AZ3162" s="347"/>
      <c r="BA3162" s="347"/>
      <c r="BB3162" s="348"/>
    </row>
    <row r="3164" spans="3:54" ht="15" customHeight="1" x14ac:dyDescent="0.25">
      <c r="C3164" s="288" t="s">
        <v>9212</v>
      </c>
      <c r="D3164" s="288"/>
      <c r="E3164" s="288"/>
      <c r="F3164" s="288"/>
      <c r="G3164" s="288"/>
      <c r="H3164" s="288"/>
      <c r="AO3164" s="288" t="s">
        <v>9212</v>
      </c>
      <c r="AP3164" s="288"/>
      <c r="AQ3164" s="288"/>
      <c r="AR3164" s="288"/>
      <c r="AS3164" s="288"/>
      <c r="AT3164" s="288"/>
    </row>
    <row r="3166" spans="3:54" x14ac:dyDescent="0.25">
      <c r="C3166" s="341"/>
      <c r="D3166" s="342"/>
      <c r="E3166" s="342"/>
      <c r="F3166" s="342"/>
      <c r="G3166" s="342"/>
      <c r="H3166" s="342"/>
      <c r="I3166" s="342"/>
      <c r="J3166" s="342"/>
      <c r="K3166" s="342"/>
      <c r="L3166" s="342"/>
      <c r="M3166" s="342"/>
      <c r="N3166" s="342"/>
      <c r="O3166" s="342"/>
      <c r="P3166" s="343"/>
      <c r="AO3166" s="341"/>
      <c r="AP3166" s="342"/>
      <c r="AQ3166" s="342"/>
      <c r="AR3166" s="342"/>
      <c r="AS3166" s="342"/>
      <c r="AT3166" s="342"/>
      <c r="AU3166" s="342"/>
      <c r="AV3166" s="342"/>
      <c r="AW3166" s="342"/>
      <c r="AX3166" s="342"/>
      <c r="AY3166" s="342"/>
      <c r="AZ3166" s="342"/>
      <c r="BA3166" s="342"/>
      <c r="BB3166" s="343"/>
    </row>
    <row r="3167" spans="3:54" x14ac:dyDescent="0.25">
      <c r="C3167" s="344"/>
      <c r="D3167" s="304"/>
      <c r="E3167" s="304"/>
      <c r="F3167" s="304"/>
      <c r="G3167" s="304"/>
      <c r="H3167" s="304"/>
      <c r="I3167" s="304"/>
      <c r="J3167" s="304"/>
      <c r="K3167" s="304"/>
      <c r="L3167" s="304"/>
      <c r="M3167" s="304"/>
      <c r="N3167" s="304"/>
      <c r="O3167" s="304"/>
      <c r="P3167" s="345"/>
      <c r="AO3167" s="344"/>
      <c r="AP3167" s="304"/>
      <c r="AQ3167" s="304"/>
      <c r="AR3167" s="304"/>
      <c r="AS3167" s="304"/>
      <c r="AT3167" s="304"/>
      <c r="AU3167" s="304"/>
      <c r="AV3167" s="304"/>
      <c r="AW3167" s="304"/>
      <c r="AX3167" s="304"/>
      <c r="AY3167" s="304"/>
      <c r="AZ3167" s="304"/>
      <c r="BA3167" s="304"/>
      <c r="BB3167" s="345"/>
    </row>
    <row r="3168" spans="3:54" x14ac:dyDescent="0.25">
      <c r="C3168" s="344"/>
      <c r="D3168" s="304"/>
      <c r="E3168" s="304"/>
      <c r="F3168" s="304"/>
      <c r="G3168" s="304"/>
      <c r="H3168" s="304"/>
      <c r="I3168" s="304"/>
      <c r="J3168" s="304"/>
      <c r="K3168" s="304"/>
      <c r="L3168" s="304"/>
      <c r="M3168" s="304"/>
      <c r="N3168" s="304"/>
      <c r="O3168" s="304"/>
      <c r="P3168" s="345"/>
      <c r="AO3168" s="344"/>
      <c r="AP3168" s="304"/>
      <c r="AQ3168" s="304"/>
      <c r="AR3168" s="304"/>
      <c r="AS3168" s="304"/>
      <c r="AT3168" s="304"/>
      <c r="AU3168" s="304"/>
      <c r="AV3168" s="304"/>
      <c r="AW3168" s="304"/>
      <c r="AX3168" s="304"/>
      <c r="AY3168" s="304"/>
      <c r="AZ3168" s="304"/>
      <c r="BA3168" s="304"/>
      <c r="BB3168" s="345"/>
    </row>
    <row r="3169" spans="2:55" x14ac:dyDescent="0.25">
      <c r="C3169" s="344"/>
      <c r="D3169" s="304"/>
      <c r="E3169" s="304"/>
      <c r="F3169" s="304"/>
      <c r="G3169" s="304"/>
      <c r="H3169" s="304"/>
      <c r="I3169" s="304"/>
      <c r="J3169" s="304"/>
      <c r="K3169" s="304"/>
      <c r="L3169" s="304"/>
      <c r="M3169" s="304"/>
      <c r="N3169" s="304"/>
      <c r="O3169" s="304"/>
      <c r="P3169" s="345"/>
      <c r="AO3169" s="344"/>
      <c r="AP3169" s="304"/>
      <c r="AQ3169" s="304"/>
      <c r="AR3169" s="304"/>
      <c r="AS3169" s="304"/>
      <c r="AT3169" s="304"/>
      <c r="AU3169" s="304"/>
      <c r="AV3169" s="304"/>
      <c r="AW3169" s="304"/>
      <c r="AX3169" s="304"/>
      <c r="AY3169" s="304"/>
      <c r="AZ3169" s="304"/>
      <c r="BA3169" s="304"/>
      <c r="BB3169" s="345"/>
    </row>
    <row r="3170" spans="2:55" x14ac:dyDescent="0.25">
      <c r="C3170" s="344"/>
      <c r="D3170" s="304"/>
      <c r="E3170" s="304"/>
      <c r="F3170" s="304"/>
      <c r="G3170" s="304"/>
      <c r="H3170" s="304"/>
      <c r="I3170" s="304"/>
      <c r="J3170" s="304"/>
      <c r="K3170" s="304"/>
      <c r="L3170" s="304"/>
      <c r="M3170" s="304"/>
      <c r="N3170" s="304"/>
      <c r="O3170" s="304"/>
      <c r="P3170" s="345"/>
      <c r="AO3170" s="344"/>
      <c r="AP3170" s="304"/>
      <c r="AQ3170" s="304"/>
      <c r="AR3170" s="304"/>
      <c r="AS3170" s="304"/>
      <c r="AT3170" s="304"/>
      <c r="AU3170" s="304"/>
      <c r="AV3170" s="304"/>
      <c r="AW3170" s="304"/>
      <c r="AX3170" s="304"/>
      <c r="AY3170" s="304"/>
      <c r="AZ3170" s="304"/>
      <c r="BA3170" s="304"/>
      <c r="BB3170" s="345"/>
    </row>
    <row r="3171" spans="2:55" x14ac:dyDescent="0.25">
      <c r="C3171" s="346"/>
      <c r="D3171" s="347"/>
      <c r="E3171" s="347"/>
      <c r="F3171" s="347"/>
      <c r="G3171" s="347"/>
      <c r="H3171" s="347"/>
      <c r="I3171" s="347"/>
      <c r="J3171" s="347"/>
      <c r="K3171" s="347"/>
      <c r="L3171" s="347"/>
      <c r="M3171" s="347"/>
      <c r="N3171" s="347"/>
      <c r="O3171" s="347"/>
      <c r="P3171" s="348"/>
      <c r="AO3171" s="346"/>
      <c r="AP3171" s="347"/>
      <c r="AQ3171" s="347"/>
      <c r="AR3171" s="347"/>
      <c r="AS3171" s="347"/>
      <c r="AT3171" s="347"/>
      <c r="AU3171" s="347"/>
      <c r="AV3171" s="347"/>
      <c r="AW3171" s="347"/>
      <c r="AX3171" s="347"/>
      <c r="AY3171" s="347"/>
      <c r="AZ3171" s="347"/>
      <c r="BA3171" s="347"/>
      <c r="BB3171" s="348"/>
    </row>
    <row r="3173" spans="2:55" x14ac:dyDescent="0.25">
      <c r="C3173" s="288" t="s">
        <v>9213</v>
      </c>
      <c r="D3173" s="288"/>
      <c r="E3173" s="288"/>
      <c r="AO3173" s="288" t="s">
        <v>9213</v>
      </c>
      <c r="AP3173" s="288"/>
      <c r="AQ3173" s="288"/>
    </row>
    <row r="3175" spans="2:55" x14ac:dyDescent="0.25">
      <c r="C3175" s="341"/>
      <c r="D3175" s="342"/>
      <c r="E3175" s="342"/>
      <c r="F3175" s="342"/>
      <c r="G3175" s="342"/>
      <c r="H3175" s="342"/>
      <c r="I3175" s="342"/>
      <c r="J3175" s="342"/>
      <c r="K3175" s="342"/>
      <c r="L3175" s="342"/>
      <c r="M3175" s="342"/>
      <c r="N3175" s="342"/>
      <c r="O3175" s="342"/>
      <c r="P3175" s="343"/>
      <c r="AO3175" s="341"/>
      <c r="AP3175" s="342"/>
      <c r="AQ3175" s="342"/>
      <c r="AR3175" s="342"/>
      <c r="AS3175" s="342"/>
      <c r="AT3175" s="342"/>
      <c r="AU3175" s="342"/>
      <c r="AV3175" s="342"/>
      <c r="AW3175" s="342"/>
      <c r="AX3175" s="342"/>
      <c r="AY3175" s="342"/>
      <c r="AZ3175" s="342"/>
      <c r="BA3175" s="342"/>
      <c r="BB3175" s="343"/>
    </row>
    <row r="3176" spans="2:55" x14ac:dyDescent="0.25">
      <c r="C3176" s="344"/>
      <c r="D3176" s="304"/>
      <c r="E3176" s="304"/>
      <c r="F3176" s="304"/>
      <c r="G3176" s="304"/>
      <c r="H3176" s="304"/>
      <c r="I3176" s="304"/>
      <c r="J3176" s="304"/>
      <c r="K3176" s="304"/>
      <c r="L3176" s="304"/>
      <c r="M3176" s="304"/>
      <c r="N3176" s="304"/>
      <c r="O3176" s="304"/>
      <c r="P3176" s="345"/>
      <c r="AO3176" s="344"/>
      <c r="AP3176" s="304"/>
      <c r="AQ3176" s="304"/>
      <c r="AR3176" s="304"/>
      <c r="AS3176" s="304"/>
      <c r="AT3176" s="304"/>
      <c r="AU3176" s="304"/>
      <c r="AV3176" s="304"/>
      <c r="AW3176" s="304"/>
      <c r="AX3176" s="304"/>
      <c r="AY3176" s="304"/>
      <c r="AZ3176" s="304"/>
      <c r="BA3176" s="304"/>
      <c r="BB3176" s="345"/>
    </row>
    <row r="3177" spans="2:55" x14ac:dyDescent="0.25">
      <c r="C3177" s="344"/>
      <c r="D3177" s="304"/>
      <c r="E3177" s="304"/>
      <c r="F3177" s="304"/>
      <c r="G3177" s="304"/>
      <c r="H3177" s="304"/>
      <c r="I3177" s="304"/>
      <c r="J3177" s="304"/>
      <c r="K3177" s="304"/>
      <c r="L3177" s="304"/>
      <c r="M3177" s="304"/>
      <c r="N3177" s="304"/>
      <c r="O3177" s="304"/>
      <c r="P3177" s="345"/>
      <c r="AO3177" s="344"/>
      <c r="AP3177" s="304"/>
      <c r="AQ3177" s="304"/>
      <c r="AR3177" s="304"/>
      <c r="AS3177" s="304"/>
      <c r="AT3177" s="304"/>
      <c r="AU3177" s="304"/>
      <c r="AV3177" s="304"/>
      <c r="AW3177" s="304"/>
      <c r="AX3177" s="304"/>
      <c r="AY3177" s="304"/>
      <c r="AZ3177" s="304"/>
      <c r="BA3177" s="304"/>
      <c r="BB3177" s="345"/>
    </row>
    <row r="3178" spans="2:55" x14ac:dyDescent="0.25">
      <c r="C3178" s="344"/>
      <c r="D3178" s="304"/>
      <c r="E3178" s="304"/>
      <c r="F3178" s="304"/>
      <c r="G3178" s="304"/>
      <c r="H3178" s="304"/>
      <c r="I3178" s="304"/>
      <c r="J3178" s="304"/>
      <c r="K3178" s="304"/>
      <c r="L3178" s="304"/>
      <c r="M3178" s="304"/>
      <c r="N3178" s="304"/>
      <c r="O3178" s="304"/>
      <c r="P3178" s="345"/>
      <c r="AO3178" s="344"/>
      <c r="AP3178" s="304"/>
      <c r="AQ3178" s="304"/>
      <c r="AR3178" s="304"/>
      <c r="AS3178" s="304"/>
      <c r="AT3178" s="304"/>
      <c r="AU3178" s="304"/>
      <c r="AV3178" s="304"/>
      <c r="AW3178" s="304"/>
      <c r="AX3178" s="304"/>
      <c r="AY3178" s="304"/>
      <c r="AZ3178" s="304"/>
      <c r="BA3178" s="304"/>
      <c r="BB3178" s="345"/>
    </row>
    <row r="3179" spans="2:55" x14ac:dyDescent="0.25">
      <c r="C3179" s="344"/>
      <c r="D3179" s="304"/>
      <c r="E3179" s="304"/>
      <c r="F3179" s="304"/>
      <c r="G3179" s="304"/>
      <c r="H3179" s="304"/>
      <c r="I3179" s="304"/>
      <c r="J3179" s="304"/>
      <c r="K3179" s="304"/>
      <c r="L3179" s="304"/>
      <c r="M3179" s="304"/>
      <c r="N3179" s="304"/>
      <c r="O3179" s="304"/>
      <c r="P3179" s="345"/>
      <c r="AO3179" s="344"/>
      <c r="AP3179" s="304"/>
      <c r="AQ3179" s="304"/>
      <c r="AR3179" s="304"/>
      <c r="AS3179" s="304"/>
      <c r="AT3179" s="304"/>
      <c r="AU3179" s="304"/>
      <c r="AV3179" s="304"/>
      <c r="AW3179" s="304"/>
      <c r="AX3179" s="304"/>
      <c r="AY3179" s="304"/>
      <c r="AZ3179" s="304"/>
      <c r="BA3179" s="304"/>
      <c r="BB3179" s="345"/>
    </row>
    <row r="3180" spans="2:55" x14ac:dyDescent="0.25">
      <c r="C3180" s="346"/>
      <c r="D3180" s="347"/>
      <c r="E3180" s="347"/>
      <c r="F3180" s="347"/>
      <c r="G3180" s="347"/>
      <c r="H3180" s="347"/>
      <c r="I3180" s="347"/>
      <c r="J3180" s="347"/>
      <c r="K3180" s="347"/>
      <c r="L3180" s="347"/>
      <c r="M3180" s="347"/>
      <c r="N3180" s="347"/>
      <c r="O3180" s="347"/>
      <c r="P3180" s="348"/>
      <c r="AO3180" s="346"/>
      <c r="AP3180" s="347"/>
      <c r="AQ3180" s="347"/>
      <c r="AR3180" s="347"/>
      <c r="AS3180" s="347"/>
      <c r="AT3180" s="347"/>
      <c r="AU3180" s="347"/>
      <c r="AV3180" s="347"/>
      <c r="AW3180" s="347"/>
      <c r="AX3180" s="347"/>
      <c r="AY3180" s="347"/>
      <c r="AZ3180" s="347"/>
      <c r="BA3180" s="347"/>
      <c r="BB3180" s="348"/>
    </row>
    <row r="3184" spans="2:55" ht="15.75" x14ac:dyDescent="0.25">
      <c r="B3184" s="271" t="s">
        <v>9214</v>
      </c>
      <c r="C3184" s="271"/>
      <c r="D3184" s="271"/>
      <c r="E3184" s="271"/>
      <c r="F3184" s="271"/>
      <c r="G3184" s="271"/>
      <c r="H3184" s="271"/>
      <c r="I3184" s="271"/>
      <c r="J3184" s="271"/>
      <c r="K3184" s="271"/>
      <c r="L3184" s="271"/>
      <c r="M3184" s="271"/>
      <c r="N3184" s="271"/>
      <c r="O3184" s="271"/>
      <c r="P3184" s="271"/>
      <c r="Q3184" s="271"/>
      <c r="AN3184" s="271" t="s">
        <v>9214</v>
      </c>
      <c r="AO3184" s="271"/>
      <c r="AP3184" s="271"/>
      <c r="AQ3184" s="271"/>
      <c r="AR3184" s="271"/>
      <c r="AS3184" s="271"/>
      <c r="AT3184" s="271"/>
      <c r="AU3184" s="271"/>
      <c r="AV3184" s="271"/>
      <c r="AW3184" s="271"/>
      <c r="AX3184" s="271"/>
      <c r="AY3184" s="271"/>
      <c r="AZ3184" s="271"/>
      <c r="BA3184" s="271"/>
      <c r="BB3184" s="271"/>
      <c r="BC3184" s="271"/>
    </row>
    <row r="3187" spans="3:47" ht="30" x14ac:dyDescent="0.25">
      <c r="C3187" s="72" t="s">
        <v>9215</v>
      </c>
      <c r="D3187" s="72" t="s">
        <v>9216</v>
      </c>
      <c r="E3187" s="72" t="s">
        <v>9217</v>
      </c>
      <c r="F3187" s="72" t="s">
        <v>9218</v>
      </c>
      <c r="G3187" s="72" t="s">
        <v>9219</v>
      </c>
      <c r="H3187" s="72" t="s">
        <v>9220</v>
      </c>
      <c r="I3187" s="170"/>
      <c r="AO3187" s="72" t="s">
        <v>9215</v>
      </c>
      <c r="AP3187" s="72" t="s">
        <v>9216</v>
      </c>
      <c r="AQ3187" s="72" t="s">
        <v>9217</v>
      </c>
      <c r="AR3187" s="72" t="s">
        <v>9218</v>
      </c>
      <c r="AS3187" s="72" t="s">
        <v>9219</v>
      </c>
      <c r="AT3187" s="72" t="s">
        <v>9220</v>
      </c>
      <c r="AU3187" s="170"/>
    </row>
    <row r="3188" spans="3:47" x14ac:dyDescent="0.25">
      <c r="C3188" s="167" t="s">
        <v>9221</v>
      </c>
      <c r="D3188" s="73">
        <f>IF(OR(AND('Formacion Profesional'!D2984=Tablas!$C$62,'Formacion Profesional'!G2984=Tablas!$C$54),AND('Formacion Profesional'!D2984=Tablas!$C$62,'Formacion Profesional'!G2984=Tablas!$C$56),'Formacion Profesional'!D2984=Tablas!$C$62,'Formacion Profesional'!G2984=Tablas!$C$57),'Formacion Profesional'!D2993*'Formacion Profesional'!D2995,0)</f>
        <v>0</v>
      </c>
      <c r="E3188" s="80"/>
      <c r="F3188" s="73">
        <f>+D3188*E3188</f>
        <v>0</v>
      </c>
      <c r="G3188" s="80"/>
      <c r="H3188" s="73">
        <f t="shared" ref="H3188:H3192" si="24">+F3188-G3188</f>
        <v>0</v>
      </c>
      <c r="AO3188" s="167" t="s">
        <v>9221</v>
      </c>
      <c r="AP3188" s="73">
        <f>IF(OR(AND('Formacion Profesional'!AP2984=Tablas!$C$62,'Formacion Profesional'!AS2984=Tablas!$C$54),AND('Formacion Profesional'!AP2984=Tablas!$C$62,'Formacion Profesional'!AS2984=Tablas!$C$56),'Formacion Profesional'!AP2984=Tablas!$C$62,'Formacion Profesional'!AS2984=Tablas!$C$57),'Formacion Profesional'!AP2993*'Formacion Profesional'!AP2995,0)</f>
        <v>0</v>
      </c>
      <c r="AQ3188" s="80"/>
      <c r="AR3188" s="73">
        <f>+AP3188*AQ3188</f>
        <v>0</v>
      </c>
      <c r="AS3188" s="80"/>
      <c r="AT3188" s="73">
        <f t="shared" ref="AT3188:AT3192" si="25">+AR3188-AS3188</f>
        <v>0</v>
      </c>
    </row>
    <row r="3189" spans="3:47" x14ac:dyDescent="0.25">
      <c r="C3189" s="167" t="s">
        <v>9208</v>
      </c>
      <c r="D3189" s="73">
        <f>IF(OR(AND(D2984=Tablas!$C$62,'Formacion Profesional'!G2984=Tablas!$C$54),AND(D2984=Tablas!$C$62,'Formacion Profesional'!G2984=Tablas!$C$57)),'Formacion Profesional'!E3055,0)</f>
        <v>0</v>
      </c>
      <c r="E3189" s="80"/>
      <c r="F3189" s="73">
        <f>+D3189*E3189</f>
        <v>0</v>
      </c>
      <c r="G3189" s="80"/>
      <c r="H3189" s="73">
        <f t="shared" si="24"/>
        <v>0</v>
      </c>
      <c r="AO3189" s="167" t="s">
        <v>9208</v>
      </c>
      <c r="AP3189" s="73">
        <f>IF(OR(AND(AP2984=Tablas!$C$62,'Formacion Profesional'!AS2984=Tablas!$C$54),AND(AP2984=Tablas!$C$62,'Formacion Profesional'!AS2984=Tablas!$C$57)),'Formacion Profesional'!AQ3055,0)</f>
        <v>0</v>
      </c>
      <c r="AQ3189" s="80"/>
      <c r="AR3189" s="73">
        <f>+AP3189*AQ3189</f>
        <v>0</v>
      </c>
      <c r="AS3189" s="80"/>
      <c r="AT3189" s="73">
        <f t="shared" si="25"/>
        <v>0</v>
      </c>
    </row>
    <row r="3190" spans="3:47" x14ac:dyDescent="0.25">
      <c r="C3190" s="167" t="s">
        <v>9222</v>
      </c>
      <c r="D3190" s="73">
        <f>IF(AND(D2984=Tablas!$C$62,'Formacion Profesional'!G2984=Tablas!$C$54),E3054,0)</f>
        <v>0</v>
      </c>
      <c r="E3190" s="80"/>
      <c r="F3190" s="73">
        <f>+D3190*E3190</f>
        <v>0</v>
      </c>
      <c r="G3190" s="80"/>
      <c r="H3190" s="73">
        <f t="shared" si="24"/>
        <v>0</v>
      </c>
      <c r="AO3190" s="167" t="s">
        <v>9222</v>
      </c>
      <c r="AP3190" s="73">
        <f>IF(AND(AP2984=Tablas!$C$62,'Formacion Profesional'!AS2984=Tablas!$C$54),AQ3054,0)</f>
        <v>0</v>
      </c>
      <c r="AQ3190" s="80"/>
      <c r="AR3190" s="73">
        <f>+AP3190*AQ3190</f>
        <v>0</v>
      </c>
      <c r="AS3190" s="80"/>
      <c r="AT3190" s="73">
        <f t="shared" si="25"/>
        <v>0</v>
      </c>
    </row>
    <row r="3191" spans="3:47" x14ac:dyDescent="0.25">
      <c r="C3191" s="167" t="s">
        <v>9223</v>
      </c>
      <c r="D3191" s="73">
        <f>IF(AND(D2984=Tablas!$C$62,'Formacion Profesional'!G2984=Tablas!$C$54),E3054,0)</f>
        <v>0</v>
      </c>
      <c r="E3191" s="80"/>
      <c r="F3191" s="73">
        <f>+D3191*E3191</f>
        <v>0</v>
      </c>
      <c r="G3191" s="80"/>
      <c r="H3191" s="73">
        <f t="shared" si="24"/>
        <v>0</v>
      </c>
      <c r="AO3191" s="167" t="s">
        <v>9223</v>
      </c>
      <c r="AP3191" s="73">
        <f>IF(AND(AP2984=Tablas!$C$62,'Formacion Profesional'!AS2984=Tablas!$C$54),AQ3054,0)</f>
        <v>0</v>
      </c>
      <c r="AQ3191" s="80"/>
      <c r="AR3191" s="73">
        <f>+AP3191*AQ3191</f>
        <v>0</v>
      </c>
      <c r="AS3191" s="80"/>
      <c r="AT3191" s="73">
        <f t="shared" si="25"/>
        <v>0</v>
      </c>
    </row>
    <row r="3192" spans="3:47" ht="30" x14ac:dyDescent="0.25">
      <c r="C3192" s="167" t="s">
        <v>9224</v>
      </c>
      <c r="D3192" s="73">
        <f>IF(OR(AND(D2984=Tablas!$C$61,'Formacion Profesional'!G2984=Tablas!$C$53),AND(D2984=Tablas!$C$61,'Formacion Profesional'!G2984=Tablas!$C$54)),'Formacion Profesional'!D2997*'Formacion Profesional'!E3055,IF(AND(D2984=Tablas!$C$62,'Formacion Profesional'!G2984=Tablas!$C$53),'Formacion Profesional'!E3055,0))</f>
        <v>0</v>
      </c>
      <c r="E3192" s="80"/>
      <c r="F3192" s="73">
        <f>+D3192*E3192</f>
        <v>0</v>
      </c>
      <c r="G3192" s="80"/>
      <c r="H3192" s="73">
        <f t="shared" si="24"/>
        <v>0</v>
      </c>
      <c r="AO3192" s="167" t="s">
        <v>9224</v>
      </c>
      <c r="AP3192" s="73">
        <f>IF(OR(AND(AP2984=Tablas!$C$61,'Formacion Profesional'!AS2984=Tablas!$C$53),AND(AP2984=Tablas!$C$61,'Formacion Profesional'!AS2984=Tablas!$C$54)),'Formacion Profesional'!AP2997*'Formacion Profesional'!AQ3055,IF(AND(AP2984=Tablas!$C$62,'Formacion Profesional'!AS2984=Tablas!$C$53),'Formacion Profesional'!AQ3055,0))</f>
        <v>0</v>
      </c>
      <c r="AQ3192" s="80"/>
      <c r="AR3192" s="73">
        <f>+AP3192*AQ3192</f>
        <v>0</v>
      </c>
      <c r="AS3192" s="80"/>
      <c r="AT3192" s="73">
        <f t="shared" si="25"/>
        <v>0</v>
      </c>
    </row>
    <row r="3193" spans="3:47" x14ac:dyDescent="0.25">
      <c r="C3193" s="72" t="s">
        <v>7586</v>
      </c>
      <c r="D3193" s="74"/>
      <c r="E3193" s="74"/>
      <c r="F3193" s="74"/>
      <c r="G3193" s="73">
        <f>+G3188+G3189+G3190+G3191+G3192</f>
        <v>0</v>
      </c>
      <c r="H3193" s="73">
        <f>+H3188+H3189+H3190+H3191+H3192</f>
        <v>0</v>
      </c>
      <c r="AO3193" s="72" t="s">
        <v>7586</v>
      </c>
      <c r="AP3193" s="74"/>
      <c r="AQ3193" s="74"/>
      <c r="AR3193" s="74"/>
      <c r="AS3193" s="73">
        <f>+AS3188+AS3189+AS3190+AS3191+AS3192</f>
        <v>0</v>
      </c>
      <c r="AT3193" s="73">
        <f>+AT3188+AT3189+AT3190+AT3191+AT3192</f>
        <v>0</v>
      </c>
    </row>
    <row r="3196" spans="3:47" ht="15" customHeight="1" x14ac:dyDescent="0.25">
      <c r="C3196" s="385" t="s">
        <v>9227</v>
      </c>
      <c r="D3196" s="385"/>
      <c r="E3196" s="385"/>
      <c r="F3196" s="385"/>
      <c r="AO3196" s="385" t="s">
        <v>9227</v>
      </c>
      <c r="AP3196" s="385"/>
      <c r="AQ3196" s="385"/>
      <c r="AR3196" s="385"/>
    </row>
    <row r="3197" spans="3:47" ht="15" customHeight="1" x14ac:dyDescent="0.25">
      <c r="C3197" s="385"/>
      <c r="D3197" s="385"/>
      <c r="E3197" s="385"/>
      <c r="F3197" s="385"/>
      <c r="AO3197" s="385"/>
      <c r="AP3197" s="385"/>
      <c r="AQ3197" s="385"/>
      <c r="AR3197" s="385"/>
    </row>
    <row r="3220" spans="2:55" x14ac:dyDescent="0.25">
      <c r="C3220" s="100" t="s">
        <v>9448</v>
      </c>
      <c r="AO3220" s="100" t="s">
        <v>9468</v>
      </c>
    </row>
    <row r="3222" spans="2:55" ht="15.75" x14ac:dyDescent="0.25">
      <c r="B3222" s="271" t="s">
        <v>7689</v>
      </c>
      <c r="C3222" s="271" t="s">
        <v>7689</v>
      </c>
      <c r="D3222" s="271"/>
      <c r="E3222" s="271"/>
      <c r="F3222" s="271"/>
      <c r="G3222" s="271"/>
      <c r="H3222" s="271"/>
      <c r="I3222" s="271"/>
      <c r="J3222" s="271"/>
      <c r="K3222" s="271"/>
      <c r="L3222" s="271"/>
      <c r="M3222" s="271"/>
      <c r="N3222" s="271"/>
      <c r="O3222" s="271"/>
      <c r="P3222" s="271"/>
      <c r="Q3222" s="271"/>
      <c r="AN3222" s="271" t="s">
        <v>7689</v>
      </c>
      <c r="AO3222" s="271" t="s">
        <v>7689</v>
      </c>
      <c r="AP3222" s="271"/>
      <c r="AQ3222" s="271"/>
      <c r="AR3222" s="271"/>
      <c r="AS3222" s="271"/>
      <c r="AT3222" s="271"/>
      <c r="AU3222" s="271"/>
      <c r="AV3222" s="271"/>
      <c r="AW3222" s="271"/>
      <c r="AX3222" s="271"/>
      <c r="AY3222" s="271"/>
      <c r="AZ3222" s="271"/>
      <c r="BA3222" s="271"/>
      <c r="BB3222" s="271"/>
      <c r="BC3222" s="271"/>
    </row>
    <row r="3224" spans="2:55" x14ac:dyDescent="0.25">
      <c r="C3224" s="50" t="s">
        <v>7692</v>
      </c>
      <c r="D3224" s="101"/>
      <c r="E3224" s="19" t="str">
        <f>IF(D3224=Tablas!$C$62,"FP_Cerrada",IF('Formacion Profesional'!D3224=Tablas!$C$61,"FP_abierta",""))</f>
        <v/>
      </c>
      <c r="F3224" s="20" t="s">
        <v>7691</v>
      </c>
      <c r="G3224" s="349"/>
      <c r="H3224" s="402"/>
      <c r="I3224" s="350"/>
      <c r="AO3224" s="50" t="s">
        <v>7692</v>
      </c>
      <c r="AP3224" s="101"/>
      <c r="AQ3224" s="19" t="str">
        <f>IF(AP3224=Tablas!$C$62,"FP_Cerrada",IF('Formacion Profesional'!AP3224=Tablas!$C$61,"FP_abierta",""))</f>
        <v/>
      </c>
      <c r="AR3224" s="20" t="s">
        <v>7691</v>
      </c>
      <c r="AS3224" s="349"/>
      <c r="AT3224" s="402"/>
      <c r="AU3224" s="350"/>
    </row>
    <row r="3227" spans="2:55" x14ac:dyDescent="0.25">
      <c r="C3227" s="20" t="s">
        <v>7693</v>
      </c>
      <c r="D3227" s="276"/>
      <c r="E3227" s="277"/>
      <c r="F3227" s="277"/>
      <c r="G3227" s="277"/>
      <c r="H3227" s="277"/>
      <c r="I3227" s="277"/>
      <c r="J3227" s="277"/>
      <c r="K3227" s="278"/>
      <c r="AO3227" s="20" t="s">
        <v>7693</v>
      </c>
      <c r="AP3227" s="276"/>
      <c r="AQ3227" s="277"/>
      <c r="AR3227" s="277"/>
      <c r="AS3227" s="277"/>
      <c r="AT3227" s="277"/>
      <c r="AU3227" s="277"/>
      <c r="AV3227" s="277"/>
      <c r="AW3227" s="278"/>
    </row>
    <row r="3229" spans="2:55" x14ac:dyDescent="0.25">
      <c r="C3229" s="20" t="s">
        <v>7694</v>
      </c>
      <c r="D3229" s="155"/>
      <c r="F3229" s="20" t="s">
        <v>7695</v>
      </c>
      <c r="H3229" s="403"/>
      <c r="I3229" s="404"/>
      <c r="AO3229" s="20" t="s">
        <v>7694</v>
      </c>
      <c r="AP3229" s="155"/>
      <c r="AR3229" s="20" t="s">
        <v>7695</v>
      </c>
      <c r="AT3229" s="403"/>
      <c r="AU3229" s="404"/>
    </row>
    <row r="3231" spans="2:55" x14ac:dyDescent="0.25">
      <c r="C3231" s="405" t="s">
        <v>7710</v>
      </c>
      <c r="D3231" s="406"/>
      <c r="E3231" s="406"/>
      <c r="F3231" s="406"/>
      <c r="G3231" s="406"/>
      <c r="H3231" s="406"/>
      <c r="I3231" s="406"/>
      <c r="J3231" s="407"/>
      <c r="AO3231" s="405" t="s">
        <v>7710</v>
      </c>
      <c r="AP3231" s="406"/>
      <c r="AQ3231" s="406"/>
      <c r="AR3231" s="406"/>
      <c r="AS3231" s="406"/>
      <c r="AT3231" s="406"/>
      <c r="AU3231" s="406"/>
      <c r="AV3231" s="407"/>
    </row>
    <row r="3232" spans="2:55" x14ac:dyDescent="0.25">
      <c r="C3232" s="57"/>
      <c r="D3232" s="58"/>
      <c r="E3232" s="58"/>
      <c r="F3232" s="58"/>
      <c r="G3232" s="58"/>
      <c r="H3232" s="58"/>
      <c r="I3232" s="58"/>
      <c r="J3232" s="59"/>
      <c r="AO3232" s="57"/>
      <c r="AP3232" s="58"/>
      <c r="AQ3232" s="58"/>
      <c r="AR3232" s="58"/>
      <c r="AS3232" s="58"/>
      <c r="AT3232" s="58"/>
      <c r="AU3232" s="58"/>
      <c r="AV3232" s="59"/>
    </row>
    <row r="3233" spans="2:55" x14ac:dyDescent="0.25">
      <c r="C3233" s="63" t="s">
        <v>7697</v>
      </c>
      <c r="D3233" s="156"/>
      <c r="E3233" s="58"/>
      <c r="F3233" s="58"/>
      <c r="G3233" s="58"/>
      <c r="H3233" s="58"/>
      <c r="I3233" s="58"/>
      <c r="J3233" s="59"/>
      <c r="AO3233" s="63" t="s">
        <v>7697</v>
      </c>
      <c r="AP3233" s="156"/>
      <c r="AQ3233" s="58"/>
      <c r="AR3233" s="58"/>
      <c r="AS3233" s="58"/>
      <c r="AT3233" s="58"/>
      <c r="AU3233" s="58"/>
      <c r="AV3233" s="59"/>
    </row>
    <row r="3234" spans="2:55" x14ac:dyDescent="0.25">
      <c r="C3234" s="57"/>
      <c r="D3234" s="58"/>
      <c r="E3234" s="58"/>
      <c r="F3234" s="58"/>
      <c r="G3234" s="58"/>
      <c r="H3234" s="58"/>
      <c r="I3234" s="58"/>
      <c r="J3234" s="59"/>
      <c r="AO3234" s="57"/>
      <c r="AP3234" s="58"/>
      <c r="AQ3234" s="58"/>
      <c r="AR3234" s="58"/>
      <c r="AS3234" s="58"/>
      <c r="AT3234" s="58"/>
      <c r="AU3234" s="58"/>
      <c r="AV3234" s="59"/>
    </row>
    <row r="3235" spans="2:55" x14ac:dyDescent="0.25">
      <c r="C3235" s="63" t="s">
        <v>7696</v>
      </c>
      <c r="D3235" s="156"/>
      <c r="E3235" s="58"/>
      <c r="F3235" s="58"/>
      <c r="G3235" s="58"/>
      <c r="H3235" s="58"/>
      <c r="I3235" s="58"/>
      <c r="J3235" s="59"/>
      <c r="AO3235" s="63" t="s">
        <v>7696</v>
      </c>
      <c r="AP3235" s="156"/>
      <c r="AQ3235" s="58"/>
      <c r="AR3235" s="58"/>
      <c r="AS3235" s="58"/>
      <c r="AT3235" s="58"/>
      <c r="AU3235" s="58"/>
      <c r="AV3235" s="59"/>
    </row>
    <row r="3236" spans="2:55" x14ac:dyDescent="0.25">
      <c r="C3236" s="57"/>
      <c r="D3236" s="58"/>
      <c r="E3236" s="58"/>
      <c r="F3236" s="58"/>
      <c r="G3236" s="58"/>
      <c r="H3236" s="58"/>
      <c r="I3236" s="58"/>
      <c r="J3236" s="59"/>
      <c r="AO3236" s="57"/>
      <c r="AP3236" s="58"/>
      <c r="AQ3236" s="58"/>
      <c r="AR3236" s="58"/>
      <c r="AS3236" s="58"/>
      <c r="AT3236" s="58"/>
      <c r="AU3236" s="58"/>
      <c r="AV3236" s="59"/>
    </row>
    <row r="3237" spans="2:55" x14ac:dyDescent="0.25">
      <c r="C3237" s="63" t="s">
        <v>7698</v>
      </c>
      <c r="D3237" s="156"/>
      <c r="E3237" s="58"/>
      <c r="F3237" s="58"/>
      <c r="G3237" s="58"/>
      <c r="H3237" s="58"/>
      <c r="I3237" s="58"/>
      <c r="J3237" s="59"/>
      <c r="AO3237" s="63" t="s">
        <v>7698</v>
      </c>
      <c r="AP3237" s="156"/>
      <c r="AQ3237" s="58"/>
      <c r="AR3237" s="58"/>
      <c r="AS3237" s="58"/>
      <c r="AT3237" s="58"/>
      <c r="AU3237" s="58"/>
      <c r="AV3237" s="59"/>
    </row>
    <row r="3238" spans="2:55" x14ac:dyDescent="0.25">
      <c r="C3238" s="57"/>
      <c r="D3238" s="58"/>
      <c r="E3238" s="58"/>
      <c r="F3238" s="58"/>
      <c r="G3238" s="58"/>
      <c r="H3238" s="58"/>
      <c r="I3238" s="58"/>
      <c r="J3238" s="59"/>
      <c r="AO3238" s="57"/>
      <c r="AP3238" s="58"/>
      <c r="AQ3238" s="58"/>
      <c r="AR3238" s="58"/>
      <c r="AS3238" s="58"/>
      <c r="AT3238" s="58"/>
      <c r="AU3238" s="58"/>
      <c r="AV3238" s="59"/>
    </row>
    <row r="3239" spans="2:55" x14ac:dyDescent="0.25">
      <c r="C3239" s="408" t="str">
        <f>IF(D3235&gt;1,"Justifique cantidad de réplicas *","")</f>
        <v/>
      </c>
      <c r="D3239" s="409"/>
      <c r="E3239" s="289"/>
      <c r="F3239" s="289"/>
      <c r="G3239" s="289"/>
      <c r="H3239" s="289"/>
      <c r="I3239" s="289"/>
      <c r="J3239" s="59"/>
      <c r="AO3239" s="408" t="str">
        <f>IF(AP3235&gt;1,"Justifique cantidad de réplicas *","")</f>
        <v/>
      </c>
      <c r="AP3239" s="409"/>
      <c r="AQ3239" s="289"/>
      <c r="AR3239" s="289"/>
      <c r="AS3239" s="289"/>
      <c r="AT3239" s="289"/>
      <c r="AU3239" s="289"/>
      <c r="AV3239" s="59"/>
    </row>
    <row r="3240" spans="2:55" x14ac:dyDescent="0.25">
      <c r="C3240" s="60"/>
      <c r="D3240" s="61"/>
      <c r="E3240" s="61"/>
      <c r="F3240" s="61"/>
      <c r="G3240" s="61"/>
      <c r="H3240" s="61"/>
      <c r="I3240" s="61"/>
      <c r="J3240" s="62"/>
      <c r="AO3240" s="60"/>
      <c r="AP3240" s="61"/>
      <c r="AQ3240" s="61"/>
      <c r="AR3240" s="61"/>
      <c r="AS3240" s="61"/>
      <c r="AT3240" s="61"/>
      <c r="AU3240" s="61"/>
      <c r="AV3240" s="62"/>
    </row>
    <row r="3242" spans="2:55" x14ac:dyDescent="0.25">
      <c r="C3242" s="20" t="s">
        <v>9272</v>
      </c>
      <c r="D3242" s="410"/>
      <c r="E3242" s="411"/>
      <c r="F3242" s="411"/>
      <c r="G3242" s="411"/>
      <c r="H3242" s="412"/>
      <c r="AO3242" s="20" t="s">
        <v>9272</v>
      </c>
      <c r="AP3242" s="410"/>
      <c r="AQ3242" s="411"/>
      <c r="AR3242" s="411"/>
      <c r="AS3242" s="411"/>
      <c r="AT3242" s="412"/>
    </row>
    <row r="3244" spans="2:55" s="210" customFormat="1" ht="15" hidden="1" customHeight="1" x14ac:dyDescent="0.25">
      <c r="B3244" s="209"/>
      <c r="C3244" s="209"/>
      <c r="D3244" s="209" t="e">
        <f>VLOOKUP(D3242,Tablas!$F$1279:$I$2758,4,FALSE)</f>
        <v>#N/A</v>
      </c>
      <c r="E3244" s="209"/>
      <c r="F3244" s="209"/>
      <c r="G3244" s="209"/>
      <c r="H3244" s="209"/>
      <c r="I3244" s="209"/>
      <c r="J3244" s="209"/>
      <c r="K3244" s="209"/>
      <c r="L3244" s="209"/>
      <c r="M3244" s="209"/>
      <c r="N3244" s="209"/>
      <c r="O3244" s="209"/>
      <c r="P3244" s="209"/>
      <c r="Q3244" s="209"/>
      <c r="AN3244" s="209"/>
      <c r="AO3244" s="209"/>
      <c r="AP3244" s="209" t="e">
        <f>VLOOKUP(AP3242,Tablas!$F$1279:$I$2758,4,FALSE)</f>
        <v>#N/A</v>
      </c>
      <c r="AQ3244" s="209"/>
      <c r="AR3244" s="209"/>
      <c r="AS3244" s="209"/>
      <c r="AT3244" s="209"/>
      <c r="AU3244" s="209"/>
      <c r="AV3244" s="209"/>
      <c r="AW3244" s="209"/>
      <c r="AX3244" s="209"/>
      <c r="AY3244" s="209"/>
      <c r="AZ3244" s="209"/>
      <c r="BA3244" s="209"/>
      <c r="BB3244" s="209"/>
      <c r="BC3244" s="209"/>
    </row>
    <row r="3246" spans="2:55" x14ac:dyDescent="0.25">
      <c r="C3246" s="21" t="s">
        <v>9273</v>
      </c>
      <c r="D3246" s="410"/>
      <c r="E3246" s="411"/>
      <c r="F3246" s="411"/>
      <c r="G3246" s="411"/>
      <c r="H3246" s="412"/>
      <c r="AO3246" s="21" t="s">
        <v>9273</v>
      </c>
      <c r="AP3246" s="410"/>
      <c r="AQ3246" s="411"/>
      <c r="AR3246" s="411"/>
      <c r="AS3246" s="411"/>
      <c r="AT3246" s="412"/>
    </row>
    <row r="3248" spans="2:55" x14ac:dyDescent="0.25">
      <c r="C3248" s="413" t="str">
        <f>IF(AND(D3293=0,E3293=0,D3294&gt;0,E3294&gt;0),"Formación exclusiva a desocupados","")</f>
        <v/>
      </c>
      <c r="D3248" s="413"/>
      <c r="E3248" s="413"/>
      <c r="G3248" s="413" t="str">
        <f>IF(AND(D3318=0,E3318=0,D3319&gt;0,E3319&gt;0,D3294=0,E3294=0),"Formación exclusiva a patrocinados","")</f>
        <v/>
      </c>
      <c r="H3248" s="413"/>
      <c r="I3248" s="413"/>
      <c r="AO3248" s="413" t="str">
        <f>IF(AND(AP3293=0,AQ3293=0,AP3294&gt;0,AQ3294&gt;0),"Formación exclusiva a desocupados","")</f>
        <v/>
      </c>
      <c r="AP3248" s="413"/>
      <c r="AQ3248" s="413"/>
      <c r="AS3248" s="413" t="str">
        <f>IF(AND(AP3318=0,AQ3318=0,AP3319&gt;0,AQ3319&gt;0,AP3294=0,AQ3294=0),"Formación exclusiva a patrocinados","")</f>
        <v/>
      </c>
      <c r="AT3248" s="413"/>
      <c r="AU3248" s="413"/>
    </row>
    <row r="3250" spans="3:48" x14ac:dyDescent="0.25">
      <c r="C3250" s="414" t="s">
        <v>9195</v>
      </c>
      <c r="D3250" s="415"/>
      <c r="E3250" s="415"/>
      <c r="F3250" s="415"/>
      <c r="G3250" s="415"/>
      <c r="H3250" s="415"/>
      <c r="I3250" s="415"/>
      <c r="J3250" s="416"/>
      <c r="AO3250" s="414" t="s">
        <v>9195</v>
      </c>
      <c r="AP3250" s="415"/>
      <c r="AQ3250" s="415"/>
      <c r="AR3250" s="415"/>
      <c r="AS3250" s="415"/>
      <c r="AT3250" s="415"/>
      <c r="AU3250" s="415"/>
      <c r="AV3250" s="416"/>
    </row>
    <row r="3252" spans="3:48" x14ac:dyDescent="0.25">
      <c r="C3252" s="20" t="s">
        <v>7566</v>
      </c>
      <c r="D3252" s="274"/>
      <c r="E3252" s="282"/>
      <c r="F3252" s="282"/>
      <c r="G3252" s="282"/>
      <c r="H3252" s="282"/>
      <c r="I3252" s="275"/>
      <c r="AO3252" s="20" t="s">
        <v>7566</v>
      </c>
      <c r="AP3252" s="274"/>
      <c r="AQ3252" s="282"/>
      <c r="AR3252" s="282"/>
      <c r="AS3252" s="282"/>
      <c r="AT3252" s="282"/>
      <c r="AU3252" s="275"/>
    </row>
    <row r="3254" spans="3:48" x14ac:dyDescent="0.25">
      <c r="C3254" s="20" t="s">
        <v>7567</v>
      </c>
      <c r="D3254" s="79"/>
      <c r="F3254" s="20" t="s">
        <v>7568</v>
      </c>
      <c r="G3254" s="417"/>
      <c r="H3254" s="418"/>
      <c r="AO3254" s="20" t="s">
        <v>7567</v>
      </c>
      <c r="AP3254" s="79"/>
      <c r="AR3254" s="20" t="s">
        <v>7568</v>
      </c>
      <c r="AS3254" s="417"/>
      <c r="AT3254" s="418"/>
    </row>
    <row r="3255" spans="3:48" ht="15" hidden="1" customHeight="1" x14ac:dyDescent="0.25">
      <c r="C3255" s="20"/>
      <c r="D3255" s="76" t="str">
        <f>IF(D3254&gt;0,VLOOKUP(D3254,Tablas!$K$5:$L$28,2,FALSE),"")</f>
        <v/>
      </c>
      <c r="E3255" s="19" t="str">
        <f>IF(D3254&gt;0,VLOOKUP(D3254,Tablas!$K$5:$M$28,3,FALSE),"")</f>
        <v/>
      </c>
      <c r="F3255" s="20"/>
      <c r="G3255" s="58"/>
      <c r="AO3255" s="20"/>
      <c r="AP3255" s="76" t="str">
        <f>IF(AP3254&gt;0,VLOOKUP(AP3254,Tablas!$K$5:$L$28,2,FALSE),"")</f>
        <v/>
      </c>
      <c r="AQ3255" s="19" t="str">
        <f>IF(AP3254&gt;0,VLOOKUP(AP3254,Tablas!$K$5:$M$28,3,FALSE),"")</f>
        <v/>
      </c>
      <c r="AR3255" s="20"/>
      <c r="AS3255" s="58"/>
    </row>
    <row r="3257" spans="3:48" x14ac:dyDescent="0.25">
      <c r="C3257" s="20" t="s">
        <v>7570</v>
      </c>
      <c r="D3257" s="79"/>
      <c r="F3257" s="20" t="s">
        <v>9226</v>
      </c>
      <c r="G3257" s="330"/>
      <c r="H3257" s="332"/>
      <c r="AO3257" s="20" t="s">
        <v>7570</v>
      </c>
      <c r="AP3257" s="79"/>
      <c r="AR3257" s="20" t="s">
        <v>9226</v>
      </c>
      <c r="AS3257" s="330"/>
      <c r="AT3257" s="332"/>
    </row>
    <row r="3259" spans="3:48" x14ac:dyDescent="0.25">
      <c r="C3259" s="20" t="s">
        <v>7569</v>
      </c>
      <c r="D3259" s="79"/>
      <c r="F3259" s="20" t="s">
        <v>1180</v>
      </c>
      <c r="G3259" s="419" t="str">
        <f>IF(G3254&gt;0,VLOOKUP(I3259,Tablas!$Y$4:$AC$2546,5,FALSE),"")</f>
        <v/>
      </c>
      <c r="H3259" s="420"/>
      <c r="I3259" s="19" t="str">
        <f>+G3254&amp;D3254</f>
        <v/>
      </c>
      <c r="AO3259" s="20" t="s">
        <v>7569</v>
      </c>
      <c r="AP3259" s="79"/>
      <c r="AR3259" s="20" t="s">
        <v>1180</v>
      </c>
      <c r="AS3259" s="419" t="str">
        <f>IF(AS3254&gt;0,VLOOKUP(AU3259,Tablas!$Y$4:$AC$2546,5,FALSE),"")</f>
        <v/>
      </c>
      <c r="AT3259" s="420"/>
      <c r="AU3259" s="19" t="str">
        <f>+AS3254&amp;AP3254</f>
        <v/>
      </c>
    </row>
    <row r="3264" spans="3:48" x14ac:dyDescent="0.25">
      <c r="C3264" s="414" t="s">
        <v>9196</v>
      </c>
      <c r="D3264" s="415"/>
      <c r="E3264" s="415"/>
      <c r="F3264" s="415"/>
      <c r="G3264" s="415"/>
      <c r="H3264" s="415"/>
      <c r="I3264" s="415"/>
      <c r="J3264" s="416"/>
      <c r="AO3264" s="414" t="s">
        <v>9196</v>
      </c>
      <c r="AP3264" s="415"/>
      <c r="AQ3264" s="415"/>
      <c r="AR3264" s="415"/>
      <c r="AS3264" s="415"/>
      <c r="AT3264" s="415"/>
      <c r="AU3264" s="415"/>
      <c r="AV3264" s="416"/>
    </row>
    <row r="3266" spans="3:48" x14ac:dyDescent="0.25">
      <c r="C3266" s="20" t="s">
        <v>9198</v>
      </c>
      <c r="D3266" s="376"/>
      <c r="E3266" s="377"/>
      <c r="F3266" s="19" t="str">
        <f>IF(D3266=Tablas!$C$34,"Persona_Humana",IF(D3266=Tablas!$C$35,"Universidad",IF(D3266=Tablas!$C$36,"Escuela",IF(D3266=Tablas!$C$37,"Otras_Instituciones",""))))</f>
        <v/>
      </c>
      <c r="AO3266" s="20" t="s">
        <v>9198</v>
      </c>
      <c r="AP3266" s="376"/>
      <c r="AQ3266" s="377"/>
      <c r="AR3266" s="19" t="str">
        <f>IF(AP3266=Tablas!$C$34,"Persona_Humana",IF(AP3266=Tablas!$C$35,"Universidad",IF(AP3266=Tablas!$C$36,"Escuela",IF(AP3266=Tablas!$C$37,"Otras_Instituciones",""))))</f>
        <v/>
      </c>
    </row>
    <row r="3268" spans="3:48" x14ac:dyDescent="0.25">
      <c r="C3268" s="279" t="s">
        <v>9197</v>
      </c>
      <c r="D3268" s="421"/>
      <c r="E3268" s="399"/>
      <c r="F3268" s="400"/>
      <c r="G3268" s="400"/>
      <c r="H3268" s="400"/>
      <c r="I3268" s="400"/>
      <c r="J3268" s="401"/>
      <c r="AO3268" s="279" t="s">
        <v>9197</v>
      </c>
      <c r="AP3268" s="421"/>
      <c r="AQ3268" s="399"/>
      <c r="AR3268" s="400"/>
      <c r="AS3268" s="400"/>
      <c r="AT3268" s="400"/>
      <c r="AU3268" s="400"/>
      <c r="AV3268" s="401"/>
    </row>
    <row r="3270" spans="3:48" x14ac:dyDescent="0.25">
      <c r="C3270" s="75" t="str">
        <f>IF(OR(D3266=Tablas!$C$35,D3266=Tablas!$C$36,D3266=Tablas!$C$37),"Docentes","")</f>
        <v/>
      </c>
      <c r="AO3270" s="75" t="str">
        <f>IF(OR(AP3266=Tablas!$C$35,AP3266=Tablas!$C$36,AP3266=Tablas!$C$37),"Docentes","")</f>
        <v/>
      </c>
    </row>
    <row r="3272" spans="3:48" x14ac:dyDescent="0.25">
      <c r="C3272" s="179" t="str">
        <f>IF(OR(D3266=Tablas!$C$35,D3266=Tablas!$C$36,D3266=Tablas!$C$37),"CUIL/CUIT *","")</f>
        <v/>
      </c>
      <c r="D3272" s="179" t="str">
        <f>IF(OR(D3266=Tablas!$C$35,D3266=Tablas!$C$36,D3266=Tablas!$C$37),"Apellido *","")</f>
        <v/>
      </c>
      <c r="E3272" s="179" t="str">
        <f>IF(OR(D3266=Tablas!$C$35,D3266=Tablas!$C$36,D3266=Tablas!$C$37),"Nombre *","")</f>
        <v/>
      </c>
      <c r="F3272" s="179" t="str">
        <f>IF(OR(D3266=Tablas!$C$35,D3266=Tablas!$C$36,D3266=Tablas!$C$37),"Email *","")</f>
        <v/>
      </c>
      <c r="G3272" s="179" t="str">
        <f>IF(OR(D3266=Tablas!$C$35,D3266=Tablas!$C$36,D3266=Tablas!$C$37),"Trayectoria formativa del docente*","")</f>
        <v/>
      </c>
      <c r="AO3272" s="179" t="str">
        <f>IF(OR(AP3266=Tablas!$C$35,AP3266=Tablas!$C$36,AP3266=Tablas!$C$37),"CUIL/CUIT *","")</f>
        <v/>
      </c>
      <c r="AP3272" s="179" t="str">
        <f>IF(OR(AP3266=Tablas!$C$35,AP3266=Tablas!$C$36,AP3266=Tablas!$C$37),"Apellido *","")</f>
        <v/>
      </c>
      <c r="AQ3272" s="179" t="str">
        <f>IF(OR(AP3266=Tablas!$C$35,AP3266=Tablas!$C$36,AP3266=Tablas!$C$37),"Nombre *","")</f>
        <v/>
      </c>
      <c r="AR3272" s="179" t="str">
        <f>IF(OR(AP3266=Tablas!$C$35,AP3266=Tablas!$C$36,AP3266=Tablas!$C$37),"Email *","")</f>
        <v/>
      </c>
      <c r="AS3272" s="179" t="str">
        <f>IF(OR(AP3266=Tablas!$C$35,AP3266=Tablas!$C$36,AP3266=Tablas!$C$37),"Trayectoria formativa del docente*","")</f>
        <v/>
      </c>
    </row>
    <row r="3273" spans="3:48" x14ac:dyDescent="0.25">
      <c r="C3273" s="177"/>
      <c r="D3273" s="178"/>
      <c r="E3273" s="178"/>
      <c r="F3273" s="178"/>
      <c r="G3273" s="178"/>
      <c r="I3273" s="96" t="str">
        <f>IF(AND(OR(D3266=Tablas!$C$35,D3266=Tablas!$C$36,D3266=Tablas!$C$37),C3273="",D3273="",E3273="",F3273="",G3273=""),"Debe completar los datos de al menos un docente del curso","")</f>
        <v/>
      </c>
      <c r="AO3273" s="177"/>
      <c r="AP3273" s="178"/>
      <c r="AQ3273" s="178"/>
      <c r="AR3273" s="178"/>
      <c r="AS3273" s="178"/>
      <c r="AU3273" s="96" t="str">
        <f>IF(AND(OR(AP3266=Tablas!$C$35,AP3266=Tablas!$C$36,AP3266=Tablas!$C$37),AO3273="",AP3273="",AQ3273="",AR3273="",AS3273=""),"Debe completar los datos de al menos un docente del curso","")</f>
        <v/>
      </c>
    </row>
    <row r="3274" spans="3:48" x14ac:dyDescent="0.25">
      <c r="C3274" s="177"/>
      <c r="D3274" s="178"/>
      <c r="E3274" s="178"/>
      <c r="F3274" s="178"/>
      <c r="G3274" s="178"/>
      <c r="AO3274" s="177"/>
      <c r="AP3274" s="178"/>
      <c r="AQ3274" s="178"/>
      <c r="AR3274" s="178"/>
      <c r="AS3274" s="178"/>
    </row>
    <row r="3275" spans="3:48" x14ac:dyDescent="0.25">
      <c r="C3275" s="177"/>
      <c r="D3275" s="178"/>
      <c r="E3275" s="178"/>
      <c r="F3275" s="178"/>
      <c r="G3275" s="178"/>
      <c r="AO3275" s="177"/>
      <c r="AP3275" s="178"/>
      <c r="AQ3275" s="178"/>
      <c r="AR3275" s="178"/>
      <c r="AS3275" s="178"/>
    </row>
    <row r="3276" spans="3:48" x14ac:dyDescent="0.25">
      <c r="C3276" s="177"/>
      <c r="D3276" s="178"/>
      <c r="E3276" s="178"/>
      <c r="F3276" s="178"/>
      <c r="G3276" s="178"/>
      <c r="AO3276" s="177"/>
      <c r="AP3276" s="178"/>
      <c r="AQ3276" s="178"/>
      <c r="AR3276" s="178"/>
      <c r="AS3276" s="178"/>
    </row>
    <row r="3277" spans="3:48" x14ac:dyDescent="0.25">
      <c r="C3277" s="177"/>
      <c r="D3277" s="178"/>
      <c r="E3277" s="178"/>
      <c r="F3277" s="178"/>
      <c r="G3277" s="178"/>
      <c r="AO3277" s="177"/>
      <c r="AP3277" s="178"/>
      <c r="AQ3277" s="178"/>
      <c r="AR3277" s="178"/>
      <c r="AS3277" s="178"/>
    </row>
    <row r="3278" spans="3:48" x14ac:dyDescent="0.25">
      <c r="C3278" s="177"/>
      <c r="D3278" s="178"/>
      <c r="E3278" s="178"/>
      <c r="F3278" s="178"/>
      <c r="G3278" s="178"/>
      <c r="AO3278" s="177"/>
      <c r="AP3278" s="178"/>
      <c r="AQ3278" s="178"/>
      <c r="AR3278" s="178"/>
      <c r="AS3278" s="178"/>
    </row>
    <row r="3279" spans="3:48" x14ac:dyDescent="0.25">
      <c r="C3279" s="177"/>
      <c r="D3279" s="178"/>
      <c r="E3279" s="178"/>
      <c r="F3279" s="178"/>
      <c r="G3279" s="178"/>
      <c r="AO3279" s="177"/>
      <c r="AP3279" s="178"/>
      <c r="AQ3279" s="178"/>
      <c r="AR3279" s="178"/>
      <c r="AS3279" s="178"/>
    </row>
    <row r="3280" spans="3:48" x14ac:dyDescent="0.25">
      <c r="C3280" s="177"/>
      <c r="D3280" s="178"/>
      <c r="E3280" s="178"/>
      <c r="F3280" s="178"/>
      <c r="G3280" s="178"/>
      <c r="AO3280" s="177"/>
      <c r="AP3280" s="178"/>
      <c r="AQ3280" s="178"/>
      <c r="AR3280" s="178"/>
      <c r="AS3280" s="178"/>
    </row>
    <row r="3281" spans="2:55" x14ac:dyDescent="0.25">
      <c r="C3281" s="177"/>
      <c r="D3281" s="178"/>
      <c r="E3281" s="178"/>
      <c r="F3281" s="178"/>
      <c r="G3281" s="178"/>
      <c r="AO3281" s="177"/>
      <c r="AP3281" s="178"/>
      <c r="AQ3281" s="178"/>
      <c r="AR3281" s="178"/>
      <c r="AS3281" s="178"/>
    </row>
    <row r="3282" spans="2:55" x14ac:dyDescent="0.25">
      <c r="C3282" s="177"/>
      <c r="D3282" s="178"/>
      <c r="E3282" s="178"/>
      <c r="F3282" s="178"/>
      <c r="G3282" s="178"/>
      <c r="AO3282" s="177"/>
      <c r="AP3282" s="178"/>
      <c r="AQ3282" s="178"/>
      <c r="AR3282" s="178"/>
      <c r="AS3282" s="178"/>
    </row>
    <row r="3283" spans="2:55" x14ac:dyDescent="0.25">
      <c r="C3283" s="177"/>
      <c r="D3283" s="178"/>
      <c r="E3283" s="178"/>
      <c r="F3283" s="178"/>
      <c r="G3283" s="178"/>
      <c r="AO3283" s="177"/>
      <c r="AP3283" s="178"/>
      <c r="AQ3283" s="178"/>
      <c r="AR3283" s="178"/>
      <c r="AS3283" s="178"/>
    </row>
    <row r="3284" spans="2:55" x14ac:dyDescent="0.25">
      <c r="C3284" s="177"/>
      <c r="D3284" s="178"/>
      <c r="E3284" s="178"/>
      <c r="F3284" s="178"/>
      <c r="G3284" s="178"/>
      <c r="AO3284" s="177"/>
      <c r="AP3284" s="178"/>
      <c r="AQ3284" s="178"/>
      <c r="AR3284" s="178"/>
      <c r="AS3284" s="178"/>
    </row>
    <row r="3285" spans="2:55" x14ac:dyDescent="0.25">
      <c r="C3285" s="177"/>
      <c r="D3285" s="178"/>
      <c r="E3285" s="178"/>
      <c r="F3285" s="178"/>
      <c r="G3285" s="178"/>
      <c r="AO3285" s="177"/>
      <c r="AP3285" s="178"/>
      <c r="AQ3285" s="178"/>
      <c r="AR3285" s="178"/>
      <c r="AS3285" s="178"/>
    </row>
    <row r="3286" spans="2:55" x14ac:dyDescent="0.25">
      <c r="C3286" s="177"/>
      <c r="D3286" s="178"/>
      <c r="E3286" s="178"/>
      <c r="F3286" s="178"/>
      <c r="G3286" s="178"/>
      <c r="AO3286" s="177"/>
      <c r="AP3286" s="178"/>
      <c r="AQ3286" s="178"/>
      <c r="AR3286" s="178"/>
      <c r="AS3286" s="178"/>
    </row>
    <row r="3287" spans="2:55" x14ac:dyDescent="0.25">
      <c r="C3287" s="177"/>
      <c r="D3287" s="178"/>
      <c r="E3287" s="178"/>
      <c r="F3287" s="178"/>
      <c r="G3287" s="178"/>
      <c r="AO3287" s="177"/>
      <c r="AP3287" s="178"/>
      <c r="AQ3287" s="178"/>
      <c r="AR3287" s="178"/>
      <c r="AS3287" s="178"/>
    </row>
    <row r="3289" spans="2:55" ht="15.75" x14ac:dyDescent="0.25">
      <c r="B3289" s="271" t="s">
        <v>9201</v>
      </c>
      <c r="C3289" s="271"/>
      <c r="D3289" s="271"/>
      <c r="E3289" s="271"/>
      <c r="F3289" s="271"/>
      <c r="G3289" s="271"/>
      <c r="H3289" s="271"/>
      <c r="I3289" s="271"/>
      <c r="J3289" s="271"/>
      <c r="K3289" s="271"/>
      <c r="L3289" s="271"/>
      <c r="M3289" s="271"/>
      <c r="N3289" s="271"/>
      <c r="O3289" s="271"/>
      <c r="P3289" s="271"/>
      <c r="Q3289" s="271"/>
      <c r="AN3289" s="271" t="s">
        <v>9201</v>
      </c>
      <c r="AO3289" s="271"/>
      <c r="AP3289" s="271"/>
      <c r="AQ3289" s="271"/>
      <c r="AR3289" s="271"/>
      <c r="AS3289" s="271"/>
      <c r="AT3289" s="271"/>
      <c r="AU3289" s="271"/>
      <c r="AV3289" s="271"/>
      <c r="AW3289" s="271"/>
      <c r="AX3289" s="271"/>
      <c r="AY3289" s="271"/>
      <c r="AZ3289" s="271"/>
      <c r="BA3289" s="271"/>
      <c r="BB3289" s="271"/>
      <c r="BC3289" s="271"/>
    </row>
    <row r="3292" spans="2:55" x14ac:dyDescent="0.25">
      <c r="D3292" s="102" t="s">
        <v>9202</v>
      </c>
      <c r="E3292" s="102" t="s">
        <v>9203</v>
      </c>
      <c r="AP3292" s="102" t="s">
        <v>9202</v>
      </c>
      <c r="AQ3292" s="102" t="s">
        <v>9203</v>
      </c>
    </row>
    <row r="3293" spans="2:55" x14ac:dyDescent="0.25">
      <c r="C3293" s="64" t="s">
        <v>9204</v>
      </c>
      <c r="D3293" s="134"/>
      <c r="E3293" s="134"/>
      <c r="AO3293" s="64" t="s">
        <v>9204</v>
      </c>
      <c r="AP3293" s="134"/>
      <c r="AQ3293" s="134"/>
    </row>
    <row r="3294" spans="2:55" x14ac:dyDescent="0.25">
      <c r="C3294" s="64"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Profesional'!G3224=Tablas!$C$54)),"Desocupados","")</f>
        <v/>
      </c>
      <c r="D3294" s="134"/>
      <c r="E3294" s="134"/>
      <c r="AO3294" s="64"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Profesional'!AS3224=Tablas!$C$54)),"Desocupados","")</f>
        <v/>
      </c>
      <c r="AP3294" s="134"/>
      <c r="AQ3294" s="134"/>
    </row>
    <row r="3295" spans="2:55" x14ac:dyDescent="0.25">
      <c r="C3295" s="102" t="s">
        <v>7586</v>
      </c>
      <c r="D3295" s="64">
        <f>+D3293+D3294</f>
        <v>0</v>
      </c>
      <c r="E3295" s="64">
        <f>+E3293+E3294</f>
        <v>0</v>
      </c>
      <c r="AO3295" s="102" t="s">
        <v>7586</v>
      </c>
      <c r="AP3295" s="64">
        <f>+AP3293+AP3294</f>
        <v>0</v>
      </c>
      <c r="AQ3295" s="64">
        <f>+AQ3293+AQ3294</f>
        <v>0</v>
      </c>
    </row>
    <row r="3297" spans="2:55" ht="15.75" x14ac:dyDescent="0.25">
      <c r="B3297" s="271"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Profesional'!G3224=Tablas!$C$54)),"Compromiso de inserción de desocupados","")</f>
        <v/>
      </c>
      <c r="C3297" s="271"/>
      <c r="D3297" s="271"/>
      <c r="E3297" s="271"/>
      <c r="F3297" s="271"/>
      <c r="G3297" s="271"/>
      <c r="H3297" s="271"/>
      <c r="I3297" s="271"/>
      <c r="J3297" s="271"/>
      <c r="K3297" s="271"/>
      <c r="L3297" s="271"/>
      <c r="M3297" s="271"/>
      <c r="N3297" s="271"/>
      <c r="O3297" s="271"/>
      <c r="P3297" s="271"/>
      <c r="Q3297" s="271"/>
      <c r="AN3297" s="271"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Profesional'!AS3224=Tablas!$C$54)),"Compromiso de inserción de desocupados","")</f>
        <v/>
      </c>
      <c r="AO3297" s="271"/>
      <c r="AP3297" s="271"/>
      <c r="AQ3297" s="271"/>
      <c r="AR3297" s="271"/>
      <c r="AS3297" s="271"/>
      <c r="AT3297" s="271"/>
      <c r="AU3297" s="271"/>
      <c r="AV3297" s="271"/>
      <c r="AW3297" s="271"/>
      <c r="AX3297" s="271"/>
      <c r="AY3297" s="271"/>
      <c r="AZ3297" s="271"/>
      <c r="BA3297" s="271"/>
      <c r="BB3297" s="271"/>
      <c r="BC3297" s="271"/>
    </row>
    <row r="3299" spans="2:55" x14ac:dyDescent="0.25">
      <c r="C3299" s="355"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Profesional'!G3224=Tablas!$C$57),D3224="",G3224=""),IF(D3294&gt;0,"¿Se compromete a incorporar algún participante desocupado una vez concluido el curso/entrenamiento? ",""))</f>
        <v/>
      </c>
      <c r="D3299" s="355"/>
      <c r="E3299" s="355"/>
      <c r="F3299" s="355"/>
      <c r="G3299" s="355"/>
      <c r="H3299" s="164"/>
      <c r="AO3299" s="355"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Profesional'!AS3224=Tablas!$C$57),AP3224="",AS3224=""),IF(AP3294&gt;0,"¿Se compromete a incorporar algún participante desocupado una vez concluido el curso/entrenamiento? ",""))</f>
        <v/>
      </c>
      <c r="AP3299" s="355"/>
      <c r="AQ3299" s="355"/>
      <c r="AR3299" s="355"/>
      <c r="AS3299" s="355"/>
      <c r="AT3299" s="164"/>
    </row>
    <row r="3301" spans="2:55" x14ac:dyDescent="0.25">
      <c r="C3301" s="20"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Profesional'!G3224=Tablas!$C$57),D3224="",G3224=""),IF(AND(D3294&gt;0,H3299="SI"),"¿Cuántos? *",""))</f>
        <v/>
      </c>
      <c r="D3301" s="164"/>
      <c r="AO3301" s="20"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Profesional'!AS3224=Tablas!$C$57),AP3224="",AS3224=""),IF(AND(AP3294&gt;0,AT3299="SI"),"¿Cuántos? *",""))</f>
        <v/>
      </c>
      <c r="AP3301" s="164"/>
    </row>
    <row r="3303" spans="2:55" x14ac:dyDescent="0.25">
      <c r="C3303" s="288"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Profesional'!G3224=Tablas!$C$57),D3224="",G3224=""),IF(AND(D3294&gt;0,H3299="SI"),"¿En qué puestos serán incorporados? *",""))</f>
        <v/>
      </c>
      <c r="D3303" s="288"/>
      <c r="E3303" s="289"/>
      <c r="F3303" s="289"/>
      <c r="G3303" s="289"/>
      <c r="H3303" s="289"/>
      <c r="I3303" s="289"/>
      <c r="J3303" s="289"/>
      <c r="K3303" s="289"/>
      <c r="L3303" s="289"/>
      <c r="M3303" s="289"/>
      <c r="N3303" s="289"/>
      <c r="O3303" s="289"/>
      <c r="P3303" s="289"/>
      <c r="AO3303" s="288"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Profesional'!AS3224=Tablas!$C$57),AP3224="",AS3224=""),IF(AND(AP3294&gt;0,AT3299="SI"),"¿En qué puestos serán incorporados? *",""))</f>
        <v/>
      </c>
      <c r="AP3303" s="288"/>
      <c r="AQ3303" s="289"/>
      <c r="AR3303" s="289"/>
      <c r="AS3303" s="289"/>
      <c r="AT3303" s="289"/>
      <c r="AU3303" s="289"/>
      <c r="AV3303" s="289"/>
      <c r="AW3303" s="289"/>
      <c r="AX3303" s="289"/>
      <c r="AY3303" s="289"/>
      <c r="AZ3303" s="289"/>
      <c r="BA3303" s="289"/>
      <c r="BB3303" s="289"/>
    </row>
    <row r="3305" spans="2:55" x14ac:dyDescent="0.25">
      <c r="C3305" s="158"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Profesional'!G3224=Tablas!$C$57),D3224="",G3224=""),IF(AND(D3294&gt;0,H3299="SI"),"Indique a que grupo pertenecen los desocupados a incorporar *",""))</f>
        <v/>
      </c>
      <c r="D3305" s="158"/>
      <c r="E3305" s="158"/>
      <c r="F3305" s="137"/>
      <c r="G3305" s="159"/>
      <c r="H3305" s="159"/>
      <c r="AO3305" s="158"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Profesional'!AS3224=Tablas!$C$57),AP3224="",AS3224=""),IF(AND(AP3294&gt;0,AT3299="SI"),"Indique a que grupo pertenecen los desocupados a incorporar *",""))</f>
        <v/>
      </c>
      <c r="AP3305" s="158"/>
      <c r="AQ3305" s="158"/>
      <c r="AR3305" s="137"/>
      <c r="AS3305" s="159"/>
      <c r="AT3305" s="159"/>
    </row>
    <row r="3307" spans="2:55" x14ac:dyDescent="0.25">
      <c r="C3307" s="38"/>
      <c r="D3307" s="38"/>
      <c r="E3307" s="180"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Profesional'!G3224=Tablas!$C$57),D3224="",G3224=""),IF(AND(D3294&gt;0,H3299="SI"),"18 a 24 años",""))</f>
        <v/>
      </c>
      <c r="F3307" s="180"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Profesional'!G3224=Tablas!$C$57),D3224="",G3224=""),IF(AND(D3294&gt;0,H3299="SI"),"25 a 44 años",""))</f>
        <v/>
      </c>
      <c r="G3307" s="180"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Profesional'!G3224=Tablas!$C$57),D3224="",G3224=""),IF(AND(D3294&gt;0,H3299="SI"),"Mayores de 45 años",""))</f>
        <v/>
      </c>
      <c r="H3307" s="180"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Profesional'!G3224=Tablas!$C$57),D3224="",G3224=""),IF(AND(D3294&gt;0,H3299="SI"),"Total",""))</f>
        <v/>
      </c>
      <c r="AO3307" s="38"/>
      <c r="AP3307" s="38"/>
      <c r="AQ3307" s="180"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Profesional'!AS3224=Tablas!$C$57),AP3224="",AS3224=""),IF(AND(AP3294&gt;0,AT3299="SI"),"18 a 24 años",""))</f>
        <v/>
      </c>
      <c r="AR3307" s="180"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Profesional'!AS3224=Tablas!$C$57),AP3224="",AS3224=""),IF(AND(AP3294&gt;0,AT3299="SI"),"25 a 44 años",""))</f>
        <v/>
      </c>
      <c r="AS3307" s="180"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Profesional'!AS3224=Tablas!$C$57),AP3224="",AS3224=""),IF(AND(AP3294&gt;0,AT3299="SI"),"Mayores de 45 años",""))</f>
        <v/>
      </c>
      <c r="AT3307" s="180"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Profesional'!AS3224=Tablas!$C$57),AP3224="",AS3224=""),IF(AND(AP3294&gt;0,AT3299="SI"),"Total",""))</f>
        <v/>
      </c>
    </row>
    <row r="3308" spans="2:55" x14ac:dyDescent="0.25">
      <c r="C3308" s="395"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Profesional'!G3224=Tablas!$C$57),D3224="",G3224=""),IF(AND(D3294&gt;0,H3299="SI"),"En general",""))</f>
        <v/>
      </c>
      <c r="D3308" s="395"/>
      <c r="E3308" s="181"/>
      <c r="F3308" s="181"/>
      <c r="G3308" s="181"/>
      <c r="H3308"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Profesional'!G3224=Tablas!$C$57),D3224="",G3224=""),IF(AND(D3294&gt;0,H3299="SI"),+E3308+F3308+G3308,""))</f>
        <v/>
      </c>
      <c r="AO3308" s="395"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Profesional'!AS3224=Tablas!$C$57),AP3224="",AS3224=""),IF(AND(AP3294&gt;0,AT3299="SI"),"En general",""))</f>
        <v/>
      </c>
      <c r="AP3308" s="395"/>
      <c r="AQ3308" s="181"/>
      <c r="AR3308" s="181"/>
      <c r="AS3308" s="181"/>
      <c r="AT3308"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Profesional'!AS3224=Tablas!$C$57),AP3224="",AS3224=""),IF(AND(AP3294&gt;0,AT3299="SI"),+AQ3308+AR3308+AS3308,""))</f>
        <v/>
      </c>
    </row>
    <row r="3309" spans="2:55" x14ac:dyDescent="0.25">
      <c r="C3309" s="395"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Profesional'!G3224=Tablas!$C$57),D3224="",G3224=""),IF(AND(D3294&gt;0,H3299="SI"),"Con Discapacidad ",""))</f>
        <v/>
      </c>
      <c r="D3309" s="395"/>
      <c r="E3309" s="181"/>
      <c r="F3309" s="181"/>
      <c r="G3309" s="181"/>
      <c r="H3309"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Profesional'!G3224=Tablas!$C$57),D3224="",G3224=""),IF(AND(D3294&gt;0,H3299="SI"),+E3309+F3309+G3309,""))</f>
        <v/>
      </c>
      <c r="AO3309" s="395"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Profesional'!AS3224=Tablas!$C$57),AP3224="",AS3224=""),IF(AND(AP3294&gt;0,AT3299="SI"),"Con Discapacidad ",""))</f>
        <v/>
      </c>
      <c r="AP3309" s="395"/>
      <c r="AQ3309" s="181"/>
      <c r="AR3309" s="181"/>
      <c r="AS3309" s="181"/>
      <c r="AT3309"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Profesional'!AS3224=Tablas!$C$57),AP3224="",AS3224=""),IF(AND(AP3294&gt;0,AT3299="SI"),+AQ3309+AR3309+AS3309,""))</f>
        <v/>
      </c>
    </row>
    <row r="3310" spans="2:55" x14ac:dyDescent="0.25">
      <c r="C3310" s="395"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Profesional'!G3224=Tablas!$C$57),D3224="",G3224=""),IF(AND(D3294&gt;0,H3299="SI"),"Incluidos en el Seguro de Capacitación y Empleo (SCyE)",""))</f>
        <v/>
      </c>
      <c r="D3310" s="395"/>
      <c r="E3310" s="181"/>
      <c r="F3310" s="181"/>
      <c r="G3310" s="181"/>
      <c r="H3310"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Profesional'!G3224=Tablas!$C$57),D3224="",G3224=""),IF(AND(D3294&gt;0,H3299="SI"),+E3310+F3310+G3310,""))</f>
        <v/>
      </c>
      <c r="AO3310" s="395"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Profesional'!AS3224=Tablas!$C$57),AP3224="",AS3224=""),IF(AND(AP3294&gt;0,AT3299="SI"),"Incluidos en el Seguro de Capacitación y Empleo (SCyE)",""))</f>
        <v/>
      </c>
      <c r="AP3310" s="395"/>
      <c r="AQ3310" s="181"/>
      <c r="AR3310" s="181"/>
      <c r="AS3310" s="181"/>
      <c r="AT3310"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Profesional'!AS3224=Tablas!$C$57),AP3224="",AS3224=""),IF(AND(AP3294&gt;0,AT3299="SI"),+AQ3310+AR3310+AS3310,""))</f>
        <v/>
      </c>
    </row>
    <row r="3311" spans="2:55" x14ac:dyDescent="0.25">
      <c r="C3311" s="396"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Profesional'!G3224=Tablas!$C$57),D3224="",G3224=""),IF(AND(D3294&gt;0,H3299="SI"),"Total",""))</f>
        <v/>
      </c>
      <c r="D3311" s="396"/>
      <c r="E3311"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Profesional'!G3224=Tablas!$C$57),D3224="",G3224=""),IF(AND(D3294&gt;0,H3299="SI"),+E3308+E3309+E3310,""))</f>
        <v/>
      </c>
      <c r="F3311"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Profesional'!G3224=Tablas!$C$57),D3224="",G3224=""),IF(AND(D3294&gt;0,H3299="SI"),+F3308+F3309+F3310,""))</f>
        <v/>
      </c>
      <c r="G3311"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Profesional'!G3224=Tablas!$C$57),D3224="",G3224=""),IF(AND(D3294&gt;0,H3299="SI"),+G3308+G3309+G3310,""))</f>
        <v/>
      </c>
      <c r="H3311" s="182" t="str">
        <f>IF(OR(AND('Formacion Profesional'!D3224=Tablas!$C$61,'Formacion Profesional'!G3224=Tablas!$C$53),AND('Formacion Profesional'!D3224=Tablas!$C$61,'Formacion Profesional'!G3224=Tablas!$C$54),AND('Formacion Profesional'!D3224=Tablas!$C$62,'Formacion Profesional'!G3224=Tablas!$C$53),AND('Formacion Profesional'!D3224=Tablas!$C$62,'Formacion Profesional'!G3224=Tablas!$C$54),AND('Formacion Profesional'!D3224=Tablas!$C$62,'Formacion Profesional'!G3224=Tablas!$C$56),AND('Formacion Profesional'!D3224=Tablas!$C$62,'Formacion Profesional'!G3224=Tablas!$C$57),D3224="",G3224=""),IF(AND(D3294&gt;0,H3299="SI"),+H3308+H3309+H3310,""))</f>
        <v/>
      </c>
      <c r="AO3311" s="396"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Profesional'!AS3224=Tablas!$C$57),AP3224="",AS3224=""),IF(AND(AP3294&gt;0,AT3299="SI"),"Total",""))</f>
        <v/>
      </c>
      <c r="AP3311" s="396"/>
      <c r="AQ3311"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Profesional'!AS3224=Tablas!$C$57),AP3224="",AS3224=""),IF(AND(AP3294&gt;0,AT3299="SI"),+AQ3308+AQ3309+AQ3310,""))</f>
        <v/>
      </c>
      <c r="AR3311"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Profesional'!AS3224=Tablas!$C$57),AP3224="",AS3224=""),IF(AND(AP3294&gt;0,AT3299="SI"),+AR3308+AR3309+AR3310,""))</f>
        <v/>
      </c>
      <c r="AS3311"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Profesional'!AS3224=Tablas!$C$57),AP3224="",AS3224=""),IF(AND(AP3294&gt;0,AT3299="SI"),+AS3308+AS3309+AS3310,""))</f>
        <v/>
      </c>
      <c r="AT3311" s="182" t="str">
        <f>IF(OR(AND('Formacion Profesional'!AP3224=Tablas!$C$61,'Formacion Profesional'!AS3224=Tablas!$C$53),AND('Formacion Profesional'!AP3224=Tablas!$C$61,'Formacion Profesional'!AS3224=Tablas!$C$54),AND('Formacion Profesional'!AP3224=Tablas!$C$62,'Formacion Profesional'!AS3224=Tablas!$C$53),AND('Formacion Profesional'!AP3224=Tablas!$C$62,'Formacion Profesional'!AS3224=Tablas!$C$54),AND('Formacion Profesional'!AP3224=Tablas!$C$62,'Formacion Profesional'!AS3224=Tablas!$C$56),AND('Formacion Profesional'!AP3224=Tablas!$C$62,'Formacion Profesional'!AS3224=Tablas!$C$57),AP3224="",AS3224=""),IF(AND(AP3294&gt;0,AT3299="SI"),+AT3308+AT3309+AT3310,""))</f>
        <v/>
      </c>
    </row>
    <row r="3314" spans="2:55" ht="15.75" x14ac:dyDescent="0.25">
      <c r="B3314" s="271" t="str">
        <f>IF(OR(AND(D3224=Tablas!$C$61,'Formacion Profesional'!G3224=Tablas!$C$53),AND(D3224=Tablas!$C$61,'Formacion Profesional'!G3224=Tablas!$C$54),AND(D3224=Tablas!$C$62,'Formacion Profesional'!G3224=Tablas!$C$53),AND(D3224=Tablas!$C$62,'Formacion Profesional'!G3224=Tablas!$C$54),AND(D3224=Tablas!$C$62,'Formacion Profesional'!G3224=Tablas!$C$56)),"Participantes ocupados","")</f>
        <v/>
      </c>
      <c r="C3314" s="271"/>
      <c r="D3314" s="271"/>
      <c r="E3314" s="271"/>
      <c r="F3314" s="271"/>
      <c r="G3314" s="271"/>
      <c r="H3314" s="271"/>
      <c r="I3314" s="271"/>
      <c r="J3314" s="271"/>
      <c r="K3314" s="271"/>
      <c r="L3314" s="271"/>
      <c r="M3314" s="271"/>
      <c r="N3314" s="271"/>
      <c r="O3314" s="271"/>
      <c r="P3314" s="271"/>
      <c r="Q3314" s="271"/>
      <c r="AN3314" s="271"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Profesional'!AS3224=Tablas!$C$56)),"Participantes ocupados","")</f>
        <v/>
      </c>
      <c r="AO3314" s="271"/>
      <c r="AP3314" s="271"/>
      <c r="AQ3314" s="271"/>
      <c r="AR3314" s="271"/>
      <c r="AS3314" s="271"/>
      <c r="AT3314" s="271"/>
      <c r="AU3314" s="271"/>
      <c r="AV3314" s="271"/>
      <c r="AW3314" s="271"/>
      <c r="AX3314" s="271"/>
      <c r="AY3314" s="271"/>
      <c r="AZ3314" s="271"/>
      <c r="BA3314" s="271"/>
      <c r="BB3314" s="271"/>
      <c r="BC3314" s="271"/>
    </row>
    <row r="3317" spans="2:55" x14ac:dyDescent="0.25">
      <c r="C3317" s="58"/>
      <c r="D3317" s="165" t="str">
        <f>IF(OR(AND(D3224=Tablas!$C$61,'Formacion Profesional'!G3224=Tablas!$C$53),AND(D3224=Tablas!$C$61,'Formacion Profesional'!G3224=Tablas!$C$54),AND(D3224=Tablas!$C$62,'Formacion Profesional'!G3224=Tablas!$C$53),AND(D3224=Tablas!$C$62,'Formacion Profesional'!G3224=Tablas!$C$54),AND(D3224=Tablas!$C$62,'Formacion Profesional'!G3224=Tablas!$C$56)),"Una réplica","")</f>
        <v/>
      </c>
      <c r="E3317" s="162" t="str">
        <f>IF(OR(AND(D3224=Tablas!$C$61,'Formacion Profesional'!G3224=Tablas!$C$53),AND(D3224=Tablas!$C$61,'Formacion Profesional'!G3224=Tablas!$C$54),AND(D3224=Tablas!$C$62,'Formacion Profesional'!G3224=Tablas!$C$53),AND(D3224=Tablas!$C$62,'Formacion Profesional'!G3224=Tablas!$C$54),AND(D3224=Tablas!$C$62,'Formacion Profesional'!G3224=Tablas!$C$56)),"Todas las réplicas","")</f>
        <v/>
      </c>
      <c r="AO3317" s="58"/>
      <c r="AP3317" s="165"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Profesional'!AS3224=Tablas!$C$56)),"Una réplica","")</f>
        <v/>
      </c>
      <c r="AQ3317" s="162"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Profesional'!AS3224=Tablas!$C$56)),"Todas las réplicas","")</f>
        <v/>
      </c>
    </row>
    <row r="3318" spans="2:55" x14ac:dyDescent="0.25">
      <c r="C3318" s="167" t="str">
        <f>IF(OR(AND(D3224=Tablas!$C$61,'Formacion Profesional'!G3224=Tablas!$C$53),AND(D3224=Tablas!$C$61,'Formacion Profesional'!G3224=Tablas!$C$54),AND(D3224=Tablas!$C$62,'Formacion Profesional'!G3224=Tablas!$C$53),AND(D3224=Tablas!$C$62,'Formacion Profesional'!G3224=Tablas!$C$54),AND(D3224=Tablas!$C$62,'Formacion Profesional'!G3224=Tablas!$C$56)),"Del sujeto beneficiario","")</f>
        <v/>
      </c>
      <c r="D3318" s="127"/>
      <c r="E3318" s="127"/>
      <c r="AO3318" s="167"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Profesional'!AS3224=Tablas!$C$56)),"Del sujeto beneficiario","")</f>
        <v/>
      </c>
      <c r="AP3318" s="127"/>
      <c r="AQ3318" s="127"/>
    </row>
    <row r="3319" spans="2:55" x14ac:dyDescent="0.25">
      <c r="C3319" s="73" t="str">
        <f>IF(OR(AND(D3224=Tablas!$C$61,'Formacion Profesional'!G3224=Tablas!$C$53),AND(D3224=Tablas!$C$61,'Formacion Profesional'!G3224=Tablas!$C$54),AND(D3224=Tablas!$C$62,'Formacion Profesional'!G3224=Tablas!$C$53),AND(D3224=Tablas!$C$62,'Formacion Profesional'!G3224=Tablas!$C$54),AND(D3224=Tablas!$C$62,'Formacion Profesional'!G3224=Tablas!$C$56)),"De la/s patrocinada/s","")</f>
        <v/>
      </c>
      <c r="D3319" s="127"/>
      <c r="E3319" s="127"/>
      <c r="AO3319" s="73"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Profesional'!AS3224=Tablas!$C$56)),"De la/s patrocinada/s","")</f>
        <v/>
      </c>
      <c r="AP3319" s="127"/>
      <c r="AQ3319" s="127"/>
    </row>
    <row r="3320" spans="2:55" x14ac:dyDescent="0.25">
      <c r="C3320" s="126" t="str">
        <f>IF(OR(AND(D3224=Tablas!$C$61,'Formacion Profesional'!G3224=Tablas!$C$53),AND(D3224=Tablas!$C$61,'Formacion Profesional'!G3224=Tablas!$C$54),AND(D3224=Tablas!$C$62,'Formacion Profesional'!G3224=Tablas!$C$53),AND(D3224=Tablas!$C$62,'Formacion Profesional'!G3224=Tablas!$C$54),AND(D3224=Tablas!$C$62,'Formacion Profesional'!G3224=Tablas!$C$56)),"Total","")</f>
        <v/>
      </c>
      <c r="D3320" s="128" t="str">
        <f>IF(OR(AND(D3224=Tablas!$C$61,'Formacion Profesional'!G3224=Tablas!$C$53),AND(D3224=Tablas!$C$61,'Formacion Profesional'!G3224=Tablas!$C$54),AND(D3224=Tablas!$C$62,'Formacion Profesional'!G3224=Tablas!$C$53),AND(D3224=Tablas!$C$62,'Formacion Profesional'!G3224=Tablas!$C$54),AND(D3224=Tablas!$C$62,'Formacion Profesional'!G3224=Tablas!$C$56)),SUM(D3318:D3319),"")</f>
        <v/>
      </c>
      <c r="E3320" s="128" t="str">
        <f>IF(OR(AND(D3224=Tablas!$C$61,'Formacion Profesional'!G3224=Tablas!$C$53),AND(D3224=Tablas!$C$61,'Formacion Profesional'!G3224=Tablas!$C$54),AND(D3224=Tablas!$C$62,'Formacion Profesional'!G3224=Tablas!$C$53),AND(D3224=Tablas!$C$62,'Formacion Profesional'!G3224=Tablas!$C$54),AND(D3224=Tablas!$C$62,'Formacion Profesional'!G3224=Tablas!$C$56)),SUM(E3318:E3319),"")</f>
        <v/>
      </c>
      <c r="AO3320" s="12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Profesional'!AS3224=Tablas!$C$56)),"Total","")</f>
        <v/>
      </c>
      <c r="AP3320" s="128"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Profesional'!AS3224=Tablas!$C$56)),SUM(AP3318:AP3319),"")</f>
        <v/>
      </c>
      <c r="AQ3320" s="128"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Profesional'!AS3224=Tablas!$C$56)),SUM(AQ3318:AQ3319),"")</f>
        <v/>
      </c>
    </row>
    <row r="3323" spans="2:55" ht="15.75" x14ac:dyDescent="0.25">
      <c r="B3323" s="271" t="s">
        <v>9274</v>
      </c>
      <c r="C3323" s="271"/>
      <c r="D3323" s="271"/>
      <c r="E3323" s="271"/>
      <c r="F3323" s="271"/>
      <c r="G3323" s="271"/>
      <c r="H3323" s="271"/>
      <c r="I3323" s="271"/>
      <c r="J3323" s="271"/>
      <c r="K3323" s="271"/>
      <c r="L3323" s="271"/>
      <c r="M3323" s="271"/>
      <c r="N3323" s="271"/>
      <c r="O3323" s="271"/>
      <c r="P3323" s="271"/>
      <c r="Q3323" s="271"/>
      <c r="AN3323" s="271" t="s">
        <v>9274</v>
      </c>
      <c r="AO3323" s="271"/>
      <c r="AP3323" s="271"/>
      <c r="AQ3323" s="271"/>
      <c r="AR3323" s="271"/>
      <c r="AS3323" s="271"/>
      <c r="AT3323" s="271"/>
      <c r="AU3323" s="271"/>
      <c r="AV3323" s="271"/>
      <c r="AW3323" s="271"/>
      <c r="AX3323" s="271"/>
      <c r="AY3323" s="271"/>
      <c r="AZ3323" s="271"/>
      <c r="BA3323" s="271"/>
      <c r="BB3323" s="271"/>
      <c r="BC3323" s="271"/>
    </row>
    <row r="3325" spans="2:55" ht="71.25" customHeight="1" x14ac:dyDescent="0.25">
      <c r="C3325" s="38"/>
      <c r="D3325" s="38"/>
      <c r="E3325" s="166" t="str">
        <f>IF(OR(AND(D3224=Tablas!$C$61,'Formacion Profesional'!G3224=Tablas!$C$53),AND(D3224=Tablas!$C$61,'Formacion Profesional'!G3224=Tablas!$C$54),AND(D3224=Tablas!$C$62,'Formacion Profesional'!G3224=Tablas!$C$53),AND(D3224=Tablas!$C$62,'Formacion Profesional'!G3224=Tablas!$C$54),AND(D3224=Tablas!$C$62,'Formacion Profesional'!G3224=Tablas!$C$56)),"Producción / Operaciones","")</f>
        <v/>
      </c>
      <c r="F3325" s="166" t="str">
        <f>IF(OR(AND(D3224=Tablas!$C$61,'Formacion Profesional'!G3224=Tablas!$C$53),AND(D3224=Tablas!$C$61,'Formacion Profesional'!G3224=Tablas!$C$54),AND(D3224=Tablas!$C$62,'Formacion Profesional'!G3224=Tablas!$C$53),AND(D3224=Tablas!$C$62,'Formacion Profesional'!G3224=Tablas!$C$54),AND(D3224=Tablas!$C$62,'Formacion Profesional'!G3224=Tablas!$C$56)),"Comercial y ventas","")</f>
        <v/>
      </c>
      <c r="G3325" s="166" t="str">
        <f>IF(OR(AND(D3224=Tablas!$C$61,'Formacion Profesional'!G3224=Tablas!$C$53),AND(D3224=Tablas!$C$61,'Formacion Profesional'!G3224=Tablas!$C$54),AND(D3224=Tablas!$C$62,'Formacion Profesional'!G3224=Tablas!$C$53),AND(D3224=Tablas!$C$62,'Formacion Profesional'!G3224=Tablas!$C$54),AND(D3224=Tablas!$C$62,'Formacion Profesional'!G3224=Tablas!$C$56)),"Administración y finanzas","")</f>
        <v/>
      </c>
      <c r="H3325" s="166" t="str">
        <f>IF(OR(AND(D3224=Tablas!$C$61,'Formacion Profesional'!G3224=Tablas!$C$53),AND(D3224=Tablas!$C$61,'Formacion Profesional'!G3224=Tablas!$C$54),AND(D3224=Tablas!$C$62,'Formacion Profesional'!G3224=Tablas!$C$53),AND(D3224=Tablas!$C$62,'Formacion Profesional'!G3224=Tablas!$C$54),AND(D3224=Tablas!$C$62,'Formacion Profesional'!G3224=Tablas!$C$56)),"Recursos Humanos","")</f>
        <v/>
      </c>
      <c r="I3325" s="166" t="str">
        <f>IF(OR(AND(D3224=Tablas!$C$61,'Formacion Profesional'!G3224=Tablas!$C$53),AND(D3224=Tablas!$C$61,'Formacion Profesional'!G3224=Tablas!$C$54),AND(D3224=Tablas!$C$62,'Formacion Profesional'!G3224=Tablas!$C$53),AND(D3224=Tablas!$C$62,'Formacion Profesional'!G3224=Tablas!$C$54),AND(D3224=Tablas!$C$62,'Formacion Profesional'!G3224=Tablas!$C$56)),"Otros","")</f>
        <v/>
      </c>
      <c r="J3325" s="166" t="str">
        <f>IF(OR(AND(D3224=Tablas!$C$61,'Formacion Profesional'!G3224=Tablas!$C$53),AND(D3224=Tablas!$C$61,'Formacion Profesional'!G3224=Tablas!$C$54),AND(D3224=Tablas!$C$62,'Formacion Profesional'!G3224=Tablas!$C$53),AND(D3224=Tablas!$C$62,'Formacion Profesional'!G3224=Tablas!$C$54),AND(D3224=Tablas!$C$62,'Formacion Profesional'!G3224=Tablas!$C$56)),"Total","")</f>
        <v/>
      </c>
      <c r="L3325" s="26"/>
      <c r="AO3325" s="38"/>
      <c r="AP3325" s="38"/>
      <c r="AQ3325" s="16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Profesional'!AS3224=Tablas!$C$56)),"Producción / Operaciones","")</f>
        <v/>
      </c>
      <c r="AR3325" s="16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Profesional'!AS3224=Tablas!$C$56)),"Comercial y ventas","")</f>
        <v/>
      </c>
      <c r="AS3325" s="16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Profesional'!AS3224=Tablas!$C$56)),"Administración y finanzas","")</f>
        <v/>
      </c>
      <c r="AT3325" s="16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Profesional'!AS3224=Tablas!$C$56)),"Recursos Humanos","")</f>
        <v/>
      </c>
      <c r="AU3325" s="16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Profesional'!AS3224=Tablas!$C$56)),"Otros","")</f>
        <v/>
      </c>
      <c r="AV3325" s="16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Profesional'!AS3224=Tablas!$C$56)),"Total","")</f>
        <v/>
      </c>
      <c r="AX3325" s="26"/>
    </row>
    <row r="3326" spans="2:55" x14ac:dyDescent="0.25">
      <c r="C3326" s="397" t="str">
        <f>IF(AND('Empresa Cooperativa'!$D$12=Tablas!$C$4,OR(AND(D3224=Tablas!$C$61,'Formacion Profesional'!G3224=Tablas!$C$53),AND(D3224=Tablas!$C$61,'Formacion Profesional'!G3224=Tablas!$C$54),AND(D3224=Tablas!$C$62,'Formacion Profesional'!G3224=Tablas!$C$53),AND(D3224=Tablas!$C$62,'Formacion Profesional'!G3224=Tablas!$C$54),AND(D3224=Tablas!$C$62,'Formacion Profesional'!G3224=Tablas!$C$56))),"Gerentes",IF(AND('Empresa Cooperativa'!$D$12=Tablas!$C$5,OR(AND(D3224=Tablas!$C$61,'Formacion Profesional'!G3224=Tablas!$C$53),AND(D3224=Tablas!$C$61,'Formacion Profesional'!G3224=Tablas!$C$54),AND(D3224=Tablas!$C$62,'Formacion Profesional'!G3224=Tablas!$C$53),AND(D3224=Tablas!$C$62,'Formacion Profesional'!G3224=Tablas!$C$54),AND(D3224=Tablas!$C$62,'Formacion Profesional'!G3224=Tablas!$C$56))),"Asociados",""))</f>
        <v/>
      </c>
      <c r="D3326" s="397"/>
      <c r="E3326" s="129"/>
      <c r="F3326" s="129"/>
      <c r="G3326" s="129"/>
      <c r="H3326" s="129"/>
      <c r="I3326" s="129"/>
      <c r="J3326" s="131" t="str">
        <f>IF(OR(AND(D3224=Tablas!$C$61,'Formacion Profesional'!G3224=Tablas!$C$53),AND(D3224=Tablas!$C$61,'Formacion Profesional'!G3224=Tablas!$C$54),AND(D3224=Tablas!$C$62,'Formacion Profesional'!G3224=Tablas!$C$53),AND(D3224=Tablas!$C$62,'Formacion Profesional'!G3224=Tablas!$C$54),AND(D3224=Tablas!$C$62,'Formacion Profesional'!G3224=Tablas!$C$56)),SUM(E3326:I3326),"")</f>
        <v/>
      </c>
      <c r="L3326" s="26"/>
      <c r="AO3326" s="397" t="str">
        <f>IF(AND('Empresa Cooperativa'!$D$12=Tablas!$C$4,OR(AND(AP3224=Tablas!$C$61,'Formacion Profesional'!AS3224=Tablas!$C$53),AND(AP3224=Tablas!$C$61,'Formacion Profesional'!AS3224=Tablas!$C$54),AND(AP3224=Tablas!$C$62,'Formacion Profesional'!AS3224=Tablas!$C$53),AND(AP3224=Tablas!$C$62,'Formacion Profesional'!AS3224=Tablas!$C$54),AND(AP3224=Tablas!$C$62,'Formacion Profesional'!AS3224=Tablas!$C$56))),"Gerentes",IF(AND('Empresa Cooperativa'!$D$12=Tablas!$C$5,OR(AND(AP3224=Tablas!$C$61,'Formacion Profesional'!AS3224=Tablas!$C$53),AND(AP3224=Tablas!$C$61,'Formacion Profesional'!AS3224=Tablas!$C$54),AND(AP3224=Tablas!$C$62,'Formacion Profesional'!AS3224=Tablas!$C$53),AND(AP3224=Tablas!$C$62,'Formacion Profesional'!AS3224=Tablas!$C$54),AND(AP3224=Tablas!$C$62,'Formacion Profesional'!AS3224=Tablas!$C$56))),"Asociados",""))</f>
        <v/>
      </c>
      <c r="AP3326" s="397"/>
      <c r="AQ3326" s="129"/>
      <c r="AR3326" s="129"/>
      <c r="AS3326" s="129"/>
      <c r="AT3326" s="129"/>
      <c r="AU3326" s="129"/>
      <c r="AV3326" s="131"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Profesional'!AS3224=Tablas!$C$56)),SUM(AQ3326:AU3326),"")</f>
        <v/>
      </c>
      <c r="AX3326" s="26"/>
    </row>
    <row r="3327" spans="2:55" x14ac:dyDescent="0.25">
      <c r="C3327" s="398" t="str">
        <f>IF(AND('Empresa Cooperativa'!$D$12=Tablas!$C$4,OR(AND(D3224=Tablas!$C$61,'Formacion Profesional'!G3224=Tablas!$C$53),AND(D3224=Tablas!$C$61,'Formacion Profesional'!G3224=Tablas!$C$54),AND(D3224=Tablas!$C$62,'Formacion Profesional'!G3224=Tablas!$C$53),AND(D3224=Tablas!$C$62,'Formacion Profesional'!G3224=Tablas!$C$54),AND(D3224=Tablas!$C$62,'Formacion Profesional'!G3224=Tablas!$C$56))),"Mandos Medios (supervisores, jefes de área, etc.)","")</f>
        <v/>
      </c>
      <c r="D3327" s="398"/>
      <c r="E3327" s="129"/>
      <c r="F3327" s="129"/>
      <c r="G3327" s="129"/>
      <c r="H3327" s="129"/>
      <c r="I3327" s="129"/>
      <c r="J3327" s="131" t="str">
        <f>IF(OR(AND(D3224=Tablas!$C$61,'Formacion Profesional'!G3224=Tablas!$C$53),AND(D3224=Tablas!$C$61,'Formacion Profesional'!G3224=Tablas!$C$54),AND(D3224=Tablas!$C$62,'Formacion Profesional'!G3224=Tablas!$C$53),AND(D3224=Tablas!$C$62,'Formacion Profesional'!G3224=Tablas!$C$54),AND(D3224=Tablas!$C$62,'Formacion Profesional'!G3224=Tablas!$C$56)),SUM(E3327:I3327),"")</f>
        <v/>
      </c>
      <c r="L3327" s="26"/>
      <c r="AO3327" s="398" t="str">
        <f>IF(AND('Empresa Cooperativa'!$D$12=Tablas!$C$4,OR(AND(AP3224=Tablas!$C$61,'Formacion Profesional'!AS3224=Tablas!$C$53),AND(AP3224=Tablas!$C$61,'Formacion Profesional'!AS3224=Tablas!$C$54),AND(AP3224=Tablas!$C$62,'Formacion Profesional'!AS3224=Tablas!$C$53),AND(AP3224=Tablas!$C$62,'Formacion Profesional'!AS3224=Tablas!$C$54),AND(AP3224=Tablas!$C$62,'Formacion Profesional'!AS3224=Tablas!$C$56))),"Mandos Medios (supervisores, jefes de área, etc.)","")</f>
        <v/>
      </c>
      <c r="AP3327" s="398"/>
      <c r="AQ3327" s="129"/>
      <c r="AR3327" s="129"/>
      <c r="AS3327" s="129"/>
      <c r="AT3327" s="129"/>
      <c r="AU3327" s="129"/>
      <c r="AV3327" s="131"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Profesional'!AS3224=Tablas!$C$56)),SUM(AQ3327:AU3327),"")</f>
        <v/>
      </c>
      <c r="AX3327" s="26"/>
    </row>
    <row r="3328" spans="2:55" x14ac:dyDescent="0.25">
      <c r="C3328" s="398" t="str">
        <f>IF(AND('Empresa Cooperativa'!$D$12=Tablas!$C$4,OR(AND(D3224=Tablas!$C$61,'Formacion Profesional'!G3224=Tablas!$C$53),AND(D3224=Tablas!$C$61,'Formacion Profesional'!G3224=Tablas!$C$54),AND(D3224=Tablas!$C$62,'Formacion Profesional'!G3224=Tablas!$C$53),AND(D3224=Tablas!$C$62,'Formacion Profesional'!G3224=Tablas!$C$54),AND(D3224=Tablas!$C$62,'Formacion Profesional'!G3224=Tablas!$C$56))),"Operativos","")</f>
        <v/>
      </c>
      <c r="D3328" s="398"/>
      <c r="E3328" s="129"/>
      <c r="F3328" s="129"/>
      <c r="G3328" s="129"/>
      <c r="H3328" s="129"/>
      <c r="I3328" s="129"/>
      <c r="J3328" s="131" t="str">
        <f>IF(OR(AND(D3224=Tablas!$C$61,'Formacion Profesional'!G3224=Tablas!$C$53),AND(D3224=Tablas!$C$61,'Formacion Profesional'!G3224=Tablas!$C$54),AND(D3224=Tablas!$C$62,'Formacion Profesional'!G3224=Tablas!$C$53),AND(D3224=Tablas!$C$62,'Formacion Profesional'!G3224=Tablas!$C$54),AND(D3224=Tablas!$C$62,'Formacion Profesional'!G3224=Tablas!$C$56)),SUM(E3328:I3328),"")</f>
        <v/>
      </c>
      <c r="L3328" s="26"/>
      <c r="AO3328" s="398" t="str">
        <f>IF(AND('Empresa Cooperativa'!$D$12=Tablas!$C$4,OR(AND(AP3224=Tablas!$C$61,'Formacion Profesional'!AS3224=Tablas!$C$53),AND(AP3224=Tablas!$C$61,'Formacion Profesional'!AS3224=Tablas!$C$54),AND(AP3224=Tablas!$C$62,'Formacion Profesional'!AS3224=Tablas!$C$53),AND(AP3224=Tablas!$C$62,'Formacion Profesional'!AS3224=Tablas!$C$54),AND(AP3224=Tablas!$C$62,'Formacion Profesional'!AS3224=Tablas!$C$56))),"Operativos","")</f>
        <v/>
      </c>
      <c r="AP3328" s="398"/>
      <c r="AQ3328" s="129"/>
      <c r="AR3328" s="129"/>
      <c r="AS3328" s="129"/>
      <c r="AT3328" s="129"/>
      <c r="AU3328" s="129"/>
      <c r="AV3328" s="131"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Profesional'!AS3224=Tablas!$C$56)),SUM(AQ3328:AU3328),"")</f>
        <v/>
      </c>
      <c r="AX3328" s="26"/>
    </row>
    <row r="3329" spans="2:55" x14ac:dyDescent="0.25">
      <c r="C3329" s="386" t="str">
        <f>IF(OR(AND(D3224=Tablas!$C$61,'Formacion Profesional'!G3224=Tablas!$C$53),AND(D3224=Tablas!$C$61,'Formacion Profesional'!G3224=Tablas!$C$54),AND(D3224=Tablas!$C$62,'Formacion Profesional'!G3224=Tablas!$C$53),AND(D3224=Tablas!$C$62,'Formacion Profesional'!G3224=Tablas!$C$54),AND(D3224=Tablas!$C$62,'Formacion Profesional'!G3224=Tablas!$C$56)),"Total","")</f>
        <v/>
      </c>
      <c r="D3329" s="386"/>
      <c r="E3329" s="130" t="str">
        <f>IF(OR(AND(D3224=Tablas!$C$61,'Formacion Profesional'!G3224=Tablas!$C$53),AND(D3224=Tablas!$C$61,'Formacion Profesional'!G3224=Tablas!$C$54),AND(D3224=Tablas!$C$62,'Formacion Profesional'!G3224=Tablas!$C$53),AND(D3224=Tablas!$C$62,'Formacion Profesional'!G3224=Tablas!$C$54),AND(D3224=Tablas!$C$62,'Formacion Profesional'!G3224=Tablas!$C$56)),SUM(E3326:E3328),"")</f>
        <v/>
      </c>
      <c r="F3329" s="130" t="str">
        <f>IF(OR(AND(D3224=Tablas!$C$61,'Formacion Profesional'!G3224=Tablas!$C$53),AND(D3224=Tablas!$C$61,'Formacion Profesional'!G3224=Tablas!$C$54),AND(D3224=Tablas!$C$62,'Formacion Profesional'!G3224=Tablas!$C$53),AND(D3224=Tablas!$C$62,'Formacion Profesional'!G3224=Tablas!$C$54),AND(D3224=Tablas!$C$62,'Formacion Profesional'!G3224=Tablas!$C$56)),SUM(F3326:F3328),"")</f>
        <v/>
      </c>
      <c r="G3329" s="130" t="str">
        <f>IF(OR(AND(D3224=Tablas!$C$61,'Formacion Profesional'!G3224=Tablas!$C$53),AND(D3224=Tablas!$C$61,'Formacion Profesional'!G3224=Tablas!$C$54),AND(D3224=Tablas!$C$62,'Formacion Profesional'!G3224=Tablas!$C$53),AND(D3224=Tablas!$C$62,'Formacion Profesional'!G3224=Tablas!$C$54),AND(D3224=Tablas!$C$62,'Formacion Profesional'!G3224=Tablas!$C$56)),SUM(G3326:G3328),"")</f>
        <v/>
      </c>
      <c r="H3329" s="130" t="str">
        <f>IF(OR(AND(D3224=Tablas!$C$61,'Formacion Profesional'!G3224=Tablas!$C$53),AND(D3224=Tablas!$C$61,'Formacion Profesional'!G3224=Tablas!$C$54),AND(D3224=Tablas!$C$62,'Formacion Profesional'!G3224=Tablas!$C$53),AND(D3224=Tablas!$C$62,'Formacion Profesional'!G3224=Tablas!$C$54),AND(D3224=Tablas!$C$62,'Formacion Profesional'!G3224=Tablas!$C$56)),SUM(H3326:H3328),"")</f>
        <v/>
      </c>
      <c r="I3329" s="130" t="str">
        <f>IF(OR(AND(D3224=Tablas!$C$61,'Formacion Profesional'!G3224=Tablas!$C$53),AND(D3224=Tablas!$C$61,'Formacion Profesional'!G3224=Tablas!$C$54),AND(D3224=Tablas!$C$62,'Formacion Profesional'!G3224=Tablas!$C$53),AND(D3224=Tablas!$C$62,'Formacion Profesional'!G3224=Tablas!$C$54),AND(D3224=Tablas!$C$62,'Formacion Profesional'!G3224=Tablas!$C$56)),SUM(I3326:I3328),"")</f>
        <v/>
      </c>
      <c r="J3329" s="130" t="str">
        <f>IF(OR(AND(D3224=Tablas!$C$61,'Formacion Profesional'!G3224=Tablas!$C$53),AND(D3224=Tablas!$C$61,'Formacion Profesional'!G3224=Tablas!$C$54),AND(D3224=Tablas!$C$62,'Formacion Profesional'!G3224=Tablas!$C$53),AND(D3224=Tablas!$C$62,'Formacion Profesional'!G3224=Tablas!$C$54),AND(D3224=Tablas!$C$62,'Formacion Profesional'!G3224=Tablas!$C$56)),SUM(J3326:J3328),"")</f>
        <v/>
      </c>
      <c r="L3329" s="26"/>
      <c r="AO3329" s="386"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Profesional'!AS3224=Tablas!$C$56)),"Total","")</f>
        <v/>
      </c>
      <c r="AP3329" s="386"/>
      <c r="AQ3329" s="130"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Profesional'!AS3224=Tablas!$C$56)),SUM(AQ3326:AQ3328),"")</f>
        <v/>
      </c>
      <c r="AR3329" s="130"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Profesional'!AS3224=Tablas!$C$56)),SUM(AR3326:AR3328),"")</f>
        <v/>
      </c>
      <c r="AS3329" s="130"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Profesional'!AS3224=Tablas!$C$56)),SUM(AS3326:AS3328),"")</f>
        <v/>
      </c>
      <c r="AT3329" s="130"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Profesional'!AS3224=Tablas!$C$56)),SUM(AT3326:AT3328),"")</f>
        <v/>
      </c>
      <c r="AU3329" s="130"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Profesional'!AS3224=Tablas!$C$56)),SUM(AU3326:AU3328),"")</f>
        <v/>
      </c>
      <c r="AV3329" s="130" t="str">
        <f>IF(OR(AND(AP3224=Tablas!$C$61,'Formacion Profesional'!AS3224=Tablas!$C$53),AND(AP3224=Tablas!$C$61,'Formacion Profesional'!AS3224=Tablas!$C$54),AND(AP3224=Tablas!$C$62,'Formacion Profesional'!AS3224=Tablas!$C$53),AND(AP3224=Tablas!$C$62,'Formacion Profesional'!AS3224=Tablas!$C$54),AND(AP3224=Tablas!$C$62,'Formacion Profesional'!AS3224=Tablas!$C$56)),SUM(AV3326:AV3328),"")</f>
        <v/>
      </c>
      <c r="AX3329" s="26"/>
    </row>
    <row r="3331" spans="2:55" ht="15.75" x14ac:dyDescent="0.25">
      <c r="B3331" s="271" t="s">
        <v>9205</v>
      </c>
      <c r="C3331" s="271"/>
      <c r="D3331" s="271"/>
      <c r="E3331" s="271"/>
      <c r="F3331" s="271"/>
      <c r="G3331" s="271"/>
      <c r="H3331" s="271"/>
      <c r="I3331" s="271"/>
      <c r="J3331" s="271"/>
      <c r="K3331" s="271"/>
      <c r="L3331" s="271"/>
      <c r="M3331" s="271"/>
      <c r="N3331" s="271"/>
      <c r="O3331" s="271"/>
      <c r="P3331" s="271"/>
      <c r="Q3331" s="271"/>
      <c r="AN3331" s="271" t="s">
        <v>9205</v>
      </c>
      <c r="AO3331" s="271"/>
      <c r="AP3331" s="271"/>
      <c r="AQ3331" s="271"/>
      <c r="AR3331" s="271"/>
      <c r="AS3331" s="271"/>
      <c r="AT3331" s="271"/>
      <c r="AU3331" s="271"/>
      <c r="AV3331" s="271"/>
      <c r="AW3331" s="271"/>
      <c r="AX3331" s="271"/>
      <c r="AY3331" s="271"/>
      <c r="AZ3331" s="271"/>
      <c r="BA3331" s="271"/>
      <c r="BB3331" s="271"/>
      <c r="BC3331" s="271"/>
    </row>
    <row r="3333" spans="2:55" ht="69" customHeight="1" x14ac:dyDescent="0.25">
      <c r="D3333" s="162" t="str">
        <f>IF(D3319&gt;0,"Organismo patrocinado","")</f>
        <v/>
      </c>
      <c r="E3333" s="162" t="str">
        <f>IF(D3319&gt;0,"Dotacion de personal","")</f>
        <v/>
      </c>
      <c r="F3333" s="162" t="str">
        <f>IF(D3319&gt;0,"Cantidad de personas informadas a capacitar","")</f>
        <v/>
      </c>
      <c r="G3333" s="162" t="str">
        <f>IF(D3319&gt;0,"Cantidad de personas a capacitar en el curso","")</f>
        <v/>
      </c>
      <c r="AP3333" s="162" t="str">
        <f>IF(AP3319&gt;0,"Organismo patrocinado","")</f>
        <v/>
      </c>
      <c r="AQ3333" s="162" t="str">
        <f>IF(AP3319&gt;0,"Dotacion de personal","")</f>
        <v/>
      </c>
      <c r="AR3333" s="162" t="str">
        <f>IF(AP3319&gt;0,"Cantidad de personas informadas a capacitar","")</f>
        <v/>
      </c>
      <c r="AS3333" s="162" t="str">
        <f>IF(AP3319&gt;0,"Cantidad de personas a capacitar en el curso","")</f>
        <v/>
      </c>
    </row>
    <row r="3334" spans="2:55" x14ac:dyDescent="0.25">
      <c r="D3334" s="163"/>
      <c r="E3334" s="183" t="str">
        <f>IF(AND(D3319&gt;0,D3334&gt;0),VLOOKUP(D3334,'Organismos patrocinados'!$D$14:$G$43,3,FALSE),"")</f>
        <v/>
      </c>
      <c r="F3334" s="183" t="str">
        <f>IF(AND(D3319&gt;0,D3334&gt;0),VLOOKUP(D3334,'Organismos patrocinados'!$D$14:$G$43,4,FALSE),"")</f>
        <v/>
      </c>
      <c r="G3334" s="77"/>
      <c r="AP3334" s="163"/>
      <c r="AQ3334" s="183" t="str">
        <f>IF(AND(AP3319&gt;0,AP3334&gt;0),VLOOKUP(AP3334,'Organismos patrocinados'!$D$14:$G$43,3,FALSE),"")</f>
        <v/>
      </c>
      <c r="AR3334" s="183" t="str">
        <f>IF(AND(AP3319&gt;0,AP3334&gt;0),VLOOKUP(AP3334,'Organismos patrocinados'!$D$14:$G$43,4,FALSE),"")</f>
        <v/>
      </c>
      <c r="AS3334" s="77"/>
    </row>
    <row r="3335" spans="2:55" x14ac:dyDescent="0.25">
      <c r="D3335" s="163"/>
      <c r="E3335" s="183" t="str">
        <f>IF(AND(D3319&gt;0,D3335&gt;0),VLOOKUP(D3335,'Organismos patrocinados'!$D$14:$G$43,3,FALSE),"")</f>
        <v/>
      </c>
      <c r="F3335" s="183" t="str">
        <f>IF(AND(D3319&gt;0,D3335&gt;0),VLOOKUP(D3335,'Organismos patrocinados'!$D$14:$G$43,4,FALSE),"")</f>
        <v/>
      </c>
      <c r="G3335" s="77"/>
      <c r="AP3335" s="163"/>
      <c r="AQ3335" s="183" t="str">
        <f>IF(AND(AP3319&gt;0,AP3335&gt;0),VLOOKUP(AP3335,'Organismos patrocinados'!$D$14:$G$43,3,FALSE),"")</f>
        <v/>
      </c>
      <c r="AR3335" s="183" t="str">
        <f>IF(AND(AP3319&gt;0,AP3335&gt;0),VLOOKUP(AP3335,'Organismos patrocinados'!$D$14:$G$43,4,FALSE),"")</f>
        <v/>
      </c>
      <c r="AS3335" s="77"/>
    </row>
    <row r="3336" spans="2:55" x14ac:dyDescent="0.25">
      <c r="D3336" s="163"/>
      <c r="E3336" s="183" t="str">
        <f>IF(AND(D3319&gt;0,D3336&gt;0),VLOOKUP(D3336,'Organismos patrocinados'!$D$14:$G$43,3,FALSE),"")</f>
        <v/>
      </c>
      <c r="F3336" s="183" t="str">
        <f>IF(AND(D3319&gt;0,D3336&gt;0),VLOOKUP(D3336,'Organismos patrocinados'!$D$14:$G$43,4,FALSE),"")</f>
        <v/>
      </c>
      <c r="G3336" s="77"/>
      <c r="AP3336" s="163"/>
      <c r="AQ3336" s="183" t="str">
        <f>IF(AND(AP3319&gt;0,AP3336&gt;0),VLOOKUP(AP3336,'Organismos patrocinados'!$D$14:$G$43,3,FALSE),"")</f>
        <v/>
      </c>
      <c r="AR3336" s="183" t="str">
        <f>IF(AND(AP3319&gt;0,AP3336&gt;0),VLOOKUP(AP3336,'Organismos patrocinados'!$D$14:$G$43,4,FALSE),"")</f>
        <v/>
      </c>
      <c r="AS3336" s="77"/>
    </row>
    <row r="3337" spans="2:55" x14ac:dyDescent="0.25">
      <c r="D3337" s="163"/>
      <c r="E3337" s="183" t="str">
        <f>IF(AND(D3319&gt;0,D3337&gt;0),VLOOKUP(D3337,'Organismos patrocinados'!$D$14:$G$43,3,FALSE),"")</f>
        <v/>
      </c>
      <c r="F3337" s="183" t="str">
        <f>IF(AND(D3319&gt;0,D3337&gt;0),VLOOKUP(D3337,'Organismos patrocinados'!$D$14:$G$43,4,FALSE),"")</f>
        <v/>
      </c>
      <c r="G3337" s="77"/>
      <c r="AP3337" s="163"/>
      <c r="AQ3337" s="183" t="str">
        <f>IF(AND(AP3319&gt;0,AP3337&gt;0),VLOOKUP(AP3337,'Organismos patrocinados'!$D$14:$G$43,3,FALSE),"")</f>
        <v/>
      </c>
      <c r="AR3337" s="183" t="str">
        <f>IF(AND(AP3319&gt;0,AP3337&gt;0),VLOOKUP(AP3337,'Organismos patrocinados'!$D$14:$G$43,4,FALSE),"")</f>
        <v/>
      </c>
      <c r="AS3337" s="77"/>
    </row>
    <row r="3338" spans="2:55" x14ac:dyDescent="0.25">
      <c r="D3338" s="163"/>
      <c r="E3338" s="183" t="str">
        <f>IF(AND(D3319&gt;0,D3338&gt;0),VLOOKUP(D3338,'Organismos patrocinados'!$D$14:$G$43,3,FALSE),"")</f>
        <v/>
      </c>
      <c r="F3338" s="183" t="str">
        <f>IF(AND(D3319&gt;0,D3338&gt;0),VLOOKUP(D3338,'Organismos patrocinados'!$D$14:$G$43,4,FALSE),"")</f>
        <v/>
      </c>
      <c r="G3338" s="77"/>
      <c r="AP3338" s="163"/>
      <c r="AQ3338" s="183" t="str">
        <f>IF(AND(AP3319&gt;0,AP3338&gt;0),VLOOKUP(AP3338,'Organismos patrocinados'!$D$14:$G$43,3,FALSE),"")</f>
        <v/>
      </c>
      <c r="AR3338" s="183" t="str">
        <f>IF(AND(AP3319&gt;0,AP3338&gt;0),VLOOKUP(AP3338,'Organismos patrocinados'!$D$14:$G$43,4,FALSE),"")</f>
        <v/>
      </c>
      <c r="AS3338" s="77"/>
    </row>
    <row r="3339" spans="2:55" x14ac:dyDescent="0.25">
      <c r="D3339" s="163"/>
      <c r="E3339" s="183" t="str">
        <f>IF(AND(D3319&gt;0,D3339&gt;0),VLOOKUP(D3339,'Organismos patrocinados'!$D$14:$G$43,3,FALSE),"")</f>
        <v/>
      </c>
      <c r="F3339" s="183" t="str">
        <f>IF(AND(D3319&gt;0,D3339&gt;0),VLOOKUP(D3339,'Organismos patrocinados'!$D$14:$G$43,4,FALSE),"")</f>
        <v/>
      </c>
      <c r="G3339" s="77"/>
      <c r="AP3339" s="163"/>
      <c r="AQ3339" s="183" t="str">
        <f>IF(AND(AP3319&gt;0,AP3339&gt;0),VLOOKUP(AP3339,'Organismos patrocinados'!$D$14:$G$43,3,FALSE),"")</f>
        <v/>
      </c>
      <c r="AR3339" s="183" t="str">
        <f>IF(AND(AP3319&gt;0,AP3339&gt;0),VLOOKUP(AP3339,'Organismos patrocinados'!$D$14:$G$43,4,FALSE),"")</f>
        <v/>
      </c>
      <c r="AS3339" s="77"/>
    </row>
    <row r="3340" spans="2:55" x14ac:dyDescent="0.25">
      <c r="D3340" s="163"/>
      <c r="E3340" s="183" t="str">
        <f>IF(AND(D3319&gt;0,D3340&gt;0),VLOOKUP(D3340,'Organismos patrocinados'!$D$14:$G$43,3,FALSE),"")</f>
        <v/>
      </c>
      <c r="F3340" s="183" t="str">
        <f>IF(AND(D3319&gt;0,D3340&gt;0),VLOOKUP(D3340,'Organismos patrocinados'!$D$14:$G$43,4,FALSE),"")</f>
        <v/>
      </c>
      <c r="G3340" s="77"/>
      <c r="AP3340" s="163"/>
      <c r="AQ3340" s="183" t="str">
        <f>IF(AND(AP3319&gt;0,AP3340&gt;0),VLOOKUP(AP3340,'Organismos patrocinados'!$D$14:$G$43,3,FALSE),"")</f>
        <v/>
      </c>
      <c r="AR3340" s="183" t="str">
        <f>IF(AND(AP3319&gt;0,AP3340&gt;0),VLOOKUP(AP3340,'Organismos patrocinados'!$D$14:$G$43,4,FALSE),"")</f>
        <v/>
      </c>
      <c r="AS3340" s="77"/>
    </row>
    <row r="3341" spans="2:55" x14ac:dyDescent="0.25">
      <c r="D3341" s="163"/>
      <c r="E3341" s="183" t="str">
        <f>IF(AND(D3319&gt;0,D3341&gt;0),VLOOKUP(D3341,'Organismos patrocinados'!$D$14:$G$43,3,FALSE),"")</f>
        <v/>
      </c>
      <c r="F3341" s="183" t="str">
        <f>IF(AND(D3319&gt;0,D3341&gt;0),VLOOKUP(D3341,'Organismos patrocinados'!$D$14:$G$43,4,FALSE),"")</f>
        <v/>
      </c>
      <c r="G3341" s="77"/>
      <c r="AP3341" s="163"/>
      <c r="AQ3341" s="183" t="str">
        <f>IF(AND(AP3319&gt;0,AP3341&gt;0),VLOOKUP(AP3341,'Organismos patrocinados'!$D$14:$G$43,3,FALSE),"")</f>
        <v/>
      </c>
      <c r="AR3341" s="183" t="str">
        <f>IF(AND(AP3319&gt;0,AP3341&gt;0),VLOOKUP(AP3341,'Organismos patrocinados'!$D$14:$G$43,4,FALSE),"")</f>
        <v/>
      </c>
      <c r="AS3341" s="77"/>
    </row>
    <row r="3342" spans="2:55" x14ac:dyDescent="0.25">
      <c r="D3342" s="163"/>
      <c r="E3342" s="183" t="str">
        <f>IF(AND(D3319&gt;0,D3342&gt;0),VLOOKUP(D3342,'Organismos patrocinados'!$D$14:$G$43,3,FALSE),"")</f>
        <v/>
      </c>
      <c r="F3342" s="183" t="str">
        <f>IF(AND(D3319&gt;0,D3342&gt;0),VLOOKUP(D3342,'Organismos patrocinados'!$D$14:$G$43,4,FALSE),"")</f>
        <v/>
      </c>
      <c r="G3342" s="77"/>
      <c r="AP3342" s="163"/>
      <c r="AQ3342" s="183" t="str">
        <f>IF(AND(AP3319&gt;0,AP3342&gt;0),VLOOKUP(AP3342,'Organismos patrocinados'!$D$14:$G$43,3,FALSE),"")</f>
        <v/>
      </c>
      <c r="AR3342" s="183" t="str">
        <f>IF(AND(AP3319&gt;0,AP3342&gt;0),VLOOKUP(AP3342,'Organismos patrocinados'!$D$14:$G$43,4,FALSE),"")</f>
        <v/>
      </c>
      <c r="AS3342" s="77"/>
    </row>
    <row r="3343" spans="2:55" x14ac:dyDescent="0.25">
      <c r="D3343" s="163"/>
      <c r="E3343" s="183" t="str">
        <f>IF(AND(D3319&gt;0,D3343&gt;0),VLOOKUP(D3343,'Organismos patrocinados'!$D$14:$G$43,3,FALSE),"")</f>
        <v/>
      </c>
      <c r="F3343" s="183" t="str">
        <f>IF(AND(D3319&gt;0,D3343&gt;0),VLOOKUP(D3343,'Organismos patrocinados'!$D$14:$G$43,4,FALSE),"")</f>
        <v/>
      </c>
      <c r="G3343" s="77"/>
      <c r="AP3343" s="163"/>
      <c r="AQ3343" s="183" t="str">
        <f>IF(AND(AP3319&gt;0,AP3343&gt;0),VLOOKUP(AP3343,'Organismos patrocinados'!$D$14:$G$43,3,FALSE),"")</f>
        <v/>
      </c>
      <c r="AR3343" s="183" t="str">
        <f>IF(AND(AP3319&gt;0,AP3343&gt;0),VLOOKUP(AP3343,'Organismos patrocinados'!$D$14:$G$43,4,FALSE),"")</f>
        <v/>
      </c>
      <c r="AS3343" s="77"/>
    </row>
    <row r="3344" spans="2:55" x14ac:dyDescent="0.25">
      <c r="D3344" s="163"/>
      <c r="E3344" s="183" t="str">
        <f>IF(AND(D3319&gt;0,D3344&gt;0),VLOOKUP(D3344,'Organismos patrocinados'!$D$14:$G$43,3,FALSE),"")</f>
        <v/>
      </c>
      <c r="F3344" s="183" t="str">
        <f>IF(AND(D3319&gt;0,D3344&gt;0),VLOOKUP(D3344,'Organismos patrocinados'!$D$14:$G$43,4,FALSE),"")</f>
        <v/>
      </c>
      <c r="G3344" s="77"/>
      <c r="AP3344" s="163"/>
      <c r="AQ3344" s="183" t="str">
        <f>IF(AND(AP3319&gt;0,AP3344&gt;0),VLOOKUP(AP3344,'Organismos patrocinados'!$D$14:$G$43,3,FALSE),"")</f>
        <v/>
      </c>
      <c r="AR3344" s="183" t="str">
        <f>IF(AND(AP3319&gt;0,AP3344&gt;0),VLOOKUP(AP3344,'Organismos patrocinados'!$D$14:$G$43,4,FALSE),"")</f>
        <v/>
      </c>
      <c r="AS3344" s="77"/>
    </row>
    <row r="3345" spans="2:55" x14ac:dyDescent="0.25">
      <c r="D3345" s="163"/>
      <c r="E3345" s="183" t="str">
        <f>IF(AND(D3319&gt;0,D3345&gt;0),VLOOKUP(D3345,'Organismos patrocinados'!$D$14:$G$43,3,FALSE),"")</f>
        <v/>
      </c>
      <c r="F3345" s="183" t="str">
        <f>IF(AND(D3319&gt;0,D3345&gt;0),VLOOKUP(D3345,'Organismos patrocinados'!$D$14:$G$43,4,FALSE),"")</f>
        <v/>
      </c>
      <c r="G3345" s="77"/>
      <c r="AP3345" s="163"/>
      <c r="AQ3345" s="183" t="str">
        <f>IF(AND(AP3319&gt;0,AP3345&gt;0),VLOOKUP(AP3345,'Organismos patrocinados'!$D$14:$G$43,3,FALSE),"")</f>
        <v/>
      </c>
      <c r="AR3345" s="183" t="str">
        <f>IF(AND(AP3319&gt;0,AP3345&gt;0),VLOOKUP(AP3345,'Organismos patrocinados'!$D$14:$G$43,4,FALSE),"")</f>
        <v/>
      </c>
      <c r="AS3345" s="77"/>
    </row>
    <row r="3346" spans="2:55" x14ac:dyDescent="0.25">
      <c r="D3346" s="163"/>
      <c r="E3346" s="183" t="str">
        <f>IF(AND(D3319&gt;0,D3346&gt;0),VLOOKUP(D3346,'Organismos patrocinados'!$D$14:$G$43,3,FALSE),"")</f>
        <v/>
      </c>
      <c r="F3346" s="183" t="str">
        <f>IF(AND(D3319&gt;0,D3346&gt;0),VLOOKUP(D3346,'Organismos patrocinados'!$D$14:$G$43,4,FALSE),"")</f>
        <v/>
      </c>
      <c r="G3346" s="77"/>
      <c r="AP3346" s="163"/>
      <c r="AQ3346" s="183" t="str">
        <f>IF(AND(AP3319&gt;0,AP3346&gt;0),VLOOKUP(AP3346,'Organismos patrocinados'!$D$14:$G$43,3,FALSE),"")</f>
        <v/>
      </c>
      <c r="AR3346" s="183" t="str">
        <f>IF(AND(AP3319&gt;0,AP3346&gt;0),VLOOKUP(AP3346,'Organismos patrocinados'!$D$14:$G$43,4,FALSE),"")</f>
        <v/>
      </c>
      <c r="AS3346" s="77"/>
    </row>
    <row r="3347" spans="2:55" x14ac:dyDescent="0.25">
      <c r="D3347" s="163"/>
      <c r="E3347" s="183" t="str">
        <f>IF(AND(D3319&gt;0,D3347&gt;0),VLOOKUP(D3347,'Organismos patrocinados'!$D$14:$G$43,3,FALSE),"")</f>
        <v/>
      </c>
      <c r="F3347" s="183" t="str">
        <f>IF(AND(D3319&gt;0,D3347&gt;0),VLOOKUP(D3347,'Organismos patrocinados'!$D$14:$G$43,4,FALSE),"")</f>
        <v/>
      </c>
      <c r="G3347" s="77"/>
      <c r="AP3347" s="163"/>
      <c r="AQ3347" s="183" t="str">
        <f>IF(AND(AP3319&gt;0,AP3347&gt;0),VLOOKUP(AP3347,'Organismos patrocinados'!$D$14:$G$43,3,FALSE),"")</f>
        <v/>
      </c>
      <c r="AR3347" s="183" t="str">
        <f>IF(AND(AP3319&gt;0,AP3347&gt;0),VLOOKUP(AP3347,'Organismos patrocinados'!$D$14:$G$43,4,FALSE),"")</f>
        <v/>
      </c>
      <c r="AS3347" s="77"/>
    </row>
    <row r="3348" spans="2:55" x14ac:dyDescent="0.25">
      <c r="D3348" s="387" t="str">
        <f>IF(D3319&gt;0,"Total","")</f>
        <v/>
      </c>
      <c r="E3348" s="387"/>
      <c r="F3348" s="387"/>
      <c r="G3348" s="167" t="str">
        <f>IF(D3319&gt;0,SUM(G3334:G3347),"")</f>
        <v/>
      </c>
      <c r="AP3348" s="387" t="str">
        <f>IF(AP3319&gt;0,"Total","")</f>
        <v/>
      </c>
      <c r="AQ3348" s="387"/>
      <c r="AR3348" s="387"/>
      <c r="AS3348" s="167" t="str">
        <f>IF(AP3319&gt;0,SUM(AS3334:AS3347),"")</f>
        <v/>
      </c>
    </row>
    <row r="3353" spans="2:55" ht="30" customHeight="1" x14ac:dyDescent="0.25">
      <c r="C3353" s="103"/>
      <c r="D3353" s="103"/>
      <c r="E3353" s="103"/>
      <c r="F3353" s="166" t="str">
        <f>IF(D3319&gt;0,"Producción / Operaciones ","")</f>
        <v/>
      </c>
      <c r="G3353" s="166" t="str">
        <f>IF(D3319&gt;0,"Comercial y ventas","")</f>
        <v/>
      </c>
      <c r="H3353" s="166" t="str">
        <f>IF(D3319&gt;0,"Administración y finanzas","")</f>
        <v/>
      </c>
      <c r="I3353" s="166" t="str">
        <f>IF(D3319&gt;0,"Recursos Humanos","")</f>
        <v/>
      </c>
      <c r="J3353" s="166" t="str">
        <f>IF(D3319&gt;0,"Otros","")</f>
        <v/>
      </c>
      <c r="K3353" s="166" t="str">
        <f>IF(D3319&gt;0,"TOTAL","")</f>
        <v/>
      </c>
      <c r="AO3353" s="103"/>
      <c r="AP3353" s="103"/>
      <c r="AQ3353" s="103"/>
      <c r="AR3353" s="166" t="str">
        <f>IF(AP3319&gt;0,"Producción / Operaciones ","")</f>
        <v/>
      </c>
      <c r="AS3353" s="166" t="str">
        <f>IF(AP3319&gt;0,"Comercial y ventas","")</f>
        <v/>
      </c>
      <c r="AT3353" s="166" t="str">
        <f>IF(AP3319&gt;0,"Administración y finanzas","")</f>
        <v/>
      </c>
      <c r="AU3353" s="166" t="str">
        <f>IF(AP3319&gt;0,"Recursos Humanos","")</f>
        <v/>
      </c>
      <c r="AV3353" s="166" t="str">
        <f>IF(AP3319&gt;0,"Otros","")</f>
        <v/>
      </c>
      <c r="AW3353" s="166" t="str">
        <f>IF(AP3319&gt;0,"TOTAL","")</f>
        <v/>
      </c>
    </row>
    <row r="3354" spans="2:55" x14ac:dyDescent="0.25">
      <c r="C3354" s="388" t="str">
        <f>IF(AND('Empresa Cooperativa'!D3574=Tablas!C3566,D3319&gt;0),"Gerentes",IF(AND(D3319&gt;0,'Empresa Cooperativa'!D3574=Tablas!C3567),"Cantidad de asociados a capacitar",""))</f>
        <v/>
      </c>
      <c r="D3354" s="388"/>
      <c r="E3354" s="388"/>
      <c r="F3354" s="184"/>
      <c r="G3354" s="184"/>
      <c r="H3354" s="184"/>
      <c r="I3354" s="184"/>
      <c r="J3354" s="184"/>
      <c r="K3354" s="131" t="str">
        <f>IF(D3319&gt;0,SUM(F3354:J3354),"")</f>
        <v/>
      </c>
      <c r="AO3354" s="388" t="str">
        <f>IF(AND('Empresa Cooperativa'!AP3574=Tablas!AQ3566,AP3319&gt;0),"Gerentes",IF(AND(AP3319&gt;0,'Empresa Cooperativa'!AP3574=Tablas!AQ3567),"Cantidad de asociados a capacitar",""))</f>
        <v/>
      </c>
      <c r="AP3354" s="388"/>
      <c r="AQ3354" s="388"/>
      <c r="AR3354" s="184"/>
      <c r="AS3354" s="184"/>
      <c r="AT3354" s="184"/>
      <c r="AU3354" s="184"/>
      <c r="AV3354" s="184"/>
      <c r="AW3354" s="131" t="str">
        <f>IF(AP3319&gt;0,SUM(AR3354:AV3354),"")</f>
        <v/>
      </c>
    </row>
    <row r="3355" spans="2:55" x14ac:dyDescent="0.25">
      <c r="C3355" s="389" t="str">
        <f>IF(AND(D3319&gt;0,'Empresa Cooperativa'!D3574=Tablas!C3566),"Mandos Medios (supervisores, jefes de área, etc.)","")</f>
        <v/>
      </c>
      <c r="D3355" s="389"/>
      <c r="E3355" s="389"/>
      <c r="F3355" s="184"/>
      <c r="G3355" s="184"/>
      <c r="H3355" s="184"/>
      <c r="I3355" s="184"/>
      <c r="J3355" s="184"/>
      <c r="K3355" s="131" t="str">
        <f>IF(D3319&gt;0,SUM(F3355:J3355),"")</f>
        <v/>
      </c>
      <c r="AO3355" s="389" t="str">
        <f>IF(AND(AP3319&gt;0,'Empresa Cooperativa'!AP3574=Tablas!AQ3566),"Mandos Medios (supervisores, jefes de área, etc.)","")</f>
        <v/>
      </c>
      <c r="AP3355" s="389"/>
      <c r="AQ3355" s="389"/>
      <c r="AR3355" s="184"/>
      <c r="AS3355" s="184"/>
      <c r="AT3355" s="184"/>
      <c r="AU3355" s="184"/>
      <c r="AV3355" s="184"/>
      <c r="AW3355" s="131" t="str">
        <f>IF(AP3319&gt;0,SUM(AR3355:AV3355),"")</f>
        <v/>
      </c>
    </row>
    <row r="3356" spans="2:55" x14ac:dyDescent="0.25">
      <c r="C3356" s="389" t="str">
        <f>IF(AND(D3319&gt;0,'Empresa Cooperativa'!D3574=Tablas!C3566),"Operativos","")</f>
        <v/>
      </c>
      <c r="D3356" s="389"/>
      <c r="E3356" s="389"/>
      <c r="F3356" s="184"/>
      <c r="G3356" s="184"/>
      <c r="H3356" s="184"/>
      <c r="I3356" s="184"/>
      <c r="J3356" s="184"/>
      <c r="K3356" s="131" t="str">
        <f>IF(D3319&gt;0,SUM(F3356:J3356),"")</f>
        <v/>
      </c>
      <c r="AO3356" s="389" t="str">
        <f>IF(AND(AP3319&gt;0,'Empresa Cooperativa'!AP3574=Tablas!AQ3566),"Operativos","")</f>
        <v/>
      </c>
      <c r="AP3356" s="389"/>
      <c r="AQ3356" s="389"/>
      <c r="AR3356" s="184"/>
      <c r="AS3356" s="184"/>
      <c r="AT3356" s="184"/>
      <c r="AU3356" s="184"/>
      <c r="AV3356" s="184"/>
      <c r="AW3356" s="131" t="str">
        <f>IF(AP3319&gt;0,SUM(AR3356:AV3356),"")</f>
        <v/>
      </c>
    </row>
    <row r="3357" spans="2:55" x14ac:dyDescent="0.25">
      <c r="C3357" s="386" t="str">
        <f>IF(D3319&gt;0,"Total","")</f>
        <v/>
      </c>
      <c r="D3357" s="386"/>
      <c r="E3357" s="386"/>
      <c r="F3357" s="130" t="str">
        <f>IF(D3319&gt;0,SUM(F3354:F3356),"")</f>
        <v/>
      </c>
      <c r="G3357" s="130" t="str">
        <f>IF(D3319&gt;0,SUM(G3354:G3356),"")</f>
        <v/>
      </c>
      <c r="H3357" s="130" t="str">
        <f>IF(D3319&gt;0,SUM(H3354:H3356),"")</f>
        <v/>
      </c>
      <c r="I3357" s="130" t="str">
        <f>IF(D3319&gt;0,SUM(I3354:I3356),"")</f>
        <v/>
      </c>
      <c r="J3357" s="130" t="str">
        <f>IF(D3319&gt;0,SUM(J3354:J3356),"")</f>
        <v/>
      </c>
      <c r="K3357" s="130" t="str">
        <f>IF(D3319&gt;0,SUM(K3354:K3356),"")</f>
        <v/>
      </c>
      <c r="AO3357" s="386" t="str">
        <f>IF(AP3319&gt;0,"Total","")</f>
        <v/>
      </c>
      <c r="AP3357" s="386"/>
      <c r="AQ3357" s="386"/>
      <c r="AR3357" s="130" t="str">
        <f>IF(AP3319&gt;0,SUM(AR3354:AR3356),"")</f>
        <v/>
      </c>
      <c r="AS3357" s="130" t="str">
        <f>IF(AP3319&gt;0,SUM(AS3354:AS3356),"")</f>
        <v/>
      </c>
      <c r="AT3357" s="130" t="str">
        <f>IF(AP3319&gt;0,SUM(AT3354:AT3356),"")</f>
        <v/>
      </c>
      <c r="AU3357" s="130" t="str">
        <f>IF(AP3319&gt;0,SUM(AU3354:AU3356),"")</f>
        <v/>
      </c>
      <c r="AV3357" s="130" t="str">
        <f>IF(AP3319&gt;0,SUM(AV3354:AV3356),"")</f>
        <v/>
      </c>
      <c r="AW3357" s="130" t="str">
        <f>IF(AP3319&gt;0,SUM(AW3354:AW3356),"")</f>
        <v/>
      </c>
    </row>
    <row r="3358" spans="2:55" x14ac:dyDescent="0.25">
      <c r="C3358" s="58"/>
      <c r="D3358" s="58"/>
      <c r="E3358" s="58"/>
      <c r="F3358" s="58"/>
      <c r="G3358" s="58"/>
      <c r="H3358" s="58"/>
      <c r="I3358" s="58"/>
      <c r="J3358" s="58"/>
      <c r="K3358" s="58"/>
      <c r="AO3358" s="58"/>
      <c r="AP3358" s="58"/>
      <c r="AQ3358" s="58"/>
      <c r="AR3358" s="58"/>
      <c r="AS3358" s="58"/>
      <c r="AT3358" s="58"/>
      <c r="AU3358" s="58"/>
      <c r="AV3358" s="58"/>
      <c r="AW3358" s="58"/>
    </row>
    <row r="3360" spans="2:55" ht="15.75" x14ac:dyDescent="0.25">
      <c r="B3360" s="271" t="s">
        <v>9207</v>
      </c>
      <c r="C3360" s="271"/>
      <c r="D3360" s="271"/>
      <c r="E3360" s="271"/>
      <c r="F3360" s="271"/>
      <c r="G3360" s="271"/>
      <c r="H3360" s="271"/>
      <c r="I3360" s="271"/>
      <c r="J3360" s="271"/>
      <c r="K3360" s="271"/>
      <c r="L3360" s="271"/>
      <c r="M3360" s="271"/>
      <c r="N3360" s="271"/>
      <c r="O3360" s="271"/>
      <c r="P3360" s="271"/>
      <c r="Q3360" s="271"/>
      <c r="AN3360" s="271" t="s">
        <v>9207</v>
      </c>
      <c r="AO3360" s="271"/>
      <c r="AP3360" s="271"/>
      <c r="AQ3360" s="271"/>
      <c r="AR3360" s="271"/>
      <c r="AS3360" s="271"/>
      <c r="AT3360" s="271"/>
      <c r="AU3360" s="271"/>
      <c r="AV3360" s="271"/>
      <c r="AW3360" s="271"/>
      <c r="AX3360" s="271"/>
      <c r="AY3360" s="271"/>
      <c r="AZ3360" s="271"/>
      <c r="BA3360" s="271"/>
      <c r="BB3360" s="271"/>
      <c r="BC3360" s="271"/>
    </row>
    <row r="3362" spans="2:55" x14ac:dyDescent="0.25">
      <c r="B3362" s="288" t="str">
        <f>IF(OR(AND(D3224=Tablas!$C$61,'Formacion Profesional'!G3224=Tablas!$C$53),AND(D3224=Tablas!$C$61,'Formacion Profesional'!G3224=Tablas!$C$54),AND(D3224=Tablas!$C$62,'Formacion Profesional'!G3224=Tablas!$C$53),AND(D3224=Tablas!$C$62,'Formacion Profesional'!G3224=Tablas!$C$56)),"Estos items no son financiables para la combinación de tipo de formación y modalidad","")</f>
        <v/>
      </c>
      <c r="C3362" s="288"/>
      <c r="D3362" s="288"/>
      <c r="E3362" s="288"/>
      <c r="F3362" s="288"/>
      <c r="G3362" s="288"/>
      <c r="H3362" s="288"/>
      <c r="I3362" s="288"/>
      <c r="J3362" s="288"/>
      <c r="K3362" s="288"/>
      <c r="L3362" s="288"/>
      <c r="M3362" s="288"/>
      <c r="N3362" s="288"/>
      <c r="O3362" s="288"/>
      <c r="P3362" s="288"/>
      <c r="Q3362" s="288"/>
      <c r="AN3362" s="288" t="str">
        <f>IF(OR(AND(AP3224=Tablas!$C$61,'Formacion Profesional'!AS3224=Tablas!$C$53),AND(AP3224=Tablas!$C$61,'Formacion Profesional'!AS3224=Tablas!$C$54),AND(AP3224=Tablas!$C$62,'Formacion Profesional'!AS3224=Tablas!$C$53),AND(AP3224=Tablas!$C$62,'Formacion Profesional'!AS3224=Tablas!$C$56)),"Estos items no son financiables para la combinación de tipo de formación y modalidad","")</f>
        <v/>
      </c>
      <c r="AO3362" s="288"/>
      <c r="AP3362" s="288"/>
      <c r="AQ3362" s="288"/>
      <c r="AR3362" s="288"/>
      <c r="AS3362" s="288"/>
      <c r="AT3362" s="288"/>
      <c r="AU3362" s="288"/>
      <c r="AV3362" s="288"/>
      <c r="AW3362" s="288"/>
      <c r="AX3362" s="288"/>
      <c r="AY3362" s="288"/>
      <c r="AZ3362" s="288"/>
      <c r="BA3362" s="288"/>
      <c r="BB3362" s="288"/>
      <c r="BC3362" s="288"/>
    </row>
    <row r="3364" spans="2:55" ht="47.25" customHeight="1" x14ac:dyDescent="0.25">
      <c r="D3364" s="390" t="str">
        <f>IF(AND(D3224=Tablas!$C$62,OR('Formacion Profesional'!G3224=Tablas!$C$54,'Formacion Profesional'!G3224=Tablas!$C$57)),"Insumos 
(Elementos consumidos en la capacitación brindada)","")</f>
        <v/>
      </c>
      <c r="E3364" s="391"/>
      <c r="F3364" s="390" t="str">
        <f>IF(AND(D3224=Tablas!$C$62,'Formacion Profesional'!G3224=Tablas!$C$54,E3294&gt;0),"Ropa de trabajo
(Overol, mameluco o similares)","")</f>
        <v/>
      </c>
      <c r="G3364" s="391"/>
      <c r="H3364" s="390" t="str">
        <f>IF(AND(D3224=Tablas!$C$62,'Formacion Profesional'!G3224=Tablas!$C$54,E3294&gt;0),"Elementos de protección personal (EPP)
(Cascos, guantes, mangas, protección ocular y calzado de seguridad)","")</f>
        <v/>
      </c>
      <c r="I3364" s="392"/>
      <c r="J3364" s="392"/>
      <c r="AP3364" s="390" t="str">
        <f>IF(AND(AP3224=Tablas!$C$62,OR('Formacion Profesional'!AS3224=Tablas!$C$54,'Formacion Profesional'!AS3224=Tablas!$C$57)),"Insumos 
(Elementos consumidos en la capacitación brindada)","")</f>
        <v/>
      </c>
      <c r="AQ3364" s="391"/>
      <c r="AR3364" s="390" t="str">
        <f>IF(AND(AP3224=Tablas!$C$62,'Formacion Profesional'!AS3224=Tablas!$C$54,AQ3294&gt;0),"Ropa de trabajo
(Overol, mameluco o similares)","")</f>
        <v/>
      </c>
      <c r="AS3364" s="391"/>
      <c r="AT3364" s="390" t="str">
        <f>IF(AND(AP3224=Tablas!$C$62,'Formacion Profesional'!AS3224=Tablas!$C$54,AQ3294&gt;0),"Elementos de protección personal (EPP)
(Cascos, guantes, mangas, protección ocular y calzado de seguridad)","")</f>
        <v/>
      </c>
      <c r="AU3364" s="392"/>
      <c r="AV3364" s="392"/>
    </row>
    <row r="3365" spans="2:55" x14ac:dyDescent="0.25">
      <c r="D3365" s="393"/>
      <c r="E3365" s="393"/>
      <c r="F3365" s="394"/>
      <c r="G3365" s="394"/>
      <c r="H3365" s="394"/>
      <c r="I3365" s="394"/>
      <c r="J3365" s="394"/>
      <c r="AP3365" s="393"/>
      <c r="AQ3365" s="393"/>
      <c r="AR3365" s="394"/>
      <c r="AS3365" s="394"/>
      <c r="AT3365" s="394"/>
      <c r="AU3365" s="394"/>
      <c r="AV3365" s="394"/>
    </row>
    <row r="3366" spans="2:55" x14ac:dyDescent="0.25">
      <c r="D3366" s="393"/>
      <c r="E3366" s="393"/>
      <c r="F3366" s="394"/>
      <c r="G3366" s="394"/>
      <c r="H3366" s="394"/>
      <c r="I3366" s="394"/>
      <c r="J3366" s="394"/>
      <c r="AP3366" s="393"/>
      <c r="AQ3366" s="393"/>
      <c r="AR3366" s="394"/>
      <c r="AS3366" s="394"/>
      <c r="AT3366" s="394"/>
      <c r="AU3366" s="394"/>
      <c r="AV3366" s="394"/>
    </row>
    <row r="3367" spans="2:55" x14ac:dyDescent="0.25">
      <c r="D3367" s="393"/>
      <c r="E3367" s="393"/>
      <c r="F3367" s="394"/>
      <c r="G3367" s="394"/>
      <c r="H3367" s="394"/>
      <c r="I3367" s="394"/>
      <c r="J3367" s="394"/>
      <c r="AP3367" s="393"/>
      <c r="AQ3367" s="393"/>
      <c r="AR3367" s="394"/>
      <c r="AS3367" s="394"/>
      <c r="AT3367" s="394"/>
      <c r="AU3367" s="394"/>
      <c r="AV3367" s="394"/>
    </row>
    <row r="3368" spans="2:55" x14ac:dyDescent="0.25">
      <c r="D3368" s="393"/>
      <c r="E3368" s="393"/>
      <c r="F3368" s="394"/>
      <c r="G3368" s="394"/>
      <c r="H3368" s="394"/>
      <c r="I3368" s="394"/>
      <c r="J3368" s="394"/>
      <c r="AP3368" s="393"/>
      <c r="AQ3368" s="393"/>
      <c r="AR3368" s="394"/>
      <c r="AS3368" s="394"/>
      <c r="AT3368" s="394"/>
      <c r="AU3368" s="394"/>
      <c r="AV3368" s="394"/>
    </row>
    <row r="3370" spans="2:55" ht="15.75" x14ac:dyDescent="0.25">
      <c r="B3370" s="271" t="s">
        <v>9209</v>
      </c>
      <c r="C3370" s="271"/>
      <c r="D3370" s="271"/>
      <c r="E3370" s="271"/>
      <c r="F3370" s="271"/>
      <c r="G3370" s="271"/>
      <c r="H3370" s="271"/>
      <c r="I3370" s="271"/>
      <c r="J3370" s="271"/>
      <c r="K3370" s="271"/>
      <c r="L3370" s="271"/>
      <c r="M3370" s="271"/>
      <c r="N3370" s="271"/>
      <c r="O3370" s="271"/>
      <c r="P3370" s="271"/>
      <c r="Q3370" s="271"/>
      <c r="AN3370" s="271" t="s">
        <v>9209</v>
      </c>
      <c r="AO3370" s="271"/>
      <c r="AP3370" s="271"/>
      <c r="AQ3370" s="271"/>
      <c r="AR3370" s="271"/>
      <c r="AS3370" s="271"/>
      <c r="AT3370" s="271"/>
      <c r="AU3370" s="271"/>
      <c r="AV3370" s="271"/>
      <c r="AW3370" s="271"/>
      <c r="AX3370" s="271"/>
      <c r="AY3370" s="271"/>
      <c r="AZ3370" s="271"/>
      <c r="BA3370" s="271"/>
      <c r="BB3370" s="271"/>
      <c r="BC3370" s="271"/>
    </row>
    <row r="3371" spans="2:55" ht="15.75" x14ac:dyDescent="0.25">
      <c r="B3371" s="52"/>
      <c r="C3371" s="52"/>
      <c r="D3371" s="52"/>
      <c r="E3371" s="52"/>
      <c r="F3371" s="52"/>
      <c r="G3371" s="52"/>
      <c r="H3371" s="52"/>
      <c r="I3371" s="52"/>
      <c r="J3371" s="52"/>
      <c r="K3371" s="52"/>
      <c r="L3371" s="52"/>
      <c r="M3371" s="52"/>
      <c r="N3371" s="52"/>
      <c r="O3371" s="52"/>
      <c r="P3371" s="52"/>
      <c r="Q3371" s="52"/>
      <c r="AN3371" s="52"/>
      <c r="AO3371" s="52"/>
      <c r="AP3371" s="52"/>
      <c r="AQ3371" s="52"/>
      <c r="AR3371" s="52"/>
      <c r="AS3371" s="52"/>
      <c r="AT3371" s="52"/>
      <c r="AU3371" s="52"/>
      <c r="AV3371" s="52"/>
      <c r="AW3371" s="52"/>
      <c r="AX3371" s="52"/>
      <c r="AY3371" s="52"/>
      <c r="AZ3371" s="52"/>
      <c r="BA3371" s="52"/>
      <c r="BB3371" s="52"/>
      <c r="BC3371" s="52"/>
    </row>
    <row r="3372" spans="2:55" x14ac:dyDescent="0.25">
      <c r="B3372" s="288" t="str">
        <f>IF(OR(AND(D3224=Tablas!$C$61,'Formacion Profesional'!G3224=Tablas!$C$53),AND(D3224=Tablas!$C$61,'Formacion Profesional'!G3224=Tablas!$C$54),AND(D3224=Tablas!$C$62,'Formacion Profesional'!G3224=Tablas!$C$53),AND(D3224=Tablas!$C$62,'Formacion Profesional'!G3224=Tablas!$C$56),AND(D3224=Tablas!$C$62,'Formacion Profesional'!G3224=Tablas!$C$57)),"Este item no es financiable para la combinación de tipo de formación y modalidad","")</f>
        <v/>
      </c>
      <c r="C3372" s="288"/>
      <c r="D3372" s="288"/>
      <c r="E3372" s="288"/>
      <c r="F3372" s="288"/>
      <c r="G3372" s="288"/>
      <c r="H3372" s="288"/>
      <c r="I3372" s="288"/>
      <c r="J3372" s="288"/>
      <c r="K3372" s="288"/>
      <c r="L3372" s="288"/>
      <c r="M3372" s="288"/>
      <c r="N3372" s="288"/>
      <c r="O3372" s="288"/>
      <c r="P3372" s="288"/>
      <c r="Q3372" s="288"/>
      <c r="AN3372" s="288" t="str">
        <f>IF(OR(AND(AP3224=Tablas!$C$61,'Formacion Profesional'!AS3224=Tablas!$C$53),AND(AP3224=Tablas!$C$61,'Formacion Profesional'!AS3224=Tablas!$C$54),AND(AP3224=Tablas!$C$62,'Formacion Profesional'!AS3224=Tablas!$C$53),AND(AP3224=Tablas!$C$62,'Formacion Profesional'!AS3224=Tablas!$C$56),AND(AP3224=Tablas!$C$62,'Formacion Profesional'!AS3224=Tablas!$C$57)),"Este item no es financiable para la combinación de tipo de formación y modalidad","")</f>
        <v/>
      </c>
      <c r="AO3372" s="288"/>
      <c r="AP3372" s="288"/>
      <c r="AQ3372" s="288"/>
      <c r="AR3372" s="288"/>
      <c r="AS3372" s="288"/>
      <c r="AT3372" s="288"/>
      <c r="AU3372" s="288"/>
      <c r="AV3372" s="288"/>
      <c r="AW3372" s="288"/>
      <c r="AX3372" s="288"/>
      <c r="AY3372" s="288"/>
      <c r="AZ3372" s="288"/>
      <c r="BA3372" s="288"/>
      <c r="BB3372" s="288"/>
      <c r="BC3372" s="288"/>
    </row>
    <row r="3374" spans="2:55" x14ac:dyDescent="0.25">
      <c r="D3374" s="162" t="str">
        <f>IF(AND(D3224=Tablas!$C$62,'Formacion Profesional'!G3224=Tablas!$C$54),"Tipo de bien","")</f>
        <v/>
      </c>
      <c r="E3374" s="162" t="str">
        <f>IF(AND(D3224=Tablas!$C$62,'Formacion Profesional'!G3224=Tablas!$C$54),"Proveedor","")</f>
        <v/>
      </c>
      <c r="F3374" s="162" t="str">
        <f>IF(AND(D3224=Tablas!$C$62,'Formacion Profesional'!G3224=Tablas!$C$54),"Especificaciones técnicas","")</f>
        <v/>
      </c>
      <c r="G3374" s="162" t="str">
        <f>IF(AND(D3224=Tablas!$C$62,'Formacion Profesional'!G3224=Tablas!$C$54),"Cantidad","")</f>
        <v/>
      </c>
      <c r="H3374" s="162" t="str">
        <f>IF(AND(D3224=Tablas!$C$62,'Formacion Profesional'!G3224=Tablas!$C$54),"Costo unitario","")</f>
        <v/>
      </c>
      <c r="I3374" s="162" t="str">
        <f>IF(AND(D3224=Tablas!$C$62,'Formacion Profesional'!G3224=Tablas!$C$54),"Total","")</f>
        <v/>
      </c>
      <c r="AP3374" s="162" t="str">
        <f>IF(AND(AP3224=Tablas!$C$62,'Formacion Profesional'!AS3224=Tablas!$C$54),"Tipo de bien","")</f>
        <v/>
      </c>
      <c r="AQ3374" s="162" t="str">
        <f>IF(AND(AP3224=Tablas!$C$62,'Formacion Profesional'!AS3224=Tablas!$C$54),"Proveedor","")</f>
        <v/>
      </c>
      <c r="AR3374" s="162" t="str">
        <f>IF(AND(AP3224=Tablas!$C$62,'Formacion Profesional'!AS3224=Tablas!$C$54),"Especificaciones técnicas","")</f>
        <v/>
      </c>
      <c r="AS3374" s="162" t="str">
        <f>IF(AND(AP3224=Tablas!$C$62,'Formacion Profesional'!AS3224=Tablas!$C$54),"Cantidad","")</f>
        <v/>
      </c>
      <c r="AT3374" s="162" t="str">
        <f>IF(AND(AP3224=Tablas!$C$62,'Formacion Profesional'!AS3224=Tablas!$C$54),"Costo unitario","")</f>
        <v/>
      </c>
      <c r="AU3374" s="162" t="str">
        <f>IF(AND(AP3224=Tablas!$C$62,'Formacion Profesional'!AS3224=Tablas!$C$54),"Total","")</f>
        <v/>
      </c>
    </row>
    <row r="3375" spans="2:55" x14ac:dyDescent="0.25">
      <c r="D3375" s="185"/>
      <c r="E3375" s="185"/>
      <c r="F3375" s="185"/>
      <c r="G3375" s="186"/>
      <c r="H3375" s="186"/>
      <c r="I3375" s="117" t="str">
        <f>IF(AND(D3224=Tablas!$C$62,'Formacion Profesional'!G3224=Tablas!$C$54),+G3375*H3375,"")</f>
        <v/>
      </c>
      <c r="AP3375" s="185"/>
      <c r="AQ3375" s="185"/>
      <c r="AR3375" s="185"/>
      <c r="AS3375" s="186"/>
      <c r="AT3375" s="186"/>
      <c r="AU3375" s="117" t="str">
        <f>IF(AND(AP3224=Tablas!$C$62,'Formacion Profesional'!AS3224=Tablas!$C$54),+AS3375*AT3375,"")</f>
        <v/>
      </c>
    </row>
    <row r="3376" spans="2:55" x14ac:dyDescent="0.25">
      <c r="D3376" s="185"/>
      <c r="E3376" s="185"/>
      <c r="F3376" s="185"/>
      <c r="G3376" s="186"/>
      <c r="H3376" s="186"/>
      <c r="I3376" s="117" t="str">
        <f>IF(AND(D3224=Tablas!$C$62,'Formacion Profesional'!G3224=Tablas!$C$54),+G3376*H3376,"")</f>
        <v/>
      </c>
      <c r="AP3376" s="185"/>
      <c r="AQ3376" s="185"/>
      <c r="AR3376" s="185"/>
      <c r="AS3376" s="186"/>
      <c r="AT3376" s="186"/>
      <c r="AU3376" s="117" t="str">
        <f>IF(AND(AP3224=Tablas!$C$62,'Formacion Profesional'!AS3224=Tablas!$C$54),+AS3376*AT3376,"")</f>
        <v/>
      </c>
    </row>
    <row r="3377" spans="2:55" x14ac:dyDescent="0.25">
      <c r="D3377" s="185"/>
      <c r="E3377" s="185"/>
      <c r="F3377" s="185"/>
      <c r="G3377" s="186"/>
      <c r="H3377" s="186"/>
      <c r="I3377" s="117" t="str">
        <f>IF(AND(D3224=Tablas!$C$62,'Formacion Profesional'!G3224=Tablas!$C$54),+G3377*H3377,"")</f>
        <v/>
      </c>
      <c r="AP3377" s="185"/>
      <c r="AQ3377" s="185"/>
      <c r="AR3377" s="185"/>
      <c r="AS3377" s="186"/>
      <c r="AT3377" s="186"/>
      <c r="AU3377" s="117" t="str">
        <f>IF(AND(AP3224=Tablas!$C$62,'Formacion Profesional'!AS3224=Tablas!$C$54),+AS3377*AT3377,"")</f>
        <v/>
      </c>
    </row>
    <row r="3378" spans="2:55" x14ac:dyDescent="0.25">
      <c r="D3378" s="185"/>
      <c r="E3378" s="185"/>
      <c r="F3378" s="185"/>
      <c r="G3378" s="186"/>
      <c r="H3378" s="186"/>
      <c r="I3378" s="117" t="str">
        <f>IF(AND(D3224=Tablas!$C$62,'Formacion Profesional'!G3224=Tablas!$C$54),+G3378*H3378,"")</f>
        <v/>
      </c>
      <c r="AP3378" s="185"/>
      <c r="AQ3378" s="185"/>
      <c r="AR3378" s="185"/>
      <c r="AS3378" s="186"/>
      <c r="AT3378" s="186"/>
      <c r="AU3378" s="117" t="str">
        <f>IF(AND(AP3224=Tablas!$C$62,'Formacion Profesional'!AS3224=Tablas!$C$54),+AS3378*AT3378,"")</f>
        <v/>
      </c>
    </row>
    <row r="3379" spans="2:55" x14ac:dyDescent="0.25">
      <c r="D3379" s="185"/>
      <c r="E3379" s="185"/>
      <c r="F3379" s="185"/>
      <c r="G3379" s="186"/>
      <c r="H3379" s="186"/>
      <c r="I3379" s="117" t="str">
        <f>IF(AND(D3224=Tablas!$C$62,'Formacion Profesional'!G3224=Tablas!$C$54),+G3379*H3379,"")</f>
        <v/>
      </c>
      <c r="AP3379" s="185"/>
      <c r="AQ3379" s="185"/>
      <c r="AR3379" s="185"/>
      <c r="AS3379" s="186"/>
      <c r="AT3379" s="186"/>
      <c r="AU3379" s="117" t="str">
        <f>IF(AND(AP3224=Tablas!$C$62,'Formacion Profesional'!AS3224=Tablas!$C$54),+AS3379*AT3379,"")</f>
        <v/>
      </c>
    </row>
    <row r="3380" spans="2:55" x14ac:dyDescent="0.25">
      <c r="D3380" s="185"/>
      <c r="E3380" s="185"/>
      <c r="F3380" s="185"/>
      <c r="G3380" s="186"/>
      <c r="H3380" s="186"/>
      <c r="I3380" s="117" t="str">
        <f>IF(AND(D3224=Tablas!$C$62,'Formacion Profesional'!G3224=Tablas!$C$54),+G3380*H3380,"")</f>
        <v/>
      </c>
      <c r="AP3380" s="185"/>
      <c r="AQ3380" s="185"/>
      <c r="AR3380" s="185"/>
      <c r="AS3380" s="186"/>
      <c r="AT3380" s="186"/>
      <c r="AU3380" s="117" t="str">
        <f>IF(AND(AP3224=Tablas!$C$62,'Formacion Profesional'!AS3224=Tablas!$C$54),+AS3380*AT3380,"")</f>
        <v/>
      </c>
    </row>
    <row r="3381" spans="2:55" x14ac:dyDescent="0.25">
      <c r="D3381" s="185"/>
      <c r="E3381" s="185"/>
      <c r="F3381" s="185"/>
      <c r="G3381" s="186"/>
      <c r="H3381" s="186"/>
      <c r="I3381" s="117" t="str">
        <f>IF(AND(D3224=Tablas!$C$62,'Formacion Profesional'!G3224=Tablas!$C$54),+G3381*H3381,"")</f>
        <v/>
      </c>
      <c r="AP3381" s="185"/>
      <c r="AQ3381" s="185"/>
      <c r="AR3381" s="185"/>
      <c r="AS3381" s="186"/>
      <c r="AT3381" s="186"/>
      <c r="AU3381" s="117" t="str">
        <f>IF(AND(AP3224=Tablas!$C$62,'Formacion Profesional'!AS3224=Tablas!$C$54),+AS3381*AT3381,"")</f>
        <v/>
      </c>
    </row>
    <row r="3382" spans="2:55" x14ac:dyDescent="0.25">
      <c r="D3382" s="185"/>
      <c r="E3382" s="185"/>
      <c r="F3382" s="185"/>
      <c r="G3382" s="186"/>
      <c r="H3382" s="186"/>
      <c r="I3382" s="117" t="str">
        <f>IF(AND(D3224=Tablas!$C$62,'Formacion Profesional'!G3224=Tablas!$C$54),+G3382*H3382,"")</f>
        <v/>
      </c>
      <c r="AP3382" s="185"/>
      <c r="AQ3382" s="185"/>
      <c r="AR3382" s="185"/>
      <c r="AS3382" s="186"/>
      <c r="AT3382" s="186"/>
      <c r="AU3382" s="117" t="str">
        <f>IF(AND(AP3224=Tablas!$C$62,'Formacion Profesional'!AS3224=Tablas!$C$54),+AS3382*AT3382,"")</f>
        <v/>
      </c>
    </row>
    <row r="3383" spans="2:55" x14ac:dyDescent="0.25">
      <c r="D3383" s="185"/>
      <c r="E3383" s="185"/>
      <c r="F3383" s="185"/>
      <c r="G3383" s="186"/>
      <c r="H3383" s="186"/>
      <c r="I3383" s="117" t="str">
        <f>IF(AND(D3224=Tablas!$C$62,'Formacion Profesional'!G3224=Tablas!$C$54),+G3383*H3383,"")</f>
        <v/>
      </c>
      <c r="AP3383" s="185"/>
      <c r="AQ3383" s="185"/>
      <c r="AR3383" s="185"/>
      <c r="AS3383" s="186"/>
      <c r="AT3383" s="186"/>
      <c r="AU3383" s="117" t="str">
        <f>IF(AND(AP3224=Tablas!$C$62,'Formacion Profesional'!AS3224=Tablas!$C$54),+AS3383*AT3383,"")</f>
        <v/>
      </c>
    </row>
    <row r="3384" spans="2:55" x14ac:dyDescent="0.25">
      <c r="D3384" s="185"/>
      <c r="E3384" s="185"/>
      <c r="F3384" s="185"/>
      <c r="G3384" s="186"/>
      <c r="H3384" s="186"/>
      <c r="I3384" s="117" t="str">
        <f>IF(AND(D3224=Tablas!$C$62,'Formacion Profesional'!G3224=Tablas!$C$54),+G3384*H3384,"")</f>
        <v/>
      </c>
      <c r="AP3384" s="185"/>
      <c r="AQ3384" s="185"/>
      <c r="AR3384" s="185"/>
      <c r="AS3384" s="186"/>
      <c r="AT3384" s="186"/>
      <c r="AU3384" s="117" t="str">
        <f>IF(AND(AP3224=Tablas!$C$62,'Formacion Profesional'!AS3224=Tablas!$C$54),+AS3384*AT3384,"")</f>
        <v/>
      </c>
    </row>
    <row r="3385" spans="2:55" x14ac:dyDescent="0.25">
      <c r="D3385" s="185"/>
      <c r="E3385" s="185"/>
      <c r="F3385" s="185"/>
      <c r="G3385" s="186"/>
      <c r="H3385" s="186"/>
      <c r="I3385" s="117" t="str">
        <f>IF(AND(D3224=Tablas!$C$62,'Formacion Profesional'!G3224=Tablas!$C$54),+G3385*H3385,"")</f>
        <v/>
      </c>
      <c r="AP3385" s="185"/>
      <c r="AQ3385" s="185"/>
      <c r="AR3385" s="185"/>
      <c r="AS3385" s="186"/>
      <c r="AT3385" s="186"/>
      <c r="AU3385" s="117" t="str">
        <f>IF(AND(AP3224=Tablas!$C$62,'Formacion Profesional'!AS3224=Tablas!$C$54),+AS3385*AT3385,"")</f>
        <v/>
      </c>
    </row>
    <row r="3386" spans="2:55" x14ac:dyDescent="0.25">
      <c r="D3386" s="185"/>
      <c r="E3386" s="185"/>
      <c r="F3386" s="185"/>
      <c r="G3386" s="186"/>
      <c r="H3386" s="186"/>
      <c r="I3386" s="117" t="str">
        <f>IF(AND(D3224=Tablas!$C$62,'Formacion Profesional'!G3224=Tablas!$C$54),+G3386*H3386,"")</f>
        <v/>
      </c>
      <c r="AP3386" s="185"/>
      <c r="AQ3386" s="185"/>
      <c r="AR3386" s="185"/>
      <c r="AS3386" s="186"/>
      <c r="AT3386" s="186"/>
      <c r="AU3386" s="117" t="str">
        <f>IF(AND(AP3224=Tablas!$C$62,'Formacion Profesional'!AS3224=Tablas!$C$54),+AS3386*AT3386,"")</f>
        <v/>
      </c>
    </row>
    <row r="3387" spans="2:55" x14ac:dyDescent="0.25">
      <c r="D3387" s="185"/>
      <c r="E3387" s="185"/>
      <c r="F3387" s="185"/>
      <c r="G3387" s="186"/>
      <c r="H3387" s="186"/>
      <c r="I3387" s="117" t="str">
        <f>IF(AND(D3224=Tablas!$C$62,'Formacion Profesional'!G3224=Tablas!$C$54),+G3387*H3387,"")</f>
        <v/>
      </c>
      <c r="AP3387" s="185"/>
      <c r="AQ3387" s="185"/>
      <c r="AR3387" s="185"/>
      <c r="AS3387" s="186"/>
      <c r="AT3387" s="186"/>
      <c r="AU3387" s="117" t="str">
        <f>IF(AND(AP3224=Tablas!$C$62,'Formacion Profesional'!AS3224=Tablas!$C$54),+AS3387*AT3387,"")</f>
        <v/>
      </c>
    </row>
    <row r="3388" spans="2:55" x14ac:dyDescent="0.25">
      <c r="D3388" s="185"/>
      <c r="E3388" s="185"/>
      <c r="F3388" s="185"/>
      <c r="G3388" s="186"/>
      <c r="H3388" s="186"/>
      <c r="I3388" s="117" t="str">
        <f>IF(AND(D3224=Tablas!$C$62,'Formacion Profesional'!G3224=Tablas!$C$54),+G3388*H3388,"")</f>
        <v/>
      </c>
      <c r="AP3388" s="185"/>
      <c r="AQ3388" s="185"/>
      <c r="AR3388" s="185"/>
      <c r="AS3388" s="186"/>
      <c r="AT3388" s="186"/>
      <c r="AU3388" s="117" t="str">
        <f>IF(AND(AP3224=Tablas!$C$62,'Formacion Profesional'!AS3224=Tablas!$C$54),+AS3388*AT3388,"")</f>
        <v/>
      </c>
    </row>
    <row r="3389" spans="2:55" x14ac:dyDescent="0.25">
      <c r="D3389" s="185"/>
      <c r="E3389" s="185"/>
      <c r="F3389" s="185"/>
      <c r="G3389" s="186"/>
      <c r="H3389" s="186"/>
      <c r="I3389" s="117" t="str">
        <f>IF(AND(D3224=Tablas!$C$62,'Formacion Profesional'!G3224=Tablas!$C$54),+G3389*H3389,"")</f>
        <v/>
      </c>
      <c r="AP3389" s="185"/>
      <c r="AQ3389" s="185"/>
      <c r="AR3389" s="185"/>
      <c r="AS3389" s="186"/>
      <c r="AT3389" s="186"/>
      <c r="AU3389" s="117" t="str">
        <f>IF(AND(AP3224=Tablas!$C$62,'Formacion Profesional'!AS3224=Tablas!$C$54),+AS3389*AT3389,"")</f>
        <v/>
      </c>
    </row>
    <row r="3390" spans="2:55" x14ac:dyDescent="0.25">
      <c r="D3390" s="387" t="str">
        <f>IF(AND(D3224=Tablas!$C$62,'Formacion Profesional'!G3224=Tablas!$C$54),"Total","")</f>
        <v/>
      </c>
      <c r="E3390" s="387"/>
      <c r="F3390" s="387"/>
      <c r="G3390" s="387"/>
      <c r="H3390" s="387"/>
      <c r="I3390" s="126">
        <f>SUM(I3375:I3389)</f>
        <v>0</v>
      </c>
      <c r="AP3390" s="387" t="str">
        <f>IF(AND(AP3224=Tablas!$C$62,'Formacion Profesional'!AS3224=Tablas!$C$54),"Total","")</f>
        <v/>
      </c>
      <c r="AQ3390" s="387"/>
      <c r="AR3390" s="387"/>
      <c r="AS3390" s="387"/>
      <c r="AT3390" s="387"/>
      <c r="AU3390" s="126">
        <f>SUM(AU3375:AU3389)</f>
        <v>0</v>
      </c>
    </row>
    <row r="3392" spans="2:55" ht="15.75" x14ac:dyDescent="0.25">
      <c r="B3392" s="271" t="s">
        <v>9210</v>
      </c>
      <c r="C3392" s="271"/>
      <c r="D3392" s="271"/>
      <c r="E3392" s="271"/>
      <c r="F3392" s="271"/>
      <c r="G3392" s="271"/>
      <c r="H3392" s="271"/>
      <c r="I3392" s="271"/>
      <c r="J3392" s="271"/>
      <c r="K3392" s="271"/>
      <c r="L3392" s="271"/>
      <c r="M3392" s="271"/>
      <c r="N3392" s="271"/>
      <c r="O3392" s="271"/>
      <c r="P3392" s="271"/>
      <c r="Q3392" s="271"/>
      <c r="AN3392" s="271" t="s">
        <v>9210</v>
      </c>
      <c r="AO3392" s="271"/>
      <c r="AP3392" s="271"/>
      <c r="AQ3392" s="271"/>
      <c r="AR3392" s="271"/>
      <c r="AS3392" s="271"/>
      <c r="AT3392" s="271"/>
      <c r="AU3392" s="271"/>
      <c r="AV3392" s="271"/>
      <c r="AW3392" s="271"/>
      <c r="AX3392" s="271"/>
      <c r="AY3392" s="271"/>
      <c r="AZ3392" s="271"/>
      <c r="BA3392" s="271"/>
      <c r="BB3392" s="271"/>
      <c r="BC3392" s="271"/>
    </row>
    <row r="3395" spans="3:54" ht="15" customHeight="1" x14ac:dyDescent="0.25">
      <c r="C3395" s="288" t="s">
        <v>9211</v>
      </c>
      <c r="D3395" s="288"/>
      <c r="E3395" s="288"/>
      <c r="F3395" s="288"/>
      <c r="G3395" s="288"/>
      <c r="H3395" s="288"/>
      <c r="AO3395" s="288" t="s">
        <v>9211</v>
      </c>
      <c r="AP3395" s="288"/>
      <c r="AQ3395" s="288"/>
      <c r="AR3395" s="288"/>
      <c r="AS3395" s="288"/>
      <c r="AT3395" s="288"/>
    </row>
    <row r="3397" spans="3:54" x14ac:dyDescent="0.25">
      <c r="C3397" s="341"/>
      <c r="D3397" s="342"/>
      <c r="E3397" s="342"/>
      <c r="F3397" s="342"/>
      <c r="G3397" s="342"/>
      <c r="H3397" s="342"/>
      <c r="I3397" s="342"/>
      <c r="J3397" s="342"/>
      <c r="K3397" s="342"/>
      <c r="L3397" s="342"/>
      <c r="M3397" s="342"/>
      <c r="N3397" s="342"/>
      <c r="O3397" s="342"/>
      <c r="P3397" s="343"/>
      <c r="AO3397" s="341"/>
      <c r="AP3397" s="342"/>
      <c r="AQ3397" s="342"/>
      <c r="AR3397" s="342"/>
      <c r="AS3397" s="342"/>
      <c r="AT3397" s="342"/>
      <c r="AU3397" s="342"/>
      <c r="AV3397" s="342"/>
      <c r="AW3397" s="342"/>
      <c r="AX3397" s="342"/>
      <c r="AY3397" s="342"/>
      <c r="AZ3397" s="342"/>
      <c r="BA3397" s="342"/>
      <c r="BB3397" s="343"/>
    </row>
    <row r="3398" spans="3:54" x14ac:dyDescent="0.25">
      <c r="C3398" s="344"/>
      <c r="D3398" s="304"/>
      <c r="E3398" s="304"/>
      <c r="F3398" s="304"/>
      <c r="G3398" s="304"/>
      <c r="H3398" s="304"/>
      <c r="I3398" s="304"/>
      <c r="J3398" s="304"/>
      <c r="K3398" s="304"/>
      <c r="L3398" s="304"/>
      <c r="M3398" s="304"/>
      <c r="N3398" s="304"/>
      <c r="O3398" s="304"/>
      <c r="P3398" s="345"/>
      <c r="AO3398" s="344"/>
      <c r="AP3398" s="304"/>
      <c r="AQ3398" s="304"/>
      <c r="AR3398" s="304"/>
      <c r="AS3398" s="304"/>
      <c r="AT3398" s="304"/>
      <c r="AU3398" s="304"/>
      <c r="AV3398" s="304"/>
      <c r="AW3398" s="304"/>
      <c r="AX3398" s="304"/>
      <c r="AY3398" s="304"/>
      <c r="AZ3398" s="304"/>
      <c r="BA3398" s="304"/>
      <c r="BB3398" s="345"/>
    </row>
    <row r="3399" spans="3:54" x14ac:dyDescent="0.25">
      <c r="C3399" s="344"/>
      <c r="D3399" s="304"/>
      <c r="E3399" s="304"/>
      <c r="F3399" s="304"/>
      <c r="G3399" s="304"/>
      <c r="H3399" s="304"/>
      <c r="I3399" s="304"/>
      <c r="J3399" s="304"/>
      <c r="K3399" s="304"/>
      <c r="L3399" s="304"/>
      <c r="M3399" s="304"/>
      <c r="N3399" s="304"/>
      <c r="O3399" s="304"/>
      <c r="P3399" s="345"/>
      <c r="AO3399" s="344"/>
      <c r="AP3399" s="304"/>
      <c r="AQ3399" s="304"/>
      <c r="AR3399" s="304"/>
      <c r="AS3399" s="304"/>
      <c r="AT3399" s="304"/>
      <c r="AU3399" s="304"/>
      <c r="AV3399" s="304"/>
      <c r="AW3399" s="304"/>
      <c r="AX3399" s="304"/>
      <c r="AY3399" s="304"/>
      <c r="AZ3399" s="304"/>
      <c r="BA3399" s="304"/>
      <c r="BB3399" s="345"/>
    </row>
    <row r="3400" spans="3:54" x14ac:dyDescent="0.25">
      <c r="C3400" s="344"/>
      <c r="D3400" s="304"/>
      <c r="E3400" s="304"/>
      <c r="F3400" s="304"/>
      <c r="G3400" s="304"/>
      <c r="H3400" s="304"/>
      <c r="I3400" s="304"/>
      <c r="J3400" s="304"/>
      <c r="K3400" s="304"/>
      <c r="L3400" s="304"/>
      <c r="M3400" s="304"/>
      <c r="N3400" s="304"/>
      <c r="O3400" s="304"/>
      <c r="P3400" s="345"/>
      <c r="AO3400" s="344"/>
      <c r="AP3400" s="304"/>
      <c r="AQ3400" s="304"/>
      <c r="AR3400" s="304"/>
      <c r="AS3400" s="304"/>
      <c r="AT3400" s="304"/>
      <c r="AU3400" s="304"/>
      <c r="AV3400" s="304"/>
      <c r="AW3400" s="304"/>
      <c r="AX3400" s="304"/>
      <c r="AY3400" s="304"/>
      <c r="AZ3400" s="304"/>
      <c r="BA3400" s="304"/>
      <c r="BB3400" s="345"/>
    </row>
    <row r="3401" spans="3:54" x14ac:dyDescent="0.25">
      <c r="C3401" s="344"/>
      <c r="D3401" s="304"/>
      <c r="E3401" s="304"/>
      <c r="F3401" s="304"/>
      <c r="G3401" s="304"/>
      <c r="H3401" s="304"/>
      <c r="I3401" s="304"/>
      <c r="J3401" s="304"/>
      <c r="K3401" s="304"/>
      <c r="L3401" s="304"/>
      <c r="M3401" s="304"/>
      <c r="N3401" s="304"/>
      <c r="O3401" s="304"/>
      <c r="P3401" s="345"/>
      <c r="AO3401" s="344"/>
      <c r="AP3401" s="304"/>
      <c r="AQ3401" s="304"/>
      <c r="AR3401" s="304"/>
      <c r="AS3401" s="304"/>
      <c r="AT3401" s="304"/>
      <c r="AU3401" s="304"/>
      <c r="AV3401" s="304"/>
      <c r="AW3401" s="304"/>
      <c r="AX3401" s="304"/>
      <c r="AY3401" s="304"/>
      <c r="AZ3401" s="304"/>
      <c r="BA3401" s="304"/>
      <c r="BB3401" s="345"/>
    </row>
    <row r="3402" spans="3:54" x14ac:dyDescent="0.25">
      <c r="C3402" s="346"/>
      <c r="D3402" s="347"/>
      <c r="E3402" s="347"/>
      <c r="F3402" s="347"/>
      <c r="G3402" s="347"/>
      <c r="H3402" s="347"/>
      <c r="I3402" s="347"/>
      <c r="J3402" s="347"/>
      <c r="K3402" s="347"/>
      <c r="L3402" s="347"/>
      <c r="M3402" s="347"/>
      <c r="N3402" s="347"/>
      <c r="O3402" s="347"/>
      <c r="P3402" s="348"/>
      <c r="AO3402" s="346"/>
      <c r="AP3402" s="347"/>
      <c r="AQ3402" s="347"/>
      <c r="AR3402" s="347"/>
      <c r="AS3402" s="347"/>
      <c r="AT3402" s="347"/>
      <c r="AU3402" s="347"/>
      <c r="AV3402" s="347"/>
      <c r="AW3402" s="347"/>
      <c r="AX3402" s="347"/>
      <c r="AY3402" s="347"/>
      <c r="AZ3402" s="347"/>
      <c r="BA3402" s="347"/>
      <c r="BB3402" s="348"/>
    </row>
    <row r="3404" spans="3:54" ht="15" customHeight="1" x14ac:dyDescent="0.25">
      <c r="C3404" s="288" t="s">
        <v>9212</v>
      </c>
      <c r="D3404" s="288"/>
      <c r="E3404" s="288"/>
      <c r="F3404" s="288"/>
      <c r="G3404" s="288"/>
      <c r="H3404" s="288"/>
      <c r="AO3404" s="288" t="s">
        <v>9212</v>
      </c>
      <c r="AP3404" s="288"/>
      <c r="AQ3404" s="288"/>
      <c r="AR3404" s="288"/>
      <c r="AS3404" s="288"/>
      <c r="AT3404" s="288"/>
    </row>
    <row r="3406" spans="3:54" x14ac:dyDescent="0.25">
      <c r="C3406" s="341"/>
      <c r="D3406" s="342"/>
      <c r="E3406" s="342"/>
      <c r="F3406" s="342"/>
      <c r="G3406" s="342"/>
      <c r="H3406" s="342"/>
      <c r="I3406" s="342"/>
      <c r="J3406" s="342"/>
      <c r="K3406" s="342"/>
      <c r="L3406" s="342"/>
      <c r="M3406" s="342"/>
      <c r="N3406" s="342"/>
      <c r="O3406" s="342"/>
      <c r="P3406" s="343"/>
      <c r="AO3406" s="341"/>
      <c r="AP3406" s="342"/>
      <c r="AQ3406" s="342"/>
      <c r="AR3406" s="342"/>
      <c r="AS3406" s="342"/>
      <c r="AT3406" s="342"/>
      <c r="AU3406" s="342"/>
      <c r="AV3406" s="342"/>
      <c r="AW3406" s="342"/>
      <c r="AX3406" s="342"/>
      <c r="AY3406" s="342"/>
      <c r="AZ3406" s="342"/>
      <c r="BA3406" s="342"/>
      <c r="BB3406" s="343"/>
    </row>
    <row r="3407" spans="3:54" x14ac:dyDescent="0.25">
      <c r="C3407" s="344"/>
      <c r="D3407" s="304"/>
      <c r="E3407" s="304"/>
      <c r="F3407" s="304"/>
      <c r="G3407" s="304"/>
      <c r="H3407" s="304"/>
      <c r="I3407" s="304"/>
      <c r="J3407" s="304"/>
      <c r="K3407" s="304"/>
      <c r="L3407" s="304"/>
      <c r="M3407" s="304"/>
      <c r="N3407" s="304"/>
      <c r="O3407" s="304"/>
      <c r="P3407" s="345"/>
      <c r="AO3407" s="344"/>
      <c r="AP3407" s="304"/>
      <c r="AQ3407" s="304"/>
      <c r="AR3407" s="304"/>
      <c r="AS3407" s="304"/>
      <c r="AT3407" s="304"/>
      <c r="AU3407" s="304"/>
      <c r="AV3407" s="304"/>
      <c r="AW3407" s="304"/>
      <c r="AX3407" s="304"/>
      <c r="AY3407" s="304"/>
      <c r="AZ3407" s="304"/>
      <c r="BA3407" s="304"/>
      <c r="BB3407" s="345"/>
    </row>
    <row r="3408" spans="3:54" x14ac:dyDescent="0.25">
      <c r="C3408" s="344"/>
      <c r="D3408" s="304"/>
      <c r="E3408" s="304"/>
      <c r="F3408" s="304"/>
      <c r="G3408" s="304"/>
      <c r="H3408" s="304"/>
      <c r="I3408" s="304"/>
      <c r="J3408" s="304"/>
      <c r="K3408" s="304"/>
      <c r="L3408" s="304"/>
      <c r="M3408" s="304"/>
      <c r="N3408" s="304"/>
      <c r="O3408" s="304"/>
      <c r="P3408" s="345"/>
      <c r="AO3408" s="344"/>
      <c r="AP3408" s="304"/>
      <c r="AQ3408" s="304"/>
      <c r="AR3408" s="304"/>
      <c r="AS3408" s="304"/>
      <c r="AT3408" s="304"/>
      <c r="AU3408" s="304"/>
      <c r="AV3408" s="304"/>
      <c r="AW3408" s="304"/>
      <c r="AX3408" s="304"/>
      <c r="AY3408" s="304"/>
      <c r="AZ3408" s="304"/>
      <c r="BA3408" s="304"/>
      <c r="BB3408" s="345"/>
    </row>
    <row r="3409" spans="2:55" x14ac:dyDescent="0.25">
      <c r="C3409" s="344"/>
      <c r="D3409" s="304"/>
      <c r="E3409" s="304"/>
      <c r="F3409" s="304"/>
      <c r="G3409" s="304"/>
      <c r="H3409" s="304"/>
      <c r="I3409" s="304"/>
      <c r="J3409" s="304"/>
      <c r="K3409" s="304"/>
      <c r="L3409" s="304"/>
      <c r="M3409" s="304"/>
      <c r="N3409" s="304"/>
      <c r="O3409" s="304"/>
      <c r="P3409" s="345"/>
      <c r="AO3409" s="344"/>
      <c r="AP3409" s="304"/>
      <c r="AQ3409" s="304"/>
      <c r="AR3409" s="304"/>
      <c r="AS3409" s="304"/>
      <c r="AT3409" s="304"/>
      <c r="AU3409" s="304"/>
      <c r="AV3409" s="304"/>
      <c r="AW3409" s="304"/>
      <c r="AX3409" s="304"/>
      <c r="AY3409" s="304"/>
      <c r="AZ3409" s="304"/>
      <c r="BA3409" s="304"/>
      <c r="BB3409" s="345"/>
    </row>
    <row r="3410" spans="2:55" x14ac:dyDescent="0.25">
      <c r="C3410" s="344"/>
      <c r="D3410" s="304"/>
      <c r="E3410" s="304"/>
      <c r="F3410" s="304"/>
      <c r="G3410" s="304"/>
      <c r="H3410" s="304"/>
      <c r="I3410" s="304"/>
      <c r="J3410" s="304"/>
      <c r="K3410" s="304"/>
      <c r="L3410" s="304"/>
      <c r="M3410" s="304"/>
      <c r="N3410" s="304"/>
      <c r="O3410" s="304"/>
      <c r="P3410" s="345"/>
      <c r="AO3410" s="344"/>
      <c r="AP3410" s="304"/>
      <c r="AQ3410" s="304"/>
      <c r="AR3410" s="304"/>
      <c r="AS3410" s="304"/>
      <c r="AT3410" s="304"/>
      <c r="AU3410" s="304"/>
      <c r="AV3410" s="304"/>
      <c r="AW3410" s="304"/>
      <c r="AX3410" s="304"/>
      <c r="AY3410" s="304"/>
      <c r="AZ3410" s="304"/>
      <c r="BA3410" s="304"/>
      <c r="BB3410" s="345"/>
    </row>
    <row r="3411" spans="2:55" x14ac:dyDescent="0.25">
      <c r="C3411" s="346"/>
      <c r="D3411" s="347"/>
      <c r="E3411" s="347"/>
      <c r="F3411" s="347"/>
      <c r="G3411" s="347"/>
      <c r="H3411" s="347"/>
      <c r="I3411" s="347"/>
      <c r="J3411" s="347"/>
      <c r="K3411" s="347"/>
      <c r="L3411" s="347"/>
      <c r="M3411" s="347"/>
      <c r="N3411" s="347"/>
      <c r="O3411" s="347"/>
      <c r="P3411" s="348"/>
      <c r="AO3411" s="346"/>
      <c r="AP3411" s="347"/>
      <c r="AQ3411" s="347"/>
      <c r="AR3411" s="347"/>
      <c r="AS3411" s="347"/>
      <c r="AT3411" s="347"/>
      <c r="AU3411" s="347"/>
      <c r="AV3411" s="347"/>
      <c r="AW3411" s="347"/>
      <c r="AX3411" s="347"/>
      <c r="AY3411" s="347"/>
      <c r="AZ3411" s="347"/>
      <c r="BA3411" s="347"/>
      <c r="BB3411" s="348"/>
    </row>
    <row r="3413" spans="2:55" x14ac:dyDescent="0.25">
      <c r="C3413" s="288" t="s">
        <v>9213</v>
      </c>
      <c r="D3413" s="288"/>
      <c r="E3413" s="288"/>
      <c r="AO3413" s="288" t="s">
        <v>9213</v>
      </c>
      <c r="AP3413" s="288"/>
      <c r="AQ3413" s="288"/>
    </row>
    <row r="3415" spans="2:55" x14ac:dyDescent="0.25">
      <c r="C3415" s="341"/>
      <c r="D3415" s="342"/>
      <c r="E3415" s="342"/>
      <c r="F3415" s="342"/>
      <c r="G3415" s="342"/>
      <c r="H3415" s="342"/>
      <c r="I3415" s="342"/>
      <c r="J3415" s="342"/>
      <c r="K3415" s="342"/>
      <c r="L3415" s="342"/>
      <c r="M3415" s="342"/>
      <c r="N3415" s="342"/>
      <c r="O3415" s="342"/>
      <c r="P3415" s="343"/>
      <c r="AO3415" s="341"/>
      <c r="AP3415" s="342"/>
      <c r="AQ3415" s="342"/>
      <c r="AR3415" s="342"/>
      <c r="AS3415" s="342"/>
      <c r="AT3415" s="342"/>
      <c r="AU3415" s="342"/>
      <c r="AV3415" s="342"/>
      <c r="AW3415" s="342"/>
      <c r="AX3415" s="342"/>
      <c r="AY3415" s="342"/>
      <c r="AZ3415" s="342"/>
      <c r="BA3415" s="342"/>
      <c r="BB3415" s="343"/>
    </row>
    <row r="3416" spans="2:55" x14ac:dyDescent="0.25">
      <c r="C3416" s="344"/>
      <c r="D3416" s="304"/>
      <c r="E3416" s="304"/>
      <c r="F3416" s="304"/>
      <c r="G3416" s="304"/>
      <c r="H3416" s="304"/>
      <c r="I3416" s="304"/>
      <c r="J3416" s="304"/>
      <c r="K3416" s="304"/>
      <c r="L3416" s="304"/>
      <c r="M3416" s="304"/>
      <c r="N3416" s="304"/>
      <c r="O3416" s="304"/>
      <c r="P3416" s="345"/>
      <c r="AO3416" s="344"/>
      <c r="AP3416" s="304"/>
      <c r="AQ3416" s="304"/>
      <c r="AR3416" s="304"/>
      <c r="AS3416" s="304"/>
      <c r="AT3416" s="304"/>
      <c r="AU3416" s="304"/>
      <c r="AV3416" s="304"/>
      <c r="AW3416" s="304"/>
      <c r="AX3416" s="304"/>
      <c r="AY3416" s="304"/>
      <c r="AZ3416" s="304"/>
      <c r="BA3416" s="304"/>
      <c r="BB3416" s="345"/>
    </row>
    <row r="3417" spans="2:55" x14ac:dyDescent="0.25">
      <c r="C3417" s="344"/>
      <c r="D3417" s="304"/>
      <c r="E3417" s="304"/>
      <c r="F3417" s="304"/>
      <c r="G3417" s="304"/>
      <c r="H3417" s="304"/>
      <c r="I3417" s="304"/>
      <c r="J3417" s="304"/>
      <c r="K3417" s="304"/>
      <c r="L3417" s="304"/>
      <c r="M3417" s="304"/>
      <c r="N3417" s="304"/>
      <c r="O3417" s="304"/>
      <c r="P3417" s="345"/>
      <c r="AO3417" s="344"/>
      <c r="AP3417" s="304"/>
      <c r="AQ3417" s="304"/>
      <c r="AR3417" s="304"/>
      <c r="AS3417" s="304"/>
      <c r="AT3417" s="304"/>
      <c r="AU3417" s="304"/>
      <c r="AV3417" s="304"/>
      <c r="AW3417" s="304"/>
      <c r="AX3417" s="304"/>
      <c r="AY3417" s="304"/>
      <c r="AZ3417" s="304"/>
      <c r="BA3417" s="304"/>
      <c r="BB3417" s="345"/>
    </row>
    <row r="3418" spans="2:55" x14ac:dyDescent="0.25">
      <c r="C3418" s="344"/>
      <c r="D3418" s="304"/>
      <c r="E3418" s="304"/>
      <c r="F3418" s="304"/>
      <c r="G3418" s="304"/>
      <c r="H3418" s="304"/>
      <c r="I3418" s="304"/>
      <c r="J3418" s="304"/>
      <c r="K3418" s="304"/>
      <c r="L3418" s="304"/>
      <c r="M3418" s="304"/>
      <c r="N3418" s="304"/>
      <c r="O3418" s="304"/>
      <c r="P3418" s="345"/>
      <c r="AO3418" s="344"/>
      <c r="AP3418" s="304"/>
      <c r="AQ3418" s="304"/>
      <c r="AR3418" s="304"/>
      <c r="AS3418" s="304"/>
      <c r="AT3418" s="304"/>
      <c r="AU3418" s="304"/>
      <c r="AV3418" s="304"/>
      <c r="AW3418" s="304"/>
      <c r="AX3418" s="304"/>
      <c r="AY3418" s="304"/>
      <c r="AZ3418" s="304"/>
      <c r="BA3418" s="304"/>
      <c r="BB3418" s="345"/>
    </row>
    <row r="3419" spans="2:55" x14ac:dyDescent="0.25">
      <c r="C3419" s="344"/>
      <c r="D3419" s="304"/>
      <c r="E3419" s="304"/>
      <c r="F3419" s="304"/>
      <c r="G3419" s="304"/>
      <c r="H3419" s="304"/>
      <c r="I3419" s="304"/>
      <c r="J3419" s="304"/>
      <c r="K3419" s="304"/>
      <c r="L3419" s="304"/>
      <c r="M3419" s="304"/>
      <c r="N3419" s="304"/>
      <c r="O3419" s="304"/>
      <c r="P3419" s="345"/>
      <c r="AO3419" s="344"/>
      <c r="AP3419" s="304"/>
      <c r="AQ3419" s="304"/>
      <c r="AR3419" s="304"/>
      <c r="AS3419" s="304"/>
      <c r="AT3419" s="304"/>
      <c r="AU3419" s="304"/>
      <c r="AV3419" s="304"/>
      <c r="AW3419" s="304"/>
      <c r="AX3419" s="304"/>
      <c r="AY3419" s="304"/>
      <c r="AZ3419" s="304"/>
      <c r="BA3419" s="304"/>
      <c r="BB3419" s="345"/>
    </row>
    <row r="3420" spans="2:55" x14ac:dyDescent="0.25">
      <c r="C3420" s="346"/>
      <c r="D3420" s="347"/>
      <c r="E3420" s="347"/>
      <c r="F3420" s="347"/>
      <c r="G3420" s="347"/>
      <c r="H3420" s="347"/>
      <c r="I3420" s="347"/>
      <c r="J3420" s="347"/>
      <c r="K3420" s="347"/>
      <c r="L3420" s="347"/>
      <c r="M3420" s="347"/>
      <c r="N3420" s="347"/>
      <c r="O3420" s="347"/>
      <c r="P3420" s="348"/>
      <c r="AO3420" s="346"/>
      <c r="AP3420" s="347"/>
      <c r="AQ3420" s="347"/>
      <c r="AR3420" s="347"/>
      <c r="AS3420" s="347"/>
      <c r="AT3420" s="347"/>
      <c r="AU3420" s="347"/>
      <c r="AV3420" s="347"/>
      <c r="AW3420" s="347"/>
      <c r="AX3420" s="347"/>
      <c r="AY3420" s="347"/>
      <c r="AZ3420" s="347"/>
      <c r="BA3420" s="347"/>
      <c r="BB3420" s="348"/>
    </row>
    <row r="3424" spans="2:55" ht="15.75" x14ac:dyDescent="0.25">
      <c r="B3424" s="271" t="s">
        <v>9214</v>
      </c>
      <c r="C3424" s="271"/>
      <c r="D3424" s="271"/>
      <c r="E3424" s="271"/>
      <c r="F3424" s="271"/>
      <c r="G3424" s="271"/>
      <c r="H3424" s="271"/>
      <c r="I3424" s="271"/>
      <c r="J3424" s="271"/>
      <c r="K3424" s="271"/>
      <c r="L3424" s="271"/>
      <c r="M3424" s="271"/>
      <c r="N3424" s="271"/>
      <c r="O3424" s="271"/>
      <c r="P3424" s="271"/>
      <c r="Q3424" s="271"/>
      <c r="AN3424" s="271" t="s">
        <v>9214</v>
      </c>
      <c r="AO3424" s="271"/>
      <c r="AP3424" s="271"/>
      <c r="AQ3424" s="271"/>
      <c r="AR3424" s="271"/>
      <c r="AS3424" s="271"/>
      <c r="AT3424" s="271"/>
      <c r="AU3424" s="271"/>
      <c r="AV3424" s="271"/>
      <c r="AW3424" s="271"/>
      <c r="AX3424" s="271"/>
      <c r="AY3424" s="271"/>
      <c r="AZ3424" s="271"/>
      <c r="BA3424" s="271"/>
      <c r="BB3424" s="271"/>
      <c r="BC3424" s="271"/>
    </row>
    <row r="3427" spans="3:47" ht="30" x14ac:dyDescent="0.25">
      <c r="C3427" s="72" t="s">
        <v>9215</v>
      </c>
      <c r="D3427" s="72" t="s">
        <v>9216</v>
      </c>
      <c r="E3427" s="72" t="s">
        <v>9217</v>
      </c>
      <c r="F3427" s="72" t="s">
        <v>9218</v>
      </c>
      <c r="G3427" s="72" t="s">
        <v>9219</v>
      </c>
      <c r="H3427" s="72" t="s">
        <v>9220</v>
      </c>
      <c r="I3427" s="170"/>
      <c r="AO3427" s="72" t="s">
        <v>9215</v>
      </c>
      <c r="AP3427" s="72" t="s">
        <v>9216</v>
      </c>
      <c r="AQ3427" s="72" t="s">
        <v>9217</v>
      </c>
      <c r="AR3427" s="72" t="s">
        <v>9218</v>
      </c>
      <c r="AS3427" s="72" t="s">
        <v>9219</v>
      </c>
      <c r="AT3427" s="72" t="s">
        <v>9220</v>
      </c>
      <c r="AU3427" s="170"/>
    </row>
    <row r="3428" spans="3:47" x14ac:dyDescent="0.25">
      <c r="C3428" s="167" t="s">
        <v>9221</v>
      </c>
      <c r="D3428" s="73">
        <f>IF(OR(AND('Formacion Profesional'!D3224=Tablas!$C$62,'Formacion Profesional'!G3224=Tablas!$C$54),AND('Formacion Profesional'!D3224=Tablas!$C$62,'Formacion Profesional'!G3224=Tablas!$C$56),'Formacion Profesional'!D3224=Tablas!$C$62,'Formacion Profesional'!G3224=Tablas!$C$57),'Formacion Profesional'!D3233*'Formacion Profesional'!D3235,0)</f>
        <v>0</v>
      </c>
      <c r="E3428" s="80"/>
      <c r="F3428" s="73">
        <f>+D3428*E3428</f>
        <v>0</v>
      </c>
      <c r="G3428" s="80"/>
      <c r="H3428" s="73">
        <f t="shared" ref="H3428:H3432" si="26">+F3428-G3428</f>
        <v>0</v>
      </c>
      <c r="AO3428" s="167" t="s">
        <v>9221</v>
      </c>
      <c r="AP3428" s="73">
        <f>IF(OR(AND('Formacion Profesional'!AP3224=Tablas!$C$62,'Formacion Profesional'!AS3224=Tablas!$C$54),AND('Formacion Profesional'!AP3224=Tablas!$C$62,'Formacion Profesional'!AS3224=Tablas!$C$56),'Formacion Profesional'!AP3224=Tablas!$C$62,'Formacion Profesional'!AS3224=Tablas!$C$57),'Formacion Profesional'!AP3233*'Formacion Profesional'!AP3235,0)</f>
        <v>0</v>
      </c>
      <c r="AQ3428" s="80"/>
      <c r="AR3428" s="73">
        <f>+AP3428*AQ3428</f>
        <v>0</v>
      </c>
      <c r="AS3428" s="80"/>
      <c r="AT3428" s="73">
        <f t="shared" ref="AT3428:AT3432" si="27">+AR3428-AS3428</f>
        <v>0</v>
      </c>
    </row>
    <row r="3429" spans="3:47" x14ac:dyDescent="0.25">
      <c r="C3429" s="167" t="s">
        <v>9208</v>
      </c>
      <c r="D3429" s="73">
        <f>IF(OR(AND(D3224=Tablas!$C$62,'Formacion Profesional'!G3224=Tablas!$C$54),AND(D3224=Tablas!$C$62,'Formacion Profesional'!G3224=Tablas!$C$57)),'Formacion Profesional'!E3295,0)</f>
        <v>0</v>
      </c>
      <c r="E3429" s="80"/>
      <c r="F3429" s="73">
        <f>+D3429*E3429</f>
        <v>0</v>
      </c>
      <c r="G3429" s="80"/>
      <c r="H3429" s="73">
        <f t="shared" si="26"/>
        <v>0</v>
      </c>
      <c r="AO3429" s="167" t="s">
        <v>9208</v>
      </c>
      <c r="AP3429" s="73">
        <f>IF(OR(AND(AP3224=Tablas!$C$62,'Formacion Profesional'!AS3224=Tablas!$C$54),AND(AP3224=Tablas!$C$62,'Formacion Profesional'!AS3224=Tablas!$C$57)),'Formacion Profesional'!AQ3295,0)</f>
        <v>0</v>
      </c>
      <c r="AQ3429" s="80"/>
      <c r="AR3429" s="73">
        <f>+AP3429*AQ3429</f>
        <v>0</v>
      </c>
      <c r="AS3429" s="80"/>
      <c r="AT3429" s="73">
        <f t="shared" si="27"/>
        <v>0</v>
      </c>
    </row>
    <row r="3430" spans="3:47" x14ac:dyDescent="0.25">
      <c r="C3430" s="167" t="s">
        <v>9222</v>
      </c>
      <c r="D3430" s="73">
        <f>IF(AND(D3224=Tablas!$C$62,'Formacion Profesional'!G3224=Tablas!$C$54),E3294,0)</f>
        <v>0</v>
      </c>
      <c r="E3430" s="80"/>
      <c r="F3430" s="73">
        <f>+D3430*E3430</f>
        <v>0</v>
      </c>
      <c r="G3430" s="80"/>
      <c r="H3430" s="73">
        <f t="shared" si="26"/>
        <v>0</v>
      </c>
      <c r="AO3430" s="167" t="s">
        <v>9222</v>
      </c>
      <c r="AP3430" s="73">
        <f>IF(AND(AP3224=Tablas!$C$62,'Formacion Profesional'!AS3224=Tablas!$C$54),AQ3294,0)</f>
        <v>0</v>
      </c>
      <c r="AQ3430" s="80"/>
      <c r="AR3430" s="73">
        <f>+AP3430*AQ3430</f>
        <v>0</v>
      </c>
      <c r="AS3430" s="80"/>
      <c r="AT3430" s="73">
        <f t="shared" si="27"/>
        <v>0</v>
      </c>
    </row>
    <row r="3431" spans="3:47" x14ac:dyDescent="0.25">
      <c r="C3431" s="167" t="s">
        <v>9223</v>
      </c>
      <c r="D3431" s="73">
        <f>IF(AND(D3224=Tablas!$C$62,'Formacion Profesional'!G3224=Tablas!$C$54),E3294,0)</f>
        <v>0</v>
      </c>
      <c r="E3431" s="80"/>
      <c r="F3431" s="73">
        <f>+D3431*E3431</f>
        <v>0</v>
      </c>
      <c r="G3431" s="80"/>
      <c r="H3431" s="73">
        <f t="shared" si="26"/>
        <v>0</v>
      </c>
      <c r="AO3431" s="167" t="s">
        <v>9223</v>
      </c>
      <c r="AP3431" s="73">
        <f>IF(AND(AP3224=Tablas!$C$62,'Formacion Profesional'!AS3224=Tablas!$C$54),AQ3294,0)</f>
        <v>0</v>
      </c>
      <c r="AQ3431" s="80"/>
      <c r="AR3431" s="73">
        <f>+AP3431*AQ3431</f>
        <v>0</v>
      </c>
      <c r="AS3431" s="80"/>
      <c r="AT3431" s="73">
        <f t="shared" si="27"/>
        <v>0</v>
      </c>
    </row>
    <row r="3432" spans="3:47" ht="30" x14ac:dyDescent="0.25">
      <c r="C3432" s="167" t="s">
        <v>9224</v>
      </c>
      <c r="D3432" s="73">
        <f>IF(OR(AND(D3224=Tablas!$C$61,'Formacion Profesional'!G3224=Tablas!$C$53),AND(D3224=Tablas!$C$61,'Formacion Profesional'!G3224=Tablas!$C$54)),'Formacion Profesional'!D3237*'Formacion Profesional'!E3295,IF(AND(D3224=Tablas!$C$62,'Formacion Profesional'!G3224=Tablas!$C$53),'Formacion Profesional'!E3295,0))</f>
        <v>0</v>
      </c>
      <c r="E3432" s="80"/>
      <c r="F3432" s="73">
        <f>+D3432*E3432</f>
        <v>0</v>
      </c>
      <c r="G3432" s="80"/>
      <c r="H3432" s="73">
        <f t="shared" si="26"/>
        <v>0</v>
      </c>
      <c r="AO3432" s="167" t="s">
        <v>9224</v>
      </c>
      <c r="AP3432" s="73">
        <f>IF(OR(AND(AP3224=Tablas!$C$61,'Formacion Profesional'!AS3224=Tablas!$C$53),AND(AP3224=Tablas!$C$61,'Formacion Profesional'!AS3224=Tablas!$C$54)),'Formacion Profesional'!AP3237*'Formacion Profesional'!AQ3295,IF(AND(AP3224=Tablas!$C$62,'Formacion Profesional'!AS3224=Tablas!$C$53),'Formacion Profesional'!AQ3295,0))</f>
        <v>0</v>
      </c>
      <c r="AQ3432" s="80"/>
      <c r="AR3432" s="73">
        <f>+AP3432*AQ3432</f>
        <v>0</v>
      </c>
      <c r="AS3432" s="80"/>
      <c r="AT3432" s="73">
        <f t="shared" si="27"/>
        <v>0</v>
      </c>
    </row>
    <row r="3433" spans="3:47" x14ac:dyDescent="0.25">
      <c r="C3433" s="72" t="s">
        <v>7586</v>
      </c>
      <c r="D3433" s="74"/>
      <c r="E3433" s="74"/>
      <c r="F3433" s="74"/>
      <c r="G3433" s="73">
        <f>+G3428+G3429+G3430+G3431+G3432</f>
        <v>0</v>
      </c>
      <c r="H3433" s="73">
        <f>+H3428+H3429+H3430+H3431+H3432</f>
        <v>0</v>
      </c>
      <c r="AO3433" s="72" t="s">
        <v>7586</v>
      </c>
      <c r="AP3433" s="74"/>
      <c r="AQ3433" s="74"/>
      <c r="AR3433" s="74"/>
      <c r="AS3433" s="73">
        <f>+AS3428+AS3429+AS3430+AS3431+AS3432</f>
        <v>0</v>
      </c>
      <c r="AT3433" s="73">
        <f>+AT3428+AT3429+AT3430+AT3431+AT3432</f>
        <v>0</v>
      </c>
    </row>
    <row r="3436" spans="3:47" ht="15" customHeight="1" x14ac:dyDescent="0.25">
      <c r="C3436" s="385" t="s">
        <v>9227</v>
      </c>
      <c r="D3436" s="385"/>
      <c r="E3436" s="385"/>
      <c r="F3436" s="385"/>
      <c r="AO3436" s="385" t="s">
        <v>9227</v>
      </c>
      <c r="AP3436" s="385"/>
      <c r="AQ3436" s="385"/>
      <c r="AR3436" s="385"/>
    </row>
    <row r="3437" spans="3:47" ht="15" customHeight="1" x14ac:dyDescent="0.25">
      <c r="C3437" s="385"/>
      <c r="D3437" s="385"/>
      <c r="E3437" s="385"/>
      <c r="F3437" s="385"/>
      <c r="AO3437" s="385"/>
      <c r="AP3437" s="385"/>
      <c r="AQ3437" s="385"/>
      <c r="AR3437" s="385"/>
    </row>
    <row r="3460" spans="2:55" x14ac:dyDescent="0.25">
      <c r="C3460" s="100" t="s">
        <v>9449</v>
      </c>
      <c r="AO3460" s="100" t="s">
        <v>9469</v>
      </c>
    </row>
    <row r="3462" spans="2:55" ht="15.75" x14ac:dyDescent="0.25">
      <c r="B3462" s="271" t="s">
        <v>7689</v>
      </c>
      <c r="C3462" s="271" t="s">
        <v>7689</v>
      </c>
      <c r="D3462" s="271"/>
      <c r="E3462" s="271"/>
      <c r="F3462" s="271"/>
      <c r="G3462" s="271"/>
      <c r="H3462" s="271"/>
      <c r="I3462" s="271"/>
      <c r="J3462" s="271"/>
      <c r="K3462" s="271"/>
      <c r="L3462" s="271"/>
      <c r="M3462" s="271"/>
      <c r="N3462" s="271"/>
      <c r="O3462" s="271"/>
      <c r="P3462" s="271"/>
      <c r="Q3462" s="271"/>
      <c r="AN3462" s="271" t="s">
        <v>7689</v>
      </c>
      <c r="AO3462" s="271" t="s">
        <v>7689</v>
      </c>
      <c r="AP3462" s="271"/>
      <c r="AQ3462" s="271"/>
      <c r="AR3462" s="271"/>
      <c r="AS3462" s="271"/>
      <c r="AT3462" s="271"/>
      <c r="AU3462" s="271"/>
      <c r="AV3462" s="271"/>
      <c r="AW3462" s="271"/>
      <c r="AX3462" s="271"/>
      <c r="AY3462" s="271"/>
      <c r="AZ3462" s="271"/>
      <c r="BA3462" s="271"/>
      <c r="BB3462" s="271"/>
      <c r="BC3462" s="271"/>
    </row>
    <row r="3464" spans="2:55" x14ac:dyDescent="0.25">
      <c r="C3464" s="50" t="s">
        <v>7692</v>
      </c>
      <c r="D3464" s="101"/>
      <c r="E3464" s="19" t="str">
        <f>IF(D3464=Tablas!$C$62,"FP_Cerrada",IF('Formacion Profesional'!D3464=Tablas!$C$61,"FP_abierta",""))</f>
        <v/>
      </c>
      <c r="F3464" s="20" t="s">
        <v>7691</v>
      </c>
      <c r="G3464" s="349"/>
      <c r="H3464" s="402"/>
      <c r="I3464" s="350"/>
      <c r="AO3464" s="50" t="s">
        <v>7692</v>
      </c>
      <c r="AP3464" s="101"/>
      <c r="AQ3464" s="19" t="str">
        <f>IF(AP3464=Tablas!$C$62,"FP_Cerrada",IF('Formacion Profesional'!AP3464=Tablas!$C$61,"FP_abierta",""))</f>
        <v/>
      </c>
      <c r="AR3464" s="20" t="s">
        <v>7691</v>
      </c>
      <c r="AS3464" s="349"/>
      <c r="AT3464" s="402"/>
      <c r="AU3464" s="350"/>
    </row>
    <row r="3467" spans="2:55" x14ac:dyDescent="0.25">
      <c r="C3467" s="20" t="s">
        <v>7693</v>
      </c>
      <c r="D3467" s="276"/>
      <c r="E3467" s="277"/>
      <c r="F3467" s="277"/>
      <c r="G3467" s="277"/>
      <c r="H3467" s="277"/>
      <c r="I3467" s="277"/>
      <c r="J3467" s="277"/>
      <c r="K3467" s="278"/>
      <c r="AO3467" s="20" t="s">
        <v>7693</v>
      </c>
      <c r="AP3467" s="276"/>
      <c r="AQ3467" s="277"/>
      <c r="AR3467" s="277"/>
      <c r="AS3467" s="277"/>
      <c r="AT3467" s="277"/>
      <c r="AU3467" s="277"/>
      <c r="AV3467" s="277"/>
      <c r="AW3467" s="278"/>
    </row>
    <row r="3469" spans="2:55" x14ac:dyDescent="0.25">
      <c r="C3469" s="20" t="s">
        <v>7694</v>
      </c>
      <c r="D3469" s="155"/>
      <c r="F3469" s="20" t="s">
        <v>7695</v>
      </c>
      <c r="H3469" s="403"/>
      <c r="I3469" s="404"/>
      <c r="AO3469" s="20" t="s">
        <v>7694</v>
      </c>
      <c r="AP3469" s="155"/>
      <c r="AR3469" s="20" t="s">
        <v>7695</v>
      </c>
      <c r="AT3469" s="403"/>
      <c r="AU3469" s="404"/>
    </row>
    <row r="3471" spans="2:55" x14ac:dyDescent="0.25">
      <c r="C3471" s="405" t="s">
        <v>7710</v>
      </c>
      <c r="D3471" s="406"/>
      <c r="E3471" s="406"/>
      <c r="F3471" s="406"/>
      <c r="G3471" s="406"/>
      <c r="H3471" s="406"/>
      <c r="I3471" s="406"/>
      <c r="J3471" s="407"/>
      <c r="AO3471" s="405" t="s">
        <v>7710</v>
      </c>
      <c r="AP3471" s="406"/>
      <c r="AQ3471" s="406"/>
      <c r="AR3471" s="406"/>
      <c r="AS3471" s="406"/>
      <c r="AT3471" s="406"/>
      <c r="AU3471" s="406"/>
      <c r="AV3471" s="407"/>
    </row>
    <row r="3472" spans="2:55" x14ac:dyDescent="0.25">
      <c r="C3472" s="57"/>
      <c r="D3472" s="58"/>
      <c r="E3472" s="58"/>
      <c r="F3472" s="58"/>
      <c r="G3472" s="58"/>
      <c r="H3472" s="58"/>
      <c r="I3472" s="58"/>
      <c r="J3472" s="59"/>
      <c r="AO3472" s="57"/>
      <c r="AP3472" s="58"/>
      <c r="AQ3472" s="58"/>
      <c r="AR3472" s="58"/>
      <c r="AS3472" s="58"/>
      <c r="AT3472" s="58"/>
      <c r="AU3472" s="58"/>
      <c r="AV3472" s="59"/>
    </row>
    <row r="3473" spans="2:55" x14ac:dyDescent="0.25">
      <c r="C3473" s="63" t="s">
        <v>7697</v>
      </c>
      <c r="D3473" s="156"/>
      <c r="E3473" s="58"/>
      <c r="F3473" s="58"/>
      <c r="G3473" s="58"/>
      <c r="H3473" s="58"/>
      <c r="I3473" s="58"/>
      <c r="J3473" s="59"/>
      <c r="AO3473" s="63" t="s">
        <v>7697</v>
      </c>
      <c r="AP3473" s="156"/>
      <c r="AQ3473" s="58"/>
      <c r="AR3473" s="58"/>
      <c r="AS3473" s="58"/>
      <c r="AT3473" s="58"/>
      <c r="AU3473" s="58"/>
      <c r="AV3473" s="59"/>
    </row>
    <row r="3474" spans="2:55" x14ac:dyDescent="0.25">
      <c r="C3474" s="57"/>
      <c r="D3474" s="58"/>
      <c r="E3474" s="58"/>
      <c r="F3474" s="58"/>
      <c r="G3474" s="58"/>
      <c r="H3474" s="58"/>
      <c r="I3474" s="58"/>
      <c r="J3474" s="59"/>
      <c r="AO3474" s="57"/>
      <c r="AP3474" s="58"/>
      <c r="AQ3474" s="58"/>
      <c r="AR3474" s="58"/>
      <c r="AS3474" s="58"/>
      <c r="AT3474" s="58"/>
      <c r="AU3474" s="58"/>
      <c r="AV3474" s="59"/>
    </row>
    <row r="3475" spans="2:55" x14ac:dyDescent="0.25">
      <c r="C3475" s="63" t="s">
        <v>7696</v>
      </c>
      <c r="D3475" s="156"/>
      <c r="E3475" s="58"/>
      <c r="F3475" s="58"/>
      <c r="G3475" s="58"/>
      <c r="H3475" s="58"/>
      <c r="I3475" s="58"/>
      <c r="J3475" s="59"/>
      <c r="AO3475" s="63" t="s">
        <v>7696</v>
      </c>
      <c r="AP3475" s="156"/>
      <c r="AQ3475" s="58"/>
      <c r="AR3475" s="58"/>
      <c r="AS3475" s="58"/>
      <c r="AT3475" s="58"/>
      <c r="AU3475" s="58"/>
      <c r="AV3475" s="59"/>
    </row>
    <row r="3476" spans="2:55" x14ac:dyDescent="0.25">
      <c r="C3476" s="57"/>
      <c r="D3476" s="58"/>
      <c r="E3476" s="58"/>
      <c r="F3476" s="58"/>
      <c r="G3476" s="58"/>
      <c r="H3476" s="58"/>
      <c r="I3476" s="58"/>
      <c r="J3476" s="59"/>
      <c r="AO3476" s="57"/>
      <c r="AP3476" s="58"/>
      <c r="AQ3476" s="58"/>
      <c r="AR3476" s="58"/>
      <c r="AS3476" s="58"/>
      <c r="AT3476" s="58"/>
      <c r="AU3476" s="58"/>
      <c r="AV3476" s="59"/>
    </row>
    <row r="3477" spans="2:55" x14ac:dyDescent="0.25">
      <c r="C3477" s="63" t="s">
        <v>7698</v>
      </c>
      <c r="D3477" s="156"/>
      <c r="E3477" s="58"/>
      <c r="F3477" s="58"/>
      <c r="G3477" s="58"/>
      <c r="H3477" s="58"/>
      <c r="I3477" s="58"/>
      <c r="J3477" s="59"/>
      <c r="AO3477" s="63" t="s">
        <v>7698</v>
      </c>
      <c r="AP3477" s="156"/>
      <c r="AQ3477" s="58"/>
      <c r="AR3477" s="58"/>
      <c r="AS3477" s="58"/>
      <c r="AT3477" s="58"/>
      <c r="AU3477" s="58"/>
      <c r="AV3477" s="59"/>
    </row>
    <row r="3478" spans="2:55" x14ac:dyDescent="0.25">
      <c r="C3478" s="57"/>
      <c r="D3478" s="58"/>
      <c r="E3478" s="58"/>
      <c r="F3478" s="58"/>
      <c r="G3478" s="58"/>
      <c r="H3478" s="58"/>
      <c r="I3478" s="58"/>
      <c r="J3478" s="59"/>
      <c r="AO3478" s="57"/>
      <c r="AP3478" s="58"/>
      <c r="AQ3478" s="58"/>
      <c r="AR3478" s="58"/>
      <c r="AS3478" s="58"/>
      <c r="AT3478" s="58"/>
      <c r="AU3478" s="58"/>
      <c r="AV3478" s="59"/>
    </row>
    <row r="3479" spans="2:55" x14ac:dyDescent="0.25">
      <c r="C3479" s="408" t="str">
        <f>IF(D3475&gt;1,"Justifique cantidad de réplicas *","")</f>
        <v/>
      </c>
      <c r="D3479" s="409"/>
      <c r="E3479" s="289"/>
      <c r="F3479" s="289"/>
      <c r="G3479" s="289"/>
      <c r="H3479" s="289"/>
      <c r="I3479" s="289"/>
      <c r="J3479" s="59"/>
      <c r="AO3479" s="408" t="str">
        <f>IF(AP3475&gt;1,"Justifique cantidad de réplicas *","")</f>
        <v/>
      </c>
      <c r="AP3479" s="409"/>
      <c r="AQ3479" s="289"/>
      <c r="AR3479" s="289"/>
      <c r="AS3479" s="289"/>
      <c r="AT3479" s="289"/>
      <c r="AU3479" s="289"/>
      <c r="AV3479" s="59"/>
    </row>
    <row r="3480" spans="2:55" x14ac:dyDescent="0.25">
      <c r="C3480" s="60"/>
      <c r="D3480" s="61"/>
      <c r="E3480" s="61"/>
      <c r="F3480" s="61"/>
      <c r="G3480" s="61"/>
      <c r="H3480" s="61"/>
      <c r="I3480" s="61"/>
      <c r="J3480" s="62"/>
      <c r="AO3480" s="60"/>
      <c r="AP3480" s="61"/>
      <c r="AQ3480" s="61"/>
      <c r="AR3480" s="61"/>
      <c r="AS3480" s="61"/>
      <c r="AT3480" s="61"/>
      <c r="AU3480" s="61"/>
      <c r="AV3480" s="62"/>
    </row>
    <row r="3482" spans="2:55" x14ac:dyDescent="0.25">
      <c r="C3482" s="20" t="s">
        <v>9272</v>
      </c>
      <c r="D3482" s="410"/>
      <c r="E3482" s="411"/>
      <c r="F3482" s="411"/>
      <c r="G3482" s="411"/>
      <c r="H3482" s="412"/>
      <c r="AO3482" s="20" t="s">
        <v>9272</v>
      </c>
      <c r="AP3482" s="410"/>
      <c r="AQ3482" s="411"/>
      <c r="AR3482" s="411"/>
      <c r="AS3482" s="411"/>
      <c r="AT3482" s="412"/>
    </row>
    <row r="3484" spans="2:55" ht="15" hidden="1" customHeight="1" x14ac:dyDescent="0.25">
      <c r="B3484" s="19"/>
      <c r="C3484" s="19"/>
      <c r="D3484" s="19" t="e">
        <f>VLOOKUP(D3482,Tablas!$F$1279:$I$2758,4,FALSE)</f>
        <v>#N/A</v>
      </c>
      <c r="E3484" s="19"/>
      <c r="F3484" s="19"/>
      <c r="G3484" s="19"/>
      <c r="H3484" s="19"/>
      <c r="I3484" s="19"/>
      <c r="J3484" s="19"/>
      <c r="K3484" s="19"/>
      <c r="L3484" s="19"/>
      <c r="M3484" s="19"/>
      <c r="N3484" s="19"/>
      <c r="O3484" s="19"/>
      <c r="P3484" s="19"/>
      <c r="Q3484" s="19"/>
      <c r="AN3484" s="19"/>
      <c r="AO3484" s="19"/>
      <c r="AP3484" s="19" t="e">
        <f>VLOOKUP(AP3482,Tablas!$F$1279:$I$2758,4,FALSE)</f>
        <v>#N/A</v>
      </c>
      <c r="AQ3484" s="19"/>
      <c r="AR3484" s="19"/>
      <c r="AS3484" s="19"/>
      <c r="AT3484" s="19"/>
      <c r="AU3484" s="19"/>
      <c r="AV3484" s="19"/>
      <c r="AW3484" s="19"/>
      <c r="AX3484" s="19"/>
      <c r="AY3484" s="19"/>
      <c r="AZ3484" s="19"/>
      <c r="BA3484" s="19"/>
      <c r="BB3484" s="19"/>
      <c r="BC3484" s="19"/>
    </row>
    <row r="3486" spans="2:55" x14ac:dyDescent="0.25">
      <c r="C3486" s="21" t="s">
        <v>9273</v>
      </c>
      <c r="D3486" s="410"/>
      <c r="E3486" s="411"/>
      <c r="F3486" s="411"/>
      <c r="G3486" s="411"/>
      <c r="H3486" s="412"/>
      <c r="AO3486" s="21" t="s">
        <v>9273</v>
      </c>
      <c r="AP3486" s="410"/>
      <c r="AQ3486" s="411"/>
      <c r="AR3486" s="411"/>
      <c r="AS3486" s="411"/>
      <c r="AT3486" s="412"/>
    </row>
    <row r="3488" spans="2:55" x14ac:dyDescent="0.25">
      <c r="C3488" s="413" t="str">
        <f>IF(AND(D3533=0,E3533=0,D3534&gt;0,E3534&gt;0),"Formación exclusiva a desocupados","")</f>
        <v/>
      </c>
      <c r="D3488" s="413"/>
      <c r="E3488" s="413"/>
      <c r="G3488" s="413" t="str">
        <f>IF(AND(D3558=0,E3558=0,D3559&gt;0,E3559&gt;0,D3534=0,E3534=0),"Formación exclusiva a patrocinados","")</f>
        <v/>
      </c>
      <c r="H3488" s="413"/>
      <c r="I3488" s="413"/>
      <c r="AO3488" s="413" t="str">
        <f>IF(AND(AP3533=0,AQ3533=0,AP3534&gt;0,AQ3534&gt;0),"Formación exclusiva a desocupados","")</f>
        <v/>
      </c>
      <c r="AP3488" s="413"/>
      <c r="AQ3488" s="413"/>
      <c r="AS3488" s="413" t="str">
        <f>IF(AND(AP3558=0,AQ3558=0,AP3559&gt;0,AQ3559&gt;0,AP3534=0,AQ3534=0),"Formación exclusiva a patrocinados","")</f>
        <v/>
      </c>
      <c r="AT3488" s="413"/>
      <c r="AU3488" s="413"/>
    </row>
    <row r="3490" spans="3:48" ht="15" customHeight="1" x14ac:dyDescent="0.25">
      <c r="C3490" s="414" t="s">
        <v>9195</v>
      </c>
      <c r="D3490" s="415"/>
      <c r="E3490" s="415"/>
      <c r="F3490" s="415"/>
      <c r="G3490" s="415"/>
      <c r="H3490" s="415"/>
      <c r="I3490" s="415"/>
      <c r="J3490" s="416"/>
      <c r="AO3490" s="414" t="s">
        <v>9195</v>
      </c>
      <c r="AP3490" s="415"/>
      <c r="AQ3490" s="415"/>
      <c r="AR3490" s="415"/>
      <c r="AS3490" s="415"/>
      <c r="AT3490" s="415"/>
      <c r="AU3490" s="415"/>
      <c r="AV3490" s="416"/>
    </row>
    <row r="3492" spans="3:48" x14ac:dyDescent="0.25">
      <c r="C3492" s="20" t="s">
        <v>7566</v>
      </c>
      <c r="D3492" s="274"/>
      <c r="E3492" s="282"/>
      <c r="F3492" s="282"/>
      <c r="G3492" s="282"/>
      <c r="H3492" s="282"/>
      <c r="I3492" s="275"/>
      <c r="AO3492" s="20" t="s">
        <v>7566</v>
      </c>
      <c r="AP3492" s="274"/>
      <c r="AQ3492" s="282"/>
      <c r="AR3492" s="282"/>
      <c r="AS3492" s="282"/>
      <c r="AT3492" s="282"/>
      <c r="AU3492" s="275"/>
    </row>
    <row r="3494" spans="3:48" x14ac:dyDescent="0.25">
      <c r="C3494" s="20" t="s">
        <v>7567</v>
      </c>
      <c r="D3494" s="79"/>
      <c r="F3494" s="20" t="s">
        <v>7568</v>
      </c>
      <c r="G3494" s="417"/>
      <c r="H3494" s="418"/>
      <c r="AO3494" s="20" t="s">
        <v>7567</v>
      </c>
      <c r="AP3494" s="79"/>
      <c r="AR3494" s="20" t="s">
        <v>7568</v>
      </c>
      <c r="AS3494" s="417"/>
      <c r="AT3494" s="418"/>
    </row>
    <row r="3495" spans="3:48" ht="15" hidden="1" customHeight="1" x14ac:dyDescent="0.25">
      <c r="C3495" s="20"/>
      <c r="D3495" s="76" t="str">
        <f>IF(D3494&gt;0,VLOOKUP(D3494,Tablas!$K$5:$L$28,2,FALSE),"")</f>
        <v/>
      </c>
      <c r="E3495" s="19" t="str">
        <f>IF(D3494&gt;0,VLOOKUP(D3494,Tablas!$K$5:$M$28,3,FALSE),"")</f>
        <v/>
      </c>
      <c r="F3495" s="20"/>
      <c r="G3495" s="58"/>
      <c r="AO3495" s="20"/>
      <c r="AP3495" s="76" t="str">
        <f>IF(AP3494&gt;0,VLOOKUP(AP3494,Tablas!$K$5:$L$28,2,FALSE),"")</f>
        <v/>
      </c>
      <c r="AQ3495" s="19" t="str">
        <f>IF(AP3494&gt;0,VLOOKUP(AP3494,Tablas!$K$5:$M$28,3,FALSE),"")</f>
        <v/>
      </c>
      <c r="AR3495" s="20"/>
      <c r="AS3495" s="58"/>
    </row>
    <row r="3497" spans="3:48" x14ac:dyDescent="0.25">
      <c r="C3497" s="20" t="s">
        <v>7570</v>
      </c>
      <c r="D3497" s="79"/>
      <c r="F3497" s="20" t="s">
        <v>9226</v>
      </c>
      <c r="G3497" s="330"/>
      <c r="H3497" s="332"/>
      <c r="AO3497" s="20" t="s">
        <v>7570</v>
      </c>
      <c r="AP3497" s="79"/>
      <c r="AR3497" s="20" t="s">
        <v>9226</v>
      </c>
      <c r="AS3497" s="330"/>
      <c r="AT3497" s="332"/>
    </row>
    <row r="3499" spans="3:48" x14ac:dyDescent="0.25">
      <c r="C3499" s="20" t="s">
        <v>7569</v>
      </c>
      <c r="D3499" s="79"/>
      <c r="F3499" s="20" t="s">
        <v>1180</v>
      </c>
      <c r="G3499" s="419" t="str">
        <f>IF(G3494&gt;0,VLOOKUP(I3499,Tablas!$Y$4:$AC$2546,5,FALSE),"")</f>
        <v/>
      </c>
      <c r="H3499" s="420"/>
      <c r="I3499" s="19" t="str">
        <f>+G3494&amp;D3494</f>
        <v/>
      </c>
      <c r="AO3499" s="20" t="s">
        <v>7569</v>
      </c>
      <c r="AP3499" s="79"/>
      <c r="AR3499" s="20" t="s">
        <v>1180</v>
      </c>
      <c r="AS3499" s="419" t="str">
        <f>IF(AS3494&gt;0,VLOOKUP(AU3499,Tablas!$Y$4:$AC$2546,5,FALSE),"")</f>
        <v/>
      </c>
      <c r="AT3499" s="420"/>
      <c r="AU3499" s="19" t="str">
        <f>+AS3494&amp;AP3494</f>
        <v/>
      </c>
    </row>
    <row r="3504" spans="3:48" x14ac:dyDescent="0.25">
      <c r="C3504" s="414" t="s">
        <v>9196</v>
      </c>
      <c r="D3504" s="415"/>
      <c r="E3504" s="415"/>
      <c r="F3504" s="415"/>
      <c r="G3504" s="415"/>
      <c r="H3504" s="415"/>
      <c r="I3504" s="415"/>
      <c r="J3504" s="416"/>
      <c r="AO3504" s="414" t="s">
        <v>9196</v>
      </c>
      <c r="AP3504" s="415"/>
      <c r="AQ3504" s="415"/>
      <c r="AR3504" s="415"/>
      <c r="AS3504" s="415"/>
      <c r="AT3504" s="415"/>
      <c r="AU3504" s="415"/>
      <c r="AV3504" s="416"/>
    </row>
    <row r="3506" spans="3:48" x14ac:dyDescent="0.25">
      <c r="C3506" s="20" t="s">
        <v>9198</v>
      </c>
      <c r="D3506" s="376"/>
      <c r="E3506" s="377"/>
      <c r="F3506" s="19" t="str">
        <f>IF(D3506=Tablas!$C$34,"Persona_Humana",IF(D3506=Tablas!$C$35,"Universidad",IF(D3506=Tablas!$C$36,"Escuela",IF(D3506=Tablas!$C$37,"Otras_Instituciones",""))))</f>
        <v/>
      </c>
      <c r="AO3506" s="20" t="s">
        <v>9198</v>
      </c>
      <c r="AP3506" s="376"/>
      <c r="AQ3506" s="377"/>
      <c r="AR3506" s="19" t="str">
        <f>IF(AP3506=Tablas!$C$34,"Persona_Humana",IF(AP3506=Tablas!$C$35,"Universidad",IF(AP3506=Tablas!$C$36,"Escuela",IF(AP3506=Tablas!$C$37,"Otras_Instituciones",""))))</f>
        <v/>
      </c>
    </row>
    <row r="3508" spans="3:48" x14ac:dyDescent="0.25">
      <c r="C3508" s="279" t="s">
        <v>9197</v>
      </c>
      <c r="D3508" s="421"/>
      <c r="E3508" s="399"/>
      <c r="F3508" s="400"/>
      <c r="G3508" s="400"/>
      <c r="H3508" s="400"/>
      <c r="I3508" s="400"/>
      <c r="J3508" s="401"/>
      <c r="AO3508" s="279" t="s">
        <v>9197</v>
      </c>
      <c r="AP3508" s="421"/>
      <c r="AQ3508" s="399"/>
      <c r="AR3508" s="400"/>
      <c r="AS3508" s="400"/>
      <c r="AT3508" s="400"/>
      <c r="AU3508" s="400"/>
      <c r="AV3508" s="401"/>
    </row>
    <row r="3510" spans="3:48" x14ac:dyDescent="0.25">
      <c r="C3510" s="75" t="str">
        <f>IF(OR(D3506=Tablas!$C$35,D3506=Tablas!$C$36,D3506=Tablas!$C$37),"Docentes","")</f>
        <v/>
      </c>
      <c r="AO3510" s="75" t="str">
        <f>IF(OR(AP3506=Tablas!$C$35,AP3506=Tablas!$C$36,AP3506=Tablas!$C$37),"Docentes","")</f>
        <v/>
      </c>
    </row>
    <row r="3512" spans="3:48" x14ac:dyDescent="0.25">
      <c r="C3512" s="179" t="str">
        <f>IF(OR(D3506=Tablas!$C$35,D3506=Tablas!$C$36,D3506=Tablas!$C$37),"CUIL/CUIT *","")</f>
        <v/>
      </c>
      <c r="D3512" s="179" t="str">
        <f>IF(OR(D3506=Tablas!$C$35,D3506=Tablas!$C$36,D3506=Tablas!$C$37),"Apellido *","")</f>
        <v/>
      </c>
      <c r="E3512" s="179" t="str">
        <f>IF(OR(D3506=Tablas!$C$35,D3506=Tablas!$C$36,D3506=Tablas!$C$37),"Nombre *","")</f>
        <v/>
      </c>
      <c r="F3512" s="179" t="str">
        <f>IF(OR(D3506=Tablas!$C$35,D3506=Tablas!$C$36,D3506=Tablas!$C$37),"Email *","")</f>
        <v/>
      </c>
      <c r="G3512" s="179" t="str">
        <f>IF(OR(D3506=Tablas!$C$35,D3506=Tablas!$C$36,D3506=Tablas!$C$37),"Trayectoria formativa del docente*","")</f>
        <v/>
      </c>
      <c r="AO3512" s="179" t="str">
        <f>IF(OR(AP3506=Tablas!$C$35,AP3506=Tablas!$C$36,AP3506=Tablas!$C$37),"CUIL/CUIT *","")</f>
        <v/>
      </c>
      <c r="AP3512" s="179" t="str">
        <f>IF(OR(AP3506=Tablas!$C$35,AP3506=Tablas!$C$36,AP3506=Tablas!$C$37),"Apellido *","")</f>
        <v/>
      </c>
      <c r="AQ3512" s="179" t="str">
        <f>IF(OR(AP3506=Tablas!$C$35,AP3506=Tablas!$C$36,AP3506=Tablas!$C$37),"Nombre *","")</f>
        <v/>
      </c>
      <c r="AR3512" s="179" t="str">
        <f>IF(OR(AP3506=Tablas!$C$35,AP3506=Tablas!$C$36,AP3506=Tablas!$C$37),"Email *","")</f>
        <v/>
      </c>
      <c r="AS3512" s="179" t="str">
        <f>IF(OR(AP3506=Tablas!$C$35,AP3506=Tablas!$C$36,AP3506=Tablas!$C$37),"Trayectoria formativa del docente*","")</f>
        <v/>
      </c>
    </row>
    <row r="3513" spans="3:48" x14ac:dyDescent="0.25">
      <c r="C3513" s="177"/>
      <c r="D3513" s="178"/>
      <c r="E3513" s="178"/>
      <c r="F3513" s="178"/>
      <c r="G3513" s="178"/>
      <c r="I3513" s="96" t="str">
        <f>IF(AND(OR(D3506=Tablas!$C$35,D3506=Tablas!$C$36,D3506=Tablas!$C$37),C3513="",D3513="",E3513="",F3513="",G3513=""),"Debe completar los datos de al menos un docente del curso","")</f>
        <v/>
      </c>
      <c r="AO3513" s="177"/>
      <c r="AP3513" s="178"/>
      <c r="AQ3513" s="178"/>
      <c r="AR3513" s="178"/>
      <c r="AS3513" s="178"/>
      <c r="AU3513" s="96" t="str">
        <f>IF(AND(OR(AP3506=Tablas!$C$35,AP3506=Tablas!$C$36,AP3506=Tablas!$C$37),AO3513="",AP3513="",AQ3513="",AR3513="",AS3513=""),"Debe completar los datos de al menos un docente del curso","")</f>
        <v/>
      </c>
    </row>
    <row r="3514" spans="3:48" x14ac:dyDescent="0.25">
      <c r="C3514" s="177"/>
      <c r="D3514" s="178"/>
      <c r="E3514" s="178"/>
      <c r="F3514" s="178"/>
      <c r="G3514" s="178"/>
      <c r="AO3514" s="177"/>
      <c r="AP3514" s="178"/>
      <c r="AQ3514" s="178"/>
      <c r="AR3514" s="178"/>
      <c r="AS3514" s="178"/>
    </row>
    <row r="3515" spans="3:48" x14ac:dyDescent="0.25">
      <c r="C3515" s="177"/>
      <c r="D3515" s="178"/>
      <c r="E3515" s="178"/>
      <c r="F3515" s="178"/>
      <c r="G3515" s="178"/>
      <c r="AO3515" s="177"/>
      <c r="AP3515" s="178"/>
      <c r="AQ3515" s="178"/>
      <c r="AR3515" s="178"/>
      <c r="AS3515" s="178"/>
    </row>
    <row r="3516" spans="3:48" x14ac:dyDescent="0.25">
      <c r="C3516" s="177"/>
      <c r="D3516" s="178"/>
      <c r="E3516" s="178"/>
      <c r="F3516" s="178"/>
      <c r="G3516" s="178"/>
      <c r="AO3516" s="177"/>
      <c r="AP3516" s="178"/>
      <c r="AQ3516" s="178"/>
      <c r="AR3516" s="178"/>
      <c r="AS3516" s="178"/>
    </row>
    <row r="3517" spans="3:48" x14ac:dyDescent="0.25">
      <c r="C3517" s="177"/>
      <c r="D3517" s="178"/>
      <c r="E3517" s="178"/>
      <c r="F3517" s="178"/>
      <c r="G3517" s="178"/>
      <c r="AO3517" s="177"/>
      <c r="AP3517" s="178"/>
      <c r="AQ3517" s="178"/>
      <c r="AR3517" s="178"/>
      <c r="AS3517" s="178"/>
    </row>
    <row r="3518" spans="3:48" x14ac:dyDescent="0.25">
      <c r="C3518" s="177"/>
      <c r="D3518" s="178"/>
      <c r="E3518" s="178"/>
      <c r="F3518" s="178"/>
      <c r="G3518" s="178"/>
      <c r="AO3518" s="177"/>
      <c r="AP3518" s="178"/>
      <c r="AQ3518" s="178"/>
      <c r="AR3518" s="178"/>
      <c r="AS3518" s="178"/>
    </row>
    <row r="3519" spans="3:48" x14ac:dyDescent="0.25">
      <c r="C3519" s="177"/>
      <c r="D3519" s="178"/>
      <c r="E3519" s="178"/>
      <c r="F3519" s="178"/>
      <c r="G3519" s="178"/>
      <c r="AO3519" s="177"/>
      <c r="AP3519" s="178"/>
      <c r="AQ3519" s="178"/>
      <c r="AR3519" s="178"/>
      <c r="AS3519" s="178"/>
    </row>
    <row r="3520" spans="3:48" x14ac:dyDescent="0.25">
      <c r="C3520" s="177"/>
      <c r="D3520" s="178"/>
      <c r="E3520" s="178"/>
      <c r="F3520" s="178"/>
      <c r="G3520" s="178"/>
      <c r="AO3520" s="177"/>
      <c r="AP3520" s="178"/>
      <c r="AQ3520" s="178"/>
      <c r="AR3520" s="178"/>
      <c r="AS3520" s="178"/>
    </row>
    <row r="3521" spans="2:55" x14ac:dyDescent="0.25">
      <c r="C3521" s="177"/>
      <c r="D3521" s="178"/>
      <c r="E3521" s="178"/>
      <c r="F3521" s="178"/>
      <c r="G3521" s="178"/>
      <c r="AO3521" s="177"/>
      <c r="AP3521" s="178"/>
      <c r="AQ3521" s="178"/>
      <c r="AR3521" s="178"/>
      <c r="AS3521" s="178"/>
    </row>
    <row r="3522" spans="2:55" x14ac:dyDescent="0.25">
      <c r="C3522" s="177"/>
      <c r="D3522" s="178"/>
      <c r="E3522" s="178"/>
      <c r="F3522" s="178"/>
      <c r="G3522" s="178"/>
      <c r="AO3522" s="177"/>
      <c r="AP3522" s="178"/>
      <c r="AQ3522" s="178"/>
      <c r="AR3522" s="178"/>
      <c r="AS3522" s="178"/>
    </row>
    <row r="3523" spans="2:55" x14ac:dyDescent="0.25">
      <c r="C3523" s="177"/>
      <c r="D3523" s="178"/>
      <c r="E3523" s="178"/>
      <c r="F3523" s="178"/>
      <c r="G3523" s="178"/>
      <c r="AO3523" s="177"/>
      <c r="AP3523" s="178"/>
      <c r="AQ3523" s="178"/>
      <c r="AR3523" s="178"/>
      <c r="AS3523" s="178"/>
    </row>
    <row r="3524" spans="2:55" x14ac:dyDescent="0.25">
      <c r="C3524" s="177"/>
      <c r="D3524" s="178"/>
      <c r="E3524" s="178"/>
      <c r="F3524" s="178"/>
      <c r="G3524" s="178"/>
      <c r="AO3524" s="177"/>
      <c r="AP3524" s="178"/>
      <c r="AQ3524" s="178"/>
      <c r="AR3524" s="178"/>
      <c r="AS3524" s="178"/>
    </row>
    <row r="3525" spans="2:55" x14ac:dyDescent="0.25">
      <c r="C3525" s="177"/>
      <c r="D3525" s="178"/>
      <c r="E3525" s="178"/>
      <c r="F3525" s="178"/>
      <c r="G3525" s="178"/>
      <c r="AO3525" s="177"/>
      <c r="AP3525" s="178"/>
      <c r="AQ3525" s="178"/>
      <c r="AR3525" s="178"/>
      <c r="AS3525" s="178"/>
    </row>
    <row r="3526" spans="2:55" x14ac:dyDescent="0.25">
      <c r="C3526" s="177"/>
      <c r="D3526" s="178"/>
      <c r="E3526" s="178"/>
      <c r="F3526" s="178"/>
      <c r="G3526" s="178"/>
      <c r="AO3526" s="177"/>
      <c r="AP3526" s="178"/>
      <c r="AQ3526" s="178"/>
      <c r="AR3526" s="178"/>
      <c r="AS3526" s="178"/>
    </row>
    <row r="3527" spans="2:55" x14ac:dyDescent="0.25">
      <c r="C3527" s="177"/>
      <c r="D3527" s="178"/>
      <c r="E3527" s="178"/>
      <c r="F3527" s="178"/>
      <c r="G3527" s="178"/>
      <c r="AO3527" s="177"/>
      <c r="AP3527" s="178"/>
      <c r="AQ3527" s="178"/>
      <c r="AR3527" s="178"/>
      <c r="AS3527" s="178"/>
    </row>
    <row r="3529" spans="2:55" ht="15.75" x14ac:dyDescent="0.25">
      <c r="B3529" s="271" t="s">
        <v>9201</v>
      </c>
      <c r="C3529" s="271"/>
      <c r="D3529" s="271"/>
      <c r="E3529" s="271"/>
      <c r="F3529" s="271"/>
      <c r="G3529" s="271"/>
      <c r="H3529" s="271"/>
      <c r="I3529" s="271"/>
      <c r="J3529" s="271"/>
      <c r="K3529" s="271"/>
      <c r="L3529" s="271"/>
      <c r="M3529" s="271"/>
      <c r="N3529" s="271"/>
      <c r="O3529" s="271"/>
      <c r="P3529" s="271"/>
      <c r="Q3529" s="271"/>
      <c r="AN3529" s="271" t="s">
        <v>9201</v>
      </c>
      <c r="AO3529" s="271"/>
      <c r="AP3529" s="271"/>
      <c r="AQ3529" s="271"/>
      <c r="AR3529" s="271"/>
      <c r="AS3529" s="271"/>
      <c r="AT3529" s="271"/>
      <c r="AU3529" s="271"/>
      <c r="AV3529" s="271"/>
      <c r="AW3529" s="271"/>
      <c r="AX3529" s="271"/>
      <c r="AY3529" s="271"/>
      <c r="AZ3529" s="271"/>
      <c r="BA3529" s="271"/>
      <c r="BB3529" s="271"/>
      <c r="BC3529" s="271"/>
    </row>
    <row r="3532" spans="2:55" x14ac:dyDescent="0.25">
      <c r="D3532" s="102" t="s">
        <v>9202</v>
      </c>
      <c r="E3532" s="102" t="s">
        <v>9203</v>
      </c>
      <c r="AP3532" s="102" t="s">
        <v>9202</v>
      </c>
      <c r="AQ3532" s="102" t="s">
        <v>9203</v>
      </c>
    </row>
    <row r="3533" spans="2:55" x14ac:dyDescent="0.25">
      <c r="C3533" s="64" t="s">
        <v>9204</v>
      </c>
      <c r="D3533" s="134"/>
      <c r="E3533" s="134"/>
      <c r="AO3533" s="64" t="s">
        <v>9204</v>
      </c>
      <c r="AP3533" s="134"/>
      <c r="AQ3533" s="134"/>
    </row>
    <row r="3534" spans="2:55" x14ac:dyDescent="0.25">
      <c r="C3534" s="64"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Profesional'!G3464=Tablas!$C$54)),"Desocupados","")</f>
        <v/>
      </c>
      <c r="D3534" s="134"/>
      <c r="E3534" s="134"/>
      <c r="AO3534" s="64"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Profesional'!AS3464=Tablas!$C$54)),"Desocupados","")</f>
        <v/>
      </c>
      <c r="AP3534" s="134"/>
      <c r="AQ3534" s="134"/>
    </row>
    <row r="3535" spans="2:55" x14ac:dyDescent="0.25">
      <c r="C3535" s="102" t="s">
        <v>7586</v>
      </c>
      <c r="D3535" s="64">
        <f>+D3533+D3534</f>
        <v>0</v>
      </c>
      <c r="E3535" s="64">
        <f>+E3533+E3534</f>
        <v>0</v>
      </c>
      <c r="AO3535" s="102" t="s">
        <v>7586</v>
      </c>
      <c r="AP3535" s="64">
        <f>+AP3533+AP3534</f>
        <v>0</v>
      </c>
      <c r="AQ3535" s="64">
        <f>+AQ3533+AQ3534</f>
        <v>0</v>
      </c>
    </row>
    <row r="3537" spans="2:55" ht="15.75" x14ac:dyDescent="0.25">
      <c r="B3537" s="271"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Profesional'!G3464=Tablas!$C$54)),"Compromiso de inserción de desocupados","")</f>
        <v/>
      </c>
      <c r="C3537" s="271"/>
      <c r="D3537" s="271"/>
      <c r="E3537" s="271"/>
      <c r="F3537" s="271"/>
      <c r="G3537" s="271"/>
      <c r="H3537" s="271"/>
      <c r="I3537" s="271"/>
      <c r="J3537" s="271"/>
      <c r="K3537" s="271"/>
      <c r="L3537" s="271"/>
      <c r="M3537" s="271"/>
      <c r="N3537" s="271"/>
      <c r="O3537" s="271"/>
      <c r="P3537" s="271"/>
      <c r="Q3537" s="271"/>
      <c r="AN3537" s="271"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Profesional'!AS3464=Tablas!$C$54)),"Compromiso de inserción de desocupados","")</f>
        <v/>
      </c>
      <c r="AO3537" s="271"/>
      <c r="AP3537" s="271"/>
      <c r="AQ3537" s="271"/>
      <c r="AR3537" s="271"/>
      <c r="AS3537" s="271"/>
      <c r="AT3537" s="271"/>
      <c r="AU3537" s="271"/>
      <c r="AV3537" s="271"/>
      <c r="AW3537" s="271"/>
      <c r="AX3537" s="271"/>
      <c r="AY3537" s="271"/>
      <c r="AZ3537" s="271"/>
      <c r="BA3537" s="271"/>
      <c r="BB3537" s="271"/>
      <c r="BC3537" s="271"/>
    </row>
    <row r="3539" spans="2:55" x14ac:dyDescent="0.25">
      <c r="C3539" s="355"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Profesional'!G3464=Tablas!$C$57),D3464="",G3464=""),IF(D3534&gt;0,"¿Se compromete a incorporar algún participante desocupado una vez concluido el curso/entrenamiento? ",""))</f>
        <v/>
      </c>
      <c r="D3539" s="355"/>
      <c r="E3539" s="355"/>
      <c r="F3539" s="355"/>
      <c r="G3539" s="355"/>
      <c r="H3539" s="164"/>
      <c r="AO3539" s="355"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Profesional'!AS3464=Tablas!$C$57),AP3464="",AS3464=""),IF(AP3534&gt;0,"¿Se compromete a incorporar algún participante desocupado una vez concluido el curso/entrenamiento? ",""))</f>
        <v/>
      </c>
      <c r="AP3539" s="355"/>
      <c r="AQ3539" s="355"/>
      <c r="AR3539" s="355"/>
      <c r="AS3539" s="355"/>
      <c r="AT3539" s="164"/>
    </row>
    <row r="3541" spans="2:55" x14ac:dyDescent="0.25">
      <c r="C3541" s="20"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Profesional'!G3464=Tablas!$C$57),D3464="",G3464=""),IF(AND(D3534&gt;0,H3539="SI"),"¿Cuántos? *",""))</f>
        <v/>
      </c>
      <c r="D3541" s="164"/>
      <c r="AO3541" s="20"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Profesional'!AS3464=Tablas!$C$57),AP3464="",AS3464=""),IF(AND(AP3534&gt;0,AT3539="SI"),"¿Cuántos? *",""))</f>
        <v/>
      </c>
      <c r="AP3541" s="164"/>
    </row>
    <row r="3543" spans="2:55" x14ac:dyDescent="0.25">
      <c r="C3543" s="288"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Profesional'!G3464=Tablas!$C$57),D3464="",G3464=""),IF(AND(D3534&gt;0,H3539="SI"),"¿En qué puestos serán incorporados? *",""))</f>
        <v/>
      </c>
      <c r="D3543" s="288"/>
      <c r="E3543" s="289"/>
      <c r="F3543" s="289"/>
      <c r="G3543" s="289"/>
      <c r="H3543" s="289"/>
      <c r="I3543" s="289"/>
      <c r="J3543" s="289"/>
      <c r="K3543" s="289"/>
      <c r="L3543" s="289"/>
      <c r="M3543" s="289"/>
      <c r="N3543" s="289"/>
      <c r="O3543" s="289"/>
      <c r="P3543" s="289"/>
      <c r="AO3543" s="288"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Profesional'!AS3464=Tablas!$C$57),AP3464="",AS3464=""),IF(AND(AP3534&gt;0,AT3539="SI"),"¿En qué puestos serán incorporados? *",""))</f>
        <v/>
      </c>
      <c r="AP3543" s="288"/>
      <c r="AQ3543" s="289"/>
      <c r="AR3543" s="289"/>
      <c r="AS3543" s="289"/>
      <c r="AT3543" s="289"/>
      <c r="AU3543" s="289"/>
      <c r="AV3543" s="289"/>
      <c r="AW3543" s="289"/>
      <c r="AX3543" s="289"/>
      <c r="AY3543" s="289"/>
      <c r="AZ3543" s="289"/>
      <c r="BA3543" s="289"/>
      <c r="BB3543" s="289"/>
    </row>
    <row r="3545" spans="2:55" x14ac:dyDescent="0.25">
      <c r="C3545" s="158"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Profesional'!G3464=Tablas!$C$57),D3464="",G3464=""),IF(AND(D3534&gt;0,H3539="SI"),"Indique a que grupo pertenecen los desocupados a incorporar *",""))</f>
        <v/>
      </c>
      <c r="D3545" s="158"/>
      <c r="E3545" s="158"/>
      <c r="F3545" s="137"/>
      <c r="G3545" s="159"/>
      <c r="H3545" s="159"/>
      <c r="AO3545" s="158"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Profesional'!AS3464=Tablas!$C$57),AP3464="",AS3464=""),IF(AND(AP3534&gt;0,AT3539="SI"),"Indique a que grupo pertenecen los desocupados a incorporar *",""))</f>
        <v/>
      </c>
      <c r="AP3545" s="158"/>
      <c r="AQ3545" s="158"/>
      <c r="AR3545" s="137"/>
      <c r="AS3545" s="159"/>
      <c r="AT3545" s="159"/>
    </row>
    <row r="3547" spans="2:55" x14ac:dyDescent="0.25">
      <c r="C3547" s="38"/>
      <c r="D3547" s="38"/>
      <c r="E3547" s="180"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Profesional'!G3464=Tablas!$C$57),D3464="",G3464=""),IF(AND(D3534&gt;0,H3539="SI"),"18 a 24 años",""))</f>
        <v/>
      </c>
      <c r="F3547" s="180"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Profesional'!G3464=Tablas!$C$57),D3464="",G3464=""),IF(AND(D3534&gt;0,H3539="SI"),"25 a 44 años",""))</f>
        <v/>
      </c>
      <c r="G3547" s="180"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Profesional'!G3464=Tablas!$C$57),D3464="",G3464=""),IF(AND(D3534&gt;0,H3539="SI"),"Mayores de 45 años",""))</f>
        <v/>
      </c>
      <c r="H3547" s="180"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Profesional'!G3464=Tablas!$C$57),D3464="",G3464=""),IF(AND(D3534&gt;0,H3539="SI"),"Total",""))</f>
        <v/>
      </c>
      <c r="AO3547" s="38"/>
      <c r="AP3547" s="38"/>
      <c r="AQ3547" s="180"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Profesional'!AS3464=Tablas!$C$57),AP3464="",AS3464=""),IF(AND(AP3534&gt;0,AT3539="SI"),"18 a 24 años",""))</f>
        <v/>
      </c>
      <c r="AR3547" s="180"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Profesional'!AS3464=Tablas!$C$57),AP3464="",AS3464=""),IF(AND(AP3534&gt;0,AT3539="SI"),"25 a 44 años",""))</f>
        <v/>
      </c>
      <c r="AS3547" s="180"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Profesional'!AS3464=Tablas!$C$57),AP3464="",AS3464=""),IF(AND(AP3534&gt;0,AT3539="SI"),"Mayores de 45 años",""))</f>
        <v/>
      </c>
      <c r="AT3547" s="180"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Profesional'!AS3464=Tablas!$C$57),AP3464="",AS3464=""),IF(AND(AP3534&gt;0,AT3539="SI"),"Total",""))</f>
        <v/>
      </c>
    </row>
    <row r="3548" spans="2:55" x14ac:dyDescent="0.25">
      <c r="C3548" s="395"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Profesional'!G3464=Tablas!$C$57),D3464="",G3464=""),IF(AND(D3534&gt;0,H3539="SI"),"En general",""))</f>
        <v/>
      </c>
      <c r="D3548" s="395"/>
      <c r="E3548" s="181"/>
      <c r="F3548" s="181"/>
      <c r="G3548" s="181"/>
      <c r="H3548"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Profesional'!G3464=Tablas!$C$57),D3464="",G3464=""),IF(AND(D3534&gt;0,H3539="SI"),+E3548+F3548+G3548,""))</f>
        <v/>
      </c>
      <c r="AO3548" s="395"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Profesional'!AS3464=Tablas!$C$57),AP3464="",AS3464=""),IF(AND(AP3534&gt;0,AT3539="SI"),"En general",""))</f>
        <v/>
      </c>
      <c r="AP3548" s="395"/>
      <c r="AQ3548" s="181"/>
      <c r="AR3548" s="181"/>
      <c r="AS3548" s="181"/>
      <c r="AT3548"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Profesional'!AS3464=Tablas!$C$57),AP3464="",AS3464=""),IF(AND(AP3534&gt;0,AT3539="SI"),+AQ3548+AR3548+AS3548,""))</f>
        <v/>
      </c>
    </row>
    <row r="3549" spans="2:55" x14ac:dyDescent="0.25">
      <c r="C3549" s="395"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Profesional'!G3464=Tablas!$C$57),D3464="",G3464=""),IF(AND(D3534&gt;0,H3539="SI"),"Con Discapacidad ",""))</f>
        <v/>
      </c>
      <c r="D3549" s="395"/>
      <c r="E3549" s="181"/>
      <c r="F3549" s="181"/>
      <c r="G3549" s="181"/>
      <c r="H3549"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Profesional'!G3464=Tablas!$C$57),D3464="",G3464=""),IF(AND(D3534&gt;0,H3539="SI"),+E3549+F3549+G3549,""))</f>
        <v/>
      </c>
      <c r="AO3549" s="395"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Profesional'!AS3464=Tablas!$C$57),AP3464="",AS3464=""),IF(AND(AP3534&gt;0,AT3539="SI"),"Con Discapacidad ",""))</f>
        <v/>
      </c>
      <c r="AP3549" s="395"/>
      <c r="AQ3549" s="181"/>
      <c r="AR3549" s="181"/>
      <c r="AS3549" s="181"/>
      <c r="AT3549"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Profesional'!AS3464=Tablas!$C$57),AP3464="",AS3464=""),IF(AND(AP3534&gt;0,AT3539="SI"),+AQ3549+AR3549+AS3549,""))</f>
        <v/>
      </c>
    </row>
    <row r="3550" spans="2:55" x14ac:dyDescent="0.25">
      <c r="C3550" s="395"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Profesional'!G3464=Tablas!$C$57),D3464="",G3464=""),IF(AND(D3534&gt;0,H3539="SI"),"Incluidos en el Seguro de Capacitación y Empleo (SCyE)",""))</f>
        <v/>
      </c>
      <c r="D3550" s="395"/>
      <c r="E3550" s="181"/>
      <c r="F3550" s="181"/>
      <c r="G3550" s="181"/>
      <c r="H3550"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Profesional'!G3464=Tablas!$C$57),D3464="",G3464=""),IF(AND(D3534&gt;0,H3539="SI"),+E3550+F3550+G3550,""))</f>
        <v/>
      </c>
      <c r="AO3550" s="395"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Profesional'!AS3464=Tablas!$C$57),AP3464="",AS3464=""),IF(AND(AP3534&gt;0,AT3539="SI"),"Incluidos en el Seguro de Capacitación y Empleo (SCyE)",""))</f>
        <v/>
      </c>
      <c r="AP3550" s="395"/>
      <c r="AQ3550" s="181"/>
      <c r="AR3550" s="181"/>
      <c r="AS3550" s="181"/>
      <c r="AT3550"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Profesional'!AS3464=Tablas!$C$57),AP3464="",AS3464=""),IF(AND(AP3534&gt;0,AT3539="SI"),+AQ3550+AR3550+AS3550,""))</f>
        <v/>
      </c>
    </row>
    <row r="3551" spans="2:55" x14ac:dyDescent="0.25">
      <c r="C3551" s="396"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Profesional'!G3464=Tablas!$C$57),D3464="",G3464=""),IF(AND(D3534&gt;0,H3539="SI"),"Total",""))</f>
        <v/>
      </c>
      <c r="D3551" s="396"/>
      <c r="E3551"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Profesional'!G3464=Tablas!$C$57),D3464="",G3464=""),IF(AND(D3534&gt;0,H3539="SI"),+E3548+E3549+E3550,""))</f>
        <v/>
      </c>
      <c r="F3551"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Profesional'!G3464=Tablas!$C$57),D3464="",G3464=""),IF(AND(D3534&gt;0,H3539="SI"),+F3548+F3549+F3550,""))</f>
        <v/>
      </c>
      <c r="G3551"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Profesional'!G3464=Tablas!$C$57),D3464="",G3464=""),IF(AND(D3534&gt;0,H3539="SI"),+G3548+G3549+G3550,""))</f>
        <v/>
      </c>
      <c r="H3551" s="182" t="str">
        <f>IF(OR(AND('Formacion Profesional'!D3464=Tablas!$C$61,'Formacion Profesional'!G3464=Tablas!$C$53),AND('Formacion Profesional'!D3464=Tablas!$C$61,'Formacion Profesional'!G3464=Tablas!$C$54),AND('Formacion Profesional'!D3464=Tablas!$C$62,'Formacion Profesional'!G3464=Tablas!$C$53),AND('Formacion Profesional'!D3464=Tablas!$C$62,'Formacion Profesional'!G3464=Tablas!$C$54),AND('Formacion Profesional'!D3464=Tablas!$C$62,'Formacion Profesional'!G3464=Tablas!$C$56),AND('Formacion Profesional'!D3464=Tablas!$C$62,'Formacion Profesional'!G3464=Tablas!$C$57),D3464="",G3464=""),IF(AND(D3534&gt;0,H3539="SI"),+H3548+H3549+H3550,""))</f>
        <v/>
      </c>
      <c r="AO3551" s="396"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Profesional'!AS3464=Tablas!$C$57),AP3464="",AS3464=""),IF(AND(AP3534&gt;0,AT3539="SI"),"Total",""))</f>
        <v/>
      </c>
      <c r="AP3551" s="396"/>
      <c r="AQ3551"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Profesional'!AS3464=Tablas!$C$57),AP3464="",AS3464=""),IF(AND(AP3534&gt;0,AT3539="SI"),+AQ3548+AQ3549+AQ3550,""))</f>
        <v/>
      </c>
      <c r="AR3551"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Profesional'!AS3464=Tablas!$C$57),AP3464="",AS3464=""),IF(AND(AP3534&gt;0,AT3539="SI"),+AR3548+AR3549+AR3550,""))</f>
        <v/>
      </c>
      <c r="AS3551"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Profesional'!AS3464=Tablas!$C$57),AP3464="",AS3464=""),IF(AND(AP3534&gt;0,AT3539="SI"),+AS3548+AS3549+AS3550,""))</f>
        <v/>
      </c>
      <c r="AT3551" s="182" t="str">
        <f>IF(OR(AND('Formacion Profesional'!AP3464=Tablas!$C$61,'Formacion Profesional'!AS3464=Tablas!$C$53),AND('Formacion Profesional'!AP3464=Tablas!$C$61,'Formacion Profesional'!AS3464=Tablas!$C$54),AND('Formacion Profesional'!AP3464=Tablas!$C$62,'Formacion Profesional'!AS3464=Tablas!$C$53),AND('Formacion Profesional'!AP3464=Tablas!$C$62,'Formacion Profesional'!AS3464=Tablas!$C$54),AND('Formacion Profesional'!AP3464=Tablas!$C$62,'Formacion Profesional'!AS3464=Tablas!$C$56),AND('Formacion Profesional'!AP3464=Tablas!$C$62,'Formacion Profesional'!AS3464=Tablas!$C$57),AP3464="",AS3464=""),IF(AND(AP3534&gt;0,AT3539="SI"),+AT3548+AT3549+AT3550,""))</f>
        <v/>
      </c>
    </row>
    <row r="3554" spans="2:55" ht="15.75" x14ac:dyDescent="0.25">
      <c r="B3554" s="271" t="str">
        <f>IF(OR(AND(D3464=Tablas!$C$61,'Formacion Profesional'!G3464=Tablas!$C$53),AND(D3464=Tablas!$C$61,'Formacion Profesional'!G3464=Tablas!$C$54),AND(D3464=Tablas!$C$62,'Formacion Profesional'!G3464=Tablas!$C$53),AND(D3464=Tablas!$C$62,'Formacion Profesional'!G3464=Tablas!$C$54),AND(D3464=Tablas!$C$62,'Formacion Profesional'!G3464=Tablas!$C$56)),"Participantes ocupados","")</f>
        <v/>
      </c>
      <c r="C3554" s="271"/>
      <c r="D3554" s="271"/>
      <c r="E3554" s="271"/>
      <c r="F3554" s="271"/>
      <c r="G3554" s="271"/>
      <c r="H3554" s="271"/>
      <c r="I3554" s="271"/>
      <c r="J3554" s="271"/>
      <c r="K3554" s="271"/>
      <c r="L3554" s="271"/>
      <c r="M3554" s="271"/>
      <c r="N3554" s="271"/>
      <c r="O3554" s="271"/>
      <c r="P3554" s="271"/>
      <c r="Q3554" s="271"/>
      <c r="AN3554" s="271"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Profesional'!AS3464=Tablas!$C$56)),"Participantes ocupados","")</f>
        <v/>
      </c>
      <c r="AO3554" s="271"/>
      <c r="AP3554" s="271"/>
      <c r="AQ3554" s="271"/>
      <c r="AR3554" s="271"/>
      <c r="AS3554" s="271"/>
      <c r="AT3554" s="271"/>
      <c r="AU3554" s="271"/>
      <c r="AV3554" s="271"/>
      <c r="AW3554" s="271"/>
      <c r="AX3554" s="271"/>
      <c r="AY3554" s="271"/>
      <c r="AZ3554" s="271"/>
      <c r="BA3554" s="271"/>
      <c r="BB3554" s="271"/>
      <c r="BC3554" s="271"/>
    </row>
    <row r="3557" spans="2:55" x14ac:dyDescent="0.25">
      <c r="C3557" s="58"/>
      <c r="D3557" s="165" t="str">
        <f>IF(OR(AND(D3464=Tablas!$C$61,'Formacion Profesional'!G3464=Tablas!$C$53),AND(D3464=Tablas!$C$61,'Formacion Profesional'!G3464=Tablas!$C$54),AND(D3464=Tablas!$C$62,'Formacion Profesional'!G3464=Tablas!$C$53),AND(D3464=Tablas!$C$62,'Formacion Profesional'!G3464=Tablas!$C$54),AND(D3464=Tablas!$C$62,'Formacion Profesional'!G3464=Tablas!$C$56)),"Una réplica","")</f>
        <v/>
      </c>
      <c r="E3557" s="162" t="str">
        <f>IF(OR(AND(D3464=Tablas!$C$61,'Formacion Profesional'!G3464=Tablas!$C$53),AND(D3464=Tablas!$C$61,'Formacion Profesional'!G3464=Tablas!$C$54),AND(D3464=Tablas!$C$62,'Formacion Profesional'!G3464=Tablas!$C$53),AND(D3464=Tablas!$C$62,'Formacion Profesional'!G3464=Tablas!$C$54),AND(D3464=Tablas!$C$62,'Formacion Profesional'!G3464=Tablas!$C$56)),"Todas las réplicas","")</f>
        <v/>
      </c>
      <c r="AO3557" s="58"/>
      <c r="AP3557" s="165"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Profesional'!AS3464=Tablas!$C$56)),"Una réplica","")</f>
        <v/>
      </c>
      <c r="AQ3557" s="162"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Profesional'!AS3464=Tablas!$C$56)),"Todas las réplicas","")</f>
        <v/>
      </c>
    </row>
    <row r="3558" spans="2:55" x14ac:dyDescent="0.25">
      <c r="C3558" s="167" t="str">
        <f>IF(OR(AND(D3464=Tablas!$C$61,'Formacion Profesional'!G3464=Tablas!$C$53),AND(D3464=Tablas!$C$61,'Formacion Profesional'!G3464=Tablas!$C$54),AND(D3464=Tablas!$C$62,'Formacion Profesional'!G3464=Tablas!$C$53),AND(D3464=Tablas!$C$62,'Formacion Profesional'!G3464=Tablas!$C$54),AND(D3464=Tablas!$C$62,'Formacion Profesional'!G3464=Tablas!$C$56)),"Del sujeto beneficiario","")</f>
        <v/>
      </c>
      <c r="D3558" s="127"/>
      <c r="E3558" s="127"/>
      <c r="AO3558" s="167"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Profesional'!AS3464=Tablas!$C$56)),"Del sujeto beneficiario","")</f>
        <v/>
      </c>
      <c r="AP3558" s="127"/>
      <c r="AQ3558" s="127"/>
    </row>
    <row r="3559" spans="2:55" x14ac:dyDescent="0.25">
      <c r="C3559" s="73" t="str">
        <f>IF(OR(AND(D3464=Tablas!$C$61,'Formacion Profesional'!G3464=Tablas!$C$53),AND(D3464=Tablas!$C$61,'Formacion Profesional'!G3464=Tablas!$C$54),AND(D3464=Tablas!$C$62,'Formacion Profesional'!G3464=Tablas!$C$53),AND(D3464=Tablas!$C$62,'Formacion Profesional'!G3464=Tablas!$C$54),AND(D3464=Tablas!$C$62,'Formacion Profesional'!G3464=Tablas!$C$56)),"De la/s patrocinada/s","")</f>
        <v/>
      </c>
      <c r="D3559" s="127"/>
      <c r="E3559" s="127"/>
      <c r="AO3559" s="73"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Profesional'!AS3464=Tablas!$C$56)),"De la/s patrocinada/s","")</f>
        <v/>
      </c>
      <c r="AP3559" s="127"/>
      <c r="AQ3559" s="127"/>
    </row>
    <row r="3560" spans="2:55" x14ac:dyDescent="0.25">
      <c r="C3560" s="126" t="str">
        <f>IF(OR(AND(D3464=Tablas!$C$61,'Formacion Profesional'!G3464=Tablas!$C$53),AND(D3464=Tablas!$C$61,'Formacion Profesional'!G3464=Tablas!$C$54),AND(D3464=Tablas!$C$62,'Formacion Profesional'!G3464=Tablas!$C$53),AND(D3464=Tablas!$C$62,'Formacion Profesional'!G3464=Tablas!$C$54),AND(D3464=Tablas!$C$62,'Formacion Profesional'!G3464=Tablas!$C$56)),"Total","")</f>
        <v/>
      </c>
      <c r="D3560" s="128" t="str">
        <f>IF(OR(AND(D3464=Tablas!$C$61,'Formacion Profesional'!G3464=Tablas!$C$53),AND(D3464=Tablas!$C$61,'Formacion Profesional'!G3464=Tablas!$C$54),AND(D3464=Tablas!$C$62,'Formacion Profesional'!G3464=Tablas!$C$53),AND(D3464=Tablas!$C$62,'Formacion Profesional'!G3464=Tablas!$C$54),AND(D3464=Tablas!$C$62,'Formacion Profesional'!G3464=Tablas!$C$56)),SUM(D3558:D3559),"")</f>
        <v/>
      </c>
      <c r="E3560" s="128" t="str">
        <f>IF(OR(AND(D3464=Tablas!$C$61,'Formacion Profesional'!G3464=Tablas!$C$53),AND(D3464=Tablas!$C$61,'Formacion Profesional'!G3464=Tablas!$C$54),AND(D3464=Tablas!$C$62,'Formacion Profesional'!G3464=Tablas!$C$53),AND(D3464=Tablas!$C$62,'Formacion Profesional'!G3464=Tablas!$C$54),AND(D3464=Tablas!$C$62,'Formacion Profesional'!G3464=Tablas!$C$56)),SUM(E3558:E3559),"")</f>
        <v/>
      </c>
      <c r="AO3560" s="12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Profesional'!AS3464=Tablas!$C$56)),"Total","")</f>
        <v/>
      </c>
      <c r="AP3560" s="128"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Profesional'!AS3464=Tablas!$C$56)),SUM(AP3558:AP3559),"")</f>
        <v/>
      </c>
      <c r="AQ3560" s="128"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Profesional'!AS3464=Tablas!$C$56)),SUM(AQ3558:AQ3559),"")</f>
        <v/>
      </c>
    </row>
    <row r="3563" spans="2:55" ht="15.75" x14ac:dyDescent="0.25">
      <c r="B3563" s="271" t="s">
        <v>9274</v>
      </c>
      <c r="C3563" s="271"/>
      <c r="D3563" s="271"/>
      <c r="E3563" s="271"/>
      <c r="F3563" s="271"/>
      <c r="G3563" s="271"/>
      <c r="H3563" s="271"/>
      <c r="I3563" s="271"/>
      <c r="J3563" s="271"/>
      <c r="K3563" s="271"/>
      <c r="L3563" s="271"/>
      <c r="M3563" s="271"/>
      <c r="N3563" s="271"/>
      <c r="O3563" s="271"/>
      <c r="P3563" s="271"/>
      <c r="Q3563" s="271"/>
      <c r="AN3563" s="271" t="s">
        <v>9274</v>
      </c>
      <c r="AO3563" s="271"/>
      <c r="AP3563" s="271"/>
      <c r="AQ3563" s="271"/>
      <c r="AR3563" s="271"/>
      <c r="AS3563" s="271"/>
      <c r="AT3563" s="271"/>
      <c r="AU3563" s="271"/>
      <c r="AV3563" s="271"/>
      <c r="AW3563" s="271"/>
      <c r="AX3563" s="271"/>
      <c r="AY3563" s="271"/>
      <c r="AZ3563" s="271"/>
      <c r="BA3563" s="271"/>
      <c r="BB3563" s="271"/>
      <c r="BC3563" s="271"/>
    </row>
    <row r="3565" spans="2:55" ht="71.25" customHeight="1" x14ac:dyDescent="0.25">
      <c r="C3565" s="38"/>
      <c r="D3565" s="38"/>
      <c r="E3565" s="166" t="str">
        <f>IF(OR(AND(D3464=Tablas!$C$61,'Formacion Profesional'!G3464=Tablas!$C$53),AND(D3464=Tablas!$C$61,'Formacion Profesional'!G3464=Tablas!$C$54),AND(D3464=Tablas!$C$62,'Formacion Profesional'!G3464=Tablas!$C$53),AND(D3464=Tablas!$C$62,'Formacion Profesional'!G3464=Tablas!$C$54),AND(D3464=Tablas!$C$62,'Formacion Profesional'!G3464=Tablas!$C$56)),"Producción / Operaciones","")</f>
        <v/>
      </c>
      <c r="F3565" s="166" t="str">
        <f>IF(OR(AND(D3464=Tablas!$C$61,'Formacion Profesional'!G3464=Tablas!$C$53),AND(D3464=Tablas!$C$61,'Formacion Profesional'!G3464=Tablas!$C$54),AND(D3464=Tablas!$C$62,'Formacion Profesional'!G3464=Tablas!$C$53),AND(D3464=Tablas!$C$62,'Formacion Profesional'!G3464=Tablas!$C$54),AND(D3464=Tablas!$C$62,'Formacion Profesional'!G3464=Tablas!$C$56)),"Comercial y ventas","")</f>
        <v/>
      </c>
      <c r="G3565" s="166" t="str">
        <f>IF(OR(AND(D3464=Tablas!$C$61,'Formacion Profesional'!G3464=Tablas!$C$53),AND(D3464=Tablas!$C$61,'Formacion Profesional'!G3464=Tablas!$C$54),AND(D3464=Tablas!$C$62,'Formacion Profesional'!G3464=Tablas!$C$53),AND(D3464=Tablas!$C$62,'Formacion Profesional'!G3464=Tablas!$C$54),AND(D3464=Tablas!$C$62,'Formacion Profesional'!G3464=Tablas!$C$56)),"Administración y finanzas","")</f>
        <v/>
      </c>
      <c r="H3565" s="166" t="str">
        <f>IF(OR(AND(D3464=Tablas!$C$61,'Formacion Profesional'!G3464=Tablas!$C$53),AND(D3464=Tablas!$C$61,'Formacion Profesional'!G3464=Tablas!$C$54),AND(D3464=Tablas!$C$62,'Formacion Profesional'!G3464=Tablas!$C$53),AND(D3464=Tablas!$C$62,'Formacion Profesional'!G3464=Tablas!$C$54),AND(D3464=Tablas!$C$62,'Formacion Profesional'!G3464=Tablas!$C$56)),"Recursos Humanos","")</f>
        <v/>
      </c>
      <c r="I3565" s="166" t="str">
        <f>IF(OR(AND(D3464=Tablas!$C$61,'Formacion Profesional'!G3464=Tablas!$C$53),AND(D3464=Tablas!$C$61,'Formacion Profesional'!G3464=Tablas!$C$54),AND(D3464=Tablas!$C$62,'Formacion Profesional'!G3464=Tablas!$C$53),AND(D3464=Tablas!$C$62,'Formacion Profesional'!G3464=Tablas!$C$54),AND(D3464=Tablas!$C$62,'Formacion Profesional'!G3464=Tablas!$C$56)),"Otros","")</f>
        <v/>
      </c>
      <c r="J3565" s="166" t="str">
        <f>IF(OR(AND(D3464=Tablas!$C$61,'Formacion Profesional'!G3464=Tablas!$C$53),AND(D3464=Tablas!$C$61,'Formacion Profesional'!G3464=Tablas!$C$54),AND(D3464=Tablas!$C$62,'Formacion Profesional'!G3464=Tablas!$C$53),AND(D3464=Tablas!$C$62,'Formacion Profesional'!G3464=Tablas!$C$54),AND(D3464=Tablas!$C$62,'Formacion Profesional'!G3464=Tablas!$C$56)),"Total","")</f>
        <v/>
      </c>
      <c r="L3565" s="26"/>
      <c r="AO3565" s="38"/>
      <c r="AP3565" s="38"/>
      <c r="AQ3565" s="16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Profesional'!AS3464=Tablas!$C$56)),"Producción / Operaciones","")</f>
        <v/>
      </c>
      <c r="AR3565" s="16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Profesional'!AS3464=Tablas!$C$56)),"Comercial y ventas","")</f>
        <v/>
      </c>
      <c r="AS3565" s="16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Profesional'!AS3464=Tablas!$C$56)),"Administración y finanzas","")</f>
        <v/>
      </c>
      <c r="AT3565" s="16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Profesional'!AS3464=Tablas!$C$56)),"Recursos Humanos","")</f>
        <v/>
      </c>
      <c r="AU3565" s="16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Profesional'!AS3464=Tablas!$C$56)),"Otros","")</f>
        <v/>
      </c>
      <c r="AV3565" s="16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Profesional'!AS3464=Tablas!$C$56)),"Total","")</f>
        <v/>
      </c>
      <c r="AX3565" s="26"/>
    </row>
    <row r="3566" spans="2:55" x14ac:dyDescent="0.25">
      <c r="C3566" s="397" t="str">
        <f>IF(AND('Empresa Cooperativa'!$D$12=Tablas!$C$4,OR(AND(D3464=Tablas!$C$61,'Formacion Profesional'!G3464=Tablas!$C$53),AND(D3464=Tablas!$C$61,'Formacion Profesional'!G3464=Tablas!$C$54),AND(D3464=Tablas!$C$62,'Formacion Profesional'!G3464=Tablas!$C$53),AND(D3464=Tablas!$C$62,'Formacion Profesional'!G3464=Tablas!$C$54),AND(D3464=Tablas!$C$62,'Formacion Profesional'!G3464=Tablas!$C$56))),"Gerentes",IF(AND('Empresa Cooperativa'!$D$12=Tablas!$C$5,OR(AND(D3464=Tablas!$C$61,'Formacion Profesional'!G3464=Tablas!$C$53),AND(D3464=Tablas!$C$61,'Formacion Profesional'!G3464=Tablas!$C$54),AND(D3464=Tablas!$C$62,'Formacion Profesional'!G3464=Tablas!$C$53),AND(D3464=Tablas!$C$62,'Formacion Profesional'!G3464=Tablas!$C$54),AND(D3464=Tablas!$C$62,'Formacion Profesional'!G3464=Tablas!$C$56))),"Asociados",""))</f>
        <v/>
      </c>
      <c r="D3566" s="397"/>
      <c r="E3566" s="129"/>
      <c r="F3566" s="129"/>
      <c r="G3566" s="129"/>
      <c r="H3566" s="129"/>
      <c r="I3566" s="129"/>
      <c r="J3566" s="131" t="str">
        <f>IF(OR(AND(D3464=Tablas!$C$61,'Formacion Profesional'!G3464=Tablas!$C$53),AND(D3464=Tablas!$C$61,'Formacion Profesional'!G3464=Tablas!$C$54),AND(D3464=Tablas!$C$62,'Formacion Profesional'!G3464=Tablas!$C$53),AND(D3464=Tablas!$C$62,'Formacion Profesional'!G3464=Tablas!$C$54),AND(D3464=Tablas!$C$62,'Formacion Profesional'!G3464=Tablas!$C$56)),SUM(E3566:I3566),"")</f>
        <v/>
      </c>
      <c r="L3566" s="26"/>
      <c r="AO3566" s="397" t="str">
        <f>IF(AND('Empresa Cooperativa'!$D$12=Tablas!$C$4,OR(AND(AP3464=Tablas!$C$61,'Formacion Profesional'!AS3464=Tablas!$C$53),AND(AP3464=Tablas!$C$61,'Formacion Profesional'!AS3464=Tablas!$C$54),AND(AP3464=Tablas!$C$62,'Formacion Profesional'!AS3464=Tablas!$C$53),AND(AP3464=Tablas!$C$62,'Formacion Profesional'!AS3464=Tablas!$C$54),AND(AP3464=Tablas!$C$62,'Formacion Profesional'!AS3464=Tablas!$C$56))),"Gerentes",IF(AND('Empresa Cooperativa'!$D$12=Tablas!$C$5,OR(AND(AP3464=Tablas!$C$61,'Formacion Profesional'!AS3464=Tablas!$C$53),AND(AP3464=Tablas!$C$61,'Formacion Profesional'!AS3464=Tablas!$C$54),AND(AP3464=Tablas!$C$62,'Formacion Profesional'!AS3464=Tablas!$C$53),AND(AP3464=Tablas!$C$62,'Formacion Profesional'!AS3464=Tablas!$C$54),AND(AP3464=Tablas!$C$62,'Formacion Profesional'!AS3464=Tablas!$C$56))),"Asociados",""))</f>
        <v/>
      </c>
      <c r="AP3566" s="397"/>
      <c r="AQ3566" s="129"/>
      <c r="AR3566" s="129"/>
      <c r="AS3566" s="129"/>
      <c r="AT3566" s="129"/>
      <c r="AU3566" s="129"/>
      <c r="AV3566" s="131"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Profesional'!AS3464=Tablas!$C$56)),SUM(AQ3566:AU3566),"")</f>
        <v/>
      </c>
      <c r="AX3566" s="26"/>
    </row>
    <row r="3567" spans="2:55" x14ac:dyDescent="0.25">
      <c r="C3567" s="398" t="str">
        <f>IF(AND('Empresa Cooperativa'!$D$12=Tablas!$C$4,OR(AND(D3464=Tablas!$C$61,'Formacion Profesional'!G3464=Tablas!$C$53),AND(D3464=Tablas!$C$61,'Formacion Profesional'!G3464=Tablas!$C$54),AND(D3464=Tablas!$C$62,'Formacion Profesional'!G3464=Tablas!$C$53),AND(D3464=Tablas!$C$62,'Formacion Profesional'!G3464=Tablas!$C$54),AND(D3464=Tablas!$C$62,'Formacion Profesional'!G3464=Tablas!$C$56))),"Mandos Medios (supervisores, jefes de área, etc.)","")</f>
        <v/>
      </c>
      <c r="D3567" s="398"/>
      <c r="E3567" s="129"/>
      <c r="F3567" s="129"/>
      <c r="G3567" s="129"/>
      <c r="H3567" s="129"/>
      <c r="I3567" s="129"/>
      <c r="J3567" s="131" t="str">
        <f>IF(OR(AND(D3464=Tablas!$C$61,'Formacion Profesional'!G3464=Tablas!$C$53),AND(D3464=Tablas!$C$61,'Formacion Profesional'!G3464=Tablas!$C$54),AND(D3464=Tablas!$C$62,'Formacion Profesional'!G3464=Tablas!$C$53),AND(D3464=Tablas!$C$62,'Formacion Profesional'!G3464=Tablas!$C$54),AND(D3464=Tablas!$C$62,'Formacion Profesional'!G3464=Tablas!$C$56)),SUM(E3567:I3567),"")</f>
        <v/>
      </c>
      <c r="L3567" s="26"/>
      <c r="AO3567" s="398" t="str">
        <f>IF(AND('Empresa Cooperativa'!$D$12=Tablas!$C$4,OR(AND(AP3464=Tablas!$C$61,'Formacion Profesional'!AS3464=Tablas!$C$53),AND(AP3464=Tablas!$C$61,'Formacion Profesional'!AS3464=Tablas!$C$54),AND(AP3464=Tablas!$C$62,'Formacion Profesional'!AS3464=Tablas!$C$53),AND(AP3464=Tablas!$C$62,'Formacion Profesional'!AS3464=Tablas!$C$54),AND(AP3464=Tablas!$C$62,'Formacion Profesional'!AS3464=Tablas!$C$56))),"Mandos Medios (supervisores, jefes de área, etc.)","")</f>
        <v/>
      </c>
      <c r="AP3567" s="398"/>
      <c r="AQ3567" s="129"/>
      <c r="AR3567" s="129"/>
      <c r="AS3567" s="129"/>
      <c r="AT3567" s="129"/>
      <c r="AU3567" s="129"/>
      <c r="AV3567" s="131"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Profesional'!AS3464=Tablas!$C$56)),SUM(AQ3567:AU3567),"")</f>
        <v/>
      </c>
      <c r="AX3567" s="26"/>
    </row>
    <row r="3568" spans="2:55" x14ac:dyDescent="0.25">
      <c r="C3568" s="398" t="str">
        <f>IF(AND('Empresa Cooperativa'!$D$12=Tablas!$C$4,OR(AND(D3464=Tablas!$C$61,'Formacion Profesional'!G3464=Tablas!$C$53),AND(D3464=Tablas!$C$61,'Formacion Profesional'!G3464=Tablas!$C$54),AND(D3464=Tablas!$C$62,'Formacion Profesional'!G3464=Tablas!$C$53),AND(D3464=Tablas!$C$62,'Formacion Profesional'!G3464=Tablas!$C$54),AND(D3464=Tablas!$C$62,'Formacion Profesional'!G3464=Tablas!$C$56))),"Operativos","")</f>
        <v/>
      </c>
      <c r="D3568" s="398"/>
      <c r="E3568" s="129"/>
      <c r="F3568" s="129"/>
      <c r="G3568" s="129"/>
      <c r="H3568" s="129"/>
      <c r="I3568" s="129"/>
      <c r="J3568" s="131" t="str">
        <f>IF(OR(AND(D3464=Tablas!$C$61,'Formacion Profesional'!G3464=Tablas!$C$53),AND(D3464=Tablas!$C$61,'Formacion Profesional'!G3464=Tablas!$C$54),AND(D3464=Tablas!$C$62,'Formacion Profesional'!G3464=Tablas!$C$53),AND(D3464=Tablas!$C$62,'Formacion Profesional'!G3464=Tablas!$C$54),AND(D3464=Tablas!$C$62,'Formacion Profesional'!G3464=Tablas!$C$56)),SUM(E3568:I3568),"")</f>
        <v/>
      </c>
      <c r="L3568" s="26"/>
      <c r="AO3568" s="398" t="str">
        <f>IF(AND('Empresa Cooperativa'!$D$12=Tablas!$C$4,OR(AND(AP3464=Tablas!$C$61,'Formacion Profesional'!AS3464=Tablas!$C$53),AND(AP3464=Tablas!$C$61,'Formacion Profesional'!AS3464=Tablas!$C$54),AND(AP3464=Tablas!$C$62,'Formacion Profesional'!AS3464=Tablas!$C$53),AND(AP3464=Tablas!$C$62,'Formacion Profesional'!AS3464=Tablas!$C$54),AND(AP3464=Tablas!$C$62,'Formacion Profesional'!AS3464=Tablas!$C$56))),"Operativos","")</f>
        <v/>
      </c>
      <c r="AP3568" s="398"/>
      <c r="AQ3568" s="129"/>
      <c r="AR3568" s="129"/>
      <c r="AS3568" s="129"/>
      <c r="AT3568" s="129"/>
      <c r="AU3568" s="129"/>
      <c r="AV3568" s="131"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Profesional'!AS3464=Tablas!$C$56)),SUM(AQ3568:AU3568),"")</f>
        <v/>
      </c>
      <c r="AX3568" s="26"/>
    </row>
    <row r="3569" spans="2:55" x14ac:dyDescent="0.25">
      <c r="C3569" s="386" t="str">
        <f>IF(OR(AND(D3464=Tablas!$C$61,'Formacion Profesional'!G3464=Tablas!$C$53),AND(D3464=Tablas!$C$61,'Formacion Profesional'!G3464=Tablas!$C$54),AND(D3464=Tablas!$C$62,'Formacion Profesional'!G3464=Tablas!$C$53),AND(D3464=Tablas!$C$62,'Formacion Profesional'!G3464=Tablas!$C$54),AND(D3464=Tablas!$C$62,'Formacion Profesional'!G3464=Tablas!$C$56)),"Total","")</f>
        <v/>
      </c>
      <c r="D3569" s="386"/>
      <c r="E3569" s="130" t="str">
        <f>IF(OR(AND(D3464=Tablas!$C$61,'Formacion Profesional'!G3464=Tablas!$C$53),AND(D3464=Tablas!$C$61,'Formacion Profesional'!G3464=Tablas!$C$54),AND(D3464=Tablas!$C$62,'Formacion Profesional'!G3464=Tablas!$C$53),AND(D3464=Tablas!$C$62,'Formacion Profesional'!G3464=Tablas!$C$54),AND(D3464=Tablas!$C$62,'Formacion Profesional'!G3464=Tablas!$C$56)),SUM(E3566:E3568),"")</f>
        <v/>
      </c>
      <c r="F3569" s="130" t="str">
        <f>IF(OR(AND(D3464=Tablas!$C$61,'Formacion Profesional'!G3464=Tablas!$C$53),AND(D3464=Tablas!$C$61,'Formacion Profesional'!G3464=Tablas!$C$54),AND(D3464=Tablas!$C$62,'Formacion Profesional'!G3464=Tablas!$C$53),AND(D3464=Tablas!$C$62,'Formacion Profesional'!G3464=Tablas!$C$54),AND(D3464=Tablas!$C$62,'Formacion Profesional'!G3464=Tablas!$C$56)),SUM(F3566:F3568),"")</f>
        <v/>
      </c>
      <c r="G3569" s="130" t="str">
        <f>IF(OR(AND(D3464=Tablas!$C$61,'Formacion Profesional'!G3464=Tablas!$C$53),AND(D3464=Tablas!$C$61,'Formacion Profesional'!G3464=Tablas!$C$54),AND(D3464=Tablas!$C$62,'Formacion Profesional'!G3464=Tablas!$C$53),AND(D3464=Tablas!$C$62,'Formacion Profesional'!G3464=Tablas!$C$54),AND(D3464=Tablas!$C$62,'Formacion Profesional'!G3464=Tablas!$C$56)),SUM(G3566:G3568),"")</f>
        <v/>
      </c>
      <c r="H3569" s="130" t="str">
        <f>IF(OR(AND(D3464=Tablas!$C$61,'Formacion Profesional'!G3464=Tablas!$C$53),AND(D3464=Tablas!$C$61,'Formacion Profesional'!G3464=Tablas!$C$54),AND(D3464=Tablas!$C$62,'Formacion Profesional'!G3464=Tablas!$C$53),AND(D3464=Tablas!$C$62,'Formacion Profesional'!G3464=Tablas!$C$54),AND(D3464=Tablas!$C$62,'Formacion Profesional'!G3464=Tablas!$C$56)),SUM(H3566:H3568),"")</f>
        <v/>
      </c>
      <c r="I3569" s="130" t="str">
        <f>IF(OR(AND(D3464=Tablas!$C$61,'Formacion Profesional'!G3464=Tablas!$C$53),AND(D3464=Tablas!$C$61,'Formacion Profesional'!G3464=Tablas!$C$54),AND(D3464=Tablas!$C$62,'Formacion Profesional'!G3464=Tablas!$C$53),AND(D3464=Tablas!$C$62,'Formacion Profesional'!G3464=Tablas!$C$54),AND(D3464=Tablas!$C$62,'Formacion Profesional'!G3464=Tablas!$C$56)),SUM(I3566:I3568),"")</f>
        <v/>
      </c>
      <c r="J3569" s="130" t="str">
        <f>IF(OR(AND(D3464=Tablas!$C$61,'Formacion Profesional'!G3464=Tablas!$C$53),AND(D3464=Tablas!$C$61,'Formacion Profesional'!G3464=Tablas!$C$54),AND(D3464=Tablas!$C$62,'Formacion Profesional'!G3464=Tablas!$C$53),AND(D3464=Tablas!$C$62,'Formacion Profesional'!G3464=Tablas!$C$54),AND(D3464=Tablas!$C$62,'Formacion Profesional'!G3464=Tablas!$C$56)),SUM(J3566:J3568),"")</f>
        <v/>
      </c>
      <c r="L3569" s="26"/>
      <c r="AO3569" s="386"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Profesional'!AS3464=Tablas!$C$56)),"Total","")</f>
        <v/>
      </c>
      <c r="AP3569" s="386"/>
      <c r="AQ3569" s="130"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Profesional'!AS3464=Tablas!$C$56)),SUM(AQ3566:AQ3568),"")</f>
        <v/>
      </c>
      <c r="AR3569" s="130"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Profesional'!AS3464=Tablas!$C$56)),SUM(AR3566:AR3568),"")</f>
        <v/>
      </c>
      <c r="AS3569" s="130"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Profesional'!AS3464=Tablas!$C$56)),SUM(AS3566:AS3568),"")</f>
        <v/>
      </c>
      <c r="AT3569" s="130"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Profesional'!AS3464=Tablas!$C$56)),SUM(AT3566:AT3568),"")</f>
        <v/>
      </c>
      <c r="AU3569" s="130"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Profesional'!AS3464=Tablas!$C$56)),SUM(AU3566:AU3568),"")</f>
        <v/>
      </c>
      <c r="AV3569" s="130" t="str">
        <f>IF(OR(AND(AP3464=Tablas!$C$61,'Formacion Profesional'!AS3464=Tablas!$C$53),AND(AP3464=Tablas!$C$61,'Formacion Profesional'!AS3464=Tablas!$C$54),AND(AP3464=Tablas!$C$62,'Formacion Profesional'!AS3464=Tablas!$C$53),AND(AP3464=Tablas!$C$62,'Formacion Profesional'!AS3464=Tablas!$C$54),AND(AP3464=Tablas!$C$62,'Formacion Profesional'!AS3464=Tablas!$C$56)),SUM(AV3566:AV3568),"")</f>
        <v/>
      </c>
      <c r="AX3569" s="26"/>
    </row>
    <row r="3571" spans="2:55" ht="15.75" x14ac:dyDescent="0.25">
      <c r="B3571" s="271" t="s">
        <v>9205</v>
      </c>
      <c r="C3571" s="271"/>
      <c r="D3571" s="271"/>
      <c r="E3571" s="271"/>
      <c r="F3571" s="271"/>
      <c r="G3571" s="271"/>
      <c r="H3571" s="271"/>
      <c r="I3571" s="271"/>
      <c r="J3571" s="271"/>
      <c r="K3571" s="271"/>
      <c r="L3571" s="271"/>
      <c r="M3571" s="271"/>
      <c r="N3571" s="271"/>
      <c r="O3571" s="271"/>
      <c r="P3571" s="271"/>
      <c r="Q3571" s="271"/>
      <c r="AN3571" s="271" t="s">
        <v>9205</v>
      </c>
      <c r="AO3571" s="271"/>
      <c r="AP3571" s="271"/>
      <c r="AQ3571" s="271"/>
      <c r="AR3571" s="271"/>
      <c r="AS3571" s="271"/>
      <c r="AT3571" s="271"/>
      <c r="AU3571" s="271"/>
      <c r="AV3571" s="271"/>
      <c r="AW3571" s="271"/>
      <c r="AX3571" s="271"/>
      <c r="AY3571" s="271"/>
      <c r="AZ3571" s="271"/>
      <c r="BA3571" s="271"/>
      <c r="BB3571" s="271"/>
      <c r="BC3571" s="271"/>
    </row>
    <row r="3573" spans="2:55" ht="69" customHeight="1" x14ac:dyDescent="0.25">
      <c r="D3573" s="162" t="str">
        <f>IF(D3559&gt;0,"Organismo patrocinado","")</f>
        <v/>
      </c>
      <c r="E3573" s="162" t="str">
        <f>IF(D3559&gt;0,"Dotacion de personal","")</f>
        <v/>
      </c>
      <c r="F3573" s="162" t="str">
        <f>IF(D3559&gt;0,"Cantidad de personas informadas a capacitar","")</f>
        <v/>
      </c>
      <c r="G3573" s="162" t="str">
        <f>IF(D3559&gt;0,"Cantidad de personas a capacitar en el curso","")</f>
        <v/>
      </c>
      <c r="AP3573" s="162" t="str">
        <f>IF(AP3559&gt;0,"Organismo patrocinado","")</f>
        <v/>
      </c>
      <c r="AQ3573" s="162" t="str">
        <f>IF(AP3559&gt;0,"Dotacion de personal","")</f>
        <v/>
      </c>
      <c r="AR3573" s="162" t="str">
        <f>IF(AP3559&gt;0,"Cantidad de personas informadas a capacitar","")</f>
        <v/>
      </c>
      <c r="AS3573" s="162" t="str">
        <f>IF(AP3559&gt;0,"Cantidad de personas a capacitar en el curso","")</f>
        <v/>
      </c>
    </row>
    <row r="3574" spans="2:55" x14ac:dyDescent="0.25">
      <c r="D3574" s="163"/>
      <c r="E3574" s="183" t="str">
        <f>IF(AND(D3559&gt;0,D3574&gt;0),VLOOKUP(D3574,'Organismos patrocinados'!$D$14:$G$43,3,FALSE),"")</f>
        <v/>
      </c>
      <c r="F3574" s="183" t="str">
        <f>IF(AND(D3559&gt;0,D3574&gt;0),VLOOKUP(D3574,'Organismos patrocinados'!$D$14:$G$43,4,FALSE),"")</f>
        <v/>
      </c>
      <c r="G3574" s="77"/>
      <c r="AP3574" s="163"/>
      <c r="AQ3574" s="183" t="str">
        <f>IF(AND(AP3559&gt;0,AP3574&gt;0),VLOOKUP(AP3574,'Organismos patrocinados'!$D$14:$G$43,3,FALSE),"")</f>
        <v/>
      </c>
      <c r="AR3574" s="183" t="str">
        <f>IF(AND(AP3559&gt;0,AP3574&gt;0),VLOOKUP(AP3574,'Organismos patrocinados'!$D$14:$G$43,4,FALSE),"")</f>
        <v/>
      </c>
      <c r="AS3574" s="77"/>
    </row>
    <row r="3575" spans="2:55" x14ac:dyDescent="0.25">
      <c r="D3575" s="163"/>
      <c r="E3575" s="183" t="str">
        <f>IF(AND(D3559&gt;0,D3575&gt;0),VLOOKUP(D3575,'Organismos patrocinados'!$D$14:$G$43,3,FALSE),"")</f>
        <v/>
      </c>
      <c r="F3575" s="183" t="str">
        <f>IF(AND(D3559&gt;0,D3575&gt;0),VLOOKUP(D3575,'Organismos patrocinados'!$D$14:$G$43,4,FALSE),"")</f>
        <v/>
      </c>
      <c r="G3575" s="77"/>
      <c r="AP3575" s="163"/>
      <c r="AQ3575" s="183" t="str">
        <f>IF(AND(AP3559&gt;0,AP3575&gt;0),VLOOKUP(AP3575,'Organismos patrocinados'!$D$14:$G$43,3,FALSE),"")</f>
        <v/>
      </c>
      <c r="AR3575" s="183" t="str">
        <f>IF(AND(AP3559&gt;0,AP3575&gt;0),VLOOKUP(AP3575,'Organismos patrocinados'!$D$14:$G$43,4,FALSE),"")</f>
        <v/>
      </c>
      <c r="AS3575" s="77"/>
    </row>
    <row r="3576" spans="2:55" x14ac:dyDescent="0.25">
      <c r="D3576" s="163"/>
      <c r="E3576" s="183" t="str">
        <f>IF(AND(D3559&gt;0,D3576&gt;0),VLOOKUP(D3576,'Organismos patrocinados'!$D$14:$G$43,3,FALSE),"")</f>
        <v/>
      </c>
      <c r="F3576" s="183" t="str">
        <f>IF(AND(D3559&gt;0,D3576&gt;0),VLOOKUP(D3576,'Organismos patrocinados'!$D$14:$G$43,4,FALSE),"")</f>
        <v/>
      </c>
      <c r="G3576" s="77"/>
      <c r="AP3576" s="163"/>
      <c r="AQ3576" s="183" t="str">
        <f>IF(AND(AP3559&gt;0,AP3576&gt;0),VLOOKUP(AP3576,'Organismos patrocinados'!$D$14:$G$43,3,FALSE),"")</f>
        <v/>
      </c>
      <c r="AR3576" s="183" t="str">
        <f>IF(AND(AP3559&gt;0,AP3576&gt;0),VLOOKUP(AP3576,'Organismos patrocinados'!$D$14:$G$43,4,FALSE),"")</f>
        <v/>
      </c>
      <c r="AS3576" s="77"/>
    </row>
    <row r="3577" spans="2:55" x14ac:dyDescent="0.25">
      <c r="D3577" s="163"/>
      <c r="E3577" s="183" t="str">
        <f>IF(AND(D3559&gt;0,D3577&gt;0),VLOOKUP(D3577,'Organismos patrocinados'!$D$14:$G$43,3,FALSE),"")</f>
        <v/>
      </c>
      <c r="F3577" s="183" t="str">
        <f>IF(AND(D3559&gt;0,D3577&gt;0),VLOOKUP(D3577,'Organismos patrocinados'!$D$14:$G$43,4,FALSE),"")</f>
        <v/>
      </c>
      <c r="G3577" s="77"/>
      <c r="AP3577" s="163"/>
      <c r="AQ3577" s="183" t="str">
        <f>IF(AND(AP3559&gt;0,AP3577&gt;0),VLOOKUP(AP3577,'Organismos patrocinados'!$D$14:$G$43,3,FALSE),"")</f>
        <v/>
      </c>
      <c r="AR3577" s="183" t="str">
        <f>IF(AND(AP3559&gt;0,AP3577&gt;0),VLOOKUP(AP3577,'Organismos patrocinados'!$D$14:$G$43,4,FALSE),"")</f>
        <v/>
      </c>
      <c r="AS3577" s="77"/>
    </row>
    <row r="3578" spans="2:55" x14ac:dyDescent="0.25">
      <c r="D3578" s="163"/>
      <c r="E3578" s="183" t="str">
        <f>IF(AND(D3559&gt;0,D3578&gt;0),VLOOKUP(D3578,'Organismos patrocinados'!$D$14:$G$43,3,FALSE),"")</f>
        <v/>
      </c>
      <c r="F3578" s="183" t="str">
        <f>IF(AND(D3559&gt;0,D3578&gt;0),VLOOKUP(D3578,'Organismos patrocinados'!$D$14:$G$43,4,FALSE),"")</f>
        <v/>
      </c>
      <c r="G3578" s="77"/>
      <c r="AP3578" s="163"/>
      <c r="AQ3578" s="183" t="str">
        <f>IF(AND(AP3559&gt;0,AP3578&gt;0),VLOOKUP(AP3578,'Organismos patrocinados'!$D$14:$G$43,3,FALSE),"")</f>
        <v/>
      </c>
      <c r="AR3578" s="183" t="str">
        <f>IF(AND(AP3559&gt;0,AP3578&gt;0),VLOOKUP(AP3578,'Organismos patrocinados'!$D$14:$G$43,4,FALSE),"")</f>
        <v/>
      </c>
      <c r="AS3578" s="77"/>
    </row>
    <row r="3579" spans="2:55" x14ac:dyDescent="0.25">
      <c r="D3579" s="163"/>
      <c r="E3579" s="183" t="str">
        <f>IF(AND(D3559&gt;0,D3579&gt;0),VLOOKUP(D3579,'Organismos patrocinados'!$D$14:$G$43,3,FALSE),"")</f>
        <v/>
      </c>
      <c r="F3579" s="183" t="str">
        <f>IF(AND(D3559&gt;0,D3579&gt;0),VLOOKUP(D3579,'Organismos patrocinados'!$D$14:$G$43,4,FALSE),"")</f>
        <v/>
      </c>
      <c r="G3579" s="77"/>
      <c r="AP3579" s="163"/>
      <c r="AQ3579" s="183" t="str">
        <f>IF(AND(AP3559&gt;0,AP3579&gt;0),VLOOKUP(AP3579,'Organismos patrocinados'!$D$14:$G$43,3,FALSE),"")</f>
        <v/>
      </c>
      <c r="AR3579" s="183" t="str">
        <f>IF(AND(AP3559&gt;0,AP3579&gt;0),VLOOKUP(AP3579,'Organismos patrocinados'!$D$14:$G$43,4,FALSE),"")</f>
        <v/>
      </c>
      <c r="AS3579" s="77"/>
    </row>
    <row r="3580" spans="2:55" x14ac:dyDescent="0.25">
      <c r="D3580" s="163"/>
      <c r="E3580" s="183" t="str">
        <f>IF(AND(D3559&gt;0,D3580&gt;0),VLOOKUP(D3580,'Organismos patrocinados'!$D$14:$G$43,3,FALSE),"")</f>
        <v/>
      </c>
      <c r="F3580" s="183" t="str">
        <f>IF(AND(D3559&gt;0,D3580&gt;0),VLOOKUP(D3580,'Organismos patrocinados'!$D$14:$G$43,4,FALSE),"")</f>
        <v/>
      </c>
      <c r="G3580" s="77"/>
      <c r="AP3580" s="163"/>
      <c r="AQ3580" s="183" t="str">
        <f>IF(AND(AP3559&gt;0,AP3580&gt;0),VLOOKUP(AP3580,'Organismos patrocinados'!$D$14:$G$43,3,FALSE),"")</f>
        <v/>
      </c>
      <c r="AR3580" s="183" t="str">
        <f>IF(AND(AP3559&gt;0,AP3580&gt;0),VLOOKUP(AP3580,'Organismos patrocinados'!$D$14:$G$43,4,FALSE),"")</f>
        <v/>
      </c>
      <c r="AS3580" s="77"/>
    </row>
    <row r="3581" spans="2:55" x14ac:dyDescent="0.25">
      <c r="D3581" s="163"/>
      <c r="E3581" s="183" t="str">
        <f>IF(AND(D3559&gt;0,D3581&gt;0),VLOOKUP(D3581,'Organismos patrocinados'!$D$14:$G$43,3,FALSE),"")</f>
        <v/>
      </c>
      <c r="F3581" s="183" t="str">
        <f>IF(AND(D3559&gt;0,D3581&gt;0),VLOOKUP(D3581,'Organismos patrocinados'!$D$14:$G$43,4,FALSE),"")</f>
        <v/>
      </c>
      <c r="G3581" s="77"/>
      <c r="AP3581" s="163"/>
      <c r="AQ3581" s="183" t="str">
        <f>IF(AND(AP3559&gt;0,AP3581&gt;0),VLOOKUP(AP3581,'Organismos patrocinados'!$D$14:$G$43,3,FALSE),"")</f>
        <v/>
      </c>
      <c r="AR3581" s="183" t="str">
        <f>IF(AND(AP3559&gt;0,AP3581&gt;0),VLOOKUP(AP3581,'Organismos patrocinados'!$D$14:$G$43,4,FALSE),"")</f>
        <v/>
      </c>
      <c r="AS3581" s="77"/>
    </row>
    <row r="3582" spans="2:55" x14ac:dyDescent="0.25">
      <c r="D3582" s="163"/>
      <c r="E3582" s="183" t="str">
        <f>IF(AND(D3559&gt;0,D3582&gt;0),VLOOKUP(D3582,'Organismos patrocinados'!$D$14:$G$43,3,FALSE),"")</f>
        <v/>
      </c>
      <c r="F3582" s="183" t="str">
        <f>IF(AND(D3559&gt;0,D3582&gt;0),VLOOKUP(D3582,'Organismos patrocinados'!$D$14:$G$43,4,FALSE),"")</f>
        <v/>
      </c>
      <c r="G3582" s="77"/>
      <c r="AP3582" s="163"/>
      <c r="AQ3582" s="183" t="str">
        <f>IF(AND(AP3559&gt;0,AP3582&gt;0),VLOOKUP(AP3582,'Organismos patrocinados'!$D$14:$G$43,3,FALSE),"")</f>
        <v/>
      </c>
      <c r="AR3582" s="183" t="str">
        <f>IF(AND(AP3559&gt;0,AP3582&gt;0),VLOOKUP(AP3582,'Organismos patrocinados'!$D$14:$G$43,4,FALSE),"")</f>
        <v/>
      </c>
      <c r="AS3582" s="77"/>
    </row>
    <row r="3583" spans="2:55" x14ac:dyDescent="0.25">
      <c r="D3583" s="163"/>
      <c r="E3583" s="183" t="str">
        <f>IF(AND(D3559&gt;0,D3583&gt;0),VLOOKUP(D3583,'Organismos patrocinados'!$D$14:$G$43,3,FALSE),"")</f>
        <v/>
      </c>
      <c r="F3583" s="183" t="str">
        <f>IF(AND(D3559&gt;0,D3583&gt;0),VLOOKUP(D3583,'Organismos patrocinados'!$D$14:$G$43,4,FALSE),"")</f>
        <v/>
      </c>
      <c r="G3583" s="77"/>
      <c r="AP3583" s="163"/>
      <c r="AQ3583" s="183" t="str">
        <f>IF(AND(AP3559&gt;0,AP3583&gt;0),VLOOKUP(AP3583,'Organismos patrocinados'!$D$14:$G$43,3,FALSE),"")</f>
        <v/>
      </c>
      <c r="AR3583" s="183" t="str">
        <f>IF(AND(AP3559&gt;0,AP3583&gt;0),VLOOKUP(AP3583,'Organismos patrocinados'!$D$14:$G$43,4,FALSE),"")</f>
        <v/>
      </c>
      <c r="AS3583" s="77"/>
    </row>
    <row r="3584" spans="2:55" x14ac:dyDescent="0.25">
      <c r="D3584" s="163"/>
      <c r="E3584" s="183" t="str">
        <f>IF(AND(D3559&gt;0,D3584&gt;0),VLOOKUP(D3584,'Organismos patrocinados'!$D$14:$G$43,3,FALSE),"")</f>
        <v/>
      </c>
      <c r="F3584" s="183" t="str">
        <f>IF(AND(D3559&gt;0,D3584&gt;0),VLOOKUP(D3584,'Organismos patrocinados'!$D$14:$G$43,4,FALSE),"")</f>
        <v/>
      </c>
      <c r="G3584" s="77"/>
      <c r="AP3584" s="163"/>
      <c r="AQ3584" s="183" t="str">
        <f>IF(AND(AP3559&gt;0,AP3584&gt;0),VLOOKUP(AP3584,'Organismos patrocinados'!$D$14:$G$43,3,FALSE),"")</f>
        <v/>
      </c>
      <c r="AR3584" s="183" t="str">
        <f>IF(AND(AP3559&gt;0,AP3584&gt;0),VLOOKUP(AP3584,'Organismos patrocinados'!$D$14:$G$43,4,FALSE),"")</f>
        <v/>
      </c>
      <c r="AS3584" s="77"/>
    </row>
    <row r="3585" spans="2:55" x14ac:dyDescent="0.25">
      <c r="D3585" s="163"/>
      <c r="E3585" s="183" t="str">
        <f>IF(AND(D3559&gt;0,D3585&gt;0),VLOOKUP(D3585,'Organismos patrocinados'!$D$14:$G$43,3,FALSE),"")</f>
        <v/>
      </c>
      <c r="F3585" s="183" t="str">
        <f>IF(AND(D3559&gt;0,D3585&gt;0),VLOOKUP(D3585,'Organismos patrocinados'!$D$14:$G$43,4,FALSE),"")</f>
        <v/>
      </c>
      <c r="G3585" s="77"/>
      <c r="AP3585" s="163"/>
      <c r="AQ3585" s="183" t="str">
        <f>IF(AND(AP3559&gt;0,AP3585&gt;0),VLOOKUP(AP3585,'Organismos patrocinados'!$D$14:$G$43,3,FALSE),"")</f>
        <v/>
      </c>
      <c r="AR3585" s="183" t="str">
        <f>IF(AND(AP3559&gt;0,AP3585&gt;0),VLOOKUP(AP3585,'Organismos patrocinados'!$D$14:$G$43,4,FALSE),"")</f>
        <v/>
      </c>
      <c r="AS3585" s="77"/>
    </row>
    <row r="3586" spans="2:55" x14ac:dyDescent="0.25">
      <c r="D3586" s="163"/>
      <c r="E3586" s="183" t="str">
        <f>IF(AND(D3559&gt;0,D3586&gt;0),VLOOKUP(D3586,'Organismos patrocinados'!$D$14:$G$43,3,FALSE),"")</f>
        <v/>
      </c>
      <c r="F3586" s="183" t="str">
        <f>IF(AND(D3559&gt;0,D3586&gt;0),VLOOKUP(D3586,'Organismos patrocinados'!$D$14:$G$43,4,FALSE),"")</f>
        <v/>
      </c>
      <c r="G3586" s="77"/>
      <c r="AP3586" s="163"/>
      <c r="AQ3586" s="183" t="str">
        <f>IF(AND(AP3559&gt;0,AP3586&gt;0),VLOOKUP(AP3586,'Organismos patrocinados'!$D$14:$G$43,3,FALSE),"")</f>
        <v/>
      </c>
      <c r="AR3586" s="183" t="str">
        <f>IF(AND(AP3559&gt;0,AP3586&gt;0),VLOOKUP(AP3586,'Organismos patrocinados'!$D$14:$G$43,4,FALSE),"")</f>
        <v/>
      </c>
      <c r="AS3586" s="77"/>
    </row>
    <row r="3587" spans="2:55" x14ac:dyDescent="0.25">
      <c r="D3587" s="163"/>
      <c r="E3587" s="183" t="str">
        <f>IF(AND(D3559&gt;0,D3587&gt;0),VLOOKUP(D3587,'Organismos patrocinados'!$D$14:$G$43,3,FALSE),"")</f>
        <v/>
      </c>
      <c r="F3587" s="183" t="str">
        <f>IF(AND(D3559&gt;0,D3587&gt;0),VLOOKUP(D3587,'Organismos patrocinados'!$D$14:$G$43,4,FALSE),"")</f>
        <v/>
      </c>
      <c r="G3587" s="77"/>
      <c r="AP3587" s="163"/>
      <c r="AQ3587" s="183" t="str">
        <f>IF(AND(AP3559&gt;0,AP3587&gt;0),VLOOKUP(AP3587,'Organismos patrocinados'!$D$14:$G$43,3,FALSE),"")</f>
        <v/>
      </c>
      <c r="AR3587" s="183" t="str">
        <f>IF(AND(AP3559&gt;0,AP3587&gt;0),VLOOKUP(AP3587,'Organismos patrocinados'!$D$14:$G$43,4,FALSE),"")</f>
        <v/>
      </c>
      <c r="AS3587" s="77"/>
    </row>
    <row r="3588" spans="2:55" x14ac:dyDescent="0.25">
      <c r="D3588" s="387" t="str">
        <f>IF(D3559&gt;0,"Total","")</f>
        <v/>
      </c>
      <c r="E3588" s="387"/>
      <c r="F3588" s="387"/>
      <c r="G3588" s="167" t="str">
        <f>IF(D3559&gt;0,SUM(G3574:G3587),"")</f>
        <v/>
      </c>
      <c r="AP3588" s="387" t="str">
        <f>IF(AP3559&gt;0,"Total","")</f>
        <v/>
      </c>
      <c r="AQ3588" s="387"/>
      <c r="AR3588" s="387"/>
      <c r="AS3588" s="167" t="str">
        <f>IF(AP3559&gt;0,SUM(AS3574:AS3587),"")</f>
        <v/>
      </c>
    </row>
    <row r="3593" spans="2:55" ht="30" customHeight="1" x14ac:dyDescent="0.25">
      <c r="C3593" s="103"/>
      <c r="D3593" s="103"/>
      <c r="E3593" s="103"/>
      <c r="F3593" s="166" t="str">
        <f>IF(D3559&gt;0,"Producción / Operaciones ","")</f>
        <v/>
      </c>
      <c r="G3593" s="166" t="str">
        <f>IF(D3559&gt;0,"Comercial y ventas","")</f>
        <v/>
      </c>
      <c r="H3593" s="166" t="str">
        <f>IF(D3559&gt;0,"Administración y finanzas","")</f>
        <v/>
      </c>
      <c r="I3593" s="166" t="str">
        <f>IF(D3559&gt;0,"Recursos Humanos","")</f>
        <v/>
      </c>
      <c r="J3593" s="166" t="str">
        <f>IF(D3559&gt;0,"Otros","")</f>
        <v/>
      </c>
      <c r="K3593" s="166" t="str">
        <f>IF(D3559&gt;0,"TOTAL","")</f>
        <v/>
      </c>
      <c r="AO3593" s="103"/>
      <c r="AP3593" s="103"/>
      <c r="AQ3593" s="103"/>
      <c r="AR3593" s="166" t="str">
        <f>IF(AP3559&gt;0,"Producción / Operaciones ","")</f>
        <v/>
      </c>
      <c r="AS3593" s="166" t="str">
        <f>IF(AP3559&gt;0,"Comercial y ventas","")</f>
        <v/>
      </c>
      <c r="AT3593" s="166" t="str">
        <f>IF(AP3559&gt;0,"Administración y finanzas","")</f>
        <v/>
      </c>
      <c r="AU3593" s="166" t="str">
        <f>IF(AP3559&gt;0,"Recursos Humanos","")</f>
        <v/>
      </c>
      <c r="AV3593" s="166" t="str">
        <f>IF(AP3559&gt;0,"Otros","")</f>
        <v/>
      </c>
      <c r="AW3593" s="166" t="str">
        <f>IF(AP3559&gt;0,"TOTAL","")</f>
        <v/>
      </c>
    </row>
    <row r="3594" spans="2:55" x14ac:dyDescent="0.25">
      <c r="C3594" s="388" t="str">
        <f>IF(AND('Empresa Cooperativa'!D3814=Tablas!C3806,D3559&gt;0),"Gerentes",IF(AND(D3559&gt;0,'Empresa Cooperativa'!D3814=Tablas!C3807),"Cantidad de asociados a capacitar",""))</f>
        <v/>
      </c>
      <c r="D3594" s="388"/>
      <c r="E3594" s="388"/>
      <c r="F3594" s="184"/>
      <c r="G3594" s="184"/>
      <c r="H3594" s="184"/>
      <c r="I3594" s="184"/>
      <c r="J3594" s="184"/>
      <c r="K3594" s="131" t="str">
        <f>IF(D3559&gt;0,SUM(F3594:J3594),"")</f>
        <v/>
      </c>
      <c r="AO3594" s="388" t="str">
        <f>IF(AND('Empresa Cooperativa'!AP3814=Tablas!AQ3806,AP3559&gt;0),"Gerentes",IF(AND(AP3559&gt;0,'Empresa Cooperativa'!AP3814=Tablas!AQ3807),"Cantidad de asociados a capacitar",""))</f>
        <v/>
      </c>
      <c r="AP3594" s="388"/>
      <c r="AQ3594" s="388"/>
      <c r="AR3594" s="184"/>
      <c r="AS3594" s="184"/>
      <c r="AT3594" s="184"/>
      <c r="AU3594" s="184"/>
      <c r="AV3594" s="184"/>
      <c r="AW3594" s="131" t="str">
        <f>IF(AP3559&gt;0,SUM(AR3594:AV3594),"")</f>
        <v/>
      </c>
    </row>
    <row r="3595" spans="2:55" x14ac:dyDescent="0.25">
      <c r="C3595" s="389" t="str">
        <f>IF(AND(D3559&gt;0,'Empresa Cooperativa'!D3814=Tablas!C3806),"Mandos Medios (supervisores, jefes de área, etc.)","")</f>
        <v/>
      </c>
      <c r="D3595" s="389"/>
      <c r="E3595" s="389"/>
      <c r="F3595" s="184"/>
      <c r="G3595" s="184"/>
      <c r="H3595" s="184"/>
      <c r="I3595" s="184"/>
      <c r="J3595" s="184"/>
      <c r="K3595" s="131" t="str">
        <f>IF(D3559&gt;0,SUM(F3595:J3595),"")</f>
        <v/>
      </c>
      <c r="AO3595" s="389" t="str">
        <f>IF(AND(AP3559&gt;0,'Empresa Cooperativa'!AP3814=Tablas!AQ3806),"Mandos Medios (supervisores, jefes de área, etc.)","")</f>
        <v/>
      </c>
      <c r="AP3595" s="389"/>
      <c r="AQ3595" s="389"/>
      <c r="AR3595" s="184"/>
      <c r="AS3595" s="184"/>
      <c r="AT3595" s="184"/>
      <c r="AU3595" s="184"/>
      <c r="AV3595" s="184"/>
      <c r="AW3595" s="131" t="str">
        <f>IF(AP3559&gt;0,SUM(AR3595:AV3595),"")</f>
        <v/>
      </c>
    </row>
    <row r="3596" spans="2:55" x14ac:dyDescent="0.25">
      <c r="C3596" s="389" t="str">
        <f>IF(AND(D3559&gt;0,'Empresa Cooperativa'!D3814=Tablas!C3806),"Operativos","")</f>
        <v/>
      </c>
      <c r="D3596" s="389"/>
      <c r="E3596" s="389"/>
      <c r="F3596" s="184"/>
      <c r="G3596" s="184"/>
      <c r="H3596" s="184"/>
      <c r="I3596" s="184"/>
      <c r="J3596" s="184"/>
      <c r="K3596" s="131" t="str">
        <f>IF(D3559&gt;0,SUM(F3596:J3596),"")</f>
        <v/>
      </c>
      <c r="AO3596" s="389" t="str">
        <f>IF(AND(AP3559&gt;0,'Empresa Cooperativa'!AP3814=Tablas!AQ3806),"Operativos","")</f>
        <v/>
      </c>
      <c r="AP3596" s="389"/>
      <c r="AQ3596" s="389"/>
      <c r="AR3596" s="184"/>
      <c r="AS3596" s="184"/>
      <c r="AT3596" s="184"/>
      <c r="AU3596" s="184"/>
      <c r="AV3596" s="184"/>
      <c r="AW3596" s="131" t="str">
        <f>IF(AP3559&gt;0,SUM(AR3596:AV3596),"")</f>
        <v/>
      </c>
    </row>
    <row r="3597" spans="2:55" x14ac:dyDescent="0.25">
      <c r="C3597" s="386" t="str">
        <f>IF(D3559&gt;0,"Total","")</f>
        <v/>
      </c>
      <c r="D3597" s="386"/>
      <c r="E3597" s="386"/>
      <c r="F3597" s="130" t="str">
        <f>IF(D3559&gt;0,SUM(F3594:F3596),"")</f>
        <v/>
      </c>
      <c r="G3597" s="130" t="str">
        <f>IF(D3559&gt;0,SUM(G3594:G3596),"")</f>
        <v/>
      </c>
      <c r="H3597" s="130" t="str">
        <f>IF(D3559&gt;0,SUM(H3594:H3596),"")</f>
        <v/>
      </c>
      <c r="I3597" s="130" t="str">
        <f>IF(D3559&gt;0,SUM(I3594:I3596),"")</f>
        <v/>
      </c>
      <c r="J3597" s="130" t="str">
        <f>IF(D3559&gt;0,SUM(J3594:J3596),"")</f>
        <v/>
      </c>
      <c r="K3597" s="130" t="str">
        <f>IF(D3559&gt;0,SUM(K3594:K3596),"")</f>
        <v/>
      </c>
      <c r="AO3597" s="386" t="str">
        <f>IF(AP3559&gt;0,"Total","")</f>
        <v/>
      </c>
      <c r="AP3597" s="386"/>
      <c r="AQ3597" s="386"/>
      <c r="AR3597" s="130" t="str">
        <f>IF(AP3559&gt;0,SUM(AR3594:AR3596),"")</f>
        <v/>
      </c>
      <c r="AS3597" s="130" t="str">
        <f>IF(AP3559&gt;0,SUM(AS3594:AS3596),"")</f>
        <v/>
      </c>
      <c r="AT3597" s="130" t="str">
        <f>IF(AP3559&gt;0,SUM(AT3594:AT3596),"")</f>
        <v/>
      </c>
      <c r="AU3597" s="130" t="str">
        <f>IF(AP3559&gt;0,SUM(AU3594:AU3596),"")</f>
        <v/>
      </c>
      <c r="AV3597" s="130" t="str">
        <f>IF(AP3559&gt;0,SUM(AV3594:AV3596),"")</f>
        <v/>
      </c>
      <c r="AW3597" s="130" t="str">
        <f>IF(AP3559&gt;0,SUM(AW3594:AW3596),"")</f>
        <v/>
      </c>
    </row>
    <row r="3598" spans="2:55" x14ac:dyDescent="0.25">
      <c r="C3598" s="58"/>
      <c r="D3598" s="58"/>
      <c r="E3598" s="58"/>
      <c r="F3598" s="58"/>
      <c r="G3598" s="58"/>
      <c r="H3598" s="58"/>
      <c r="I3598" s="58"/>
      <c r="J3598" s="58"/>
      <c r="K3598" s="58"/>
      <c r="AO3598" s="58"/>
      <c r="AP3598" s="58"/>
      <c r="AQ3598" s="58"/>
      <c r="AR3598" s="58"/>
      <c r="AS3598" s="58"/>
      <c r="AT3598" s="58"/>
      <c r="AU3598" s="58"/>
      <c r="AV3598" s="58"/>
      <c r="AW3598" s="58"/>
    </row>
    <row r="3600" spans="2:55" ht="15.75" x14ac:dyDescent="0.25">
      <c r="B3600" s="271" t="s">
        <v>9207</v>
      </c>
      <c r="C3600" s="271"/>
      <c r="D3600" s="271"/>
      <c r="E3600" s="271"/>
      <c r="F3600" s="271"/>
      <c r="G3600" s="271"/>
      <c r="H3600" s="271"/>
      <c r="I3600" s="271"/>
      <c r="J3600" s="271"/>
      <c r="K3600" s="271"/>
      <c r="L3600" s="271"/>
      <c r="M3600" s="271"/>
      <c r="N3600" s="271"/>
      <c r="O3600" s="271"/>
      <c r="P3600" s="271"/>
      <c r="Q3600" s="271"/>
      <c r="AN3600" s="271" t="s">
        <v>9207</v>
      </c>
      <c r="AO3600" s="271"/>
      <c r="AP3600" s="271"/>
      <c r="AQ3600" s="271"/>
      <c r="AR3600" s="271"/>
      <c r="AS3600" s="271"/>
      <c r="AT3600" s="271"/>
      <c r="AU3600" s="271"/>
      <c r="AV3600" s="271"/>
      <c r="AW3600" s="271"/>
      <c r="AX3600" s="271"/>
      <c r="AY3600" s="271"/>
      <c r="AZ3600" s="271"/>
      <c r="BA3600" s="271"/>
      <c r="BB3600" s="271"/>
      <c r="BC3600" s="271"/>
    </row>
    <row r="3602" spans="2:55" x14ac:dyDescent="0.25">
      <c r="B3602" s="288" t="str">
        <f>IF(OR(AND(D3464=Tablas!$C$61,'Formacion Profesional'!G3464=Tablas!$C$53),AND(D3464=Tablas!$C$61,'Formacion Profesional'!G3464=Tablas!$C$54),AND(D3464=Tablas!$C$62,'Formacion Profesional'!G3464=Tablas!$C$53),AND(D3464=Tablas!$C$62,'Formacion Profesional'!G3464=Tablas!$C$56)),"Estos items no son financiables para la combinación de tipo de formación y modalidad","")</f>
        <v/>
      </c>
      <c r="C3602" s="288"/>
      <c r="D3602" s="288"/>
      <c r="E3602" s="288"/>
      <c r="F3602" s="288"/>
      <c r="G3602" s="288"/>
      <c r="H3602" s="288"/>
      <c r="I3602" s="288"/>
      <c r="J3602" s="288"/>
      <c r="K3602" s="288"/>
      <c r="L3602" s="288"/>
      <c r="M3602" s="288"/>
      <c r="N3602" s="288"/>
      <c r="O3602" s="288"/>
      <c r="P3602" s="288"/>
      <c r="Q3602" s="288"/>
      <c r="AN3602" s="288" t="str">
        <f>IF(OR(AND(AP3464=Tablas!$C$61,'Formacion Profesional'!AS3464=Tablas!$C$53),AND(AP3464=Tablas!$C$61,'Formacion Profesional'!AS3464=Tablas!$C$54),AND(AP3464=Tablas!$C$62,'Formacion Profesional'!AS3464=Tablas!$C$53),AND(AP3464=Tablas!$C$62,'Formacion Profesional'!AS3464=Tablas!$C$56)),"Estos items no son financiables para la combinación de tipo de formación y modalidad","")</f>
        <v/>
      </c>
      <c r="AO3602" s="288"/>
      <c r="AP3602" s="288"/>
      <c r="AQ3602" s="288"/>
      <c r="AR3602" s="288"/>
      <c r="AS3602" s="288"/>
      <c r="AT3602" s="288"/>
      <c r="AU3602" s="288"/>
      <c r="AV3602" s="288"/>
      <c r="AW3602" s="288"/>
      <c r="AX3602" s="288"/>
      <c r="AY3602" s="288"/>
      <c r="AZ3602" s="288"/>
      <c r="BA3602" s="288"/>
      <c r="BB3602" s="288"/>
      <c r="BC3602" s="288"/>
    </row>
    <row r="3604" spans="2:55" ht="47.25" customHeight="1" x14ac:dyDescent="0.25">
      <c r="D3604" s="390" t="str">
        <f>IF(AND(D3464=Tablas!$C$62,OR('Formacion Profesional'!G3464=Tablas!$C$54,'Formacion Profesional'!G3464=Tablas!$C$57)),"Insumos 
(Elementos consumidos en la capacitación brindada)","")</f>
        <v/>
      </c>
      <c r="E3604" s="391"/>
      <c r="F3604" s="390" t="str">
        <f>IF(AND(D3464=Tablas!$C$62,'Formacion Profesional'!G3464=Tablas!$C$54,E3534&gt;0),"Ropa de trabajo
(Overol, mameluco o similares)","")</f>
        <v/>
      </c>
      <c r="G3604" s="391"/>
      <c r="H3604" s="390" t="str">
        <f>IF(AND(D3464=Tablas!$C$62,'Formacion Profesional'!G3464=Tablas!$C$54,E3534&gt;0),"Elementos de protección personal (EPP)
(Cascos, guantes, mangas, protección ocular y calzado de seguridad)","")</f>
        <v/>
      </c>
      <c r="I3604" s="392"/>
      <c r="J3604" s="392"/>
      <c r="AP3604" s="390" t="str">
        <f>IF(AND(AP3464=Tablas!$C$62,OR('Formacion Profesional'!AS3464=Tablas!$C$54,'Formacion Profesional'!AS3464=Tablas!$C$57)),"Insumos 
(Elementos consumidos en la capacitación brindada)","")</f>
        <v/>
      </c>
      <c r="AQ3604" s="391"/>
      <c r="AR3604" s="390" t="str">
        <f>IF(AND(AP3464=Tablas!$C$62,'Formacion Profesional'!AS3464=Tablas!$C$54,AQ3534&gt;0),"Ropa de trabajo
(Overol, mameluco o similares)","")</f>
        <v/>
      </c>
      <c r="AS3604" s="391"/>
      <c r="AT3604" s="390" t="str">
        <f>IF(AND(AP3464=Tablas!$C$62,'Formacion Profesional'!AS3464=Tablas!$C$54,AQ3534&gt;0),"Elementos de protección personal (EPP)
(Cascos, guantes, mangas, protección ocular y calzado de seguridad)","")</f>
        <v/>
      </c>
      <c r="AU3604" s="392"/>
      <c r="AV3604" s="392"/>
    </row>
    <row r="3605" spans="2:55" x14ac:dyDescent="0.25">
      <c r="D3605" s="393"/>
      <c r="E3605" s="393"/>
      <c r="F3605" s="394"/>
      <c r="G3605" s="394"/>
      <c r="H3605" s="394"/>
      <c r="I3605" s="394"/>
      <c r="J3605" s="394"/>
      <c r="AP3605" s="393"/>
      <c r="AQ3605" s="393"/>
      <c r="AR3605" s="394"/>
      <c r="AS3605" s="394"/>
      <c r="AT3605" s="394"/>
      <c r="AU3605" s="394"/>
      <c r="AV3605" s="394"/>
    </row>
    <row r="3606" spans="2:55" x14ac:dyDescent="0.25">
      <c r="D3606" s="393"/>
      <c r="E3606" s="393"/>
      <c r="F3606" s="394"/>
      <c r="G3606" s="394"/>
      <c r="H3606" s="394"/>
      <c r="I3606" s="394"/>
      <c r="J3606" s="394"/>
      <c r="AP3606" s="393"/>
      <c r="AQ3606" s="393"/>
      <c r="AR3606" s="394"/>
      <c r="AS3606" s="394"/>
      <c r="AT3606" s="394"/>
      <c r="AU3606" s="394"/>
      <c r="AV3606" s="394"/>
    </row>
    <row r="3607" spans="2:55" x14ac:dyDescent="0.25">
      <c r="D3607" s="393"/>
      <c r="E3607" s="393"/>
      <c r="F3607" s="394"/>
      <c r="G3607" s="394"/>
      <c r="H3607" s="394"/>
      <c r="I3607" s="394"/>
      <c r="J3607" s="394"/>
      <c r="AP3607" s="393"/>
      <c r="AQ3607" s="393"/>
      <c r="AR3607" s="394"/>
      <c r="AS3607" s="394"/>
      <c r="AT3607" s="394"/>
      <c r="AU3607" s="394"/>
      <c r="AV3607" s="394"/>
    </row>
    <row r="3608" spans="2:55" x14ac:dyDescent="0.25">
      <c r="D3608" s="393"/>
      <c r="E3608" s="393"/>
      <c r="F3608" s="394"/>
      <c r="G3608" s="394"/>
      <c r="H3608" s="394"/>
      <c r="I3608" s="394"/>
      <c r="J3608" s="394"/>
      <c r="AP3608" s="393"/>
      <c r="AQ3608" s="393"/>
      <c r="AR3608" s="394"/>
      <c r="AS3608" s="394"/>
      <c r="AT3608" s="394"/>
      <c r="AU3608" s="394"/>
      <c r="AV3608" s="394"/>
    </row>
    <row r="3610" spans="2:55" ht="15.75" x14ac:dyDescent="0.25">
      <c r="B3610" s="271" t="s">
        <v>9209</v>
      </c>
      <c r="C3610" s="271"/>
      <c r="D3610" s="271"/>
      <c r="E3610" s="271"/>
      <c r="F3610" s="271"/>
      <c r="G3610" s="271"/>
      <c r="H3610" s="271"/>
      <c r="I3610" s="271"/>
      <c r="J3610" s="271"/>
      <c r="K3610" s="271"/>
      <c r="L3610" s="271"/>
      <c r="M3610" s="271"/>
      <c r="N3610" s="271"/>
      <c r="O3610" s="271"/>
      <c r="P3610" s="271"/>
      <c r="Q3610" s="271"/>
      <c r="AN3610" s="271" t="s">
        <v>9209</v>
      </c>
      <c r="AO3610" s="271"/>
      <c r="AP3610" s="271"/>
      <c r="AQ3610" s="271"/>
      <c r="AR3610" s="271"/>
      <c r="AS3610" s="271"/>
      <c r="AT3610" s="271"/>
      <c r="AU3610" s="271"/>
      <c r="AV3610" s="271"/>
      <c r="AW3610" s="271"/>
      <c r="AX3610" s="271"/>
      <c r="AY3610" s="271"/>
      <c r="AZ3610" s="271"/>
      <c r="BA3610" s="271"/>
      <c r="BB3610" s="271"/>
      <c r="BC3610" s="271"/>
    </row>
    <row r="3611" spans="2:55" ht="15.75" x14ac:dyDescent="0.25">
      <c r="B3611" s="52"/>
      <c r="C3611" s="52"/>
      <c r="D3611" s="52"/>
      <c r="E3611" s="52"/>
      <c r="F3611" s="52"/>
      <c r="G3611" s="52"/>
      <c r="H3611" s="52"/>
      <c r="I3611" s="52"/>
      <c r="J3611" s="52"/>
      <c r="K3611" s="52"/>
      <c r="L3611" s="52"/>
      <c r="M3611" s="52"/>
      <c r="N3611" s="52"/>
      <c r="O3611" s="52"/>
      <c r="P3611" s="52"/>
      <c r="Q3611" s="52"/>
      <c r="AN3611" s="52"/>
      <c r="AO3611" s="52"/>
      <c r="AP3611" s="52"/>
      <c r="AQ3611" s="52"/>
      <c r="AR3611" s="52"/>
      <c r="AS3611" s="52"/>
      <c r="AT3611" s="52"/>
      <c r="AU3611" s="52"/>
      <c r="AV3611" s="52"/>
      <c r="AW3611" s="52"/>
      <c r="AX3611" s="52"/>
      <c r="AY3611" s="52"/>
      <c r="AZ3611" s="52"/>
      <c r="BA3611" s="52"/>
      <c r="BB3611" s="52"/>
      <c r="BC3611" s="52"/>
    </row>
    <row r="3612" spans="2:55" x14ac:dyDescent="0.25">
      <c r="B3612" s="288" t="str">
        <f>IF(OR(AND(D3464=Tablas!$C$61,'Formacion Profesional'!G3464=Tablas!$C$53),AND(D3464=Tablas!$C$61,'Formacion Profesional'!G3464=Tablas!$C$54),AND(D3464=Tablas!$C$62,'Formacion Profesional'!G3464=Tablas!$C$53),AND(D3464=Tablas!$C$62,'Formacion Profesional'!G3464=Tablas!$C$56),AND(D3464=Tablas!$C$62,'Formacion Profesional'!G3464=Tablas!$C$57)),"Este item no es financiable para la combinación de tipo de formación y modalidad","")</f>
        <v/>
      </c>
      <c r="C3612" s="288"/>
      <c r="D3612" s="288"/>
      <c r="E3612" s="288"/>
      <c r="F3612" s="288"/>
      <c r="G3612" s="288"/>
      <c r="H3612" s="288"/>
      <c r="I3612" s="288"/>
      <c r="J3612" s="288"/>
      <c r="K3612" s="288"/>
      <c r="L3612" s="288"/>
      <c r="M3612" s="288"/>
      <c r="N3612" s="288"/>
      <c r="O3612" s="288"/>
      <c r="P3612" s="288"/>
      <c r="Q3612" s="288"/>
      <c r="AN3612" s="288" t="str">
        <f>IF(OR(AND(AP3464=Tablas!$C$61,'Formacion Profesional'!AS3464=Tablas!$C$53),AND(AP3464=Tablas!$C$61,'Formacion Profesional'!AS3464=Tablas!$C$54),AND(AP3464=Tablas!$C$62,'Formacion Profesional'!AS3464=Tablas!$C$53),AND(AP3464=Tablas!$C$62,'Formacion Profesional'!AS3464=Tablas!$C$56),AND(AP3464=Tablas!$C$62,'Formacion Profesional'!AS3464=Tablas!$C$57)),"Este item no es financiable para la combinación de tipo de formación y modalidad","")</f>
        <v/>
      </c>
      <c r="AO3612" s="288"/>
      <c r="AP3612" s="288"/>
      <c r="AQ3612" s="288"/>
      <c r="AR3612" s="288"/>
      <c r="AS3612" s="288"/>
      <c r="AT3612" s="288"/>
      <c r="AU3612" s="288"/>
      <c r="AV3612" s="288"/>
      <c r="AW3612" s="288"/>
      <c r="AX3612" s="288"/>
      <c r="AY3612" s="288"/>
      <c r="AZ3612" s="288"/>
      <c r="BA3612" s="288"/>
      <c r="BB3612" s="288"/>
      <c r="BC3612" s="288"/>
    </row>
    <row r="3614" spans="2:55" x14ac:dyDescent="0.25">
      <c r="D3614" s="162" t="str">
        <f>IF(AND(D3464=Tablas!$C$62,'Formacion Profesional'!G3464=Tablas!$C$54),"Tipo de bien","")</f>
        <v/>
      </c>
      <c r="E3614" s="162" t="str">
        <f>IF(AND(D3464=Tablas!$C$62,'Formacion Profesional'!G3464=Tablas!$C$54),"Proveedor","")</f>
        <v/>
      </c>
      <c r="F3614" s="162" t="str">
        <f>IF(AND(D3464=Tablas!$C$62,'Formacion Profesional'!G3464=Tablas!$C$54),"Especificaciones técnicas","")</f>
        <v/>
      </c>
      <c r="G3614" s="162" t="str">
        <f>IF(AND(D3464=Tablas!$C$62,'Formacion Profesional'!G3464=Tablas!$C$54),"Cantidad","")</f>
        <v/>
      </c>
      <c r="H3614" s="162" t="str">
        <f>IF(AND(D3464=Tablas!$C$62,'Formacion Profesional'!G3464=Tablas!$C$54),"Costo unitario","")</f>
        <v/>
      </c>
      <c r="I3614" s="162" t="str">
        <f>IF(AND(D3464=Tablas!$C$62,'Formacion Profesional'!G3464=Tablas!$C$54),"Total","")</f>
        <v/>
      </c>
      <c r="AP3614" s="162" t="str">
        <f>IF(AND(AP3464=Tablas!$C$62,'Formacion Profesional'!AS3464=Tablas!$C$54),"Tipo de bien","")</f>
        <v/>
      </c>
      <c r="AQ3614" s="162" t="str">
        <f>IF(AND(AP3464=Tablas!$C$62,'Formacion Profesional'!AS3464=Tablas!$C$54),"Proveedor","")</f>
        <v/>
      </c>
      <c r="AR3614" s="162" t="str">
        <f>IF(AND(AP3464=Tablas!$C$62,'Formacion Profesional'!AS3464=Tablas!$C$54),"Especificaciones técnicas","")</f>
        <v/>
      </c>
      <c r="AS3614" s="162" t="str">
        <f>IF(AND(AP3464=Tablas!$C$62,'Formacion Profesional'!AS3464=Tablas!$C$54),"Cantidad","")</f>
        <v/>
      </c>
      <c r="AT3614" s="162" t="str">
        <f>IF(AND(AP3464=Tablas!$C$62,'Formacion Profesional'!AS3464=Tablas!$C$54),"Costo unitario","")</f>
        <v/>
      </c>
      <c r="AU3614" s="162" t="str">
        <f>IF(AND(AP3464=Tablas!$C$62,'Formacion Profesional'!AS3464=Tablas!$C$54),"Total","")</f>
        <v/>
      </c>
    </row>
    <row r="3615" spans="2:55" x14ac:dyDescent="0.25">
      <c r="D3615" s="185"/>
      <c r="E3615" s="185"/>
      <c r="F3615" s="185"/>
      <c r="G3615" s="186"/>
      <c r="H3615" s="186"/>
      <c r="I3615" s="117" t="str">
        <f>IF(AND(D3464=Tablas!$C$62,'Formacion Profesional'!G3464=Tablas!$C$54),+G3615*H3615,"")</f>
        <v/>
      </c>
      <c r="AP3615" s="185"/>
      <c r="AQ3615" s="185"/>
      <c r="AR3615" s="185"/>
      <c r="AS3615" s="186"/>
      <c r="AT3615" s="186"/>
      <c r="AU3615" s="117" t="str">
        <f>IF(AND(AP3464=Tablas!$C$62,'Formacion Profesional'!AS3464=Tablas!$C$54),+AS3615*AT3615,"")</f>
        <v/>
      </c>
    </row>
    <row r="3616" spans="2:55" x14ac:dyDescent="0.25">
      <c r="D3616" s="185"/>
      <c r="E3616" s="185"/>
      <c r="F3616" s="185"/>
      <c r="G3616" s="186"/>
      <c r="H3616" s="186"/>
      <c r="I3616" s="117" t="str">
        <f>IF(AND(D3464=Tablas!$C$62,'Formacion Profesional'!G3464=Tablas!$C$54),+G3616*H3616,"")</f>
        <v/>
      </c>
      <c r="AP3616" s="185"/>
      <c r="AQ3616" s="185"/>
      <c r="AR3616" s="185"/>
      <c r="AS3616" s="186"/>
      <c r="AT3616" s="186"/>
      <c r="AU3616" s="117" t="str">
        <f>IF(AND(AP3464=Tablas!$C$62,'Formacion Profesional'!AS3464=Tablas!$C$54),+AS3616*AT3616,"")</f>
        <v/>
      </c>
    </row>
    <row r="3617" spans="2:55" x14ac:dyDescent="0.25">
      <c r="D3617" s="185"/>
      <c r="E3617" s="185"/>
      <c r="F3617" s="185"/>
      <c r="G3617" s="186"/>
      <c r="H3617" s="186"/>
      <c r="I3617" s="117" t="str">
        <f>IF(AND(D3464=Tablas!$C$62,'Formacion Profesional'!G3464=Tablas!$C$54),+G3617*H3617,"")</f>
        <v/>
      </c>
      <c r="AP3617" s="185"/>
      <c r="AQ3617" s="185"/>
      <c r="AR3617" s="185"/>
      <c r="AS3617" s="186"/>
      <c r="AT3617" s="186"/>
      <c r="AU3617" s="117" t="str">
        <f>IF(AND(AP3464=Tablas!$C$62,'Formacion Profesional'!AS3464=Tablas!$C$54),+AS3617*AT3617,"")</f>
        <v/>
      </c>
    </row>
    <row r="3618" spans="2:55" x14ac:dyDescent="0.25">
      <c r="D3618" s="185"/>
      <c r="E3618" s="185"/>
      <c r="F3618" s="185"/>
      <c r="G3618" s="186"/>
      <c r="H3618" s="186"/>
      <c r="I3618" s="117" t="str">
        <f>IF(AND(D3464=Tablas!$C$62,'Formacion Profesional'!G3464=Tablas!$C$54),+G3618*H3618,"")</f>
        <v/>
      </c>
      <c r="AP3618" s="185"/>
      <c r="AQ3618" s="185"/>
      <c r="AR3618" s="185"/>
      <c r="AS3618" s="186"/>
      <c r="AT3618" s="186"/>
      <c r="AU3618" s="117" t="str">
        <f>IF(AND(AP3464=Tablas!$C$62,'Formacion Profesional'!AS3464=Tablas!$C$54),+AS3618*AT3618,"")</f>
        <v/>
      </c>
    </row>
    <row r="3619" spans="2:55" x14ac:dyDescent="0.25">
      <c r="D3619" s="185"/>
      <c r="E3619" s="185"/>
      <c r="F3619" s="185"/>
      <c r="G3619" s="186"/>
      <c r="H3619" s="186"/>
      <c r="I3619" s="117" t="str">
        <f>IF(AND(D3464=Tablas!$C$62,'Formacion Profesional'!G3464=Tablas!$C$54),+G3619*H3619,"")</f>
        <v/>
      </c>
      <c r="AP3619" s="185"/>
      <c r="AQ3619" s="185"/>
      <c r="AR3619" s="185"/>
      <c r="AS3619" s="186"/>
      <c r="AT3619" s="186"/>
      <c r="AU3619" s="117" t="str">
        <f>IF(AND(AP3464=Tablas!$C$62,'Formacion Profesional'!AS3464=Tablas!$C$54),+AS3619*AT3619,"")</f>
        <v/>
      </c>
    </row>
    <row r="3620" spans="2:55" x14ac:dyDescent="0.25">
      <c r="D3620" s="185"/>
      <c r="E3620" s="185"/>
      <c r="F3620" s="185"/>
      <c r="G3620" s="186"/>
      <c r="H3620" s="186"/>
      <c r="I3620" s="117" t="str">
        <f>IF(AND(D3464=Tablas!$C$62,'Formacion Profesional'!G3464=Tablas!$C$54),+G3620*H3620,"")</f>
        <v/>
      </c>
      <c r="AP3620" s="185"/>
      <c r="AQ3620" s="185"/>
      <c r="AR3620" s="185"/>
      <c r="AS3620" s="186"/>
      <c r="AT3620" s="186"/>
      <c r="AU3620" s="117" t="str">
        <f>IF(AND(AP3464=Tablas!$C$62,'Formacion Profesional'!AS3464=Tablas!$C$54),+AS3620*AT3620,"")</f>
        <v/>
      </c>
    </row>
    <row r="3621" spans="2:55" x14ac:dyDescent="0.25">
      <c r="D3621" s="185"/>
      <c r="E3621" s="185"/>
      <c r="F3621" s="185"/>
      <c r="G3621" s="186"/>
      <c r="H3621" s="186"/>
      <c r="I3621" s="117" t="str">
        <f>IF(AND(D3464=Tablas!$C$62,'Formacion Profesional'!G3464=Tablas!$C$54),+G3621*H3621,"")</f>
        <v/>
      </c>
      <c r="AP3621" s="185"/>
      <c r="AQ3621" s="185"/>
      <c r="AR3621" s="185"/>
      <c r="AS3621" s="186"/>
      <c r="AT3621" s="186"/>
      <c r="AU3621" s="117" t="str">
        <f>IF(AND(AP3464=Tablas!$C$62,'Formacion Profesional'!AS3464=Tablas!$C$54),+AS3621*AT3621,"")</f>
        <v/>
      </c>
    </row>
    <row r="3622" spans="2:55" x14ac:dyDescent="0.25">
      <c r="D3622" s="185"/>
      <c r="E3622" s="185"/>
      <c r="F3622" s="185"/>
      <c r="G3622" s="186"/>
      <c r="H3622" s="186"/>
      <c r="I3622" s="117" t="str">
        <f>IF(AND(D3464=Tablas!$C$62,'Formacion Profesional'!G3464=Tablas!$C$54),+G3622*H3622,"")</f>
        <v/>
      </c>
      <c r="AP3622" s="185"/>
      <c r="AQ3622" s="185"/>
      <c r="AR3622" s="185"/>
      <c r="AS3622" s="186"/>
      <c r="AT3622" s="186"/>
      <c r="AU3622" s="117" t="str">
        <f>IF(AND(AP3464=Tablas!$C$62,'Formacion Profesional'!AS3464=Tablas!$C$54),+AS3622*AT3622,"")</f>
        <v/>
      </c>
    </row>
    <row r="3623" spans="2:55" x14ac:dyDescent="0.25">
      <c r="D3623" s="185"/>
      <c r="E3623" s="185"/>
      <c r="F3623" s="185"/>
      <c r="G3623" s="186"/>
      <c r="H3623" s="186"/>
      <c r="I3623" s="117" t="str">
        <f>IF(AND(D3464=Tablas!$C$62,'Formacion Profesional'!G3464=Tablas!$C$54),+G3623*H3623,"")</f>
        <v/>
      </c>
      <c r="AP3623" s="185"/>
      <c r="AQ3623" s="185"/>
      <c r="AR3623" s="185"/>
      <c r="AS3623" s="186"/>
      <c r="AT3623" s="186"/>
      <c r="AU3623" s="117" t="str">
        <f>IF(AND(AP3464=Tablas!$C$62,'Formacion Profesional'!AS3464=Tablas!$C$54),+AS3623*AT3623,"")</f>
        <v/>
      </c>
    </row>
    <row r="3624" spans="2:55" x14ac:dyDescent="0.25">
      <c r="D3624" s="185"/>
      <c r="E3624" s="185"/>
      <c r="F3624" s="185"/>
      <c r="G3624" s="186"/>
      <c r="H3624" s="186"/>
      <c r="I3624" s="117" t="str">
        <f>IF(AND(D3464=Tablas!$C$62,'Formacion Profesional'!G3464=Tablas!$C$54),+G3624*H3624,"")</f>
        <v/>
      </c>
      <c r="AP3624" s="185"/>
      <c r="AQ3624" s="185"/>
      <c r="AR3624" s="185"/>
      <c r="AS3624" s="186"/>
      <c r="AT3624" s="186"/>
      <c r="AU3624" s="117" t="str">
        <f>IF(AND(AP3464=Tablas!$C$62,'Formacion Profesional'!AS3464=Tablas!$C$54),+AS3624*AT3624,"")</f>
        <v/>
      </c>
    </row>
    <row r="3625" spans="2:55" x14ac:dyDescent="0.25">
      <c r="D3625" s="185"/>
      <c r="E3625" s="185"/>
      <c r="F3625" s="185"/>
      <c r="G3625" s="186"/>
      <c r="H3625" s="186"/>
      <c r="I3625" s="117" t="str">
        <f>IF(AND(D3464=Tablas!$C$62,'Formacion Profesional'!G3464=Tablas!$C$54),+G3625*H3625,"")</f>
        <v/>
      </c>
      <c r="AP3625" s="185"/>
      <c r="AQ3625" s="185"/>
      <c r="AR3625" s="185"/>
      <c r="AS3625" s="186"/>
      <c r="AT3625" s="186"/>
      <c r="AU3625" s="117" t="str">
        <f>IF(AND(AP3464=Tablas!$C$62,'Formacion Profesional'!AS3464=Tablas!$C$54),+AS3625*AT3625,"")</f>
        <v/>
      </c>
    </row>
    <row r="3626" spans="2:55" x14ac:dyDescent="0.25">
      <c r="D3626" s="185"/>
      <c r="E3626" s="185"/>
      <c r="F3626" s="185"/>
      <c r="G3626" s="186"/>
      <c r="H3626" s="186"/>
      <c r="I3626" s="117" t="str">
        <f>IF(AND(D3464=Tablas!$C$62,'Formacion Profesional'!G3464=Tablas!$C$54),+G3626*H3626,"")</f>
        <v/>
      </c>
      <c r="AP3626" s="185"/>
      <c r="AQ3626" s="185"/>
      <c r="AR3626" s="185"/>
      <c r="AS3626" s="186"/>
      <c r="AT3626" s="186"/>
      <c r="AU3626" s="117" t="str">
        <f>IF(AND(AP3464=Tablas!$C$62,'Formacion Profesional'!AS3464=Tablas!$C$54),+AS3626*AT3626,"")</f>
        <v/>
      </c>
    </row>
    <row r="3627" spans="2:55" x14ac:dyDescent="0.25">
      <c r="D3627" s="185"/>
      <c r="E3627" s="185"/>
      <c r="F3627" s="185"/>
      <c r="G3627" s="186"/>
      <c r="H3627" s="186"/>
      <c r="I3627" s="117" t="str">
        <f>IF(AND(D3464=Tablas!$C$62,'Formacion Profesional'!G3464=Tablas!$C$54),+G3627*H3627,"")</f>
        <v/>
      </c>
      <c r="AP3627" s="185"/>
      <c r="AQ3627" s="185"/>
      <c r="AR3627" s="185"/>
      <c r="AS3627" s="186"/>
      <c r="AT3627" s="186"/>
      <c r="AU3627" s="117" t="str">
        <f>IF(AND(AP3464=Tablas!$C$62,'Formacion Profesional'!AS3464=Tablas!$C$54),+AS3627*AT3627,"")</f>
        <v/>
      </c>
    </row>
    <row r="3628" spans="2:55" x14ac:dyDescent="0.25">
      <c r="D3628" s="185"/>
      <c r="E3628" s="185"/>
      <c r="F3628" s="185"/>
      <c r="G3628" s="186"/>
      <c r="H3628" s="186"/>
      <c r="I3628" s="117" t="str">
        <f>IF(AND(D3464=Tablas!$C$62,'Formacion Profesional'!G3464=Tablas!$C$54),+G3628*H3628,"")</f>
        <v/>
      </c>
      <c r="AP3628" s="185"/>
      <c r="AQ3628" s="185"/>
      <c r="AR3628" s="185"/>
      <c r="AS3628" s="186"/>
      <c r="AT3628" s="186"/>
      <c r="AU3628" s="117" t="str">
        <f>IF(AND(AP3464=Tablas!$C$62,'Formacion Profesional'!AS3464=Tablas!$C$54),+AS3628*AT3628,"")</f>
        <v/>
      </c>
    </row>
    <row r="3629" spans="2:55" x14ac:dyDescent="0.25">
      <c r="D3629" s="185"/>
      <c r="E3629" s="185"/>
      <c r="F3629" s="185"/>
      <c r="G3629" s="186"/>
      <c r="H3629" s="186"/>
      <c r="I3629" s="117" t="str">
        <f>IF(AND(D3464=Tablas!$C$62,'Formacion Profesional'!G3464=Tablas!$C$54),+G3629*H3629,"")</f>
        <v/>
      </c>
      <c r="AP3629" s="185"/>
      <c r="AQ3629" s="185"/>
      <c r="AR3629" s="185"/>
      <c r="AS3629" s="186"/>
      <c r="AT3629" s="186"/>
      <c r="AU3629" s="117" t="str">
        <f>IF(AND(AP3464=Tablas!$C$62,'Formacion Profesional'!AS3464=Tablas!$C$54),+AS3629*AT3629,"")</f>
        <v/>
      </c>
    </row>
    <row r="3630" spans="2:55" x14ac:dyDescent="0.25">
      <c r="D3630" s="387" t="str">
        <f>IF(AND(D3464=Tablas!$C$62,'Formacion Profesional'!G3464=Tablas!$C$54),"Total","")</f>
        <v/>
      </c>
      <c r="E3630" s="387"/>
      <c r="F3630" s="387"/>
      <c r="G3630" s="387"/>
      <c r="H3630" s="387"/>
      <c r="I3630" s="126">
        <f>SUM(I3615:I3629)</f>
        <v>0</v>
      </c>
      <c r="AP3630" s="387" t="str">
        <f>IF(AND(AP3464=Tablas!$C$62,'Formacion Profesional'!AS3464=Tablas!$C$54),"Total","")</f>
        <v/>
      </c>
      <c r="AQ3630" s="387"/>
      <c r="AR3630" s="387"/>
      <c r="AS3630" s="387"/>
      <c r="AT3630" s="387"/>
      <c r="AU3630" s="126">
        <f>SUM(AU3615:AU3629)</f>
        <v>0</v>
      </c>
    </row>
    <row r="3632" spans="2:55" ht="15.75" x14ac:dyDescent="0.25">
      <c r="B3632" s="271" t="s">
        <v>9210</v>
      </c>
      <c r="C3632" s="271"/>
      <c r="D3632" s="271"/>
      <c r="E3632" s="271"/>
      <c r="F3632" s="271"/>
      <c r="G3632" s="271"/>
      <c r="H3632" s="271"/>
      <c r="I3632" s="271"/>
      <c r="J3632" s="271"/>
      <c r="K3632" s="271"/>
      <c r="L3632" s="271"/>
      <c r="M3632" s="271"/>
      <c r="N3632" s="271"/>
      <c r="O3632" s="271"/>
      <c r="P3632" s="271"/>
      <c r="Q3632" s="271"/>
      <c r="AN3632" s="271" t="s">
        <v>9210</v>
      </c>
      <c r="AO3632" s="271"/>
      <c r="AP3632" s="271"/>
      <c r="AQ3632" s="271"/>
      <c r="AR3632" s="271"/>
      <c r="AS3632" s="271"/>
      <c r="AT3632" s="271"/>
      <c r="AU3632" s="271"/>
      <c r="AV3632" s="271"/>
      <c r="AW3632" s="271"/>
      <c r="AX3632" s="271"/>
      <c r="AY3632" s="271"/>
      <c r="AZ3632" s="271"/>
      <c r="BA3632" s="271"/>
      <c r="BB3632" s="271"/>
      <c r="BC3632" s="271"/>
    </row>
    <row r="3635" spans="3:54" ht="15" customHeight="1" x14ac:dyDescent="0.25">
      <c r="C3635" s="288" t="s">
        <v>9211</v>
      </c>
      <c r="D3635" s="288"/>
      <c r="E3635" s="288"/>
      <c r="F3635" s="288"/>
      <c r="G3635" s="288"/>
      <c r="H3635" s="288"/>
      <c r="AO3635" s="288" t="s">
        <v>9211</v>
      </c>
      <c r="AP3635" s="288"/>
      <c r="AQ3635" s="288"/>
      <c r="AR3635" s="288"/>
      <c r="AS3635" s="288"/>
      <c r="AT3635" s="288"/>
    </row>
    <row r="3637" spans="3:54" x14ac:dyDescent="0.25">
      <c r="C3637" s="341"/>
      <c r="D3637" s="342"/>
      <c r="E3637" s="342"/>
      <c r="F3637" s="342"/>
      <c r="G3637" s="342"/>
      <c r="H3637" s="342"/>
      <c r="I3637" s="342"/>
      <c r="J3637" s="342"/>
      <c r="K3637" s="342"/>
      <c r="L3637" s="342"/>
      <c r="M3637" s="342"/>
      <c r="N3637" s="342"/>
      <c r="O3637" s="342"/>
      <c r="P3637" s="343"/>
      <c r="AO3637" s="341"/>
      <c r="AP3637" s="342"/>
      <c r="AQ3637" s="342"/>
      <c r="AR3637" s="342"/>
      <c r="AS3637" s="342"/>
      <c r="AT3637" s="342"/>
      <c r="AU3637" s="342"/>
      <c r="AV3637" s="342"/>
      <c r="AW3637" s="342"/>
      <c r="AX3637" s="342"/>
      <c r="AY3637" s="342"/>
      <c r="AZ3637" s="342"/>
      <c r="BA3637" s="342"/>
      <c r="BB3637" s="343"/>
    </row>
    <row r="3638" spans="3:54" x14ac:dyDescent="0.25">
      <c r="C3638" s="344"/>
      <c r="D3638" s="304"/>
      <c r="E3638" s="304"/>
      <c r="F3638" s="304"/>
      <c r="G3638" s="304"/>
      <c r="H3638" s="304"/>
      <c r="I3638" s="304"/>
      <c r="J3638" s="304"/>
      <c r="K3638" s="304"/>
      <c r="L3638" s="304"/>
      <c r="M3638" s="304"/>
      <c r="N3638" s="304"/>
      <c r="O3638" s="304"/>
      <c r="P3638" s="345"/>
      <c r="AO3638" s="344"/>
      <c r="AP3638" s="304"/>
      <c r="AQ3638" s="304"/>
      <c r="AR3638" s="304"/>
      <c r="AS3638" s="304"/>
      <c r="AT3638" s="304"/>
      <c r="AU3638" s="304"/>
      <c r="AV3638" s="304"/>
      <c r="AW3638" s="304"/>
      <c r="AX3638" s="304"/>
      <c r="AY3638" s="304"/>
      <c r="AZ3638" s="304"/>
      <c r="BA3638" s="304"/>
      <c r="BB3638" s="345"/>
    </row>
    <row r="3639" spans="3:54" x14ac:dyDescent="0.25">
      <c r="C3639" s="344"/>
      <c r="D3639" s="304"/>
      <c r="E3639" s="304"/>
      <c r="F3639" s="304"/>
      <c r="G3639" s="304"/>
      <c r="H3639" s="304"/>
      <c r="I3639" s="304"/>
      <c r="J3639" s="304"/>
      <c r="K3639" s="304"/>
      <c r="L3639" s="304"/>
      <c r="M3639" s="304"/>
      <c r="N3639" s="304"/>
      <c r="O3639" s="304"/>
      <c r="P3639" s="345"/>
      <c r="AO3639" s="344"/>
      <c r="AP3639" s="304"/>
      <c r="AQ3639" s="304"/>
      <c r="AR3639" s="304"/>
      <c r="AS3639" s="304"/>
      <c r="AT3639" s="304"/>
      <c r="AU3639" s="304"/>
      <c r="AV3639" s="304"/>
      <c r="AW3639" s="304"/>
      <c r="AX3639" s="304"/>
      <c r="AY3639" s="304"/>
      <c r="AZ3639" s="304"/>
      <c r="BA3639" s="304"/>
      <c r="BB3639" s="345"/>
    </row>
    <row r="3640" spans="3:54" x14ac:dyDescent="0.25">
      <c r="C3640" s="344"/>
      <c r="D3640" s="304"/>
      <c r="E3640" s="304"/>
      <c r="F3640" s="304"/>
      <c r="G3640" s="304"/>
      <c r="H3640" s="304"/>
      <c r="I3640" s="304"/>
      <c r="J3640" s="304"/>
      <c r="K3640" s="304"/>
      <c r="L3640" s="304"/>
      <c r="M3640" s="304"/>
      <c r="N3640" s="304"/>
      <c r="O3640" s="304"/>
      <c r="P3640" s="345"/>
      <c r="AO3640" s="344"/>
      <c r="AP3640" s="304"/>
      <c r="AQ3640" s="304"/>
      <c r="AR3640" s="304"/>
      <c r="AS3640" s="304"/>
      <c r="AT3640" s="304"/>
      <c r="AU3640" s="304"/>
      <c r="AV3640" s="304"/>
      <c r="AW3640" s="304"/>
      <c r="AX3640" s="304"/>
      <c r="AY3640" s="304"/>
      <c r="AZ3640" s="304"/>
      <c r="BA3640" s="304"/>
      <c r="BB3640" s="345"/>
    </row>
    <row r="3641" spans="3:54" x14ac:dyDescent="0.25">
      <c r="C3641" s="344"/>
      <c r="D3641" s="304"/>
      <c r="E3641" s="304"/>
      <c r="F3641" s="304"/>
      <c r="G3641" s="304"/>
      <c r="H3641" s="304"/>
      <c r="I3641" s="304"/>
      <c r="J3641" s="304"/>
      <c r="K3641" s="304"/>
      <c r="L3641" s="304"/>
      <c r="M3641" s="304"/>
      <c r="N3641" s="304"/>
      <c r="O3641" s="304"/>
      <c r="P3641" s="345"/>
      <c r="AO3641" s="344"/>
      <c r="AP3641" s="304"/>
      <c r="AQ3641" s="304"/>
      <c r="AR3641" s="304"/>
      <c r="AS3641" s="304"/>
      <c r="AT3641" s="304"/>
      <c r="AU3641" s="304"/>
      <c r="AV3641" s="304"/>
      <c r="AW3641" s="304"/>
      <c r="AX3641" s="304"/>
      <c r="AY3641" s="304"/>
      <c r="AZ3641" s="304"/>
      <c r="BA3641" s="304"/>
      <c r="BB3641" s="345"/>
    </row>
    <row r="3642" spans="3:54" x14ac:dyDescent="0.25">
      <c r="C3642" s="346"/>
      <c r="D3642" s="347"/>
      <c r="E3642" s="347"/>
      <c r="F3642" s="347"/>
      <c r="G3642" s="347"/>
      <c r="H3642" s="347"/>
      <c r="I3642" s="347"/>
      <c r="J3642" s="347"/>
      <c r="K3642" s="347"/>
      <c r="L3642" s="347"/>
      <c r="M3642" s="347"/>
      <c r="N3642" s="347"/>
      <c r="O3642" s="347"/>
      <c r="P3642" s="348"/>
      <c r="AO3642" s="346"/>
      <c r="AP3642" s="347"/>
      <c r="AQ3642" s="347"/>
      <c r="AR3642" s="347"/>
      <c r="AS3642" s="347"/>
      <c r="AT3642" s="347"/>
      <c r="AU3642" s="347"/>
      <c r="AV3642" s="347"/>
      <c r="AW3642" s="347"/>
      <c r="AX3642" s="347"/>
      <c r="AY3642" s="347"/>
      <c r="AZ3642" s="347"/>
      <c r="BA3642" s="347"/>
      <c r="BB3642" s="348"/>
    </row>
    <row r="3644" spans="3:54" ht="15" customHeight="1" x14ac:dyDescent="0.25">
      <c r="C3644" s="288" t="s">
        <v>9212</v>
      </c>
      <c r="D3644" s="288"/>
      <c r="E3644" s="288"/>
      <c r="F3644" s="288"/>
      <c r="G3644" s="288"/>
      <c r="H3644" s="288"/>
      <c r="AO3644" s="288" t="s">
        <v>9212</v>
      </c>
      <c r="AP3644" s="288"/>
      <c r="AQ3644" s="288"/>
      <c r="AR3644" s="288"/>
      <c r="AS3644" s="288"/>
      <c r="AT3644" s="288"/>
    </row>
    <row r="3646" spans="3:54" x14ac:dyDescent="0.25">
      <c r="C3646" s="341"/>
      <c r="D3646" s="342"/>
      <c r="E3646" s="342"/>
      <c r="F3646" s="342"/>
      <c r="G3646" s="342"/>
      <c r="H3646" s="342"/>
      <c r="I3646" s="342"/>
      <c r="J3646" s="342"/>
      <c r="K3646" s="342"/>
      <c r="L3646" s="342"/>
      <c r="M3646" s="342"/>
      <c r="N3646" s="342"/>
      <c r="O3646" s="342"/>
      <c r="P3646" s="343"/>
      <c r="AO3646" s="341"/>
      <c r="AP3646" s="342"/>
      <c r="AQ3646" s="342"/>
      <c r="AR3646" s="342"/>
      <c r="AS3646" s="342"/>
      <c r="AT3646" s="342"/>
      <c r="AU3646" s="342"/>
      <c r="AV3646" s="342"/>
      <c r="AW3646" s="342"/>
      <c r="AX3646" s="342"/>
      <c r="AY3646" s="342"/>
      <c r="AZ3646" s="342"/>
      <c r="BA3646" s="342"/>
      <c r="BB3646" s="343"/>
    </row>
    <row r="3647" spans="3:54" x14ac:dyDescent="0.25">
      <c r="C3647" s="344"/>
      <c r="D3647" s="304"/>
      <c r="E3647" s="304"/>
      <c r="F3647" s="304"/>
      <c r="G3647" s="304"/>
      <c r="H3647" s="304"/>
      <c r="I3647" s="304"/>
      <c r="J3647" s="304"/>
      <c r="K3647" s="304"/>
      <c r="L3647" s="304"/>
      <c r="M3647" s="304"/>
      <c r="N3647" s="304"/>
      <c r="O3647" s="304"/>
      <c r="P3647" s="345"/>
      <c r="AO3647" s="344"/>
      <c r="AP3647" s="304"/>
      <c r="AQ3647" s="304"/>
      <c r="AR3647" s="304"/>
      <c r="AS3647" s="304"/>
      <c r="AT3647" s="304"/>
      <c r="AU3647" s="304"/>
      <c r="AV3647" s="304"/>
      <c r="AW3647" s="304"/>
      <c r="AX3647" s="304"/>
      <c r="AY3647" s="304"/>
      <c r="AZ3647" s="304"/>
      <c r="BA3647" s="304"/>
      <c r="BB3647" s="345"/>
    </row>
    <row r="3648" spans="3:54" x14ac:dyDescent="0.25">
      <c r="C3648" s="344"/>
      <c r="D3648" s="304"/>
      <c r="E3648" s="304"/>
      <c r="F3648" s="304"/>
      <c r="G3648" s="304"/>
      <c r="H3648" s="304"/>
      <c r="I3648" s="304"/>
      <c r="J3648" s="304"/>
      <c r="K3648" s="304"/>
      <c r="L3648" s="304"/>
      <c r="M3648" s="304"/>
      <c r="N3648" s="304"/>
      <c r="O3648" s="304"/>
      <c r="P3648" s="345"/>
      <c r="AO3648" s="344"/>
      <c r="AP3648" s="304"/>
      <c r="AQ3648" s="304"/>
      <c r="AR3648" s="304"/>
      <c r="AS3648" s="304"/>
      <c r="AT3648" s="304"/>
      <c r="AU3648" s="304"/>
      <c r="AV3648" s="304"/>
      <c r="AW3648" s="304"/>
      <c r="AX3648" s="304"/>
      <c r="AY3648" s="304"/>
      <c r="AZ3648" s="304"/>
      <c r="BA3648" s="304"/>
      <c r="BB3648" s="345"/>
    </row>
    <row r="3649" spans="2:55" x14ac:dyDescent="0.25">
      <c r="C3649" s="344"/>
      <c r="D3649" s="304"/>
      <c r="E3649" s="304"/>
      <c r="F3649" s="304"/>
      <c r="G3649" s="304"/>
      <c r="H3649" s="304"/>
      <c r="I3649" s="304"/>
      <c r="J3649" s="304"/>
      <c r="K3649" s="304"/>
      <c r="L3649" s="304"/>
      <c r="M3649" s="304"/>
      <c r="N3649" s="304"/>
      <c r="O3649" s="304"/>
      <c r="P3649" s="345"/>
      <c r="AO3649" s="344"/>
      <c r="AP3649" s="304"/>
      <c r="AQ3649" s="304"/>
      <c r="AR3649" s="304"/>
      <c r="AS3649" s="304"/>
      <c r="AT3649" s="304"/>
      <c r="AU3649" s="304"/>
      <c r="AV3649" s="304"/>
      <c r="AW3649" s="304"/>
      <c r="AX3649" s="304"/>
      <c r="AY3649" s="304"/>
      <c r="AZ3649" s="304"/>
      <c r="BA3649" s="304"/>
      <c r="BB3649" s="345"/>
    </row>
    <row r="3650" spans="2:55" x14ac:dyDescent="0.25">
      <c r="C3650" s="344"/>
      <c r="D3650" s="304"/>
      <c r="E3650" s="304"/>
      <c r="F3650" s="304"/>
      <c r="G3650" s="304"/>
      <c r="H3650" s="304"/>
      <c r="I3650" s="304"/>
      <c r="J3650" s="304"/>
      <c r="K3650" s="304"/>
      <c r="L3650" s="304"/>
      <c r="M3650" s="304"/>
      <c r="N3650" s="304"/>
      <c r="O3650" s="304"/>
      <c r="P3650" s="345"/>
      <c r="AO3650" s="344"/>
      <c r="AP3650" s="304"/>
      <c r="AQ3650" s="304"/>
      <c r="AR3650" s="304"/>
      <c r="AS3650" s="304"/>
      <c r="AT3650" s="304"/>
      <c r="AU3650" s="304"/>
      <c r="AV3650" s="304"/>
      <c r="AW3650" s="304"/>
      <c r="AX3650" s="304"/>
      <c r="AY3650" s="304"/>
      <c r="AZ3650" s="304"/>
      <c r="BA3650" s="304"/>
      <c r="BB3650" s="345"/>
    </row>
    <row r="3651" spans="2:55" x14ac:dyDescent="0.25">
      <c r="C3651" s="346"/>
      <c r="D3651" s="347"/>
      <c r="E3651" s="347"/>
      <c r="F3651" s="347"/>
      <c r="G3651" s="347"/>
      <c r="H3651" s="347"/>
      <c r="I3651" s="347"/>
      <c r="J3651" s="347"/>
      <c r="K3651" s="347"/>
      <c r="L3651" s="347"/>
      <c r="M3651" s="347"/>
      <c r="N3651" s="347"/>
      <c r="O3651" s="347"/>
      <c r="P3651" s="348"/>
      <c r="AO3651" s="346"/>
      <c r="AP3651" s="347"/>
      <c r="AQ3651" s="347"/>
      <c r="AR3651" s="347"/>
      <c r="AS3651" s="347"/>
      <c r="AT3651" s="347"/>
      <c r="AU3651" s="347"/>
      <c r="AV3651" s="347"/>
      <c r="AW3651" s="347"/>
      <c r="AX3651" s="347"/>
      <c r="AY3651" s="347"/>
      <c r="AZ3651" s="347"/>
      <c r="BA3651" s="347"/>
      <c r="BB3651" s="348"/>
    </row>
    <row r="3653" spans="2:55" x14ac:dyDescent="0.25">
      <c r="C3653" s="288" t="s">
        <v>9213</v>
      </c>
      <c r="D3653" s="288"/>
      <c r="E3653" s="288"/>
      <c r="AO3653" s="288" t="s">
        <v>9213</v>
      </c>
      <c r="AP3653" s="288"/>
      <c r="AQ3653" s="288"/>
    </row>
    <row r="3655" spans="2:55" x14ac:dyDescent="0.25">
      <c r="C3655" s="341"/>
      <c r="D3655" s="342"/>
      <c r="E3655" s="342"/>
      <c r="F3655" s="342"/>
      <c r="G3655" s="342"/>
      <c r="H3655" s="342"/>
      <c r="I3655" s="342"/>
      <c r="J3655" s="342"/>
      <c r="K3655" s="342"/>
      <c r="L3655" s="342"/>
      <c r="M3655" s="342"/>
      <c r="N3655" s="342"/>
      <c r="O3655" s="342"/>
      <c r="P3655" s="343"/>
      <c r="AO3655" s="341"/>
      <c r="AP3655" s="342"/>
      <c r="AQ3655" s="342"/>
      <c r="AR3655" s="342"/>
      <c r="AS3655" s="342"/>
      <c r="AT3655" s="342"/>
      <c r="AU3655" s="342"/>
      <c r="AV3655" s="342"/>
      <c r="AW3655" s="342"/>
      <c r="AX3655" s="342"/>
      <c r="AY3655" s="342"/>
      <c r="AZ3655" s="342"/>
      <c r="BA3655" s="342"/>
      <c r="BB3655" s="343"/>
    </row>
    <row r="3656" spans="2:55" x14ac:dyDescent="0.25">
      <c r="C3656" s="344"/>
      <c r="D3656" s="304"/>
      <c r="E3656" s="304"/>
      <c r="F3656" s="304"/>
      <c r="G3656" s="304"/>
      <c r="H3656" s="304"/>
      <c r="I3656" s="304"/>
      <c r="J3656" s="304"/>
      <c r="K3656" s="304"/>
      <c r="L3656" s="304"/>
      <c r="M3656" s="304"/>
      <c r="N3656" s="304"/>
      <c r="O3656" s="304"/>
      <c r="P3656" s="345"/>
      <c r="AO3656" s="344"/>
      <c r="AP3656" s="304"/>
      <c r="AQ3656" s="304"/>
      <c r="AR3656" s="304"/>
      <c r="AS3656" s="304"/>
      <c r="AT3656" s="304"/>
      <c r="AU3656" s="304"/>
      <c r="AV3656" s="304"/>
      <c r="AW3656" s="304"/>
      <c r="AX3656" s="304"/>
      <c r="AY3656" s="304"/>
      <c r="AZ3656" s="304"/>
      <c r="BA3656" s="304"/>
      <c r="BB3656" s="345"/>
    </row>
    <row r="3657" spans="2:55" x14ac:dyDescent="0.25">
      <c r="C3657" s="344"/>
      <c r="D3657" s="304"/>
      <c r="E3657" s="304"/>
      <c r="F3657" s="304"/>
      <c r="G3657" s="304"/>
      <c r="H3657" s="304"/>
      <c r="I3657" s="304"/>
      <c r="J3657" s="304"/>
      <c r="K3657" s="304"/>
      <c r="L3657" s="304"/>
      <c r="M3657" s="304"/>
      <c r="N3657" s="304"/>
      <c r="O3657" s="304"/>
      <c r="P3657" s="345"/>
      <c r="AO3657" s="344"/>
      <c r="AP3657" s="304"/>
      <c r="AQ3657" s="304"/>
      <c r="AR3657" s="304"/>
      <c r="AS3657" s="304"/>
      <c r="AT3657" s="304"/>
      <c r="AU3657" s="304"/>
      <c r="AV3657" s="304"/>
      <c r="AW3657" s="304"/>
      <c r="AX3657" s="304"/>
      <c r="AY3657" s="304"/>
      <c r="AZ3657" s="304"/>
      <c r="BA3657" s="304"/>
      <c r="BB3657" s="345"/>
    </row>
    <row r="3658" spans="2:55" x14ac:dyDescent="0.25">
      <c r="C3658" s="344"/>
      <c r="D3658" s="304"/>
      <c r="E3658" s="304"/>
      <c r="F3658" s="304"/>
      <c r="G3658" s="304"/>
      <c r="H3658" s="304"/>
      <c r="I3658" s="304"/>
      <c r="J3658" s="304"/>
      <c r="K3658" s="304"/>
      <c r="L3658" s="304"/>
      <c r="M3658" s="304"/>
      <c r="N3658" s="304"/>
      <c r="O3658" s="304"/>
      <c r="P3658" s="345"/>
      <c r="AO3658" s="344"/>
      <c r="AP3658" s="304"/>
      <c r="AQ3658" s="304"/>
      <c r="AR3658" s="304"/>
      <c r="AS3658" s="304"/>
      <c r="AT3658" s="304"/>
      <c r="AU3658" s="304"/>
      <c r="AV3658" s="304"/>
      <c r="AW3658" s="304"/>
      <c r="AX3658" s="304"/>
      <c r="AY3658" s="304"/>
      <c r="AZ3658" s="304"/>
      <c r="BA3658" s="304"/>
      <c r="BB3658" s="345"/>
    </row>
    <row r="3659" spans="2:55" x14ac:dyDescent="0.25">
      <c r="C3659" s="344"/>
      <c r="D3659" s="304"/>
      <c r="E3659" s="304"/>
      <c r="F3659" s="304"/>
      <c r="G3659" s="304"/>
      <c r="H3659" s="304"/>
      <c r="I3659" s="304"/>
      <c r="J3659" s="304"/>
      <c r="K3659" s="304"/>
      <c r="L3659" s="304"/>
      <c r="M3659" s="304"/>
      <c r="N3659" s="304"/>
      <c r="O3659" s="304"/>
      <c r="P3659" s="345"/>
      <c r="AO3659" s="344"/>
      <c r="AP3659" s="304"/>
      <c r="AQ3659" s="304"/>
      <c r="AR3659" s="304"/>
      <c r="AS3659" s="304"/>
      <c r="AT3659" s="304"/>
      <c r="AU3659" s="304"/>
      <c r="AV3659" s="304"/>
      <c r="AW3659" s="304"/>
      <c r="AX3659" s="304"/>
      <c r="AY3659" s="304"/>
      <c r="AZ3659" s="304"/>
      <c r="BA3659" s="304"/>
      <c r="BB3659" s="345"/>
    </row>
    <row r="3660" spans="2:55" x14ac:dyDescent="0.25">
      <c r="C3660" s="346"/>
      <c r="D3660" s="347"/>
      <c r="E3660" s="347"/>
      <c r="F3660" s="347"/>
      <c r="G3660" s="347"/>
      <c r="H3660" s="347"/>
      <c r="I3660" s="347"/>
      <c r="J3660" s="347"/>
      <c r="K3660" s="347"/>
      <c r="L3660" s="347"/>
      <c r="M3660" s="347"/>
      <c r="N3660" s="347"/>
      <c r="O3660" s="347"/>
      <c r="P3660" s="348"/>
      <c r="AO3660" s="346"/>
      <c r="AP3660" s="347"/>
      <c r="AQ3660" s="347"/>
      <c r="AR3660" s="347"/>
      <c r="AS3660" s="347"/>
      <c r="AT3660" s="347"/>
      <c r="AU3660" s="347"/>
      <c r="AV3660" s="347"/>
      <c r="AW3660" s="347"/>
      <c r="AX3660" s="347"/>
      <c r="AY3660" s="347"/>
      <c r="AZ3660" s="347"/>
      <c r="BA3660" s="347"/>
      <c r="BB3660" s="348"/>
    </row>
    <row r="3664" spans="2:55" ht="15.75" x14ac:dyDescent="0.25">
      <c r="B3664" s="271" t="s">
        <v>9214</v>
      </c>
      <c r="C3664" s="271"/>
      <c r="D3664" s="271"/>
      <c r="E3664" s="271"/>
      <c r="F3664" s="271"/>
      <c r="G3664" s="271"/>
      <c r="H3664" s="271"/>
      <c r="I3664" s="271"/>
      <c r="J3664" s="271"/>
      <c r="K3664" s="271"/>
      <c r="L3664" s="271"/>
      <c r="M3664" s="271"/>
      <c r="N3664" s="271"/>
      <c r="O3664" s="271"/>
      <c r="P3664" s="271"/>
      <c r="Q3664" s="271"/>
      <c r="AN3664" s="271" t="s">
        <v>9214</v>
      </c>
      <c r="AO3664" s="271"/>
      <c r="AP3664" s="271"/>
      <c r="AQ3664" s="271"/>
      <c r="AR3664" s="271"/>
      <c r="AS3664" s="271"/>
      <c r="AT3664" s="271"/>
      <c r="AU3664" s="271"/>
      <c r="AV3664" s="271"/>
      <c r="AW3664" s="271"/>
      <c r="AX3664" s="271"/>
      <c r="AY3664" s="271"/>
      <c r="AZ3664" s="271"/>
      <c r="BA3664" s="271"/>
      <c r="BB3664" s="271"/>
      <c r="BC3664" s="271"/>
    </row>
    <row r="3667" spans="3:47" ht="30" x14ac:dyDescent="0.25">
      <c r="C3667" s="72" t="s">
        <v>9215</v>
      </c>
      <c r="D3667" s="72" t="s">
        <v>9216</v>
      </c>
      <c r="E3667" s="72" t="s">
        <v>9217</v>
      </c>
      <c r="F3667" s="72" t="s">
        <v>9218</v>
      </c>
      <c r="G3667" s="72" t="s">
        <v>9219</v>
      </c>
      <c r="H3667" s="72" t="s">
        <v>9220</v>
      </c>
      <c r="I3667" s="170"/>
      <c r="AO3667" s="72" t="s">
        <v>9215</v>
      </c>
      <c r="AP3667" s="72" t="s">
        <v>9216</v>
      </c>
      <c r="AQ3667" s="72" t="s">
        <v>9217</v>
      </c>
      <c r="AR3667" s="72" t="s">
        <v>9218</v>
      </c>
      <c r="AS3667" s="72" t="s">
        <v>9219</v>
      </c>
      <c r="AT3667" s="72" t="s">
        <v>9220</v>
      </c>
      <c r="AU3667" s="170"/>
    </row>
    <row r="3668" spans="3:47" x14ac:dyDescent="0.25">
      <c r="C3668" s="167" t="s">
        <v>9221</v>
      </c>
      <c r="D3668" s="73">
        <f>IF(OR(AND('Formacion Profesional'!D3464=Tablas!$C$62,'Formacion Profesional'!G3464=Tablas!$C$54),AND('Formacion Profesional'!D3464=Tablas!$C$62,'Formacion Profesional'!G3464=Tablas!$C$56),'Formacion Profesional'!D3464=Tablas!$C$62,'Formacion Profesional'!G3464=Tablas!$C$57),'Formacion Profesional'!D3473*'Formacion Profesional'!D3475,0)</f>
        <v>0</v>
      </c>
      <c r="E3668" s="80"/>
      <c r="F3668" s="73">
        <f>+D3668*E3668</f>
        <v>0</v>
      </c>
      <c r="G3668" s="80"/>
      <c r="H3668" s="73">
        <f t="shared" ref="H3668:H3672" si="28">+F3668-G3668</f>
        <v>0</v>
      </c>
      <c r="AO3668" s="167" t="s">
        <v>9221</v>
      </c>
      <c r="AP3668" s="73">
        <f>IF(OR(AND('Formacion Profesional'!AP3464=Tablas!$C$62,'Formacion Profesional'!AS3464=Tablas!$C$54),AND('Formacion Profesional'!AP3464=Tablas!$C$62,'Formacion Profesional'!AS3464=Tablas!$C$56),'Formacion Profesional'!AP3464=Tablas!$C$62,'Formacion Profesional'!AS3464=Tablas!$C$57),'Formacion Profesional'!AP3473*'Formacion Profesional'!AP3475,0)</f>
        <v>0</v>
      </c>
      <c r="AQ3668" s="80"/>
      <c r="AR3668" s="73">
        <f>+AP3668*AQ3668</f>
        <v>0</v>
      </c>
      <c r="AS3668" s="80"/>
      <c r="AT3668" s="73">
        <f t="shared" ref="AT3668:AT3672" si="29">+AR3668-AS3668</f>
        <v>0</v>
      </c>
    </row>
    <row r="3669" spans="3:47" x14ac:dyDescent="0.25">
      <c r="C3669" s="167" t="s">
        <v>9208</v>
      </c>
      <c r="D3669" s="73">
        <f>IF(OR(AND(D3464=Tablas!$C$62,'Formacion Profesional'!G3464=Tablas!$C$54),AND(D3464=Tablas!$C$62,'Formacion Profesional'!G3464=Tablas!$C$57)),'Formacion Profesional'!E3535,0)</f>
        <v>0</v>
      </c>
      <c r="E3669" s="80"/>
      <c r="F3669" s="73">
        <f>+D3669*E3669</f>
        <v>0</v>
      </c>
      <c r="G3669" s="80"/>
      <c r="H3669" s="73">
        <f t="shared" si="28"/>
        <v>0</v>
      </c>
      <c r="AO3669" s="167" t="s">
        <v>9208</v>
      </c>
      <c r="AP3669" s="73">
        <f>IF(OR(AND(AP3464=Tablas!$C$62,'Formacion Profesional'!AS3464=Tablas!$C$54),AND(AP3464=Tablas!$C$62,'Formacion Profesional'!AS3464=Tablas!$C$57)),'Formacion Profesional'!AQ3535,0)</f>
        <v>0</v>
      </c>
      <c r="AQ3669" s="80"/>
      <c r="AR3669" s="73">
        <f>+AP3669*AQ3669</f>
        <v>0</v>
      </c>
      <c r="AS3669" s="80"/>
      <c r="AT3669" s="73">
        <f t="shared" si="29"/>
        <v>0</v>
      </c>
    </row>
    <row r="3670" spans="3:47" x14ac:dyDescent="0.25">
      <c r="C3670" s="167" t="s">
        <v>9222</v>
      </c>
      <c r="D3670" s="73">
        <f>IF(AND(D3464=Tablas!$C$62,'Formacion Profesional'!G3464=Tablas!$C$54),E3534,0)</f>
        <v>0</v>
      </c>
      <c r="E3670" s="80"/>
      <c r="F3670" s="73">
        <f>+D3670*E3670</f>
        <v>0</v>
      </c>
      <c r="G3670" s="80"/>
      <c r="H3670" s="73">
        <f t="shared" si="28"/>
        <v>0</v>
      </c>
      <c r="AO3670" s="167" t="s">
        <v>9222</v>
      </c>
      <c r="AP3670" s="73">
        <f>IF(AND(AP3464=Tablas!$C$62,'Formacion Profesional'!AS3464=Tablas!$C$54),AQ3534,0)</f>
        <v>0</v>
      </c>
      <c r="AQ3670" s="80"/>
      <c r="AR3670" s="73">
        <f>+AP3670*AQ3670</f>
        <v>0</v>
      </c>
      <c r="AS3670" s="80"/>
      <c r="AT3670" s="73">
        <f t="shared" si="29"/>
        <v>0</v>
      </c>
    </row>
    <row r="3671" spans="3:47" x14ac:dyDescent="0.25">
      <c r="C3671" s="167" t="s">
        <v>9223</v>
      </c>
      <c r="D3671" s="73">
        <f>IF(AND(D3464=Tablas!$C$62,'Formacion Profesional'!G3464=Tablas!$C$54),E3534,0)</f>
        <v>0</v>
      </c>
      <c r="E3671" s="80"/>
      <c r="F3671" s="73">
        <f>+D3671*E3671</f>
        <v>0</v>
      </c>
      <c r="G3671" s="80"/>
      <c r="H3671" s="73">
        <f t="shared" si="28"/>
        <v>0</v>
      </c>
      <c r="AO3671" s="167" t="s">
        <v>9223</v>
      </c>
      <c r="AP3671" s="73">
        <f>IF(AND(AP3464=Tablas!$C$62,'Formacion Profesional'!AS3464=Tablas!$C$54),AQ3534,0)</f>
        <v>0</v>
      </c>
      <c r="AQ3671" s="80"/>
      <c r="AR3671" s="73">
        <f>+AP3671*AQ3671</f>
        <v>0</v>
      </c>
      <c r="AS3671" s="80"/>
      <c r="AT3671" s="73">
        <f t="shared" si="29"/>
        <v>0</v>
      </c>
    </row>
    <row r="3672" spans="3:47" ht="30" x14ac:dyDescent="0.25">
      <c r="C3672" s="167" t="s">
        <v>9224</v>
      </c>
      <c r="D3672" s="73">
        <f>IF(OR(AND(D3464=Tablas!$C$61,'Formacion Profesional'!G3464=Tablas!$C$53),AND(D3464=Tablas!$C$61,'Formacion Profesional'!G3464=Tablas!$C$54)),'Formacion Profesional'!D3477*'Formacion Profesional'!E3535,IF(AND(D3464=Tablas!$C$62,'Formacion Profesional'!G3464=Tablas!$C$53),'Formacion Profesional'!E3535,0))</f>
        <v>0</v>
      </c>
      <c r="E3672" s="80"/>
      <c r="F3672" s="73">
        <f>+D3672*E3672</f>
        <v>0</v>
      </c>
      <c r="G3672" s="80"/>
      <c r="H3672" s="73">
        <f t="shared" si="28"/>
        <v>0</v>
      </c>
      <c r="AO3672" s="167" t="s">
        <v>9224</v>
      </c>
      <c r="AP3672" s="73">
        <f>IF(OR(AND(AP3464=Tablas!$C$61,'Formacion Profesional'!AS3464=Tablas!$C$53),AND(AP3464=Tablas!$C$61,'Formacion Profesional'!AS3464=Tablas!$C$54)),'Formacion Profesional'!AP3477*'Formacion Profesional'!AQ3535,IF(AND(AP3464=Tablas!$C$62,'Formacion Profesional'!AS3464=Tablas!$C$53),'Formacion Profesional'!AQ3535,0))</f>
        <v>0</v>
      </c>
      <c r="AQ3672" s="80"/>
      <c r="AR3672" s="73">
        <f>+AP3672*AQ3672</f>
        <v>0</v>
      </c>
      <c r="AS3672" s="80"/>
      <c r="AT3672" s="73">
        <f t="shared" si="29"/>
        <v>0</v>
      </c>
    </row>
    <row r="3673" spans="3:47" x14ac:dyDescent="0.25">
      <c r="C3673" s="72" t="s">
        <v>7586</v>
      </c>
      <c r="D3673" s="74"/>
      <c r="E3673" s="74"/>
      <c r="F3673" s="74"/>
      <c r="G3673" s="73">
        <f>+G3668+G3669+G3670+G3671+G3672</f>
        <v>0</v>
      </c>
      <c r="H3673" s="73">
        <f>+H3668+H3669+H3670+H3671+H3672</f>
        <v>0</v>
      </c>
      <c r="AO3673" s="72" t="s">
        <v>7586</v>
      </c>
      <c r="AP3673" s="74"/>
      <c r="AQ3673" s="74"/>
      <c r="AR3673" s="74"/>
      <c r="AS3673" s="73">
        <f>+AS3668+AS3669+AS3670+AS3671+AS3672</f>
        <v>0</v>
      </c>
      <c r="AT3673" s="73">
        <f>+AT3668+AT3669+AT3670+AT3671+AT3672</f>
        <v>0</v>
      </c>
    </row>
    <row r="3676" spans="3:47" ht="15" customHeight="1" x14ac:dyDescent="0.25">
      <c r="C3676" s="385" t="s">
        <v>9227</v>
      </c>
      <c r="D3676" s="385"/>
      <c r="E3676" s="385"/>
      <c r="F3676" s="385"/>
      <c r="AO3676" s="385" t="s">
        <v>9227</v>
      </c>
      <c r="AP3676" s="385"/>
      <c r="AQ3676" s="385"/>
      <c r="AR3676" s="385"/>
    </row>
    <row r="3677" spans="3:47" ht="15" customHeight="1" x14ac:dyDescent="0.25">
      <c r="C3677" s="385"/>
      <c r="D3677" s="385"/>
      <c r="E3677" s="385"/>
      <c r="F3677" s="385"/>
      <c r="AO3677" s="385"/>
      <c r="AP3677" s="385"/>
      <c r="AQ3677" s="385"/>
      <c r="AR3677" s="385"/>
    </row>
    <row r="3700" spans="2:55" x14ac:dyDescent="0.25">
      <c r="C3700" s="100" t="s">
        <v>9450</v>
      </c>
      <c r="AO3700" s="100" t="s">
        <v>9470</v>
      </c>
    </row>
    <row r="3702" spans="2:55" ht="15.75" x14ac:dyDescent="0.25">
      <c r="B3702" s="271" t="s">
        <v>7689</v>
      </c>
      <c r="C3702" s="271" t="s">
        <v>7689</v>
      </c>
      <c r="D3702" s="271"/>
      <c r="E3702" s="271"/>
      <c r="F3702" s="271"/>
      <c r="G3702" s="271"/>
      <c r="H3702" s="271"/>
      <c r="I3702" s="271"/>
      <c r="J3702" s="271"/>
      <c r="K3702" s="271"/>
      <c r="L3702" s="271"/>
      <c r="M3702" s="271"/>
      <c r="N3702" s="271"/>
      <c r="O3702" s="271"/>
      <c r="P3702" s="271"/>
      <c r="Q3702" s="271"/>
      <c r="AN3702" s="271" t="s">
        <v>7689</v>
      </c>
      <c r="AO3702" s="271" t="s">
        <v>7689</v>
      </c>
      <c r="AP3702" s="271"/>
      <c r="AQ3702" s="271"/>
      <c r="AR3702" s="271"/>
      <c r="AS3702" s="271"/>
      <c r="AT3702" s="271"/>
      <c r="AU3702" s="271"/>
      <c r="AV3702" s="271"/>
      <c r="AW3702" s="271"/>
      <c r="AX3702" s="271"/>
      <c r="AY3702" s="271"/>
      <c r="AZ3702" s="271"/>
      <c r="BA3702" s="271"/>
      <c r="BB3702" s="271"/>
      <c r="BC3702" s="271"/>
    </row>
    <row r="3704" spans="2:55" x14ac:dyDescent="0.25">
      <c r="C3704" s="50" t="s">
        <v>7692</v>
      </c>
      <c r="D3704" s="101"/>
      <c r="E3704" s="19" t="str">
        <f>IF(D3704=Tablas!$C$62,"FP_Cerrada",IF('Formacion Profesional'!D3704=Tablas!$C$61,"FP_abierta",""))</f>
        <v/>
      </c>
      <c r="F3704" s="20" t="s">
        <v>7691</v>
      </c>
      <c r="G3704" s="349"/>
      <c r="H3704" s="402"/>
      <c r="I3704" s="350"/>
      <c r="AO3704" s="50" t="s">
        <v>7692</v>
      </c>
      <c r="AP3704" s="101"/>
      <c r="AQ3704" s="19" t="str">
        <f>IF(AP3704=Tablas!$C$62,"FP_Cerrada",IF('Formacion Profesional'!AP3704=Tablas!$C$61,"FP_abierta",""))</f>
        <v/>
      </c>
      <c r="AR3704" s="20" t="s">
        <v>7691</v>
      </c>
      <c r="AS3704" s="349"/>
      <c r="AT3704" s="402"/>
      <c r="AU3704" s="350"/>
    </row>
    <row r="3707" spans="2:55" x14ac:dyDescent="0.25">
      <c r="C3707" s="20" t="s">
        <v>7693</v>
      </c>
      <c r="D3707" s="276"/>
      <c r="E3707" s="277"/>
      <c r="F3707" s="277"/>
      <c r="G3707" s="277"/>
      <c r="H3707" s="277"/>
      <c r="I3707" s="277"/>
      <c r="J3707" s="277"/>
      <c r="K3707" s="278"/>
      <c r="AO3707" s="20" t="s">
        <v>7693</v>
      </c>
      <c r="AP3707" s="276"/>
      <c r="AQ3707" s="277"/>
      <c r="AR3707" s="277"/>
      <c r="AS3707" s="277"/>
      <c r="AT3707" s="277"/>
      <c r="AU3707" s="277"/>
      <c r="AV3707" s="277"/>
      <c r="AW3707" s="278"/>
    </row>
    <row r="3709" spans="2:55" x14ac:dyDescent="0.25">
      <c r="C3709" s="20" t="s">
        <v>7694</v>
      </c>
      <c r="D3709" s="155"/>
      <c r="F3709" s="20" t="s">
        <v>7695</v>
      </c>
      <c r="H3709" s="403"/>
      <c r="I3709" s="404"/>
      <c r="AO3709" s="20" t="s">
        <v>7694</v>
      </c>
      <c r="AP3709" s="155"/>
      <c r="AR3709" s="20" t="s">
        <v>7695</v>
      </c>
      <c r="AT3709" s="403"/>
      <c r="AU3709" s="404"/>
    </row>
    <row r="3711" spans="2:55" x14ac:dyDescent="0.25">
      <c r="C3711" s="405" t="s">
        <v>7710</v>
      </c>
      <c r="D3711" s="406"/>
      <c r="E3711" s="406"/>
      <c r="F3711" s="406"/>
      <c r="G3711" s="406"/>
      <c r="H3711" s="406"/>
      <c r="I3711" s="406"/>
      <c r="J3711" s="407"/>
      <c r="AO3711" s="405" t="s">
        <v>7710</v>
      </c>
      <c r="AP3711" s="406"/>
      <c r="AQ3711" s="406"/>
      <c r="AR3711" s="406"/>
      <c r="AS3711" s="406"/>
      <c r="AT3711" s="406"/>
      <c r="AU3711" s="406"/>
      <c r="AV3711" s="407"/>
    </row>
    <row r="3712" spans="2:55" x14ac:dyDescent="0.25">
      <c r="C3712" s="57"/>
      <c r="D3712" s="58"/>
      <c r="E3712" s="58"/>
      <c r="F3712" s="58"/>
      <c r="G3712" s="58"/>
      <c r="H3712" s="58"/>
      <c r="I3712" s="58"/>
      <c r="J3712" s="59"/>
      <c r="AO3712" s="57"/>
      <c r="AP3712" s="58"/>
      <c r="AQ3712" s="58"/>
      <c r="AR3712" s="58"/>
      <c r="AS3712" s="58"/>
      <c r="AT3712" s="58"/>
      <c r="AU3712" s="58"/>
      <c r="AV3712" s="59"/>
    </row>
    <row r="3713" spans="2:55" x14ac:dyDescent="0.25">
      <c r="C3713" s="63" t="s">
        <v>7697</v>
      </c>
      <c r="D3713" s="156"/>
      <c r="E3713" s="58"/>
      <c r="F3713" s="58"/>
      <c r="G3713" s="58"/>
      <c r="H3713" s="58"/>
      <c r="I3713" s="58"/>
      <c r="J3713" s="59"/>
      <c r="AO3713" s="63" t="s">
        <v>7697</v>
      </c>
      <c r="AP3713" s="156"/>
      <c r="AQ3713" s="58"/>
      <c r="AR3713" s="58"/>
      <c r="AS3713" s="58"/>
      <c r="AT3713" s="58"/>
      <c r="AU3713" s="58"/>
      <c r="AV3713" s="59"/>
    </row>
    <row r="3714" spans="2:55" x14ac:dyDescent="0.25">
      <c r="C3714" s="57"/>
      <c r="D3714" s="58"/>
      <c r="E3714" s="58"/>
      <c r="F3714" s="58"/>
      <c r="G3714" s="58"/>
      <c r="H3714" s="58"/>
      <c r="I3714" s="58"/>
      <c r="J3714" s="59"/>
      <c r="AO3714" s="57"/>
      <c r="AP3714" s="58"/>
      <c r="AQ3714" s="58"/>
      <c r="AR3714" s="58"/>
      <c r="AS3714" s="58"/>
      <c r="AT3714" s="58"/>
      <c r="AU3714" s="58"/>
      <c r="AV3714" s="59"/>
    </row>
    <row r="3715" spans="2:55" x14ac:dyDescent="0.25">
      <c r="C3715" s="63" t="s">
        <v>7696</v>
      </c>
      <c r="D3715" s="156"/>
      <c r="E3715" s="58"/>
      <c r="F3715" s="58"/>
      <c r="G3715" s="58"/>
      <c r="H3715" s="58"/>
      <c r="I3715" s="58"/>
      <c r="J3715" s="59"/>
      <c r="AO3715" s="63" t="s">
        <v>7696</v>
      </c>
      <c r="AP3715" s="156"/>
      <c r="AQ3715" s="58"/>
      <c r="AR3715" s="58"/>
      <c r="AS3715" s="58"/>
      <c r="AT3715" s="58"/>
      <c r="AU3715" s="58"/>
      <c r="AV3715" s="59"/>
    </row>
    <row r="3716" spans="2:55" x14ac:dyDescent="0.25">
      <c r="C3716" s="57"/>
      <c r="D3716" s="58"/>
      <c r="E3716" s="58"/>
      <c r="F3716" s="58"/>
      <c r="G3716" s="58"/>
      <c r="H3716" s="58"/>
      <c r="I3716" s="58"/>
      <c r="J3716" s="59"/>
      <c r="AO3716" s="57"/>
      <c r="AP3716" s="58"/>
      <c r="AQ3716" s="58"/>
      <c r="AR3716" s="58"/>
      <c r="AS3716" s="58"/>
      <c r="AT3716" s="58"/>
      <c r="AU3716" s="58"/>
      <c r="AV3716" s="59"/>
    </row>
    <row r="3717" spans="2:55" x14ac:dyDescent="0.25">
      <c r="C3717" s="63" t="s">
        <v>7698</v>
      </c>
      <c r="D3717" s="156"/>
      <c r="E3717" s="58"/>
      <c r="F3717" s="58"/>
      <c r="G3717" s="58"/>
      <c r="H3717" s="58"/>
      <c r="I3717" s="58"/>
      <c r="J3717" s="59"/>
      <c r="AO3717" s="63" t="s">
        <v>7698</v>
      </c>
      <c r="AP3717" s="156"/>
      <c r="AQ3717" s="58"/>
      <c r="AR3717" s="58"/>
      <c r="AS3717" s="58"/>
      <c r="AT3717" s="58"/>
      <c r="AU3717" s="58"/>
      <c r="AV3717" s="59"/>
    </row>
    <row r="3718" spans="2:55" x14ac:dyDescent="0.25">
      <c r="C3718" s="57"/>
      <c r="D3718" s="58"/>
      <c r="E3718" s="58"/>
      <c r="F3718" s="58"/>
      <c r="G3718" s="58"/>
      <c r="H3718" s="58"/>
      <c r="I3718" s="58"/>
      <c r="J3718" s="59"/>
      <c r="AO3718" s="57"/>
      <c r="AP3718" s="58"/>
      <c r="AQ3718" s="58"/>
      <c r="AR3718" s="58"/>
      <c r="AS3718" s="58"/>
      <c r="AT3718" s="58"/>
      <c r="AU3718" s="58"/>
      <c r="AV3718" s="59"/>
    </row>
    <row r="3719" spans="2:55" x14ac:dyDescent="0.25">
      <c r="C3719" s="408" t="str">
        <f>IF(D3715&gt;1,"Justifique cantidad de réplicas *","")</f>
        <v/>
      </c>
      <c r="D3719" s="409"/>
      <c r="E3719" s="289"/>
      <c r="F3719" s="289"/>
      <c r="G3719" s="289"/>
      <c r="H3719" s="289"/>
      <c r="I3719" s="289"/>
      <c r="J3719" s="59"/>
      <c r="AO3719" s="408" t="str">
        <f>IF(AP3715&gt;1,"Justifique cantidad de réplicas *","")</f>
        <v/>
      </c>
      <c r="AP3719" s="409"/>
      <c r="AQ3719" s="289"/>
      <c r="AR3719" s="289"/>
      <c r="AS3719" s="289"/>
      <c r="AT3719" s="289"/>
      <c r="AU3719" s="289"/>
      <c r="AV3719" s="59"/>
    </row>
    <row r="3720" spans="2:55" x14ac:dyDescent="0.25">
      <c r="C3720" s="60"/>
      <c r="D3720" s="61"/>
      <c r="E3720" s="61"/>
      <c r="F3720" s="61"/>
      <c r="G3720" s="61"/>
      <c r="H3720" s="61"/>
      <c r="I3720" s="61"/>
      <c r="J3720" s="62"/>
      <c r="AO3720" s="60"/>
      <c r="AP3720" s="61"/>
      <c r="AQ3720" s="61"/>
      <c r="AR3720" s="61"/>
      <c r="AS3720" s="61"/>
      <c r="AT3720" s="61"/>
      <c r="AU3720" s="61"/>
      <c r="AV3720" s="62"/>
    </row>
    <row r="3722" spans="2:55" x14ac:dyDescent="0.25">
      <c r="C3722" s="20" t="s">
        <v>9272</v>
      </c>
      <c r="D3722" s="410"/>
      <c r="E3722" s="411"/>
      <c r="F3722" s="411"/>
      <c r="G3722" s="411"/>
      <c r="H3722" s="412"/>
      <c r="AO3722" s="20" t="s">
        <v>9272</v>
      </c>
      <c r="AP3722" s="410"/>
      <c r="AQ3722" s="411"/>
      <c r="AR3722" s="411"/>
      <c r="AS3722" s="411"/>
      <c r="AT3722" s="412"/>
    </row>
    <row r="3724" spans="2:55" ht="15" hidden="1" customHeight="1" x14ac:dyDescent="0.25">
      <c r="B3724" s="19"/>
      <c r="C3724" s="19"/>
      <c r="D3724" s="19" t="e">
        <f>VLOOKUP(D3722,Tablas!$F$1279:$I$2758,4,FALSE)</f>
        <v>#N/A</v>
      </c>
      <c r="E3724" s="19"/>
      <c r="F3724" s="19"/>
      <c r="G3724" s="19"/>
      <c r="H3724" s="19"/>
      <c r="I3724" s="19"/>
      <c r="J3724" s="19"/>
      <c r="K3724" s="19"/>
      <c r="L3724" s="19"/>
      <c r="M3724" s="19"/>
      <c r="N3724" s="19"/>
      <c r="O3724" s="19"/>
      <c r="P3724" s="19"/>
      <c r="Q3724" s="19"/>
      <c r="AN3724" s="19"/>
      <c r="AO3724" s="19"/>
      <c r="AP3724" s="19" t="e">
        <f>VLOOKUP(AP3722,Tablas!$F$1279:$I$2758,4,FALSE)</f>
        <v>#N/A</v>
      </c>
      <c r="AQ3724" s="19"/>
      <c r="AR3724" s="19"/>
      <c r="AS3724" s="19"/>
      <c r="AT3724" s="19"/>
      <c r="AU3724" s="19"/>
      <c r="AV3724" s="19"/>
      <c r="AW3724" s="19"/>
      <c r="AX3724" s="19"/>
      <c r="AY3724" s="19"/>
      <c r="AZ3724" s="19"/>
      <c r="BA3724" s="19"/>
      <c r="BB3724" s="19"/>
      <c r="BC3724" s="19"/>
    </row>
    <row r="3726" spans="2:55" x14ac:dyDescent="0.25">
      <c r="C3726" s="21" t="s">
        <v>9273</v>
      </c>
      <c r="D3726" s="410"/>
      <c r="E3726" s="411"/>
      <c r="F3726" s="411"/>
      <c r="G3726" s="411"/>
      <c r="H3726" s="412"/>
      <c r="AO3726" s="21" t="s">
        <v>9273</v>
      </c>
      <c r="AP3726" s="410"/>
      <c r="AQ3726" s="411"/>
      <c r="AR3726" s="411"/>
      <c r="AS3726" s="411"/>
      <c r="AT3726" s="412"/>
    </row>
    <row r="3728" spans="2:55" x14ac:dyDescent="0.25">
      <c r="C3728" s="413" t="str">
        <f>IF(AND(D3773=0,E3773=0,D3774&gt;0,E3774&gt;0),"Formación exclusiva a desocupados","")</f>
        <v/>
      </c>
      <c r="D3728" s="413"/>
      <c r="E3728" s="413"/>
      <c r="G3728" s="413" t="str">
        <f>IF(AND(D3798=0,E3798=0,D3799&gt;0,E3799&gt;0,D3774=0,E3774=0),"Formación exclusiva a patrocinados","")</f>
        <v/>
      </c>
      <c r="H3728" s="413"/>
      <c r="I3728" s="413"/>
      <c r="AO3728" s="413" t="str">
        <f>IF(AND(AP3773=0,AQ3773=0,AP3774&gt;0,AQ3774&gt;0),"Formación exclusiva a desocupados","")</f>
        <v/>
      </c>
      <c r="AP3728" s="413"/>
      <c r="AQ3728" s="413"/>
      <c r="AS3728" s="413" t="str">
        <f>IF(AND(AP3798=0,AQ3798=0,AP3799&gt;0,AQ3799&gt;0,AP3774=0,AQ3774=0),"Formación exclusiva a patrocinados","")</f>
        <v/>
      </c>
      <c r="AT3728" s="413"/>
      <c r="AU3728" s="413"/>
    </row>
    <row r="3730" spans="3:48" x14ac:dyDescent="0.25">
      <c r="C3730" s="414" t="s">
        <v>9195</v>
      </c>
      <c r="D3730" s="415"/>
      <c r="E3730" s="415"/>
      <c r="F3730" s="415"/>
      <c r="G3730" s="415"/>
      <c r="H3730" s="415"/>
      <c r="I3730" s="415"/>
      <c r="J3730" s="416"/>
      <c r="AO3730" s="414" t="s">
        <v>9195</v>
      </c>
      <c r="AP3730" s="415"/>
      <c r="AQ3730" s="415"/>
      <c r="AR3730" s="415"/>
      <c r="AS3730" s="415"/>
      <c r="AT3730" s="415"/>
      <c r="AU3730" s="415"/>
      <c r="AV3730" s="416"/>
    </row>
    <row r="3732" spans="3:48" x14ac:dyDescent="0.25">
      <c r="C3732" s="20" t="s">
        <v>7566</v>
      </c>
      <c r="D3732" s="274"/>
      <c r="E3732" s="282"/>
      <c r="F3732" s="282"/>
      <c r="G3732" s="282"/>
      <c r="H3732" s="282"/>
      <c r="I3732" s="275"/>
      <c r="AO3732" s="20" t="s">
        <v>7566</v>
      </c>
      <c r="AP3732" s="274"/>
      <c r="AQ3732" s="282"/>
      <c r="AR3732" s="282"/>
      <c r="AS3732" s="282"/>
      <c r="AT3732" s="282"/>
      <c r="AU3732" s="275"/>
    </row>
    <row r="3734" spans="3:48" x14ac:dyDescent="0.25">
      <c r="C3734" s="20" t="s">
        <v>7567</v>
      </c>
      <c r="D3734" s="79"/>
      <c r="F3734" s="20" t="s">
        <v>7568</v>
      </c>
      <c r="G3734" s="417"/>
      <c r="H3734" s="418"/>
      <c r="AO3734" s="20" t="s">
        <v>7567</v>
      </c>
      <c r="AP3734" s="79"/>
      <c r="AR3734" s="20" t="s">
        <v>7568</v>
      </c>
      <c r="AS3734" s="417"/>
      <c r="AT3734" s="418"/>
    </row>
    <row r="3735" spans="3:48" ht="15" hidden="1" customHeight="1" x14ac:dyDescent="0.25">
      <c r="C3735" s="20"/>
      <c r="D3735" s="76" t="str">
        <f>IF(D3734&gt;0,VLOOKUP(D3734,Tablas!$K$5:$L$28,2,FALSE),"")</f>
        <v/>
      </c>
      <c r="E3735" s="19" t="str">
        <f>IF(D3734&gt;0,VLOOKUP(D3734,Tablas!$K$5:$M$28,3,FALSE),"")</f>
        <v/>
      </c>
      <c r="F3735" s="20"/>
      <c r="G3735" s="58"/>
      <c r="AO3735" s="20"/>
      <c r="AP3735" s="76" t="str">
        <f>IF(AP3734&gt;0,VLOOKUP(AP3734,Tablas!$K$5:$L$28,2,FALSE),"")</f>
        <v/>
      </c>
      <c r="AQ3735" s="19" t="str">
        <f>IF(AP3734&gt;0,VLOOKUP(AP3734,Tablas!$K$5:$M$28,3,FALSE),"")</f>
        <v/>
      </c>
      <c r="AR3735" s="20"/>
      <c r="AS3735" s="58"/>
    </row>
    <row r="3737" spans="3:48" x14ac:dyDescent="0.25">
      <c r="C3737" s="20" t="s">
        <v>7570</v>
      </c>
      <c r="D3737" s="79"/>
      <c r="F3737" s="20" t="s">
        <v>9226</v>
      </c>
      <c r="G3737" s="330"/>
      <c r="H3737" s="332"/>
      <c r="AO3737" s="20" t="s">
        <v>7570</v>
      </c>
      <c r="AP3737" s="79"/>
      <c r="AR3737" s="20" t="s">
        <v>9226</v>
      </c>
      <c r="AS3737" s="330"/>
      <c r="AT3737" s="332"/>
    </row>
    <row r="3739" spans="3:48" x14ac:dyDescent="0.25">
      <c r="C3739" s="20" t="s">
        <v>7569</v>
      </c>
      <c r="D3739" s="79"/>
      <c r="F3739" s="20" t="s">
        <v>1180</v>
      </c>
      <c r="G3739" s="419" t="str">
        <f>IF(G3734&gt;0,VLOOKUP(I3739,Tablas!$Y$4:$AC$2546,5,FALSE),"")</f>
        <v/>
      </c>
      <c r="H3739" s="420"/>
      <c r="I3739" s="19" t="str">
        <f>+G3734&amp;D3734</f>
        <v/>
      </c>
      <c r="AO3739" s="20" t="s">
        <v>7569</v>
      </c>
      <c r="AP3739" s="79"/>
      <c r="AR3739" s="20" t="s">
        <v>1180</v>
      </c>
      <c r="AS3739" s="419" t="str">
        <f>IF(AS3734&gt;0,VLOOKUP(AU3739,Tablas!$Y$4:$AC$2546,5,FALSE),"")</f>
        <v/>
      </c>
      <c r="AT3739" s="420"/>
      <c r="AU3739" s="19" t="str">
        <f>+AS3734&amp;AP3734</f>
        <v/>
      </c>
    </row>
    <row r="3744" spans="3:48" x14ac:dyDescent="0.25">
      <c r="C3744" s="414" t="s">
        <v>9196</v>
      </c>
      <c r="D3744" s="415"/>
      <c r="E3744" s="415"/>
      <c r="F3744" s="415"/>
      <c r="G3744" s="415"/>
      <c r="H3744" s="415"/>
      <c r="I3744" s="415"/>
      <c r="J3744" s="416"/>
      <c r="AO3744" s="414" t="s">
        <v>9196</v>
      </c>
      <c r="AP3744" s="415"/>
      <c r="AQ3744" s="415"/>
      <c r="AR3744" s="415"/>
      <c r="AS3744" s="415"/>
      <c r="AT3744" s="415"/>
      <c r="AU3744" s="415"/>
      <c r="AV3744" s="416"/>
    </row>
    <row r="3746" spans="3:48" x14ac:dyDescent="0.25">
      <c r="C3746" s="20" t="s">
        <v>9198</v>
      </c>
      <c r="D3746" s="376"/>
      <c r="E3746" s="377"/>
      <c r="F3746" s="19" t="str">
        <f>IF(D3746=Tablas!$C$34,"Persona_Humana",IF(D3746=Tablas!$C$35,"Universidad",IF(D3746=Tablas!$C$36,"Escuela",IF(D3746=Tablas!$C$37,"Otras_Instituciones",""))))</f>
        <v/>
      </c>
      <c r="AO3746" s="20" t="s">
        <v>9198</v>
      </c>
      <c r="AP3746" s="376"/>
      <c r="AQ3746" s="377"/>
      <c r="AR3746" s="19" t="str">
        <f>IF(AP3746=Tablas!$C$34,"Persona_Humana",IF(AP3746=Tablas!$C$35,"Universidad",IF(AP3746=Tablas!$C$36,"Escuela",IF(AP3746=Tablas!$C$37,"Otras_Instituciones",""))))</f>
        <v/>
      </c>
    </row>
    <row r="3748" spans="3:48" x14ac:dyDescent="0.25">
      <c r="C3748" s="279" t="s">
        <v>9197</v>
      </c>
      <c r="D3748" s="421"/>
      <c r="E3748" s="399"/>
      <c r="F3748" s="400"/>
      <c r="G3748" s="400"/>
      <c r="H3748" s="400"/>
      <c r="I3748" s="400"/>
      <c r="J3748" s="401"/>
      <c r="AO3748" s="279" t="s">
        <v>9197</v>
      </c>
      <c r="AP3748" s="421"/>
      <c r="AQ3748" s="399"/>
      <c r="AR3748" s="400"/>
      <c r="AS3748" s="400"/>
      <c r="AT3748" s="400"/>
      <c r="AU3748" s="400"/>
      <c r="AV3748" s="401"/>
    </row>
    <row r="3750" spans="3:48" x14ac:dyDescent="0.25">
      <c r="C3750" s="75" t="str">
        <f>IF(OR(D3746=Tablas!$C$35,D3746=Tablas!$C$36,D3746=Tablas!$C$37),"Docentes","")</f>
        <v/>
      </c>
      <c r="AO3750" s="75" t="str">
        <f>IF(OR(AP3746=Tablas!$C$35,AP3746=Tablas!$C$36,AP3746=Tablas!$C$37),"Docentes","")</f>
        <v/>
      </c>
    </row>
    <row r="3752" spans="3:48" x14ac:dyDescent="0.25">
      <c r="C3752" s="179" t="str">
        <f>IF(OR(D3746=Tablas!$C$35,D3746=Tablas!$C$36,D3746=Tablas!$C$37),"CUIL/CUIT *","")</f>
        <v/>
      </c>
      <c r="D3752" s="179" t="str">
        <f>IF(OR(D3746=Tablas!$C$35,D3746=Tablas!$C$36,D3746=Tablas!$C$37),"Apellido *","")</f>
        <v/>
      </c>
      <c r="E3752" s="179" t="str">
        <f>IF(OR(D3746=Tablas!$C$35,D3746=Tablas!$C$36,D3746=Tablas!$C$37),"Nombre *","")</f>
        <v/>
      </c>
      <c r="F3752" s="179" t="str">
        <f>IF(OR(D3746=Tablas!$C$35,D3746=Tablas!$C$36,D3746=Tablas!$C$37),"Email *","")</f>
        <v/>
      </c>
      <c r="G3752" s="179" t="str">
        <f>IF(OR(D3746=Tablas!$C$35,D3746=Tablas!$C$36,D3746=Tablas!$C$37),"Trayectoria formativa del docente*","")</f>
        <v/>
      </c>
      <c r="AO3752" s="179" t="str">
        <f>IF(OR(AP3746=Tablas!$C$35,AP3746=Tablas!$C$36,AP3746=Tablas!$C$37),"CUIL/CUIT *","")</f>
        <v/>
      </c>
      <c r="AP3752" s="179" t="str">
        <f>IF(OR(AP3746=Tablas!$C$35,AP3746=Tablas!$C$36,AP3746=Tablas!$C$37),"Apellido *","")</f>
        <v/>
      </c>
      <c r="AQ3752" s="179" t="str">
        <f>IF(OR(AP3746=Tablas!$C$35,AP3746=Tablas!$C$36,AP3746=Tablas!$C$37),"Nombre *","")</f>
        <v/>
      </c>
      <c r="AR3752" s="179" t="str">
        <f>IF(OR(AP3746=Tablas!$C$35,AP3746=Tablas!$C$36,AP3746=Tablas!$C$37),"Email *","")</f>
        <v/>
      </c>
      <c r="AS3752" s="179" t="str">
        <f>IF(OR(AP3746=Tablas!$C$35,AP3746=Tablas!$C$36,AP3746=Tablas!$C$37),"Trayectoria formativa del docente*","")</f>
        <v/>
      </c>
    </row>
    <row r="3753" spans="3:48" x14ac:dyDescent="0.25">
      <c r="C3753" s="177"/>
      <c r="D3753" s="178"/>
      <c r="E3753" s="178"/>
      <c r="F3753" s="178"/>
      <c r="G3753" s="178"/>
      <c r="I3753" s="96" t="str">
        <f>IF(AND(OR(D3746=Tablas!$C$35,D3746=Tablas!$C$36,D3746=Tablas!$C$37),C3753="",D3753="",E3753="",F3753="",G3753=""),"Debe completar los datos de al menos un docente del curso","")</f>
        <v/>
      </c>
      <c r="AO3753" s="177"/>
      <c r="AP3753" s="178"/>
      <c r="AQ3753" s="178"/>
      <c r="AR3753" s="178"/>
      <c r="AS3753" s="178"/>
      <c r="AU3753" s="96" t="str">
        <f>IF(AND(OR(AP3746=Tablas!$C$35,AP3746=Tablas!$C$36,AP3746=Tablas!$C$37),AO3753="",AP3753="",AQ3753="",AR3753="",AS3753=""),"Debe completar los datos de al menos un docente del curso","")</f>
        <v/>
      </c>
    </row>
    <row r="3754" spans="3:48" x14ac:dyDescent="0.25">
      <c r="C3754" s="177"/>
      <c r="D3754" s="178"/>
      <c r="E3754" s="178"/>
      <c r="F3754" s="178"/>
      <c r="G3754" s="178"/>
      <c r="AO3754" s="177"/>
      <c r="AP3754" s="178"/>
      <c r="AQ3754" s="178"/>
      <c r="AR3754" s="178"/>
      <c r="AS3754" s="178"/>
    </row>
    <row r="3755" spans="3:48" x14ac:dyDescent="0.25">
      <c r="C3755" s="177"/>
      <c r="D3755" s="178"/>
      <c r="E3755" s="178"/>
      <c r="F3755" s="178"/>
      <c r="G3755" s="178"/>
      <c r="AO3755" s="177"/>
      <c r="AP3755" s="178"/>
      <c r="AQ3755" s="178"/>
      <c r="AR3755" s="178"/>
      <c r="AS3755" s="178"/>
    </row>
    <row r="3756" spans="3:48" x14ac:dyDescent="0.25">
      <c r="C3756" s="177"/>
      <c r="D3756" s="178"/>
      <c r="E3756" s="178"/>
      <c r="F3756" s="178"/>
      <c r="G3756" s="178"/>
      <c r="AO3756" s="177"/>
      <c r="AP3756" s="178"/>
      <c r="AQ3756" s="178"/>
      <c r="AR3756" s="178"/>
      <c r="AS3756" s="178"/>
    </row>
    <row r="3757" spans="3:48" x14ac:dyDescent="0.25">
      <c r="C3757" s="177"/>
      <c r="D3757" s="178"/>
      <c r="E3757" s="178"/>
      <c r="F3757" s="178"/>
      <c r="G3757" s="178"/>
      <c r="AO3757" s="177"/>
      <c r="AP3757" s="178"/>
      <c r="AQ3757" s="178"/>
      <c r="AR3757" s="178"/>
      <c r="AS3757" s="178"/>
    </row>
    <row r="3758" spans="3:48" x14ac:dyDescent="0.25">
      <c r="C3758" s="177"/>
      <c r="D3758" s="178"/>
      <c r="E3758" s="178"/>
      <c r="F3758" s="178"/>
      <c r="G3758" s="178"/>
      <c r="AO3758" s="177"/>
      <c r="AP3758" s="178"/>
      <c r="AQ3758" s="178"/>
      <c r="AR3758" s="178"/>
      <c r="AS3758" s="178"/>
    </row>
    <row r="3759" spans="3:48" x14ac:dyDescent="0.25">
      <c r="C3759" s="177"/>
      <c r="D3759" s="178"/>
      <c r="E3759" s="178"/>
      <c r="F3759" s="178"/>
      <c r="G3759" s="178"/>
      <c r="AO3759" s="177"/>
      <c r="AP3759" s="178"/>
      <c r="AQ3759" s="178"/>
      <c r="AR3759" s="178"/>
      <c r="AS3759" s="178"/>
    </row>
    <row r="3760" spans="3:48" x14ac:dyDescent="0.25">
      <c r="C3760" s="177"/>
      <c r="D3760" s="178"/>
      <c r="E3760" s="178"/>
      <c r="F3760" s="178"/>
      <c r="G3760" s="178"/>
      <c r="AO3760" s="177"/>
      <c r="AP3760" s="178"/>
      <c r="AQ3760" s="178"/>
      <c r="AR3760" s="178"/>
      <c r="AS3760" s="178"/>
    </row>
    <row r="3761" spans="2:55" x14ac:dyDescent="0.25">
      <c r="C3761" s="177"/>
      <c r="D3761" s="178"/>
      <c r="E3761" s="178"/>
      <c r="F3761" s="178"/>
      <c r="G3761" s="178"/>
      <c r="AO3761" s="177"/>
      <c r="AP3761" s="178"/>
      <c r="AQ3761" s="178"/>
      <c r="AR3761" s="178"/>
      <c r="AS3761" s="178"/>
    </row>
    <row r="3762" spans="2:55" x14ac:dyDescent="0.25">
      <c r="C3762" s="177"/>
      <c r="D3762" s="178"/>
      <c r="E3762" s="178"/>
      <c r="F3762" s="178"/>
      <c r="G3762" s="178"/>
      <c r="AO3762" s="177"/>
      <c r="AP3762" s="178"/>
      <c r="AQ3762" s="178"/>
      <c r="AR3762" s="178"/>
      <c r="AS3762" s="178"/>
    </row>
    <row r="3763" spans="2:55" x14ac:dyDescent="0.25">
      <c r="C3763" s="177"/>
      <c r="D3763" s="178"/>
      <c r="E3763" s="178"/>
      <c r="F3763" s="178"/>
      <c r="G3763" s="178"/>
      <c r="AO3763" s="177"/>
      <c r="AP3763" s="178"/>
      <c r="AQ3763" s="178"/>
      <c r="AR3763" s="178"/>
      <c r="AS3763" s="178"/>
    </row>
    <row r="3764" spans="2:55" x14ac:dyDescent="0.25">
      <c r="C3764" s="177"/>
      <c r="D3764" s="178"/>
      <c r="E3764" s="178"/>
      <c r="F3764" s="178"/>
      <c r="G3764" s="178"/>
      <c r="AO3764" s="177"/>
      <c r="AP3764" s="178"/>
      <c r="AQ3764" s="178"/>
      <c r="AR3764" s="178"/>
      <c r="AS3764" s="178"/>
    </row>
    <row r="3765" spans="2:55" x14ac:dyDescent="0.25">
      <c r="C3765" s="177"/>
      <c r="D3765" s="178"/>
      <c r="E3765" s="178"/>
      <c r="F3765" s="178"/>
      <c r="G3765" s="178"/>
      <c r="AO3765" s="177"/>
      <c r="AP3765" s="178"/>
      <c r="AQ3765" s="178"/>
      <c r="AR3765" s="178"/>
      <c r="AS3765" s="178"/>
    </row>
    <row r="3766" spans="2:55" x14ac:dyDescent="0.25">
      <c r="C3766" s="177"/>
      <c r="D3766" s="178"/>
      <c r="E3766" s="178"/>
      <c r="F3766" s="178"/>
      <c r="G3766" s="178"/>
      <c r="AO3766" s="177"/>
      <c r="AP3766" s="178"/>
      <c r="AQ3766" s="178"/>
      <c r="AR3766" s="178"/>
      <c r="AS3766" s="178"/>
    </row>
    <row r="3767" spans="2:55" x14ac:dyDescent="0.25">
      <c r="C3767" s="177"/>
      <c r="D3767" s="178"/>
      <c r="E3767" s="178"/>
      <c r="F3767" s="178"/>
      <c r="G3767" s="178"/>
      <c r="AO3767" s="177"/>
      <c r="AP3767" s="178"/>
      <c r="AQ3767" s="178"/>
      <c r="AR3767" s="178"/>
      <c r="AS3767" s="178"/>
    </row>
    <row r="3769" spans="2:55" ht="15.75" x14ac:dyDescent="0.25">
      <c r="B3769" s="271" t="s">
        <v>9201</v>
      </c>
      <c r="C3769" s="271"/>
      <c r="D3769" s="271"/>
      <c r="E3769" s="271"/>
      <c r="F3769" s="271"/>
      <c r="G3769" s="271"/>
      <c r="H3769" s="271"/>
      <c r="I3769" s="271"/>
      <c r="J3769" s="271"/>
      <c r="K3769" s="271"/>
      <c r="L3769" s="271"/>
      <c r="M3769" s="271"/>
      <c r="N3769" s="271"/>
      <c r="O3769" s="271"/>
      <c r="P3769" s="271"/>
      <c r="Q3769" s="271"/>
      <c r="AN3769" s="271" t="s">
        <v>9201</v>
      </c>
      <c r="AO3769" s="271"/>
      <c r="AP3769" s="271"/>
      <c r="AQ3769" s="271"/>
      <c r="AR3769" s="271"/>
      <c r="AS3769" s="271"/>
      <c r="AT3769" s="271"/>
      <c r="AU3769" s="271"/>
      <c r="AV3769" s="271"/>
      <c r="AW3769" s="271"/>
      <c r="AX3769" s="271"/>
      <c r="AY3769" s="271"/>
      <c r="AZ3769" s="271"/>
      <c r="BA3769" s="271"/>
      <c r="BB3769" s="271"/>
      <c r="BC3769" s="271"/>
    </row>
    <row r="3772" spans="2:55" x14ac:dyDescent="0.25">
      <c r="D3772" s="102" t="s">
        <v>9202</v>
      </c>
      <c r="E3772" s="102" t="s">
        <v>9203</v>
      </c>
      <c r="AP3772" s="102" t="s">
        <v>9202</v>
      </c>
      <c r="AQ3772" s="102" t="s">
        <v>9203</v>
      </c>
    </row>
    <row r="3773" spans="2:55" x14ac:dyDescent="0.25">
      <c r="C3773" s="64" t="s">
        <v>9204</v>
      </c>
      <c r="D3773" s="134"/>
      <c r="E3773" s="134"/>
      <c r="AO3773" s="64" t="s">
        <v>9204</v>
      </c>
      <c r="AP3773" s="134"/>
      <c r="AQ3773" s="134"/>
    </row>
    <row r="3774" spans="2:55" x14ac:dyDescent="0.25">
      <c r="C3774" s="64"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Profesional'!G3704=Tablas!$C$54)),"Desocupados","")</f>
        <v/>
      </c>
      <c r="D3774" s="134"/>
      <c r="E3774" s="134"/>
      <c r="AO3774" s="64"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Profesional'!AS3704=Tablas!$C$54)),"Desocupados","")</f>
        <v/>
      </c>
      <c r="AP3774" s="134"/>
      <c r="AQ3774" s="134"/>
    </row>
    <row r="3775" spans="2:55" x14ac:dyDescent="0.25">
      <c r="C3775" s="102" t="s">
        <v>7586</v>
      </c>
      <c r="D3775" s="64">
        <f>+D3773+D3774</f>
        <v>0</v>
      </c>
      <c r="E3775" s="64">
        <f>+E3773+E3774</f>
        <v>0</v>
      </c>
      <c r="AO3775" s="102" t="s">
        <v>7586</v>
      </c>
      <c r="AP3775" s="64">
        <f>+AP3773+AP3774</f>
        <v>0</v>
      </c>
      <c r="AQ3775" s="64">
        <f>+AQ3773+AQ3774</f>
        <v>0</v>
      </c>
    </row>
    <row r="3777" spans="2:55" ht="15.75" x14ac:dyDescent="0.25">
      <c r="B3777" s="271"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Profesional'!G3704=Tablas!$C$54)),"Compromiso de inserción de desocupados","")</f>
        <v/>
      </c>
      <c r="C3777" s="271"/>
      <c r="D3777" s="271"/>
      <c r="E3777" s="271"/>
      <c r="F3777" s="271"/>
      <c r="G3777" s="271"/>
      <c r="H3777" s="271"/>
      <c r="I3777" s="271"/>
      <c r="J3777" s="271"/>
      <c r="K3777" s="271"/>
      <c r="L3777" s="271"/>
      <c r="M3777" s="271"/>
      <c r="N3777" s="271"/>
      <c r="O3777" s="271"/>
      <c r="P3777" s="271"/>
      <c r="Q3777" s="271"/>
      <c r="AN3777" s="271"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Profesional'!AS3704=Tablas!$C$54)),"Compromiso de inserción de desocupados","")</f>
        <v/>
      </c>
      <c r="AO3777" s="271"/>
      <c r="AP3777" s="271"/>
      <c r="AQ3777" s="271"/>
      <c r="AR3777" s="271"/>
      <c r="AS3777" s="271"/>
      <c r="AT3777" s="271"/>
      <c r="AU3777" s="271"/>
      <c r="AV3777" s="271"/>
      <c r="AW3777" s="271"/>
      <c r="AX3777" s="271"/>
      <c r="AY3777" s="271"/>
      <c r="AZ3777" s="271"/>
      <c r="BA3777" s="271"/>
      <c r="BB3777" s="271"/>
      <c r="BC3777" s="271"/>
    </row>
    <row r="3779" spans="2:55" x14ac:dyDescent="0.25">
      <c r="C3779" s="355"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Profesional'!G3704=Tablas!$C$57),D3704="",G3704=""),IF(D3774&gt;0,"¿Se compromete a incorporar algún participante desocupado una vez concluido el curso/entrenamiento? ",""))</f>
        <v/>
      </c>
      <c r="D3779" s="355"/>
      <c r="E3779" s="355"/>
      <c r="F3779" s="355"/>
      <c r="G3779" s="355"/>
      <c r="H3779" s="164"/>
      <c r="AO3779" s="355"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Profesional'!AS3704=Tablas!$C$57),AP3704="",AS3704=""),IF(AP3774&gt;0,"¿Se compromete a incorporar algún participante desocupado una vez concluido el curso/entrenamiento? ",""))</f>
        <v/>
      </c>
      <c r="AP3779" s="355"/>
      <c r="AQ3779" s="355"/>
      <c r="AR3779" s="355"/>
      <c r="AS3779" s="355"/>
      <c r="AT3779" s="164"/>
    </row>
    <row r="3781" spans="2:55" x14ac:dyDescent="0.25">
      <c r="C3781" s="20"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Profesional'!G3704=Tablas!$C$57),D3704="",G3704=""),IF(AND(D3774&gt;0,H3779="SI"),"¿Cuántos? *",""))</f>
        <v/>
      </c>
      <c r="D3781" s="164"/>
      <c r="AO3781" s="20"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Profesional'!AS3704=Tablas!$C$57),AP3704="",AS3704=""),IF(AND(AP3774&gt;0,AT3779="SI"),"¿Cuántos? *",""))</f>
        <v/>
      </c>
      <c r="AP3781" s="164"/>
    </row>
    <row r="3783" spans="2:55" x14ac:dyDescent="0.25">
      <c r="C3783" s="288"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Profesional'!G3704=Tablas!$C$57),D3704="",G3704=""),IF(AND(D3774&gt;0,H3779="SI"),"¿En qué puestos serán incorporados? *",""))</f>
        <v/>
      </c>
      <c r="D3783" s="288"/>
      <c r="E3783" s="289"/>
      <c r="F3783" s="289"/>
      <c r="G3783" s="289"/>
      <c r="H3783" s="289"/>
      <c r="I3783" s="289"/>
      <c r="J3783" s="289"/>
      <c r="K3783" s="289"/>
      <c r="L3783" s="289"/>
      <c r="M3783" s="289"/>
      <c r="N3783" s="289"/>
      <c r="O3783" s="289"/>
      <c r="P3783" s="289"/>
      <c r="AO3783" s="288"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Profesional'!AS3704=Tablas!$C$57),AP3704="",AS3704=""),IF(AND(AP3774&gt;0,AT3779="SI"),"¿En qué puestos serán incorporados? *",""))</f>
        <v/>
      </c>
      <c r="AP3783" s="288"/>
      <c r="AQ3783" s="289"/>
      <c r="AR3783" s="289"/>
      <c r="AS3783" s="289"/>
      <c r="AT3783" s="289"/>
      <c r="AU3783" s="289"/>
      <c r="AV3783" s="289"/>
      <c r="AW3783" s="289"/>
      <c r="AX3783" s="289"/>
      <c r="AY3783" s="289"/>
      <c r="AZ3783" s="289"/>
      <c r="BA3783" s="289"/>
      <c r="BB3783" s="289"/>
    </row>
    <row r="3785" spans="2:55" x14ac:dyDescent="0.25">
      <c r="C3785" s="158"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Profesional'!G3704=Tablas!$C$57),D3704="",G3704=""),IF(AND(D3774&gt;0,H3779="SI"),"Indique a que grupo pertenecen los desocupados a incorporar *",""))</f>
        <v/>
      </c>
      <c r="D3785" s="158"/>
      <c r="E3785" s="158"/>
      <c r="F3785" s="137"/>
      <c r="G3785" s="159"/>
      <c r="H3785" s="159"/>
      <c r="AO3785" s="158"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Profesional'!AS3704=Tablas!$C$57),AP3704="",AS3704=""),IF(AND(AP3774&gt;0,AT3779="SI"),"Indique a que grupo pertenecen los desocupados a incorporar *",""))</f>
        <v/>
      </c>
      <c r="AP3785" s="158"/>
      <c r="AQ3785" s="158"/>
      <c r="AR3785" s="137"/>
      <c r="AS3785" s="159"/>
      <c r="AT3785" s="159"/>
    </row>
    <row r="3787" spans="2:55" x14ac:dyDescent="0.25">
      <c r="C3787" s="38"/>
      <c r="D3787" s="38"/>
      <c r="E3787" s="180"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Profesional'!G3704=Tablas!$C$57),D3704="",G3704=""),IF(AND(D3774&gt;0,H3779="SI"),"18 a 24 años",""))</f>
        <v/>
      </c>
      <c r="F3787" s="180"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Profesional'!G3704=Tablas!$C$57),D3704="",G3704=""),IF(AND(D3774&gt;0,H3779="SI"),"25 a 44 años",""))</f>
        <v/>
      </c>
      <c r="G3787" s="180"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Profesional'!G3704=Tablas!$C$57),D3704="",G3704=""),IF(AND(D3774&gt;0,H3779="SI"),"Mayores de 45 años",""))</f>
        <v/>
      </c>
      <c r="H3787" s="180"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Profesional'!G3704=Tablas!$C$57),D3704="",G3704=""),IF(AND(D3774&gt;0,H3779="SI"),"Total",""))</f>
        <v/>
      </c>
      <c r="AO3787" s="38"/>
      <c r="AP3787" s="38"/>
      <c r="AQ3787" s="180"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Profesional'!AS3704=Tablas!$C$57),AP3704="",AS3704=""),IF(AND(AP3774&gt;0,AT3779="SI"),"18 a 24 años",""))</f>
        <v/>
      </c>
      <c r="AR3787" s="180"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Profesional'!AS3704=Tablas!$C$57),AP3704="",AS3704=""),IF(AND(AP3774&gt;0,AT3779="SI"),"25 a 44 años",""))</f>
        <v/>
      </c>
      <c r="AS3787" s="180"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Profesional'!AS3704=Tablas!$C$57),AP3704="",AS3704=""),IF(AND(AP3774&gt;0,AT3779="SI"),"Mayores de 45 años",""))</f>
        <v/>
      </c>
      <c r="AT3787" s="180"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Profesional'!AS3704=Tablas!$C$57),AP3704="",AS3704=""),IF(AND(AP3774&gt;0,AT3779="SI"),"Total",""))</f>
        <v/>
      </c>
    </row>
    <row r="3788" spans="2:55" x14ac:dyDescent="0.25">
      <c r="C3788" s="395"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Profesional'!G3704=Tablas!$C$57),D3704="",G3704=""),IF(AND(D3774&gt;0,H3779="SI"),"En general",""))</f>
        <v/>
      </c>
      <c r="D3788" s="395"/>
      <c r="E3788" s="181"/>
      <c r="F3788" s="181"/>
      <c r="G3788" s="181"/>
      <c r="H3788"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Profesional'!G3704=Tablas!$C$57),D3704="",G3704=""),IF(AND(D3774&gt;0,H3779="SI"),+E3788+F3788+G3788,""))</f>
        <v/>
      </c>
      <c r="AO3788" s="395"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Profesional'!AS3704=Tablas!$C$57),AP3704="",AS3704=""),IF(AND(AP3774&gt;0,AT3779="SI"),"En general",""))</f>
        <v/>
      </c>
      <c r="AP3788" s="395"/>
      <c r="AQ3788" s="181"/>
      <c r="AR3788" s="181"/>
      <c r="AS3788" s="181"/>
      <c r="AT3788"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Profesional'!AS3704=Tablas!$C$57),AP3704="",AS3704=""),IF(AND(AP3774&gt;0,AT3779="SI"),+AQ3788+AR3788+AS3788,""))</f>
        <v/>
      </c>
    </row>
    <row r="3789" spans="2:55" x14ac:dyDescent="0.25">
      <c r="C3789" s="395"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Profesional'!G3704=Tablas!$C$57),D3704="",G3704=""),IF(AND(D3774&gt;0,H3779="SI"),"Con Discapacidad ",""))</f>
        <v/>
      </c>
      <c r="D3789" s="395"/>
      <c r="E3789" s="181"/>
      <c r="F3789" s="181"/>
      <c r="G3789" s="181"/>
      <c r="H3789"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Profesional'!G3704=Tablas!$C$57),D3704="",G3704=""),IF(AND(D3774&gt;0,H3779="SI"),+E3789+F3789+G3789,""))</f>
        <v/>
      </c>
      <c r="AO3789" s="395"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Profesional'!AS3704=Tablas!$C$57),AP3704="",AS3704=""),IF(AND(AP3774&gt;0,AT3779="SI"),"Con Discapacidad ",""))</f>
        <v/>
      </c>
      <c r="AP3789" s="395"/>
      <c r="AQ3789" s="181"/>
      <c r="AR3789" s="181"/>
      <c r="AS3789" s="181"/>
      <c r="AT3789"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Profesional'!AS3704=Tablas!$C$57),AP3704="",AS3704=""),IF(AND(AP3774&gt;0,AT3779="SI"),+AQ3789+AR3789+AS3789,""))</f>
        <v/>
      </c>
    </row>
    <row r="3790" spans="2:55" x14ac:dyDescent="0.25">
      <c r="C3790" s="395"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Profesional'!G3704=Tablas!$C$57),D3704="",G3704=""),IF(AND(D3774&gt;0,H3779="SI"),"Incluidos en el Seguro de Capacitación y Empleo (SCyE)",""))</f>
        <v/>
      </c>
      <c r="D3790" s="395"/>
      <c r="E3790" s="181"/>
      <c r="F3790" s="181"/>
      <c r="G3790" s="181"/>
      <c r="H3790"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Profesional'!G3704=Tablas!$C$57),D3704="",G3704=""),IF(AND(D3774&gt;0,H3779="SI"),+E3790+F3790+G3790,""))</f>
        <v/>
      </c>
      <c r="AO3790" s="395"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Profesional'!AS3704=Tablas!$C$57),AP3704="",AS3704=""),IF(AND(AP3774&gt;0,AT3779="SI"),"Incluidos en el Seguro de Capacitación y Empleo (SCyE)",""))</f>
        <v/>
      </c>
      <c r="AP3790" s="395"/>
      <c r="AQ3790" s="181"/>
      <c r="AR3790" s="181"/>
      <c r="AS3790" s="181"/>
      <c r="AT3790"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Profesional'!AS3704=Tablas!$C$57),AP3704="",AS3704=""),IF(AND(AP3774&gt;0,AT3779="SI"),+AQ3790+AR3790+AS3790,""))</f>
        <v/>
      </c>
    </row>
    <row r="3791" spans="2:55" x14ac:dyDescent="0.25">
      <c r="C3791" s="396"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Profesional'!G3704=Tablas!$C$57),D3704="",G3704=""),IF(AND(D3774&gt;0,H3779="SI"),"Total",""))</f>
        <v/>
      </c>
      <c r="D3791" s="396"/>
      <c r="E3791"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Profesional'!G3704=Tablas!$C$57),D3704="",G3704=""),IF(AND(D3774&gt;0,H3779="SI"),+E3788+E3789+E3790,""))</f>
        <v/>
      </c>
      <c r="F3791"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Profesional'!G3704=Tablas!$C$57),D3704="",G3704=""),IF(AND(D3774&gt;0,H3779="SI"),+F3788+F3789+F3790,""))</f>
        <v/>
      </c>
      <c r="G3791"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Profesional'!G3704=Tablas!$C$57),D3704="",G3704=""),IF(AND(D3774&gt;0,H3779="SI"),+G3788+G3789+G3790,""))</f>
        <v/>
      </c>
      <c r="H3791" s="182" t="str">
        <f>IF(OR(AND('Formacion Profesional'!D3704=Tablas!$C$61,'Formacion Profesional'!G3704=Tablas!$C$53),AND('Formacion Profesional'!D3704=Tablas!$C$61,'Formacion Profesional'!G3704=Tablas!$C$54),AND('Formacion Profesional'!D3704=Tablas!$C$62,'Formacion Profesional'!G3704=Tablas!$C$53),AND('Formacion Profesional'!D3704=Tablas!$C$62,'Formacion Profesional'!G3704=Tablas!$C$54),AND('Formacion Profesional'!D3704=Tablas!$C$62,'Formacion Profesional'!G3704=Tablas!$C$56),AND('Formacion Profesional'!D3704=Tablas!$C$62,'Formacion Profesional'!G3704=Tablas!$C$57),D3704="",G3704=""),IF(AND(D3774&gt;0,H3779="SI"),+H3788+H3789+H3790,""))</f>
        <v/>
      </c>
      <c r="AO3791" s="396"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Profesional'!AS3704=Tablas!$C$57),AP3704="",AS3704=""),IF(AND(AP3774&gt;0,AT3779="SI"),"Total",""))</f>
        <v/>
      </c>
      <c r="AP3791" s="396"/>
      <c r="AQ3791"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Profesional'!AS3704=Tablas!$C$57),AP3704="",AS3704=""),IF(AND(AP3774&gt;0,AT3779="SI"),+AQ3788+AQ3789+AQ3790,""))</f>
        <v/>
      </c>
      <c r="AR3791"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Profesional'!AS3704=Tablas!$C$57),AP3704="",AS3704=""),IF(AND(AP3774&gt;0,AT3779="SI"),+AR3788+AR3789+AR3790,""))</f>
        <v/>
      </c>
      <c r="AS3791"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Profesional'!AS3704=Tablas!$C$57),AP3704="",AS3704=""),IF(AND(AP3774&gt;0,AT3779="SI"),+AS3788+AS3789+AS3790,""))</f>
        <v/>
      </c>
      <c r="AT3791" s="182" t="str">
        <f>IF(OR(AND('Formacion Profesional'!AP3704=Tablas!$C$61,'Formacion Profesional'!AS3704=Tablas!$C$53),AND('Formacion Profesional'!AP3704=Tablas!$C$61,'Formacion Profesional'!AS3704=Tablas!$C$54),AND('Formacion Profesional'!AP3704=Tablas!$C$62,'Formacion Profesional'!AS3704=Tablas!$C$53),AND('Formacion Profesional'!AP3704=Tablas!$C$62,'Formacion Profesional'!AS3704=Tablas!$C$54),AND('Formacion Profesional'!AP3704=Tablas!$C$62,'Formacion Profesional'!AS3704=Tablas!$C$56),AND('Formacion Profesional'!AP3704=Tablas!$C$62,'Formacion Profesional'!AS3704=Tablas!$C$57),AP3704="",AS3704=""),IF(AND(AP3774&gt;0,AT3779="SI"),+AT3788+AT3789+AT3790,""))</f>
        <v/>
      </c>
    </row>
    <row r="3794" spans="2:55" ht="15.75" x14ac:dyDescent="0.25">
      <c r="B3794" s="271" t="str">
        <f>IF(OR(AND(D3704=Tablas!$C$61,'Formacion Profesional'!G3704=Tablas!$C$53),AND(D3704=Tablas!$C$61,'Formacion Profesional'!G3704=Tablas!$C$54),AND(D3704=Tablas!$C$62,'Formacion Profesional'!G3704=Tablas!$C$53),AND(D3704=Tablas!$C$62,'Formacion Profesional'!G3704=Tablas!$C$54),AND(D3704=Tablas!$C$62,'Formacion Profesional'!G3704=Tablas!$C$56)),"Participantes ocupados","")</f>
        <v/>
      </c>
      <c r="C3794" s="271"/>
      <c r="D3794" s="271"/>
      <c r="E3794" s="271"/>
      <c r="F3794" s="271"/>
      <c r="G3794" s="271"/>
      <c r="H3794" s="271"/>
      <c r="I3794" s="271"/>
      <c r="J3794" s="271"/>
      <c r="K3794" s="271"/>
      <c r="L3794" s="271"/>
      <c r="M3794" s="271"/>
      <c r="N3794" s="271"/>
      <c r="O3794" s="271"/>
      <c r="P3794" s="271"/>
      <c r="Q3794" s="271"/>
      <c r="AN3794" s="271"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Profesional'!AS3704=Tablas!$C$56)),"Participantes ocupados","")</f>
        <v/>
      </c>
      <c r="AO3794" s="271"/>
      <c r="AP3794" s="271"/>
      <c r="AQ3794" s="271"/>
      <c r="AR3794" s="271"/>
      <c r="AS3794" s="271"/>
      <c r="AT3794" s="271"/>
      <c r="AU3794" s="271"/>
      <c r="AV3794" s="271"/>
      <c r="AW3794" s="271"/>
      <c r="AX3794" s="271"/>
      <c r="AY3794" s="271"/>
      <c r="AZ3794" s="271"/>
      <c r="BA3794" s="271"/>
      <c r="BB3794" s="271"/>
      <c r="BC3794" s="271"/>
    </row>
    <row r="3797" spans="2:55" x14ac:dyDescent="0.25">
      <c r="C3797" s="58"/>
      <c r="D3797" s="165" t="str">
        <f>IF(OR(AND(D3704=Tablas!$C$61,'Formacion Profesional'!G3704=Tablas!$C$53),AND(D3704=Tablas!$C$61,'Formacion Profesional'!G3704=Tablas!$C$54),AND(D3704=Tablas!$C$62,'Formacion Profesional'!G3704=Tablas!$C$53),AND(D3704=Tablas!$C$62,'Formacion Profesional'!G3704=Tablas!$C$54),AND(D3704=Tablas!$C$62,'Formacion Profesional'!G3704=Tablas!$C$56)),"Una réplica","")</f>
        <v/>
      </c>
      <c r="E3797" s="162" t="str">
        <f>IF(OR(AND(D3704=Tablas!$C$61,'Formacion Profesional'!G3704=Tablas!$C$53),AND(D3704=Tablas!$C$61,'Formacion Profesional'!G3704=Tablas!$C$54),AND(D3704=Tablas!$C$62,'Formacion Profesional'!G3704=Tablas!$C$53),AND(D3704=Tablas!$C$62,'Formacion Profesional'!G3704=Tablas!$C$54),AND(D3704=Tablas!$C$62,'Formacion Profesional'!G3704=Tablas!$C$56)),"Todas las réplicas","")</f>
        <v/>
      </c>
      <c r="AO3797" s="58"/>
      <c r="AP3797" s="165"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Profesional'!AS3704=Tablas!$C$56)),"Una réplica","")</f>
        <v/>
      </c>
      <c r="AQ3797" s="162"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Profesional'!AS3704=Tablas!$C$56)),"Todas las réplicas","")</f>
        <v/>
      </c>
    </row>
    <row r="3798" spans="2:55" x14ac:dyDescent="0.25">
      <c r="C3798" s="167" t="str">
        <f>IF(OR(AND(D3704=Tablas!$C$61,'Formacion Profesional'!G3704=Tablas!$C$53),AND(D3704=Tablas!$C$61,'Formacion Profesional'!G3704=Tablas!$C$54),AND(D3704=Tablas!$C$62,'Formacion Profesional'!G3704=Tablas!$C$53),AND(D3704=Tablas!$C$62,'Formacion Profesional'!G3704=Tablas!$C$54),AND(D3704=Tablas!$C$62,'Formacion Profesional'!G3704=Tablas!$C$56)),"Del sujeto beneficiario","")</f>
        <v/>
      </c>
      <c r="D3798" s="127"/>
      <c r="E3798" s="127"/>
      <c r="AO3798" s="167"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Profesional'!AS3704=Tablas!$C$56)),"Del sujeto beneficiario","")</f>
        <v/>
      </c>
      <c r="AP3798" s="127"/>
      <c r="AQ3798" s="127"/>
    </row>
    <row r="3799" spans="2:55" x14ac:dyDescent="0.25">
      <c r="C3799" s="73" t="str">
        <f>IF(OR(AND(D3704=Tablas!$C$61,'Formacion Profesional'!G3704=Tablas!$C$53),AND(D3704=Tablas!$C$61,'Formacion Profesional'!G3704=Tablas!$C$54),AND(D3704=Tablas!$C$62,'Formacion Profesional'!G3704=Tablas!$C$53),AND(D3704=Tablas!$C$62,'Formacion Profesional'!G3704=Tablas!$C$54),AND(D3704=Tablas!$C$62,'Formacion Profesional'!G3704=Tablas!$C$56)),"De la/s patrocinada/s","")</f>
        <v/>
      </c>
      <c r="D3799" s="127"/>
      <c r="E3799" s="127"/>
      <c r="AO3799" s="73"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Profesional'!AS3704=Tablas!$C$56)),"De la/s patrocinada/s","")</f>
        <v/>
      </c>
      <c r="AP3799" s="127"/>
      <c r="AQ3799" s="127"/>
    </row>
    <row r="3800" spans="2:55" x14ac:dyDescent="0.25">
      <c r="C3800" s="126" t="str">
        <f>IF(OR(AND(D3704=Tablas!$C$61,'Formacion Profesional'!G3704=Tablas!$C$53),AND(D3704=Tablas!$C$61,'Formacion Profesional'!G3704=Tablas!$C$54),AND(D3704=Tablas!$C$62,'Formacion Profesional'!G3704=Tablas!$C$53),AND(D3704=Tablas!$C$62,'Formacion Profesional'!G3704=Tablas!$C$54),AND(D3704=Tablas!$C$62,'Formacion Profesional'!G3704=Tablas!$C$56)),"Total","")</f>
        <v/>
      </c>
      <c r="D3800" s="128" t="str">
        <f>IF(OR(AND(D3704=Tablas!$C$61,'Formacion Profesional'!G3704=Tablas!$C$53),AND(D3704=Tablas!$C$61,'Formacion Profesional'!G3704=Tablas!$C$54),AND(D3704=Tablas!$C$62,'Formacion Profesional'!G3704=Tablas!$C$53),AND(D3704=Tablas!$C$62,'Formacion Profesional'!G3704=Tablas!$C$54),AND(D3704=Tablas!$C$62,'Formacion Profesional'!G3704=Tablas!$C$56)),SUM(D3798:D3799),"")</f>
        <v/>
      </c>
      <c r="E3800" s="128" t="str">
        <f>IF(OR(AND(D3704=Tablas!$C$61,'Formacion Profesional'!G3704=Tablas!$C$53),AND(D3704=Tablas!$C$61,'Formacion Profesional'!G3704=Tablas!$C$54),AND(D3704=Tablas!$C$62,'Formacion Profesional'!G3704=Tablas!$C$53),AND(D3704=Tablas!$C$62,'Formacion Profesional'!G3704=Tablas!$C$54),AND(D3704=Tablas!$C$62,'Formacion Profesional'!G3704=Tablas!$C$56)),SUM(E3798:E3799),"")</f>
        <v/>
      </c>
      <c r="AO3800" s="12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Profesional'!AS3704=Tablas!$C$56)),"Total","")</f>
        <v/>
      </c>
      <c r="AP3800" s="128"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Profesional'!AS3704=Tablas!$C$56)),SUM(AP3798:AP3799),"")</f>
        <v/>
      </c>
      <c r="AQ3800" s="128"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Profesional'!AS3704=Tablas!$C$56)),SUM(AQ3798:AQ3799),"")</f>
        <v/>
      </c>
    </row>
    <row r="3803" spans="2:55" ht="15.75" x14ac:dyDescent="0.25">
      <c r="B3803" s="271" t="s">
        <v>9274</v>
      </c>
      <c r="C3803" s="271"/>
      <c r="D3803" s="271"/>
      <c r="E3803" s="271"/>
      <c r="F3803" s="271"/>
      <c r="G3803" s="271"/>
      <c r="H3803" s="271"/>
      <c r="I3803" s="271"/>
      <c r="J3803" s="271"/>
      <c r="K3803" s="271"/>
      <c r="L3803" s="271"/>
      <c r="M3803" s="271"/>
      <c r="N3803" s="271"/>
      <c r="O3803" s="271"/>
      <c r="P3803" s="271"/>
      <c r="Q3803" s="271"/>
      <c r="AN3803" s="271" t="s">
        <v>9274</v>
      </c>
      <c r="AO3803" s="271"/>
      <c r="AP3803" s="271"/>
      <c r="AQ3803" s="271"/>
      <c r="AR3803" s="271"/>
      <c r="AS3803" s="271"/>
      <c r="AT3803" s="271"/>
      <c r="AU3803" s="271"/>
      <c r="AV3803" s="271"/>
      <c r="AW3803" s="271"/>
      <c r="AX3803" s="271"/>
      <c r="AY3803" s="271"/>
      <c r="AZ3803" s="271"/>
      <c r="BA3803" s="271"/>
      <c r="BB3803" s="271"/>
      <c r="BC3803" s="271"/>
    </row>
    <row r="3805" spans="2:55" ht="71.25" customHeight="1" x14ac:dyDescent="0.25">
      <c r="C3805" s="38"/>
      <c r="D3805" s="38"/>
      <c r="E3805" s="166" t="str">
        <f>IF(OR(AND(D3704=Tablas!$C$61,'Formacion Profesional'!G3704=Tablas!$C$53),AND(D3704=Tablas!$C$61,'Formacion Profesional'!G3704=Tablas!$C$54),AND(D3704=Tablas!$C$62,'Formacion Profesional'!G3704=Tablas!$C$53),AND(D3704=Tablas!$C$62,'Formacion Profesional'!G3704=Tablas!$C$54),AND(D3704=Tablas!$C$62,'Formacion Profesional'!G3704=Tablas!$C$56)),"Producción / Operaciones","")</f>
        <v/>
      </c>
      <c r="F3805" s="166" t="str">
        <f>IF(OR(AND(D3704=Tablas!$C$61,'Formacion Profesional'!G3704=Tablas!$C$53),AND(D3704=Tablas!$C$61,'Formacion Profesional'!G3704=Tablas!$C$54),AND(D3704=Tablas!$C$62,'Formacion Profesional'!G3704=Tablas!$C$53),AND(D3704=Tablas!$C$62,'Formacion Profesional'!G3704=Tablas!$C$54),AND(D3704=Tablas!$C$62,'Formacion Profesional'!G3704=Tablas!$C$56)),"Comercial y ventas","")</f>
        <v/>
      </c>
      <c r="G3805" s="166" t="str">
        <f>IF(OR(AND(D3704=Tablas!$C$61,'Formacion Profesional'!G3704=Tablas!$C$53),AND(D3704=Tablas!$C$61,'Formacion Profesional'!G3704=Tablas!$C$54),AND(D3704=Tablas!$C$62,'Formacion Profesional'!G3704=Tablas!$C$53),AND(D3704=Tablas!$C$62,'Formacion Profesional'!G3704=Tablas!$C$54),AND(D3704=Tablas!$C$62,'Formacion Profesional'!G3704=Tablas!$C$56)),"Administración y finanzas","")</f>
        <v/>
      </c>
      <c r="H3805" s="166" t="str">
        <f>IF(OR(AND(D3704=Tablas!$C$61,'Formacion Profesional'!G3704=Tablas!$C$53),AND(D3704=Tablas!$C$61,'Formacion Profesional'!G3704=Tablas!$C$54),AND(D3704=Tablas!$C$62,'Formacion Profesional'!G3704=Tablas!$C$53),AND(D3704=Tablas!$C$62,'Formacion Profesional'!G3704=Tablas!$C$54),AND(D3704=Tablas!$C$62,'Formacion Profesional'!G3704=Tablas!$C$56)),"Recursos Humanos","")</f>
        <v/>
      </c>
      <c r="I3805" s="166" t="str">
        <f>IF(OR(AND(D3704=Tablas!$C$61,'Formacion Profesional'!G3704=Tablas!$C$53),AND(D3704=Tablas!$C$61,'Formacion Profesional'!G3704=Tablas!$C$54),AND(D3704=Tablas!$C$62,'Formacion Profesional'!G3704=Tablas!$C$53),AND(D3704=Tablas!$C$62,'Formacion Profesional'!G3704=Tablas!$C$54),AND(D3704=Tablas!$C$62,'Formacion Profesional'!G3704=Tablas!$C$56)),"Otros","")</f>
        <v/>
      </c>
      <c r="J3805" s="166" t="str">
        <f>IF(OR(AND(D3704=Tablas!$C$61,'Formacion Profesional'!G3704=Tablas!$C$53),AND(D3704=Tablas!$C$61,'Formacion Profesional'!G3704=Tablas!$C$54),AND(D3704=Tablas!$C$62,'Formacion Profesional'!G3704=Tablas!$C$53),AND(D3704=Tablas!$C$62,'Formacion Profesional'!G3704=Tablas!$C$54),AND(D3704=Tablas!$C$62,'Formacion Profesional'!G3704=Tablas!$C$56)),"Total","")</f>
        <v/>
      </c>
      <c r="L3805" s="26"/>
      <c r="AO3805" s="38"/>
      <c r="AP3805" s="38"/>
      <c r="AQ3805" s="16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Profesional'!AS3704=Tablas!$C$56)),"Producción / Operaciones","")</f>
        <v/>
      </c>
      <c r="AR3805" s="16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Profesional'!AS3704=Tablas!$C$56)),"Comercial y ventas","")</f>
        <v/>
      </c>
      <c r="AS3805" s="16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Profesional'!AS3704=Tablas!$C$56)),"Administración y finanzas","")</f>
        <v/>
      </c>
      <c r="AT3805" s="16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Profesional'!AS3704=Tablas!$C$56)),"Recursos Humanos","")</f>
        <v/>
      </c>
      <c r="AU3805" s="16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Profesional'!AS3704=Tablas!$C$56)),"Otros","")</f>
        <v/>
      </c>
      <c r="AV3805" s="16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Profesional'!AS3704=Tablas!$C$56)),"Total","")</f>
        <v/>
      </c>
      <c r="AX3805" s="26"/>
    </row>
    <row r="3806" spans="2:55" x14ac:dyDescent="0.25">
      <c r="C3806" s="397" t="str">
        <f>IF(AND('Empresa Cooperativa'!$D$12=Tablas!$C$4,OR(AND(D3704=Tablas!$C$61,'Formacion Profesional'!G3704=Tablas!$C$53),AND(D3704=Tablas!$C$61,'Formacion Profesional'!G3704=Tablas!$C$54),AND(D3704=Tablas!$C$62,'Formacion Profesional'!G3704=Tablas!$C$53),AND(D3704=Tablas!$C$62,'Formacion Profesional'!G3704=Tablas!$C$54),AND(D3704=Tablas!$C$62,'Formacion Profesional'!G3704=Tablas!$C$56))),"Gerentes",IF(AND('Empresa Cooperativa'!$D$12=Tablas!$C$5,OR(AND(D3704=Tablas!$C$61,'Formacion Profesional'!G3704=Tablas!$C$53),AND(D3704=Tablas!$C$61,'Formacion Profesional'!G3704=Tablas!$C$54),AND(D3704=Tablas!$C$62,'Formacion Profesional'!G3704=Tablas!$C$53),AND(D3704=Tablas!$C$62,'Formacion Profesional'!G3704=Tablas!$C$54),AND(D3704=Tablas!$C$62,'Formacion Profesional'!G3704=Tablas!$C$56))),"Asociados",""))</f>
        <v/>
      </c>
      <c r="D3806" s="397"/>
      <c r="E3806" s="129"/>
      <c r="F3806" s="129"/>
      <c r="G3806" s="129"/>
      <c r="H3806" s="129"/>
      <c r="I3806" s="129"/>
      <c r="J3806" s="131" t="str">
        <f>IF(OR(AND(D3704=Tablas!$C$61,'Formacion Profesional'!G3704=Tablas!$C$53),AND(D3704=Tablas!$C$61,'Formacion Profesional'!G3704=Tablas!$C$54),AND(D3704=Tablas!$C$62,'Formacion Profesional'!G3704=Tablas!$C$53),AND(D3704=Tablas!$C$62,'Formacion Profesional'!G3704=Tablas!$C$54),AND(D3704=Tablas!$C$62,'Formacion Profesional'!G3704=Tablas!$C$56)),SUM(E3806:I3806),"")</f>
        <v/>
      </c>
      <c r="L3806" s="26"/>
      <c r="AO3806" s="397" t="str">
        <f>IF(AND('Empresa Cooperativa'!$D$12=Tablas!$C$4,OR(AND(AP3704=Tablas!$C$61,'Formacion Profesional'!AS3704=Tablas!$C$53),AND(AP3704=Tablas!$C$61,'Formacion Profesional'!AS3704=Tablas!$C$54),AND(AP3704=Tablas!$C$62,'Formacion Profesional'!AS3704=Tablas!$C$53),AND(AP3704=Tablas!$C$62,'Formacion Profesional'!AS3704=Tablas!$C$54),AND(AP3704=Tablas!$C$62,'Formacion Profesional'!AS3704=Tablas!$C$56))),"Gerentes",IF(AND('Empresa Cooperativa'!$D$12=Tablas!$C$5,OR(AND(AP3704=Tablas!$C$61,'Formacion Profesional'!AS3704=Tablas!$C$53),AND(AP3704=Tablas!$C$61,'Formacion Profesional'!AS3704=Tablas!$C$54),AND(AP3704=Tablas!$C$62,'Formacion Profesional'!AS3704=Tablas!$C$53),AND(AP3704=Tablas!$C$62,'Formacion Profesional'!AS3704=Tablas!$C$54),AND(AP3704=Tablas!$C$62,'Formacion Profesional'!AS3704=Tablas!$C$56))),"Asociados",""))</f>
        <v/>
      </c>
      <c r="AP3806" s="397"/>
      <c r="AQ3806" s="129"/>
      <c r="AR3806" s="129"/>
      <c r="AS3806" s="129"/>
      <c r="AT3806" s="129"/>
      <c r="AU3806" s="129"/>
      <c r="AV3806" s="131"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Profesional'!AS3704=Tablas!$C$56)),SUM(AQ3806:AU3806),"")</f>
        <v/>
      </c>
      <c r="AX3806" s="26"/>
    </row>
    <row r="3807" spans="2:55" x14ac:dyDescent="0.25">
      <c r="C3807" s="398" t="str">
        <f>IF(AND('Empresa Cooperativa'!$D$12=Tablas!$C$4,OR(AND(D3704=Tablas!$C$61,'Formacion Profesional'!G3704=Tablas!$C$53),AND(D3704=Tablas!$C$61,'Formacion Profesional'!G3704=Tablas!$C$54),AND(D3704=Tablas!$C$62,'Formacion Profesional'!G3704=Tablas!$C$53),AND(D3704=Tablas!$C$62,'Formacion Profesional'!G3704=Tablas!$C$54),AND(D3704=Tablas!$C$62,'Formacion Profesional'!G3704=Tablas!$C$56))),"Mandos Medios (supervisores, jefes de área, etc.)","")</f>
        <v/>
      </c>
      <c r="D3807" s="398"/>
      <c r="E3807" s="129"/>
      <c r="F3807" s="129"/>
      <c r="G3807" s="129"/>
      <c r="H3807" s="129"/>
      <c r="I3807" s="129"/>
      <c r="J3807" s="131" t="str">
        <f>IF(OR(AND(D3704=Tablas!$C$61,'Formacion Profesional'!G3704=Tablas!$C$53),AND(D3704=Tablas!$C$61,'Formacion Profesional'!G3704=Tablas!$C$54),AND(D3704=Tablas!$C$62,'Formacion Profesional'!G3704=Tablas!$C$53),AND(D3704=Tablas!$C$62,'Formacion Profesional'!G3704=Tablas!$C$54),AND(D3704=Tablas!$C$62,'Formacion Profesional'!G3704=Tablas!$C$56)),SUM(E3807:I3807),"")</f>
        <v/>
      </c>
      <c r="L3807" s="26"/>
      <c r="AO3807" s="398" t="str">
        <f>IF(AND('Empresa Cooperativa'!$D$12=Tablas!$C$4,OR(AND(AP3704=Tablas!$C$61,'Formacion Profesional'!AS3704=Tablas!$C$53),AND(AP3704=Tablas!$C$61,'Formacion Profesional'!AS3704=Tablas!$C$54),AND(AP3704=Tablas!$C$62,'Formacion Profesional'!AS3704=Tablas!$C$53),AND(AP3704=Tablas!$C$62,'Formacion Profesional'!AS3704=Tablas!$C$54),AND(AP3704=Tablas!$C$62,'Formacion Profesional'!AS3704=Tablas!$C$56))),"Mandos Medios (supervisores, jefes de área, etc.)","")</f>
        <v/>
      </c>
      <c r="AP3807" s="398"/>
      <c r="AQ3807" s="129"/>
      <c r="AR3807" s="129"/>
      <c r="AS3807" s="129"/>
      <c r="AT3807" s="129"/>
      <c r="AU3807" s="129"/>
      <c r="AV3807" s="131"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Profesional'!AS3704=Tablas!$C$56)),SUM(AQ3807:AU3807),"")</f>
        <v/>
      </c>
      <c r="AX3807" s="26"/>
    </row>
    <row r="3808" spans="2:55" x14ac:dyDescent="0.25">
      <c r="C3808" s="398" t="str">
        <f>IF(AND('Empresa Cooperativa'!$D$12=Tablas!$C$4,OR(AND(D3704=Tablas!$C$61,'Formacion Profesional'!G3704=Tablas!$C$53),AND(D3704=Tablas!$C$61,'Formacion Profesional'!G3704=Tablas!$C$54),AND(D3704=Tablas!$C$62,'Formacion Profesional'!G3704=Tablas!$C$53),AND(D3704=Tablas!$C$62,'Formacion Profesional'!G3704=Tablas!$C$54),AND(D3704=Tablas!$C$62,'Formacion Profesional'!G3704=Tablas!$C$56))),"Operativos","")</f>
        <v/>
      </c>
      <c r="D3808" s="398"/>
      <c r="E3808" s="129"/>
      <c r="F3808" s="129"/>
      <c r="G3808" s="129"/>
      <c r="H3808" s="129"/>
      <c r="I3808" s="129"/>
      <c r="J3808" s="131" t="str">
        <f>IF(OR(AND(D3704=Tablas!$C$61,'Formacion Profesional'!G3704=Tablas!$C$53),AND(D3704=Tablas!$C$61,'Formacion Profesional'!G3704=Tablas!$C$54),AND(D3704=Tablas!$C$62,'Formacion Profesional'!G3704=Tablas!$C$53),AND(D3704=Tablas!$C$62,'Formacion Profesional'!G3704=Tablas!$C$54),AND(D3704=Tablas!$C$62,'Formacion Profesional'!G3704=Tablas!$C$56)),SUM(E3808:I3808),"")</f>
        <v/>
      </c>
      <c r="L3808" s="26"/>
      <c r="AO3808" s="398" t="str">
        <f>IF(AND('Empresa Cooperativa'!$D$12=Tablas!$C$4,OR(AND(AP3704=Tablas!$C$61,'Formacion Profesional'!AS3704=Tablas!$C$53),AND(AP3704=Tablas!$C$61,'Formacion Profesional'!AS3704=Tablas!$C$54),AND(AP3704=Tablas!$C$62,'Formacion Profesional'!AS3704=Tablas!$C$53),AND(AP3704=Tablas!$C$62,'Formacion Profesional'!AS3704=Tablas!$C$54),AND(AP3704=Tablas!$C$62,'Formacion Profesional'!AS3704=Tablas!$C$56))),"Operativos","")</f>
        <v/>
      </c>
      <c r="AP3808" s="398"/>
      <c r="AQ3808" s="129"/>
      <c r="AR3808" s="129"/>
      <c r="AS3808" s="129"/>
      <c r="AT3808" s="129"/>
      <c r="AU3808" s="129"/>
      <c r="AV3808" s="131"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Profesional'!AS3704=Tablas!$C$56)),SUM(AQ3808:AU3808),"")</f>
        <v/>
      </c>
      <c r="AX3808" s="26"/>
    </row>
    <row r="3809" spans="2:55" x14ac:dyDescent="0.25">
      <c r="C3809" s="386" t="str">
        <f>IF(OR(AND(D3704=Tablas!$C$61,'Formacion Profesional'!G3704=Tablas!$C$53),AND(D3704=Tablas!$C$61,'Formacion Profesional'!G3704=Tablas!$C$54),AND(D3704=Tablas!$C$62,'Formacion Profesional'!G3704=Tablas!$C$53),AND(D3704=Tablas!$C$62,'Formacion Profesional'!G3704=Tablas!$C$54),AND(D3704=Tablas!$C$62,'Formacion Profesional'!G3704=Tablas!$C$56)),"Total","")</f>
        <v/>
      </c>
      <c r="D3809" s="386"/>
      <c r="E3809" s="130" t="str">
        <f>IF(OR(AND(D3704=Tablas!$C$61,'Formacion Profesional'!G3704=Tablas!$C$53),AND(D3704=Tablas!$C$61,'Formacion Profesional'!G3704=Tablas!$C$54),AND(D3704=Tablas!$C$62,'Formacion Profesional'!G3704=Tablas!$C$53),AND(D3704=Tablas!$C$62,'Formacion Profesional'!G3704=Tablas!$C$54),AND(D3704=Tablas!$C$62,'Formacion Profesional'!G3704=Tablas!$C$56)),SUM(E3806:E3808),"")</f>
        <v/>
      </c>
      <c r="F3809" s="130" t="str">
        <f>IF(OR(AND(D3704=Tablas!$C$61,'Formacion Profesional'!G3704=Tablas!$C$53),AND(D3704=Tablas!$C$61,'Formacion Profesional'!G3704=Tablas!$C$54),AND(D3704=Tablas!$C$62,'Formacion Profesional'!G3704=Tablas!$C$53),AND(D3704=Tablas!$C$62,'Formacion Profesional'!G3704=Tablas!$C$54),AND(D3704=Tablas!$C$62,'Formacion Profesional'!G3704=Tablas!$C$56)),SUM(F3806:F3808),"")</f>
        <v/>
      </c>
      <c r="G3809" s="130" t="str">
        <f>IF(OR(AND(D3704=Tablas!$C$61,'Formacion Profesional'!G3704=Tablas!$C$53),AND(D3704=Tablas!$C$61,'Formacion Profesional'!G3704=Tablas!$C$54),AND(D3704=Tablas!$C$62,'Formacion Profesional'!G3704=Tablas!$C$53),AND(D3704=Tablas!$C$62,'Formacion Profesional'!G3704=Tablas!$C$54),AND(D3704=Tablas!$C$62,'Formacion Profesional'!G3704=Tablas!$C$56)),SUM(G3806:G3808),"")</f>
        <v/>
      </c>
      <c r="H3809" s="130" t="str">
        <f>IF(OR(AND(D3704=Tablas!$C$61,'Formacion Profesional'!G3704=Tablas!$C$53),AND(D3704=Tablas!$C$61,'Formacion Profesional'!G3704=Tablas!$C$54),AND(D3704=Tablas!$C$62,'Formacion Profesional'!G3704=Tablas!$C$53),AND(D3704=Tablas!$C$62,'Formacion Profesional'!G3704=Tablas!$C$54),AND(D3704=Tablas!$C$62,'Formacion Profesional'!G3704=Tablas!$C$56)),SUM(H3806:H3808),"")</f>
        <v/>
      </c>
      <c r="I3809" s="130" t="str">
        <f>IF(OR(AND(D3704=Tablas!$C$61,'Formacion Profesional'!G3704=Tablas!$C$53),AND(D3704=Tablas!$C$61,'Formacion Profesional'!G3704=Tablas!$C$54),AND(D3704=Tablas!$C$62,'Formacion Profesional'!G3704=Tablas!$C$53),AND(D3704=Tablas!$C$62,'Formacion Profesional'!G3704=Tablas!$C$54),AND(D3704=Tablas!$C$62,'Formacion Profesional'!G3704=Tablas!$C$56)),SUM(I3806:I3808),"")</f>
        <v/>
      </c>
      <c r="J3809" s="130" t="str">
        <f>IF(OR(AND(D3704=Tablas!$C$61,'Formacion Profesional'!G3704=Tablas!$C$53),AND(D3704=Tablas!$C$61,'Formacion Profesional'!G3704=Tablas!$C$54),AND(D3704=Tablas!$C$62,'Formacion Profesional'!G3704=Tablas!$C$53),AND(D3704=Tablas!$C$62,'Formacion Profesional'!G3704=Tablas!$C$54),AND(D3704=Tablas!$C$62,'Formacion Profesional'!G3704=Tablas!$C$56)),SUM(J3806:J3808),"")</f>
        <v/>
      </c>
      <c r="L3809" s="26"/>
      <c r="AO3809" s="386"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Profesional'!AS3704=Tablas!$C$56)),"Total","")</f>
        <v/>
      </c>
      <c r="AP3809" s="386"/>
      <c r="AQ3809" s="130"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Profesional'!AS3704=Tablas!$C$56)),SUM(AQ3806:AQ3808),"")</f>
        <v/>
      </c>
      <c r="AR3809" s="130"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Profesional'!AS3704=Tablas!$C$56)),SUM(AR3806:AR3808),"")</f>
        <v/>
      </c>
      <c r="AS3809" s="130"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Profesional'!AS3704=Tablas!$C$56)),SUM(AS3806:AS3808),"")</f>
        <v/>
      </c>
      <c r="AT3809" s="130"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Profesional'!AS3704=Tablas!$C$56)),SUM(AT3806:AT3808),"")</f>
        <v/>
      </c>
      <c r="AU3809" s="130"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Profesional'!AS3704=Tablas!$C$56)),SUM(AU3806:AU3808),"")</f>
        <v/>
      </c>
      <c r="AV3809" s="130" t="str">
        <f>IF(OR(AND(AP3704=Tablas!$C$61,'Formacion Profesional'!AS3704=Tablas!$C$53),AND(AP3704=Tablas!$C$61,'Formacion Profesional'!AS3704=Tablas!$C$54),AND(AP3704=Tablas!$C$62,'Formacion Profesional'!AS3704=Tablas!$C$53),AND(AP3704=Tablas!$C$62,'Formacion Profesional'!AS3704=Tablas!$C$54),AND(AP3704=Tablas!$C$62,'Formacion Profesional'!AS3704=Tablas!$C$56)),SUM(AV3806:AV3808),"")</f>
        <v/>
      </c>
      <c r="AX3809" s="26"/>
    </row>
    <row r="3811" spans="2:55" ht="15.75" x14ac:dyDescent="0.25">
      <c r="B3811" s="271" t="s">
        <v>9205</v>
      </c>
      <c r="C3811" s="271"/>
      <c r="D3811" s="271"/>
      <c r="E3811" s="271"/>
      <c r="F3811" s="271"/>
      <c r="G3811" s="271"/>
      <c r="H3811" s="271"/>
      <c r="I3811" s="271"/>
      <c r="J3811" s="271"/>
      <c r="K3811" s="271"/>
      <c r="L3811" s="271"/>
      <c r="M3811" s="271"/>
      <c r="N3811" s="271"/>
      <c r="O3811" s="271"/>
      <c r="P3811" s="271"/>
      <c r="Q3811" s="271"/>
      <c r="AN3811" s="271" t="s">
        <v>9205</v>
      </c>
      <c r="AO3811" s="271"/>
      <c r="AP3811" s="271"/>
      <c r="AQ3811" s="271"/>
      <c r="AR3811" s="271"/>
      <c r="AS3811" s="271"/>
      <c r="AT3811" s="271"/>
      <c r="AU3811" s="271"/>
      <c r="AV3811" s="271"/>
      <c r="AW3811" s="271"/>
      <c r="AX3811" s="271"/>
      <c r="AY3811" s="271"/>
      <c r="AZ3811" s="271"/>
      <c r="BA3811" s="271"/>
      <c r="BB3811" s="271"/>
      <c r="BC3811" s="271"/>
    </row>
    <row r="3813" spans="2:55" ht="69" customHeight="1" x14ac:dyDescent="0.25">
      <c r="D3813" s="162" t="str">
        <f>IF(D3799&gt;0,"Organismo patrocinado","")</f>
        <v/>
      </c>
      <c r="E3813" s="162" t="str">
        <f>IF(D3799&gt;0,"Dotacion de personal","")</f>
        <v/>
      </c>
      <c r="F3813" s="162" t="str">
        <f>IF(D3799&gt;0,"Cantidad de personas informadas a capacitar","")</f>
        <v/>
      </c>
      <c r="G3813" s="162" t="str">
        <f>IF(D3799&gt;0,"Cantidad de personas a capacitar en el curso","")</f>
        <v/>
      </c>
      <c r="AP3813" s="162" t="str">
        <f>IF(AP3799&gt;0,"Organismo patrocinado","")</f>
        <v/>
      </c>
      <c r="AQ3813" s="162" t="str">
        <f>IF(AP3799&gt;0,"Dotacion de personal","")</f>
        <v/>
      </c>
      <c r="AR3813" s="162" t="str">
        <f>IF(AP3799&gt;0,"Cantidad de personas informadas a capacitar","")</f>
        <v/>
      </c>
      <c r="AS3813" s="162" t="str">
        <f>IF(AP3799&gt;0,"Cantidad de personas a capacitar en el curso","")</f>
        <v/>
      </c>
    </row>
    <row r="3814" spans="2:55" x14ac:dyDescent="0.25">
      <c r="D3814" s="163"/>
      <c r="E3814" s="183" t="str">
        <f>IF(AND(D3799&gt;0,D3814&gt;0),VLOOKUP(D3814,'Organismos patrocinados'!$D$14:$G$43,3,FALSE),"")</f>
        <v/>
      </c>
      <c r="F3814" s="183" t="str">
        <f>IF(AND(D3799&gt;0,D3814&gt;0),VLOOKUP(D3814,'Organismos patrocinados'!$D$14:$G$43,4,FALSE),"")</f>
        <v/>
      </c>
      <c r="G3814" s="77"/>
      <c r="AP3814" s="163"/>
      <c r="AQ3814" s="183" t="str">
        <f>IF(AND(AP3799&gt;0,AP3814&gt;0),VLOOKUP(AP3814,'Organismos patrocinados'!$D$14:$G$43,3,FALSE),"")</f>
        <v/>
      </c>
      <c r="AR3814" s="183" t="str">
        <f>IF(AND(AP3799&gt;0,AP3814&gt;0),VLOOKUP(AP3814,'Organismos patrocinados'!$D$14:$G$43,4,FALSE),"")</f>
        <v/>
      </c>
      <c r="AS3814" s="77"/>
    </row>
    <row r="3815" spans="2:55" x14ac:dyDescent="0.25">
      <c r="D3815" s="163"/>
      <c r="E3815" s="183" t="str">
        <f>IF(AND(D3799&gt;0,D3815&gt;0),VLOOKUP(D3815,'Organismos patrocinados'!$D$14:$G$43,3,FALSE),"")</f>
        <v/>
      </c>
      <c r="F3815" s="183" t="str">
        <f>IF(AND(D3799&gt;0,D3815&gt;0),VLOOKUP(D3815,'Organismos patrocinados'!$D$14:$G$43,4,FALSE),"")</f>
        <v/>
      </c>
      <c r="G3815" s="77"/>
      <c r="AP3815" s="163"/>
      <c r="AQ3815" s="183" t="str">
        <f>IF(AND(AP3799&gt;0,AP3815&gt;0),VLOOKUP(AP3815,'Organismos patrocinados'!$D$14:$G$43,3,FALSE),"")</f>
        <v/>
      </c>
      <c r="AR3815" s="183" t="str">
        <f>IF(AND(AP3799&gt;0,AP3815&gt;0),VLOOKUP(AP3815,'Organismos patrocinados'!$D$14:$G$43,4,FALSE),"")</f>
        <v/>
      </c>
      <c r="AS3815" s="77"/>
    </row>
    <row r="3816" spans="2:55" x14ac:dyDescent="0.25">
      <c r="D3816" s="163"/>
      <c r="E3816" s="183" t="str">
        <f>IF(AND(D3799&gt;0,D3816&gt;0),VLOOKUP(D3816,'Organismos patrocinados'!$D$14:$G$43,3,FALSE),"")</f>
        <v/>
      </c>
      <c r="F3816" s="183" t="str">
        <f>IF(AND(D3799&gt;0,D3816&gt;0),VLOOKUP(D3816,'Organismos patrocinados'!$D$14:$G$43,4,FALSE),"")</f>
        <v/>
      </c>
      <c r="G3816" s="77"/>
      <c r="AP3816" s="163"/>
      <c r="AQ3816" s="183" t="str">
        <f>IF(AND(AP3799&gt;0,AP3816&gt;0),VLOOKUP(AP3816,'Organismos patrocinados'!$D$14:$G$43,3,FALSE),"")</f>
        <v/>
      </c>
      <c r="AR3816" s="183" t="str">
        <f>IF(AND(AP3799&gt;0,AP3816&gt;0),VLOOKUP(AP3816,'Organismos patrocinados'!$D$14:$G$43,4,FALSE),"")</f>
        <v/>
      </c>
      <c r="AS3816" s="77"/>
    </row>
    <row r="3817" spans="2:55" x14ac:dyDescent="0.25">
      <c r="D3817" s="163"/>
      <c r="E3817" s="183" t="str">
        <f>IF(AND(D3799&gt;0,D3817&gt;0),VLOOKUP(D3817,'Organismos patrocinados'!$D$14:$G$43,3,FALSE),"")</f>
        <v/>
      </c>
      <c r="F3817" s="183" t="str">
        <f>IF(AND(D3799&gt;0,D3817&gt;0),VLOOKUP(D3817,'Organismos patrocinados'!$D$14:$G$43,4,FALSE),"")</f>
        <v/>
      </c>
      <c r="G3817" s="77"/>
      <c r="AP3817" s="163"/>
      <c r="AQ3817" s="183" t="str">
        <f>IF(AND(AP3799&gt;0,AP3817&gt;0),VLOOKUP(AP3817,'Organismos patrocinados'!$D$14:$G$43,3,FALSE),"")</f>
        <v/>
      </c>
      <c r="AR3817" s="183" t="str">
        <f>IF(AND(AP3799&gt;0,AP3817&gt;0),VLOOKUP(AP3817,'Organismos patrocinados'!$D$14:$G$43,4,FALSE),"")</f>
        <v/>
      </c>
      <c r="AS3817" s="77"/>
    </row>
    <row r="3818" spans="2:55" x14ac:dyDescent="0.25">
      <c r="D3818" s="163"/>
      <c r="E3818" s="183" t="str">
        <f>IF(AND(D3799&gt;0,D3818&gt;0),VLOOKUP(D3818,'Organismos patrocinados'!$D$14:$G$43,3,FALSE),"")</f>
        <v/>
      </c>
      <c r="F3818" s="183" t="str">
        <f>IF(AND(D3799&gt;0,D3818&gt;0),VLOOKUP(D3818,'Organismos patrocinados'!$D$14:$G$43,4,FALSE),"")</f>
        <v/>
      </c>
      <c r="G3818" s="77"/>
      <c r="AP3818" s="163"/>
      <c r="AQ3818" s="183" t="str">
        <f>IF(AND(AP3799&gt;0,AP3818&gt;0),VLOOKUP(AP3818,'Organismos patrocinados'!$D$14:$G$43,3,FALSE),"")</f>
        <v/>
      </c>
      <c r="AR3818" s="183" t="str">
        <f>IF(AND(AP3799&gt;0,AP3818&gt;0),VLOOKUP(AP3818,'Organismos patrocinados'!$D$14:$G$43,4,FALSE),"")</f>
        <v/>
      </c>
      <c r="AS3818" s="77"/>
    </row>
    <row r="3819" spans="2:55" x14ac:dyDescent="0.25">
      <c r="D3819" s="163"/>
      <c r="E3819" s="183" t="str">
        <f>IF(AND(D3799&gt;0,D3819&gt;0),VLOOKUP(D3819,'Organismos patrocinados'!$D$14:$G$43,3,FALSE),"")</f>
        <v/>
      </c>
      <c r="F3819" s="183" t="str">
        <f>IF(AND(D3799&gt;0,D3819&gt;0),VLOOKUP(D3819,'Organismos patrocinados'!$D$14:$G$43,4,FALSE),"")</f>
        <v/>
      </c>
      <c r="G3819" s="77"/>
      <c r="AP3819" s="163"/>
      <c r="AQ3819" s="183" t="str">
        <f>IF(AND(AP3799&gt;0,AP3819&gt;0),VLOOKUP(AP3819,'Organismos patrocinados'!$D$14:$G$43,3,FALSE),"")</f>
        <v/>
      </c>
      <c r="AR3819" s="183" t="str">
        <f>IF(AND(AP3799&gt;0,AP3819&gt;0),VLOOKUP(AP3819,'Organismos patrocinados'!$D$14:$G$43,4,FALSE),"")</f>
        <v/>
      </c>
      <c r="AS3819" s="77"/>
    </row>
    <row r="3820" spans="2:55" x14ac:dyDescent="0.25">
      <c r="D3820" s="163"/>
      <c r="E3820" s="183" t="str">
        <f>IF(AND(D3799&gt;0,D3820&gt;0),VLOOKUP(D3820,'Organismos patrocinados'!$D$14:$G$43,3,FALSE),"")</f>
        <v/>
      </c>
      <c r="F3820" s="183" t="str">
        <f>IF(AND(D3799&gt;0,D3820&gt;0),VLOOKUP(D3820,'Organismos patrocinados'!$D$14:$G$43,4,FALSE),"")</f>
        <v/>
      </c>
      <c r="G3820" s="77"/>
      <c r="AP3820" s="163"/>
      <c r="AQ3820" s="183" t="str">
        <f>IF(AND(AP3799&gt;0,AP3820&gt;0),VLOOKUP(AP3820,'Organismos patrocinados'!$D$14:$G$43,3,FALSE),"")</f>
        <v/>
      </c>
      <c r="AR3820" s="183" t="str">
        <f>IF(AND(AP3799&gt;0,AP3820&gt;0),VLOOKUP(AP3820,'Organismos patrocinados'!$D$14:$G$43,4,FALSE),"")</f>
        <v/>
      </c>
      <c r="AS3820" s="77"/>
    </row>
    <row r="3821" spans="2:55" x14ac:dyDescent="0.25">
      <c r="D3821" s="163"/>
      <c r="E3821" s="183" t="str">
        <f>IF(AND(D3799&gt;0,D3821&gt;0),VLOOKUP(D3821,'Organismos patrocinados'!$D$14:$G$43,3,FALSE),"")</f>
        <v/>
      </c>
      <c r="F3821" s="183" t="str">
        <f>IF(AND(D3799&gt;0,D3821&gt;0),VLOOKUP(D3821,'Organismos patrocinados'!$D$14:$G$43,4,FALSE),"")</f>
        <v/>
      </c>
      <c r="G3821" s="77"/>
      <c r="AP3821" s="163"/>
      <c r="AQ3821" s="183" t="str">
        <f>IF(AND(AP3799&gt;0,AP3821&gt;0),VLOOKUP(AP3821,'Organismos patrocinados'!$D$14:$G$43,3,FALSE),"")</f>
        <v/>
      </c>
      <c r="AR3821" s="183" t="str">
        <f>IF(AND(AP3799&gt;0,AP3821&gt;0),VLOOKUP(AP3821,'Organismos patrocinados'!$D$14:$G$43,4,FALSE),"")</f>
        <v/>
      </c>
      <c r="AS3821" s="77"/>
    </row>
    <row r="3822" spans="2:55" x14ac:dyDescent="0.25">
      <c r="D3822" s="163"/>
      <c r="E3822" s="183" t="str">
        <f>IF(AND(D3799&gt;0,D3822&gt;0),VLOOKUP(D3822,'Organismos patrocinados'!$D$14:$G$43,3,FALSE),"")</f>
        <v/>
      </c>
      <c r="F3822" s="183" t="str">
        <f>IF(AND(D3799&gt;0,D3822&gt;0),VLOOKUP(D3822,'Organismos patrocinados'!$D$14:$G$43,4,FALSE),"")</f>
        <v/>
      </c>
      <c r="G3822" s="77"/>
      <c r="AP3822" s="163"/>
      <c r="AQ3822" s="183" t="str">
        <f>IF(AND(AP3799&gt;0,AP3822&gt;0),VLOOKUP(AP3822,'Organismos patrocinados'!$D$14:$G$43,3,FALSE),"")</f>
        <v/>
      </c>
      <c r="AR3822" s="183" t="str">
        <f>IF(AND(AP3799&gt;0,AP3822&gt;0),VLOOKUP(AP3822,'Organismos patrocinados'!$D$14:$G$43,4,FALSE),"")</f>
        <v/>
      </c>
      <c r="AS3822" s="77"/>
    </row>
    <row r="3823" spans="2:55" x14ac:dyDescent="0.25">
      <c r="D3823" s="163"/>
      <c r="E3823" s="183" t="str">
        <f>IF(AND(D3799&gt;0,D3823&gt;0),VLOOKUP(D3823,'Organismos patrocinados'!$D$14:$G$43,3,FALSE),"")</f>
        <v/>
      </c>
      <c r="F3823" s="183" t="str">
        <f>IF(AND(D3799&gt;0,D3823&gt;0),VLOOKUP(D3823,'Organismos patrocinados'!$D$14:$G$43,4,FALSE),"")</f>
        <v/>
      </c>
      <c r="G3823" s="77"/>
      <c r="AP3823" s="163"/>
      <c r="AQ3823" s="183" t="str">
        <f>IF(AND(AP3799&gt;0,AP3823&gt;0),VLOOKUP(AP3823,'Organismos patrocinados'!$D$14:$G$43,3,FALSE),"")</f>
        <v/>
      </c>
      <c r="AR3823" s="183" t="str">
        <f>IF(AND(AP3799&gt;0,AP3823&gt;0),VLOOKUP(AP3823,'Organismos patrocinados'!$D$14:$G$43,4,FALSE),"")</f>
        <v/>
      </c>
      <c r="AS3823" s="77"/>
    </row>
    <row r="3824" spans="2:55" x14ac:dyDescent="0.25">
      <c r="D3824" s="163"/>
      <c r="E3824" s="183" t="str">
        <f>IF(AND(D3799&gt;0,D3824&gt;0),VLOOKUP(D3824,'Organismos patrocinados'!$D$14:$G$43,3,FALSE),"")</f>
        <v/>
      </c>
      <c r="F3824" s="183" t="str">
        <f>IF(AND(D3799&gt;0,D3824&gt;0),VLOOKUP(D3824,'Organismos patrocinados'!$D$14:$G$43,4,FALSE),"")</f>
        <v/>
      </c>
      <c r="G3824" s="77"/>
      <c r="AP3824" s="163"/>
      <c r="AQ3824" s="183" t="str">
        <f>IF(AND(AP3799&gt;0,AP3824&gt;0),VLOOKUP(AP3824,'Organismos patrocinados'!$D$14:$G$43,3,FALSE),"")</f>
        <v/>
      </c>
      <c r="AR3824" s="183" t="str">
        <f>IF(AND(AP3799&gt;0,AP3824&gt;0),VLOOKUP(AP3824,'Organismos patrocinados'!$D$14:$G$43,4,FALSE),"")</f>
        <v/>
      </c>
      <c r="AS3824" s="77"/>
    </row>
    <row r="3825" spans="2:55" x14ac:dyDescent="0.25">
      <c r="D3825" s="163"/>
      <c r="E3825" s="183" t="str">
        <f>IF(AND(D3799&gt;0,D3825&gt;0),VLOOKUP(D3825,'Organismos patrocinados'!$D$14:$G$43,3,FALSE),"")</f>
        <v/>
      </c>
      <c r="F3825" s="183" t="str">
        <f>IF(AND(D3799&gt;0,D3825&gt;0),VLOOKUP(D3825,'Organismos patrocinados'!$D$14:$G$43,4,FALSE),"")</f>
        <v/>
      </c>
      <c r="G3825" s="77"/>
      <c r="AP3825" s="163"/>
      <c r="AQ3825" s="183" t="str">
        <f>IF(AND(AP3799&gt;0,AP3825&gt;0),VLOOKUP(AP3825,'Organismos patrocinados'!$D$14:$G$43,3,FALSE),"")</f>
        <v/>
      </c>
      <c r="AR3825" s="183" t="str">
        <f>IF(AND(AP3799&gt;0,AP3825&gt;0),VLOOKUP(AP3825,'Organismos patrocinados'!$D$14:$G$43,4,FALSE),"")</f>
        <v/>
      </c>
      <c r="AS3825" s="77"/>
    </row>
    <row r="3826" spans="2:55" x14ac:dyDescent="0.25">
      <c r="D3826" s="163"/>
      <c r="E3826" s="183" t="str">
        <f>IF(AND(D3799&gt;0,D3826&gt;0),VLOOKUP(D3826,'Organismos patrocinados'!$D$14:$G$43,3,FALSE),"")</f>
        <v/>
      </c>
      <c r="F3826" s="183" t="str">
        <f>IF(AND(D3799&gt;0,D3826&gt;0),VLOOKUP(D3826,'Organismos patrocinados'!$D$14:$G$43,4,FALSE),"")</f>
        <v/>
      </c>
      <c r="G3826" s="77"/>
      <c r="AP3826" s="163"/>
      <c r="AQ3826" s="183" t="str">
        <f>IF(AND(AP3799&gt;0,AP3826&gt;0),VLOOKUP(AP3826,'Organismos patrocinados'!$D$14:$G$43,3,FALSE),"")</f>
        <v/>
      </c>
      <c r="AR3826" s="183" t="str">
        <f>IF(AND(AP3799&gt;0,AP3826&gt;0),VLOOKUP(AP3826,'Organismos patrocinados'!$D$14:$G$43,4,FALSE),"")</f>
        <v/>
      </c>
      <c r="AS3826" s="77"/>
    </row>
    <row r="3827" spans="2:55" x14ac:dyDescent="0.25">
      <c r="D3827" s="163"/>
      <c r="E3827" s="183" t="str">
        <f>IF(AND(D3799&gt;0,D3827&gt;0),VLOOKUP(D3827,'Organismos patrocinados'!$D$14:$G$43,3,FALSE),"")</f>
        <v/>
      </c>
      <c r="F3827" s="183" t="str">
        <f>IF(AND(D3799&gt;0,D3827&gt;0),VLOOKUP(D3827,'Organismos patrocinados'!$D$14:$G$43,4,FALSE),"")</f>
        <v/>
      </c>
      <c r="G3827" s="77"/>
      <c r="AP3827" s="163"/>
      <c r="AQ3827" s="183" t="str">
        <f>IF(AND(AP3799&gt;0,AP3827&gt;0),VLOOKUP(AP3827,'Organismos patrocinados'!$D$14:$G$43,3,FALSE),"")</f>
        <v/>
      </c>
      <c r="AR3827" s="183" t="str">
        <f>IF(AND(AP3799&gt;0,AP3827&gt;0),VLOOKUP(AP3827,'Organismos patrocinados'!$D$14:$G$43,4,FALSE),"")</f>
        <v/>
      </c>
      <c r="AS3827" s="77"/>
    </row>
    <row r="3828" spans="2:55" x14ac:dyDescent="0.25">
      <c r="D3828" s="387" t="str">
        <f>IF(D3799&gt;0,"Total","")</f>
        <v/>
      </c>
      <c r="E3828" s="387"/>
      <c r="F3828" s="387"/>
      <c r="G3828" s="167" t="str">
        <f>IF(D3799&gt;0,SUM(G3814:G3827),"")</f>
        <v/>
      </c>
      <c r="AP3828" s="387" t="str">
        <f>IF(AP3799&gt;0,"Total","")</f>
        <v/>
      </c>
      <c r="AQ3828" s="387"/>
      <c r="AR3828" s="387"/>
      <c r="AS3828" s="167" t="str">
        <f>IF(AP3799&gt;0,SUM(AS3814:AS3827),"")</f>
        <v/>
      </c>
    </row>
    <row r="3833" spans="2:55" ht="30" customHeight="1" x14ac:dyDescent="0.25">
      <c r="C3833" s="103"/>
      <c r="D3833" s="103"/>
      <c r="E3833" s="103"/>
      <c r="F3833" s="166" t="str">
        <f>IF(D3799&gt;0,"Producción / Operaciones ","")</f>
        <v/>
      </c>
      <c r="G3833" s="166" t="str">
        <f>IF(D3799&gt;0,"Comercial y ventas","")</f>
        <v/>
      </c>
      <c r="H3833" s="166" t="str">
        <f>IF(D3799&gt;0,"Administración y finanzas","")</f>
        <v/>
      </c>
      <c r="I3833" s="166" t="str">
        <f>IF(D3799&gt;0,"Recursos Humanos","")</f>
        <v/>
      </c>
      <c r="J3833" s="166" t="str">
        <f>IF(D3799&gt;0,"Otros","")</f>
        <v/>
      </c>
      <c r="K3833" s="166" t="str">
        <f>IF(D3799&gt;0,"TOTAL","")</f>
        <v/>
      </c>
      <c r="AO3833" s="103"/>
      <c r="AP3833" s="103"/>
      <c r="AQ3833" s="103"/>
      <c r="AR3833" s="166" t="str">
        <f>IF(AP3799&gt;0,"Producción / Operaciones ","")</f>
        <v/>
      </c>
      <c r="AS3833" s="166" t="str">
        <f>IF(AP3799&gt;0,"Comercial y ventas","")</f>
        <v/>
      </c>
      <c r="AT3833" s="166" t="str">
        <f>IF(AP3799&gt;0,"Administración y finanzas","")</f>
        <v/>
      </c>
      <c r="AU3833" s="166" t="str">
        <f>IF(AP3799&gt;0,"Recursos Humanos","")</f>
        <v/>
      </c>
      <c r="AV3833" s="166" t="str">
        <f>IF(AP3799&gt;0,"Otros","")</f>
        <v/>
      </c>
      <c r="AW3833" s="166" t="str">
        <f>IF(AP3799&gt;0,"TOTAL","")</f>
        <v/>
      </c>
    </row>
    <row r="3834" spans="2:55" x14ac:dyDescent="0.25">
      <c r="C3834" s="388" t="str">
        <f>IF(AND('Empresa Cooperativa'!D4054=Tablas!C4046,D3799&gt;0),"Gerentes",IF(AND(D3799&gt;0,'Empresa Cooperativa'!D4054=Tablas!C4047),"Cantidad de asociados a capacitar",""))</f>
        <v/>
      </c>
      <c r="D3834" s="388"/>
      <c r="E3834" s="388"/>
      <c r="F3834" s="184"/>
      <c r="G3834" s="184"/>
      <c r="H3834" s="184"/>
      <c r="I3834" s="184"/>
      <c r="J3834" s="184"/>
      <c r="K3834" s="131" t="str">
        <f>IF(D3799&gt;0,SUM(F3834:J3834),"")</f>
        <v/>
      </c>
      <c r="AO3834" s="388" t="str">
        <f>IF(AND('Empresa Cooperativa'!AP4054=Tablas!AQ4046,AP3799&gt;0),"Gerentes",IF(AND(AP3799&gt;0,'Empresa Cooperativa'!AP4054=Tablas!AQ4047),"Cantidad de asociados a capacitar",""))</f>
        <v/>
      </c>
      <c r="AP3834" s="388"/>
      <c r="AQ3834" s="388"/>
      <c r="AR3834" s="184"/>
      <c r="AS3834" s="184"/>
      <c r="AT3834" s="184"/>
      <c r="AU3834" s="184"/>
      <c r="AV3834" s="184"/>
      <c r="AW3834" s="131" t="str">
        <f>IF(AP3799&gt;0,SUM(AR3834:AV3834),"")</f>
        <v/>
      </c>
    </row>
    <row r="3835" spans="2:55" x14ac:dyDescent="0.25">
      <c r="C3835" s="389" t="str">
        <f>IF(AND(D3799&gt;0,'Empresa Cooperativa'!D4054=Tablas!C4046),"Mandos Medios (supervisores, jefes de área, etc.)","")</f>
        <v/>
      </c>
      <c r="D3835" s="389"/>
      <c r="E3835" s="389"/>
      <c r="F3835" s="184"/>
      <c r="G3835" s="184"/>
      <c r="H3835" s="184"/>
      <c r="I3835" s="184"/>
      <c r="J3835" s="184"/>
      <c r="K3835" s="131" t="str">
        <f>IF(D3799&gt;0,SUM(F3835:J3835),"")</f>
        <v/>
      </c>
      <c r="AO3835" s="389" t="str">
        <f>IF(AND(AP3799&gt;0,'Empresa Cooperativa'!AP4054=Tablas!AQ4046),"Mandos Medios (supervisores, jefes de área, etc.)","")</f>
        <v/>
      </c>
      <c r="AP3835" s="389"/>
      <c r="AQ3835" s="389"/>
      <c r="AR3835" s="184"/>
      <c r="AS3835" s="184"/>
      <c r="AT3835" s="184"/>
      <c r="AU3835" s="184"/>
      <c r="AV3835" s="184"/>
      <c r="AW3835" s="131" t="str">
        <f>IF(AP3799&gt;0,SUM(AR3835:AV3835),"")</f>
        <v/>
      </c>
    </row>
    <row r="3836" spans="2:55" x14ac:dyDescent="0.25">
      <c r="C3836" s="389" t="str">
        <f>IF(AND(D3799&gt;0,'Empresa Cooperativa'!D4054=Tablas!C4046),"Operativos","")</f>
        <v/>
      </c>
      <c r="D3836" s="389"/>
      <c r="E3836" s="389"/>
      <c r="F3836" s="184"/>
      <c r="G3836" s="184"/>
      <c r="H3836" s="184"/>
      <c r="I3836" s="184"/>
      <c r="J3836" s="184"/>
      <c r="K3836" s="131" t="str">
        <f>IF(D3799&gt;0,SUM(F3836:J3836),"")</f>
        <v/>
      </c>
      <c r="AO3836" s="389" t="str">
        <f>IF(AND(AP3799&gt;0,'Empresa Cooperativa'!AP4054=Tablas!AQ4046),"Operativos","")</f>
        <v/>
      </c>
      <c r="AP3836" s="389"/>
      <c r="AQ3836" s="389"/>
      <c r="AR3836" s="184"/>
      <c r="AS3836" s="184"/>
      <c r="AT3836" s="184"/>
      <c r="AU3836" s="184"/>
      <c r="AV3836" s="184"/>
      <c r="AW3836" s="131" t="str">
        <f>IF(AP3799&gt;0,SUM(AR3836:AV3836),"")</f>
        <v/>
      </c>
    </row>
    <row r="3837" spans="2:55" x14ac:dyDescent="0.25">
      <c r="C3837" s="386" t="str">
        <f>IF(D3799&gt;0,"Total","")</f>
        <v/>
      </c>
      <c r="D3837" s="386"/>
      <c r="E3837" s="386"/>
      <c r="F3837" s="130" t="str">
        <f>IF(D3799&gt;0,SUM(F3834:F3836),"")</f>
        <v/>
      </c>
      <c r="G3837" s="130" t="str">
        <f>IF(D3799&gt;0,SUM(G3834:G3836),"")</f>
        <v/>
      </c>
      <c r="H3837" s="130" t="str">
        <f>IF(D3799&gt;0,SUM(H3834:H3836),"")</f>
        <v/>
      </c>
      <c r="I3837" s="130" t="str">
        <f>IF(D3799&gt;0,SUM(I3834:I3836),"")</f>
        <v/>
      </c>
      <c r="J3837" s="130" t="str">
        <f>IF(D3799&gt;0,SUM(J3834:J3836),"")</f>
        <v/>
      </c>
      <c r="K3837" s="130" t="str">
        <f>IF(D3799&gt;0,SUM(K3834:K3836),"")</f>
        <v/>
      </c>
      <c r="AO3837" s="386" t="str">
        <f>IF(AP3799&gt;0,"Total","")</f>
        <v/>
      </c>
      <c r="AP3837" s="386"/>
      <c r="AQ3837" s="386"/>
      <c r="AR3837" s="130" t="str">
        <f>IF(AP3799&gt;0,SUM(AR3834:AR3836),"")</f>
        <v/>
      </c>
      <c r="AS3837" s="130" t="str">
        <f>IF(AP3799&gt;0,SUM(AS3834:AS3836),"")</f>
        <v/>
      </c>
      <c r="AT3837" s="130" t="str">
        <f>IF(AP3799&gt;0,SUM(AT3834:AT3836),"")</f>
        <v/>
      </c>
      <c r="AU3837" s="130" t="str">
        <f>IF(AP3799&gt;0,SUM(AU3834:AU3836),"")</f>
        <v/>
      </c>
      <c r="AV3837" s="130" t="str">
        <f>IF(AP3799&gt;0,SUM(AV3834:AV3836),"")</f>
        <v/>
      </c>
      <c r="AW3837" s="130" t="str">
        <f>IF(AP3799&gt;0,SUM(AW3834:AW3836),"")</f>
        <v/>
      </c>
    </row>
    <row r="3838" spans="2:55" x14ac:dyDescent="0.25">
      <c r="C3838" s="58"/>
      <c r="D3838" s="58"/>
      <c r="E3838" s="58"/>
      <c r="F3838" s="58"/>
      <c r="G3838" s="58"/>
      <c r="H3838" s="58"/>
      <c r="I3838" s="58"/>
      <c r="J3838" s="58"/>
      <c r="K3838" s="58"/>
      <c r="AO3838" s="58"/>
      <c r="AP3838" s="58"/>
      <c r="AQ3838" s="58"/>
      <c r="AR3838" s="58"/>
      <c r="AS3838" s="58"/>
      <c r="AT3838" s="58"/>
      <c r="AU3838" s="58"/>
      <c r="AV3838" s="58"/>
      <c r="AW3838" s="58"/>
    </row>
    <row r="3840" spans="2:55" ht="15.75" x14ac:dyDescent="0.25">
      <c r="B3840" s="271" t="s">
        <v>9207</v>
      </c>
      <c r="C3840" s="271"/>
      <c r="D3840" s="271"/>
      <c r="E3840" s="271"/>
      <c r="F3840" s="271"/>
      <c r="G3840" s="271"/>
      <c r="H3840" s="271"/>
      <c r="I3840" s="271"/>
      <c r="J3840" s="271"/>
      <c r="K3840" s="271"/>
      <c r="L3840" s="271"/>
      <c r="M3840" s="271"/>
      <c r="N3840" s="271"/>
      <c r="O3840" s="271"/>
      <c r="P3840" s="271"/>
      <c r="Q3840" s="271"/>
      <c r="AN3840" s="271" t="s">
        <v>9207</v>
      </c>
      <c r="AO3840" s="271"/>
      <c r="AP3840" s="271"/>
      <c r="AQ3840" s="271"/>
      <c r="AR3840" s="271"/>
      <c r="AS3840" s="271"/>
      <c r="AT3840" s="271"/>
      <c r="AU3840" s="271"/>
      <c r="AV3840" s="271"/>
      <c r="AW3840" s="271"/>
      <c r="AX3840" s="271"/>
      <c r="AY3840" s="271"/>
      <c r="AZ3840" s="271"/>
      <c r="BA3840" s="271"/>
      <c r="BB3840" s="271"/>
      <c r="BC3840" s="271"/>
    </row>
    <row r="3842" spans="2:55" x14ac:dyDescent="0.25">
      <c r="B3842" s="288" t="str">
        <f>IF(OR(AND(D3704=Tablas!$C$61,'Formacion Profesional'!G3704=Tablas!$C$53),AND(D3704=Tablas!$C$61,'Formacion Profesional'!G3704=Tablas!$C$54),AND(D3704=Tablas!$C$62,'Formacion Profesional'!G3704=Tablas!$C$53),AND(D3704=Tablas!$C$62,'Formacion Profesional'!G3704=Tablas!$C$56)),"Estos items no son financiables para la combinación de tipo de formación y modalidad","")</f>
        <v/>
      </c>
      <c r="C3842" s="288"/>
      <c r="D3842" s="288"/>
      <c r="E3842" s="288"/>
      <c r="F3842" s="288"/>
      <c r="G3842" s="288"/>
      <c r="H3842" s="288"/>
      <c r="I3842" s="288"/>
      <c r="J3842" s="288"/>
      <c r="K3842" s="288"/>
      <c r="L3842" s="288"/>
      <c r="M3842" s="288"/>
      <c r="N3842" s="288"/>
      <c r="O3842" s="288"/>
      <c r="P3842" s="288"/>
      <c r="Q3842" s="288"/>
      <c r="AN3842" s="288" t="str">
        <f>IF(OR(AND(AP3704=Tablas!$C$61,'Formacion Profesional'!AS3704=Tablas!$C$53),AND(AP3704=Tablas!$C$61,'Formacion Profesional'!AS3704=Tablas!$C$54),AND(AP3704=Tablas!$C$62,'Formacion Profesional'!AS3704=Tablas!$C$53),AND(AP3704=Tablas!$C$62,'Formacion Profesional'!AS3704=Tablas!$C$56)),"Estos items no son financiables para la combinación de tipo de formación y modalidad","")</f>
        <v/>
      </c>
      <c r="AO3842" s="288"/>
      <c r="AP3842" s="288"/>
      <c r="AQ3842" s="288"/>
      <c r="AR3842" s="288"/>
      <c r="AS3842" s="288"/>
      <c r="AT3842" s="288"/>
      <c r="AU3842" s="288"/>
      <c r="AV3842" s="288"/>
      <c r="AW3842" s="288"/>
      <c r="AX3842" s="288"/>
      <c r="AY3842" s="288"/>
      <c r="AZ3842" s="288"/>
      <c r="BA3842" s="288"/>
      <c r="BB3842" s="288"/>
      <c r="BC3842" s="288"/>
    </row>
    <row r="3844" spans="2:55" ht="47.25" customHeight="1" x14ac:dyDescent="0.25">
      <c r="D3844" s="390" t="str">
        <f>IF(AND(D3704=Tablas!$C$62,OR('Formacion Profesional'!G3704=Tablas!$C$54,'Formacion Profesional'!G3704=Tablas!$C$57)),"Insumos 
(Elementos consumidos en la capacitación brindada)","")</f>
        <v/>
      </c>
      <c r="E3844" s="391"/>
      <c r="F3844" s="390" t="str">
        <f>IF(AND(D3704=Tablas!$C$62,'Formacion Profesional'!G3704=Tablas!$C$54,E3774&gt;0),"Ropa de trabajo
(Overol, mameluco o similares)","")</f>
        <v/>
      </c>
      <c r="G3844" s="391"/>
      <c r="H3844" s="390" t="str">
        <f>IF(AND(D3704=Tablas!$C$62,'Formacion Profesional'!G3704=Tablas!$C$54,E3774&gt;0),"Elementos de protección personal (EPP)
(Cascos, guantes, mangas, protección ocular y calzado de seguridad)","")</f>
        <v/>
      </c>
      <c r="I3844" s="392"/>
      <c r="J3844" s="392"/>
      <c r="AP3844" s="390" t="str">
        <f>IF(AND(AP3704=Tablas!$C$62,OR('Formacion Profesional'!AS3704=Tablas!$C$54,'Formacion Profesional'!AS3704=Tablas!$C$57)),"Insumos 
(Elementos consumidos en la capacitación brindada)","")</f>
        <v/>
      </c>
      <c r="AQ3844" s="391"/>
      <c r="AR3844" s="390" t="str">
        <f>IF(AND(AP3704=Tablas!$C$62,'Formacion Profesional'!AS3704=Tablas!$C$54,AQ3774&gt;0),"Ropa de trabajo
(Overol, mameluco o similares)","")</f>
        <v/>
      </c>
      <c r="AS3844" s="391"/>
      <c r="AT3844" s="390" t="str">
        <f>IF(AND(AP3704=Tablas!$C$62,'Formacion Profesional'!AS3704=Tablas!$C$54,AQ3774&gt;0),"Elementos de protección personal (EPP)
(Cascos, guantes, mangas, protección ocular y calzado de seguridad)","")</f>
        <v/>
      </c>
      <c r="AU3844" s="392"/>
      <c r="AV3844" s="392"/>
    </row>
    <row r="3845" spans="2:55" x14ac:dyDescent="0.25">
      <c r="D3845" s="393"/>
      <c r="E3845" s="393"/>
      <c r="F3845" s="394"/>
      <c r="G3845" s="394"/>
      <c r="H3845" s="394"/>
      <c r="I3845" s="394"/>
      <c r="J3845" s="394"/>
      <c r="AP3845" s="393"/>
      <c r="AQ3845" s="393"/>
      <c r="AR3845" s="394"/>
      <c r="AS3845" s="394"/>
      <c r="AT3845" s="394"/>
      <c r="AU3845" s="394"/>
      <c r="AV3845" s="394"/>
    </row>
    <row r="3846" spans="2:55" x14ac:dyDescent="0.25">
      <c r="D3846" s="393"/>
      <c r="E3846" s="393"/>
      <c r="F3846" s="394"/>
      <c r="G3846" s="394"/>
      <c r="H3846" s="394"/>
      <c r="I3846" s="394"/>
      <c r="J3846" s="394"/>
      <c r="AP3846" s="393"/>
      <c r="AQ3846" s="393"/>
      <c r="AR3846" s="394"/>
      <c r="AS3846" s="394"/>
      <c r="AT3846" s="394"/>
      <c r="AU3846" s="394"/>
      <c r="AV3846" s="394"/>
    </row>
    <row r="3847" spans="2:55" x14ac:dyDescent="0.25">
      <c r="D3847" s="393"/>
      <c r="E3847" s="393"/>
      <c r="F3847" s="394"/>
      <c r="G3847" s="394"/>
      <c r="H3847" s="394"/>
      <c r="I3847" s="394"/>
      <c r="J3847" s="394"/>
      <c r="AP3847" s="393"/>
      <c r="AQ3847" s="393"/>
      <c r="AR3847" s="394"/>
      <c r="AS3847" s="394"/>
      <c r="AT3847" s="394"/>
      <c r="AU3847" s="394"/>
      <c r="AV3847" s="394"/>
    </row>
    <row r="3848" spans="2:55" x14ac:dyDescent="0.25">
      <c r="D3848" s="393"/>
      <c r="E3848" s="393"/>
      <c r="F3848" s="394"/>
      <c r="G3848" s="394"/>
      <c r="H3848" s="394"/>
      <c r="I3848" s="394"/>
      <c r="J3848" s="394"/>
      <c r="AP3848" s="393"/>
      <c r="AQ3848" s="393"/>
      <c r="AR3848" s="394"/>
      <c r="AS3848" s="394"/>
      <c r="AT3848" s="394"/>
      <c r="AU3848" s="394"/>
      <c r="AV3848" s="394"/>
    </row>
    <row r="3850" spans="2:55" ht="15.75" x14ac:dyDescent="0.25">
      <c r="B3850" s="271" t="s">
        <v>9209</v>
      </c>
      <c r="C3850" s="271"/>
      <c r="D3850" s="271"/>
      <c r="E3850" s="271"/>
      <c r="F3850" s="271"/>
      <c r="G3850" s="271"/>
      <c r="H3850" s="271"/>
      <c r="I3850" s="271"/>
      <c r="J3850" s="271"/>
      <c r="K3850" s="271"/>
      <c r="L3850" s="271"/>
      <c r="M3850" s="271"/>
      <c r="N3850" s="271"/>
      <c r="O3850" s="271"/>
      <c r="P3850" s="271"/>
      <c r="Q3850" s="271"/>
      <c r="AN3850" s="271" t="s">
        <v>9209</v>
      </c>
      <c r="AO3850" s="271"/>
      <c r="AP3850" s="271"/>
      <c r="AQ3850" s="271"/>
      <c r="AR3850" s="271"/>
      <c r="AS3850" s="271"/>
      <c r="AT3850" s="271"/>
      <c r="AU3850" s="271"/>
      <c r="AV3850" s="271"/>
      <c r="AW3850" s="271"/>
      <c r="AX3850" s="271"/>
      <c r="AY3850" s="271"/>
      <c r="AZ3850" s="271"/>
      <c r="BA3850" s="271"/>
      <c r="BB3850" s="271"/>
      <c r="BC3850" s="271"/>
    </row>
    <row r="3851" spans="2:55" ht="15.75" x14ac:dyDescent="0.25">
      <c r="B3851" s="52"/>
      <c r="C3851" s="52"/>
      <c r="D3851" s="52"/>
      <c r="E3851" s="52"/>
      <c r="F3851" s="52"/>
      <c r="G3851" s="52"/>
      <c r="H3851" s="52"/>
      <c r="I3851" s="52"/>
      <c r="J3851" s="52"/>
      <c r="K3851" s="52"/>
      <c r="L3851" s="52"/>
      <c r="M3851" s="52"/>
      <c r="N3851" s="52"/>
      <c r="O3851" s="52"/>
      <c r="P3851" s="52"/>
      <c r="Q3851" s="52"/>
      <c r="AN3851" s="52"/>
      <c r="AO3851" s="52"/>
      <c r="AP3851" s="52"/>
      <c r="AQ3851" s="52"/>
      <c r="AR3851" s="52"/>
      <c r="AS3851" s="52"/>
      <c r="AT3851" s="52"/>
      <c r="AU3851" s="52"/>
      <c r="AV3851" s="52"/>
      <c r="AW3851" s="52"/>
      <c r="AX3851" s="52"/>
      <c r="AY3851" s="52"/>
      <c r="AZ3851" s="52"/>
      <c r="BA3851" s="52"/>
      <c r="BB3851" s="52"/>
      <c r="BC3851" s="52"/>
    </row>
    <row r="3852" spans="2:55" x14ac:dyDescent="0.25">
      <c r="B3852" s="288" t="str">
        <f>IF(OR(AND(D3704=Tablas!$C$61,'Formacion Profesional'!G3704=Tablas!$C$53),AND(D3704=Tablas!$C$61,'Formacion Profesional'!G3704=Tablas!$C$54),AND(D3704=Tablas!$C$62,'Formacion Profesional'!G3704=Tablas!$C$53),AND(D3704=Tablas!$C$62,'Formacion Profesional'!G3704=Tablas!$C$56),AND(D3704=Tablas!$C$62,'Formacion Profesional'!G3704=Tablas!$C$57)),"Este item no es financiable para la combinación de tipo de formación y modalidad","")</f>
        <v/>
      </c>
      <c r="C3852" s="288"/>
      <c r="D3852" s="288"/>
      <c r="E3852" s="288"/>
      <c r="F3852" s="288"/>
      <c r="G3852" s="288"/>
      <c r="H3852" s="288"/>
      <c r="I3852" s="288"/>
      <c r="J3852" s="288"/>
      <c r="K3852" s="288"/>
      <c r="L3852" s="288"/>
      <c r="M3852" s="288"/>
      <c r="N3852" s="288"/>
      <c r="O3852" s="288"/>
      <c r="P3852" s="288"/>
      <c r="Q3852" s="288"/>
      <c r="AN3852" s="288" t="str">
        <f>IF(OR(AND(AP3704=Tablas!$C$61,'Formacion Profesional'!AS3704=Tablas!$C$53),AND(AP3704=Tablas!$C$61,'Formacion Profesional'!AS3704=Tablas!$C$54),AND(AP3704=Tablas!$C$62,'Formacion Profesional'!AS3704=Tablas!$C$53),AND(AP3704=Tablas!$C$62,'Formacion Profesional'!AS3704=Tablas!$C$56),AND(AP3704=Tablas!$C$62,'Formacion Profesional'!AS3704=Tablas!$C$57)),"Este item no es financiable para la combinación de tipo de formación y modalidad","")</f>
        <v/>
      </c>
      <c r="AO3852" s="288"/>
      <c r="AP3852" s="288"/>
      <c r="AQ3852" s="288"/>
      <c r="AR3852" s="288"/>
      <c r="AS3852" s="288"/>
      <c r="AT3852" s="288"/>
      <c r="AU3852" s="288"/>
      <c r="AV3852" s="288"/>
      <c r="AW3852" s="288"/>
      <c r="AX3852" s="288"/>
      <c r="AY3852" s="288"/>
      <c r="AZ3852" s="288"/>
      <c r="BA3852" s="288"/>
      <c r="BB3852" s="288"/>
      <c r="BC3852" s="288"/>
    </row>
    <row r="3854" spans="2:55" x14ac:dyDescent="0.25">
      <c r="D3854" s="162" t="str">
        <f>IF(AND(D3704=Tablas!$C$62,'Formacion Profesional'!G3704=Tablas!$C$54),"Tipo de bien","")</f>
        <v/>
      </c>
      <c r="E3854" s="162" t="str">
        <f>IF(AND(D3704=Tablas!$C$62,'Formacion Profesional'!G3704=Tablas!$C$54),"Proveedor","")</f>
        <v/>
      </c>
      <c r="F3854" s="162" t="str">
        <f>IF(AND(D3704=Tablas!$C$62,'Formacion Profesional'!G3704=Tablas!$C$54),"Especificaciones técnicas","")</f>
        <v/>
      </c>
      <c r="G3854" s="162" t="str">
        <f>IF(AND(D3704=Tablas!$C$62,'Formacion Profesional'!G3704=Tablas!$C$54),"Cantidad","")</f>
        <v/>
      </c>
      <c r="H3854" s="162" t="str">
        <f>IF(AND(D3704=Tablas!$C$62,'Formacion Profesional'!G3704=Tablas!$C$54),"Costo unitario","")</f>
        <v/>
      </c>
      <c r="I3854" s="162" t="str">
        <f>IF(AND(D3704=Tablas!$C$62,'Formacion Profesional'!G3704=Tablas!$C$54),"Total","")</f>
        <v/>
      </c>
      <c r="AP3854" s="162" t="str">
        <f>IF(AND(AP3704=Tablas!$C$62,'Formacion Profesional'!AS3704=Tablas!$C$54),"Tipo de bien","")</f>
        <v/>
      </c>
      <c r="AQ3854" s="162" t="str">
        <f>IF(AND(AP3704=Tablas!$C$62,'Formacion Profesional'!AS3704=Tablas!$C$54),"Proveedor","")</f>
        <v/>
      </c>
      <c r="AR3854" s="162" t="str">
        <f>IF(AND(AP3704=Tablas!$C$62,'Formacion Profesional'!AS3704=Tablas!$C$54),"Especificaciones técnicas","")</f>
        <v/>
      </c>
      <c r="AS3854" s="162" t="str">
        <f>IF(AND(AP3704=Tablas!$C$62,'Formacion Profesional'!AS3704=Tablas!$C$54),"Cantidad","")</f>
        <v/>
      </c>
      <c r="AT3854" s="162" t="str">
        <f>IF(AND(AP3704=Tablas!$C$62,'Formacion Profesional'!AS3704=Tablas!$C$54),"Costo unitario","")</f>
        <v/>
      </c>
      <c r="AU3854" s="162" t="str">
        <f>IF(AND(AP3704=Tablas!$C$62,'Formacion Profesional'!AS3704=Tablas!$C$54),"Total","")</f>
        <v/>
      </c>
    </row>
    <row r="3855" spans="2:55" x14ac:dyDescent="0.25">
      <c r="D3855" s="185"/>
      <c r="E3855" s="185"/>
      <c r="F3855" s="185"/>
      <c r="G3855" s="186"/>
      <c r="H3855" s="186"/>
      <c r="I3855" s="117" t="str">
        <f>IF(AND(D3704=Tablas!$C$62,'Formacion Profesional'!G3704=Tablas!$C$54),+G3855*H3855,"")</f>
        <v/>
      </c>
      <c r="AP3855" s="185"/>
      <c r="AQ3855" s="185"/>
      <c r="AR3855" s="185"/>
      <c r="AS3855" s="186"/>
      <c r="AT3855" s="186"/>
      <c r="AU3855" s="117" t="str">
        <f>IF(AND(AP3704=Tablas!$C$62,'Formacion Profesional'!AS3704=Tablas!$C$54),+AS3855*AT3855,"")</f>
        <v/>
      </c>
    </row>
    <row r="3856" spans="2:55" x14ac:dyDescent="0.25">
      <c r="D3856" s="185"/>
      <c r="E3856" s="185"/>
      <c r="F3856" s="185"/>
      <c r="G3856" s="186"/>
      <c r="H3856" s="186"/>
      <c r="I3856" s="117" t="str">
        <f>IF(AND(D3704=Tablas!$C$62,'Formacion Profesional'!G3704=Tablas!$C$54),+G3856*H3856,"")</f>
        <v/>
      </c>
      <c r="AP3856" s="185"/>
      <c r="AQ3856" s="185"/>
      <c r="AR3856" s="185"/>
      <c r="AS3856" s="186"/>
      <c r="AT3856" s="186"/>
      <c r="AU3856" s="117" t="str">
        <f>IF(AND(AP3704=Tablas!$C$62,'Formacion Profesional'!AS3704=Tablas!$C$54),+AS3856*AT3856,"")</f>
        <v/>
      </c>
    </row>
    <row r="3857" spans="2:55" x14ac:dyDescent="0.25">
      <c r="D3857" s="185"/>
      <c r="E3857" s="185"/>
      <c r="F3857" s="185"/>
      <c r="G3857" s="186"/>
      <c r="H3857" s="186"/>
      <c r="I3857" s="117" t="str">
        <f>IF(AND(D3704=Tablas!$C$62,'Formacion Profesional'!G3704=Tablas!$C$54),+G3857*H3857,"")</f>
        <v/>
      </c>
      <c r="AP3857" s="185"/>
      <c r="AQ3857" s="185"/>
      <c r="AR3857" s="185"/>
      <c r="AS3857" s="186"/>
      <c r="AT3857" s="186"/>
      <c r="AU3857" s="117" t="str">
        <f>IF(AND(AP3704=Tablas!$C$62,'Formacion Profesional'!AS3704=Tablas!$C$54),+AS3857*AT3857,"")</f>
        <v/>
      </c>
    </row>
    <row r="3858" spans="2:55" x14ac:dyDescent="0.25">
      <c r="D3858" s="185"/>
      <c r="E3858" s="185"/>
      <c r="F3858" s="185"/>
      <c r="G3858" s="186"/>
      <c r="H3858" s="186"/>
      <c r="I3858" s="117" t="str">
        <f>IF(AND(D3704=Tablas!$C$62,'Formacion Profesional'!G3704=Tablas!$C$54),+G3858*H3858,"")</f>
        <v/>
      </c>
      <c r="AP3858" s="185"/>
      <c r="AQ3858" s="185"/>
      <c r="AR3858" s="185"/>
      <c r="AS3858" s="186"/>
      <c r="AT3858" s="186"/>
      <c r="AU3858" s="117" t="str">
        <f>IF(AND(AP3704=Tablas!$C$62,'Formacion Profesional'!AS3704=Tablas!$C$54),+AS3858*AT3858,"")</f>
        <v/>
      </c>
    </row>
    <row r="3859" spans="2:55" x14ac:dyDescent="0.25">
      <c r="D3859" s="185"/>
      <c r="E3859" s="185"/>
      <c r="F3859" s="185"/>
      <c r="G3859" s="186"/>
      <c r="H3859" s="186"/>
      <c r="I3859" s="117" t="str">
        <f>IF(AND(D3704=Tablas!$C$62,'Formacion Profesional'!G3704=Tablas!$C$54),+G3859*H3859,"")</f>
        <v/>
      </c>
      <c r="AP3859" s="185"/>
      <c r="AQ3859" s="185"/>
      <c r="AR3859" s="185"/>
      <c r="AS3859" s="186"/>
      <c r="AT3859" s="186"/>
      <c r="AU3859" s="117" t="str">
        <f>IF(AND(AP3704=Tablas!$C$62,'Formacion Profesional'!AS3704=Tablas!$C$54),+AS3859*AT3859,"")</f>
        <v/>
      </c>
    </row>
    <row r="3860" spans="2:55" x14ac:dyDescent="0.25">
      <c r="D3860" s="185"/>
      <c r="E3860" s="185"/>
      <c r="F3860" s="185"/>
      <c r="G3860" s="186"/>
      <c r="H3860" s="186"/>
      <c r="I3860" s="117" t="str">
        <f>IF(AND(D3704=Tablas!$C$62,'Formacion Profesional'!G3704=Tablas!$C$54),+G3860*H3860,"")</f>
        <v/>
      </c>
      <c r="AP3860" s="185"/>
      <c r="AQ3860" s="185"/>
      <c r="AR3860" s="185"/>
      <c r="AS3860" s="186"/>
      <c r="AT3860" s="186"/>
      <c r="AU3860" s="117" t="str">
        <f>IF(AND(AP3704=Tablas!$C$62,'Formacion Profesional'!AS3704=Tablas!$C$54),+AS3860*AT3860,"")</f>
        <v/>
      </c>
    </row>
    <row r="3861" spans="2:55" x14ac:dyDescent="0.25">
      <c r="D3861" s="185"/>
      <c r="E3861" s="185"/>
      <c r="F3861" s="185"/>
      <c r="G3861" s="186"/>
      <c r="H3861" s="186"/>
      <c r="I3861" s="117" t="str">
        <f>IF(AND(D3704=Tablas!$C$62,'Formacion Profesional'!G3704=Tablas!$C$54),+G3861*H3861,"")</f>
        <v/>
      </c>
      <c r="AP3861" s="185"/>
      <c r="AQ3861" s="185"/>
      <c r="AR3861" s="185"/>
      <c r="AS3861" s="186"/>
      <c r="AT3861" s="186"/>
      <c r="AU3861" s="117" t="str">
        <f>IF(AND(AP3704=Tablas!$C$62,'Formacion Profesional'!AS3704=Tablas!$C$54),+AS3861*AT3861,"")</f>
        <v/>
      </c>
    </row>
    <row r="3862" spans="2:55" x14ac:dyDescent="0.25">
      <c r="D3862" s="185"/>
      <c r="E3862" s="185"/>
      <c r="F3862" s="185"/>
      <c r="G3862" s="186"/>
      <c r="H3862" s="186"/>
      <c r="I3862" s="117" t="str">
        <f>IF(AND(D3704=Tablas!$C$62,'Formacion Profesional'!G3704=Tablas!$C$54),+G3862*H3862,"")</f>
        <v/>
      </c>
      <c r="AP3862" s="185"/>
      <c r="AQ3862" s="185"/>
      <c r="AR3862" s="185"/>
      <c r="AS3862" s="186"/>
      <c r="AT3862" s="186"/>
      <c r="AU3862" s="117" t="str">
        <f>IF(AND(AP3704=Tablas!$C$62,'Formacion Profesional'!AS3704=Tablas!$C$54),+AS3862*AT3862,"")</f>
        <v/>
      </c>
    </row>
    <row r="3863" spans="2:55" x14ac:dyDescent="0.25">
      <c r="D3863" s="185"/>
      <c r="E3863" s="185"/>
      <c r="F3863" s="185"/>
      <c r="G3863" s="186"/>
      <c r="H3863" s="186"/>
      <c r="I3863" s="117" t="str">
        <f>IF(AND(D3704=Tablas!$C$62,'Formacion Profesional'!G3704=Tablas!$C$54),+G3863*H3863,"")</f>
        <v/>
      </c>
      <c r="AP3863" s="185"/>
      <c r="AQ3863" s="185"/>
      <c r="AR3863" s="185"/>
      <c r="AS3863" s="186"/>
      <c r="AT3863" s="186"/>
      <c r="AU3863" s="117" t="str">
        <f>IF(AND(AP3704=Tablas!$C$62,'Formacion Profesional'!AS3704=Tablas!$C$54),+AS3863*AT3863,"")</f>
        <v/>
      </c>
    </row>
    <row r="3864" spans="2:55" x14ac:dyDescent="0.25">
      <c r="D3864" s="185"/>
      <c r="E3864" s="185"/>
      <c r="F3864" s="185"/>
      <c r="G3864" s="186"/>
      <c r="H3864" s="186"/>
      <c r="I3864" s="117" t="str">
        <f>IF(AND(D3704=Tablas!$C$62,'Formacion Profesional'!G3704=Tablas!$C$54),+G3864*H3864,"")</f>
        <v/>
      </c>
      <c r="AP3864" s="185"/>
      <c r="AQ3864" s="185"/>
      <c r="AR3864" s="185"/>
      <c r="AS3864" s="186"/>
      <c r="AT3864" s="186"/>
      <c r="AU3864" s="117" t="str">
        <f>IF(AND(AP3704=Tablas!$C$62,'Formacion Profesional'!AS3704=Tablas!$C$54),+AS3864*AT3864,"")</f>
        <v/>
      </c>
    </row>
    <row r="3865" spans="2:55" x14ac:dyDescent="0.25">
      <c r="D3865" s="185"/>
      <c r="E3865" s="185"/>
      <c r="F3865" s="185"/>
      <c r="G3865" s="186"/>
      <c r="H3865" s="186"/>
      <c r="I3865" s="117" t="str">
        <f>IF(AND(D3704=Tablas!$C$62,'Formacion Profesional'!G3704=Tablas!$C$54),+G3865*H3865,"")</f>
        <v/>
      </c>
      <c r="AP3865" s="185"/>
      <c r="AQ3865" s="185"/>
      <c r="AR3865" s="185"/>
      <c r="AS3865" s="186"/>
      <c r="AT3865" s="186"/>
      <c r="AU3865" s="117" t="str">
        <f>IF(AND(AP3704=Tablas!$C$62,'Formacion Profesional'!AS3704=Tablas!$C$54),+AS3865*AT3865,"")</f>
        <v/>
      </c>
    </row>
    <row r="3866" spans="2:55" x14ac:dyDescent="0.25">
      <c r="D3866" s="185"/>
      <c r="E3866" s="185"/>
      <c r="F3866" s="185"/>
      <c r="G3866" s="186"/>
      <c r="H3866" s="186"/>
      <c r="I3866" s="117" t="str">
        <f>IF(AND(D3704=Tablas!$C$62,'Formacion Profesional'!G3704=Tablas!$C$54),+G3866*H3866,"")</f>
        <v/>
      </c>
      <c r="AP3866" s="185"/>
      <c r="AQ3866" s="185"/>
      <c r="AR3866" s="185"/>
      <c r="AS3866" s="186"/>
      <c r="AT3866" s="186"/>
      <c r="AU3866" s="117" t="str">
        <f>IF(AND(AP3704=Tablas!$C$62,'Formacion Profesional'!AS3704=Tablas!$C$54),+AS3866*AT3866,"")</f>
        <v/>
      </c>
    </row>
    <row r="3867" spans="2:55" x14ac:dyDescent="0.25">
      <c r="D3867" s="185"/>
      <c r="E3867" s="185"/>
      <c r="F3867" s="185"/>
      <c r="G3867" s="186"/>
      <c r="H3867" s="186"/>
      <c r="I3867" s="117" t="str">
        <f>IF(AND(D3704=Tablas!$C$62,'Formacion Profesional'!G3704=Tablas!$C$54),+G3867*H3867,"")</f>
        <v/>
      </c>
      <c r="AP3867" s="185"/>
      <c r="AQ3867" s="185"/>
      <c r="AR3867" s="185"/>
      <c r="AS3867" s="186"/>
      <c r="AT3867" s="186"/>
      <c r="AU3867" s="117" t="str">
        <f>IF(AND(AP3704=Tablas!$C$62,'Formacion Profesional'!AS3704=Tablas!$C$54),+AS3867*AT3867,"")</f>
        <v/>
      </c>
    </row>
    <row r="3868" spans="2:55" x14ac:dyDescent="0.25">
      <c r="D3868" s="185"/>
      <c r="E3868" s="185"/>
      <c r="F3868" s="185"/>
      <c r="G3868" s="186"/>
      <c r="H3868" s="186"/>
      <c r="I3868" s="117" t="str">
        <f>IF(AND(D3704=Tablas!$C$62,'Formacion Profesional'!G3704=Tablas!$C$54),+G3868*H3868,"")</f>
        <v/>
      </c>
      <c r="AP3868" s="185"/>
      <c r="AQ3868" s="185"/>
      <c r="AR3868" s="185"/>
      <c r="AS3868" s="186"/>
      <c r="AT3868" s="186"/>
      <c r="AU3868" s="117" t="str">
        <f>IF(AND(AP3704=Tablas!$C$62,'Formacion Profesional'!AS3704=Tablas!$C$54),+AS3868*AT3868,"")</f>
        <v/>
      </c>
    </row>
    <row r="3869" spans="2:55" x14ac:dyDescent="0.25">
      <c r="D3869" s="185"/>
      <c r="E3869" s="185"/>
      <c r="F3869" s="185"/>
      <c r="G3869" s="186"/>
      <c r="H3869" s="186"/>
      <c r="I3869" s="117" t="str">
        <f>IF(AND(D3704=Tablas!$C$62,'Formacion Profesional'!G3704=Tablas!$C$54),+G3869*H3869,"")</f>
        <v/>
      </c>
      <c r="AP3869" s="185"/>
      <c r="AQ3869" s="185"/>
      <c r="AR3869" s="185"/>
      <c r="AS3869" s="186"/>
      <c r="AT3869" s="186"/>
      <c r="AU3869" s="117" t="str">
        <f>IF(AND(AP3704=Tablas!$C$62,'Formacion Profesional'!AS3704=Tablas!$C$54),+AS3869*AT3869,"")</f>
        <v/>
      </c>
    </row>
    <row r="3870" spans="2:55" x14ac:dyDescent="0.25">
      <c r="D3870" s="387" t="str">
        <f>IF(AND(D3704=Tablas!$C$62,'Formacion Profesional'!G3704=Tablas!$C$54),"Total","")</f>
        <v/>
      </c>
      <c r="E3870" s="387"/>
      <c r="F3870" s="387"/>
      <c r="G3870" s="387"/>
      <c r="H3870" s="387"/>
      <c r="I3870" s="126">
        <f>SUM(I3855:I3869)</f>
        <v>0</v>
      </c>
      <c r="AP3870" s="387" t="str">
        <f>IF(AND(AP3704=Tablas!$C$62,'Formacion Profesional'!AS3704=Tablas!$C$54),"Total","")</f>
        <v/>
      </c>
      <c r="AQ3870" s="387"/>
      <c r="AR3870" s="387"/>
      <c r="AS3870" s="387"/>
      <c r="AT3870" s="387"/>
      <c r="AU3870" s="126">
        <f>SUM(AU3855:AU3869)</f>
        <v>0</v>
      </c>
    </row>
    <row r="3872" spans="2:55" ht="15.75" x14ac:dyDescent="0.25">
      <c r="B3872" s="271" t="s">
        <v>9210</v>
      </c>
      <c r="C3872" s="271"/>
      <c r="D3872" s="271"/>
      <c r="E3872" s="271"/>
      <c r="F3872" s="271"/>
      <c r="G3872" s="271"/>
      <c r="H3872" s="271"/>
      <c r="I3872" s="271"/>
      <c r="J3872" s="271"/>
      <c r="K3872" s="271"/>
      <c r="L3872" s="271"/>
      <c r="M3872" s="271"/>
      <c r="N3872" s="271"/>
      <c r="O3872" s="271"/>
      <c r="P3872" s="271"/>
      <c r="Q3872" s="271"/>
      <c r="AN3872" s="271" t="s">
        <v>9210</v>
      </c>
      <c r="AO3872" s="271"/>
      <c r="AP3872" s="271"/>
      <c r="AQ3872" s="271"/>
      <c r="AR3872" s="271"/>
      <c r="AS3872" s="271"/>
      <c r="AT3872" s="271"/>
      <c r="AU3872" s="271"/>
      <c r="AV3872" s="271"/>
      <c r="AW3872" s="271"/>
      <c r="AX3872" s="271"/>
      <c r="AY3872" s="271"/>
      <c r="AZ3872" s="271"/>
      <c r="BA3872" s="271"/>
      <c r="BB3872" s="271"/>
      <c r="BC3872" s="271"/>
    </row>
    <row r="3875" spans="3:54" ht="15" customHeight="1" x14ac:dyDescent="0.25">
      <c r="C3875" s="288" t="s">
        <v>9211</v>
      </c>
      <c r="D3875" s="288"/>
      <c r="E3875" s="288"/>
      <c r="F3875" s="288"/>
      <c r="G3875" s="288"/>
      <c r="H3875" s="288"/>
      <c r="AO3875" s="288" t="s">
        <v>9211</v>
      </c>
      <c r="AP3875" s="288"/>
      <c r="AQ3875" s="288"/>
      <c r="AR3875" s="288"/>
      <c r="AS3875" s="288"/>
      <c r="AT3875" s="288"/>
    </row>
    <row r="3877" spans="3:54" x14ac:dyDescent="0.25">
      <c r="C3877" s="341"/>
      <c r="D3877" s="342"/>
      <c r="E3877" s="342"/>
      <c r="F3877" s="342"/>
      <c r="G3877" s="342"/>
      <c r="H3877" s="342"/>
      <c r="I3877" s="342"/>
      <c r="J3877" s="342"/>
      <c r="K3877" s="342"/>
      <c r="L3877" s="342"/>
      <c r="M3877" s="342"/>
      <c r="N3877" s="342"/>
      <c r="O3877" s="342"/>
      <c r="P3877" s="343"/>
      <c r="AO3877" s="341"/>
      <c r="AP3877" s="342"/>
      <c r="AQ3877" s="342"/>
      <c r="AR3877" s="342"/>
      <c r="AS3877" s="342"/>
      <c r="AT3877" s="342"/>
      <c r="AU3877" s="342"/>
      <c r="AV3877" s="342"/>
      <c r="AW3877" s="342"/>
      <c r="AX3877" s="342"/>
      <c r="AY3877" s="342"/>
      <c r="AZ3877" s="342"/>
      <c r="BA3877" s="342"/>
      <c r="BB3877" s="343"/>
    </row>
    <row r="3878" spans="3:54" x14ac:dyDescent="0.25">
      <c r="C3878" s="344"/>
      <c r="D3878" s="304"/>
      <c r="E3878" s="304"/>
      <c r="F3878" s="304"/>
      <c r="G3878" s="304"/>
      <c r="H3878" s="304"/>
      <c r="I3878" s="304"/>
      <c r="J3878" s="304"/>
      <c r="K3878" s="304"/>
      <c r="L3878" s="304"/>
      <c r="M3878" s="304"/>
      <c r="N3878" s="304"/>
      <c r="O3878" s="304"/>
      <c r="P3878" s="345"/>
      <c r="AO3878" s="344"/>
      <c r="AP3878" s="304"/>
      <c r="AQ3878" s="304"/>
      <c r="AR3878" s="304"/>
      <c r="AS3878" s="304"/>
      <c r="AT3878" s="304"/>
      <c r="AU3878" s="304"/>
      <c r="AV3878" s="304"/>
      <c r="AW3878" s="304"/>
      <c r="AX3878" s="304"/>
      <c r="AY3878" s="304"/>
      <c r="AZ3878" s="304"/>
      <c r="BA3878" s="304"/>
      <c r="BB3878" s="345"/>
    </row>
    <row r="3879" spans="3:54" x14ac:dyDescent="0.25">
      <c r="C3879" s="344"/>
      <c r="D3879" s="304"/>
      <c r="E3879" s="304"/>
      <c r="F3879" s="304"/>
      <c r="G3879" s="304"/>
      <c r="H3879" s="304"/>
      <c r="I3879" s="304"/>
      <c r="J3879" s="304"/>
      <c r="K3879" s="304"/>
      <c r="L3879" s="304"/>
      <c r="M3879" s="304"/>
      <c r="N3879" s="304"/>
      <c r="O3879" s="304"/>
      <c r="P3879" s="345"/>
      <c r="AO3879" s="344"/>
      <c r="AP3879" s="304"/>
      <c r="AQ3879" s="304"/>
      <c r="AR3879" s="304"/>
      <c r="AS3879" s="304"/>
      <c r="AT3879" s="304"/>
      <c r="AU3879" s="304"/>
      <c r="AV3879" s="304"/>
      <c r="AW3879" s="304"/>
      <c r="AX3879" s="304"/>
      <c r="AY3879" s="304"/>
      <c r="AZ3879" s="304"/>
      <c r="BA3879" s="304"/>
      <c r="BB3879" s="345"/>
    </row>
    <row r="3880" spans="3:54" x14ac:dyDescent="0.25">
      <c r="C3880" s="344"/>
      <c r="D3880" s="304"/>
      <c r="E3880" s="304"/>
      <c r="F3880" s="304"/>
      <c r="G3880" s="304"/>
      <c r="H3880" s="304"/>
      <c r="I3880" s="304"/>
      <c r="J3880" s="304"/>
      <c r="K3880" s="304"/>
      <c r="L3880" s="304"/>
      <c r="M3880" s="304"/>
      <c r="N3880" s="304"/>
      <c r="O3880" s="304"/>
      <c r="P3880" s="345"/>
      <c r="AO3880" s="344"/>
      <c r="AP3880" s="304"/>
      <c r="AQ3880" s="304"/>
      <c r="AR3880" s="304"/>
      <c r="AS3880" s="304"/>
      <c r="AT3880" s="304"/>
      <c r="AU3880" s="304"/>
      <c r="AV3880" s="304"/>
      <c r="AW3880" s="304"/>
      <c r="AX3880" s="304"/>
      <c r="AY3880" s="304"/>
      <c r="AZ3880" s="304"/>
      <c r="BA3880" s="304"/>
      <c r="BB3880" s="345"/>
    </row>
    <row r="3881" spans="3:54" x14ac:dyDescent="0.25">
      <c r="C3881" s="344"/>
      <c r="D3881" s="304"/>
      <c r="E3881" s="304"/>
      <c r="F3881" s="304"/>
      <c r="G3881" s="304"/>
      <c r="H3881" s="304"/>
      <c r="I3881" s="304"/>
      <c r="J3881" s="304"/>
      <c r="K3881" s="304"/>
      <c r="L3881" s="304"/>
      <c r="M3881" s="304"/>
      <c r="N3881" s="304"/>
      <c r="O3881" s="304"/>
      <c r="P3881" s="345"/>
      <c r="AO3881" s="344"/>
      <c r="AP3881" s="304"/>
      <c r="AQ3881" s="304"/>
      <c r="AR3881" s="304"/>
      <c r="AS3881" s="304"/>
      <c r="AT3881" s="304"/>
      <c r="AU3881" s="304"/>
      <c r="AV3881" s="304"/>
      <c r="AW3881" s="304"/>
      <c r="AX3881" s="304"/>
      <c r="AY3881" s="304"/>
      <c r="AZ3881" s="304"/>
      <c r="BA3881" s="304"/>
      <c r="BB3881" s="345"/>
    </row>
    <row r="3882" spans="3:54" x14ac:dyDescent="0.25">
      <c r="C3882" s="346"/>
      <c r="D3882" s="347"/>
      <c r="E3882" s="347"/>
      <c r="F3882" s="347"/>
      <c r="G3882" s="347"/>
      <c r="H3882" s="347"/>
      <c r="I3882" s="347"/>
      <c r="J3882" s="347"/>
      <c r="K3882" s="347"/>
      <c r="L3882" s="347"/>
      <c r="M3882" s="347"/>
      <c r="N3882" s="347"/>
      <c r="O3882" s="347"/>
      <c r="P3882" s="348"/>
      <c r="AO3882" s="346"/>
      <c r="AP3882" s="347"/>
      <c r="AQ3882" s="347"/>
      <c r="AR3882" s="347"/>
      <c r="AS3882" s="347"/>
      <c r="AT3882" s="347"/>
      <c r="AU3882" s="347"/>
      <c r="AV3882" s="347"/>
      <c r="AW3882" s="347"/>
      <c r="AX3882" s="347"/>
      <c r="AY3882" s="347"/>
      <c r="AZ3882" s="347"/>
      <c r="BA3882" s="347"/>
      <c r="BB3882" s="348"/>
    </row>
    <row r="3884" spans="3:54" ht="15" customHeight="1" x14ac:dyDescent="0.25">
      <c r="C3884" s="288" t="s">
        <v>9212</v>
      </c>
      <c r="D3884" s="288"/>
      <c r="E3884" s="288"/>
      <c r="F3884" s="288"/>
      <c r="G3884" s="288"/>
      <c r="H3884" s="288"/>
      <c r="AO3884" s="288" t="s">
        <v>9212</v>
      </c>
      <c r="AP3884" s="288"/>
      <c r="AQ3884" s="288"/>
      <c r="AR3884" s="288"/>
      <c r="AS3884" s="288"/>
      <c r="AT3884" s="288"/>
    </row>
    <row r="3886" spans="3:54" x14ac:dyDescent="0.25">
      <c r="C3886" s="341"/>
      <c r="D3886" s="342"/>
      <c r="E3886" s="342"/>
      <c r="F3886" s="342"/>
      <c r="G3886" s="342"/>
      <c r="H3886" s="342"/>
      <c r="I3886" s="342"/>
      <c r="J3886" s="342"/>
      <c r="K3886" s="342"/>
      <c r="L3886" s="342"/>
      <c r="M3886" s="342"/>
      <c r="N3886" s="342"/>
      <c r="O3886" s="342"/>
      <c r="P3886" s="343"/>
      <c r="AO3886" s="341"/>
      <c r="AP3886" s="342"/>
      <c r="AQ3886" s="342"/>
      <c r="AR3886" s="342"/>
      <c r="AS3886" s="342"/>
      <c r="AT3886" s="342"/>
      <c r="AU3886" s="342"/>
      <c r="AV3886" s="342"/>
      <c r="AW3886" s="342"/>
      <c r="AX3886" s="342"/>
      <c r="AY3886" s="342"/>
      <c r="AZ3886" s="342"/>
      <c r="BA3886" s="342"/>
      <c r="BB3886" s="343"/>
    </row>
    <row r="3887" spans="3:54" x14ac:dyDescent="0.25">
      <c r="C3887" s="344"/>
      <c r="D3887" s="304"/>
      <c r="E3887" s="304"/>
      <c r="F3887" s="304"/>
      <c r="G3887" s="304"/>
      <c r="H3887" s="304"/>
      <c r="I3887" s="304"/>
      <c r="J3887" s="304"/>
      <c r="K3887" s="304"/>
      <c r="L3887" s="304"/>
      <c r="M3887" s="304"/>
      <c r="N3887" s="304"/>
      <c r="O3887" s="304"/>
      <c r="P3887" s="345"/>
      <c r="AO3887" s="344"/>
      <c r="AP3887" s="304"/>
      <c r="AQ3887" s="304"/>
      <c r="AR3887" s="304"/>
      <c r="AS3887" s="304"/>
      <c r="AT3887" s="304"/>
      <c r="AU3887" s="304"/>
      <c r="AV3887" s="304"/>
      <c r="AW3887" s="304"/>
      <c r="AX3887" s="304"/>
      <c r="AY3887" s="304"/>
      <c r="AZ3887" s="304"/>
      <c r="BA3887" s="304"/>
      <c r="BB3887" s="345"/>
    </row>
    <row r="3888" spans="3:54" x14ac:dyDescent="0.25">
      <c r="C3888" s="344"/>
      <c r="D3888" s="304"/>
      <c r="E3888" s="304"/>
      <c r="F3888" s="304"/>
      <c r="G3888" s="304"/>
      <c r="H3888" s="304"/>
      <c r="I3888" s="304"/>
      <c r="J3888" s="304"/>
      <c r="K3888" s="304"/>
      <c r="L3888" s="304"/>
      <c r="M3888" s="304"/>
      <c r="N3888" s="304"/>
      <c r="O3888" s="304"/>
      <c r="P3888" s="345"/>
      <c r="AO3888" s="344"/>
      <c r="AP3888" s="304"/>
      <c r="AQ3888" s="304"/>
      <c r="AR3888" s="304"/>
      <c r="AS3888" s="304"/>
      <c r="AT3888" s="304"/>
      <c r="AU3888" s="304"/>
      <c r="AV3888" s="304"/>
      <c r="AW3888" s="304"/>
      <c r="AX3888" s="304"/>
      <c r="AY3888" s="304"/>
      <c r="AZ3888" s="304"/>
      <c r="BA3888" s="304"/>
      <c r="BB3888" s="345"/>
    </row>
    <row r="3889" spans="2:55" x14ac:dyDescent="0.25">
      <c r="C3889" s="344"/>
      <c r="D3889" s="304"/>
      <c r="E3889" s="304"/>
      <c r="F3889" s="304"/>
      <c r="G3889" s="304"/>
      <c r="H3889" s="304"/>
      <c r="I3889" s="304"/>
      <c r="J3889" s="304"/>
      <c r="K3889" s="304"/>
      <c r="L3889" s="304"/>
      <c r="M3889" s="304"/>
      <c r="N3889" s="304"/>
      <c r="O3889" s="304"/>
      <c r="P3889" s="345"/>
      <c r="AO3889" s="344"/>
      <c r="AP3889" s="304"/>
      <c r="AQ3889" s="304"/>
      <c r="AR3889" s="304"/>
      <c r="AS3889" s="304"/>
      <c r="AT3889" s="304"/>
      <c r="AU3889" s="304"/>
      <c r="AV3889" s="304"/>
      <c r="AW3889" s="304"/>
      <c r="AX3889" s="304"/>
      <c r="AY3889" s="304"/>
      <c r="AZ3889" s="304"/>
      <c r="BA3889" s="304"/>
      <c r="BB3889" s="345"/>
    </row>
    <row r="3890" spans="2:55" x14ac:dyDescent="0.25">
      <c r="C3890" s="344"/>
      <c r="D3890" s="304"/>
      <c r="E3890" s="304"/>
      <c r="F3890" s="304"/>
      <c r="G3890" s="304"/>
      <c r="H3890" s="304"/>
      <c r="I3890" s="304"/>
      <c r="J3890" s="304"/>
      <c r="K3890" s="304"/>
      <c r="L3890" s="304"/>
      <c r="M3890" s="304"/>
      <c r="N3890" s="304"/>
      <c r="O3890" s="304"/>
      <c r="P3890" s="345"/>
      <c r="AO3890" s="344"/>
      <c r="AP3890" s="304"/>
      <c r="AQ3890" s="304"/>
      <c r="AR3890" s="304"/>
      <c r="AS3890" s="304"/>
      <c r="AT3890" s="304"/>
      <c r="AU3890" s="304"/>
      <c r="AV3890" s="304"/>
      <c r="AW3890" s="304"/>
      <c r="AX3890" s="304"/>
      <c r="AY3890" s="304"/>
      <c r="AZ3890" s="304"/>
      <c r="BA3890" s="304"/>
      <c r="BB3890" s="345"/>
    </row>
    <row r="3891" spans="2:55" x14ac:dyDescent="0.25">
      <c r="C3891" s="346"/>
      <c r="D3891" s="347"/>
      <c r="E3891" s="347"/>
      <c r="F3891" s="347"/>
      <c r="G3891" s="347"/>
      <c r="H3891" s="347"/>
      <c r="I3891" s="347"/>
      <c r="J3891" s="347"/>
      <c r="K3891" s="347"/>
      <c r="L3891" s="347"/>
      <c r="M3891" s="347"/>
      <c r="N3891" s="347"/>
      <c r="O3891" s="347"/>
      <c r="P3891" s="348"/>
      <c r="AO3891" s="346"/>
      <c r="AP3891" s="347"/>
      <c r="AQ3891" s="347"/>
      <c r="AR3891" s="347"/>
      <c r="AS3891" s="347"/>
      <c r="AT3891" s="347"/>
      <c r="AU3891" s="347"/>
      <c r="AV3891" s="347"/>
      <c r="AW3891" s="347"/>
      <c r="AX3891" s="347"/>
      <c r="AY3891" s="347"/>
      <c r="AZ3891" s="347"/>
      <c r="BA3891" s="347"/>
      <c r="BB3891" s="348"/>
    </row>
    <row r="3893" spans="2:55" x14ac:dyDescent="0.25">
      <c r="C3893" s="288" t="s">
        <v>9213</v>
      </c>
      <c r="D3893" s="288"/>
      <c r="E3893" s="288"/>
      <c r="AO3893" s="288" t="s">
        <v>9213</v>
      </c>
      <c r="AP3893" s="288"/>
      <c r="AQ3893" s="288"/>
    </row>
    <row r="3895" spans="2:55" x14ac:dyDescent="0.25">
      <c r="C3895" s="341"/>
      <c r="D3895" s="342"/>
      <c r="E3895" s="342"/>
      <c r="F3895" s="342"/>
      <c r="G3895" s="342"/>
      <c r="H3895" s="342"/>
      <c r="I3895" s="342"/>
      <c r="J3895" s="342"/>
      <c r="K3895" s="342"/>
      <c r="L3895" s="342"/>
      <c r="M3895" s="342"/>
      <c r="N3895" s="342"/>
      <c r="O3895" s="342"/>
      <c r="P3895" s="343"/>
      <c r="AO3895" s="341"/>
      <c r="AP3895" s="342"/>
      <c r="AQ3895" s="342"/>
      <c r="AR3895" s="342"/>
      <c r="AS3895" s="342"/>
      <c r="AT3895" s="342"/>
      <c r="AU3895" s="342"/>
      <c r="AV3895" s="342"/>
      <c r="AW3895" s="342"/>
      <c r="AX3895" s="342"/>
      <c r="AY3895" s="342"/>
      <c r="AZ3895" s="342"/>
      <c r="BA3895" s="342"/>
      <c r="BB3895" s="343"/>
    </row>
    <row r="3896" spans="2:55" x14ac:dyDescent="0.25">
      <c r="C3896" s="344"/>
      <c r="D3896" s="304"/>
      <c r="E3896" s="304"/>
      <c r="F3896" s="304"/>
      <c r="G3896" s="304"/>
      <c r="H3896" s="304"/>
      <c r="I3896" s="304"/>
      <c r="J3896" s="304"/>
      <c r="K3896" s="304"/>
      <c r="L3896" s="304"/>
      <c r="M3896" s="304"/>
      <c r="N3896" s="304"/>
      <c r="O3896" s="304"/>
      <c r="P3896" s="345"/>
      <c r="AO3896" s="344"/>
      <c r="AP3896" s="304"/>
      <c r="AQ3896" s="304"/>
      <c r="AR3896" s="304"/>
      <c r="AS3896" s="304"/>
      <c r="AT3896" s="304"/>
      <c r="AU3896" s="304"/>
      <c r="AV3896" s="304"/>
      <c r="AW3896" s="304"/>
      <c r="AX3896" s="304"/>
      <c r="AY3896" s="304"/>
      <c r="AZ3896" s="304"/>
      <c r="BA3896" s="304"/>
      <c r="BB3896" s="345"/>
    </row>
    <row r="3897" spans="2:55" x14ac:dyDescent="0.25">
      <c r="C3897" s="344"/>
      <c r="D3897" s="304"/>
      <c r="E3897" s="304"/>
      <c r="F3897" s="304"/>
      <c r="G3897" s="304"/>
      <c r="H3897" s="304"/>
      <c r="I3897" s="304"/>
      <c r="J3897" s="304"/>
      <c r="K3897" s="304"/>
      <c r="L3897" s="304"/>
      <c r="M3897" s="304"/>
      <c r="N3897" s="304"/>
      <c r="O3897" s="304"/>
      <c r="P3897" s="345"/>
      <c r="AO3897" s="344"/>
      <c r="AP3897" s="304"/>
      <c r="AQ3897" s="304"/>
      <c r="AR3897" s="304"/>
      <c r="AS3897" s="304"/>
      <c r="AT3897" s="304"/>
      <c r="AU3897" s="304"/>
      <c r="AV3897" s="304"/>
      <c r="AW3897" s="304"/>
      <c r="AX3897" s="304"/>
      <c r="AY3897" s="304"/>
      <c r="AZ3897" s="304"/>
      <c r="BA3897" s="304"/>
      <c r="BB3897" s="345"/>
    </row>
    <row r="3898" spans="2:55" x14ac:dyDescent="0.25">
      <c r="C3898" s="344"/>
      <c r="D3898" s="304"/>
      <c r="E3898" s="304"/>
      <c r="F3898" s="304"/>
      <c r="G3898" s="304"/>
      <c r="H3898" s="304"/>
      <c r="I3898" s="304"/>
      <c r="J3898" s="304"/>
      <c r="K3898" s="304"/>
      <c r="L3898" s="304"/>
      <c r="M3898" s="304"/>
      <c r="N3898" s="304"/>
      <c r="O3898" s="304"/>
      <c r="P3898" s="345"/>
      <c r="AO3898" s="344"/>
      <c r="AP3898" s="304"/>
      <c r="AQ3898" s="304"/>
      <c r="AR3898" s="304"/>
      <c r="AS3898" s="304"/>
      <c r="AT3898" s="304"/>
      <c r="AU3898" s="304"/>
      <c r="AV3898" s="304"/>
      <c r="AW3898" s="304"/>
      <c r="AX3898" s="304"/>
      <c r="AY3898" s="304"/>
      <c r="AZ3898" s="304"/>
      <c r="BA3898" s="304"/>
      <c r="BB3898" s="345"/>
    </row>
    <row r="3899" spans="2:55" x14ac:dyDescent="0.25">
      <c r="C3899" s="344"/>
      <c r="D3899" s="304"/>
      <c r="E3899" s="304"/>
      <c r="F3899" s="304"/>
      <c r="G3899" s="304"/>
      <c r="H3899" s="304"/>
      <c r="I3899" s="304"/>
      <c r="J3899" s="304"/>
      <c r="K3899" s="304"/>
      <c r="L3899" s="304"/>
      <c r="M3899" s="304"/>
      <c r="N3899" s="304"/>
      <c r="O3899" s="304"/>
      <c r="P3899" s="345"/>
      <c r="AO3899" s="344"/>
      <c r="AP3899" s="304"/>
      <c r="AQ3899" s="304"/>
      <c r="AR3899" s="304"/>
      <c r="AS3899" s="304"/>
      <c r="AT3899" s="304"/>
      <c r="AU3899" s="304"/>
      <c r="AV3899" s="304"/>
      <c r="AW3899" s="304"/>
      <c r="AX3899" s="304"/>
      <c r="AY3899" s="304"/>
      <c r="AZ3899" s="304"/>
      <c r="BA3899" s="304"/>
      <c r="BB3899" s="345"/>
    </row>
    <row r="3900" spans="2:55" x14ac:dyDescent="0.25">
      <c r="C3900" s="346"/>
      <c r="D3900" s="347"/>
      <c r="E3900" s="347"/>
      <c r="F3900" s="347"/>
      <c r="G3900" s="347"/>
      <c r="H3900" s="347"/>
      <c r="I3900" s="347"/>
      <c r="J3900" s="347"/>
      <c r="K3900" s="347"/>
      <c r="L3900" s="347"/>
      <c r="M3900" s="347"/>
      <c r="N3900" s="347"/>
      <c r="O3900" s="347"/>
      <c r="P3900" s="348"/>
      <c r="AO3900" s="346"/>
      <c r="AP3900" s="347"/>
      <c r="AQ3900" s="347"/>
      <c r="AR3900" s="347"/>
      <c r="AS3900" s="347"/>
      <c r="AT3900" s="347"/>
      <c r="AU3900" s="347"/>
      <c r="AV3900" s="347"/>
      <c r="AW3900" s="347"/>
      <c r="AX3900" s="347"/>
      <c r="AY3900" s="347"/>
      <c r="AZ3900" s="347"/>
      <c r="BA3900" s="347"/>
      <c r="BB3900" s="348"/>
    </row>
    <row r="3904" spans="2:55" ht="15.75" x14ac:dyDescent="0.25">
      <c r="B3904" s="271" t="s">
        <v>9214</v>
      </c>
      <c r="C3904" s="271"/>
      <c r="D3904" s="271"/>
      <c r="E3904" s="271"/>
      <c r="F3904" s="271"/>
      <c r="G3904" s="271"/>
      <c r="H3904" s="271"/>
      <c r="I3904" s="271"/>
      <c r="J3904" s="271"/>
      <c r="K3904" s="271"/>
      <c r="L3904" s="271"/>
      <c r="M3904" s="271"/>
      <c r="N3904" s="271"/>
      <c r="O3904" s="271"/>
      <c r="P3904" s="271"/>
      <c r="Q3904" s="271"/>
      <c r="AN3904" s="271" t="s">
        <v>9214</v>
      </c>
      <c r="AO3904" s="271"/>
      <c r="AP3904" s="271"/>
      <c r="AQ3904" s="271"/>
      <c r="AR3904" s="271"/>
      <c r="AS3904" s="271"/>
      <c r="AT3904" s="271"/>
      <c r="AU3904" s="271"/>
      <c r="AV3904" s="271"/>
      <c r="AW3904" s="271"/>
      <c r="AX3904" s="271"/>
      <c r="AY3904" s="271"/>
      <c r="AZ3904" s="271"/>
      <c r="BA3904" s="271"/>
      <c r="BB3904" s="271"/>
      <c r="BC3904" s="271"/>
    </row>
    <row r="3907" spans="3:47" ht="30" x14ac:dyDescent="0.25">
      <c r="C3907" s="72" t="s">
        <v>9215</v>
      </c>
      <c r="D3907" s="72" t="s">
        <v>9216</v>
      </c>
      <c r="E3907" s="72" t="s">
        <v>9217</v>
      </c>
      <c r="F3907" s="72" t="s">
        <v>9218</v>
      </c>
      <c r="G3907" s="72" t="s">
        <v>9219</v>
      </c>
      <c r="H3907" s="72" t="s">
        <v>9220</v>
      </c>
      <c r="I3907" s="170"/>
      <c r="AO3907" s="72" t="s">
        <v>9215</v>
      </c>
      <c r="AP3907" s="72" t="s">
        <v>9216</v>
      </c>
      <c r="AQ3907" s="72" t="s">
        <v>9217</v>
      </c>
      <c r="AR3907" s="72" t="s">
        <v>9218</v>
      </c>
      <c r="AS3907" s="72" t="s">
        <v>9219</v>
      </c>
      <c r="AT3907" s="72" t="s">
        <v>9220</v>
      </c>
      <c r="AU3907" s="170"/>
    </row>
    <row r="3908" spans="3:47" x14ac:dyDescent="0.25">
      <c r="C3908" s="167" t="s">
        <v>9221</v>
      </c>
      <c r="D3908" s="73">
        <f>IF(OR(AND('Formacion Profesional'!D3704=Tablas!$C$62,'Formacion Profesional'!G3704=Tablas!$C$54),AND('Formacion Profesional'!D3704=Tablas!$C$62,'Formacion Profesional'!G3704=Tablas!$C$56),'Formacion Profesional'!D3704=Tablas!$C$62,'Formacion Profesional'!G3704=Tablas!$C$57),'Formacion Profesional'!D3713*'Formacion Profesional'!D3715,0)</f>
        <v>0</v>
      </c>
      <c r="E3908" s="80"/>
      <c r="F3908" s="73">
        <f>+D3908*E3908</f>
        <v>0</v>
      </c>
      <c r="G3908" s="80"/>
      <c r="H3908" s="73">
        <f t="shared" ref="H3908:H3912" si="30">+F3908-G3908</f>
        <v>0</v>
      </c>
      <c r="AO3908" s="167" t="s">
        <v>9221</v>
      </c>
      <c r="AP3908" s="73">
        <f>IF(OR(AND('Formacion Profesional'!AP3704=Tablas!$C$62,'Formacion Profesional'!AS3704=Tablas!$C$54),AND('Formacion Profesional'!AP3704=Tablas!$C$62,'Formacion Profesional'!AS3704=Tablas!$C$56),'Formacion Profesional'!AP3704=Tablas!$C$62,'Formacion Profesional'!AS3704=Tablas!$C$57),'Formacion Profesional'!AP3713*'Formacion Profesional'!AP3715,0)</f>
        <v>0</v>
      </c>
      <c r="AQ3908" s="80"/>
      <c r="AR3908" s="73">
        <f>+AP3908*AQ3908</f>
        <v>0</v>
      </c>
      <c r="AS3908" s="80"/>
      <c r="AT3908" s="73">
        <f t="shared" ref="AT3908:AT3912" si="31">+AR3908-AS3908</f>
        <v>0</v>
      </c>
    </row>
    <row r="3909" spans="3:47" x14ac:dyDescent="0.25">
      <c r="C3909" s="167" t="s">
        <v>9208</v>
      </c>
      <c r="D3909" s="73">
        <f>IF(OR(AND(D3704=Tablas!$C$62,'Formacion Profesional'!G3704=Tablas!$C$54),AND(D3704=Tablas!$C$62,'Formacion Profesional'!G3704=Tablas!$C$57)),'Formacion Profesional'!E3775,0)</f>
        <v>0</v>
      </c>
      <c r="E3909" s="80"/>
      <c r="F3909" s="73">
        <f>+D3909*E3909</f>
        <v>0</v>
      </c>
      <c r="G3909" s="80"/>
      <c r="H3909" s="73">
        <f t="shared" si="30"/>
        <v>0</v>
      </c>
      <c r="AO3909" s="167" t="s">
        <v>9208</v>
      </c>
      <c r="AP3909" s="73">
        <f>IF(OR(AND(AP3704=Tablas!$C$62,'Formacion Profesional'!AS3704=Tablas!$C$54),AND(AP3704=Tablas!$C$62,'Formacion Profesional'!AS3704=Tablas!$C$57)),'Formacion Profesional'!AQ3775,0)</f>
        <v>0</v>
      </c>
      <c r="AQ3909" s="80"/>
      <c r="AR3909" s="73">
        <f>+AP3909*AQ3909</f>
        <v>0</v>
      </c>
      <c r="AS3909" s="80"/>
      <c r="AT3909" s="73">
        <f t="shared" si="31"/>
        <v>0</v>
      </c>
    </row>
    <row r="3910" spans="3:47" x14ac:dyDescent="0.25">
      <c r="C3910" s="167" t="s">
        <v>9222</v>
      </c>
      <c r="D3910" s="73">
        <f>IF(AND(D3704=Tablas!$C$62,'Formacion Profesional'!G3704=Tablas!$C$54),E3774,0)</f>
        <v>0</v>
      </c>
      <c r="E3910" s="80"/>
      <c r="F3910" s="73">
        <f>+D3910*E3910</f>
        <v>0</v>
      </c>
      <c r="G3910" s="80"/>
      <c r="H3910" s="73">
        <f t="shared" si="30"/>
        <v>0</v>
      </c>
      <c r="AO3910" s="167" t="s">
        <v>9222</v>
      </c>
      <c r="AP3910" s="73">
        <f>IF(AND(AP3704=Tablas!$C$62,'Formacion Profesional'!AS3704=Tablas!$C$54),AQ3774,0)</f>
        <v>0</v>
      </c>
      <c r="AQ3910" s="80"/>
      <c r="AR3910" s="73">
        <f>+AP3910*AQ3910</f>
        <v>0</v>
      </c>
      <c r="AS3910" s="80"/>
      <c r="AT3910" s="73">
        <f t="shared" si="31"/>
        <v>0</v>
      </c>
    </row>
    <row r="3911" spans="3:47" x14ac:dyDescent="0.25">
      <c r="C3911" s="167" t="s">
        <v>9223</v>
      </c>
      <c r="D3911" s="73">
        <f>IF(AND(D3704=Tablas!$C$62,'Formacion Profesional'!G3704=Tablas!$C$54),E3774,0)</f>
        <v>0</v>
      </c>
      <c r="E3911" s="80"/>
      <c r="F3911" s="73">
        <f>+D3911*E3911</f>
        <v>0</v>
      </c>
      <c r="G3911" s="80"/>
      <c r="H3911" s="73">
        <f t="shared" si="30"/>
        <v>0</v>
      </c>
      <c r="AO3911" s="167" t="s">
        <v>9223</v>
      </c>
      <c r="AP3911" s="73">
        <f>IF(AND(AP3704=Tablas!$C$62,'Formacion Profesional'!AS3704=Tablas!$C$54),AQ3774,0)</f>
        <v>0</v>
      </c>
      <c r="AQ3911" s="80"/>
      <c r="AR3911" s="73">
        <f>+AP3911*AQ3911</f>
        <v>0</v>
      </c>
      <c r="AS3911" s="80"/>
      <c r="AT3911" s="73">
        <f t="shared" si="31"/>
        <v>0</v>
      </c>
    </row>
    <row r="3912" spans="3:47" ht="30" x14ac:dyDescent="0.25">
      <c r="C3912" s="167" t="s">
        <v>9224</v>
      </c>
      <c r="D3912" s="73">
        <f>IF(OR(AND(D3704=Tablas!$C$61,'Formacion Profesional'!G3704=Tablas!$C$53),AND(D3704=Tablas!$C$61,'Formacion Profesional'!G3704=Tablas!$C$54)),'Formacion Profesional'!D3717*'Formacion Profesional'!E3775,IF(AND(D3704=Tablas!$C$62,'Formacion Profesional'!G3704=Tablas!$C$53),'Formacion Profesional'!E3775,0))</f>
        <v>0</v>
      </c>
      <c r="E3912" s="80"/>
      <c r="F3912" s="73">
        <f>+D3912*E3912</f>
        <v>0</v>
      </c>
      <c r="G3912" s="80"/>
      <c r="H3912" s="73">
        <f t="shared" si="30"/>
        <v>0</v>
      </c>
      <c r="AO3912" s="167" t="s">
        <v>9224</v>
      </c>
      <c r="AP3912" s="73">
        <f>IF(OR(AND(AP3704=Tablas!$C$61,'Formacion Profesional'!AS3704=Tablas!$C$53),AND(AP3704=Tablas!$C$61,'Formacion Profesional'!AS3704=Tablas!$C$54)),'Formacion Profesional'!AP3717*'Formacion Profesional'!AQ3775,IF(AND(AP3704=Tablas!$C$62,'Formacion Profesional'!AS3704=Tablas!$C$53),'Formacion Profesional'!AQ3775,0))</f>
        <v>0</v>
      </c>
      <c r="AQ3912" s="80"/>
      <c r="AR3912" s="73">
        <f>+AP3912*AQ3912</f>
        <v>0</v>
      </c>
      <c r="AS3912" s="80"/>
      <c r="AT3912" s="73">
        <f t="shared" si="31"/>
        <v>0</v>
      </c>
    </row>
    <row r="3913" spans="3:47" x14ac:dyDescent="0.25">
      <c r="C3913" s="72" t="s">
        <v>7586</v>
      </c>
      <c r="D3913" s="74"/>
      <c r="E3913" s="74"/>
      <c r="F3913" s="74"/>
      <c r="G3913" s="73">
        <f>+G3908+G3909+G3910+G3911+G3912</f>
        <v>0</v>
      </c>
      <c r="H3913" s="73">
        <f>+H3908+H3909+H3910+H3911+H3912</f>
        <v>0</v>
      </c>
      <c r="AO3913" s="72" t="s">
        <v>7586</v>
      </c>
      <c r="AP3913" s="74"/>
      <c r="AQ3913" s="74"/>
      <c r="AR3913" s="74"/>
      <c r="AS3913" s="73">
        <f>+AS3908+AS3909+AS3910+AS3911+AS3912</f>
        <v>0</v>
      </c>
      <c r="AT3913" s="73">
        <f>+AT3908+AT3909+AT3910+AT3911+AT3912</f>
        <v>0</v>
      </c>
    </row>
    <row r="3916" spans="3:47" ht="15" customHeight="1" x14ac:dyDescent="0.25">
      <c r="C3916" s="385" t="s">
        <v>9227</v>
      </c>
      <c r="D3916" s="385"/>
      <c r="E3916" s="385"/>
      <c r="F3916" s="385"/>
      <c r="AO3916" s="385" t="s">
        <v>9227</v>
      </c>
      <c r="AP3916" s="385"/>
      <c r="AQ3916" s="385"/>
      <c r="AR3916" s="385"/>
    </row>
    <row r="3917" spans="3:47" ht="15" customHeight="1" x14ac:dyDescent="0.25">
      <c r="C3917" s="385"/>
      <c r="D3917" s="385"/>
      <c r="E3917" s="385"/>
      <c r="F3917" s="385"/>
      <c r="AO3917" s="385"/>
      <c r="AP3917" s="385"/>
      <c r="AQ3917" s="385"/>
      <c r="AR3917" s="385"/>
    </row>
    <row r="3940" spans="2:55" x14ac:dyDescent="0.25">
      <c r="C3940" s="100" t="s">
        <v>9451</v>
      </c>
      <c r="AO3940" s="100" t="s">
        <v>9471</v>
      </c>
    </row>
    <row r="3942" spans="2:55" ht="15.75" x14ac:dyDescent="0.25">
      <c r="B3942" s="271" t="s">
        <v>7689</v>
      </c>
      <c r="C3942" s="271" t="s">
        <v>7689</v>
      </c>
      <c r="D3942" s="271"/>
      <c r="E3942" s="271"/>
      <c r="F3942" s="271"/>
      <c r="G3942" s="271"/>
      <c r="H3942" s="271"/>
      <c r="I3942" s="271"/>
      <c r="J3942" s="271"/>
      <c r="K3942" s="271"/>
      <c r="L3942" s="271"/>
      <c r="M3942" s="271"/>
      <c r="N3942" s="271"/>
      <c r="O3942" s="271"/>
      <c r="P3942" s="271"/>
      <c r="Q3942" s="271"/>
      <c r="AN3942" s="271" t="s">
        <v>7689</v>
      </c>
      <c r="AO3942" s="271" t="s">
        <v>7689</v>
      </c>
      <c r="AP3942" s="271"/>
      <c r="AQ3942" s="271"/>
      <c r="AR3942" s="271"/>
      <c r="AS3942" s="271"/>
      <c r="AT3942" s="271"/>
      <c r="AU3942" s="271"/>
      <c r="AV3942" s="271"/>
      <c r="AW3942" s="271"/>
      <c r="AX3942" s="271"/>
      <c r="AY3942" s="271"/>
      <c r="AZ3942" s="271"/>
      <c r="BA3942" s="271"/>
      <c r="BB3942" s="271"/>
      <c r="BC3942" s="271"/>
    </row>
    <row r="3944" spans="2:55" x14ac:dyDescent="0.25">
      <c r="C3944" s="50" t="s">
        <v>7692</v>
      </c>
      <c r="D3944" s="101"/>
      <c r="E3944" s="19" t="str">
        <f>IF(D3944=Tablas!$C$62,"FP_Cerrada",IF('Formacion Profesional'!D3944=Tablas!$C$61,"FP_abierta",""))</f>
        <v/>
      </c>
      <c r="F3944" s="20" t="s">
        <v>7691</v>
      </c>
      <c r="G3944" s="349"/>
      <c r="H3944" s="402"/>
      <c r="I3944" s="350"/>
      <c r="AO3944" s="50" t="s">
        <v>7692</v>
      </c>
      <c r="AP3944" s="101"/>
      <c r="AQ3944" s="19" t="str">
        <f>IF(AP3944=Tablas!$C$62,"FP_Cerrada",IF('Formacion Profesional'!AP3944=Tablas!$C$61,"FP_abierta",""))</f>
        <v/>
      </c>
      <c r="AR3944" s="20" t="s">
        <v>7691</v>
      </c>
      <c r="AS3944" s="349"/>
      <c r="AT3944" s="402"/>
      <c r="AU3944" s="350"/>
    </row>
    <row r="3947" spans="2:55" x14ac:dyDescent="0.25">
      <c r="C3947" s="20" t="s">
        <v>7693</v>
      </c>
      <c r="D3947" s="276"/>
      <c r="E3947" s="277"/>
      <c r="F3947" s="277"/>
      <c r="G3947" s="277"/>
      <c r="H3947" s="277"/>
      <c r="I3947" s="277"/>
      <c r="J3947" s="277"/>
      <c r="K3947" s="278"/>
      <c r="AO3947" s="20" t="s">
        <v>7693</v>
      </c>
      <c r="AP3947" s="276"/>
      <c r="AQ3947" s="277"/>
      <c r="AR3947" s="277"/>
      <c r="AS3947" s="277"/>
      <c r="AT3947" s="277"/>
      <c r="AU3947" s="277"/>
      <c r="AV3947" s="277"/>
      <c r="AW3947" s="278"/>
    </row>
    <row r="3949" spans="2:55" x14ac:dyDescent="0.25">
      <c r="C3949" s="20" t="s">
        <v>7694</v>
      </c>
      <c r="D3949" s="155"/>
      <c r="F3949" s="20" t="s">
        <v>7695</v>
      </c>
      <c r="H3949" s="403"/>
      <c r="I3949" s="404"/>
      <c r="AO3949" s="20" t="s">
        <v>7694</v>
      </c>
      <c r="AP3949" s="155"/>
      <c r="AR3949" s="20" t="s">
        <v>7695</v>
      </c>
      <c r="AT3949" s="403"/>
      <c r="AU3949" s="404"/>
    </row>
    <row r="3951" spans="2:55" x14ac:dyDescent="0.25">
      <c r="C3951" s="405" t="s">
        <v>7710</v>
      </c>
      <c r="D3951" s="406"/>
      <c r="E3951" s="406"/>
      <c r="F3951" s="406"/>
      <c r="G3951" s="406"/>
      <c r="H3951" s="406"/>
      <c r="I3951" s="406"/>
      <c r="J3951" s="407"/>
      <c r="AO3951" s="405" t="s">
        <v>7710</v>
      </c>
      <c r="AP3951" s="406"/>
      <c r="AQ3951" s="406"/>
      <c r="AR3951" s="406"/>
      <c r="AS3951" s="406"/>
      <c r="AT3951" s="406"/>
      <c r="AU3951" s="406"/>
      <c r="AV3951" s="407"/>
    </row>
    <row r="3952" spans="2:55" x14ac:dyDescent="0.25">
      <c r="C3952" s="57"/>
      <c r="D3952" s="58"/>
      <c r="E3952" s="58"/>
      <c r="F3952" s="58"/>
      <c r="G3952" s="58"/>
      <c r="H3952" s="58"/>
      <c r="I3952" s="58"/>
      <c r="J3952" s="59"/>
      <c r="AO3952" s="57"/>
      <c r="AP3952" s="58"/>
      <c r="AQ3952" s="58"/>
      <c r="AR3952" s="58"/>
      <c r="AS3952" s="58"/>
      <c r="AT3952" s="58"/>
      <c r="AU3952" s="58"/>
      <c r="AV3952" s="59"/>
    </row>
    <row r="3953" spans="2:55" x14ac:dyDescent="0.25">
      <c r="C3953" s="63" t="s">
        <v>7697</v>
      </c>
      <c r="D3953" s="156"/>
      <c r="E3953" s="58"/>
      <c r="F3953" s="58"/>
      <c r="G3953" s="58"/>
      <c r="H3953" s="58"/>
      <c r="I3953" s="58"/>
      <c r="J3953" s="59"/>
      <c r="AO3953" s="63" t="s">
        <v>7697</v>
      </c>
      <c r="AP3953" s="156"/>
      <c r="AQ3953" s="58"/>
      <c r="AR3953" s="58"/>
      <c r="AS3953" s="58"/>
      <c r="AT3953" s="58"/>
      <c r="AU3953" s="58"/>
      <c r="AV3953" s="59"/>
    </row>
    <row r="3954" spans="2:55" x14ac:dyDescent="0.25">
      <c r="C3954" s="57"/>
      <c r="D3954" s="58"/>
      <c r="E3954" s="58"/>
      <c r="F3954" s="58"/>
      <c r="G3954" s="58"/>
      <c r="H3954" s="58"/>
      <c r="I3954" s="58"/>
      <c r="J3954" s="59"/>
      <c r="AO3954" s="57"/>
      <c r="AP3954" s="58"/>
      <c r="AQ3954" s="58"/>
      <c r="AR3954" s="58"/>
      <c r="AS3954" s="58"/>
      <c r="AT3954" s="58"/>
      <c r="AU3954" s="58"/>
      <c r="AV3954" s="59"/>
    </row>
    <row r="3955" spans="2:55" x14ac:dyDescent="0.25">
      <c r="C3955" s="63" t="s">
        <v>7696</v>
      </c>
      <c r="D3955" s="156"/>
      <c r="E3955" s="58"/>
      <c r="F3955" s="58"/>
      <c r="G3955" s="58"/>
      <c r="H3955" s="58"/>
      <c r="I3955" s="58"/>
      <c r="J3955" s="59"/>
      <c r="AO3955" s="63" t="s">
        <v>7696</v>
      </c>
      <c r="AP3955" s="156"/>
      <c r="AQ3955" s="58"/>
      <c r="AR3955" s="58"/>
      <c r="AS3955" s="58"/>
      <c r="AT3955" s="58"/>
      <c r="AU3955" s="58"/>
      <c r="AV3955" s="59"/>
    </row>
    <row r="3956" spans="2:55" x14ac:dyDescent="0.25">
      <c r="C3956" s="57"/>
      <c r="D3956" s="58"/>
      <c r="E3956" s="58"/>
      <c r="F3956" s="58"/>
      <c r="G3956" s="58"/>
      <c r="H3956" s="58"/>
      <c r="I3956" s="58"/>
      <c r="J3956" s="59"/>
      <c r="AO3956" s="57"/>
      <c r="AP3956" s="58"/>
      <c r="AQ3956" s="58"/>
      <c r="AR3956" s="58"/>
      <c r="AS3956" s="58"/>
      <c r="AT3956" s="58"/>
      <c r="AU3956" s="58"/>
      <c r="AV3956" s="59"/>
    </row>
    <row r="3957" spans="2:55" x14ac:dyDescent="0.25">
      <c r="C3957" s="63" t="s">
        <v>7698</v>
      </c>
      <c r="D3957" s="156"/>
      <c r="E3957" s="58"/>
      <c r="F3957" s="58"/>
      <c r="G3957" s="58"/>
      <c r="H3957" s="58"/>
      <c r="I3957" s="58"/>
      <c r="J3957" s="59"/>
      <c r="AO3957" s="63" t="s">
        <v>7698</v>
      </c>
      <c r="AP3957" s="156"/>
      <c r="AQ3957" s="58"/>
      <c r="AR3957" s="58"/>
      <c r="AS3957" s="58"/>
      <c r="AT3957" s="58"/>
      <c r="AU3957" s="58"/>
      <c r="AV3957" s="59"/>
    </row>
    <row r="3958" spans="2:55" x14ac:dyDescent="0.25">
      <c r="C3958" s="57"/>
      <c r="D3958" s="58"/>
      <c r="E3958" s="58"/>
      <c r="F3958" s="58"/>
      <c r="G3958" s="58"/>
      <c r="H3958" s="58"/>
      <c r="I3958" s="58"/>
      <c r="J3958" s="59"/>
      <c r="AO3958" s="57"/>
      <c r="AP3958" s="58"/>
      <c r="AQ3958" s="58"/>
      <c r="AR3958" s="58"/>
      <c r="AS3958" s="58"/>
      <c r="AT3958" s="58"/>
      <c r="AU3958" s="58"/>
      <c r="AV3958" s="59"/>
    </row>
    <row r="3959" spans="2:55" x14ac:dyDescent="0.25">
      <c r="C3959" s="408" t="str">
        <f>IF(D3955&gt;1,"Justifique cantidad de réplicas *","")</f>
        <v/>
      </c>
      <c r="D3959" s="409"/>
      <c r="E3959" s="289"/>
      <c r="F3959" s="289"/>
      <c r="G3959" s="289"/>
      <c r="H3959" s="289"/>
      <c r="I3959" s="289"/>
      <c r="J3959" s="59"/>
      <c r="AO3959" s="408" t="str">
        <f>IF(AP3955&gt;1,"Justifique cantidad de réplicas *","")</f>
        <v/>
      </c>
      <c r="AP3959" s="409"/>
      <c r="AQ3959" s="289"/>
      <c r="AR3959" s="289"/>
      <c r="AS3959" s="289"/>
      <c r="AT3959" s="289"/>
      <c r="AU3959" s="289"/>
      <c r="AV3959" s="59"/>
    </row>
    <row r="3960" spans="2:55" x14ac:dyDescent="0.25">
      <c r="C3960" s="60"/>
      <c r="D3960" s="61"/>
      <c r="E3960" s="61"/>
      <c r="F3960" s="61"/>
      <c r="G3960" s="61"/>
      <c r="H3960" s="61"/>
      <c r="I3960" s="61"/>
      <c r="J3960" s="62"/>
      <c r="AO3960" s="60"/>
      <c r="AP3960" s="61"/>
      <c r="AQ3960" s="61"/>
      <c r="AR3960" s="61"/>
      <c r="AS3960" s="61"/>
      <c r="AT3960" s="61"/>
      <c r="AU3960" s="61"/>
      <c r="AV3960" s="62"/>
    </row>
    <row r="3962" spans="2:55" x14ac:dyDescent="0.25">
      <c r="C3962" s="20" t="s">
        <v>9272</v>
      </c>
      <c r="D3962" s="410"/>
      <c r="E3962" s="411"/>
      <c r="F3962" s="411"/>
      <c r="G3962" s="411"/>
      <c r="H3962" s="412"/>
      <c r="AO3962" s="20" t="s">
        <v>9272</v>
      </c>
      <c r="AP3962" s="410"/>
      <c r="AQ3962" s="411"/>
      <c r="AR3962" s="411"/>
      <c r="AS3962" s="411"/>
      <c r="AT3962" s="412"/>
    </row>
    <row r="3964" spans="2:55" ht="15" customHeight="1" x14ac:dyDescent="0.25">
      <c r="B3964" s="19"/>
      <c r="C3964" s="19"/>
      <c r="D3964" s="19" t="e">
        <f>VLOOKUP(D3962,Tablas!$F$1279:$I$2758,4,FALSE)</f>
        <v>#N/A</v>
      </c>
      <c r="E3964" s="19"/>
      <c r="F3964" s="19"/>
      <c r="G3964" s="19"/>
      <c r="H3964" s="19"/>
      <c r="I3964" s="19"/>
      <c r="J3964" s="19"/>
      <c r="K3964" s="19"/>
      <c r="L3964" s="19"/>
      <c r="M3964" s="19"/>
      <c r="N3964" s="19"/>
      <c r="O3964" s="19"/>
      <c r="P3964" s="19"/>
      <c r="Q3964" s="19"/>
      <c r="AN3964" s="19"/>
      <c r="AO3964" s="19"/>
      <c r="AP3964" s="19" t="e">
        <f>VLOOKUP(AP3962,Tablas!$F$1279:$I$2758,4,FALSE)</f>
        <v>#N/A</v>
      </c>
      <c r="AQ3964" s="19"/>
      <c r="AR3964" s="19"/>
      <c r="AS3964" s="19"/>
      <c r="AT3964" s="19"/>
      <c r="AU3964" s="19"/>
      <c r="AV3964" s="19"/>
      <c r="AW3964" s="19"/>
      <c r="AX3964" s="19"/>
      <c r="AY3964" s="19"/>
      <c r="AZ3964" s="19"/>
      <c r="BA3964" s="19"/>
      <c r="BB3964" s="19"/>
      <c r="BC3964" s="19"/>
    </row>
    <row r="3966" spans="2:55" x14ac:dyDescent="0.25">
      <c r="C3966" s="21" t="s">
        <v>9273</v>
      </c>
      <c r="D3966" s="410"/>
      <c r="E3966" s="411"/>
      <c r="F3966" s="411"/>
      <c r="G3966" s="411"/>
      <c r="H3966" s="412"/>
      <c r="AO3966" s="21" t="s">
        <v>9273</v>
      </c>
      <c r="AP3966" s="410"/>
      <c r="AQ3966" s="411"/>
      <c r="AR3966" s="411"/>
      <c r="AS3966" s="411"/>
      <c r="AT3966" s="412"/>
    </row>
    <row r="3968" spans="2:55" x14ac:dyDescent="0.25">
      <c r="C3968" s="413" t="str">
        <f>IF(AND(D4013=0,E4013=0,D4014&gt;0,E4014&gt;0),"Formación exclusiva a desocupados","")</f>
        <v/>
      </c>
      <c r="D3968" s="413"/>
      <c r="E3968" s="413"/>
      <c r="G3968" s="413" t="str">
        <f>IF(AND(D4038=0,E4038=0,D4039&gt;0,E4039&gt;0,D4014=0,E4014=0),"Formación exclusiva a patrocinados","")</f>
        <v/>
      </c>
      <c r="H3968" s="413"/>
      <c r="I3968" s="413"/>
      <c r="AO3968" s="413" t="str">
        <f>IF(AND(AP4013=0,AQ4013=0,AP4014&gt;0,AQ4014&gt;0),"Formación exclusiva a desocupados","")</f>
        <v/>
      </c>
      <c r="AP3968" s="413"/>
      <c r="AQ3968" s="413"/>
      <c r="AS3968" s="413" t="str">
        <f>IF(AND(AP4038=0,AQ4038=0,AP4039&gt;0,AQ4039&gt;0,AP4014=0,AQ4014=0),"Formación exclusiva a patrocinados","")</f>
        <v/>
      </c>
      <c r="AT3968" s="413"/>
      <c r="AU3968" s="413"/>
    </row>
    <row r="3970" spans="3:48" x14ac:dyDescent="0.25">
      <c r="C3970" s="414" t="s">
        <v>9195</v>
      </c>
      <c r="D3970" s="415"/>
      <c r="E3970" s="415"/>
      <c r="F3970" s="415"/>
      <c r="G3970" s="415"/>
      <c r="H3970" s="415"/>
      <c r="I3970" s="415"/>
      <c r="J3970" s="416"/>
      <c r="AO3970" s="414" t="s">
        <v>9195</v>
      </c>
      <c r="AP3970" s="415"/>
      <c r="AQ3970" s="415"/>
      <c r="AR3970" s="415"/>
      <c r="AS3970" s="415"/>
      <c r="AT3970" s="415"/>
      <c r="AU3970" s="415"/>
      <c r="AV3970" s="416"/>
    </row>
    <row r="3972" spans="3:48" x14ac:dyDescent="0.25">
      <c r="C3972" s="20" t="s">
        <v>7566</v>
      </c>
      <c r="D3972" s="274"/>
      <c r="E3972" s="282"/>
      <c r="F3972" s="282"/>
      <c r="G3972" s="282"/>
      <c r="H3972" s="282"/>
      <c r="I3972" s="275"/>
      <c r="AO3972" s="20" t="s">
        <v>7566</v>
      </c>
      <c r="AP3972" s="274"/>
      <c r="AQ3972" s="282"/>
      <c r="AR3972" s="282"/>
      <c r="AS3972" s="282"/>
      <c r="AT3972" s="282"/>
      <c r="AU3972" s="275"/>
    </row>
    <row r="3974" spans="3:48" x14ac:dyDescent="0.25">
      <c r="C3974" s="20" t="s">
        <v>7567</v>
      </c>
      <c r="D3974" s="79"/>
      <c r="F3974" s="20" t="s">
        <v>7568</v>
      </c>
      <c r="G3974" s="417"/>
      <c r="H3974" s="418"/>
      <c r="AO3974" s="20" t="s">
        <v>7567</v>
      </c>
      <c r="AP3974" s="79"/>
      <c r="AR3974" s="20" t="s">
        <v>7568</v>
      </c>
      <c r="AS3974" s="417"/>
      <c r="AT3974" s="418"/>
    </row>
    <row r="3975" spans="3:48" ht="15" hidden="1" customHeight="1" x14ac:dyDescent="0.25">
      <c r="C3975" s="20"/>
      <c r="D3975" s="76" t="str">
        <f>IF(D3974&gt;0,VLOOKUP(D3974,Tablas!$K$5:$L$28,2,FALSE),"")</f>
        <v/>
      </c>
      <c r="E3975" s="19" t="str">
        <f>IF(D3974&gt;0,VLOOKUP(D3974,Tablas!$K$5:$M$28,3,FALSE),"")</f>
        <v/>
      </c>
      <c r="F3975" s="20"/>
      <c r="G3975" s="58"/>
      <c r="AO3975" s="20"/>
      <c r="AP3975" s="76" t="str">
        <f>IF(AP3974&gt;0,VLOOKUP(AP3974,Tablas!$K$5:$L$28,2,FALSE),"")</f>
        <v/>
      </c>
      <c r="AQ3975" s="19" t="str">
        <f>IF(AP3974&gt;0,VLOOKUP(AP3974,Tablas!$K$5:$M$28,3,FALSE),"")</f>
        <v/>
      </c>
      <c r="AR3975" s="20"/>
      <c r="AS3975" s="58"/>
    </row>
    <row r="3977" spans="3:48" x14ac:dyDescent="0.25">
      <c r="C3977" s="20" t="s">
        <v>7570</v>
      </c>
      <c r="D3977" s="79"/>
      <c r="F3977" s="20" t="s">
        <v>9226</v>
      </c>
      <c r="G3977" s="330"/>
      <c r="H3977" s="332"/>
      <c r="AO3977" s="20" t="s">
        <v>7570</v>
      </c>
      <c r="AP3977" s="79"/>
      <c r="AR3977" s="20" t="s">
        <v>9226</v>
      </c>
      <c r="AS3977" s="330"/>
      <c r="AT3977" s="332"/>
    </row>
    <row r="3979" spans="3:48" x14ac:dyDescent="0.25">
      <c r="C3979" s="20" t="s">
        <v>7569</v>
      </c>
      <c r="D3979" s="79"/>
      <c r="F3979" s="20" t="s">
        <v>1180</v>
      </c>
      <c r="G3979" s="419" t="str">
        <f>IF(G3974&gt;0,VLOOKUP(I3979,Tablas!$Y$4:$AC$2546,5,FALSE),"")</f>
        <v/>
      </c>
      <c r="H3979" s="420"/>
      <c r="I3979" s="19" t="str">
        <f>+G3974&amp;D3974</f>
        <v/>
      </c>
      <c r="AO3979" s="20" t="s">
        <v>7569</v>
      </c>
      <c r="AP3979" s="79"/>
      <c r="AR3979" s="20" t="s">
        <v>1180</v>
      </c>
      <c r="AS3979" s="419" t="str">
        <f>IF(AS3974&gt;0,VLOOKUP(AU3979,Tablas!$Y$4:$AC$2546,5,FALSE),"")</f>
        <v/>
      </c>
      <c r="AT3979" s="420"/>
      <c r="AU3979" s="19" t="str">
        <f>+AS3974&amp;AP3974</f>
        <v/>
      </c>
    </row>
    <row r="3984" spans="3:48" x14ac:dyDescent="0.25">
      <c r="C3984" s="414" t="s">
        <v>9196</v>
      </c>
      <c r="D3984" s="415"/>
      <c r="E3984" s="415"/>
      <c r="F3984" s="415"/>
      <c r="G3984" s="415"/>
      <c r="H3984" s="415"/>
      <c r="I3984" s="415"/>
      <c r="J3984" s="416"/>
      <c r="AO3984" s="414" t="s">
        <v>9196</v>
      </c>
      <c r="AP3984" s="415"/>
      <c r="AQ3984" s="415"/>
      <c r="AR3984" s="415"/>
      <c r="AS3984" s="415"/>
      <c r="AT3984" s="415"/>
      <c r="AU3984" s="415"/>
      <c r="AV3984" s="416"/>
    </row>
    <row r="3986" spans="3:48" x14ac:dyDescent="0.25">
      <c r="C3986" s="20" t="s">
        <v>9198</v>
      </c>
      <c r="D3986" s="376"/>
      <c r="E3986" s="377"/>
      <c r="F3986" s="19" t="str">
        <f>IF(D3986=Tablas!$C$34,"Persona_Humana",IF(D3986=Tablas!$C$35,"Universidad",IF(D3986=Tablas!$C$36,"Escuela",IF(D3986=Tablas!$C$37,"Otras_Instituciones",""))))</f>
        <v/>
      </c>
      <c r="AO3986" s="20" t="s">
        <v>9198</v>
      </c>
      <c r="AP3986" s="376"/>
      <c r="AQ3986" s="377"/>
      <c r="AR3986" s="19" t="str">
        <f>IF(AP3986=Tablas!$C$34,"Persona_Humana",IF(AP3986=Tablas!$C$35,"Universidad",IF(AP3986=Tablas!$C$36,"Escuela",IF(AP3986=Tablas!$C$37,"Otras_Instituciones",""))))</f>
        <v/>
      </c>
    </row>
    <row r="3988" spans="3:48" x14ac:dyDescent="0.25">
      <c r="C3988" s="279" t="s">
        <v>9197</v>
      </c>
      <c r="D3988" s="421"/>
      <c r="E3988" s="399"/>
      <c r="F3988" s="400"/>
      <c r="G3988" s="400"/>
      <c r="H3988" s="400"/>
      <c r="I3988" s="400"/>
      <c r="J3988" s="401"/>
      <c r="AO3988" s="279" t="s">
        <v>9197</v>
      </c>
      <c r="AP3988" s="421"/>
      <c r="AQ3988" s="399"/>
      <c r="AR3988" s="400"/>
      <c r="AS3988" s="400"/>
      <c r="AT3988" s="400"/>
      <c r="AU3988" s="400"/>
      <c r="AV3988" s="401"/>
    </row>
    <row r="3990" spans="3:48" x14ac:dyDescent="0.25">
      <c r="C3990" s="75" t="str">
        <f>IF(OR(D3986=Tablas!$C$35,D3986=Tablas!$C$36,D3986=Tablas!$C$37),"Docentes","")</f>
        <v/>
      </c>
      <c r="AO3990" s="75" t="str">
        <f>IF(OR(AP3986=Tablas!$C$35,AP3986=Tablas!$C$36,AP3986=Tablas!$C$37),"Docentes","")</f>
        <v/>
      </c>
    </row>
    <row r="3992" spans="3:48" x14ac:dyDescent="0.25">
      <c r="C3992" s="179" t="str">
        <f>IF(OR(D3986=Tablas!$C$35,D3986=Tablas!$C$36,D3986=Tablas!$C$37),"CUIL/CUIT *","")</f>
        <v/>
      </c>
      <c r="D3992" s="179" t="str">
        <f>IF(OR(D3986=Tablas!$C$35,D3986=Tablas!$C$36,D3986=Tablas!$C$37),"Apellido *","")</f>
        <v/>
      </c>
      <c r="E3992" s="179" t="str">
        <f>IF(OR(D3986=Tablas!$C$35,D3986=Tablas!$C$36,D3986=Tablas!$C$37),"Nombre *","")</f>
        <v/>
      </c>
      <c r="F3992" s="179" t="str">
        <f>IF(OR(D3986=Tablas!$C$35,D3986=Tablas!$C$36,D3986=Tablas!$C$37),"Email *","")</f>
        <v/>
      </c>
      <c r="G3992" s="179" t="str">
        <f>IF(OR(D3986=Tablas!$C$35,D3986=Tablas!$C$36,D3986=Tablas!$C$37),"Trayectoria formativa del docente*","")</f>
        <v/>
      </c>
      <c r="AO3992" s="179" t="str">
        <f>IF(OR(AP3986=Tablas!$C$35,AP3986=Tablas!$C$36,AP3986=Tablas!$C$37),"CUIL/CUIT *","")</f>
        <v/>
      </c>
      <c r="AP3992" s="179" t="str">
        <f>IF(OR(AP3986=Tablas!$C$35,AP3986=Tablas!$C$36,AP3986=Tablas!$C$37),"Apellido *","")</f>
        <v/>
      </c>
      <c r="AQ3992" s="179" t="str">
        <f>IF(OR(AP3986=Tablas!$C$35,AP3986=Tablas!$C$36,AP3986=Tablas!$C$37),"Nombre *","")</f>
        <v/>
      </c>
      <c r="AR3992" s="179" t="str">
        <f>IF(OR(AP3986=Tablas!$C$35,AP3986=Tablas!$C$36,AP3986=Tablas!$C$37),"Email *","")</f>
        <v/>
      </c>
      <c r="AS3992" s="179" t="str">
        <f>IF(OR(AP3986=Tablas!$C$35,AP3986=Tablas!$C$36,AP3986=Tablas!$C$37),"Trayectoria formativa del docente*","")</f>
        <v/>
      </c>
    </row>
    <row r="3993" spans="3:48" x14ac:dyDescent="0.25">
      <c r="C3993" s="177"/>
      <c r="D3993" s="178"/>
      <c r="E3993" s="178"/>
      <c r="F3993" s="178"/>
      <c r="G3993" s="178"/>
      <c r="I3993" s="96" t="str">
        <f>IF(AND(OR(D3986=Tablas!$C$35,D3986=Tablas!$C$36,D3986=Tablas!$C$37),C3993="",D3993="",E3993="",F3993="",G3993=""),"Debe completar los datos de al menos un docente del curso","")</f>
        <v/>
      </c>
      <c r="AO3993" s="177"/>
      <c r="AP3993" s="178"/>
      <c r="AQ3993" s="178"/>
      <c r="AR3993" s="178"/>
      <c r="AS3993" s="178"/>
      <c r="AU3993" s="96" t="str">
        <f>IF(AND(OR(AP3986=Tablas!$C$35,AP3986=Tablas!$C$36,AP3986=Tablas!$C$37),AO3993="",AP3993="",AQ3993="",AR3993="",AS3993=""),"Debe completar los datos de al menos un docente del curso","")</f>
        <v/>
      </c>
    </row>
    <row r="3994" spans="3:48" x14ac:dyDescent="0.25">
      <c r="C3994" s="177"/>
      <c r="D3994" s="178"/>
      <c r="E3994" s="178"/>
      <c r="F3994" s="178"/>
      <c r="G3994" s="178"/>
      <c r="AO3994" s="177"/>
      <c r="AP3994" s="178"/>
      <c r="AQ3994" s="178"/>
      <c r="AR3994" s="178"/>
      <c r="AS3994" s="178"/>
    </row>
    <row r="3995" spans="3:48" x14ac:dyDescent="0.25">
      <c r="C3995" s="177"/>
      <c r="D3995" s="178"/>
      <c r="E3995" s="178"/>
      <c r="F3995" s="178"/>
      <c r="G3995" s="178"/>
      <c r="AO3995" s="177"/>
      <c r="AP3995" s="178"/>
      <c r="AQ3995" s="178"/>
      <c r="AR3995" s="178"/>
      <c r="AS3995" s="178"/>
    </row>
    <row r="3996" spans="3:48" x14ac:dyDescent="0.25">
      <c r="C3996" s="177"/>
      <c r="D3996" s="178"/>
      <c r="E3996" s="178"/>
      <c r="F3996" s="178"/>
      <c r="G3996" s="178"/>
      <c r="AO3996" s="177"/>
      <c r="AP3996" s="178"/>
      <c r="AQ3996" s="178"/>
      <c r="AR3996" s="178"/>
      <c r="AS3996" s="178"/>
    </row>
    <row r="3997" spans="3:48" x14ac:dyDescent="0.25">
      <c r="C3997" s="177"/>
      <c r="D3997" s="178"/>
      <c r="E3997" s="178"/>
      <c r="F3997" s="178"/>
      <c r="G3997" s="178"/>
      <c r="AO3997" s="177"/>
      <c r="AP3997" s="178"/>
      <c r="AQ3997" s="178"/>
      <c r="AR3997" s="178"/>
      <c r="AS3997" s="178"/>
    </row>
    <row r="3998" spans="3:48" x14ac:dyDescent="0.25">
      <c r="C3998" s="177"/>
      <c r="D3998" s="178"/>
      <c r="E3998" s="178"/>
      <c r="F3998" s="178"/>
      <c r="G3998" s="178"/>
      <c r="AO3998" s="177"/>
      <c r="AP3998" s="178"/>
      <c r="AQ3998" s="178"/>
      <c r="AR3998" s="178"/>
      <c r="AS3998" s="178"/>
    </row>
    <row r="3999" spans="3:48" x14ac:dyDescent="0.25">
      <c r="C3999" s="177"/>
      <c r="D3999" s="178"/>
      <c r="E3999" s="178"/>
      <c r="F3999" s="178"/>
      <c r="G3999" s="178"/>
      <c r="AO3999" s="177"/>
      <c r="AP3999" s="178"/>
      <c r="AQ3999" s="178"/>
      <c r="AR3999" s="178"/>
      <c r="AS3999" s="178"/>
    </row>
    <row r="4000" spans="3:48" x14ac:dyDescent="0.25">
      <c r="C4000" s="177"/>
      <c r="D4000" s="178"/>
      <c r="E4000" s="178"/>
      <c r="F4000" s="178"/>
      <c r="G4000" s="178"/>
      <c r="AO4000" s="177"/>
      <c r="AP4000" s="178"/>
      <c r="AQ4000" s="178"/>
      <c r="AR4000" s="178"/>
      <c r="AS4000" s="178"/>
    </row>
    <row r="4001" spans="2:55" x14ac:dyDescent="0.25">
      <c r="C4001" s="177"/>
      <c r="D4001" s="178"/>
      <c r="E4001" s="178"/>
      <c r="F4001" s="178"/>
      <c r="G4001" s="178"/>
      <c r="AO4001" s="177"/>
      <c r="AP4001" s="178"/>
      <c r="AQ4001" s="178"/>
      <c r="AR4001" s="178"/>
      <c r="AS4001" s="178"/>
    </row>
    <row r="4002" spans="2:55" x14ac:dyDescent="0.25">
      <c r="C4002" s="177"/>
      <c r="D4002" s="178"/>
      <c r="E4002" s="178"/>
      <c r="F4002" s="178"/>
      <c r="G4002" s="178"/>
      <c r="AO4002" s="177"/>
      <c r="AP4002" s="178"/>
      <c r="AQ4002" s="178"/>
      <c r="AR4002" s="178"/>
      <c r="AS4002" s="178"/>
    </row>
    <row r="4003" spans="2:55" x14ac:dyDescent="0.25">
      <c r="C4003" s="177"/>
      <c r="D4003" s="178"/>
      <c r="E4003" s="178"/>
      <c r="F4003" s="178"/>
      <c r="G4003" s="178"/>
      <c r="AO4003" s="177"/>
      <c r="AP4003" s="178"/>
      <c r="AQ4003" s="178"/>
      <c r="AR4003" s="178"/>
      <c r="AS4003" s="178"/>
    </row>
    <row r="4004" spans="2:55" x14ac:dyDescent="0.25">
      <c r="C4004" s="177"/>
      <c r="D4004" s="178"/>
      <c r="E4004" s="178"/>
      <c r="F4004" s="178"/>
      <c r="G4004" s="178"/>
      <c r="AO4004" s="177"/>
      <c r="AP4004" s="178"/>
      <c r="AQ4004" s="178"/>
      <c r="AR4004" s="178"/>
      <c r="AS4004" s="178"/>
    </row>
    <row r="4005" spans="2:55" x14ac:dyDescent="0.25">
      <c r="C4005" s="177"/>
      <c r="D4005" s="178"/>
      <c r="E4005" s="178"/>
      <c r="F4005" s="178"/>
      <c r="G4005" s="178"/>
      <c r="AO4005" s="177"/>
      <c r="AP4005" s="178"/>
      <c r="AQ4005" s="178"/>
      <c r="AR4005" s="178"/>
      <c r="AS4005" s="178"/>
    </row>
    <row r="4006" spans="2:55" x14ac:dyDescent="0.25">
      <c r="C4006" s="177"/>
      <c r="D4006" s="178"/>
      <c r="E4006" s="178"/>
      <c r="F4006" s="178"/>
      <c r="G4006" s="178"/>
      <c r="AO4006" s="177"/>
      <c r="AP4006" s="178"/>
      <c r="AQ4006" s="178"/>
      <c r="AR4006" s="178"/>
      <c r="AS4006" s="178"/>
    </row>
    <row r="4007" spans="2:55" x14ac:dyDescent="0.25">
      <c r="C4007" s="177"/>
      <c r="D4007" s="178"/>
      <c r="E4007" s="178"/>
      <c r="F4007" s="178"/>
      <c r="G4007" s="178"/>
      <c r="AO4007" s="177"/>
      <c r="AP4007" s="178"/>
      <c r="AQ4007" s="178"/>
      <c r="AR4007" s="178"/>
      <c r="AS4007" s="178"/>
    </row>
    <row r="4009" spans="2:55" ht="15.75" x14ac:dyDescent="0.25">
      <c r="B4009" s="271" t="s">
        <v>9201</v>
      </c>
      <c r="C4009" s="271"/>
      <c r="D4009" s="271"/>
      <c r="E4009" s="271"/>
      <c r="F4009" s="271"/>
      <c r="G4009" s="271"/>
      <c r="H4009" s="271"/>
      <c r="I4009" s="271"/>
      <c r="J4009" s="271"/>
      <c r="K4009" s="271"/>
      <c r="L4009" s="271"/>
      <c r="M4009" s="271"/>
      <c r="N4009" s="271"/>
      <c r="O4009" s="271"/>
      <c r="P4009" s="271"/>
      <c r="Q4009" s="271"/>
      <c r="AN4009" s="271" t="s">
        <v>9201</v>
      </c>
      <c r="AO4009" s="271"/>
      <c r="AP4009" s="271"/>
      <c r="AQ4009" s="271"/>
      <c r="AR4009" s="271"/>
      <c r="AS4009" s="271"/>
      <c r="AT4009" s="271"/>
      <c r="AU4009" s="271"/>
      <c r="AV4009" s="271"/>
      <c r="AW4009" s="271"/>
      <c r="AX4009" s="271"/>
      <c r="AY4009" s="271"/>
      <c r="AZ4009" s="271"/>
      <c r="BA4009" s="271"/>
      <c r="BB4009" s="271"/>
      <c r="BC4009" s="271"/>
    </row>
    <row r="4012" spans="2:55" x14ac:dyDescent="0.25">
      <c r="D4012" s="102" t="s">
        <v>9202</v>
      </c>
      <c r="E4012" s="102" t="s">
        <v>9203</v>
      </c>
      <c r="AP4012" s="102" t="s">
        <v>9202</v>
      </c>
      <c r="AQ4012" s="102" t="s">
        <v>9203</v>
      </c>
    </row>
    <row r="4013" spans="2:55" x14ac:dyDescent="0.25">
      <c r="C4013" s="64" t="s">
        <v>9204</v>
      </c>
      <c r="D4013" s="134"/>
      <c r="E4013" s="134"/>
      <c r="AO4013" s="64" t="s">
        <v>9204</v>
      </c>
      <c r="AP4013" s="134"/>
      <c r="AQ4013" s="134"/>
    </row>
    <row r="4014" spans="2:55" x14ac:dyDescent="0.25">
      <c r="C4014" s="64"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Profesional'!G3944=Tablas!$C$54)),"Desocupados","")</f>
        <v/>
      </c>
      <c r="D4014" s="134"/>
      <c r="E4014" s="134"/>
      <c r="AO4014" s="64"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Profesional'!AS3944=Tablas!$C$54)),"Desocupados","")</f>
        <v/>
      </c>
      <c r="AP4014" s="134"/>
      <c r="AQ4014" s="134"/>
    </row>
    <row r="4015" spans="2:55" x14ac:dyDescent="0.25">
      <c r="C4015" s="102" t="s">
        <v>7586</v>
      </c>
      <c r="D4015" s="64">
        <f>+D4013+D4014</f>
        <v>0</v>
      </c>
      <c r="E4015" s="64">
        <f>+E4013+E4014</f>
        <v>0</v>
      </c>
      <c r="AO4015" s="102" t="s">
        <v>7586</v>
      </c>
      <c r="AP4015" s="64">
        <f>+AP4013+AP4014</f>
        <v>0</v>
      </c>
      <c r="AQ4015" s="64">
        <f>+AQ4013+AQ4014</f>
        <v>0</v>
      </c>
    </row>
    <row r="4017" spans="2:55" ht="15.75" x14ac:dyDescent="0.25">
      <c r="B4017" s="271"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Profesional'!G3944=Tablas!$C$54)),"Compromiso de inserción de desocupados","")</f>
        <v/>
      </c>
      <c r="C4017" s="271"/>
      <c r="D4017" s="271"/>
      <c r="E4017" s="271"/>
      <c r="F4017" s="271"/>
      <c r="G4017" s="271"/>
      <c r="H4017" s="271"/>
      <c r="I4017" s="271"/>
      <c r="J4017" s="271"/>
      <c r="K4017" s="271"/>
      <c r="L4017" s="271"/>
      <c r="M4017" s="271"/>
      <c r="N4017" s="271"/>
      <c r="O4017" s="271"/>
      <c r="P4017" s="271"/>
      <c r="Q4017" s="271"/>
      <c r="AN4017" s="271"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Profesional'!AS3944=Tablas!$C$54)),"Compromiso de inserción de desocupados","")</f>
        <v/>
      </c>
      <c r="AO4017" s="271"/>
      <c r="AP4017" s="271"/>
      <c r="AQ4017" s="271"/>
      <c r="AR4017" s="271"/>
      <c r="AS4017" s="271"/>
      <c r="AT4017" s="271"/>
      <c r="AU4017" s="271"/>
      <c r="AV4017" s="271"/>
      <c r="AW4017" s="271"/>
      <c r="AX4017" s="271"/>
      <c r="AY4017" s="271"/>
      <c r="AZ4017" s="271"/>
      <c r="BA4017" s="271"/>
      <c r="BB4017" s="271"/>
      <c r="BC4017" s="271"/>
    </row>
    <row r="4019" spans="2:55" x14ac:dyDescent="0.25">
      <c r="C4019" s="355"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Profesional'!G3944=Tablas!$C$57),D3944="",G3944=""),IF(D4014&gt;0,"¿Se compromete a incorporar algún participante desocupado una vez concluido el curso/entrenamiento? ",""))</f>
        <v/>
      </c>
      <c r="D4019" s="355"/>
      <c r="E4019" s="355"/>
      <c r="F4019" s="355"/>
      <c r="G4019" s="355"/>
      <c r="H4019" s="164"/>
      <c r="AO4019" s="355"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Profesional'!AS3944=Tablas!$C$57),AP3944="",AS3944=""),IF(AP4014&gt;0,"¿Se compromete a incorporar algún participante desocupado una vez concluido el curso/entrenamiento? ",""))</f>
        <v/>
      </c>
      <c r="AP4019" s="355"/>
      <c r="AQ4019" s="355"/>
      <c r="AR4019" s="355"/>
      <c r="AS4019" s="355"/>
      <c r="AT4019" s="164"/>
    </row>
    <row r="4021" spans="2:55" x14ac:dyDescent="0.25">
      <c r="C4021" s="20"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Profesional'!G3944=Tablas!$C$57),D3944="",G3944=""),IF(AND(D4014&gt;0,H4019="SI"),"¿Cuántos? *",""))</f>
        <v/>
      </c>
      <c r="D4021" s="164"/>
      <c r="AO4021" s="20"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Profesional'!AS3944=Tablas!$C$57),AP3944="",AS3944=""),IF(AND(AP4014&gt;0,AT4019="SI"),"¿Cuántos? *",""))</f>
        <v/>
      </c>
      <c r="AP4021" s="164"/>
    </row>
    <row r="4023" spans="2:55" x14ac:dyDescent="0.25">
      <c r="C4023" s="288"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Profesional'!G3944=Tablas!$C$57),D3944="",G3944=""),IF(AND(D4014&gt;0,H4019="SI"),"¿En qué puestos serán incorporados? *",""))</f>
        <v/>
      </c>
      <c r="D4023" s="288"/>
      <c r="E4023" s="289"/>
      <c r="F4023" s="289"/>
      <c r="G4023" s="289"/>
      <c r="H4023" s="289"/>
      <c r="I4023" s="289"/>
      <c r="J4023" s="289"/>
      <c r="K4023" s="289"/>
      <c r="L4023" s="289"/>
      <c r="M4023" s="289"/>
      <c r="N4023" s="289"/>
      <c r="O4023" s="289"/>
      <c r="P4023" s="289"/>
      <c r="AO4023" s="288"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Profesional'!AS3944=Tablas!$C$57),AP3944="",AS3944=""),IF(AND(AP4014&gt;0,AT4019="SI"),"¿En qué puestos serán incorporados? *",""))</f>
        <v/>
      </c>
      <c r="AP4023" s="288"/>
      <c r="AQ4023" s="289"/>
      <c r="AR4023" s="289"/>
      <c r="AS4023" s="289"/>
      <c r="AT4023" s="289"/>
      <c r="AU4023" s="289"/>
      <c r="AV4023" s="289"/>
      <c r="AW4023" s="289"/>
      <c r="AX4023" s="289"/>
      <c r="AY4023" s="289"/>
      <c r="AZ4023" s="289"/>
      <c r="BA4023" s="289"/>
      <c r="BB4023" s="289"/>
    </row>
    <row r="4025" spans="2:55" x14ac:dyDescent="0.25">
      <c r="C4025" s="158"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Profesional'!G3944=Tablas!$C$57),D3944="",G3944=""),IF(AND(D4014&gt;0,H4019="SI"),"Indique a que grupo pertenecen los desocupados a incorporar *",""))</f>
        <v/>
      </c>
      <c r="D4025" s="158"/>
      <c r="E4025" s="158"/>
      <c r="F4025" s="137"/>
      <c r="G4025" s="159"/>
      <c r="H4025" s="159"/>
      <c r="AO4025" s="158"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Profesional'!AS3944=Tablas!$C$57),AP3944="",AS3944=""),IF(AND(AP4014&gt;0,AT4019="SI"),"Indique a que grupo pertenecen los desocupados a incorporar *",""))</f>
        <v/>
      </c>
      <c r="AP4025" s="158"/>
      <c r="AQ4025" s="158"/>
      <c r="AR4025" s="137"/>
      <c r="AS4025" s="159"/>
      <c r="AT4025" s="159"/>
    </row>
    <row r="4027" spans="2:55" x14ac:dyDescent="0.25">
      <c r="C4027" s="38"/>
      <c r="D4027" s="38"/>
      <c r="E4027" s="180"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Profesional'!G3944=Tablas!$C$57),D3944="",G3944=""),IF(AND(D4014&gt;0,H4019="SI"),"18 a 24 años",""))</f>
        <v/>
      </c>
      <c r="F4027" s="180"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Profesional'!G3944=Tablas!$C$57),D3944="",G3944=""),IF(AND(D4014&gt;0,H4019="SI"),"25 a 44 años",""))</f>
        <v/>
      </c>
      <c r="G4027" s="180"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Profesional'!G3944=Tablas!$C$57),D3944="",G3944=""),IF(AND(D4014&gt;0,H4019="SI"),"Mayores de 45 años",""))</f>
        <v/>
      </c>
      <c r="H4027" s="180"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Profesional'!G3944=Tablas!$C$57),D3944="",G3944=""),IF(AND(D4014&gt;0,H4019="SI"),"Total",""))</f>
        <v/>
      </c>
      <c r="AO4027" s="38"/>
      <c r="AP4027" s="38"/>
      <c r="AQ4027" s="180"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Profesional'!AS3944=Tablas!$C$57),AP3944="",AS3944=""),IF(AND(AP4014&gt;0,AT4019="SI"),"18 a 24 años",""))</f>
        <v/>
      </c>
      <c r="AR4027" s="180"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Profesional'!AS3944=Tablas!$C$57),AP3944="",AS3944=""),IF(AND(AP4014&gt;0,AT4019="SI"),"25 a 44 años",""))</f>
        <v/>
      </c>
      <c r="AS4027" s="180"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Profesional'!AS3944=Tablas!$C$57),AP3944="",AS3944=""),IF(AND(AP4014&gt;0,AT4019="SI"),"Mayores de 45 años",""))</f>
        <v/>
      </c>
      <c r="AT4027" s="180"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Profesional'!AS3944=Tablas!$C$57),AP3944="",AS3944=""),IF(AND(AP4014&gt;0,AT4019="SI"),"Total",""))</f>
        <v/>
      </c>
    </row>
    <row r="4028" spans="2:55" x14ac:dyDescent="0.25">
      <c r="C4028" s="395"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Profesional'!G3944=Tablas!$C$57),D3944="",G3944=""),IF(AND(D4014&gt;0,H4019="SI"),"En general",""))</f>
        <v/>
      </c>
      <c r="D4028" s="395"/>
      <c r="E4028" s="181"/>
      <c r="F4028" s="181"/>
      <c r="G4028" s="181"/>
      <c r="H4028"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Profesional'!G3944=Tablas!$C$57),D3944="",G3944=""),IF(AND(D4014&gt;0,H4019="SI"),+E4028+F4028+G4028,""))</f>
        <v/>
      </c>
      <c r="AO4028" s="395"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Profesional'!AS3944=Tablas!$C$57),AP3944="",AS3944=""),IF(AND(AP4014&gt;0,AT4019="SI"),"En general",""))</f>
        <v/>
      </c>
      <c r="AP4028" s="395"/>
      <c r="AQ4028" s="181"/>
      <c r="AR4028" s="181"/>
      <c r="AS4028" s="181"/>
      <c r="AT4028"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Profesional'!AS3944=Tablas!$C$57),AP3944="",AS3944=""),IF(AND(AP4014&gt;0,AT4019="SI"),+AQ4028+AR4028+AS4028,""))</f>
        <v/>
      </c>
    </row>
    <row r="4029" spans="2:55" x14ac:dyDescent="0.25">
      <c r="C4029" s="395"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Profesional'!G3944=Tablas!$C$57),D3944="",G3944=""),IF(AND(D4014&gt;0,H4019="SI"),"Con Discapacidad ",""))</f>
        <v/>
      </c>
      <c r="D4029" s="395"/>
      <c r="E4029" s="181"/>
      <c r="F4029" s="181"/>
      <c r="G4029" s="181"/>
      <c r="H4029"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Profesional'!G3944=Tablas!$C$57),D3944="",G3944=""),IF(AND(D4014&gt;0,H4019="SI"),+E4029+F4029+G4029,""))</f>
        <v/>
      </c>
      <c r="AO4029" s="395"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Profesional'!AS3944=Tablas!$C$57),AP3944="",AS3944=""),IF(AND(AP4014&gt;0,AT4019="SI"),"Con Discapacidad ",""))</f>
        <v/>
      </c>
      <c r="AP4029" s="395"/>
      <c r="AQ4029" s="181"/>
      <c r="AR4029" s="181"/>
      <c r="AS4029" s="181"/>
      <c r="AT4029"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Profesional'!AS3944=Tablas!$C$57),AP3944="",AS3944=""),IF(AND(AP4014&gt;0,AT4019="SI"),+AQ4029+AR4029+AS4029,""))</f>
        <v/>
      </c>
    </row>
    <row r="4030" spans="2:55" x14ac:dyDescent="0.25">
      <c r="C4030" s="395"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Profesional'!G3944=Tablas!$C$57),D3944="",G3944=""),IF(AND(D4014&gt;0,H4019="SI"),"Incluidos en el Seguro de Capacitación y Empleo (SCyE)",""))</f>
        <v/>
      </c>
      <c r="D4030" s="395"/>
      <c r="E4030" s="181"/>
      <c r="F4030" s="181"/>
      <c r="G4030" s="181"/>
      <c r="H4030"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Profesional'!G3944=Tablas!$C$57),D3944="",G3944=""),IF(AND(D4014&gt;0,H4019="SI"),+E4030+F4030+G4030,""))</f>
        <v/>
      </c>
      <c r="AO4030" s="395"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Profesional'!AS3944=Tablas!$C$57),AP3944="",AS3944=""),IF(AND(AP4014&gt;0,AT4019="SI"),"Incluidos en el Seguro de Capacitación y Empleo (SCyE)",""))</f>
        <v/>
      </c>
      <c r="AP4030" s="395"/>
      <c r="AQ4030" s="181"/>
      <c r="AR4030" s="181"/>
      <c r="AS4030" s="181"/>
      <c r="AT4030"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Profesional'!AS3944=Tablas!$C$57),AP3944="",AS3944=""),IF(AND(AP4014&gt;0,AT4019="SI"),+AQ4030+AR4030+AS4030,""))</f>
        <v/>
      </c>
    </row>
    <row r="4031" spans="2:55" x14ac:dyDescent="0.25">
      <c r="C4031" s="396"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Profesional'!G3944=Tablas!$C$57),D3944="",G3944=""),IF(AND(D4014&gt;0,H4019="SI"),"Total",""))</f>
        <v/>
      </c>
      <c r="D4031" s="396"/>
      <c r="E4031"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Profesional'!G3944=Tablas!$C$57),D3944="",G3944=""),IF(AND(D4014&gt;0,H4019="SI"),+E4028+E4029+E4030,""))</f>
        <v/>
      </c>
      <c r="F4031"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Profesional'!G3944=Tablas!$C$57),D3944="",G3944=""),IF(AND(D4014&gt;0,H4019="SI"),+F4028+F4029+F4030,""))</f>
        <v/>
      </c>
      <c r="G4031"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Profesional'!G3944=Tablas!$C$57),D3944="",G3944=""),IF(AND(D4014&gt;0,H4019="SI"),+G4028+G4029+G4030,""))</f>
        <v/>
      </c>
      <c r="H4031" s="182" t="str">
        <f>IF(OR(AND('Formacion Profesional'!D3944=Tablas!$C$61,'Formacion Profesional'!G3944=Tablas!$C$53),AND('Formacion Profesional'!D3944=Tablas!$C$61,'Formacion Profesional'!G3944=Tablas!$C$54),AND('Formacion Profesional'!D3944=Tablas!$C$62,'Formacion Profesional'!G3944=Tablas!$C$53),AND('Formacion Profesional'!D3944=Tablas!$C$62,'Formacion Profesional'!G3944=Tablas!$C$54),AND('Formacion Profesional'!D3944=Tablas!$C$62,'Formacion Profesional'!G3944=Tablas!$C$56),AND('Formacion Profesional'!D3944=Tablas!$C$62,'Formacion Profesional'!G3944=Tablas!$C$57),D3944="",G3944=""),IF(AND(D4014&gt;0,H4019="SI"),+H4028+H4029+H4030,""))</f>
        <v/>
      </c>
      <c r="AO4031" s="396"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Profesional'!AS3944=Tablas!$C$57),AP3944="",AS3944=""),IF(AND(AP4014&gt;0,AT4019="SI"),"Total",""))</f>
        <v/>
      </c>
      <c r="AP4031" s="396"/>
      <c r="AQ4031"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Profesional'!AS3944=Tablas!$C$57),AP3944="",AS3944=""),IF(AND(AP4014&gt;0,AT4019="SI"),+AQ4028+AQ4029+AQ4030,""))</f>
        <v/>
      </c>
      <c r="AR4031"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Profesional'!AS3944=Tablas!$C$57),AP3944="",AS3944=""),IF(AND(AP4014&gt;0,AT4019="SI"),+AR4028+AR4029+AR4030,""))</f>
        <v/>
      </c>
      <c r="AS4031"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Profesional'!AS3944=Tablas!$C$57),AP3944="",AS3944=""),IF(AND(AP4014&gt;0,AT4019="SI"),+AS4028+AS4029+AS4030,""))</f>
        <v/>
      </c>
      <c r="AT4031" s="182" t="str">
        <f>IF(OR(AND('Formacion Profesional'!AP3944=Tablas!$C$61,'Formacion Profesional'!AS3944=Tablas!$C$53),AND('Formacion Profesional'!AP3944=Tablas!$C$61,'Formacion Profesional'!AS3944=Tablas!$C$54),AND('Formacion Profesional'!AP3944=Tablas!$C$62,'Formacion Profesional'!AS3944=Tablas!$C$53),AND('Formacion Profesional'!AP3944=Tablas!$C$62,'Formacion Profesional'!AS3944=Tablas!$C$54),AND('Formacion Profesional'!AP3944=Tablas!$C$62,'Formacion Profesional'!AS3944=Tablas!$C$56),AND('Formacion Profesional'!AP3944=Tablas!$C$62,'Formacion Profesional'!AS3944=Tablas!$C$57),AP3944="",AS3944=""),IF(AND(AP4014&gt;0,AT4019="SI"),+AT4028+AT4029+AT4030,""))</f>
        <v/>
      </c>
    </row>
    <row r="4034" spans="2:55" ht="15.75" x14ac:dyDescent="0.25">
      <c r="B4034" s="271" t="str">
        <f>IF(OR(AND(D3944=Tablas!$C$61,'Formacion Profesional'!G3944=Tablas!$C$53),AND(D3944=Tablas!$C$61,'Formacion Profesional'!G3944=Tablas!$C$54),AND(D3944=Tablas!$C$62,'Formacion Profesional'!G3944=Tablas!$C$53),AND(D3944=Tablas!$C$62,'Formacion Profesional'!G3944=Tablas!$C$54),AND(D3944=Tablas!$C$62,'Formacion Profesional'!G3944=Tablas!$C$56)),"Participantes ocupados","")</f>
        <v/>
      </c>
      <c r="C4034" s="271"/>
      <c r="D4034" s="271"/>
      <c r="E4034" s="271"/>
      <c r="F4034" s="271"/>
      <c r="G4034" s="271"/>
      <c r="H4034" s="271"/>
      <c r="I4034" s="271"/>
      <c r="J4034" s="271"/>
      <c r="K4034" s="271"/>
      <c r="L4034" s="271"/>
      <c r="M4034" s="271"/>
      <c r="N4034" s="271"/>
      <c r="O4034" s="271"/>
      <c r="P4034" s="271"/>
      <c r="Q4034" s="271"/>
      <c r="AN4034" s="271"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Profesional'!AS3944=Tablas!$C$56)),"Participantes ocupados","")</f>
        <v/>
      </c>
      <c r="AO4034" s="271"/>
      <c r="AP4034" s="271"/>
      <c r="AQ4034" s="271"/>
      <c r="AR4034" s="271"/>
      <c r="AS4034" s="271"/>
      <c r="AT4034" s="271"/>
      <c r="AU4034" s="271"/>
      <c r="AV4034" s="271"/>
      <c r="AW4034" s="271"/>
      <c r="AX4034" s="271"/>
      <c r="AY4034" s="271"/>
      <c r="AZ4034" s="271"/>
      <c r="BA4034" s="271"/>
      <c r="BB4034" s="271"/>
      <c r="BC4034" s="271"/>
    </row>
    <row r="4037" spans="2:55" x14ac:dyDescent="0.25">
      <c r="C4037" s="58"/>
      <c r="D4037" s="165" t="str">
        <f>IF(OR(AND(D3944=Tablas!$C$61,'Formacion Profesional'!G3944=Tablas!$C$53),AND(D3944=Tablas!$C$61,'Formacion Profesional'!G3944=Tablas!$C$54),AND(D3944=Tablas!$C$62,'Formacion Profesional'!G3944=Tablas!$C$53),AND(D3944=Tablas!$C$62,'Formacion Profesional'!G3944=Tablas!$C$54),AND(D3944=Tablas!$C$62,'Formacion Profesional'!G3944=Tablas!$C$56)),"Una réplica","")</f>
        <v/>
      </c>
      <c r="E4037" s="162" t="str">
        <f>IF(OR(AND(D3944=Tablas!$C$61,'Formacion Profesional'!G3944=Tablas!$C$53),AND(D3944=Tablas!$C$61,'Formacion Profesional'!G3944=Tablas!$C$54),AND(D3944=Tablas!$C$62,'Formacion Profesional'!G3944=Tablas!$C$53),AND(D3944=Tablas!$C$62,'Formacion Profesional'!G3944=Tablas!$C$54),AND(D3944=Tablas!$C$62,'Formacion Profesional'!G3944=Tablas!$C$56)),"Todas las réplicas","")</f>
        <v/>
      </c>
      <c r="AO4037" s="58"/>
      <c r="AP4037" s="165"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Profesional'!AS3944=Tablas!$C$56)),"Una réplica","")</f>
        <v/>
      </c>
      <c r="AQ4037" s="162"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Profesional'!AS3944=Tablas!$C$56)),"Todas las réplicas","")</f>
        <v/>
      </c>
    </row>
    <row r="4038" spans="2:55" x14ac:dyDescent="0.25">
      <c r="C4038" s="167" t="str">
        <f>IF(OR(AND(D3944=Tablas!$C$61,'Formacion Profesional'!G3944=Tablas!$C$53),AND(D3944=Tablas!$C$61,'Formacion Profesional'!G3944=Tablas!$C$54),AND(D3944=Tablas!$C$62,'Formacion Profesional'!G3944=Tablas!$C$53),AND(D3944=Tablas!$C$62,'Formacion Profesional'!G3944=Tablas!$C$54),AND(D3944=Tablas!$C$62,'Formacion Profesional'!G3944=Tablas!$C$56)),"Del sujeto beneficiario","")</f>
        <v/>
      </c>
      <c r="D4038" s="127"/>
      <c r="E4038" s="127"/>
      <c r="AO4038" s="167"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Profesional'!AS3944=Tablas!$C$56)),"Del sujeto beneficiario","")</f>
        <v/>
      </c>
      <c r="AP4038" s="127"/>
      <c r="AQ4038" s="127"/>
    </row>
    <row r="4039" spans="2:55" x14ac:dyDescent="0.25">
      <c r="C4039" s="73" t="str">
        <f>IF(OR(AND(D3944=Tablas!$C$61,'Formacion Profesional'!G3944=Tablas!$C$53),AND(D3944=Tablas!$C$61,'Formacion Profesional'!G3944=Tablas!$C$54),AND(D3944=Tablas!$C$62,'Formacion Profesional'!G3944=Tablas!$C$53),AND(D3944=Tablas!$C$62,'Formacion Profesional'!G3944=Tablas!$C$54),AND(D3944=Tablas!$C$62,'Formacion Profesional'!G3944=Tablas!$C$56)),"De la/s patrocinada/s","")</f>
        <v/>
      </c>
      <c r="D4039" s="127"/>
      <c r="E4039" s="127"/>
      <c r="AO4039" s="73"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Profesional'!AS3944=Tablas!$C$56)),"De la/s patrocinada/s","")</f>
        <v/>
      </c>
      <c r="AP4039" s="127"/>
      <c r="AQ4039" s="127"/>
    </row>
    <row r="4040" spans="2:55" x14ac:dyDescent="0.25">
      <c r="C4040" s="126" t="str">
        <f>IF(OR(AND(D3944=Tablas!$C$61,'Formacion Profesional'!G3944=Tablas!$C$53),AND(D3944=Tablas!$C$61,'Formacion Profesional'!G3944=Tablas!$C$54),AND(D3944=Tablas!$C$62,'Formacion Profesional'!G3944=Tablas!$C$53),AND(D3944=Tablas!$C$62,'Formacion Profesional'!G3944=Tablas!$C$54),AND(D3944=Tablas!$C$62,'Formacion Profesional'!G3944=Tablas!$C$56)),"Total","")</f>
        <v/>
      </c>
      <c r="D4040" s="128" t="str">
        <f>IF(OR(AND(D3944=Tablas!$C$61,'Formacion Profesional'!G3944=Tablas!$C$53),AND(D3944=Tablas!$C$61,'Formacion Profesional'!G3944=Tablas!$C$54),AND(D3944=Tablas!$C$62,'Formacion Profesional'!G3944=Tablas!$C$53),AND(D3944=Tablas!$C$62,'Formacion Profesional'!G3944=Tablas!$C$54),AND(D3944=Tablas!$C$62,'Formacion Profesional'!G3944=Tablas!$C$56)),SUM(D4038:D4039),"")</f>
        <v/>
      </c>
      <c r="E4040" s="128" t="str">
        <f>IF(OR(AND(D3944=Tablas!$C$61,'Formacion Profesional'!G3944=Tablas!$C$53),AND(D3944=Tablas!$C$61,'Formacion Profesional'!G3944=Tablas!$C$54),AND(D3944=Tablas!$C$62,'Formacion Profesional'!G3944=Tablas!$C$53),AND(D3944=Tablas!$C$62,'Formacion Profesional'!G3944=Tablas!$C$54),AND(D3944=Tablas!$C$62,'Formacion Profesional'!G3944=Tablas!$C$56)),SUM(E4038:E4039),"")</f>
        <v/>
      </c>
      <c r="AO4040" s="12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Profesional'!AS3944=Tablas!$C$56)),"Total","")</f>
        <v/>
      </c>
      <c r="AP4040" s="128"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Profesional'!AS3944=Tablas!$C$56)),SUM(AP4038:AP4039),"")</f>
        <v/>
      </c>
      <c r="AQ4040" s="128"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Profesional'!AS3944=Tablas!$C$56)),SUM(AQ4038:AQ4039),"")</f>
        <v/>
      </c>
    </row>
    <row r="4043" spans="2:55" ht="15.75" x14ac:dyDescent="0.25">
      <c r="B4043" s="271" t="s">
        <v>9274</v>
      </c>
      <c r="C4043" s="271"/>
      <c r="D4043" s="271"/>
      <c r="E4043" s="271"/>
      <c r="F4043" s="271"/>
      <c r="G4043" s="271"/>
      <c r="H4043" s="271"/>
      <c r="I4043" s="271"/>
      <c r="J4043" s="271"/>
      <c r="K4043" s="271"/>
      <c r="L4043" s="271"/>
      <c r="M4043" s="271"/>
      <c r="N4043" s="271"/>
      <c r="O4043" s="271"/>
      <c r="P4043" s="271"/>
      <c r="Q4043" s="271"/>
      <c r="AN4043" s="271" t="s">
        <v>9274</v>
      </c>
      <c r="AO4043" s="271"/>
      <c r="AP4043" s="271"/>
      <c r="AQ4043" s="271"/>
      <c r="AR4043" s="271"/>
      <c r="AS4043" s="271"/>
      <c r="AT4043" s="271"/>
      <c r="AU4043" s="271"/>
      <c r="AV4043" s="271"/>
      <c r="AW4043" s="271"/>
      <c r="AX4043" s="271"/>
      <c r="AY4043" s="271"/>
      <c r="AZ4043" s="271"/>
      <c r="BA4043" s="271"/>
      <c r="BB4043" s="271"/>
      <c r="BC4043" s="271"/>
    </row>
    <row r="4045" spans="2:55" ht="71.25" customHeight="1" x14ac:dyDescent="0.25">
      <c r="C4045" s="38"/>
      <c r="D4045" s="38"/>
      <c r="E4045" s="166" t="str">
        <f>IF(OR(AND(D3944=Tablas!$C$61,'Formacion Profesional'!G3944=Tablas!$C$53),AND(D3944=Tablas!$C$61,'Formacion Profesional'!G3944=Tablas!$C$54),AND(D3944=Tablas!$C$62,'Formacion Profesional'!G3944=Tablas!$C$53),AND(D3944=Tablas!$C$62,'Formacion Profesional'!G3944=Tablas!$C$54),AND(D3944=Tablas!$C$62,'Formacion Profesional'!G3944=Tablas!$C$56)),"Producción / Operaciones","")</f>
        <v/>
      </c>
      <c r="F4045" s="166" t="str">
        <f>IF(OR(AND(D3944=Tablas!$C$61,'Formacion Profesional'!G3944=Tablas!$C$53),AND(D3944=Tablas!$C$61,'Formacion Profesional'!G3944=Tablas!$C$54),AND(D3944=Tablas!$C$62,'Formacion Profesional'!G3944=Tablas!$C$53),AND(D3944=Tablas!$C$62,'Formacion Profesional'!G3944=Tablas!$C$54),AND(D3944=Tablas!$C$62,'Formacion Profesional'!G3944=Tablas!$C$56)),"Comercial y ventas","")</f>
        <v/>
      </c>
      <c r="G4045" s="166" t="str">
        <f>IF(OR(AND(D3944=Tablas!$C$61,'Formacion Profesional'!G3944=Tablas!$C$53),AND(D3944=Tablas!$C$61,'Formacion Profesional'!G3944=Tablas!$C$54),AND(D3944=Tablas!$C$62,'Formacion Profesional'!G3944=Tablas!$C$53),AND(D3944=Tablas!$C$62,'Formacion Profesional'!G3944=Tablas!$C$54),AND(D3944=Tablas!$C$62,'Formacion Profesional'!G3944=Tablas!$C$56)),"Administración y finanzas","")</f>
        <v/>
      </c>
      <c r="H4045" s="166" t="str">
        <f>IF(OR(AND(D3944=Tablas!$C$61,'Formacion Profesional'!G3944=Tablas!$C$53),AND(D3944=Tablas!$C$61,'Formacion Profesional'!G3944=Tablas!$C$54),AND(D3944=Tablas!$C$62,'Formacion Profesional'!G3944=Tablas!$C$53),AND(D3944=Tablas!$C$62,'Formacion Profesional'!G3944=Tablas!$C$54),AND(D3944=Tablas!$C$62,'Formacion Profesional'!G3944=Tablas!$C$56)),"Recursos Humanos","")</f>
        <v/>
      </c>
      <c r="I4045" s="166" t="str">
        <f>IF(OR(AND(D3944=Tablas!$C$61,'Formacion Profesional'!G3944=Tablas!$C$53),AND(D3944=Tablas!$C$61,'Formacion Profesional'!G3944=Tablas!$C$54),AND(D3944=Tablas!$C$62,'Formacion Profesional'!G3944=Tablas!$C$53),AND(D3944=Tablas!$C$62,'Formacion Profesional'!G3944=Tablas!$C$54),AND(D3944=Tablas!$C$62,'Formacion Profesional'!G3944=Tablas!$C$56)),"Otros","")</f>
        <v/>
      </c>
      <c r="J4045" s="166" t="str">
        <f>IF(OR(AND(D3944=Tablas!$C$61,'Formacion Profesional'!G3944=Tablas!$C$53),AND(D3944=Tablas!$C$61,'Formacion Profesional'!G3944=Tablas!$C$54),AND(D3944=Tablas!$C$62,'Formacion Profesional'!G3944=Tablas!$C$53),AND(D3944=Tablas!$C$62,'Formacion Profesional'!G3944=Tablas!$C$54),AND(D3944=Tablas!$C$62,'Formacion Profesional'!G3944=Tablas!$C$56)),"Total","")</f>
        <v/>
      </c>
      <c r="L4045" s="26"/>
      <c r="AO4045" s="38"/>
      <c r="AP4045" s="38"/>
      <c r="AQ4045" s="16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Profesional'!AS3944=Tablas!$C$56)),"Producción / Operaciones","")</f>
        <v/>
      </c>
      <c r="AR4045" s="16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Profesional'!AS3944=Tablas!$C$56)),"Comercial y ventas","")</f>
        <v/>
      </c>
      <c r="AS4045" s="16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Profesional'!AS3944=Tablas!$C$56)),"Administración y finanzas","")</f>
        <v/>
      </c>
      <c r="AT4045" s="16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Profesional'!AS3944=Tablas!$C$56)),"Recursos Humanos","")</f>
        <v/>
      </c>
      <c r="AU4045" s="16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Profesional'!AS3944=Tablas!$C$56)),"Otros","")</f>
        <v/>
      </c>
      <c r="AV4045" s="16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Profesional'!AS3944=Tablas!$C$56)),"Total","")</f>
        <v/>
      </c>
      <c r="AX4045" s="26"/>
    </row>
    <row r="4046" spans="2:55" x14ac:dyDescent="0.25">
      <c r="C4046" s="397" t="str">
        <f>IF(AND('Empresa Cooperativa'!$D$12=Tablas!$C$4,OR(AND(D3944=Tablas!$C$61,'Formacion Profesional'!G3944=Tablas!$C$53),AND(D3944=Tablas!$C$61,'Formacion Profesional'!G3944=Tablas!$C$54),AND(D3944=Tablas!$C$62,'Formacion Profesional'!G3944=Tablas!$C$53),AND(D3944=Tablas!$C$62,'Formacion Profesional'!G3944=Tablas!$C$54),AND(D3944=Tablas!$C$62,'Formacion Profesional'!G3944=Tablas!$C$56))),"Gerentes",IF(AND('Empresa Cooperativa'!$D$12=Tablas!$C$5,OR(AND(D3944=Tablas!$C$61,'Formacion Profesional'!G3944=Tablas!$C$53),AND(D3944=Tablas!$C$61,'Formacion Profesional'!G3944=Tablas!$C$54),AND(D3944=Tablas!$C$62,'Formacion Profesional'!G3944=Tablas!$C$53),AND(D3944=Tablas!$C$62,'Formacion Profesional'!G3944=Tablas!$C$54),AND(D3944=Tablas!$C$62,'Formacion Profesional'!G3944=Tablas!$C$56))),"Asociados",""))</f>
        <v/>
      </c>
      <c r="D4046" s="397"/>
      <c r="E4046" s="129"/>
      <c r="F4046" s="129"/>
      <c r="G4046" s="129"/>
      <c r="H4046" s="129"/>
      <c r="I4046" s="129"/>
      <c r="J4046" s="131" t="str">
        <f>IF(OR(AND(D3944=Tablas!$C$61,'Formacion Profesional'!G3944=Tablas!$C$53),AND(D3944=Tablas!$C$61,'Formacion Profesional'!G3944=Tablas!$C$54),AND(D3944=Tablas!$C$62,'Formacion Profesional'!G3944=Tablas!$C$53),AND(D3944=Tablas!$C$62,'Formacion Profesional'!G3944=Tablas!$C$54),AND(D3944=Tablas!$C$62,'Formacion Profesional'!G3944=Tablas!$C$56)),SUM(E4046:I4046),"")</f>
        <v/>
      </c>
      <c r="L4046" s="26"/>
      <c r="AO4046" s="397" t="str">
        <f>IF(AND('Empresa Cooperativa'!$D$12=Tablas!$C$4,OR(AND(AP3944=Tablas!$C$61,'Formacion Profesional'!AS3944=Tablas!$C$53),AND(AP3944=Tablas!$C$61,'Formacion Profesional'!AS3944=Tablas!$C$54),AND(AP3944=Tablas!$C$62,'Formacion Profesional'!AS3944=Tablas!$C$53),AND(AP3944=Tablas!$C$62,'Formacion Profesional'!AS3944=Tablas!$C$54),AND(AP3944=Tablas!$C$62,'Formacion Profesional'!AS3944=Tablas!$C$56))),"Gerentes",IF(AND('Empresa Cooperativa'!$D$12=Tablas!$C$5,OR(AND(AP3944=Tablas!$C$61,'Formacion Profesional'!AS3944=Tablas!$C$53),AND(AP3944=Tablas!$C$61,'Formacion Profesional'!AS3944=Tablas!$C$54),AND(AP3944=Tablas!$C$62,'Formacion Profesional'!AS3944=Tablas!$C$53),AND(AP3944=Tablas!$C$62,'Formacion Profesional'!AS3944=Tablas!$C$54),AND(AP3944=Tablas!$C$62,'Formacion Profesional'!AS3944=Tablas!$C$56))),"Asociados",""))</f>
        <v/>
      </c>
      <c r="AP4046" s="397"/>
      <c r="AQ4046" s="129"/>
      <c r="AR4046" s="129"/>
      <c r="AS4046" s="129"/>
      <c r="AT4046" s="129"/>
      <c r="AU4046" s="129"/>
      <c r="AV4046" s="131"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Profesional'!AS3944=Tablas!$C$56)),SUM(AQ4046:AU4046),"")</f>
        <v/>
      </c>
      <c r="AX4046" s="26"/>
    </row>
    <row r="4047" spans="2:55" x14ac:dyDescent="0.25">
      <c r="C4047" s="398" t="str">
        <f>IF(AND('Empresa Cooperativa'!$D$12=Tablas!$C$4,OR(AND(D3944=Tablas!$C$61,'Formacion Profesional'!G3944=Tablas!$C$53),AND(D3944=Tablas!$C$61,'Formacion Profesional'!G3944=Tablas!$C$54),AND(D3944=Tablas!$C$62,'Formacion Profesional'!G3944=Tablas!$C$53),AND(D3944=Tablas!$C$62,'Formacion Profesional'!G3944=Tablas!$C$54),AND(D3944=Tablas!$C$62,'Formacion Profesional'!G3944=Tablas!$C$56))),"Mandos Medios (supervisores, jefes de área, etc.)","")</f>
        <v/>
      </c>
      <c r="D4047" s="398"/>
      <c r="E4047" s="129"/>
      <c r="F4047" s="129"/>
      <c r="G4047" s="129"/>
      <c r="H4047" s="129"/>
      <c r="I4047" s="129"/>
      <c r="J4047" s="131" t="str">
        <f>IF(OR(AND(D3944=Tablas!$C$61,'Formacion Profesional'!G3944=Tablas!$C$53),AND(D3944=Tablas!$C$61,'Formacion Profesional'!G3944=Tablas!$C$54),AND(D3944=Tablas!$C$62,'Formacion Profesional'!G3944=Tablas!$C$53),AND(D3944=Tablas!$C$62,'Formacion Profesional'!G3944=Tablas!$C$54),AND(D3944=Tablas!$C$62,'Formacion Profesional'!G3944=Tablas!$C$56)),SUM(E4047:I4047),"")</f>
        <v/>
      </c>
      <c r="L4047" s="26"/>
      <c r="AO4047" s="398" t="str">
        <f>IF(AND('Empresa Cooperativa'!$D$12=Tablas!$C$4,OR(AND(AP3944=Tablas!$C$61,'Formacion Profesional'!AS3944=Tablas!$C$53),AND(AP3944=Tablas!$C$61,'Formacion Profesional'!AS3944=Tablas!$C$54),AND(AP3944=Tablas!$C$62,'Formacion Profesional'!AS3944=Tablas!$C$53),AND(AP3944=Tablas!$C$62,'Formacion Profesional'!AS3944=Tablas!$C$54),AND(AP3944=Tablas!$C$62,'Formacion Profesional'!AS3944=Tablas!$C$56))),"Mandos Medios (supervisores, jefes de área, etc.)","")</f>
        <v/>
      </c>
      <c r="AP4047" s="398"/>
      <c r="AQ4047" s="129"/>
      <c r="AR4047" s="129"/>
      <c r="AS4047" s="129"/>
      <c r="AT4047" s="129"/>
      <c r="AU4047" s="129"/>
      <c r="AV4047" s="131"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Profesional'!AS3944=Tablas!$C$56)),SUM(AQ4047:AU4047),"")</f>
        <v/>
      </c>
      <c r="AX4047" s="26"/>
    </row>
    <row r="4048" spans="2:55" x14ac:dyDescent="0.25">
      <c r="C4048" s="398" t="str">
        <f>IF(AND('Empresa Cooperativa'!$D$12=Tablas!$C$4,OR(AND(D3944=Tablas!$C$61,'Formacion Profesional'!G3944=Tablas!$C$53),AND(D3944=Tablas!$C$61,'Formacion Profesional'!G3944=Tablas!$C$54),AND(D3944=Tablas!$C$62,'Formacion Profesional'!G3944=Tablas!$C$53),AND(D3944=Tablas!$C$62,'Formacion Profesional'!G3944=Tablas!$C$54),AND(D3944=Tablas!$C$62,'Formacion Profesional'!G3944=Tablas!$C$56))),"Operativos","")</f>
        <v/>
      </c>
      <c r="D4048" s="398"/>
      <c r="E4048" s="129"/>
      <c r="F4048" s="129"/>
      <c r="G4048" s="129"/>
      <c r="H4048" s="129"/>
      <c r="I4048" s="129"/>
      <c r="J4048" s="131" t="str">
        <f>IF(OR(AND(D3944=Tablas!$C$61,'Formacion Profesional'!G3944=Tablas!$C$53),AND(D3944=Tablas!$C$61,'Formacion Profesional'!G3944=Tablas!$C$54),AND(D3944=Tablas!$C$62,'Formacion Profesional'!G3944=Tablas!$C$53),AND(D3944=Tablas!$C$62,'Formacion Profesional'!G3944=Tablas!$C$54),AND(D3944=Tablas!$C$62,'Formacion Profesional'!G3944=Tablas!$C$56)),SUM(E4048:I4048),"")</f>
        <v/>
      </c>
      <c r="L4048" s="26"/>
      <c r="AO4048" s="398" t="str">
        <f>IF(AND('Empresa Cooperativa'!$D$12=Tablas!$C$4,OR(AND(AP3944=Tablas!$C$61,'Formacion Profesional'!AS3944=Tablas!$C$53),AND(AP3944=Tablas!$C$61,'Formacion Profesional'!AS3944=Tablas!$C$54),AND(AP3944=Tablas!$C$62,'Formacion Profesional'!AS3944=Tablas!$C$53),AND(AP3944=Tablas!$C$62,'Formacion Profesional'!AS3944=Tablas!$C$54),AND(AP3944=Tablas!$C$62,'Formacion Profesional'!AS3944=Tablas!$C$56))),"Operativos","")</f>
        <v/>
      </c>
      <c r="AP4048" s="398"/>
      <c r="AQ4048" s="129"/>
      <c r="AR4048" s="129"/>
      <c r="AS4048" s="129"/>
      <c r="AT4048" s="129"/>
      <c r="AU4048" s="129"/>
      <c r="AV4048" s="131"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Profesional'!AS3944=Tablas!$C$56)),SUM(AQ4048:AU4048),"")</f>
        <v/>
      </c>
      <c r="AX4048" s="26"/>
    </row>
    <row r="4049" spans="2:55" x14ac:dyDescent="0.25">
      <c r="C4049" s="386" t="str">
        <f>IF(OR(AND(D3944=Tablas!$C$61,'Formacion Profesional'!G3944=Tablas!$C$53),AND(D3944=Tablas!$C$61,'Formacion Profesional'!G3944=Tablas!$C$54),AND(D3944=Tablas!$C$62,'Formacion Profesional'!G3944=Tablas!$C$53),AND(D3944=Tablas!$C$62,'Formacion Profesional'!G3944=Tablas!$C$54),AND(D3944=Tablas!$C$62,'Formacion Profesional'!G3944=Tablas!$C$56)),"Total","")</f>
        <v/>
      </c>
      <c r="D4049" s="386"/>
      <c r="E4049" s="130" t="str">
        <f>IF(OR(AND(D3944=Tablas!$C$61,'Formacion Profesional'!G3944=Tablas!$C$53),AND(D3944=Tablas!$C$61,'Formacion Profesional'!G3944=Tablas!$C$54),AND(D3944=Tablas!$C$62,'Formacion Profesional'!G3944=Tablas!$C$53),AND(D3944=Tablas!$C$62,'Formacion Profesional'!G3944=Tablas!$C$54),AND(D3944=Tablas!$C$62,'Formacion Profesional'!G3944=Tablas!$C$56)),SUM(E4046:E4048),"")</f>
        <v/>
      </c>
      <c r="F4049" s="130" t="str">
        <f>IF(OR(AND(D3944=Tablas!$C$61,'Formacion Profesional'!G3944=Tablas!$C$53),AND(D3944=Tablas!$C$61,'Formacion Profesional'!G3944=Tablas!$C$54),AND(D3944=Tablas!$C$62,'Formacion Profesional'!G3944=Tablas!$C$53),AND(D3944=Tablas!$C$62,'Formacion Profesional'!G3944=Tablas!$C$54),AND(D3944=Tablas!$C$62,'Formacion Profesional'!G3944=Tablas!$C$56)),SUM(F4046:F4048),"")</f>
        <v/>
      </c>
      <c r="G4049" s="130" t="str">
        <f>IF(OR(AND(D3944=Tablas!$C$61,'Formacion Profesional'!G3944=Tablas!$C$53),AND(D3944=Tablas!$C$61,'Formacion Profesional'!G3944=Tablas!$C$54),AND(D3944=Tablas!$C$62,'Formacion Profesional'!G3944=Tablas!$C$53),AND(D3944=Tablas!$C$62,'Formacion Profesional'!G3944=Tablas!$C$54),AND(D3944=Tablas!$C$62,'Formacion Profesional'!G3944=Tablas!$C$56)),SUM(G4046:G4048),"")</f>
        <v/>
      </c>
      <c r="H4049" s="130" t="str">
        <f>IF(OR(AND(D3944=Tablas!$C$61,'Formacion Profesional'!G3944=Tablas!$C$53),AND(D3944=Tablas!$C$61,'Formacion Profesional'!G3944=Tablas!$C$54),AND(D3944=Tablas!$C$62,'Formacion Profesional'!G3944=Tablas!$C$53),AND(D3944=Tablas!$C$62,'Formacion Profesional'!G3944=Tablas!$C$54),AND(D3944=Tablas!$C$62,'Formacion Profesional'!G3944=Tablas!$C$56)),SUM(H4046:H4048),"")</f>
        <v/>
      </c>
      <c r="I4049" s="130" t="str">
        <f>IF(OR(AND(D3944=Tablas!$C$61,'Formacion Profesional'!G3944=Tablas!$C$53),AND(D3944=Tablas!$C$61,'Formacion Profesional'!G3944=Tablas!$C$54),AND(D3944=Tablas!$C$62,'Formacion Profesional'!G3944=Tablas!$C$53),AND(D3944=Tablas!$C$62,'Formacion Profesional'!G3944=Tablas!$C$54),AND(D3944=Tablas!$C$62,'Formacion Profesional'!G3944=Tablas!$C$56)),SUM(I4046:I4048),"")</f>
        <v/>
      </c>
      <c r="J4049" s="130" t="str">
        <f>IF(OR(AND(D3944=Tablas!$C$61,'Formacion Profesional'!G3944=Tablas!$C$53),AND(D3944=Tablas!$C$61,'Formacion Profesional'!G3944=Tablas!$C$54),AND(D3944=Tablas!$C$62,'Formacion Profesional'!G3944=Tablas!$C$53),AND(D3944=Tablas!$C$62,'Formacion Profesional'!G3944=Tablas!$C$54),AND(D3944=Tablas!$C$62,'Formacion Profesional'!G3944=Tablas!$C$56)),SUM(J4046:J4048),"")</f>
        <v/>
      </c>
      <c r="L4049" s="26"/>
      <c r="AO4049" s="386"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Profesional'!AS3944=Tablas!$C$56)),"Total","")</f>
        <v/>
      </c>
      <c r="AP4049" s="386"/>
      <c r="AQ4049" s="130"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Profesional'!AS3944=Tablas!$C$56)),SUM(AQ4046:AQ4048),"")</f>
        <v/>
      </c>
      <c r="AR4049" s="130"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Profesional'!AS3944=Tablas!$C$56)),SUM(AR4046:AR4048),"")</f>
        <v/>
      </c>
      <c r="AS4049" s="130"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Profesional'!AS3944=Tablas!$C$56)),SUM(AS4046:AS4048),"")</f>
        <v/>
      </c>
      <c r="AT4049" s="130"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Profesional'!AS3944=Tablas!$C$56)),SUM(AT4046:AT4048),"")</f>
        <v/>
      </c>
      <c r="AU4049" s="130"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Profesional'!AS3944=Tablas!$C$56)),SUM(AU4046:AU4048),"")</f>
        <v/>
      </c>
      <c r="AV4049" s="130" t="str">
        <f>IF(OR(AND(AP3944=Tablas!$C$61,'Formacion Profesional'!AS3944=Tablas!$C$53),AND(AP3944=Tablas!$C$61,'Formacion Profesional'!AS3944=Tablas!$C$54),AND(AP3944=Tablas!$C$62,'Formacion Profesional'!AS3944=Tablas!$C$53),AND(AP3944=Tablas!$C$62,'Formacion Profesional'!AS3944=Tablas!$C$54),AND(AP3944=Tablas!$C$62,'Formacion Profesional'!AS3944=Tablas!$C$56)),SUM(AV4046:AV4048),"")</f>
        <v/>
      </c>
      <c r="AX4049" s="26"/>
    </row>
    <row r="4051" spans="2:55" ht="15.75" x14ac:dyDescent="0.25">
      <c r="B4051" s="271" t="s">
        <v>9205</v>
      </c>
      <c r="C4051" s="271"/>
      <c r="D4051" s="271"/>
      <c r="E4051" s="271"/>
      <c r="F4051" s="271"/>
      <c r="G4051" s="271"/>
      <c r="H4051" s="271"/>
      <c r="I4051" s="271"/>
      <c r="J4051" s="271"/>
      <c r="K4051" s="271"/>
      <c r="L4051" s="271"/>
      <c r="M4051" s="271"/>
      <c r="N4051" s="271"/>
      <c r="O4051" s="271"/>
      <c r="P4051" s="271"/>
      <c r="Q4051" s="271"/>
      <c r="AN4051" s="271" t="s">
        <v>9205</v>
      </c>
      <c r="AO4051" s="271"/>
      <c r="AP4051" s="271"/>
      <c r="AQ4051" s="271"/>
      <c r="AR4051" s="271"/>
      <c r="AS4051" s="271"/>
      <c r="AT4051" s="271"/>
      <c r="AU4051" s="271"/>
      <c r="AV4051" s="271"/>
      <c r="AW4051" s="271"/>
      <c r="AX4051" s="271"/>
      <c r="AY4051" s="271"/>
      <c r="AZ4051" s="271"/>
      <c r="BA4051" s="271"/>
      <c r="BB4051" s="271"/>
      <c r="BC4051" s="271"/>
    </row>
    <row r="4053" spans="2:55" ht="69" customHeight="1" x14ac:dyDescent="0.25">
      <c r="D4053" s="162" t="str">
        <f>IF(D4039&gt;0,"Organismo patrocinado","")</f>
        <v/>
      </c>
      <c r="E4053" s="162" t="str">
        <f>IF(D4039&gt;0,"Dotacion de personal","")</f>
        <v/>
      </c>
      <c r="F4053" s="162" t="str">
        <f>IF(D4039&gt;0,"Cantidad de personas informadas a capacitar","")</f>
        <v/>
      </c>
      <c r="G4053" s="162" t="str">
        <f>IF(D4039&gt;0,"Cantidad de personas a capacitar en el curso","")</f>
        <v/>
      </c>
      <c r="AP4053" s="162" t="str">
        <f>IF(AP4039&gt;0,"Organismo patrocinado","")</f>
        <v/>
      </c>
      <c r="AQ4053" s="162" t="str">
        <f>IF(AP4039&gt;0,"Dotacion de personal","")</f>
        <v/>
      </c>
      <c r="AR4053" s="162" t="str">
        <f>IF(AP4039&gt;0,"Cantidad de personas informadas a capacitar","")</f>
        <v/>
      </c>
      <c r="AS4053" s="162" t="str">
        <f>IF(AP4039&gt;0,"Cantidad de personas a capacitar en el curso","")</f>
        <v/>
      </c>
    </row>
    <row r="4054" spans="2:55" x14ac:dyDescent="0.25">
      <c r="D4054" s="163"/>
      <c r="E4054" s="183" t="str">
        <f>IF(AND(D4039&gt;0,D4054&gt;0),VLOOKUP(D4054,'Organismos patrocinados'!$D$14:$G$43,3,FALSE),"")</f>
        <v/>
      </c>
      <c r="F4054" s="183" t="str">
        <f>IF(AND(D4039&gt;0,D4054&gt;0),VLOOKUP(D4054,'Organismos patrocinados'!$D$14:$G$43,4,FALSE),"")</f>
        <v/>
      </c>
      <c r="G4054" s="77"/>
      <c r="AP4054" s="163"/>
      <c r="AQ4054" s="183" t="str">
        <f>IF(AND(AP4039&gt;0,AP4054&gt;0),VLOOKUP(AP4054,'Organismos patrocinados'!$D$14:$G$43,3,FALSE),"")</f>
        <v/>
      </c>
      <c r="AR4054" s="183" t="str">
        <f>IF(AND(AP4039&gt;0,AP4054&gt;0),VLOOKUP(AP4054,'Organismos patrocinados'!$D$14:$G$43,4,FALSE),"")</f>
        <v/>
      </c>
      <c r="AS4054" s="77"/>
    </row>
    <row r="4055" spans="2:55" x14ac:dyDescent="0.25">
      <c r="D4055" s="163"/>
      <c r="E4055" s="183" t="str">
        <f>IF(AND(D4039&gt;0,D4055&gt;0),VLOOKUP(D4055,'Organismos patrocinados'!$D$14:$G$43,3,FALSE),"")</f>
        <v/>
      </c>
      <c r="F4055" s="183" t="str">
        <f>IF(AND(D4039&gt;0,D4055&gt;0),VLOOKUP(D4055,'Organismos patrocinados'!$D$14:$G$43,4,FALSE),"")</f>
        <v/>
      </c>
      <c r="G4055" s="77"/>
      <c r="AP4055" s="163"/>
      <c r="AQ4055" s="183" t="str">
        <f>IF(AND(AP4039&gt;0,AP4055&gt;0),VLOOKUP(AP4055,'Organismos patrocinados'!$D$14:$G$43,3,FALSE),"")</f>
        <v/>
      </c>
      <c r="AR4055" s="183" t="str">
        <f>IF(AND(AP4039&gt;0,AP4055&gt;0),VLOOKUP(AP4055,'Organismos patrocinados'!$D$14:$G$43,4,FALSE),"")</f>
        <v/>
      </c>
      <c r="AS4055" s="77"/>
    </row>
    <row r="4056" spans="2:55" x14ac:dyDescent="0.25">
      <c r="D4056" s="163"/>
      <c r="E4056" s="183" t="str">
        <f>IF(AND(D4039&gt;0,D4056&gt;0),VLOOKUP(D4056,'Organismos patrocinados'!$D$14:$G$43,3,FALSE),"")</f>
        <v/>
      </c>
      <c r="F4056" s="183" t="str">
        <f>IF(AND(D4039&gt;0,D4056&gt;0),VLOOKUP(D4056,'Organismos patrocinados'!$D$14:$G$43,4,FALSE),"")</f>
        <v/>
      </c>
      <c r="G4056" s="77"/>
      <c r="AP4056" s="163"/>
      <c r="AQ4056" s="183" t="str">
        <f>IF(AND(AP4039&gt;0,AP4056&gt;0),VLOOKUP(AP4056,'Organismos patrocinados'!$D$14:$G$43,3,FALSE),"")</f>
        <v/>
      </c>
      <c r="AR4056" s="183" t="str">
        <f>IF(AND(AP4039&gt;0,AP4056&gt;0),VLOOKUP(AP4056,'Organismos patrocinados'!$D$14:$G$43,4,FALSE),"")</f>
        <v/>
      </c>
      <c r="AS4056" s="77"/>
    </row>
    <row r="4057" spans="2:55" x14ac:dyDescent="0.25">
      <c r="D4057" s="163"/>
      <c r="E4057" s="183" t="str">
        <f>IF(AND(D4039&gt;0,D4057&gt;0),VLOOKUP(D4057,'Organismos patrocinados'!$D$14:$G$43,3,FALSE),"")</f>
        <v/>
      </c>
      <c r="F4057" s="183" t="str">
        <f>IF(AND(D4039&gt;0,D4057&gt;0),VLOOKUP(D4057,'Organismos patrocinados'!$D$14:$G$43,4,FALSE),"")</f>
        <v/>
      </c>
      <c r="G4057" s="77"/>
      <c r="AP4057" s="163"/>
      <c r="AQ4057" s="183" t="str">
        <f>IF(AND(AP4039&gt;0,AP4057&gt;0),VLOOKUP(AP4057,'Organismos patrocinados'!$D$14:$G$43,3,FALSE),"")</f>
        <v/>
      </c>
      <c r="AR4057" s="183" t="str">
        <f>IF(AND(AP4039&gt;0,AP4057&gt;0),VLOOKUP(AP4057,'Organismos patrocinados'!$D$14:$G$43,4,FALSE),"")</f>
        <v/>
      </c>
      <c r="AS4057" s="77"/>
    </row>
    <row r="4058" spans="2:55" x14ac:dyDescent="0.25">
      <c r="D4058" s="163"/>
      <c r="E4058" s="183" t="str">
        <f>IF(AND(D4039&gt;0,D4058&gt;0),VLOOKUP(D4058,'Organismos patrocinados'!$D$14:$G$43,3,FALSE),"")</f>
        <v/>
      </c>
      <c r="F4058" s="183" t="str">
        <f>IF(AND(D4039&gt;0,D4058&gt;0),VLOOKUP(D4058,'Organismos patrocinados'!$D$14:$G$43,4,FALSE),"")</f>
        <v/>
      </c>
      <c r="G4058" s="77"/>
      <c r="AP4058" s="163"/>
      <c r="AQ4058" s="183" t="str">
        <f>IF(AND(AP4039&gt;0,AP4058&gt;0),VLOOKUP(AP4058,'Organismos patrocinados'!$D$14:$G$43,3,FALSE),"")</f>
        <v/>
      </c>
      <c r="AR4058" s="183" t="str">
        <f>IF(AND(AP4039&gt;0,AP4058&gt;0),VLOOKUP(AP4058,'Organismos patrocinados'!$D$14:$G$43,4,FALSE),"")</f>
        <v/>
      </c>
      <c r="AS4058" s="77"/>
    </row>
    <row r="4059" spans="2:55" x14ac:dyDescent="0.25">
      <c r="D4059" s="163"/>
      <c r="E4059" s="183" t="str">
        <f>IF(AND(D4039&gt;0,D4059&gt;0),VLOOKUP(D4059,'Organismos patrocinados'!$D$14:$G$43,3,FALSE),"")</f>
        <v/>
      </c>
      <c r="F4059" s="183" t="str">
        <f>IF(AND(D4039&gt;0,D4059&gt;0),VLOOKUP(D4059,'Organismos patrocinados'!$D$14:$G$43,4,FALSE),"")</f>
        <v/>
      </c>
      <c r="G4059" s="77"/>
      <c r="AP4059" s="163"/>
      <c r="AQ4059" s="183" t="str">
        <f>IF(AND(AP4039&gt;0,AP4059&gt;0),VLOOKUP(AP4059,'Organismos patrocinados'!$D$14:$G$43,3,FALSE),"")</f>
        <v/>
      </c>
      <c r="AR4059" s="183" t="str">
        <f>IF(AND(AP4039&gt;0,AP4059&gt;0),VLOOKUP(AP4059,'Organismos patrocinados'!$D$14:$G$43,4,FALSE),"")</f>
        <v/>
      </c>
      <c r="AS4059" s="77"/>
    </row>
    <row r="4060" spans="2:55" x14ac:dyDescent="0.25">
      <c r="D4060" s="163"/>
      <c r="E4060" s="183" t="str">
        <f>IF(AND(D4039&gt;0,D4060&gt;0),VLOOKUP(D4060,'Organismos patrocinados'!$D$14:$G$43,3,FALSE),"")</f>
        <v/>
      </c>
      <c r="F4060" s="183" t="str">
        <f>IF(AND(D4039&gt;0,D4060&gt;0),VLOOKUP(D4060,'Organismos patrocinados'!$D$14:$G$43,4,FALSE),"")</f>
        <v/>
      </c>
      <c r="G4060" s="77"/>
      <c r="AP4060" s="163"/>
      <c r="AQ4060" s="183" t="str">
        <f>IF(AND(AP4039&gt;0,AP4060&gt;0),VLOOKUP(AP4060,'Organismos patrocinados'!$D$14:$G$43,3,FALSE),"")</f>
        <v/>
      </c>
      <c r="AR4060" s="183" t="str">
        <f>IF(AND(AP4039&gt;0,AP4060&gt;0),VLOOKUP(AP4060,'Organismos patrocinados'!$D$14:$G$43,4,FALSE),"")</f>
        <v/>
      </c>
      <c r="AS4060" s="77"/>
    </row>
    <row r="4061" spans="2:55" x14ac:dyDescent="0.25">
      <c r="D4061" s="163"/>
      <c r="E4061" s="183" t="str">
        <f>IF(AND(D4039&gt;0,D4061&gt;0),VLOOKUP(D4061,'Organismos patrocinados'!$D$14:$G$43,3,FALSE),"")</f>
        <v/>
      </c>
      <c r="F4061" s="183" t="str">
        <f>IF(AND(D4039&gt;0,D4061&gt;0),VLOOKUP(D4061,'Organismos patrocinados'!$D$14:$G$43,4,FALSE),"")</f>
        <v/>
      </c>
      <c r="G4061" s="77"/>
      <c r="AP4061" s="163"/>
      <c r="AQ4061" s="183" t="str">
        <f>IF(AND(AP4039&gt;0,AP4061&gt;0),VLOOKUP(AP4061,'Organismos patrocinados'!$D$14:$G$43,3,FALSE),"")</f>
        <v/>
      </c>
      <c r="AR4061" s="183" t="str">
        <f>IF(AND(AP4039&gt;0,AP4061&gt;0),VLOOKUP(AP4061,'Organismos patrocinados'!$D$14:$G$43,4,FALSE),"")</f>
        <v/>
      </c>
      <c r="AS4061" s="77"/>
    </row>
    <row r="4062" spans="2:55" x14ac:dyDescent="0.25">
      <c r="D4062" s="163"/>
      <c r="E4062" s="183" t="str">
        <f>IF(AND(D4039&gt;0,D4062&gt;0),VLOOKUP(D4062,'Organismos patrocinados'!$D$14:$G$43,3,FALSE),"")</f>
        <v/>
      </c>
      <c r="F4062" s="183" t="str">
        <f>IF(AND(D4039&gt;0,D4062&gt;0),VLOOKUP(D4062,'Organismos patrocinados'!$D$14:$G$43,4,FALSE),"")</f>
        <v/>
      </c>
      <c r="G4062" s="77"/>
      <c r="AP4062" s="163"/>
      <c r="AQ4062" s="183" t="str">
        <f>IF(AND(AP4039&gt;0,AP4062&gt;0),VLOOKUP(AP4062,'Organismos patrocinados'!$D$14:$G$43,3,FALSE),"")</f>
        <v/>
      </c>
      <c r="AR4062" s="183" t="str">
        <f>IF(AND(AP4039&gt;0,AP4062&gt;0),VLOOKUP(AP4062,'Organismos patrocinados'!$D$14:$G$43,4,FALSE),"")</f>
        <v/>
      </c>
      <c r="AS4062" s="77"/>
    </row>
    <row r="4063" spans="2:55" x14ac:dyDescent="0.25">
      <c r="D4063" s="163"/>
      <c r="E4063" s="183" t="str">
        <f>IF(AND(D4039&gt;0,D4063&gt;0),VLOOKUP(D4063,'Organismos patrocinados'!$D$14:$G$43,3,FALSE),"")</f>
        <v/>
      </c>
      <c r="F4063" s="183" t="str">
        <f>IF(AND(D4039&gt;0,D4063&gt;0),VLOOKUP(D4063,'Organismos patrocinados'!$D$14:$G$43,4,FALSE),"")</f>
        <v/>
      </c>
      <c r="G4063" s="77"/>
      <c r="AP4063" s="163"/>
      <c r="AQ4063" s="183" t="str">
        <f>IF(AND(AP4039&gt;0,AP4063&gt;0),VLOOKUP(AP4063,'Organismos patrocinados'!$D$14:$G$43,3,FALSE),"")</f>
        <v/>
      </c>
      <c r="AR4063" s="183" t="str">
        <f>IF(AND(AP4039&gt;0,AP4063&gt;0),VLOOKUP(AP4063,'Organismos patrocinados'!$D$14:$G$43,4,FALSE),"")</f>
        <v/>
      </c>
      <c r="AS4063" s="77"/>
    </row>
    <row r="4064" spans="2:55" x14ac:dyDescent="0.25">
      <c r="D4064" s="163"/>
      <c r="E4064" s="183" t="str">
        <f>IF(AND(D4039&gt;0,D4064&gt;0),VLOOKUP(D4064,'Organismos patrocinados'!$D$14:$G$43,3,FALSE),"")</f>
        <v/>
      </c>
      <c r="F4064" s="183" t="str">
        <f>IF(AND(D4039&gt;0,D4064&gt;0),VLOOKUP(D4064,'Organismos patrocinados'!$D$14:$G$43,4,FALSE),"")</f>
        <v/>
      </c>
      <c r="G4064" s="77"/>
      <c r="AP4064" s="163"/>
      <c r="AQ4064" s="183" t="str">
        <f>IF(AND(AP4039&gt;0,AP4064&gt;0),VLOOKUP(AP4064,'Organismos patrocinados'!$D$14:$G$43,3,FALSE),"")</f>
        <v/>
      </c>
      <c r="AR4064" s="183" t="str">
        <f>IF(AND(AP4039&gt;0,AP4064&gt;0),VLOOKUP(AP4064,'Organismos patrocinados'!$D$14:$G$43,4,FALSE),"")</f>
        <v/>
      </c>
      <c r="AS4064" s="77"/>
    </row>
    <row r="4065" spans="2:55" x14ac:dyDescent="0.25">
      <c r="D4065" s="163"/>
      <c r="E4065" s="183" t="str">
        <f>IF(AND(D4039&gt;0,D4065&gt;0),VLOOKUP(D4065,'Organismos patrocinados'!$D$14:$G$43,3,FALSE),"")</f>
        <v/>
      </c>
      <c r="F4065" s="183" t="str">
        <f>IF(AND(D4039&gt;0,D4065&gt;0),VLOOKUP(D4065,'Organismos patrocinados'!$D$14:$G$43,4,FALSE),"")</f>
        <v/>
      </c>
      <c r="G4065" s="77"/>
      <c r="AP4065" s="163"/>
      <c r="AQ4065" s="183" t="str">
        <f>IF(AND(AP4039&gt;0,AP4065&gt;0),VLOOKUP(AP4065,'Organismos patrocinados'!$D$14:$G$43,3,FALSE),"")</f>
        <v/>
      </c>
      <c r="AR4065" s="183" t="str">
        <f>IF(AND(AP4039&gt;0,AP4065&gt;0),VLOOKUP(AP4065,'Organismos patrocinados'!$D$14:$G$43,4,FALSE),"")</f>
        <v/>
      </c>
      <c r="AS4065" s="77"/>
    </row>
    <row r="4066" spans="2:55" x14ac:dyDescent="0.25">
      <c r="D4066" s="163"/>
      <c r="E4066" s="183" t="str">
        <f>IF(AND(D4039&gt;0,D4066&gt;0),VLOOKUP(D4066,'Organismos patrocinados'!$D$14:$G$43,3,FALSE),"")</f>
        <v/>
      </c>
      <c r="F4066" s="183" t="str">
        <f>IF(AND(D4039&gt;0,D4066&gt;0),VLOOKUP(D4066,'Organismos patrocinados'!$D$14:$G$43,4,FALSE),"")</f>
        <v/>
      </c>
      <c r="G4066" s="77"/>
      <c r="AP4066" s="163"/>
      <c r="AQ4066" s="183" t="str">
        <f>IF(AND(AP4039&gt;0,AP4066&gt;0),VLOOKUP(AP4066,'Organismos patrocinados'!$D$14:$G$43,3,FALSE),"")</f>
        <v/>
      </c>
      <c r="AR4066" s="183" t="str">
        <f>IF(AND(AP4039&gt;0,AP4066&gt;0),VLOOKUP(AP4066,'Organismos patrocinados'!$D$14:$G$43,4,FALSE),"")</f>
        <v/>
      </c>
      <c r="AS4066" s="77"/>
    </row>
    <row r="4067" spans="2:55" x14ac:dyDescent="0.25">
      <c r="D4067" s="163"/>
      <c r="E4067" s="183" t="str">
        <f>IF(AND(D4039&gt;0,D4067&gt;0),VLOOKUP(D4067,'Organismos patrocinados'!$D$14:$G$43,3,FALSE),"")</f>
        <v/>
      </c>
      <c r="F4067" s="183" t="str">
        <f>IF(AND(D4039&gt;0,D4067&gt;0),VLOOKUP(D4067,'Organismos patrocinados'!$D$14:$G$43,4,FALSE),"")</f>
        <v/>
      </c>
      <c r="G4067" s="77"/>
      <c r="AP4067" s="163"/>
      <c r="AQ4067" s="183" t="str">
        <f>IF(AND(AP4039&gt;0,AP4067&gt;0),VLOOKUP(AP4067,'Organismos patrocinados'!$D$14:$G$43,3,FALSE),"")</f>
        <v/>
      </c>
      <c r="AR4067" s="183" t="str">
        <f>IF(AND(AP4039&gt;0,AP4067&gt;0),VLOOKUP(AP4067,'Organismos patrocinados'!$D$14:$G$43,4,FALSE),"")</f>
        <v/>
      </c>
      <c r="AS4067" s="77"/>
    </row>
    <row r="4068" spans="2:55" x14ac:dyDescent="0.25">
      <c r="D4068" s="387" t="str">
        <f>IF(D4039&gt;0,"Total","")</f>
        <v/>
      </c>
      <c r="E4068" s="387"/>
      <c r="F4068" s="387"/>
      <c r="G4068" s="167" t="str">
        <f>IF(D4039&gt;0,SUM(G4054:G4067),"")</f>
        <v/>
      </c>
      <c r="AP4068" s="387" t="str">
        <f>IF(AP4039&gt;0,"Total","")</f>
        <v/>
      </c>
      <c r="AQ4068" s="387"/>
      <c r="AR4068" s="387"/>
      <c r="AS4068" s="167" t="str">
        <f>IF(AP4039&gt;0,SUM(AS4054:AS4067),"")</f>
        <v/>
      </c>
    </row>
    <row r="4073" spans="2:55" ht="30" customHeight="1" x14ac:dyDescent="0.25">
      <c r="C4073" s="103"/>
      <c r="D4073" s="103"/>
      <c r="E4073" s="103"/>
      <c r="F4073" s="166" t="str">
        <f>IF(D4039&gt;0,"Producción / Operaciones ","")</f>
        <v/>
      </c>
      <c r="G4073" s="166" t="str">
        <f>IF(D4039&gt;0,"Comercial y ventas","")</f>
        <v/>
      </c>
      <c r="H4073" s="166" t="str">
        <f>IF(D4039&gt;0,"Administración y finanzas","")</f>
        <v/>
      </c>
      <c r="I4073" s="166" t="str">
        <f>IF(D4039&gt;0,"Recursos Humanos","")</f>
        <v/>
      </c>
      <c r="J4073" s="166" t="str">
        <f>IF(D4039&gt;0,"Otros","")</f>
        <v/>
      </c>
      <c r="K4073" s="166" t="str">
        <f>IF(D4039&gt;0,"TOTAL","")</f>
        <v/>
      </c>
      <c r="AO4073" s="103"/>
      <c r="AP4073" s="103"/>
      <c r="AQ4073" s="103"/>
      <c r="AR4073" s="166" t="str">
        <f>IF(AP4039&gt;0,"Producción / Operaciones ","")</f>
        <v/>
      </c>
      <c r="AS4073" s="166" t="str">
        <f>IF(AP4039&gt;0,"Comercial y ventas","")</f>
        <v/>
      </c>
      <c r="AT4073" s="166" t="str">
        <f>IF(AP4039&gt;0,"Administración y finanzas","")</f>
        <v/>
      </c>
      <c r="AU4073" s="166" t="str">
        <f>IF(AP4039&gt;0,"Recursos Humanos","")</f>
        <v/>
      </c>
      <c r="AV4073" s="166" t="str">
        <f>IF(AP4039&gt;0,"Otros","")</f>
        <v/>
      </c>
      <c r="AW4073" s="166" t="str">
        <f>IF(AP4039&gt;0,"TOTAL","")</f>
        <v/>
      </c>
    </row>
    <row r="4074" spans="2:55" x14ac:dyDescent="0.25">
      <c r="C4074" s="388" t="str">
        <f>IF(AND('Empresa Cooperativa'!D4294=Tablas!C4286,D4039&gt;0),"Gerentes",IF(AND(D4039&gt;0,'Empresa Cooperativa'!D4294=Tablas!C4287),"Cantidad de asociados a capacitar",""))</f>
        <v/>
      </c>
      <c r="D4074" s="388"/>
      <c r="E4074" s="388"/>
      <c r="F4074" s="184"/>
      <c r="G4074" s="184"/>
      <c r="H4074" s="184"/>
      <c r="I4074" s="184"/>
      <c r="J4074" s="184"/>
      <c r="K4074" s="131" t="str">
        <f>IF(D4039&gt;0,SUM(F4074:J4074),"")</f>
        <v/>
      </c>
      <c r="AO4074" s="388" t="str">
        <f>IF(AND('Empresa Cooperativa'!AP4294=Tablas!AQ4286,AP4039&gt;0),"Gerentes",IF(AND(AP4039&gt;0,'Empresa Cooperativa'!AP4294=Tablas!AQ4287),"Cantidad de asociados a capacitar",""))</f>
        <v/>
      </c>
      <c r="AP4074" s="388"/>
      <c r="AQ4074" s="388"/>
      <c r="AR4074" s="184"/>
      <c r="AS4074" s="184"/>
      <c r="AT4074" s="184"/>
      <c r="AU4074" s="184"/>
      <c r="AV4074" s="184"/>
      <c r="AW4074" s="131" t="str">
        <f>IF(AP4039&gt;0,SUM(AR4074:AV4074),"")</f>
        <v/>
      </c>
    </row>
    <row r="4075" spans="2:55" x14ac:dyDescent="0.25">
      <c r="C4075" s="389" t="str">
        <f>IF(AND(D4039&gt;0,'Empresa Cooperativa'!D4294=Tablas!C4286),"Mandos Medios (supervisores, jefes de área, etc.)","")</f>
        <v/>
      </c>
      <c r="D4075" s="389"/>
      <c r="E4075" s="389"/>
      <c r="F4075" s="184"/>
      <c r="G4075" s="184"/>
      <c r="H4075" s="184"/>
      <c r="I4075" s="184"/>
      <c r="J4075" s="184"/>
      <c r="K4075" s="131" t="str">
        <f>IF(D4039&gt;0,SUM(F4075:J4075),"")</f>
        <v/>
      </c>
      <c r="AO4075" s="389" t="str">
        <f>IF(AND(AP4039&gt;0,'Empresa Cooperativa'!AP4294=Tablas!AQ4286),"Mandos Medios (supervisores, jefes de área, etc.)","")</f>
        <v/>
      </c>
      <c r="AP4075" s="389"/>
      <c r="AQ4075" s="389"/>
      <c r="AR4075" s="184"/>
      <c r="AS4075" s="184"/>
      <c r="AT4075" s="184"/>
      <c r="AU4075" s="184"/>
      <c r="AV4075" s="184"/>
      <c r="AW4075" s="131" t="str">
        <f>IF(AP4039&gt;0,SUM(AR4075:AV4075),"")</f>
        <v/>
      </c>
    </row>
    <row r="4076" spans="2:55" x14ac:dyDescent="0.25">
      <c r="C4076" s="389" t="str">
        <f>IF(AND(D4039&gt;0,'Empresa Cooperativa'!D4294=Tablas!C4286),"Operativos","")</f>
        <v/>
      </c>
      <c r="D4076" s="389"/>
      <c r="E4076" s="389"/>
      <c r="F4076" s="184"/>
      <c r="G4076" s="184"/>
      <c r="H4076" s="184"/>
      <c r="I4076" s="184"/>
      <c r="J4076" s="184"/>
      <c r="K4076" s="131" t="str">
        <f>IF(D4039&gt;0,SUM(F4076:J4076),"")</f>
        <v/>
      </c>
      <c r="AO4076" s="389" t="str">
        <f>IF(AND(AP4039&gt;0,'Empresa Cooperativa'!AP4294=Tablas!AQ4286),"Operativos","")</f>
        <v/>
      </c>
      <c r="AP4076" s="389"/>
      <c r="AQ4076" s="389"/>
      <c r="AR4076" s="184"/>
      <c r="AS4076" s="184"/>
      <c r="AT4076" s="184"/>
      <c r="AU4076" s="184"/>
      <c r="AV4076" s="184"/>
      <c r="AW4076" s="131" t="str">
        <f>IF(AP4039&gt;0,SUM(AR4076:AV4076),"")</f>
        <v/>
      </c>
    </row>
    <row r="4077" spans="2:55" x14ac:dyDescent="0.25">
      <c r="C4077" s="386" t="str">
        <f>IF(D4039&gt;0,"Total","")</f>
        <v/>
      </c>
      <c r="D4077" s="386"/>
      <c r="E4077" s="386"/>
      <c r="F4077" s="130" t="str">
        <f>IF(D4039&gt;0,SUM(F4074:F4076),"")</f>
        <v/>
      </c>
      <c r="G4077" s="130" t="str">
        <f>IF(D4039&gt;0,SUM(G4074:G4076),"")</f>
        <v/>
      </c>
      <c r="H4077" s="130" t="str">
        <f>IF(D4039&gt;0,SUM(H4074:H4076),"")</f>
        <v/>
      </c>
      <c r="I4077" s="130" t="str">
        <f>IF(D4039&gt;0,SUM(I4074:I4076),"")</f>
        <v/>
      </c>
      <c r="J4077" s="130" t="str">
        <f>IF(D4039&gt;0,SUM(J4074:J4076),"")</f>
        <v/>
      </c>
      <c r="K4077" s="130" t="str">
        <f>IF(D4039&gt;0,SUM(K4074:K4076),"")</f>
        <v/>
      </c>
      <c r="AO4077" s="386" t="str">
        <f>IF(AP4039&gt;0,"Total","")</f>
        <v/>
      </c>
      <c r="AP4077" s="386"/>
      <c r="AQ4077" s="386"/>
      <c r="AR4077" s="130" t="str">
        <f>IF(AP4039&gt;0,SUM(AR4074:AR4076),"")</f>
        <v/>
      </c>
      <c r="AS4077" s="130" t="str">
        <f>IF(AP4039&gt;0,SUM(AS4074:AS4076),"")</f>
        <v/>
      </c>
      <c r="AT4077" s="130" t="str">
        <f>IF(AP4039&gt;0,SUM(AT4074:AT4076),"")</f>
        <v/>
      </c>
      <c r="AU4077" s="130" t="str">
        <f>IF(AP4039&gt;0,SUM(AU4074:AU4076),"")</f>
        <v/>
      </c>
      <c r="AV4077" s="130" t="str">
        <f>IF(AP4039&gt;0,SUM(AV4074:AV4076),"")</f>
        <v/>
      </c>
      <c r="AW4077" s="130" t="str">
        <f>IF(AP4039&gt;0,SUM(AW4074:AW4076),"")</f>
        <v/>
      </c>
    </row>
    <row r="4078" spans="2:55" x14ac:dyDescent="0.25">
      <c r="C4078" s="58"/>
      <c r="D4078" s="58"/>
      <c r="E4078" s="58"/>
      <c r="F4078" s="58"/>
      <c r="G4078" s="58"/>
      <c r="H4078" s="58"/>
      <c r="I4078" s="58"/>
      <c r="J4078" s="58"/>
      <c r="K4078" s="58"/>
      <c r="AO4078" s="58"/>
      <c r="AP4078" s="58"/>
      <c r="AQ4078" s="58"/>
      <c r="AR4078" s="58"/>
      <c r="AS4078" s="58"/>
      <c r="AT4078" s="58"/>
      <c r="AU4078" s="58"/>
      <c r="AV4078" s="58"/>
      <c r="AW4078" s="58"/>
    </row>
    <row r="4080" spans="2:55" ht="15.75" x14ac:dyDescent="0.25">
      <c r="B4080" s="271" t="s">
        <v>9207</v>
      </c>
      <c r="C4080" s="271"/>
      <c r="D4080" s="271"/>
      <c r="E4080" s="271"/>
      <c r="F4080" s="271"/>
      <c r="G4080" s="271"/>
      <c r="H4080" s="271"/>
      <c r="I4080" s="271"/>
      <c r="J4080" s="271"/>
      <c r="K4080" s="271"/>
      <c r="L4080" s="271"/>
      <c r="M4080" s="271"/>
      <c r="N4080" s="271"/>
      <c r="O4080" s="271"/>
      <c r="P4080" s="271"/>
      <c r="Q4080" s="271"/>
      <c r="AN4080" s="271" t="s">
        <v>9207</v>
      </c>
      <c r="AO4080" s="271"/>
      <c r="AP4080" s="271"/>
      <c r="AQ4080" s="271"/>
      <c r="AR4080" s="271"/>
      <c r="AS4080" s="271"/>
      <c r="AT4080" s="271"/>
      <c r="AU4080" s="271"/>
      <c r="AV4080" s="271"/>
      <c r="AW4080" s="271"/>
      <c r="AX4080" s="271"/>
      <c r="AY4080" s="271"/>
      <c r="AZ4080" s="271"/>
      <c r="BA4080" s="271"/>
      <c r="BB4080" s="271"/>
      <c r="BC4080" s="271"/>
    </row>
    <row r="4082" spans="2:55" x14ac:dyDescent="0.25">
      <c r="B4082" s="288" t="str">
        <f>IF(OR(AND(D3944=Tablas!$C$61,'Formacion Profesional'!G3944=Tablas!$C$53),AND(D3944=Tablas!$C$61,'Formacion Profesional'!G3944=Tablas!$C$54),AND(D3944=Tablas!$C$62,'Formacion Profesional'!G3944=Tablas!$C$53),AND(D3944=Tablas!$C$62,'Formacion Profesional'!G3944=Tablas!$C$56)),"Estos items no son financiables para la combinación de tipo de formación y modalidad","")</f>
        <v/>
      </c>
      <c r="C4082" s="288"/>
      <c r="D4082" s="288"/>
      <c r="E4082" s="288"/>
      <c r="F4082" s="288"/>
      <c r="G4082" s="288"/>
      <c r="H4082" s="288"/>
      <c r="I4082" s="288"/>
      <c r="J4082" s="288"/>
      <c r="K4082" s="288"/>
      <c r="L4082" s="288"/>
      <c r="M4082" s="288"/>
      <c r="N4082" s="288"/>
      <c r="O4082" s="288"/>
      <c r="P4082" s="288"/>
      <c r="Q4082" s="288"/>
      <c r="AN4082" s="288" t="str">
        <f>IF(OR(AND(AP3944=Tablas!$C$61,'Formacion Profesional'!AS3944=Tablas!$C$53),AND(AP3944=Tablas!$C$61,'Formacion Profesional'!AS3944=Tablas!$C$54),AND(AP3944=Tablas!$C$62,'Formacion Profesional'!AS3944=Tablas!$C$53),AND(AP3944=Tablas!$C$62,'Formacion Profesional'!AS3944=Tablas!$C$56)),"Estos items no son financiables para la combinación de tipo de formación y modalidad","")</f>
        <v/>
      </c>
      <c r="AO4082" s="288"/>
      <c r="AP4082" s="288"/>
      <c r="AQ4082" s="288"/>
      <c r="AR4082" s="288"/>
      <c r="AS4082" s="288"/>
      <c r="AT4082" s="288"/>
      <c r="AU4082" s="288"/>
      <c r="AV4082" s="288"/>
      <c r="AW4082" s="288"/>
      <c r="AX4082" s="288"/>
      <c r="AY4082" s="288"/>
      <c r="AZ4082" s="288"/>
      <c r="BA4082" s="288"/>
      <c r="BB4082" s="288"/>
      <c r="BC4082" s="288"/>
    </row>
    <row r="4084" spans="2:55" ht="47.25" customHeight="1" x14ac:dyDescent="0.25">
      <c r="D4084" s="390" t="str">
        <f>IF(AND(D3944=Tablas!$C$62,OR('Formacion Profesional'!G3944=Tablas!$C$54,'Formacion Profesional'!G3944=Tablas!$C$57)),"Insumos 
(Elementos consumidos en la capacitación brindada)","")</f>
        <v/>
      </c>
      <c r="E4084" s="391"/>
      <c r="F4084" s="390" t="str">
        <f>IF(AND(D3944=Tablas!$C$62,'Formacion Profesional'!G3944=Tablas!$C$54,E4014&gt;0),"Ropa de trabajo
(Overol, mameluco o similares)","")</f>
        <v/>
      </c>
      <c r="G4084" s="391"/>
      <c r="H4084" s="390" t="str">
        <f>IF(AND(D3944=Tablas!$C$62,'Formacion Profesional'!G3944=Tablas!$C$54,E4014&gt;0),"Elementos de protección personal (EPP)
(Cascos, guantes, mangas, protección ocular y calzado de seguridad)","")</f>
        <v/>
      </c>
      <c r="I4084" s="392"/>
      <c r="J4084" s="392"/>
      <c r="AP4084" s="390" t="str">
        <f>IF(AND(AP3944=Tablas!$C$62,OR('Formacion Profesional'!AS3944=Tablas!$C$54,'Formacion Profesional'!AS3944=Tablas!$C$57)),"Insumos 
(Elementos consumidos en la capacitación brindada)","")</f>
        <v/>
      </c>
      <c r="AQ4084" s="391"/>
      <c r="AR4084" s="390" t="str">
        <f>IF(AND(AP3944=Tablas!$C$62,'Formacion Profesional'!AS3944=Tablas!$C$54,AQ4014&gt;0),"Ropa de trabajo
(Overol, mameluco o similares)","")</f>
        <v/>
      </c>
      <c r="AS4084" s="391"/>
      <c r="AT4084" s="390" t="str">
        <f>IF(AND(AP3944=Tablas!$C$62,'Formacion Profesional'!AS3944=Tablas!$C$54,AQ4014&gt;0),"Elementos de protección personal (EPP)
(Cascos, guantes, mangas, protección ocular y calzado de seguridad)","")</f>
        <v/>
      </c>
      <c r="AU4084" s="392"/>
      <c r="AV4084" s="392"/>
    </row>
    <row r="4085" spans="2:55" x14ac:dyDescent="0.25">
      <c r="D4085" s="393"/>
      <c r="E4085" s="393"/>
      <c r="F4085" s="394"/>
      <c r="G4085" s="394"/>
      <c r="H4085" s="394"/>
      <c r="I4085" s="394"/>
      <c r="J4085" s="394"/>
      <c r="AP4085" s="393"/>
      <c r="AQ4085" s="393"/>
      <c r="AR4085" s="394"/>
      <c r="AS4085" s="394"/>
      <c r="AT4085" s="394"/>
      <c r="AU4085" s="394"/>
      <c r="AV4085" s="394"/>
    </row>
    <row r="4086" spans="2:55" x14ac:dyDescent="0.25">
      <c r="D4086" s="393"/>
      <c r="E4086" s="393"/>
      <c r="F4086" s="394"/>
      <c r="G4086" s="394"/>
      <c r="H4086" s="394"/>
      <c r="I4086" s="394"/>
      <c r="J4086" s="394"/>
      <c r="AP4086" s="393"/>
      <c r="AQ4086" s="393"/>
      <c r="AR4086" s="394"/>
      <c r="AS4086" s="394"/>
      <c r="AT4086" s="394"/>
      <c r="AU4086" s="394"/>
      <c r="AV4086" s="394"/>
    </row>
    <row r="4087" spans="2:55" x14ac:dyDescent="0.25">
      <c r="D4087" s="393"/>
      <c r="E4087" s="393"/>
      <c r="F4087" s="394"/>
      <c r="G4087" s="394"/>
      <c r="H4087" s="394"/>
      <c r="I4087" s="394"/>
      <c r="J4087" s="394"/>
      <c r="AP4087" s="393"/>
      <c r="AQ4087" s="393"/>
      <c r="AR4087" s="394"/>
      <c r="AS4087" s="394"/>
      <c r="AT4087" s="394"/>
      <c r="AU4087" s="394"/>
      <c r="AV4087" s="394"/>
    </row>
    <row r="4088" spans="2:55" x14ac:dyDescent="0.25">
      <c r="D4088" s="393"/>
      <c r="E4088" s="393"/>
      <c r="F4088" s="394"/>
      <c r="G4088" s="394"/>
      <c r="H4088" s="394"/>
      <c r="I4088" s="394"/>
      <c r="J4088" s="394"/>
      <c r="AP4088" s="393"/>
      <c r="AQ4088" s="393"/>
      <c r="AR4088" s="394"/>
      <c r="AS4088" s="394"/>
      <c r="AT4088" s="394"/>
      <c r="AU4088" s="394"/>
      <c r="AV4088" s="394"/>
    </row>
    <row r="4090" spans="2:55" ht="15.75" x14ac:dyDescent="0.25">
      <c r="B4090" s="271" t="s">
        <v>9209</v>
      </c>
      <c r="C4090" s="271"/>
      <c r="D4090" s="271"/>
      <c r="E4090" s="271"/>
      <c r="F4090" s="271"/>
      <c r="G4090" s="271"/>
      <c r="H4090" s="271"/>
      <c r="I4090" s="271"/>
      <c r="J4090" s="271"/>
      <c r="K4090" s="271"/>
      <c r="L4090" s="271"/>
      <c r="M4090" s="271"/>
      <c r="N4090" s="271"/>
      <c r="O4090" s="271"/>
      <c r="P4090" s="271"/>
      <c r="Q4090" s="271"/>
      <c r="AN4090" s="271" t="s">
        <v>9209</v>
      </c>
      <c r="AO4090" s="271"/>
      <c r="AP4090" s="271"/>
      <c r="AQ4090" s="271"/>
      <c r="AR4090" s="271"/>
      <c r="AS4090" s="271"/>
      <c r="AT4090" s="271"/>
      <c r="AU4090" s="271"/>
      <c r="AV4090" s="271"/>
      <c r="AW4090" s="271"/>
      <c r="AX4090" s="271"/>
      <c r="AY4090" s="271"/>
      <c r="AZ4090" s="271"/>
      <c r="BA4090" s="271"/>
      <c r="BB4090" s="271"/>
      <c r="BC4090" s="271"/>
    </row>
    <row r="4091" spans="2:55" ht="15.75" x14ac:dyDescent="0.25">
      <c r="B4091" s="52"/>
      <c r="C4091" s="52"/>
      <c r="D4091" s="52"/>
      <c r="E4091" s="52"/>
      <c r="F4091" s="52"/>
      <c r="G4091" s="52"/>
      <c r="H4091" s="52"/>
      <c r="I4091" s="52"/>
      <c r="J4091" s="52"/>
      <c r="K4091" s="52"/>
      <c r="L4091" s="52"/>
      <c r="M4091" s="52"/>
      <c r="N4091" s="52"/>
      <c r="O4091" s="52"/>
      <c r="P4091" s="52"/>
      <c r="Q4091" s="52"/>
      <c r="AN4091" s="52"/>
      <c r="AO4091" s="52"/>
      <c r="AP4091" s="52"/>
      <c r="AQ4091" s="52"/>
      <c r="AR4091" s="52"/>
      <c r="AS4091" s="52"/>
      <c r="AT4091" s="52"/>
      <c r="AU4091" s="52"/>
      <c r="AV4091" s="52"/>
      <c r="AW4091" s="52"/>
      <c r="AX4091" s="52"/>
      <c r="AY4091" s="52"/>
      <c r="AZ4091" s="52"/>
      <c r="BA4091" s="52"/>
      <c r="BB4091" s="52"/>
      <c r="BC4091" s="52"/>
    </row>
    <row r="4092" spans="2:55" x14ac:dyDescent="0.25">
      <c r="B4092" s="288" t="str">
        <f>IF(OR(AND(D3944=Tablas!$C$61,'Formacion Profesional'!G3944=Tablas!$C$53),AND(D3944=Tablas!$C$61,'Formacion Profesional'!G3944=Tablas!$C$54),AND(D3944=Tablas!$C$62,'Formacion Profesional'!G3944=Tablas!$C$53),AND(D3944=Tablas!$C$62,'Formacion Profesional'!G3944=Tablas!$C$56),AND(D3944=Tablas!$C$62,'Formacion Profesional'!G3944=Tablas!$C$57)),"Este item no es financiable para la combinación de tipo de formación y modalidad","")</f>
        <v/>
      </c>
      <c r="C4092" s="288"/>
      <c r="D4092" s="288"/>
      <c r="E4092" s="288"/>
      <c r="F4092" s="288"/>
      <c r="G4092" s="288"/>
      <c r="H4092" s="288"/>
      <c r="I4092" s="288"/>
      <c r="J4092" s="288"/>
      <c r="K4092" s="288"/>
      <c r="L4092" s="288"/>
      <c r="M4092" s="288"/>
      <c r="N4092" s="288"/>
      <c r="O4092" s="288"/>
      <c r="P4092" s="288"/>
      <c r="Q4092" s="288"/>
      <c r="AN4092" s="288" t="str">
        <f>IF(OR(AND(AP3944=Tablas!$C$61,'Formacion Profesional'!AS3944=Tablas!$C$53),AND(AP3944=Tablas!$C$61,'Formacion Profesional'!AS3944=Tablas!$C$54),AND(AP3944=Tablas!$C$62,'Formacion Profesional'!AS3944=Tablas!$C$53),AND(AP3944=Tablas!$C$62,'Formacion Profesional'!AS3944=Tablas!$C$56),AND(AP3944=Tablas!$C$62,'Formacion Profesional'!AS3944=Tablas!$C$57)),"Este item no es financiable para la combinación de tipo de formación y modalidad","")</f>
        <v/>
      </c>
      <c r="AO4092" s="288"/>
      <c r="AP4092" s="288"/>
      <c r="AQ4092" s="288"/>
      <c r="AR4092" s="288"/>
      <c r="AS4092" s="288"/>
      <c r="AT4092" s="288"/>
      <c r="AU4092" s="288"/>
      <c r="AV4092" s="288"/>
      <c r="AW4092" s="288"/>
      <c r="AX4092" s="288"/>
      <c r="AY4092" s="288"/>
      <c r="AZ4092" s="288"/>
      <c r="BA4092" s="288"/>
      <c r="BB4092" s="288"/>
      <c r="BC4092" s="288"/>
    </row>
    <row r="4094" spans="2:55" x14ac:dyDescent="0.25">
      <c r="D4094" s="162" t="str">
        <f>IF(AND(D3944=Tablas!$C$62,'Formacion Profesional'!G3944=Tablas!$C$54),"Tipo de bien","")</f>
        <v/>
      </c>
      <c r="E4094" s="162" t="str">
        <f>IF(AND(D3944=Tablas!$C$62,'Formacion Profesional'!G3944=Tablas!$C$54),"Proveedor","")</f>
        <v/>
      </c>
      <c r="F4094" s="162" t="str">
        <f>IF(AND(D3944=Tablas!$C$62,'Formacion Profesional'!G3944=Tablas!$C$54),"Especificaciones técnicas","")</f>
        <v/>
      </c>
      <c r="G4094" s="162" t="str">
        <f>IF(AND(D3944=Tablas!$C$62,'Formacion Profesional'!G3944=Tablas!$C$54),"Cantidad","")</f>
        <v/>
      </c>
      <c r="H4094" s="162" t="str">
        <f>IF(AND(D3944=Tablas!$C$62,'Formacion Profesional'!G3944=Tablas!$C$54),"Costo unitario","")</f>
        <v/>
      </c>
      <c r="I4094" s="162" t="str">
        <f>IF(AND(D3944=Tablas!$C$62,'Formacion Profesional'!G3944=Tablas!$C$54),"Total","")</f>
        <v/>
      </c>
      <c r="AP4094" s="162" t="str">
        <f>IF(AND(AP3944=Tablas!$C$62,'Formacion Profesional'!AS3944=Tablas!$C$54),"Tipo de bien","")</f>
        <v/>
      </c>
      <c r="AQ4094" s="162" t="str">
        <f>IF(AND(AP3944=Tablas!$C$62,'Formacion Profesional'!AS3944=Tablas!$C$54),"Proveedor","")</f>
        <v/>
      </c>
      <c r="AR4094" s="162" t="str">
        <f>IF(AND(AP3944=Tablas!$C$62,'Formacion Profesional'!AS3944=Tablas!$C$54),"Especificaciones técnicas","")</f>
        <v/>
      </c>
      <c r="AS4094" s="162" t="str">
        <f>IF(AND(AP3944=Tablas!$C$62,'Formacion Profesional'!AS3944=Tablas!$C$54),"Cantidad","")</f>
        <v/>
      </c>
      <c r="AT4094" s="162" t="str">
        <f>IF(AND(AP3944=Tablas!$C$62,'Formacion Profesional'!AS3944=Tablas!$C$54),"Costo unitario","")</f>
        <v/>
      </c>
      <c r="AU4094" s="162" t="str">
        <f>IF(AND(AP3944=Tablas!$C$62,'Formacion Profesional'!AS3944=Tablas!$C$54),"Total","")</f>
        <v/>
      </c>
    </row>
    <row r="4095" spans="2:55" x14ac:dyDescent="0.25">
      <c r="D4095" s="185"/>
      <c r="E4095" s="185"/>
      <c r="F4095" s="185"/>
      <c r="G4095" s="186"/>
      <c r="H4095" s="186"/>
      <c r="I4095" s="117" t="str">
        <f>IF(AND(D3944=Tablas!$C$62,'Formacion Profesional'!G3944=Tablas!$C$54),+G4095*H4095,"")</f>
        <v/>
      </c>
      <c r="AP4095" s="185"/>
      <c r="AQ4095" s="185"/>
      <c r="AR4095" s="185"/>
      <c r="AS4095" s="186"/>
      <c r="AT4095" s="186"/>
      <c r="AU4095" s="117" t="str">
        <f>IF(AND(AP3944=Tablas!$C$62,'Formacion Profesional'!AS3944=Tablas!$C$54),+AS4095*AT4095,"")</f>
        <v/>
      </c>
    </row>
    <row r="4096" spans="2:55" x14ac:dyDescent="0.25">
      <c r="D4096" s="185"/>
      <c r="E4096" s="185"/>
      <c r="F4096" s="185"/>
      <c r="G4096" s="186"/>
      <c r="H4096" s="186"/>
      <c r="I4096" s="117" t="str">
        <f>IF(AND(D3944=Tablas!$C$62,'Formacion Profesional'!G3944=Tablas!$C$54),+G4096*H4096,"")</f>
        <v/>
      </c>
      <c r="AP4096" s="185"/>
      <c r="AQ4096" s="185"/>
      <c r="AR4096" s="185"/>
      <c r="AS4096" s="186"/>
      <c r="AT4096" s="186"/>
      <c r="AU4096" s="117" t="str">
        <f>IF(AND(AP3944=Tablas!$C$62,'Formacion Profesional'!AS3944=Tablas!$C$54),+AS4096*AT4096,"")</f>
        <v/>
      </c>
    </row>
    <row r="4097" spans="2:55" x14ac:dyDescent="0.25">
      <c r="D4097" s="185"/>
      <c r="E4097" s="185"/>
      <c r="F4097" s="185"/>
      <c r="G4097" s="186"/>
      <c r="H4097" s="186"/>
      <c r="I4097" s="117" t="str">
        <f>IF(AND(D3944=Tablas!$C$62,'Formacion Profesional'!G3944=Tablas!$C$54),+G4097*H4097,"")</f>
        <v/>
      </c>
      <c r="AP4097" s="185"/>
      <c r="AQ4097" s="185"/>
      <c r="AR4097" s="185"/>
      <c r="AS4097" s="186"/>
      <c r="AT4097" s="186"/>
      <c r="AU4097" s="117" t="str">
        <f>IF(AND(AP3944=Tablas!$C$62,'Formacion Profesional'!AS3944=Tablas!$C$54),+AS4097*AT4097,"")</f>
        <v/>
      </c>
    </row>
    <row r="4098" spans="2:55" x14ac:dyDescent="0.25">
      <c r="D4098" s="185"/>
      <c r="E4098" s="185"/>
      <c r="F4098" s="185"/>
      <c r="G4098" s="186"/>
      <c r="H4098" s="186"/>
      <c r="I4098" s="117" t="str">
        <f>IF(AND(D3944=Tablas!$C$62,'Formacion Profesional'!G3944=Tablas!$C$54),+G4098*H4098,"")</f>
        <v/>
      </c>
      <c r="AP4098" s="185"/>
      <c r="AQ4098" s="185"/>
      <c r="AR4098" s="185"/>
      <c r="AS4098" s="186"/>
      <c r="AT4098" s="186"/>
      <c r="AU4098" s="117" t="str">
        <f>IF(AND(AP3944=Tablas!$C$62,'Formacion Profesional'!AS3944=Tablas!$C$54),+AS4098*AT4098,"")</f>
        <v/>
      </c>
    </row>
    <row r="4099" spans="2:55" x14ac:dyDescent="0.25">
      <c r="D4099" s="185"/>
      <c r="E4099" s="185"/>
      <c r="F4099" s="185"/>
      <c r="G4099" s="186"/>
      <c r="H4099" s="186"/>
      <c r="I4099" s="117" t="str">
        <f>IF(AND(D3944=Tablas!$C$62,'Formacion Profesional'!G3944=Tablas!$C$54),+G4099*H4099,"")</f>
        <v/>
      </c>
      <c r="AP4099" s="185"/>
      <c r="AQ4099" s="185"/>
      <c r="AR4099" s="185"/>
      <c r="AS4099" s="186"/>
      <c r="AT4099" s="186"/>
      <c r="AU4099" s="117" t="str">
        <f>IF(AND(AP3944=Tablas!$C$62,'Formacion Profesional'!AS3944=Tablas!$C$54),+AS4099*AT4099,"")</f>
        <v/>
      </c>
    </row>
    <row r="4100" spans="2:55" x14ac:dyDescent="0.25">
      <c r="D4100" s="185"/>
      <c r="E4100" s="185"/>
      <c r="F4100" s="185"/>
      <c r="G4100" s="186"/>
      <c r="H4100" s="186"/>
      <c r="I4100" s="117" t="str">
        <f>IF(AND(D3944=Tablas!$C$62,'Formacion Profesional'!G3944=Tablas!$C$54),+G4100*H4100,"")</f>
        <v/>
      </c>
      <c r="AP4100" s="185"/>
      <c r="AQ4100" s="185"/>
      <c r="AR4100" s="185"/>
      <c r="AS4100" s="186"/>
      <c r="AT4100" s="186"/>
      <c r="AU4100" s="117" t="str">
        <f>IF(AND(AP3944=Tablas!$C$62,'Formacion Profesional'!AS3944=Tablas!$C$54),+AS4100*AT4100,"")</f>
        <v/>
      </c>
    </row>
    <row r="4101" spans="2:55" x14ac:dyDescent="0.25">
      <c r="D4101" s="185"/>
      <c r="E4101" s="185"/>
      <c r="F4101" s="185"/>
      <c r="G4101" s="186"/>
      <c r="H4101" s="186"/>
      <c r="I4101" s="117" t="str">
        <f>IF(AND(D3944=Tablas!$C$62,'Formacion Profesional'!G3944=Tablas!$C$54),+G4101*H4101,"")</f>
        <v/>
      </c>
      <c r="AP4101" s="185"/>
      <c r="AQ4101" s="185"/>
      <c r="AR4101" s="185"/>
      <c r="AS4101" s="186"/>
      <c r="AT4101" s="186"/>
      <c r="AU4101" s="117" t="str">
        <f>IF(AND(AP3944=Tablas!$C$62,'Formacion Profesional'!AS3944=Tablas!$C$54),+AS4101*AT4101,"")</f>
        <v/>
      </c>
    </row>
    <row r="4102" spans="2:55" x14ac:dyDescent="0.25">
      <c r="D4102" s="185"/>
      <c r="E4102" s="185"/>
      <c r="F4102" s="185"/>
      <c r="G4102" s="186"/>
      <c r="H4102" s="186"/>
      <c r="I4102" s="117" t="str">
        <f>IF(AND(D3944=Tablas!$C$62,'Formacion Profesional'!G3944=Tablas!$C$54),+G4102*H4102,"")</f>
        <v/>
      </c>
      <c r="AP4102" s="185"/>
      <c r="AQ4102" s="185"/>
      <c r="AR4102" s="185"/>
      <c r="AS4102" s="186"/>
      <c r="AT4102" s="186"/>
      <c r="AU4102" s="117" t="str">
        <f>IF(AND(AP3944=Tablas!$C$62,'Formacion Profesional'!AS3944=Tablas!$C$54),+AS4102*AT4102,"")</f>
        <v/>
      </c>
    </row>
    <row r="4103" spans="2:55" x14ac:dyDescent="0.25">
      <c r="D4103" s="185"/>
      <c r="E4103" s="185"/>
      <c r="F4103" s="185"/>
      <c r="G4103" s="186"/>
      <c r="H4103" s="186"/>
      <c r="I4103" s="117" t="str">
        <f>IF(AND(D3944=Tablas!$C$62,'Formacion Profesional'!G3944=Tablas!$C$54),+G4103*H4103,"")</f>
        <v/>
      </c>
      <c r="AP4103" s="185"/>
      <c r="AQ4103" s="185"/>
      <c r="AR4103" s="185"/>
      <c r="AS4103" s="186"/>
      <c r="AT4103" s="186"/>
      <c r="AU4103" s="117" t="str">
        <f>IF(AND(AP3944=Tablas!$C$62,'Formacion Profesional'!AS3944=Tablas!$C$54),+AS4103*AT4103,"")</f>
        <v/>
      </c>
    </row>
    <row r="4104" spans="2:55" x14ac:dyDescent="0.25">
      <c r="D4104" s="185"/>
      <c r="E4104" s="185"/>
      <c r="F4104" s="185"/>
      <c r="G4104" s="186"/>
      <c r="H4104" s="186"/>
      <c r="I4104" s="117" t="str">
        <f>IF(AND(D3944=Tablas!$C$62,'Formacion Profesional'!G3944=Tablas!$C$54),+G4104*H4104,"")</f>
        <v/>
      </c>
      <c r="AP4104" s="185"/>
      <c r="AQ4104" s="185"/>
      <c r="AR4104" s="185"/>
      <c r="AS4104" s="186"/>
      <c r="AT4104" s="186"/>
      <c r="AU4104" s="117" t="str">
        <f>IF(AND(AP3944=Tablas!$C$62,'Formacion Profesional'!AS3944=Tablas!$C$54),+AS4104*AT4104,"")</f>
        <v/>
      </c>
    </row>
    <row r="4105" spans="2:55" x14ac:dyDescent="0.25">
      <c r="D4105" s="185"/>
      <c r="E4105" s="185"/>
      <c r="F4105" s="185"/>
      <c r="G4105" s="186"/>
      <c r="H4105" s="186"/>
      <c r="I4105" s="117" t="str">
        <f>IF(AND(D3944=Tablas!$C$62,'Formacion Profesional'!G3944=Tablas!$C$54),+G4105*H4105,"")</f>
        <v/>
      </c>
      <c r="AP4105" s="185"/>
      <c r="AQ4105" s="185"/>
      <c r="AR4105" s="185"/>
      <c r="AS4105" s="186"/>
      <c r="AT4105" s="186"/>
      <c r="AU4105" s="117" t="str">
        <f>IF(AND(AP3944=Tablas!$C$62,'Formacion Profesional'!AS3944=Tablas!$C$54),+AS4105*AT4105,"")</f>
        <v/>
      </c>
    </row>
    <row r="4106" spans="2:55" x14ac:dyDescent="0.25">
      <c r="D4106" s="185"/>
      <c r="E4106" s="185"/>
      <c r="F4106" s="185"/>
      <c r="G4106" s="186"/>
      <c r="H4106" s="186"/>
      <c r="I4106" s="117" t="str">
        <f>IF(AND(D3944=Tablas!$C$62,'Formacion Profesional'!G3944=Tablas!$C$54),+G4106*H4106,"")</f>
        <v/>
      </c>
      <c r="AP4106" s="185"/>
      <c r="AQ4106" s="185"/>
      <c r="AR4106" s="185"/>
      <c r="AS4106" s="186"/>
      <c r="AT4106" s="186"/>
      <c r="AU4106" s="117" t="str">
        <f>IF(AND(AP3944=Tablas!$C$62,'Formacion Profesional'!AS3944=Tablas!$C$54),+AS4106*AT4106,"")</f>
        <v/>
      </c>
    </row>
    <row r="4107" spans="2:55" x14ac:dyDescent="0.25">
      <c r="D4107" s="185"/>
      <c r="E4107" s="185"/>
      <c r="F4107" s="185"/>
      <c r="G4107" s="186"/>
      <c r="H4107" s="186"/>
      <c r="I4107" s="117" t="str">
        <f>IF(AND(D3944=Tablas!$C$62,'Formacion Profesional'!G3944=Tablas!$C$54),+G4107*H4107,"")</f>
        <v/>
      </c>
      <c r="AP4107" s="185"/>
      <c r="AQ4107" s="185"/>
      <c r="AR4107" s="185"/>
      <c r="AS4107" s="186"/>
      <c r="AT4107" s="186"/>
      <c r="AU4107" s="117" t="str">
        <f>IF(AND(AP3944=Tablas!$C$62,'Formacion Profesional'!AS3944=Tablas!$C$54),+AS4107*AT4107,"")</f>
        <v/>
      </c>
    </row>
    <row r="4108" spans="2:55" x14ac:dyDescent="0.25">
      <c r="D4108" s="185"/>
      <c r="E4108" s="185"/>
      <c r="F4108" s="185"/>
      <c r="G4108" s="186"/>
      <c r="H4108" s="186"/>
      <c r="I4108" s="117" t="str">
        <f>IF(AND(D3944=Tablas!$C$62,'Formacion Profesional'!G3944=Tablas!$C$54),+G4108*H4108,"")</f>
        <v/>
      </c>
      <c r="AP4108" s="185"/>
      <c r="AQ4108" s="185"/>
      <c r="AR4108" s="185"/>
      <c r="AS4108" s="186"/>
      <c r="AT4108" s="186"/>
      <c r="AU4108" s="117" t="str">
        <f>IF(AND(AP3944=Tablas!$C$62,'Formacion Profesional'!AS3944=Tablas!$C$54),+AS4108*AT4108,"")</f>
        <v/>
      </c>
    </row>
    <row r="4109" spans="2:55" x14ac:dyDescent="0.25">
      <c r="D4109" s="185"/>
      <c r="E4109" s="185"/>
      <c r="F4109" s="185"/>
      <c r="G4109" s="186"/>
      <c r="H4109" s="186"/>
      <c r="I4109" s="117" t="str">
        <f>IF(AND(D3944=Tablas!$C$62,'Formacion Profesional'!G3944=Tablas!$C$54),+G4109*H4109,"")</f>
        <v/>
      </c>
      <c r="AP4109" s="185"/>
      <c r="AQ4109" s="185"/>
      <c r="AR4109" s="185"/>
      <c r="AS4109" s="186"/>
      <c r="AT4109" s="186"/>
      <c r="AU4109" s="117" t="str">
        <f>IF(AND(AP3944=Tablas!$C$62,'Formacion Profesional'!AS3944=Tablas!$C$54),+AS4109*AT4109,"")</f>
        <v/>
      </c>
    </row>
    <row r="4110" spans="2:55" x14ac:dyDescent="0.25">
      <c r="D4110" s="387" t="str">
        <f>IF(AND(D3944=Tablas!$C$62,'Formacion Profesional'!G3944=Tablas!$C$54),"Total","")</f>
        <v/>
      </c>
      <c r="E4110" s="387"/>
      <c r="F4110" s="387"/>
      <c r="G4110" s="387"/>
      <c r="H4110" s="387"/>
      <c r="I4110" s="126">
        <f>SUM(I4095:I4109)</f>
        <v>0</v>
      </c>
      <c r="AP4110" s="387" t="str">
        <f>IF(AND(AP3944=Tablas!$C$62,'Formacion Profesional'!AS3944=Tablas!$C$54),"Total","")</f>
        <v/>
      </c>
      <c r="AQ4110" s="387"/>
      <c r="AR4110" s="387"/>
      <c r="AS4110" s="387"/>
      <c r="AT4110" s="387"/>
      <c r="AU4110" s="126">
        <f>SUM(AU4095:AU4109)</f>
        <v>0</v>
      </c>
    </row>
    <row r="4112" spans="2:55" ht="15.75" x14ac:dyDescent="0.25">
      <c r="B4112" s="271" t="s">
        <v>9210</v>
      </c>
      <c r="C4112" s="271"/>
      <c r="D4112" s="271"/>
      <c r="E4112" s="271"/>
      <c r="F4112" s="271"/>
      <c r="G4112" s="271"/>
      <c r="H4112" s="271"/>
      <c r="I4112" s="271"/>
      <c r="J4112" s="271"/>
      <c r="K4112" s="271"/>
      <c r="L4112" s="271"/>
      <c r="M4112" s="271"/>
      <c r="N4112" s="271"/>
      <c r="O4112" s="271"/>
      <c r="P4112" s="271"/>
      <c r="Q4112" s="271"/>
      <c r="AN4112" s="271" t="s">
        <v>9210</v>
      </c>
      <c r="AO4112" s="271"/>
      <c r="AP4112" s="271"/>
      <c r="AQ4112" s="271"/>
      <c r="AR4112" s="271"/>
      <c r="AS4112" s="271"/>
      <c r="AT4112" s="271"/>
      <c r="AU4112" s="271"/>
      <c r="AV4112" s="271"/>
      <c r="AW4112" s="271"/>
      <c r="AX4112" s="271"/>
      <c r="AY4112" s="271"/>
      <c r="AZ4112" s="271"/>
      <c r="BA4112" s="271"/>
      <c r="BB4112" s="271"/>
      <c r="BC4112" s="271"/>
    </row>
    <row r="4115" spans="3:54" ht="15" customHeight="1" x14ac:dyDescent="0.25">
      <c r="C4115" s="288" t="s">
        <v>9211</v>
      </c>
      <c r="D4115" s="288"/>
      <c r="E4115" s="288"/>
      <c r="F4115" s="288"/>
      <c r="G4115" s="288"/>
      <c r="H4115" s="288"/>
      <c r="AO4115" s="288" t="s">
        <v>9211</v>
      </c>
      <c r="AP4115" s="288"/>
      <c r="AQ4115" s="288"/>
      <c r="AR4115" s="288"/>
      <c r="AS4115" s="288"/>
      <c r="AT4115" s="288"/>
    </row>
    <row r="4117" spans="3:54" x14ac:dyDescent="0.25">
      <c r="C4117" s="341"/>
      <c r="D4117" s="342"/>
      <c r="E4117" s="342"/>
      <c r="F4117" s="342"/>
      <c r="G4117" s="342"/>
      <c r="H4117" s="342"/>
      <c r="I4117" s="342"/>
      <c r="J4117" s="342"/>
      <c r="K4117" s="342"/>
      <c r="L4117" s="342"/>
      <c r="M4117" s="342"/>
      <c r="N4117" s="342"/>
      <c r="O4117" s="342"/>
      <c r="P4117" s="343"/>
      <c r="AO4117" s="341"/>
      <c r="AP4117" s="342"/>
      <c r="AQ4117" s="342"/>
      <c r="AR4117" s="342"/>
      <c r="AS4117" s="342"/>
      <c r="AT4117" s="342"/>
      <c r="AU4117" s="342"/>
      <c r="AV4117" s="342"/>
      <c r="AW4117" s="342"/>
      <c r="AX4117" s="342"/>
      <c r="AY4117" s="342"/>
      <c r="AZ4117" s="342"/>
      <c r="BA4117" s="342"/>
      <c r="BB4117" s="343"/>
    </row>
    <row r="4118" spans="3:54" x14ac:dyDescent="0.25">
      <c r="C4118" s="344"/>
      <c r="D4118" s="304"/>
      <c r="E4118" s="304"/>
      <c r="F4118" s="304"/>
      <c r="G4118" s="304"/>
      <c r="H4118" s="304"/>
      <c r="I4118" s="304"/>
      <c r="J4118" s="304"/>
      <c r="K4118" s="304"/>
      <c r="L4118" s="304"/>
      <c r="M4118" s="304"/>
      <c r="N4118" s="304"/>
      <c r="O4118" s="304"/>
      <c r="P4118" s="345"/>
      <c r="AO4118" s="344"/>
      <c r="AP4118" s="304"/>
      <c r="AQ4118" s="304"/>
      <c r="AR4118" s="304"/>
      <c r="AS4118" s="304"/>
      <c r="AT4118" s="304"/>
      <c r="AU4118" s="304"/>
      <c r="AV4118" s="304"/>
      <c r="AW4118" s="304"/>
      <c r="AX4118" s="304"/>
      <c r="AY4118" s="304"/>
      <c r="AZ4118" s="304"/>
      <c r="BA4118" s="304"/>
      <c r="BB4118" s="345"/>
    </row>
    <row r="4119" spans="3:54" x14ac:dyDescent="0.25">
      <c r="C4119" s="344"/>
      <c r="D4119" s="304"/>
      <c r="E4119" s="304"/>
      <c r="F4119" s="304"/>
      <c r="G4119" s="304"/>
      <c r="H4119" s="304"/>
      <c r="I4119" s="304"/>
      <c r="J4119" s="304"/>
      <c r="K4119" s="304"/>
      <c r="L4119" s="304"/>
      <c r="M4119" s="304"/>
      <c r="N4119" s="304"/>
      <c r="O4119" s="304"/>
      <c r="P4119" s="345"/>
      <c r="AO4119" s="344"/>
      <c r="AP4119" s="304"/>
      <c r="AQ4119" s="304"/>
      <c r="AR4119" s="304"/>
      <c r="AS4119" s="304"/>
      <c r="AT4119" s="304"/>
      <c r="AU4119" s="304"/>
      <c r="AV4119" s="304"/>
      <c r="AW4119" s="304"/>
      <c r="AX4119" s="304"/>
      <c r="AY4119" s="304"/>
      <c r="AZ4119" s="304"/>
      <c r="BA4119" s="304"/>
      <c r="BB4119" s="345"/>
    </row>
    <row r="4120" spans="3:54" x14ac:dyDescent="0.25">
      <c r="C4120" s="344"/>
      <c r="D4120" s="304"/>
      <c r="E4120" s="304"/>
      <c r="F4120" s="304"/>
      <c r="G4120" s="304"/>
      <c r="H4120" s="304"/>
      <c r="I4120" s="304"/>
      <c r="J4120" s="304"/>
      <c r="K4120" s="304"/>
      <c r="L4120" s="304"/>
      <c r="M4120" s="304"/>
      <c r="N4120" s="304"/>
      <c r="O4120" s="304"/>
      <c r="P4120" s="345"/>
      <c r="AO4120" s="344"/>
      <c r="AP4120" s="304"/>
      <c r="AQ4120" s="304"/>
      <c r="AR4120" s="304"/>
      <c r="AS4120" s="304"/>
      <c r="AT4120" s="304"/>
      <c r="AU4120" s="304"/>
      <c r="AV4120" s="304"/>
      <c r="AW4120" s="304"/>
      <c r="AX4120" s="304"/>
      <c r="AY4120" s="304"/>
      <c r="AZ4120" s="304"/>
      <c r="BA4120" s="304"/>
      <c r="BB4120" s="345"/>
    </row>
    <row r="4121" spans="3:54" x14ac:dyDescent="0.25">
      <c r="C4121" s="344"/>
      <c r="D4121" s="304"/>
      <c r="E4121" s="304"/>
      <c r="F4121" s="304"/>
      <c r="G4121" s="304"/>
      <c r="H4121" s="304"/>
      <c r="I4121" s="304"/>
      <c r="J4121" s="304"/>
      <c r="K4121" s="304"/>
      <c r="L4121" s="304"/>
      <c r="M4121" s="304"/>
      <c r="N4121" s="304"/>
      <c r="O4121" s="304"/>
      <c r="P4121" s="345"/>
      <c r="AO4121" s="344"/>
      <c r="AP4121" s="304"/>
      <c r="AQ4121" s="304"/>
      <c r="AR4121" s="304"/>
      <c r="AS4121" s="304"/>
      <c r="AT4121" s="304"/>
      <c r="AU4121" s="304"/>
      <c r="AV4121" s="304"/>
      <c r="AW4121" s="304"/>
      <c r="AX4121" s="304"/>
      <c r="AY4121" s="304"/>
      <c r="AZ4121" s="304"/>
      <c r="BA4121" s="304"/>
      <c r="BB4121" s="345"/>
    </row>
    <row r="4122" spans="3:54" x14ac:dyDescent="0.25">
      <c r="C4122" s="346"/>
      <c r="D4122" s="347"/>
      <c r="E4122" s="347"/>
      <c r="F4122" s="347"/>
      <c r="G4122" s="347"/>
      <c r="H4122" s="347"/>
      <c r="I4122" s="347"/>
      <c r="J4122" s="347"/>
      <c r="K4122" s="347"/>
      <c r="L4122" s="347"/>
      <c r="M4122" s="347"/>
      <c r="N4122" s="347"/>
      <c r="O4122" s="347"/>
      <c r="P4122" s="348"/>
      <c r="AO4122" s="346"/>
      <c r="AP4122" s="347"/>
      <c r="AQ4122" s="347"/>
      <c r="AR4122" s="347"/>
      <c r="AS4122" s="347"/>
      <c r="AT4122" s="347"/>
      <c r="AU4122" s="347"/>
      <c r="AV4122" s="347"/>
      <c r="AW4122" s="347"/>
      <c r="AX4122" s="347"/>
      <c r="AY4122" s="347"/>
      <c r="AZ4122" s="347"/>
      <c r="BA4122" s="347"/>
      <c r="BB4122" s="348"/>
    </row>
    <row r="4124" spans="3:54" ht="15" customHeight="1" x14ac:dyDescent="0.25">
      <c r="C4124" s="288" t="s">
        <v>9212</v>
      </c>
      <c r="D4124" s="288"/>
      <c r="E4124" s="288"/>
      <c r="F4124" s="288"/>
      <c r="G4124" s="288"/>
      <c r="H4124" s="288"/>
      <c r="AO4124" s="288" t="s">
        <v>9212</v>
      </c>
      <c r="AP4124" s="288"/>
      <c r="AQ4124" s="288"/>
      <c r="AR4124" s="288"/>
      <c r="AS4124" s="288"/>
      <c r="AT4124" s="288"/>
    </row>
    <row r="4126" spans="3:54" x14ac:dyDescent="0.25">
      <c r="C4126" s="341"/>
      <c r="D4126" s="342"/>
      <c r="E4126" s="342"/>
      <c r="F4126" s="342"/>
      <c r="G4126" s="342"/>
      <c r="H4126" s="342"/>
      <c r="I4126" s="342"/>
      <c r="J4126" s="342"/>
      <c r="K4126" s="342"/>
      <c r="L4126" s="342"/>
      <c r="M4126" s="342"/>
      <c r="N4126" s="342"/>
      <c r="O4126" s="342"/>
      <c r="P4126" s="343"/>
      <c r="AO4126" s="341"/>
      <c r="AP4126" s="342"/>
      <c r="AQ4126" s="342"/>
      <c r="AR4126" s="342"/>
      <c r="AS4126" s="342"/>
      <c r="AT4126" s="342"/>
      <c r="AU4126" s="342"/>
      <c r="AV4126" s="342"/>
      <c r="AW4126" s="342"/>
      <c r="AX4126" s="342"/>
      <c r="AY4126" s="342"/>
      <c r="AZ4126" s="342"/>
      <c r="BA4126" s="342"/>
      <c r="BB4126" s="343"/>
    </row>
    <row r="4127" spans="3:54" x14ac:dyDescent="0.25">
      <c r="C4127" s="344"/>
      <c r="D4127" s="304"/>
      <c r="E4127" s="304"/>
      <c r="F4127" s="304"/>
      <c r="G4127" s="304"/>
      <c r="H4127" s="304"/>
      <c r="I4127" s="304"/>
      <c r="J4127" s="304"/>
      <c r="K4127" s="304"/>
      <c r="L4127" s="304"/>
      <c r="M4127" s="304"/>
      <c r="N4127" s="304"/>
      <c r="O4127" s="304"/>
      <c r="P4127" s="345"/>
      <c r="AO4127" s="344"/>
      <c r="AP4127" s="304"/>
      <c r="AQ4127" s="304"/>
      <c r="AR4127" s="304"/>
      <c r="AS4127" s="304"/>
      <c r="AT4127" s="304"/>
      <c r="AU4127" s="304"/>
      <c r="AV4127" s="304"/>
      <c r="AW4127" s="304"/>
      <c r="AX4127" s="304"/>
      <c r="AY4127" s="304"/>
      <c r="AZ4127" s="304"/>
      <c r="BA4127" s="304"/>
      <c r="BB4127" s="345"/>
    </row>
    <row r="4128" spans="3:54" x14ac:dyDescent="0.25">
      <c r="C4128" s="344"/>
      <c r="D4128" s="304"/>
      <c r="E4128" s="304"/>
      <c r="F4128" s="304"/>
      <c r="G4128" s="304"/>
      <c r="H4128" s="304"/>
      <c r="I4128" s="304"/>
      <c r="J4128" s="304"/>
      <c r="K4128" s="304"/>
      <c r="L4128" s="304"/>
      <c r="M4128" s="304"/>
      <c r="N4128" s="304"/>
      <c r="O4128" s="304"/>
      <c r="P4128" s="345"/>
      <c r="AO4128" s="344"/>
      <c r="AP4128" s="304"/>
      <c r="AQ4128" s="304"/>
      <c r="AR4128" s="304"/>
      <c r="AS4128" s="304"/>
      <c r="AT4128" s="304"/>
      <c r="AU4128" s="304"/>
      <c r="AV4128" s="304"/>
      <c r="AW4128" s="304"/>
      <c r="AX4128" s="304"/>
      <c r="AY4128" s="304"/>
      <c r="AZ4128" s="304"/>
      <c r="BA4128" s="304"/>
      <c r="BB4128" s="345"/>
    </row>
    <row r="4129" spans="2:55" x14ac:dyDescent="0.25">
      <c r="C4129" s="344"/>
      <c r="D4129" s="304"/>
      <c r="E4129" s="304"/>
      <c r="F4129" s="304"/>
      <c r="G4129" s="304"/>
      <c r="H4129" s="304"/>
      <c r="I4129" s="304"/>
      <c r="J4129" s="304"/>
      <c r="K4129" s="304"/>
      <c r="L4129" s="304"/>
      <c r="M4129" s="304"/>
      <c r="N4129" s="304"/>
      <c r="O4129" s="304"/>
      <c r="P4129" s="345"/>
      <c r="AO4129" s="344"/>
      <c r="AP4129" s="304"/>
      <c r="AQ4129" s="304"/>
      <c r="AR4129" s="304"/>
      <c r="AS4129" s="304"/>
      <c r="AT4129" s="304"/>
      <c r="AU4129" s="304"/>
      <c r="AV4129" s="304"/>
      <c r="AW4129" s="304"/>
      <c r="AX4129" s="304"/>
      <c r="AY4129" s="304"/>
      <c r="AZ4129" s="304"/>
      <c r="BA4129" s="304"/>
      <c r="BB4129" s="345"/>
    </row>
    <row r="4130" spans="2:55" x14ac:dyDescent="0.25">
      <c r="C4130" s="344"/>
      <c r="D4130" s="304"/>
      <c r="E4130" s="304"/>
      <c r="F4130" s="304"/>
      <c r="G4130" s="304"/>
      <c r="H4130" s="304"/>
      <c r="I4130" s="304"/>
      <c r="J4130" s="304"/>
      <c r="K4130" s="304"/>
      <c r="L4130" s="304"/>
      <c r="M4130" s="304"/>
      <c r="N4130" s="304"/>
      <c r="O4130" s="304"/>
      <c r="P4130" s="345"/>
      <c r="AO4130" s="344"/>
      <c r="AP4130" s="304"/>
      <c r="AQ4130" s="304"/>
      <c r="AR4130" s="304"/>
      <c r="AS4130" s="304"/>
      <c r="AT4130" s="304"/>
      <c r="AU4130" s="304"/>
      <c r="AV4130" s="304"/>
      <c r="AW4130" s="304"/>
      <c r="AX4130" s="304"/>
      <c r="AY4130" s="304"/>
      <c r="AZ4130" s="304"/>
      <c r="BA4130" s="304"/>
      <c r="BB4130" s="345"/>
    </row>
    <row r="4131" spans="2:55" x14ac:dyDescent="0.25">
      <c r="C4131" s="346"/>
      <c r="D4131" s="347"/>
      <c r="E4131" s="347"/>
      <c r="F4131" s="347"/>
      <c r="G4131" s="347"/>
      <c r="H4131" s="347"/>
      <c r="I4131" s="347"/>
      <c r="J4131" s="347"/>
      <c r="K4131" s="347"/>
      <c r="L4131" s="347"/>
      <c r="M4131" s="347"/>
      <c r="N4131" s="347"/>
      <c r="O4131" s="347"/>
      <c r="P4131" s="348"/>
      <c r="AO4131" s="346"/>
      <c r="AP4131" s="347"/>
      <c r="AQ4131" s="347"/>
      <c r="AR4131" s="347"/>
      <c r="AS4131" s="347"/>
      <c r="AT4131" s="347"/>
      <c r="AU4131" s="347"/>
      <c r="AV4131" s="347"/>
      <c r="AW4131" s="347"/>
      <c r="AX4131" s="347"/>
      <c r="AY4131" s="347"/>
      <c r="AZ4131" s="347"/>
      <c r="BA4131" s="347"/>
      <c r="BB4131" s="348"/>
    </row>
    <row r="4133" spans="2:55" x14ac:dyDescent="0.25">
      <c r="C4133" s="288" t="s">
        <v>9213</v>
      </c>
      <c r="D4133" s="288"/>
      <c r="E4133" s="288"/>
      <c r="AO4133" s="288" t="s">
        <v>9213</v>
      </c>
      <c r="AP4133" s="288"/>
      <c r="AQ4133" s="288"/>
    </row>
    <row r="4135" spans="2:55" x14ac:dyDescent="0.25">
      <c r="C4135" s="341"/>
      <c r="D4135" s="342"/>
      <c r="E4135" s="342"/>
      <c r="F4135" s="342"/>
      <c r="G4135" s="342"/>
      <c r="H4135" s="342"/>
      <c r="I4135" s="342"/>
      <c r="J4135" s="342"/>
      <c r="K4135" s="342"/>
      <c r="L4135" s="342"/>
      <c r="M4135" s="342"/>
      <c r="N4135" s="342"/>
      <c r="O4135" s="342"/>
      <c r="P4135" s="343"/>
      <c r="AO4135" s="341"/>
      <c r="AP4135" s="342"/>
      <c r="AQ4135" s="342"/>
      <c r="AR4135" s="342"/>
      <c r="AS4135" s="342"/>
      <c r="AT4135" s="342"/>
      <c r="AU4135" s="342"/>
      <c r="AV4135" s="342"/>
      <c r="AW4135" s="342"/>
      <c r="AX4135" s="342"/>
      <c r="AY4135" s="342"/>
      <c r="AZ4135" s="342"/>
      <c r="BA4135" s="342"/>
      <c r="BB4135" s="343"/>
    </row>
    <row r="4136" spans="2:55" x14ac:dyDescent="0.25">
      <c r="C4136" s="344"/>
      <c r="D4136" s="304"/>
      <c r="E4136" s="304"/>
      <c r="F4136" s="304"/>
      <c r="G4136" s="304"/>
      <c r="H4136" s="304"/>
      <c r="I4136" s="304"/>
      <c r="J4136" s="304"/>
      <c r="K4136" s="304"/>
      <c r="L4136" s="304"/>
      <c r="M4136" s="304"/>
      <c r="N4136" s="304"/>
      <c r="O4136" s="304"/>
      <c r="P4136" s="345"/>
      <c r="AO4136" s="344"/>
      <c r="AP4136" s="304"/>
      <c r="AQ4136" s="304"/>
      <c r="AR4136" s="304"/>
      <c r="AS4136" s="304"/>
      <c r="AT4136" s="304"/>
      <c r="AU4136" s="304"/>
      <c r="AV4136" s="304"/>
      <c r="AW4136" s="304"/>
      <c r="AX4136" s="304"/>
      <c r="AY4136" s="304"/>
      <c r="AZ4136" s="304"/>
      <c r="BA4136" s="304"/>
      <c r="BB4136" s="345"/>
    </row>
    <row r="4137" spans="2:55" x14ac:dyDescent="0.25">
      <c r="C4137" s="344"/>
      <c r="D4137" s="304"/>
      <c r="E4137" s="304"/>
      <c r="F4137" s="304"/>
      <c r="G4137" s="304"/>
      <c r="H4137" s="304"/>
      <c r="I4137" s="304"/>
      <c r="J4137" s="304"/>
      <c r="K4137" s="304"/>
      <c r="L4137" s="304"/>
      <c r="M4137" s="304"/>
      <c r="N4137" s="304"/>
      <c r="O4137" s="304"/>
      <c r="P4137" s="345"/>
      <c r="AO4137" s="344"/>
      <c r="AP4137" s="304"/>
      <c r="AQ4137" s="304"/>
      <c r="AR4137" s="304"/>
      <c r="AS4137" s="304"/>
      <c r="AT4137" s="304"/>
      <c r="AU4137" s="304"/>
      <c r="AV4137" s="304"/>
      <c r="AW4137" s="304"/>
      <c r="AX4137" s="304"/>
      <c r="AY4137" s="304"/>
      <c r="AZ4137" s="304"/>
      <c r="BA4137" s="304"/>
      <c r="BB4137" s="345"/>
    </row>
    <row r="4138" spans="2:55" x14ac:dyDescent="0.25">
      <c r="C4138" s="344"/>
      <c r="D4138" s="304"/>
      <c r="E4138" s="304"/>
      <c r="F4138" s="304"/>
      <c r="G4138" s="304"/>
      <c r="H4138" s="304"/>
      <c r="I4138" s="304"/>
      <c r="J4138" s="304"/>
      <c r="K4138" s="304"/>
      <c r="L4138" s="304"/>
      <c r="M4138" s="304"/>
      <c r="N4138" s="304"/>
      <c r="O4138" s="304"/>
      <c r="P4138" s="345"/>
      <c r="AO4138" s="344"/>
      <c r="AP4138" s="304"/>
      <c r="AQ4138" s="304"/>
      <c r="AR4138" s="304"/>
      <c r="AS4138" s="304"/>
      <c r="AT4138" s="304"/>
      <c r="AU4138" s="304"/>
      <c r="AV4138" s="304"/>
      <c r="AW4138" s="304"/>
      <c r="AX4138" s="304"/>
      <c r="AY4138" s="304"/>
      <c r="AZ4138" s="304"/>
      <c r="BA4138" s="304"/>
      <c r="BB4138" s="345"/>
    </row>
    <row r="4139" spans="2:55" x14ac:dyDescent="0.25">
      <c r="C4139" s="344"/>
      <c r="D4139" s="304"/>
      <c r="E4139" s="304"/>
      <c r="F4139" s="304"/>
      <c r="G4139" s="304"/>
      <c r="H4139" s="304"/>
      <c r="I4139" s="304"/>
      <c r="J4139" s="304"/>
      <c r="K4139" s="304"/>
      <c r="L4139" s="304"/>
      <c r="M4139" s="304"/>
      <c r="N4139" s="304"/>
      <c r="O4139" s="304"/>
      <c r="P4139" s="345"/>
      <c r="AO4139" s="344"/>
      <c r="AP4139" s="304"/>
      <c r="AQ4139" s="304"/>
      <c r="AR4139" s="304"/>
      <c r="AS4139" s="304"/>
      <c r="AT4139" s="304"/>
      <c r="AU4139" s="304"/>
      <c r="AV4139" s="304"/>
      <c r="AW4139" s="304"/>
      <c r="AX4139" s="304"/>
      <c r="AY4139" s="304"/>
      <c r="AZ4139" s="304"/>
      <c r="BA4139" s="304"/>
      <c r="BB4139" s="345"/>
    </row>
    <row r="4140" spans="2:55" x14ac:dyDescent="0.25">
      <c r="C4140" s="346"/>
      <c r="D4140" s="347"/>
      <c r="E4140" s="347"/>
      <c r="F4140" s="347"/>
      <c r="G4140" s="347"/>
      <c r="H4140" s="347"/>
      <c r="I4140" s="347"/>
      <c r="J4140" s="347"/>
      <c r="K4140" s="347"/>
      <c r="L4140" s="347"/>
      <c r="M4140" s="347"/>
      <c r="N4140" s="347"/>
      <c r="O4140" s="347"/>
      <c r="P4140" s="348"/>
      <c r="AO4140" s="346"/>
      <c r="AP4140" s="347"/>
      <c r="AQ4140" s="347"/>
      <c r="AR4140" s="347"/>
      <c r="AS4140" s="347"/>
      <c r="AT4140" s="347"/>
      <c r="AU4140" s="347"/>
      <c r="AV4140" s="347"/>
      <c r="AW4140" s="347"/>
      <c r="AX4140" s="347"/>
      <c r="AY4140" s="347"/>
      <c r="AZ4140" s="347"/>
      <c r="BA4140" s="347"/>
      <c r="BB4140" s="348"/>
    </row>
    <row r="4144" spans="2:55" ht="15.75" x14ac:dyDescent="0.25">
      <c r="B4144" s="271" t="s">
        <v>9214</v>
      </c>
      <c r="C4144" s="271"/>
      <c r="D4144" s="271"/>
      <c r="E4144" s="271"/>
      <c r="F4144" s="271"/>
      <c r="G4144" s="271"/>
      <c r="H4144" s="271"/>
      <c r="I4144" s="271"/>
      <c r="J4144" s="271"/>
      <c r="K4144" s="271"/>
      <c r="L4144" s="271"/>
      <c r="M4144" s="271"/>
      <c r="N4144" s="271"/>
      <c r="O4144" s="271"/>
      <c r="P4144" s="271"/>
      <c r="Q4144" s="271"/>
      <c r="AN4144" s="271" t="s">
        <v>9214</v>
      </c>
      <c r="AO4144" s="271"/>
      <c r="AP4144" s="271"/>
      <c r="AQ4144" s="271"/>
      <c r="AR4144" s="271"/>
      <c r="AS4144" s="271"/>
      <c r="AT4144" s="271"/>
      <c r="AU4144" s="271"/>
      <c r="AV4144" s="271"/>
      <c r="AW4144" s="271"/>
      <c r="AX4144" s="271"/>
      <c r="AY4144" s="271"/>
      <c r="AZ4144" s="271"/>
      <c r="BA4144" s="271"/>
      <c r="BB4144" s="271"/>
      <c r="BC4144" s="271"/>
    </row>
    <row r="4147" spans="3:47" ht="30" x14ac:dyDescent="0.25">
      <c r="C4147" s="72" t="s">
        <v>9215</v>
      </c>
      <c r="D4147" s="72" t="s">
        <v>9216</v>
      </c>
      <c r="E4147" s="72" t="s">
        <v>9217</v>
      </c>
      <c r="F4147" s="72" t="s">
        <v>9218</v>
      </c>
      <c r="G4147" s="72" t="s">
        <v>9219</v>
      </c>
      <c r="H4147" s="72" t="s">
        <v>9220</v>
      </c>
      <c r="I4147" s="170"/>
      <c r="AO4147" s="72" t="s">
        <v>9215</v>
      </c>
      <c r="AP4147" s="72" t="s">
        <v>9216</v>
      </c>
      <c r="AQ4147" s="72" t="s">
        <v>9217</v>
      </c>
      <c r="AR4147" s="72" t="s">
        <v>9218</v>
      </c>
      <c r="AS4147" s="72" t="s">
        <v>9219</v>
      </c>
      <c r="AT4147" s="72" t="s">
        <v>9220</v>
      </c>
      <c r="AU4147" s="170"/>
    </row>
    <row r="4148" spans="3:47" x14ac:dyDescent="0.25">
      <c r="C4148" s="167" t="s">
        <v>9221</v>
      </c>
      <c r="D4148" s="73">
        <f>IF(OR(AND('Formacion Profesional'!D3944=Tablas!$C$62,'Formacion Profesional'!G3944=Tablas!$C$54),AND('Formacion Profesional'!D3944=Tablas!$C$62,'Formacion Profesional'!G3944=Tablas!$C$56),'Formacion Profesional'!D3944=Tablas!$C$62,'Formacion Profesional'!G3944=Tablas!$C$57),'Formacion Profesional'!D3953*'Formacion Profesional'!D3955,0)</f>
        <v>0</v>
      </c>
      <c r="E4148" s="80"/>
      <c r="F4148" s="73">
        <f>+D4148*E4148</f>
        <v>0</v>
      </c>
      <c r="G4148" s="80"/>
      <c r="H4148" s="73">
        <f t="shared" ref="H4148:H4152" si="32">+F4148-G4148</f>
        <v>0</v>
      </c>
      <c r="AO4148" s="167" t="s">
        <v>9221</v>
      </c>
      <c r="AP4148" s="73">
        <f>IF(OR(AND('Formacion Profesional'!AP3944=Tablas!$C$62,'Formacion Profesional'!AS3944=Tablas!$C$54),AND('Formacion Profesional'!AP3944=Tablas!$C$62,'Formacion Profesional'!AS3944=Tablas!$C$56),'Formacion Profesional'!AP3944=Tablas!$C$62,'Formacion Profesional'!AS3944=Tablas!$C$57),'Formacion Profesional'!AP3953*'Formacion Profesional'!AP3955,0)</f>
        <v>0</v>
      </c>
      <c r="AQ4148" s="80"/>
      <c r="AR4148" s="73">
        <f>+AP4148*AQ4148</f>
        <v>0</v>
      </c>
      <c r="AS4148" s="80"/>
      <c r="AT4148" s="73">
        <f t="shared" ref="AT4148:AT4152" si="33">+AR4148-AS4148</f>
        <v>0</v>
      </c>
    </row>
    <row r="4149" spans="3:47" x14ac:dyDescent="0.25">
      <c r="C4149" s="167" t="s">
        <v>9208</v>
      </c>
      <c r="D4149" s="73">
        <f>IF(OR(AND(D3944=Tablas!$C$62,'Formacion Profesional'!G3944=Tablas!$C$54),AND(D3944=Tablas!$C$62,'Formacion Profesional'!G3944=Tablas!$C$57)),'Formacion Profesional'!E4015,0)</f>
        <v>0</v>
      </c>
      <c r="E4149" s="80"/>
      <c r="F4149" s="73">
        <f>+D4149*E4149</f>
        <v>0</v>
      </c>
      <c r="G4149" s="80"/>
      <c r="H4149" s="73">
        <f t="shared" si="32"/>
        <v>0</v>
      </c>
      <c r="AO4149" s="167" t="s">
        <v>9208</v>
      </c>
      <c r="AP4149" s="73">
        <f>IF(OR(AND(AP3944=Tablas!$C$62,'Formacion Profesional'!AS3944=Tablas!$C$54),AND(AP3944=Tablas!$C$62,'Formacion Profesional'!AS3944=Tablas!$C$57)),'Formacion Profesional'!AQ4015,0)</f>
        <v>0</v>
      </c>
      <c r="AQ4149" s="80"/>
      <c r="AR4149" s="73">
        <f>+AP4149*AQ4149</f>
        <v>0</v>
      </c>
      <c r="AS4149" s="80"/>
      <c r="AT4149" s="73">
        <f t="shared" si="33"/>
        <v>0</v>
      </c>
    </row>
    <row r="4150" spans="3:47" x14ac:dyDescent="0.25">
      <c r="C4150" s="167" t="s">
        <v>9222</v>
      </c>
      <c r="D4150" s="73">
        <f>IF(AND(D3944=Tablas!$C$62,'Formacion Profesional'!G3944=Tablas!$C$54),E4014,0)</f>
        <v>0</v>
      </c>
      <c r="E4150" s="80"/>
      <c r="F4150" s="73">
        <f>+D4150*E4150</f>
        <v>0</v>
      </c>
      <c r="G4150" s="80"/>
      <c r="H4150" s="73">
        <f t="shared" si="32"/>
        <v>0</v>
      </c>
      <c r="AO4150" s="167" t="s">
        <v>9222</v>
      </c>
      <c r="AP4150" s="73">
        <f>IF(AND(AP3944=Tablas!$C$62,'Formacion Profesional'!AS3944=Tablas!$C$54),AQ4014,0)</f>
        <v>0</v>
      </c>
      <c r="AQ4150" s="80"/>
      <c r="AR4150" s="73">
        <f>+AP4150*AQ4150</f>
        <v>0</v>
      </c>
      <c r="AS4150" s="80"/>
      <c r="AT4150" s="73">
        <f t="shared" si="33"/>
        <v>0</v>
      </c>
    </row>
    <row r="4151" spans="3:47" x14ac:dyDescent="0.25">
      <c r="C4151" s="167" t="s">
        <v>9223</v>
      </c>
      <c r="D4151" s="73">
        <f>IF(AND(D3944=Tablas!$C$62,'Formacion Profesional'!G3944=Tablas!$C$54),E4014,0)</f>
        <v>0</v>
      </c>
      <c r="E4151" s="80"/>
      <c r="F4151" s="73">
        <f>+D4151*E4151</f>
        <v>0</v>
      </c>
      <c r="G4151" s="80"/>
      <c r="H4151" s="73">
        <f t="shared" si="32"/>
        <v>0</v>
      </c>
      <c r="AO4151" s="167" t="s">
        <v>9223</v>
      </c>
      <c r="AP4151" s="73">
        <f>IF(AND(AP3944=Tablas!$C$62,'Formacion Profesional'!AS3944=Tablas!$C$54),AQ4014,0)</f>
        <v>0</v>
      </c>
      <c r="AQ4151" s="80"/>
      <c r="AR4151" s="73">
        <f>+AP4151*AQ4151</f>
        <v>0</v>
      </c>
      <c r="AS4151" s="80"/>
      <c r="AT4151" s="73">
        <f t="shared" si="33"/>
        <v>0</v>
      </c>
    </row>
    <row r="4152" spans="3:47" ht="30" x14ac:dyDescent="0.25">
      <c r="C4152" s="167" t="s">
        <v>9224</v>
      </c>
      <c r="D4152" s="73">
        <f>IF(OR(AND(D3944=Tablas!$C$61,'Formacion Profesional'!G3944=Tablas!$C$53),AND(D3944=Tablas!$C$61,'Formacion Profesional'!G3944=Tablas!$C$54)),'Formacion Profesional'!D3957*'Formacion Profesional'!E4015,IF(AND(D3944=Tablas!$C$62,'Formacion Profesional'!G3944=Tablas!$C$53),'Formacion Profesional'!E4015,0))</f>
        <v>0</v>
      </c>
      <c r="E4152" s="80"/>
      <c r="F4152" s="73">
        <f>+D4152*E4152</f>
        <v>0</v>
      </c>
      <c r="G4152" s="80"/>
      <c r="H4152" s="73">
        <f t="shared" si="32"/>
        <v>0</v>
      </c>
      <c r="AO4152" s="167" t="s">
        <v>9224</v>
      </c>
      <c r="AP4152" s="73">
        <f>IF(OR(AND(AP3944=Tablas!$C$61,'Formacion Profesional'!AS3944=Tablas!$C$53),AND(AP3944=Tablas!$C$61,'Formacion Profesional'!AS3944=Tablas!$C$54)),'Formacion Profesional'!AP3957*'Formacion Profesional'!AQ4015,IF(AND(AP3944=Tablas!$C$62,'Formacion Profesional'!AS3944=Tablas!$C$53),'Formacion Profesional'!AQ4015,0))</f>
        <v>0</v>
      </c>
      <c r="AQ4152" s="80"/>
      <c r="AR4152" s="73">
        <f>+AP4152*AQ4152</f>
        <v>0</v>
      </c>
      <c r="AS4152" s="80"/>
      <c r="AT4152" s="73">
        <f t="shared" si="33"/>
        <v>0</v>
      </c>
    </row>
    <row r="4153" spans="3:47" x14ac:dyDescent="0.25">
      <c r="C4153" s="72" t="s">
        <v>7586</v>
      </c>
      <c r="D4153" s="74"/>
      <c r="E4153" s="74"/>
      <c r="F4153" s="74"/>
      <c r="G4153" s="73">
        <f>+G4148+G4149+G4150+G4151+G4152</f>
        <v>0</v>
      </c>
      <c r="H4153" s="73">
        <f>+H4148+H4149+H4150+H4151+H4152</f>
        <v>0</v>
      </c>
      <c r="AO4153" s="72" t="s">
        <v>7586</v>
      </c>
      <c r="AP4153" s="74"/>
      <c r="AQ4153" s="74"/>
      <c r="AR4153" s="74"/>
      <c r="AS4153" s="73">
        <f>+AS4148+AS4149+AS4150+AS4151+AS4152</f>
        <v>0</v>
      </c>
      <c r="AT4153" s="73">
        <f>+AT4148+AT4149+AT4150+AT4151+AT4152</f>
        <v>0</v>
      </c>
    </row>
    <row r="4156" spans="3:47" ht="15" customHeight="1" x14ac:dyDescent="0.25">
      <c r="C4156" s="385" t="s">
        <v>9227</v>
      </c>
      <c r="D4156" s="385"/>
      <c r="E4156" s="385"/>
      <c r="F4156" s="385"/>
      <c r="AO4156" s="385" t="s">
        <v>9227</v>
      </c>
      <c r="AP4156" s="385"/>
      <c r="AQ4156" s="385"/>
      <c r="AR4156" s="385"/>
    </row>
    <row r="4157" spans="3:47" ht="15" customHeight="1" x14ac:dyDescent="0.25">
      <c r="C4157" s="385"/>
      <c r="D4157" s="385"/>
      <c r="E4157" s="385"/>
      <c r="F4157" s="385"/>
      <c r="AO4157" s="385"/>
      <c r="AP4157" s="385"/>
      <c r="AQ4157" s="385"/>
      <c r="AR4157" s="385"/>
    </row>
    <row r="4180" spans="2:55" x14ac:dyDescent="0.25">
      <c r="C4180" s="100" t="s">
        <v>9452</v>
      </c>
      <c r="AO4180" s="100" t="s">
        <v>9472</v>
      </c>
    </row>
    <row r="4182" spans="2:55" ht="15.75" x14ac:dyDescent="0.25">
      <c r="B4182" s="271" t="s">
        <v>7689</v>
      </c>
      <c r="C4182" s="271" t="s">
        <v>7689</v>
      </c>
      <c r="D4182" s="271"/>
      <c r="E4182" s="271"/>
      <c r="F4182" s="271"/>
      <c r="G4182" s="271"/>
      <c r="H4182" s="271"/>
      <c r="I4182" s="271"/>
      <c r="J4182" s="271"/>
      <c r="K4182" s="271"/>
      <c r="L4182" s="271"/>
      <c r="M4182" s="271"/>
      <c r="N4182" s="271"/>
      <c r="O4182" s="271"/>
      <c r="P4182" s="271"/>
      <c r="Q4182" s="271"/>
      <c r="AN4182" s="271" t="s">
        <v>7689</v>
      </c>
      <c r="AO4182" s="271" t="s">
        <v>7689</v>
      </c>
      <c r="AP4182" s="271"/>
      <c r="AQ4182" s="271"/>
      <c r="AR4182" s="271"/>
      <c r="AS4182" s="271"/>
      <c r="AT4182" s="271"/>
      <c r="AU4182" s="271"/>
      <c r="AV4182" s="271"/>
      <c r="AW4182" s="271"/>
      <c r="AX4182" s="271"/>
      <c r="AY4182" s="271"/>
      <c r="AZ4182" s="271"/>
      <c r="BA4182" s="271"/>
      <c r="BB4182" s="271"/>
      <c r="BC4182" s="271"/>
    </row>
    <row r="4184" spans="2:55" x14ac:dyDescent="0.25">
      <c r="C4184" s="50" t="s">
        <v>7692</v>
      </c>
      <c r="D4184" s="101"/>
      <c r="E4184" s="19" t="str">
        <f>IF(D4184=Tablas!$C$62,"FP_Cerrada",IF('Formacion Profesional'!D4184=Tablas!$C$61,"FP_abierta",""))</f>
        <v/>
      </c>
      <c r="F4184" s="20" t="s">
        <v>7691</v>
      </c>
      <c r="G4184" s="349"/>
      <c r="H4184" s="402"/>
      <c r="I4184" s="350"/>
      <c r="AO4184" s="50" t="s">
        <v>7692</v>
      </c>
      <c r="AP4184" s="101"/>
      <c r="AQ4184" s="19" t="str">
        <f>IF(AP4184=Tablas!$C$62,"FP_Cerrada",IF('Formacion Profesional'!AP4184=Tablas!$C$61,"FP_abierta",""))</f>
        <v/>
      </c>
      <c r="AR4184" s="20" t="s">
        <v>7691</v>
      </c>
      <c r="AS4184" s="349"/>
      <c r="AT4184" s="402"/>
      <c r="AU4184" s="350"/>
    </row>
    <row r="4187" spans="2:55" x14ac:dyDescent="0.25">
      <c r="C4187" s="20" t="s">
        <v>7693</v>
      </c>
      <c r="D4187" s="276"/>
      <c r="E4187" s="277"/>
      <c r="F4187" s="277"/>
      <c r="G4187" s="277"/>
      <c r="H4187" s="277"/>
      <c r="I4187" s="277"/>
      <c r="J4187" s="277"/>
      <c r="K4187" s="278"/>
      <c r="AO4187" s="20" t="s">
        <v>7693</v>
      </c>
      <c r="AP4187" s="276"/>
      <c r="AQ4187" s="277"/>
      <c r="AR4187" s="277"/>
      <c r="AS4187" s="277"/>
      <c r="AT4187" s="277"/>
      <c r="AU4187" s="277"/>
      <c r="AV4187" s="277"/>
      <c r="AW4187" s="278"/>
    </row>
    <row r="4189" spans="2:55" x14ac:dyDescent="0.25">
      <c r="C4189" s="20" t="s">
        <v>7694</v>
      </c>
      <c r="D4189" s="155"/>
      <c r="F4189" s="20" t="s">
        <v>7695</v>
      </c>
      <c r="H4189" s="403"/>
      <c r="I4189" s="404"/>
      <c r="AO4189" s="20" t="s">
        <v>7694</v>
      </c>
      <c r="AP4189" s="155"/>
      <c r="AR4189" s="20" t="s">
        <v>7695</v>
      </c>
      <c r="AT4189" s="403"/>
      <c r="AU4189" s="404"/>
    </row>
    <row r="4191" spans="2:55" x14ac:dyDescent="0.25">
      <c r="C4191" s="405" t="s">
        <v>7710</v>
      </c>
      <c r="D4191" s="406"/>
      <c r="E4191" s="406"/>
      <c r="F4191" s="406"/>
      <c r="G4191" s="406"/>
      <c r="H4191" s="406"/>
      <c r="I4191" s="406"/>
      <c r="J4191" s="407"/>
      <c r="AO4191" s="405" t="s">
        <v>7710</v>
      </c>
      <c r="AP4191" s="406"/>
      <c r="AQ4191" s="406"/>
      <c r="AR4191" s="406"/>
      <c r="AS4191" s="406"/>
      <c r="AT4191" s="406"/>
      <c r="AU4191" s="406"/>
      <c r="AV4191" s="407"/>
    </row>
    <row r="4192" spans="2:55" x14ac:dyDescent="0.25">
      <c r="C4192" s="57"/>
      <c r="D4192" s="58"/>
      <c r="E4192" s="58"/>
      <c r="F4192" s="58"/>
      <c r="G4192" s="58"/>
      <c r="H4192" s="58"/>
      <c r="I4192" s="58"/>
      <c r="J4192" s="59"/>
      <c r="AO4192" s="57"/>
      <c r="AP4192" s="58"/>
      <c r="AQ4192" s="58"/>
      <c r="AR4192" s="58"/>
      <c r="AS4192" s="58"/>
      <c r="AT4192" s="58"/>
      <c r="AU4192" s="58"/>
      <c r="AV4192" s="59"/>
    </row>
    <row r="4193" spans="2:55" x14ac:dyDescent="0.25">
      <c r="C4193" s="63" t="s">
        <v>7697</v>
      </c>
      <c r="D4193" s="156"/>
      <c r="E4193" s="58"/>
      <c r="F4193" s="58"/>
      <c r="G4193" s="58"/>
      <c r="H4193" s="58"/>
      <c r="I4193" s="58"/>
      <c r="J4193" s="59"/>
      <c r="AO4193" s="63" t="s">
        <v>7697</v>
      </c>
      <c r="AP4193" s="156"/>
      <c r="AQ4193" s="58"/>
      <c r="AR4193" s="58"/>
      <c r="AS4193" s="58"/>
      <c r="AT4193" s="58"/>
      <c r="AU4193" s="58"/>
      <c r="AV4193" s="59"/>
    </row>
    <row r="4194" spans="2:55" x14ac:dyDescent="0.25">
      <c r="C4194" s="57"/>
      <c r="D4194" s="58"/>
      <c r="E4194" s="58"/>
      <c r="F4194" s="58"/>
      <c r="G4194" s="58"/>
      <c r="H4194" s="58"/>
      <c r="I4194" s="58"/>
      <c r="J4194" s="59"/>
      <c r="AO4194" s="57"/>
      <c r="AP4194" s="58"/>
      <c r="AQ4194" s="58"/>
      <c r="AR4194" s="58"/>
      <c r="AS4194" s="58"/>
      <c r="AT4194" s="58"/>
      <c r="AU4194" s="58"/>
      <c r="AV4194" s="59"/>
    </row>
    <row r="4195" spans="2:55" x14ac:dyDescent="0.25">
      <c r="C4195" s="63" t="s">
        <v>7696</v>
      </c>
      <c r="D4195" s="156"/>
      <c r="E4195" s="58"/>
      <c r="F4195" s="58"/>
      <c r="G4195" s="58"/>
      <c r="H4195" s="58"/>
      <c r="I4195" s="58"/>
      <c r="J4195" s="59"/>
      <c r="AO4195" s="63" t="s">
        <v>7696</v>
      </c>
      <c r="AP4195" s="156"/>
      <c r="AQ4195" s="58"/>
      <c r="AR4195" s="58"/>
      <c r="AS4195" s="58"/>
      <c r="AT4195" s="58"/>
      <c r="AU4195" s="58"/>
      <c r="AV4195" s="59"/>
    </row>
    <row r="4196" spans="2:55" x14ac:dyDescent="0.25">
      <c r="C4196" s="57"/>
      <c r="D4196" s="58"/>
      <c r="E4196" s="58"/>
      <c r="F4196" s="58"/>
      <c r="G4196" s="58"/>
      <c r="H4196" s="58"/>
      <c r="I4196" s="58"/>
      <c r="J4196" s="59"/>
      <c r="AO4196" s="57"/>
      <c r="AP4196" s="58"/>
      <c r="AQ4196" s="58"/>
      <c r="AR4196" s="58"/>
      <c r="AS4196" s="58"/>
      <c r="AT4196" s="58"/>
      <c r="AU4196" s="58"/>
      <c r="AV4196" s="59"/>
    </row>
    <row r="4197" spans="2:55" x14ac:dyDescent="0.25">
      <c r="C4197" s="63" t="s">
        <v>7698</v>
      </c>
      <c r="D4197" s="156"/>
      <c r="E4197" s="58"/>
      <c r="F4197" s="58"/>
      <c r="G4197" s="58"/>
      <c r="H4197" s="58"/>
      <c r="I4197" s="58"/>
      <c r="J4197" s="59"/>
      <c r="AO4197" s="63" t="s">
        <v>7698</v>
      </c>
      <c r="AP4197" s="156"/>
      <c r="AQ4197" s="58"/>
      <c r="AR4197" s="58"/>
      <c r="AS4197" s="58"/>
      <c r="AT4197" s="58"/>
      <c r="AU4197" s="58"/>
      <c r="AV4197" s="59"/>
    </row>
    <row r="4198" spans="2:55" x14ac:dyDescent="0.25">
      <c r="C4198" s="57"/>
      <c r="D4198" s="58"/>
      <c r="E4198" s="58"/>
      <c r="F4198" s="58"/>
      <c r="G4198" s="58"/>
      <c r="H4198" s="58"/>
      <c r="I4198" s="58"/>
      <c r="J4198" s="59"/>
      <c r="AO4198" s="57"/>
      <c r="AP4198" s="58"/>
      <c r="AQ4198" s="58"/>
      <c r="AR4198" s="58"/>
      <c r="AS4198" s="58"/>
      <c r="AT4198" s="58"/>
      <c r="AU4198" s="58"/>
      <c r="AV4198" s="59"/>
    </row>
    <row r="4199" spans="2:55" x14ac:dyDescent="0.25">
      <c r="C4199" s="408" t="str">
        <f>IF(D4195&gt;1,"Justifique cantidad de réplicas *","")</f>
        <v/>
      </c>
      <c r="D4199" s="409"/>
      <c r="E4199" s="289"/>
      <c r="F4199" s="289"/>
      <c r="G4199" s="289"/>
      <c r="H4199" s="289"/>
      <c r="I4199" s="289"/>
      <c r="J4199" s="59"/>
      <c r="AO4199" s="408" t="str">
        <f>IF(AP4195&gt;1,"Justifique cantidad de réplicas *","")</f>
        <v/>
      </c>
      <c r="AP4199" s="409"/>
      <c r="AQ4199" s="289"/>
      <c r="AR4199" s="289"/>
      <c r="AS4199" s="289"/>
      <c r="AT4199" s="289"/>
      <c r="AU4199" s="289"/>
      <c r="AV4199" s="59"/>
    </row>
    <row r="4200" spans="2:55" x14ac:dyDescent="0.25">
      <c r="C4200" s="60"/>
      <c r="D4200" s="61"/>
      <c r="E4200" s="61"/>
      <c r="F4200" s="61"/>
      <c r="G4200" s="61"/>
      <c r="H4200" s="61"/>
      <c r="I4200" s="61"/>
      <c r="J4200" s="62"/>
      <c r="AO4200" s="60"/>
      <c r="AP4200" s="61"/>
      <c r="AQ4200" s="61"/>
      <c r="AR4200" s="61"/>
      <c r="AS4200" s="61"/>
      <c r="AT4200" s="61"/>
      <c r="AU4200" s="61"/>
      <c r="AV4200" s="62"/>
    </row>
    <row r="4202" spans="2:55" x14ac:dyDescent="0.25">
      <c r="C4202" s="20" t="s">
        <v>9272</v>
      </c>
      <c r="D4202" s="410"/>
      <c r="E4202" s="411"/>
      <c r="F4202" s="411"/>
      <c r="G4202" s="411"/>
      <c r="H4202" s="412"/>
      <c r="AO4202" s="20" t="s">
        <v>9272</v>
      </c>
      <c r="AP4202" s="410"/>
      <c r="AQ4202" s="411"/>
      <c r="AR4202" s="411"/>
      <c r="AS4202" s="411"/>
      <c r="AT4202" s="412"/>
    </row>
    <row r="4204" spans="2:55" ht="15" hidden="1" customHeight="1" x14ac:dyDescent="0.25">
      <c r="B4204" s="19"/>
      <c r="C4204" s="19"/>
      <c r="D4204" s="19" t="e">
        <f>VLOOKUP(D4202,Tablas!$F$1279:$I$2758,4,FALSE)</f>
        <v>#N/A</v>
      </c>
      <c r="E4204" s="19"/>
      <c r="F4204" s="19"/>
      <c r="G4204" s="19"/>
      <c r="H4204" s="19"/>
      <c r="I4204" s="19"/>
      <c r="J4204" s="19"/>
      <c r="K4204" s="19"/>
      <c r="L4204" s="19"/>
      <c r="M4204" s="19"/>
      <c r="N4204" s="19"/>
      <c r="O4204" s="19"/>
      <c r="P4204" s="19"/>
      <c r="Q4204" s="19"/>
      <c r="AN4204" s="19"/>
      <c r="AO4204" s="19"/>
      <c r="AP4204" s="19" t="e">
        <f>VLOOKUP(AP4202,Tablas!$F$1279:$I$2758,4,FALSE)</f>
        <v>#N/A</v>
      </c>
      <c r="AQ4204" s="19"/>
      <c r="AR4204" s="19"/>
      <c r="AS4204" s="19"/>
      <c r="AT4204" s="19"/>
      <c r="AU4204" s="19"/>
      <c r="AV4204" s="19"/>
      <c r="AW4204" s="19"/>
      <c r="AX4204" s="19"/>
      <c r="AY4204" s="19"/>
      <c r="AZ4204" s="19"/>
      <c r="BA4204" s="19"/>
      <c r="BB4204" s="19"/>
      <c r="BC4204" s="19"/>
    </row>
    <row r="4206" spans="2:55" x14ac:dyDescent="0.25">
      <c r="C4206" s="21" t="s">
        <v>9273</v>
      </c>
      <c r="D4206" s="410"/>
      <c r="E4206" s="411"/>
      <c r="F4206" s="411"/>
      <c r="G4206" s="411"/>
      <c r="H4206" s="412"/>
      <c r="AO4206" s="21" t="s">
        <v>9273</v>
      </c>
      <c r="AP4206" s="410"/>
      <c r="AQ4206" s="411"/>
      <c r="AR4206" s="411"/>
      <c r="AS4206" s="411"/>
      <c r="AT4206" s="412"/>
    </row>
    <row r="4208" spans="2:55" x14ac:dyDescent="0.25">
      <c r="C4208" s="413" t="str">
        <f>IF(AND(D4253=0,E4253=0,D4254&gt;0,E4254&gt;0),"Formación exclusiva a desocupados","")</f>
        <v/>
      </c>
      <c r="D4208" s="413"/>
      <c r="E4208" s="413"/>
      <c r="G4208" s="413" t="str">
        <f>IF(AND(D4278=0,E4278=0,D4279&gt;0,E4279&gt;0,D4254=0,E4254=0),"Formación exclusiva a patrocinados","")</f>
        <v/>
      </c>
      <c r="H4208" s="413"/>
      <c r="I4208" s="413"/>
      <c r="AO4208" s="413" t="str">
        <f>IF(AND(AP4253=0,AQ4253=0,AP4254&gt;0,AQ4254&gt;0),"Formación exclusiva a desocupados","")</f>
        <v/>
      </c>
      <c r="AP4208" s="413"/>
      <c r="AQ4208" s="413"/>
      <c r="AS4208" s="413" t="str">
        <f>IF(AND(AP4278=0,AQ4278=0,AP4279&gt;0,AQ4279&gt;0,AP4254=0,AQ4254=0),"Formación exclusiva a patrocinados","")</f>
        <v/>
      </c>
      <c r="AT4208" s="413"/>
      <c r="AU4208" s="413"/>
    </row>
    <row r="4210" spans="3:48" x14ac:dyDescent="0.25">
      <c r="C4210" s="414" t="s">
        <v>9195</v>
      </c>
      <c r="D4210" s="415"/>
      <c r="E4210" s="415"/>
      <c r="F4210" s="415"/>
      <c r="G4210" s="415"/>
      <c r="H4210" s="415"/>
      <c r="I4210" s="415"/>
      <c r="J4210" s="416"/>
      <c r="AO4210" s="414" t="s">
        <v>9195</v>
      </c>
      <c r="AP4210" s="415"/>
      <c r="AQ4210" s="415"/>
      <c r="AR4210" s="415"/>
      <c r="AS4210" s="415"/>
      <c r="AT4210" s="415"/>
      <c r="AU4210" s="415"/>
      <c r="AV4210" s="416"/>
    </row>
    <row r="4212" spans="3:48" x14ac:dyDescent="0.25">
      <c r="C4212" s="20" t="s">
        <v>7566</v>
      </c>
      <c r="D4212" s="274"/>
      <c r="E4212" s="282"/>
      <c r="F4212" s="282"/>
      <c r="G4212" s="282"/>
      <c r="H4212" s="282"/>
      <c r="I4212" s="275"/>
      <c r="AO4212" s="20" t="s">
        <v>7566</v>
      </c>
      <c r="AP4212" s="274"/>
      <c r="AQ4212" s="282"/>
      <c r="AR4212" s="282"/>
      <c r="AS4212" s="282"/>
      <c r="AT4212" s="282"/>
      <c r="AU4212" s="275"/>
    </row>
    <row r="4214" spans="3:48" x14ac:dyDescent="0.25">
      <c r="C4214" s="20" t="s">
        <v>7567</v>
      </c>
      <c r="D4214" s="79"/>
      <c r="F4214" s="20" t="s">
        <v>7568</v>
      </c>
      <c r="G4214" s="417"/>
      <c r="H4214" s="418"/>
      <c r="AO4214" s="20" t="s">
        <v>7567</v>
      </c>
      <c r="AP4214" s="79"/>
      <c r="AR4214" s="20" t="s">
        <v>7568</v>
      </c>
      <c r="AS4214" s="417"/>
      <c r="AT4214" s="418"/>
    </row>
    <row r="4215" spans="3:48" ht="15" hidden="1" customHeight="1" x14ac:dyDescent="0.25">
      <c r="C4215" s="20"/>
      <c r="D4215" s="76" t="str">
        <f>IF(D4214&gt;0,VLOOKUP(D4214,Tablas!$K$5:$L$28,2,FALSE),"")</f>
        <v/>
      </c>
      <c r="E4215" s="19" t="str">
        <f>IF(D4214&gt;0,VLOOKUP(D4214,Tablas!$K$5:$M$28,3,FALSE),"")</f>
        <v/>
      </c>
      <c r="F4215" s="20"/>
      <c r="G4215" s="58"/>
      <c r="AO4215" s="20"/>
      <c r="AP4215" s="76" t="str">
        <f>IF(AP4214&gt;0,VLOOKUP(AP4214,Tablas!$K$5:$L$28,2,FALSE),"")</f>
        <v/>
      </c>
      <c r="AQ4215" s="19" t="str">
        <f>IF(AP4214&gt;0,VLOOKUP(AP4214,Tablas!$K$5:$M$28,3,FALSE),"")</f>
        <v/>
      </c>
      <c r="AR4215" s="20"/>
      <c r="AS4215" s="58"/>
    </row>
    <row r="4217" spans="3:48" x14ac:dyDescent="0.25">
      <c r="C4217" s="20" t="s">
        <v>7570</v>
      </c>
      <c r="D4217" s="79"/>
      <c r="F4217" s="20" t="s">
        <v>9226</v>
      </c>
      <c r="G4217" s="330"/>
      <c r="H4217" s="332"/>
      <c r="AO4217" s="20" t="s">
        <v>7570</v>
      </c>
      <c r="AP4217" s="79"/>
      <c r="AR4217" s="20" t="s">
        <v>9226</v>
      </c>
      <c r="AS4217" s="330"/>
      <c r="AT4217" s="332"/>
    </row>
    <row r="4219" spans="3:48" x14ac:dyDescent="0.25">
      <c r="C4219" s="20" t="s">
        <v>7569</v>
      </c>
      <c r="D4219" s="79"/>
      <c r="F4219" s="20" t="s">
        <v>1180</v>
      </c>
      <c r="G4219" s="419" t="str">
        <f>IF(G4214&gt;0,VLOOKUP(I4219,Tablas!$Y$4:$AC$2546,5,FALSE),"")</f>
        <v/>
      </c>
      <c r="H4219" s="420"/>
      <c r="I4219" s="19" t="str">
        <f>+G4214&amp;D4214</f>
        <v/>
      </c>
      <c r="AO4219" s="20" t="s">
        <v>7569</v>
      </c>
      <c r="AP4219" s="79"/>
      <c r="AR4219" s="20" t="s">
        <v>1180</v>
      </c>
      <c r="AS4219" s="419" t="str">
        <f>IF(AS4214&gt;0,VLOOKUP(AU4219,Tablas!$Y$4:$AC$2546,5,FALSE),"")</f>
        <v/>
      </c>
      <c r="AT4219" s="420"/>
      <c r="AU4219" s="19" t="str">
        <f>+AS4214&amp;AP4214</f>
        <v/>
      </c>
    </row>
    <row r="4224" spans="3:48" x14ac:dyDescent="0.25">
      <c r="C4224" s="414" t="s">
        <v>9196</v>
      </c>
      <c r="D4224" s="415"/>
      <c r="E4224" s="415"/>
      <c r="F4224" s="415"/>
      <c r="G4224" s="415"/>
      <c r="H4224" s="415"/>
      <c r="I4224" s="415"/>
      <c r="J4224" s="416"/>
      <c r="AO4224" s="414" t="s">
        <v>9196</v>
      </c>
      <c r="AP4224" s="415"/>
      <c r="AQ4224" s="415"/>
      <c r="AR4224" s="415"/>
      <c r="AS4224" s="415"/>
      <c r="AT4224" s="415"/>
      <c r="AU4224" s="415"/>
      <c r="AV4224" s="416"/>
    </row>
    <row r="4226" spans="3:48" x14ac:dyDescent="0.25">
      <c r="C4226" s="20" t="s">
        <v>9198</v>
      </c>
      <c r="D4226" s="376"/>
      <c r="E4226" s="377"/>
      <c r="F4226" s="19" t="str">
        <f>IF(D4226=Tablas!$C$34,"Persona_Humana",IF(D4226=Tablas!$C$35,"Universidad",IF(D4226=Tablas!$C$36,"Escuela",IF(D4226=Tablas!$C$37,"Otras_Instituciones",""))))</f>
        <v/>
      </c>
      <c r="AO4226" s="20" t="s">
        <v>9198</v>
      </c>
      <c r="AP4226" s="376"/>
      <c r="AQ4226" s="377"/>
      <c r="AR4226" s="19" t="str">
        <f>IF(AP4226=Tablas!$C$34,"Persona_Humana",IF(AP4226=Tablas!$C$35,"Universidad",IF(AP4226=Tablas!$C$36,"Escuela",IF(AP4226=Tablas!$C$37,"Otras_Instituciones",""))))</f>
        <v/>
      </c>
    </row>
    <row r="4228" spans="3:48" x14ac:dyDescent="0.25">
      <c r="C4228" s="279" t="s">
        <v>9197</v>
      </c>
      <c r="D4228" s="421"/>
      <c r="E4228" s="399"/>
      <c r="F4228" s="400"/>
      <c r="G4228" s="400"/>
      <c r="H4228" s="400"/>
      <c r="I4228" s="400"/>
      <c r="J4228" s="401"/>
      <c r="AO4228" s="279" t="s">
        <v>9197</v>
      </c>
      <c r="AP4228" s="421"/>
      <c r="AQ4228" s="399"/>
      <c r="AR4228" s="400"/>
      <c r="AS4228" s="400"/>
      <c r="AT4228" s="400"/>
      <c r="AU4228" s="400"/>
      <c r="AV4228" s="401"/>
    </row>
    <row r="4230" spans="3:48" x14ac:dyDescent="0.25">
      <c r="C4230" s="75" t="str">
        <f>IF(OR(D4226=Tablas!$C$35,D4226=Tablas!$C$36,D4226=Tablas!$C$37),"Docentes","")</f>
        <v/>
      </c>
      <c r="AO4230" s="75" t="str">
        <f>IF(OR(AP4226=Tablas!$C$35,AP4226=Tablas!$C$36,AP4226=Tablas!$C$37),"Docentes","")</f>
        <v/>
      </c>
    </row>
    <row r="4232" spans="3:48" x14ac:dyDescent="0.25">
      <c r="C4232" s="179" t="str">
        <f>IF(OR(D4226=Tablas!$C$35,D4226=Tablas!$C$36,D4226=Tablas!$C$37),"CUIL/CUIT *","")</f>
        <v/>
      </c>
      <c r="D4232" s="179" t="str">
        <f>IF(OR(D4226=Tablas!$C$35,D4226=Tablas!$C$36,D4226=Tablas!$C$37),"Apellido *","")</f>
        <v/>
      </c>
      <c r="E4232" s="179" t="str">
        <f>IF(OR(D4226=Tablas!$C$35,D4226=Tablas!$C$36,D4226=Tablas!$C$37),"Nombre *","")</f>
        <v/>
      </c>
      <c r="F4232" s="179" t="str">
        <f>IF(OR(D4226=Tablas!$C$35,D4226=Tablas!$C$36,D4226=Tablas!$C$37),"Email *","")</f>
        <v/>
      </c>
      <c r="G4232" s="179" t="str">
        <f>IF(OR(D4226=Tablas!$C$35,D4226=Tablas!$C$36,D4226=Tablas!$C$37),"Trayectoria formativa del docente*","")</f>
        <v/>
      </c>
      <c r="AO4232" s="179" t="str">
        <f>IF(OR(AP4226=Tablas!$C$35,AP4226=Tablas!$C$36,AP4226=Tablas!$C$37),"CUIL/CUIT *","")</f>
        <v/>
      </c>
      <c r="AP4232" s="179" t="str">
        <f>IF(OR(AP4226=Tablas!$C$35,AP4226=Tablas!$C$36,AP4226=Tablas!$C$37),"Apellido *","")</f>
        <v/>
      </c>
      <c r="AQ4232" s="179" t="str">
        <f>IF(OR(AP4226=Tablas!$C$35,AP4226=Tablas!$C$36,AP4226=Tablas!$C$37),"Nombre *","")</f>
        <v/>
      </c>
      <c r="AR4232" s="179" t="str">
        <f>IF(OR(AP4226=Tablas!$C$35,AP4226=Tablas!$C$36,AP4226=Tablas!$C$37),"Email *","")</f>
        <v/>
      </c>
      <c r="AS4232" s="179" t="str">
        <f>IF(OR(AP4226=Tablas!$C$35,AP4226=Tablas!$C$36,AP4226=Tablas!$C$37),"Trayectoria formativa del docente*","")</f>
        <v/>
      </c>
    </row>
    <row r="4233" spans="3:48" x14ac:dyDescent="0.25">
      <c r="C4233" s="177"/>
      <c r="D4233" s="178"/>
      <c r="E4233" s="178"/>
      <c r="F4233" s="178"/>
      <c r="G4233" s="178"/>
      <c r="I4233" s="96" t="str">
        <f>IF(AND(OR(D4226=Tablas!$C$35,D4226=Tablas!$C$36,D4226=Tablas!$C$37),C4233="",D4233="",E4233="",F4233="",G4233=""),"Debe completar los datos de al menos un docente del curso","")</f>
        <v/>
      </c>
      <c r="AO4233" s="177"/>
      <c r="AP4233" s="178"/>
      <c r="AQ4233" s="178"/>
      <c r="AR4233" s="178"/>
      <c r="AS4233" s="178"/>
      <c r="AU4233" s="96" t="str">
        <f>IF(AND(OR(AP4226=Tablas!$C$35,AP4226=Tablas!$C$36,AP4226=Tablas!$C$37),AO4233="",AP4233="",AQ4233="",AR4233="",AS4233=""),"Debe completar los datos de al menos un docente del curso","")</f>
        <v/>
      </c>
    </row>
    <row r="4234" spans="3:48" x14ac:dyDescent="0.25">
      <c r="C4234" s="177"/>
      <c r="D4234" s="178"/>
      <c r="E4234" s="178"/>
      <c r="F4234" s="178"/>
      <c r="G4234" s="178"/>
      <c r="AO4234" s="177"/>
      <c r="AP4234" s="178"/>
      <c r="AQ4234" s="178"/>
      <c r="AR4234" s="178"/>
      <c r="AS4234" s="178"/>
    </row>
    <row r="4235" spans="3:48" x14ac:dyDescent="0.25">
      <c r="C4235" s="177"/>
      <c r="D4235" s="178"/>
      <c r="E4235" s="178"/>
      <c r="F4235" s="178"/>
      <c r="G4235" s="178"/>
      <c r="AO4235" s="177"/>
      <c r="AP4235" s="178"/>
      <c r="AQ4235" s="178"/>
      <c r="AR4235" s="178"/>
      <c r="AS4235" s="178"/>
    </row>
    <row r="4236" spans="3:48" x14ac:dyDescent="0.25">
      <c r="C4236" s="177"/>
      <c r="D4236" s="178"/>
      <c r="E4236" s="178"/>
      <c r="F4236" s="178"/>
      <c r="G4236" s="178"/>
      <c r="AO4236" s="177"/>
      <c r="AP4236" s="178"/>
      <c r="AQ4236" s="178"/>
      <c r="AR4236" s="178"/>
      <c r="AS4236" s="178"/>
    </row>
    <row r="4237" spans="3:48" x14ac:dyDescent="0.25">
      <c r="C4237" s="177"/>
      <c r="D4237" s="178"/>
      <c r="E4237" s="178"/>
      <c r="F4237" s="178"/>
      <c r="G4237" s="178"/>
      <c r="AO4237" s="177"/>
      <c r="AP4237" s="178"/>
      <c r="AQ4237" s="178"/>
      <c r="AR4237" s="178"/>
      <c r="AS4237" s="178"/>
    </row>
    <row r="4238" spans="3:48" x14ac:dyDescent="0.25">
      <c r="C4238" s="177"/>
      <c r="D4238" s="178"/>
      <c r="E4238" s="178"/>
      <c r="F4238" s="178"/>
      <c r="G4238" s="178"/>
      <c r="AO4238" s="177"/>
      <c r="AP4238" s="178"/>
      <c r="AQ4238" s="178"/>
      <c r="AR4238" s="178"/>
      <c r="AS4238" s="178"/>
    </row>
    <row r="4239" spans="3:48" x14ac:dyDescent="0.25">
      <c r="C4239" s="177"/>
      <c r="D4239" s="178"/>
      <c r="E4239" s="178"/>
      <c r="F4239" s="178"/>
      <c r="G4239" s="178"/>
      <c r="AO4239" s="177"/>
      <c r="AP4239" s="178"/>
      <c r="AQ4239" s="178"/>
      <c r="AR4239" s="178"/>
      <c r="AS4239" s="178"/>
    </row>
    <row r="4240" spans="3:48" x14ac:dyDescent="0.25">
      <c r="C4240" s="177"/>
      <c r="D4240" s="178"/>
      <c r="E4240" s="178"/>
      <c r="F4240" s="178"/>
      <c r="G4240" s="178"/>
      <c r="AO4240" s="177"/>
      <c r="AP4240" s="178"/>
      <c r="AQ4240" s="178"/>
      <c r="AR4240" s="178"/>
      <c r="AS4240" s="178"/>
    </row>
    <row r="4241" spans="2:55" x14ac:dyDescent="0.25">
      <c r="C4241" s="177"/>
      <c r="D4241" s="178"/>
      <c r="E4241" s="178"/>
      <c r="F4241" s="178"/>
      <c r="G4241" s="178"/>
      <c r="AO4241" s="177"/>
      <c r="AP4241" s="178"/>
      <c r="AQ4241" s="178"/>
      <c r="AR4241" s="178"/>
      <c r="AS4241" s="178"/>
    </row>
    <row r="4242" spans="2:55" x14ac:dyDescent="0.25">
      <c r="C4242" s="177"/>
      <c r="D4242" s="178"/>
      <c r="E4242" s="178"/>
      <c r="F4242" s="178"/>
      <c r="G4242" s="178"/>
      <c r="AO4242" s="177"/>
      <c r="AP4242" s="178"/>
      <c r="AQ4242" s="178"/>
      <c r="AR4242" s="178"/>
      <c r="AS4242" s="178"/>
    </row>
    <row r="4243" spans="2:55" x14ac:dyDescent="0.25">
      <c r="C4243" s="177"/>
      <c r="D4243" s="178"/>
      <c r="E4243" s="178"/>
      <c r="F4243" s="178"/>
      <c r="G4243" s="178"/>
      <c r="AO4243" s="177"/>
      <c r="AP4243" s="178"/>
      <c r="AQ4243" s="178"/>
      <c r="AR4243" s="178"/>
      <c r="AS4243" s="178"/>
    </row>
    <row r="4244" spans="2:55" x14ac:dyDescent="0.25">
      <c r="C4244" s="177"/>
      <c r="D4244" s="178"/>
      <c r="E4244" s="178"/>
      <c r="F4244" s="178"/>
      <c r="G4244" s="178"/>
      <c r="AO4244" s="177"/>
      <c r="AP4244" s="178"/>
      <c r="AQ4244" s="178"/>
      <c r="AR4244" s="178"/>
      <c r="AS4244" s="178"/>
    </row>
    <row r="4245" spans="2:55" x14ac:dyDescent="0.25">
      <c r="C4245" s="177"/>
      <c r="D4245" s="178"/>
      <c r="E4245" s="178"/>
      <c r="F4245" s="178"/>
      <c r="G4245" s="178"/>
      <c r="AO4245" s="177"/>
      <c r="AP4245" s="178"/>
      <c r="AQ4245" s="178"/>
      <c r="AR4245" s="178"/>
      <c r="AS4245" s="178"/>
    </row>
    <row r="4246" spans="2:55" x14ac:dyDescent="0.25">
      <c r="C4246" s="177"/>
      <c r="D4246" s="178"/>
      <c r="E4246" s="178"/>
      <c r="F4246" s="178"/>
      <c r="G4246" s="178"/>
      <c r="AO4246" s="177"/>
      <c r="AP4246" s="178"/>
      <c r="AQ4246" s="178"/>
      <c r="AR4246" s="178"/>
      <c r="AS4246" s="178"/>
    </row>
    <row r="4247" spans="2:55" x14ac:dyDescent="0.25">
      <c r="C4247" s="177"/>
      <c r="D4247" s="178"/>
      <c r="E4247" s="178"/>
      <c r="F4247" s="178"/>
      <c r="G4247" s="178"/>
      <c r="AO4247" s="177"/>
      <c r="AP4247" s="178"/>
      <c r="AQ4247" s="178"/>
      <c r="AR4247" s="178"/>
      <c r="AS4247" s="178"/>
    </row>
    <row r="4249" spans="2:55" ht="15.75" x14ac:dyDescent="0.25">
      <c r="B4249" s="271" t="s">
        <v>9201</v>
      </c>
      <c r="C4249" s="271"/>
      <c r="D4249" s="271"/>
      <c r="E4249" s="271"/>
      <c r="F4249" s="271"/>
      <c r="G4249" s="271"/>
      <c r="H4249" s="271"/>
      <c r="I4249" s="271"/>
      <c r="J4249" s="271"/>
      <c r="K4249" s="271"/>
      <c r="L4249" s="271"/>
      <c r="M4249" s="271"/>
      <c r="N4249" s="271"/>
      <c r="O4249" s="271"/>
      <c r="P4249" s="271"/>
      <c r="Q4249" s="271"/>
      <c r="AN4249" s="271" t="s">
        <v>9201</v>
      </c>
      <c r="AO4249" s="271"/>
      <c r="AP4249" s="271"/>
      <c r="AQ4249" s="271"/>
      <c r="AR4249" s="271"/>
      <c r="AS4249" s="271"/>
      <c r="AT4249" s="271"/>
      <c r="AU4249" s="271"/>
      <c r="AV4249" s="271"/>
      <c r="AW4249" s="271"/>
      <c r="AX4249" s="271"/>
      <c r="AY4249" s="271"/>
      <c r="AZ4249" s="271"/>
      <c r="BA4249" s="271"/>
      <c r="BB4249" s="271"/>
      <c r="BC4249" s="271"/>
    </row>
    <row r="4252" spans="2:55" x14ac:dyDescent="0.25">
      <c r="D4252" s="102" t="s">
        <v>9202</v>
      </c>
      <c r="E4252" s="102" t="s">
        <v>9203</v>
      </c>
      <c r="AP4252" s="102" t="s">
        <v>9202</v>
      </c>
      <c r="AQ4252" s="102" t="s">
        <v>9203</v>
      </c>
    </row>
    <row r="4253" spans="2:55" x14ac:dyDescent="0.25">
      <c r="C4253" s="64" t="s">
        <v>9204</v>
      </c>
      <c r="D4253" s="134"/>
      <c r="E4253" s="134"/>
      <c r="AO4253" s="64" t="s">
        <v>9204</v>
      </c>
      <c r="AP4253" s="134"/>
      <c r="AQ4253" s="134"/>
    </row>
    <row r="4254" spans="2:55" x14ac:dyDescent="0.25">
      <c r="C4254" s="64"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Profesional'!G4184=Tablas!$C$54)),"Desocupados","")</f>
        <v/>
      </c>
      <c r="D4254" s="134"/>
      <c r="E4254" s="134"/>
      <c r="AO4254" s="64"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Profesional'!AS4184=Tablas!$C$54)),"Desocupados","")</f>
        <v/>
      </c>
      <c r="AP4254" s="134"/>
      <c r="AQ4254" s="134"/>
    </row>
    <row r="4255" spans="2:55" x14ac:dyDescent="0.25">
      <c r="C4255" s="102" t="s">
        <v>7586</v>
      </c>
      <c r="D4255" s="64">
        <f>+D4253+D4254</f>
        <v>0</v>
      </c>
      <c r="E4255" s="64">
        <f>+E4253+E4254</f>
        <v>0</v>
      </c>
      <c r="AO4255" s="102" t="s">
        <v>7586</v>
      </c>
      <c r="AP4255" s="64">
        <f>+AP4253+AP4254</f>
        <v>0</v>
      </c>
      <c r="AQ4255" s="64">
        <f>+AQ4253+AQ4254</f>
        <v>0</v>
      </c>
    </row>
    <row r="4257" spans="2:55" ht="15.75" x14ac:dyDescent="0.25">
      <c r="B4257" s="271"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Profesional'!G4184=Tablas!$C$54)),"Compromiso de inserción de desocupados","")</f>
        <v/>
      </c>
      <c r="C4257" s="271"/>
      <c r="D4257" s="271"/>
      <c r="E4257" s="271"/>
      <c r="F4257" s="271"/>
      <c r="G4257" s="271"/>
      <c r="H4257" s="271"/>
      <c r="I4257" s="271"/>
      <c r="J4257" s="271"/>
      <c r="K4257" s="271"/>
      <c r="L4257" s="271"/>
      <c r="M4257" s="271"/>
      <c r="N4257" s="271"/>
      <c r="O4257" s="271"/>
      <c r="P4257" s="271"/>
      <c r="Q4257" s="271"/>
      <c r="AN4257" s="271"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Profesional'!AS4184=Tablas!$C$54)),"Compromiso de inserción de desocupados","")</f>
        <v/>
      </c>
      <c r="AO4257" s="271"/>
      <c r="AP4257" s="271"/>
      <c r="AQ4257" s="271"/>
      <c r="AR4257" s="271"/>
      <c r="AS4257" s="271"/>
      <c r="AT4257" s="271"/>
      <c r="AU4257" s="271"/>
      <c r="AV4257" s="271"/>
      <c r="AW4257" s="271"/>
      <c r="AX4257" s="271"/>
      <c r="AY4257" s="271"/>
      <c r="AZ4257" s="271"/>
      <c r="BA4257" s="271"/>
      <c r="BB4257" s="271"/>
      <c r="BC4257" s="271"/>
    </row>
    <row r="4259" spans="2:55" x14ac:dyDescent="0.25">
      <c r="C4259" s="355"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Profesional'!G4184=Tablas!$C$57),D4184="",G4184=""),IF(D4254&gt;0,"¿Se compromete a incorporar algún participante desocupado una vez concluido el curso/entrenamiento? ",""))</f>
        <v/>
      </c>
      <c r="D4259" s="355"/>
      <c r="E4259" s="355"/>
      <c r="F4259" s="355"/>
      <c r="G4259" s="355"/>
      <c r="H4259" s="164"/>
      <c r="AO4259" s="355"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Profesional'!AS4184=Tablas!$C$57),AP4184="",AS4184=""),IF(AP4254&gt;0,"¿Se compromete a incorporar algún participante desocupado una vez concluido el curso/entrenamiento? ",""))</f>
        <v/>
      </c>
      <c r="AP4259" s="355"/>
      <c r="AQ4259" s="355"/>
      <c r="AR4259" s="355"/>
      <c r="AS4259" s="355"/>
      <c r="AT4259" s="164"/>
    </row>
    <row r="4261" spans="2:55" x14ac:dyDescent="0.25">
      <c r="C4261" s="20"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Profesional'!G4184=Tablas!$C$57),D4184="",G4184=""),IF(AND(D4254&gt;0,H4259="SI"),"¿Cuántos? *",""))</f>
        <v/>
      </c>
      <c r="D4261" s="164"/>
      <c r="AO4261" s="20"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Profesional'!AS4184=Tablas!$C$57),AP4184="",AS4184=""),IF(AND(AP4254&gt;0,AT4259="SI"),"¿Cuántos? *",""))</f>
        <v/>
      </c>
      <c r="AP4261" s="164"/>
    </row>
    <row r="4263" spans="2:55" x14ac:dyDescent="0.25">
      <c r="C4263" s="288"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Profesional'!G4184=Tablas!$C$57),D4184="",G4184=""),IF(AND(D4254&gt;0,H4259="SI"),"¿En qué puestos serán incorporados? *",""))</f>
        <v/>
      </c>
      <c r="D4263" s="288"/>
      <c r="E4263" s="289"/>
      <c r="F4263" s="289"/>
      <c r="G4263" s="289"/>
      <c r="H4263" s="289"/>
      <c r="I4263" s="289"/>
      <c r="J4263" s="289"/>
      <c r="K4263" s="289"/>
      <c r="L4263" s="289"/>
      <c r="M4263" s="289"/>
      <c r="N4263" s="289"/>
      <c r="O4263" s="289"/>
      <c r="P4263" s="289"/>
      <c r="AO4263" s="288"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Profesional'!AS4184=Tablas!$C$57),AP4184="",AS4184=""),IF(AND(AP4254&gt;0,AT4259="SI"),"¿En qué puestos serán incorporados? *",""))</f>
        <v/>
      </c>
      <c r="AP4263" s="288"/>
      <c r="AQ4263" s="289"/>
      <c r="AR4263" s="289"/>
      <c r="AS4263" s="289"/>
      <c r="AT4263" s="289"/>
      <c r="AU4263" s="289"/>
      <c r="AV4263" s="289"/>
      <c r="AW4263" s="289"/>
      <c r="AX4263" s="289"/>
      <c r="AY4263" s="289"/>
      <c r="AZ4263" s="289"/>
      <c r="BA4263" s="289"/>
      <c r="BB4263" s="289"/>
    </row>
    <row r="4265" spans="2:55" x14ac:dyDescent="0.25">
      <c r="C4265" s="158"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Profesional'!G4184=Tablas!$C$57),D4184="",G4184=""),IF(AND(D4254&gt;0,H4259="SI"),"Indique a que grupo pertenecen los desocupados a incorporar *",""))</f>
        <v/>
      </c>
      <c r="D4265" s="158"/>
      <c r="E4265" s="158"/>
      <c r="F4265" s="137"/>
      <c r="G4265" s="159"/>
      <c r="H4265" s="159"/>
      <c r="AO4265" s="158"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Profesional'!AS4184=Tablas!$C$57),AP4184="",AS4184=""),IF(AND(AP4254&gt;0,AT4259="SI"),"Indique a que grupo pertenecen los desocupados a incorporar *",""))</f>
        <v/>
      </c>
      <c r="AP4265" s="158"/>
      <c r="AQ4265" s="158"/>
      <c r="AR4265" s="137"/>
      <c r="AS4265" s="159"/>
      <c r="AT4265" s="159"/>
    </row>
    <row r="4267" spans="2:55" x14ac:dyDescent="0.25">
      <c r="C4267" s="38"/>
      <c r="D4267" s="38"/>
      <c r="E4267" s="180"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Profesional'!G4184=Tablas!$C$57),D4184="",G4184=""),IF(AND(D4254&gt;0,H4259="SI"),"18 a 24 años",""))</f>
        <v/>
      </c>
      <c r="F4267" s="180"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Profesional'!G4184=Tablas!$C$57),D4184="",G4184=""),IF(AND(D4254&gt;0,H4259="SI"),"25 a 44 años",""))</f>
        <v/>
      </c>
      <c r="G4267" s="180"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Profesional'!G4184=Tablas!$C$57),D4184="",G4184=""),IF(AND(D4254&gt;0,H4259="SI"),"Mayores de 45 años",""))</f>
        <v/>
      </c>
      <c r="H4267" s="180"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Profesional'!G4184=Tablas!$C$57),D4184="",G4184=""),IF(AND(D4254&gt;0,H4259="SI"),"Total",""))</f>
        <v/>
      </c>
      <c r="AO4267" s="38"/>
      <c r="AP4267" s="38"/>
      <c r="AQ4267" s="180"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Profesional'!AS4184=Tablas!$C$57),AP4184="",AS4184=""),IF(AND(AP4254&gt;0,AT4259="SI"),"18 a 24 años",""))</f>
        <v/>
      </c>
      <c r="AR4267" s="180"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Profesional'!AS4184=Tablas!$C$57),AP4184="",AS4184=""),IF(AND(AP4254&gt;0,AT4259="SI"),"25 a 44 años",""))</f>
        <v/>
      </c>
      <c r="AS4267" s="180"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Profesional'!AS4184=Tablas!$C$57),AP4184="",AS4184=""),IF(AND(AP4254&gt;0,AT4259="SI"),"Mayores de 45 años",""))</f>
        <v/>
      </c>
      <c r="AT4267" s="180"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Profesional'!AS4184=Tablas!$C$57),AP4184="",AS4184=""),IF(AND(AP4254&gt;0,AT4259="SI"),"Total",""))</f>
        <v/>
      </c>
    </row>
    <row r="4268" spans="2:55" x14ac:dyDescent="0.25">
      <c r="C4268" s="395"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Profesional'!G4184=Tablas!$C$57),D4184="",G4184=""),IF(AND(D4254&gt;0,H4259="SI"),"En general",""))</f>
        <v/>
      </c>
      <c r="D4268" s="395"/>
      <c r="E4268" s="181"/>
      <c r="F4268" s="181"/>
      <c r="G4268" s="181"/>
      <c r="H4268"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Profesional'!G4184=Tablas!$C$57),D4184="",G4184=""),IF(AND(D4254&gt;0,H4259="SI"),+E4268+F4268+G4268,""))</f>
        <v/>
      </c>
      <c r="AO4268" s="395"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Profesional'!AS4184=Tablas!$C$57),AP4184="",AS4184=""),IF(AND(AP4254&gt;0,AT4259="SI"),"En general",""))</f>
        <v/>
      </c>
      <c r="AP4268" s="395"/>
      <c r="AQ4268" s="181"/>
      <c r="AR4268" s="181"/>
      <c r="AS4268" s="181"/>
      <c r="AT4268"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Profesional'!AS4184=Tablas!$C$57),AP4184="",AS4184=""),IF(AND(AP4254&gt;0,AT4259="SI"),+AQ4268+AR4268+AS4268,""))</f>
        <v/>
      </c>
    </row>
    <row r="4269" spans="2:55" x14ac:dyDescent="0.25">
      <c r="C4269" s="395"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Profesional'!G4184=Tablas!$C$57),D4184="",G4184=""),IF(AND(D4254&gt;0,H4259="SI"),"Con Discapacidad ",""))</f>
        <v/>
      </c>
      <c r="D4269" s="395"/>
      <c r="E4269" s="181"/>
      <c r="F4269" s="181"/>
      <c r="G4269" s="181"/>
      <c r="H4269"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Profesional'!G4184=Tablas!$C$57),D4184="",G4184=""),IF(AND(D4254&gt;0,H4259="SI"),+E4269+F4269+G4269,""))</f>
        <v/>
      </c>
      <c r="AO4269" s="395"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Profesional'!AS4184=Tablas!$C$57),AP4184="",AS4184=""),IF(AND(AP4254&gt;0,AT4259="SI"),"Con Discapacidad ",""))</f>
        <v/>
      </c>
      <c r="AP4269" s="395"/>
      <c r="AQ4269" s="181"/>
      <c r="AR4269" s="181"/>
      <c r="AS4269" s="181"/>
      <c r="AT4269"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Profesional'!AS4184=Tablas!$C$57),AP4184="",AS4184=""),IF(AND(AP4254&gt;0,AT4259="SI"),+AQ4269+AR4269+AS4269,""))</f>
        <v/>
      </c>
    </row>
    <row r="4270" spans="2:55" x14ac:dyDescent="0.25">
      <c r="C4270" s="395"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Profesional'!G4184=Tablas!$C$57),D4184="",G4184=""),IF(AND(D4254&gt;0,H4259="SI"),"Incluidos en el Seguro de Capacitación y Empleo (SCyE)",""))</f>
        <v/>
      </c>
      <c r="D4270" s="395"/>
      <c r="E4270" s="181"/>
      <c r="F4270" s="181"/>
      <c r="G4270" s="181"/>
      <c r="H4270"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Profesional'!G4184=Tablas!$C$57),D4184="",G4184=""),IF(AND(D4254&gt;0,H4259="SI"),+E4270+F4270+G4270,""))</f>
        <v/>
      </c>
      <c r="AO4270" s="395"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Profesional'!AS4184=Tablas!$C$57),AP4184="",AS4184=""),IF(AND(AP4254&gt;0,AT4259="SI"),"Incluidos en el Seguro de Capacitación y Empleo (SCyE)",""))</f>
        <v/>
      </c>
      <c r="AP4270" s="395"/>
      <c r="AQ4270" s="181"/>
      <c r="AR4270" s="181"/>
      <c r="AS4270" s="181"/>
      <c r="AT4270"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Profesional'!AS4184=Tablas!$C$57),AP4184="",AS4184=""),IF(AND(AP4254&gt;0,AT4259="SI"),+AQ4270+AR4270+AS4270,""))</f>
        <v/>
      </c>
    </row>
    <row r="4271" spans="2:55" x14ac:dyDescent="0.25">
      <c r="C4271" s="396"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Profesional'!G4184=Tablas!$C$57),D4184="",G4184=""),IF(AND(D4254&gt;0,H4259="SI"),"Total",""))</f>
        <v/>
      </c>
      <c r="D4271" s="396"/>
      <c r="E4271"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Profesional'!G4184=Tablas!$C$57),D4184="",G4184=""),IF(AND(D4254&gt;0,H4259="SI"),+E4268+E4269+E4270,""))</f>
        <v/>
      </c>
      <c r="F4271"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Profesional'!G4184=Tablas!$C$57),D4184="",G4184=""),IF(AND(D4254&gt;0,H4259="SI"),+F4268+F4269+F4270,""))</f>
        <v/>
      </c>
      <c r="G4271"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Profesional'!G4184=Tablas!$C$57),D4184="",G4184=""),IF(AND(D4254&gt;0,H4259="SI"),+G4268+G4269+G4270,""))</f>
        <v/>
      </c>
      <c r="H4271" s="182" t="str">
        <f>IF(OR(AND('Formacion Profesional'!D4184=Tablas!$C$61,'Formacion Profesional'!G4184=Tablas!$C$53),AND('Formacion Profesional'!D4184=Tablas!$C$61,'Formacion Profesional'!G4184=Tablas!$C$54),AND('Formacion Profesional'!D4184=Tablas!$C$62,'Formacion Profesional'!G4184=Tablas!$C$53),AND('Formacion Profesional'!D4184=Tablas!$C$62,'Formacion Profesional'!G4184=Tablas!$C$54),AND('Formacion Profesional'!D4184=Tablas!$C$62,'Formacion Profesional'!G4184=Tablas!$C$56),AND('Formacion Profesional'!D4184=Tablas!$C$62,'Formacion Profesional'!G4184=Tablas!$C$57),D4184="",G4184=""),IF(AND(D4254&gt;0,H4259="SI"),+H4268+H4269+H4270,""))</f>
        <v/>
      </c>
      <c r="AO4271" s="396"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Profesional'!AS4184=Tablas!$C$57),AP4184="",AS4184=""),IF(AND(AP4254&gt;0,AT4259="SI"),"Total",""))</f>
        <v/>
      </c>
      <c r="AP4271" s="396"/>
      <c r="AQ4271"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Profesional'!AS4184=Tablas!$C$57),AP4184="",AS4184=""),IF(AND(AP4254&gt;0,AT4259="SI"),+AQ4268+AQ4269+AQ4270,""))</f>
        <v/>
      </c>
      <c r="AR4271"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Profesional'!AS4184=Tablas!$C$57),AP4184="",AS4184=""),IF(AND(AP4254&gt;0,AT4259="SI"),+AR4268+AR4269+AR4270,""))</f>
        <v/>
      </c>
      <c r="AS4271"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Profesional'!AS4184=Tablas!$C$57),AP4184="",AS4184=""),IF(AND(AP4254&gt;0,AT4259="SI"),+AS4268+AS4269+AS4270,""))</f>
        <v/>
      </c>
      <c r="AT4271" s="182" t="str">
        <f>IF(OR(AND('Formacion Profesional'!AP4184=Tablas!$C$61,'Formacion Profesional'!AS4184=Tablas!$C$53),AND('Formacion Profesional'!AP4184=Tablas!$C$61,'Formacion Profesional'!AS4184=Tablas!$C$54),AND('Formacion Profesional'!AP4184=Tablas!$C$62,'Formacion Profesional'!AS4184=Tablas!$C$53),AND('Formacion Profesional'!AP4184=Tablas!$C$62,'Formacion Profesional'!AS4184=Tablas!$C$54),AND('Formacion Profesional'!AP4184=Tablas!$C$62,'Formacion Profesional'!AS4184=Tablas!$C$56),AND('Formacion Profesional'!AP4184=Tablas!$C$62,'Formacion Profesional'!AS4184=Tablas!$C$57),AP4184="",AS4184=""),IF(AND(AP4254&gt;0,AT4259="SI"),+AT4268+AT4269+AT4270,""))</f>
        <v/>
      </c>
    </row>
    <row r="4274" spans="2:55" ht="15.75" x14ac:dyDescent="0.25">
      <c r="B4274" s="271" t="str">
        <f>IF(OR(AND(D4184=Tablas!$C$61,'Formacion Profesional'!G4184=Tablas!$C$53),AND(D4184=Tablas!$C$61,'Formacion Profesional'!G4184=Tablas!$C$54),AND(D4184=Tablas!$C$62,'Formacion Profesional'!G4184=Tablas!$C$53),AND(D4184=Tablas!$C$62,'Formacion Profesional'!G4184=Tablas!$C$54),AND(D4184=Tablas!$C$62,'Formacion Profesional'!G4184=Tablas!$C$56)),"Participantes ocupados","")</f>
        <v/>
      </c>
      <c r="C4274" s="271"/>
      <c r="D4274" s="271"/>
      <c r="E4274" s="271"/>
      <c r="F4274" s="271"/>
      <c r="G4274" s="271"/>
      <c r="H4274" s="271"/>
      <c r="I4274" s="271"/>
      <c r="J4274" s="271"/>
      <c r="K4274" s="271"/>
      <c r="L4274" s="271"/>
      <c r="M4274" s="271"/>
      <c r="N4274" s="271"/>
      <c r="O4274" s="271"/>
      <c r="P4274" s="271"/>
      <c r="Q4274" s="271"/>
      <c r="AN4274" s="271"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Profesional'!AS4184=Tablas!$C$56)),"Participantes ocupados","")</f>
        <v/>
      </c>
      <c r="AO4274" s="271"/>
      <c r="AP4274" s="271"/>
      <c r="AQ4274" s="271"/>
      <c r="AR4274" s="271"/>
      <c r="AS4274" s="271"/>
      <c r="AT4274" s="271"/>
      <c r="AU4274" s="271"/>
      <c r="AV4274" s="271"/>
      <c r="AW4274" s="271"/>
      <c r="AX4274" s="271"/>
      <c r="AY4274" s="271"/>
      <c r="AZ4274" s="271"/>
      <c r="BA4274" s="271"/>
      <c r="BB4274" s="271"/>
      <c r="BC4274" s="271"/>
    </row>
    <row r="4277" spans="2:55" x14ac:dyDescent="0.25">
      <c r="C4277" s="58"/>
      <c r="D4277" s="165" t="str">
        <f>IF(OR(AND(D4184=Tablas!$C$61,'Formacion Profesional'!G4184=Tablas!$C$53),AND(D4184=Tablas!$C$61,'Formacion Profesional'!G4184=Tablas!$C$54),AND(D4184=Tablas!$C$62,'Formacion Profesional'!G4184=Tablas!$C$53),AND(D4184=Tablas!$C$62,'Formacion Profesional'!G4184=Tablas!$C$54),AND(D4184=Tablas!$C$62,'Formacion Profesional'!G4184=Tablas!$C$56)),"Una réplica","")</f>
        <v/>
      </c>
      <c r="E4277" s="162" t="str">
        <f>IF(OR(AND(D4184=Tablas!$C$61,'Formacion Profesional'!G4184=Tablas!$C$53),AND(D4184=Tablas!$C$61,'Formacion Profesional'!G4184=Tablas!$C$54),AND(D4184=Tablas!$C$62,'Formacion Profesional'!G4184=Tablas!$C$53),AND(D4184=Tablas!$C$62,'Formacion Profesional'!G4184=Tablas!$C$54),AND(D4184=Tablas!$C$62,'Formacion Profesional'!G4184=Tablas!$C$56)),"Todas las réplicas","")</f>
        <v/>
      </c>
      <c r="AO4277" s="58"/>
      <c r="AP4277" s="165"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Profesional'!AS4184=Tablas!$C$56)),"Una réplica","")</f>
        <v/>
      </c>
      <c r="AQ4277" s="162"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Profesional'!AS4184=Tablas!$C$56)),"Todas las réplicas","")</f>
        <v/>
      </c>
    </row>
    <row r="4278" spans="2:55" x14ac:dyDescent="0.25">
      <c r="C4278" s="167" t="str">
        <f>IF(OR(AND(D4184=Tablas!$C$61,'Formacion Profesional'!G4184=Tablas!$C$53),AND(D4184=Tablas!$C$61,'Formacion Profesional'!G4184=Tablas!$C$54),AND(D4184=Tablas!$C$62,'Formacion Profesional'!G4184=Tablas!$C$53),AND(D4184=Tablas!$C$62,'Formacion Profesional'!G4184=Tablas!$C$54),AND(D4184=Tablas!$C$62,'Formacion Profesional'!G4184=Tablas!$C$56)),"Del sujeto beneficiario","")</f>
        <v/>
      </c>
      <c r="D4278" s="127"/>
      <c r="E4278" s="127"/>
      <c r="AO4278" s="167"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Profesional'!AS4184=Tablas!$C$56)),"Del sujeto beneficiario","")</f>
        <v/>
      </c>
      <c r="AP4278" s="127"/>
      <c r="AQ4278" s="127"/>
    </row>
    <row r="4279" spans="2:55" x14ac:dyDescent="0.25">
      <c r="C4279" s="73" t="str">
        <f>IF(OR(AND(D4184=Tablas!$C$61,'Formacion Profesional'!G4184=Tablas!$C$53),AND(D4184=Tablas!$C$61,'Formacion Profesional'!G4184=Tablas!$C$54),AND(D4184=Tablas!$C$62,'Formacion Profesional'!G4184=Tablas!$C$53),AND(D4184=Tablas!$C$62,'Formacion Profesional'!G4184=Tablas!$C$54),AND(D4184=Tablas!$C$62,'Formacion Profesional'!G4184=Tablas!$C$56)),"De la/s patrocinada/s","")</f>
        <v/>
      </c>
      <c r="D4279" s="127"/>
      <c r="E4279" s="127"/>
      <c r="AO4279" s="73"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Profesional'!AS4184=Tablas!$C$56)),"De la/s patrocinada/s","")</f>
        <v/>
      </c>
      <c r="AP4279" s="127"/>
      <c r="AQ4279" s="127"/>
    </row>
    <row r="4280" spans="2:55" x14ac:dyDescent="0.25">
      <c r="C4280" s="126" t="str">
        <f>IF(OR(AND(D4184=Tablas!$C$61,'Formacion Profesional'!G4184=Tablas!$C$53),AND(D4184=Tablas!$C$61,'Formacion Profesional'!G4184=Tablas!$C$54),AND(D4184=Tablas!$C$62,'Formacion Profesional'!G4184=Tablas!$C$53),AND(D4184=Tablas!$C$62,'Formacion Profesional'!G4184=Tablas!$C$54),AND(D4184=Tablas!$C$62,'Formacion Profesional'!G4184=Tablas!$C$56)),"Total","")</f>
        <v/>
      </c>
      <c r="D4280" s="128" t="str">
        <f>IF(OR(AND(D4184=Tablas!$C$61,'Formacion Profesional'!G4184=Tablas!$C$53),AND(D4184=Tablas!$C$61,'Formacion Profesional'!G4184=Tablas!$C$54),AND(D4184=Tablas!$C$62,'Formacion Profesional'!G4184=Tablas!$C$53),AND(D4184=Tablas!$C$62,'Formacion Profesional'!G4184=Tablas!$C$54),AND(D4184=Tablas!$C$62,'Formacion Profesional'!G4184=Tablas!$C$56)),SUM(D4278:D4279),"")</f>
        <v/>
      </c>
      <c r="E4280" s="128" t="str">
        <f>IF(OR(AND(D4184=Tablas!$C$61,'Formacion Profesional'!G4184=Tablas!$C$53),AND(D4184=Tablas!$C$61,'Formacion Profesional'!G4184=Tablas!$C$54),AND(D4184=Tablas!$C$62,'Formacion Profesional'!G4184=Tablas!$C$53),AND(D4184=Tablas!$C$62,'Formacion Profesional'!G4184=Tablas!$C$54),AND(D4184=Tablas!$C$62,'Formacion Profesional'!G4184=Tablas!$C$56)),SUM(E4278:E4279),"")</f>
        <v/>
      </c>
      <c r="AO4280" s="12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Profesional'!AS4184=Tablas!$C$56)),"Total","")</f>
        <v/>
      </c>
      <c r="AP4280" s="128"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Profesional'!AS4184=Tablas!$C$56)),SUM(AP4278:AP4279),"")</f>
        <v/>
      </c>
      <c r="AQ4280" s="128"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Profesional'!AS4184=Tablas!$C$56)),SUM(AQ4278:AQ4279),"")</f>
        <v/>
      </c>
    </row>
    <row r="4283" spans="2:55" ht="15.75" x14ac:dyDescent="0.25">
      <c r="B4283" s="271" t="s">
        <v>9274</v>
      </c>
      <c r="C4283" s="271"/>
      <c r="D4283" s="271"/>
      <c r="E4283" s="271"/>
      <c r="F4283" s="271"/>
      <c r="G4283" s="271"/>
      <c r="H4283" s="271"/>
      <c r="I4283" s="271"/>
      <c r="J4283" s="271"/>
      <c r="K4283" s="271"/>
      <c r="L4283" s="271"/>
      <c r="M4283" s="271"/>
      <c r="N4283" s="271"/>
      <c r="O4283" s="271"/>
      <c r="P4283" s="271"/>
      <c r="Q4283" s="271"/>
      <c r="AN4283" s="271" t="s">
        <v>9274</v>
      </c>
      <c r="AO4283" s="271"/>
      <c r="AP4283" s="271"/>
      <c r="AQ4283" s="271"/>
      <c r="AR4283" s="271"/>
      <c r="AS4283" s="271"/>
      <c r="AT4283" s="271"/>
      <c r="AU4283" s="271"/>
      <c r="AV4283" s="271"/>
      <c r="AW4283" s="271"/>
      <c r="AX4283" s="271"/>
      <c r="AY4283" s="271"/>
      <c r="AZ4283" s="271"/>
      <c r="BA4283" s="271"/>
      <c r="BB4283" s="271"/>
      <c r="BC4283" s="271"/>
    </row>
    <row r="4285" spans="2:55" ht="71.25" customHeight="1" x14ac:dyDescent="0.25">
      <c r="C4285" s="38"/>
      <c r="D4285" s="38"/>
      <c r="E4285" s="166" t="str">
        <f>IF(OR(AND(D4184=Tablas!$C$61,'Formacion Profesional'!G4184=Tablas!$C$53),AND(D4184=Tablas!$C$61,'Formacion Profesional'!G4184=Tablas!$C$54),AND(D4184=Tablas!$C$62,'Formacion Profesional'!G4184=Tablas!$C$53),AND(D4184=Tablas!$C$62,'Formacion Profesional'!G4184=Tablas!$C$54),AND(D4184=Tablas!$C$62,'Formacion Profesional'!G4184=Tablas!$C$56)),"Producción / Operaciones","")</f>
        <v/>
      </c>
      <c r="F4285" s="166" t="str">
        <f>IF(OR(AND(D4184=Tablas!$C$61,'Formacion Profesional'!G4184=Tablas!$C$53),AND(D4184=Tablas!$C$61,'Formacion Profesional'!G4184=Tablas!$C$54),AND(D4184=Tablas!$C$62,'Formacion Profesional'!G4184=Tablas!$C$53),AND(D4184=Tablas!$C$62,'Formacion Profesional'!G4184=Tablas!$C$54),AND(D4184=Tablas!$C$62,'Formacion Profesional'!G4184=Tablas!$C$56)),"Comercial y ventas","")</f>
        <v/>
      </c>
      <c r="G4285" s="166" t="str">
        <f>IF(OR(AND(D4184=Tablas!$C$61,'Formacion Profesional'!G4184=Tablas!$C$53),AND(D4184=Tablas!$C$61,'Formacion Profesional'!G4184=Tablas!$C$54),AND(D4184=Tablas!$C$62,'Formacion Profesional'!G4184=Tablas!$C$53),AND(D4184=Tablas!$C$62,'Formacion Profesional'!G4184=Tablas!$C$54),AND(D4184=Tablas!$C$62,'Formacion Profesional'!G4184=Tablas!$C$56)),"Administración y finanzas","")</f>
        <v/>
      </c>
      <c r="H4285" s="166" t="str">
        <f>IF(OR(AND(D4184=Tablas!$C$61,'Formacion Profesional'!G4184=Tablas!$C$53),AND(D4184=Tablas!$C$61,'Formacion Profesional'!G4184=Tablas!$C$54),AND(D4184=Tablas!$C$62,'Formacion Profesional'!G4184=Tablas!$C$53),AND(D4184=Tablas!$C$62,'Formacion Profesional'!G4184=Tablas!$C$54),AND(D4184=Tablas!$C$62,'Formacion Profesional'!G4184=Tablas!$C$56)),"Recursos Humanos","")</f>
        <v/>
      </c>
      <c r="I4285" s="166" t="str">
        <f>IF(OR(AND(D4184=Tablas!$C$61,'Formacion Profesional'!G4184=Tablas!$C$53),AND(D4184=Tablas!$C$61,'Formacion Profesional'!G4184=Tablas!$C$54),AND(D4184=Tablas!$C$62,'Formacion Profesional'!G4184=Tablas!$C$53),AND(D4184=Tablas!$C$62,'Formacion Profesional'!G4184=Tablas!$C$54),AND(D4184=Tablas!$C$62,'Formacion Profesional'!G4184=Tablas!$C$56)),"Otros","")</f>
        <v/>
      </c>
      <c r="J4285" s="166" t="str">
        <f>IF(OR(AND(D4184=Tablas!$C$61,'Formacion Profesional'!G4184=Tablas!$C$53),AND(D4184=Tablas!$C$61,'Formacion Profesional'!G4184=Tablas!$C$54),AND(D4184=Tablas!$C$62,'Formacion Profesional'!G4184=Tablas!$C$53),AND(D4184=Tablas!$C$62,'Formacion Profesional'!G4184=Tablas!$C$54),AND(D4184=Tablas!$C$62,'Formacion Profesional'!G4184=Tablas!$C$56)),"Total","")</f>
        <v/>
      </c>
      <c r="L4285" s="26"/>
      <c r="AO4285" s="38"/>
      <c r="AP4285" s="38"/>
      <c r="AQ4285" s="16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Profesional'!AS4184=Tablas!$C$56)),"Producción / Operaciones","")</f>
        <v/>
      </c>
      <c r="AR4285" s="16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Profesional'!AS4184=Tablas!$C$56)),"Comercial y ventas","")</f>
        <v/>
      </c>
      <c r="AS4285" s="16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Profesional'!AS4184=Tablas!$C$56)),"Administración y finanzas","")</f>
        <v/>
      </c>
      <c r="AT4285" s="16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Profesional'!AS4184=Tablas!$C$56)),"Recursos Humanos","")</f>
        <v/>
      </c>
      <c r="AU4285" s="16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Profesional'!AS4184=Tablas!$C$56)),"Otros","")</f>
        <v/>
      </c>
      <c r="AV4285" s="16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Profesional'!AS4184=Tablas!$C$56)),"Total","")</f>
        <v/>
      </c>
      <c r="AX4285" s="26"/>
    </row>
    <row r="4286" spans="2:55" x14ac:dyDescent="0.25">
      <c r="C4286" s="397" t="str">
        <f>IF(AND('Empresa Cooperativa'!$D$12=Tablas!$C$4,OR(AND(D4184=Tablas!$C$61,'Formacion Profesional'!G4184=Tablas!$C$53),AND(D4184=Tablas!$C$61,'Formacion Profesional'!G4184=Tablas!$C$54),AND(D4184=Tablas!$C$62,'Formacion Profesional'!G4184=Tablas!$C$53),AND(D4184=Tablas!$C$62,'Formacion Profesional'!G4184=Tablas!$C$54),AND(D4184=Tablas!$C$62,'Formacion Profesional'!G4184=Tablas!$C$56))),"Gerentes",IF(AND('Empresa Cooperativa'!$D$12=Tablas!$C$5,OR(AND(D4184=Tablas!$C$61,'Formacion Profesional'!G4184=Tablas!$C$53),AND(D4184=Tablas!$C$61,'Formacion Profesional'!G4184=Tablas!$C$54),AND(D4184=Tablas!$C$62,'Formacion Profesional'!G4184=Tablas!$C$53),AND(D4184=Tablas!$C$62,'Formacion Profesional'!G4184=Tablas!$C$54),AND(D4184=Tablas!$C$62,'Formacion Profesional'!G4184=Tablas!$C$56))),"Asociados",""))</f>
        <v/>
      </c>
      <c r="D4286" s="397"/>
      <c r="E4286" s="129"/>
      <c r="F4286" s="129"/>
      <c r="G4286" s="129"/>
      <c r="H4286" s="129"/>
      <c r="I4286" s="129"/>
      <c r="J4286" s="131" t="str">
        <f>IF(OR(AND(D4184=Tablas!$C$61,'Formacion Profesional'!G4184=Tablas!$C$53),AND(D4184=Tablas!$C$61,'Formacion Profesional'!G4184=Tablas!$C$54),AND(D4184=Tablas!$C$62,'Formacion Profesional'!G4184=Tablas!$C$53),AND(D4184=Tablas!$C$62,'Formacion Profesional'!G4184=Tablas!$C$54),AND(D4184=Tablas!$C$62,'Formacion Profesional'!G4184=Tablas!$C$56)),SUM(E4286:I4286),"")</f>
        <v/>
      </c>
      <c r="L4286" s="26"/>
      <c r="AO4286" s="397" t="str">
        <f>IF(AND('Empresa Cooperativa'!$D$12=Tablas!$C$4,OR(AND(AP4184=Tablas!$C$61,'Formacion Profesional'!AS4184=Tablas!$C$53),AND(AP4184=Tablas!$C$61,'Formacion Profesional'!AS4184=Tablas!$C$54),AND(AP4184=Tablas!$C$62,'Formacion Profesional'!AS4184=Tablas!$C$53),AND(AP4184=Tablas!$C$62,'Formacion Profesional'!AS4184=Tablas!$C$54),AND(AP4184=Tablas!$C$62,'Formacion Profesional'!AS4184=Tablas!$C$56))),"Gerentes",IF(AND('Empresa Cooperativa'!$D$12=Tablas!$C$5,OR(AND(AP4184=Tablas!$C$61,'Formacion Profesional'!AS4184=Tablas!$C$53),AND(AP4184=Tablas!$C$61,'Formacion Profesional'!AS4184=Tablas!$C$54),AND(AP4184=Tablas!$C$62,'Formacion Profesional'!AS4184=Tablas!$C$53),AND(AP4184=Tablas!$C$62,'Formacion Profesional'!AS4184=Tablas!$C$54),AND(AP4184=Tablas!$C$62,'Formacion Profesional'!AS4184=Tablas!$C$56))),"Asociados",""))</f>
        <v/>
      </c>
      <c r="AP4286" s="397"/>
      <c r="AQ4286" s="129"/>
      <c r="AR4286" s="129"/>
      <c r="AS4286" s="129"/>
      <c r="AT4286" s="129"/>
      <c r="AU4286" s="129"/>
      <c r="AV4286" s="131"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Profesional'!AS4184=Tablas!$C$56)),SUM(AQ4286:AU4286),"")</f>
        <v/>
      </c>
      <c r="AX4286" s="26"/>
    </row>
    <row r="4287" spans="2:55" x14ac:dyDescent="0.25">
      <c r="C4287" s="398" t="str">
        <f>IF(AND('Empresa Cooperativa'!$D$12=Tablas!$C$4,OR(AND(D4184=Tablas!$C$61,'Formacion Profesional'!G4184=Tablas!$C$53),AND(D4184=Tablas!$C$61,'Formacion Profesional'!G4184=Tablas!$C$54),AND(D4184=Tablas!$C$62,'Formacion Profesional'!G4184=Tablas!$C$53),AND(D4184=Tablas!$C$62,'Formacion Profesional'!G4184=Tablas!$C$54),AND(D4184=Tablas!$C$62,'Formacion Profesional'!G4184=Tablas!$C$56))),"Mandos Medios (supervisores, jefes de área, etc.)","")</f>
        <v/>
      </c>
      <c r="D4287" s="398"/>
      <c r="E4287" s="129"/>
      <c r="F4287" s="129"/>
      <c r="G4287" s="129"/>
      <c r="H4287" s="129"/>
      <c r="I4287" s="129"/>
      <c r="J4287" s="131" t="str">
        <f>IF(OR(AND(D4184=Tablas!$C$61,'Formacion Profesional'!G4184=Tablas!$C$53),AND(D4184=Tablas!$C$61,'Formacion Profesional'!G4184=Tablas!$C$54),AND(D4184=Tablas!$C$62,'Formacion Profesional'!G4184=Tablas!$C$53),AND(D4184=Tablas!$C$62,'Formacion Profesional'!G4184=Tablas!$C$54),AND(D4184=Tablas!$C$62,'Formacion Profesional'!G4184=Tablas!$C$56)),SUM(E4287:I4287),"")</f>
        <v/>
      </c>
      <c r="L4287" s="26"/>
      <c r="AO4287" s="398" t="str">
        <f>IF(AND('Empresa Cooperativa'!$D$12=Tablas!$C$4,OR(AND(AP4184=Tablas!$C$61,'Formacion Profesional'!AS4184=Tablas!$C$53),AND(AP4184=Tablas!$C$61,'Formacion Profesional'!AS4184=Tablas!$C$54),AND(AP4184=Tablas!$C$62,'Formacion Profesional'!AS4184=Tablas!$C$53),AND(AP4184=Tablas!$C$62,'Formacion Profesional'!AS4184=Tablas!$C$54),AND(AP4184=Tablas!$C$62,'Formacion Profesional'!AS4184=Tablas!$C$56))),"Mandos Medios (supervisores, jefes de área, etc.)","")</f>
        <v/>
      </c>
      <c r="AP4287" s="398"/>
      <c r="AQ4287" s="129"/>
      <c r="AR4287" s="129"/>
      <c r="AS4287" s="129"/>
      <c r="AT4287" s="129"/>
      <c r="AU4287" s="129"/>
      <c r="AV4287" s="131"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Profesional'!AS4184=Tablas!$C$56)),SUM(AQ4287:AU4287),"")</f>
        <v/>
      </c>
      <c r="AX4287" s="26"/>
    </row>
    <row r="4288" spans="2:55" x14ac:dyDescent="0.25">
      <c r="C4288" s="398" t="str">
        <f>IF(AND('Empresa Cooperativa'!$D$12=Tablas!$C$4,OR(AND(D4184=Tablas!$C$61,'Formacion Profesional'!G4184=Tablas!$C$53),AND(D4184=Tablas!$C$61,'Formacion Profesional'!G4184=Tablas!$C$54),AND(D4184=Tablas!$C$62,'Formacion Profesional'!G4184=Tablas!$C$53),AND(D4184=Tablas!$C$62,'Formacion Profesional'!G4184=Tablas!$C$54),AND(D4184=Tablas!$C$62,'Formacion Profesional'!G4184=Tablas!$C$56))),"Operativos","")</f>
        <v/>
      </c>
      <c r="D4288" s="398"/>
      <c r="E4288" s="129"/>
      <c r="F4288" s="129"/>
      <c r="G4288" s="129"/>
      <c r="H4288" s="129"/>
      <c r="I4288" s="129"/>
      <c r="J4288" s="131" t="str">
        <f>IF(OR(AND(D4184=Tablas!$C$61,'Formacion Profesional'!G4184=Tablas!$C$53),AND(D4184=Tablas!$C$61,'Formacion Profesional'!G4184=Tablas!$C$54),AND(D4184=Tablas!$C$62,'Formacion Profesional'!G4184=Tablas!$C$53),AND(D4184=Tablas!$C$62,'Formacion Profesional'!G4184=Tablas!$C$54),AND(D4184=Tablas!$C$62,'Formacion Profesional'!G4184=Tablas!$C$56)),SUM(E4288:I4288),"")</f>
        <v/>
      </c>
      <c r="L4288" s="26"/>
      <c r="AO4288" s="398" t="str">
        <f>IF(AND('Empresa Cooperativa'!$D$12=Tablas!$C$4,OR(AND(AP4184=Tablas!$C$61,'Formacion Profesional'!AS4184=Tablas!$C$53),AND(AP4184=Tablas!$C$61,'Formacion Profesional'!AS4184=Tablas!$C$54),AND(AP4184=Tablas!$C$62,'Formacion Profesional'!AS4184=Tablas!$C$53),AND(AP4184=Tablas!$C$62,'Formacion Profesional'!AS4184=Tablas!$C$54),AND(AP4184=Tablas!$C$62,'Formacion Profesional'!AS4184=Tablas!$C$56))),"Operativos","")</f>
        <v/>
      </c>
      <c r="AP4288" s="398"/>
      <c r="AQ4288" s="129"/>
      <c r="AR4288" s="129"/>
      <c r="AS4288" s="129"/>
      <c r="AT4288" s="129"/>
      <c r="AU4288" s="129"/>
      <c r="AV4288" s="131"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Profesional'!AS4184=Tablas!$C$56)),SUM(AQ4288:AU4288),"")</f>
        <v/>
      </c>
      <c r="AX4288" s="26"/>
    </row>
    <row r="4289" spans="2:55" x14ac:dyDescent="0.25">
      <c r="C4289" s="386" t="str">
        <f>IF(OR(AND(D4184=Tablas!$C$61,'Formacion Profesional'!G4184=Tablas!$C$53),AND(D4184=Tablas!$C$61,'Formacion Profesional'!G4184=Tablas!$C$54),AND(D4184=Tablas!$C$62,'Formacion Profesional'!G4184=Tablas!$C$53),AND(D4184=Tablas!$C$62,'Formacion Profesional'!G4184=Tablas!$C$54),AND(D4184=Tablas!$C$62,'Formacion Profesional'!G4184=Tablas!$C$56)),"Total","")</f>
        <v/>
      </c>
      <c r="D4289" s="386"/>
      <c r="E4289" s="130" t="str">
        <f>IF(OR(AND(D4184=Tablas!$C$61,'Formacion Profesional'!G4184=Tablas!$C$53),AND(D4184=Tablas!$C$61,'Formacion Profesional'!G4184=Tablas!$C$54),AND(D4184=Tablas!$C$62,'Formacion Profesional'!G4184=Tablas!$C$53),AND(D4184=Tablas!$C$62,'Formacion Profesional'!G4184=Tablas!$C$54),AND(D4184=Tablas!$C$62,'Formacion Profesional'!G4184=Tablas!$C$56)),SUM(E4286:E4288),"")</f>
        <v/>
      </c>
      <c r="F4289" s="130" t="str">
        <f>IF(OR(AND(D4184=Tablas!$C$61,'Formacion Profesional'!G4184=Tablas!$C$53),AND(D4184=Tablas!$C$61,'Formacion Profesional'!G4184=Tablas!$C$54),AND(D4184=Tablas!$C$62,'Formacion Profesional'!G4184=Tablas!$C$53),AND(D4184=Tablas!$C$62,'Formacion Profesional'!G4184=Tablas!$C$54),AND(D4184=Tablas!$C$62,'Formacion Profesional'!G4184=Tablas!$C$56)),SUM(F4286:F4288),"")</f>
        <v/>
      </c>
      <c r="G4289" s="130" t="str">
        <f>IF(OR(AND(D4184=Tablas!$C$61,'Formacion Profesional'!G4184=Tablas!$C$53),AND(D4184=Tablas!$C$61,'Formacion Profesional'!G4184=Tablas!$C$54),AND(D4184=Tablas!$C$62,'Formacion Profesional'!G4184=Tablas!$C$53),AND(D4184=Tablas!$C$62,'Formacion Profesional'!G4184=Tablas!$C$54),AND(D4184=Tablas!$C$62,'Formacion Profesional'!G4184=Tablas!$C$56)),SUM(G4286:G4288),"")</f>
        <v/>
      </c>
      <c r="H4289" s="130" t="str">
        <f>IF(OR(AND(D4184=Tablas!$C$61,'Formacion Profesional'!G4184=Tablas!$C$53),AND(D4184=Tablas!$C$61,'Formacion Profesional'!G4184=Tablas!$C$54),AND(D4184=Tablas!$C$62,'Formacion Profesional'!G4184=Tablas!$C$53),AND(D4184=Tablas!$C$62,'Formacion Profesional'!G4184=Tablas!$C$54),AND(D4184=Tablas!$C$62,'Formacion Profesional'!G4184=Tablas!$C$56)),SUM(H4286:H4288),"")</f>
        <v/>
      </c>
      <c r="I4289" s="130" t="str">
        <f>IF(OR(AND(D4184=Tablas!$C$61,'Formacion Profesional'!G4184=Tablas!$C$53),AND(D4184=Tablas!$C$61,'Formacion Profesional'!G4184=Tablas!$C$54),AND(D4184=Tablas!$C$62,'Formacion Profesional'!G4184=Tablas!$C$53),AND(D4184=Tablas!$C$62,'Formacion Profesional'!G4184=Tablas!$C$54),AND(D4184=Tablas!$C$62,'Formacion Profesional'!G4184=Tablas!$C$56)),SUM(I4286:I4288),"")</f>
        <v/>
      </c>
      <c r="J4289" s="130" t="str">
        <f>IF(OR(AND(D4184=Tablas!$C$61,'Formacion Profesional'!G4184=Tablas!$C$53),AND(D4184=Tablas!$C$61,'Formacion Profesional'!G4184=Tablas!$C$54),AND(D4184=Tablas!$C$62,'Formacion Profesional'!G4184=Tablas!$C$53),AND(D4184=Tablas!$C$62,'Formacion Profesional'!G4184=Tablas!$C$54),AND(D4184=Tablas!$C$62,'Formacion Profesional'!G4184=Tablas!$C$56)),SUM(J4286:J4288),"")</f>
        <v/>
      </c>
      <c r="L4289" s="26"/>
      <c r="AO4289" s="386"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Profesional'!AS4184=Tablas!$C$56)),"Total","")</f>
        <v/>
      </c>
      <c r="AP4289" s="386"/>
      <c r="AQ4289" s="130"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Profesional'!AS4184=Tablas!$C$56)),SUM(AQ4286:AQ4288),"")</f>
        <v/>
      </c>
      <c r="AR4289" s="130"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Profesional'!AS4184=Tablas!$C$56)),SUM(AR4286:AR4288),"")</f>
        <v/>
      </c>
      <c r="AS4289" s="130"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Profesional'!AS4184=Tablas!$C$56)),SUM(AS4286:AS4288),"")</f>
        <v/>
      </c>
      <c r="AT4289" s="130"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Profesional'!AS4184=Tablas!$C$56)),SUM(AT4286:AT4288),"")</f>
        <v/>
      </c>
      <c r="AU4289" s="130"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Profesional'!AS4184=Tablas!$C$56)),SUM(AU4286:AU4288),"")</f>
        <v/>
      </c>
      <c r="AV4289" s="130" t="str">
        <f>IF(OR(AND(AP4184=Tablas!$C$61,'Formacion Profesional'!AS4184=Tablas!$C$53),AND(AP4184=Tablas!$C$61,'Formacion Profesional'!AS4184=Tablas!$C$54),AND(AP4184=Tablas!$C$62,'Formacion Profesional'!AS4184=Tablas!$C$53),AND(AP4184=Tablas!$C$62,'Formacion Profesional'!AS4184=Tablas!$C$54),AND(AP4184=Tablas!$C$62,'Formacion Profesional'!AS4184=Tablas!$C$56)),SUM(AV4286:AV4288),"")</f>
        <v/>
      </c>
      <c r="AX4289" s="26"/>
    </row>
    <row r="4291" spans="2:55" ht="15.75" x14ac:dyDescent="0.25">
      <c r="B4291" s="271" t="s">
        <v>9205</v>
      </c>
      <c r="C4291" s="271"/>
      <c r="D4291" s="271"/>
      <c r="E4291" s="271"/>
      <c r="F4291" s="271"/>
      <c r="G4291" s="271"/>
      <c r="H4291" s="271"/>
      <c r="I4291" s="271"/>
      <c r="J4291" s="271"/>
      <c r="K4291" s="271"/>
      <c r="L4291" s="271"/>
      <c r="M4291" s="271"/>
      <c r="N4291" s="271"/>
      <c r="O4291" s="271"/>
      <c r="P4291" s="271"/>
      <c r="Q4291" s="271"/>
      <c r="AN4291" s="271" t="s">
        <v>9205</v>
      </c>
      <c r="AO4291" s="271"/>
      <c r="AP4291" s="271"/>
      <c r="AQ4291" s="271"/>
      <c r="AR4291" s="271"/>
      <c r="AS4291" s="271"/>
      <c r="AT4291" s="271"/>
      <c r="AU4291" s="271"/>
      <c r="AV4291" s="271"/>
      <c r="AW4291" s="271"/>
      <c r="AX4291" s="271"/>
      <c r="AY4291" s="271"/>
      <c r="AZ4291" s="271"/>
      <c r="BA4291" s="271"/>
      <c r="BB4291" s="271"/>
      <c r="BC4291" s="271"/>
    </row>
    <row r="4293" spans="2:55" ht="69" customHeight="1" x14ac:dyDescent="0.25">
      <c r="D4293" s="162" t="str">
        <f>IF(D4279&gt;0,"Organismo patrocinado","")</f>
        <v/>
      </c>
      <c r="E4293" s="162" t="str">
        <f>IF(D4279&gt;0,"Dotacion de personal","")</f>
        <v/>
      </c>
      <c r="F4293" s="162" t="str">
        <f>IF(D4279&gt;0,"Cantidad de personas informadas a capacitar","")</f>
        <v/>
      </c>
      <c r="G4293" s="162" t="str">
        <f>IF(D4279&gt;0,"Cantidad de personas a capacitar en el curso","")</f>
        <v/>
      </c>
      <c r="AP4293" s="162" t="str">
        <f>IF(AP4279&gt;0,"Organismo patrocinado","")</f>
        <v/>
      </c>
      <c r="AQ4293" s="162" t="str">
        <f>IF(AP4279&gt;0,"Dotacion de personal","")</f>
        <v/>
      </c>
      <c r="AR4293" s="162" t="str">
        <f>IF(AP4279&gt;0,"Cantidad de personas informadas a capacitar","")</f>
        <v/>
      </c>
      <c r="AS4293" s="162" t="str">
        <f>IF(AP4279&gt;0,"Cantidad de personas a capacitar en el curso","")</f>
        <v/>
      </c>
    </row>
    <row r="4294" spans="2:55" x14ac:dyDescent="0.25">
      <c r="D4294" s="163"/>
      <c r="E4294" s="183" t="str">
        <f>IF(AND(D4279&gt;0,D4294&gt;0),VLOOKUP(D4294,'Organismos patrocinados'!$D$14:$G$43,3,FALSE),"")</f>
        <v/>
      </c>
      <c r="F4294" s="183" t="str">
        <f>IF(AND(D4279&gt;0,D4294&gt;0),VLOOKUP(D4294,'Organismos patrocinados'!$D$14:$G$43,4,FALSE),"")</f>
        <v/>
      </c>
      <c r="G4294" s="77"/>
      <c r="AP4294" s="163"/>
      <c r="AQ4294" s="183" t="str">
        <f>IF(AND(AP4279&gt;0,AP4294&gt;0),VLOOKUP(AP4294,'Organismos patrocinados'!$D$14:$G$43,3,FALSE),"")</f>
        <v/>
      </c>
      <c r="AR4294" s="183" t="str">
        <f>IF(AND(AP4279&gt;0,AP4294&gt;0),VLOOKUP(AP4294,'Organismos patrocinados'!$D$14:$G$43,4,FALSE),"")</f>
        <v/>
      </c>
      <c r="AS4294" s="77"/>
    </row>
    <row r="4295" spans="2:55" x14ac:dyDescent="0.25">
      <c r="D4295" s="163"/>
      <c r="E4295" s="183" t="str">
        <f>IF(AND(D4279&gt;0,D4295&gt;0),VLOOKUP(D4295,'Organismos patrocinados'!$D$14:$G$43,3,FALSE),"")</f>
        <v/>
      </c>
      <c r="F4295" s="183" t="str">
        <f>IF(AND(D4279&gt;0,D4295&gt;0),VLOOKUP(D4295,'Organismos patrocinados'!$D$14:$G$43,4,FALSE),"")</f>
        <v/>
      </c>
      <c r="G4295" s="77"/>
      <c r="AP4295" s="163"/>
      <c r="AQ4295" s="183" t="str">
        <f>IF(AND(AP4279&gt;0,AP4295&gt;0),VLOOKUP(AP4295,'Organismos patrocinados'!$D$14:$G$43,3,FALSE),"")</f>
        <v/>
      </c>
      <c r="AR4295" s="183" t="str">
        <f>IF(AND(AP4279&gt;0,AP4295&gt;0),VLOOKUP(AP4295,'Organismos patrocinados'!$D$14:$G$43,4,FALSE),"")</f>
        <v/>
      </c>
      <c r="AS4295" s="77"/>
    </row>
    <row r="4296" spans="2:55" x14ac:dyDescent="0.25">
      <c r="D4296" s="163"/>
      <c r="E4296" s="183" t="str">
        <f>IF(AND(D4279&gt;0,D4296&gt;0),VLOOKUP(D4296,'Organismos patrocinados'!$D$14:$G$43,3,FALSE),"")</f>
        <v/>
      </c>
      <c r="F4296" s="183" t="str">
        <f>IF(AND(D4279&gt;0,D4296&gt;0),VLOOKUP(D4296,'Organismos patrocinados'!$D$14:$G$43,4,FALSE),"")</f>
        <v/>
      </c>
      <c r="G4296" s="77"/>
      <c r="AP4296" s="163"/>
      <c r="AQ4296" s="183" t="str">
        <f>IF(AND(AP4279&gt;0,AP4296&gt;0),VLOOKUP(AP4296,'Organismos patrocinados'!$D$14:$G$43,3,FALSE),"")</f>
        <v/>
      </c>
      <c r="AR4296" s="183" t="str">
        <f>IF(AND(AP4279&gt;0,AP4296&gt;0),VLOOKUP(AP4296,'Organismos patrocinados'!$D$14:$G$43,4,FALSE),"")</f>
        <v/>
      </c>
      <c r="AS4296" s="77"/>
    </row>
    <row r="4297" spans="2:55" x14ac:dyDescent="0.25">
      <c r="D4297" s="163"/>
      <c r="E4297" s="183" t="str">
        <f>IF(AND(D4279&gt;0,D4297&gt;0),VLOOKUP(D4297,'Organismos patrocinados'!$D$14:$G$43,3,FALSE),"")</f>
        <v/>
      </c>
      <c r="F4297" s="183" t="str">
        <f>IF(AND(D4279&gt;0,D4297&gt;0),VLOOKUP(D4297,'Organismos patrocinados'!$D$14:$G$43,4,FALSE),"")</f>
        <v/>
      </c>
      <c r="G4297" s="77"/>
      <c r="AP4297" s="163"/>
      <c r="AQ4297" s="183" t="str">
        <f>IF(AND(AP4279&gt;0,AP4297&gt;0),VLOOKUP(AP4297,'Organismos patrocinados'!$D$14:$G$43,3,FALSE),"")</f>
        <v/>
      </c>
      <c r="AR4297" s="183" t="str">
        <f>IF(AND(AP4279&gt;0,AP4297&gt;0),VLOOKUP(AP4297,'Organismos patrocinados'!$D$14:$G$43,4,FALSE),"")</f>
        <v/>
      </c>
      <c r="AS4297" s="77"/>
    </row>
    <row r="4298" spans="2:55" x14ac:dyDescent="0.25">
      <c r="D4298" s="163"/>
      <c r="E4298" s="183" t="str">
        <f>IF(AND(D4279&gt;0,D4298&gt;0),VLOOKUP(D4298,'Organismos patrocinados'!$D$14:$G$43,3,FALSE),"")</f>
        <v/>
      </c>
      <c r="F4298" s="183" t="str">
        <f>IF(AND(D4279&gt;0,D4298&gt;0),VLOOKUP(D4298,'Organismos patrocinados'!$D$14:$G$43,4,FALSE),"")</f>
        <v/>
      </c>
      <c r="G4298" s="77"/>
      <c r="AP4298" s="163"/>
      <c r="AQ4298" s="183" t="str">
        <f>IF(AND(AP4279&gt;0,AP4298&gt;0),VLOOKUP(AP4298,'Organismos patrocinados'!$D$14:$G$43,3,FALSE),"")</f>
        <v/>
      </c>
      <c r="AR4298" s="183" t="str">
        <f>IF(AND(AP4279&gt;0,AP4298&gt;0),VLOOKUP(AP4298,'Organismos patrocinados'!$D$14:$G$43,4,FALSE),"")</f>
        <v/>
      </c>
      <c r="AS4298" s="77"/>
    </row>
    <row r="4299" spans="2:55" x14ac:dyDescent="0.25">
      <c r="D4299" s="163"/>
      <c r="E4299" s="183" t="str">
        <f>IF(AND(D4279&gt;0,D4299&gt;0),VLOOKUP(D4299,'Organismos patrocinados'!$D$14:$G$43,3,FALSE),"")</f>
        <v/>
      </c>
      <c r="F4299" s="183" t="str">
        <f>IF(AND(D4279&gt;0,D4299&gt;0),VLOOKUP(D4299,'Organismos patrocinados'!$D$14:$G$43,4,FALSE),"")</f>
        <v/>
      </c>
      <c r="G4299" s="77"/>
      <c r="AP4299" s="163"/>
      <c r="AQ4299" s="183" t="str">
        <f>IF(AND(AP4279&gt;0,AP4299&gt;0),VLOOKUP(AP4299,'Organismos patrocinados'!$D$14:$G$43,3,FALSE),"")</f>
        <v/>
      </c>
      <c r="AR4299" s="183" t="str">
        <f>IF(AND(AP4279&gt;0,AP4299&gt;0),VLOOKUP(AP4299,'Organismos patrocinados'!$D$14:$G$43,4,FALSE),"")</f>
        <v/>
      </c>
      <c r="AS4299" s="77"/>
    </row>
    <row r="4300" spans="2:55" x14ac:dyDescent="0.25">
      <c r="D4300" s="163"/>
      <c r="E4300" s="183" t="str">
        <f>IF(AND(D4279&gt;0,D4300&gt;0),VLOOKUP(D4300,'Organismos patrocinados'!$D$14:$G$43,3,FALSE),"")</f>
        <v/>
      </c>
      <c r="F4300" s="183" t="str">
        <f>IF(AND(D4279&gt;0,D4300&gt;0),VLOOKUP(D4300,'Organismos patrocinados'!$D$14:$G$43,4,FALSE),"")</f>
        <v/>
      </c>
      <c r="G4300" s="77"/>
      <c r="AP4300" s="163"/>
      <c r="AQ4300" s="183" t="str">
        <f>IF(AND(AP4279&gt;0,AP4300&gt;0),VLOOKUP(AP4300,'Organismos patrocinados'!$D$14:$G$43,3,FALSE),"")</f>
        <v/>
      </c>
      <c r="AR4300" s="183" t="str">
        <f>IF(AND(AP4279&gt;0,AP4300&gt;0),VLOOKUP(AP4300,'Organismos patrocinados'!$D$14:$G$43,4,FALSE),"")</f>
        <v/>
      </c>
      <c r="AS4300" s="77"/>
    </row>
    <row r="4301" spans="2:55" x14ac:dyDescent="0.25">
      <c r="D4301" s="163"/>
      <c r="E4301" s="183" t="str">
        <f>IF(AND(D4279&gt;0,D4301&gt;0),VLOOKUP(D4301,'Organismos patrocinados'!$D$14:$G$43,3,FALSE),"")</f>
        <v/>
      </c>
      <c r="F4301" s="183" t="str">
        <f>IF(AND(D4279&gt;0,D4301&gt;0),VLOOKUP(D4301,'Organismos patrocinados'!$D$14:$G$43,4,FALSE),"")</f>
        <v/>
      </c>
      <c r="G4301" s="77"/>
      <c r="AP4301" s="163"/>
      <c r="AQ4301" s="183" t="str">
        <f>IF(AND(AP4279&gt;0,AP4301&gt;0),VLOOKUP(AP4301,'Organismos patrocinados'!$D$14:$G$43,3,FALSE),"")</f>
        <v/>
      </c>
      <c r="AR4301" s="183" t="str">
        <f>IF(AND(AP4279&gt;0,AP4301&gt;0),VLOOKUP(AP4301,'Organismos patrocinados'!$D$14:$G$43,4,FALSE),"")</f>
        <v/>
      </c>
      <c r="AS4301" s="77"/>
    </row>
    <row r="4302" spans="2:55" x14ac:dyDescent="0.25">
      <c r="D4302" s="163"/>
      <c r="E4302" s="183" t="str">
        <f>IF(AND(D4279&gt;0,D4302&gt;0),VLOOKUP(D4302,'Organismos patrocinados'!$D$14:$G$43,3,FALSE),"")</f>
        <v/>
      </c>
      <c r="F4302" s="183" t="str">
        <f>IF(AND(D4279&gt;0,D4302&gt;0),VLOOKUP(D4302,'Organismos patrocinados'!$D$14:$G$43,4,FALSE),"")</f>
        <v/>
      </c>
      <c r="G4302" s="77"/>
      <c r="AP4302" s="163"/>
      <c r="AQ4302" s="183" t="str">
        <f>IF(AND(AP4279&gt;0,AP4302&gt;0),VLOOKUP(AP4302,'Organismos patrocinados'!$D$14:$G$43,3,FALSE),"")</f>
        <v/>
      </c>
      <c r="AR4302" s="183" t="str">
        <f>IF(AND(AP4279&gt;0,AP4302&gt;0),VLOOKUP(AP4302,'Organismos patrocinados'!$D$14:$G$43,4,FALSE),"")</f>
        <v/>
      </c>
      <c r="AS4302" s="77"/>
    </row>
    <row r="4303" spans="2:55" x14ac:dyDescent="0.25">
      <c r="D4303" s="163"/>
      <c r="E4303" s="183" t="str">
        <f>IF(AND(D4279&gt;0,D4303&gt;0),VLOOKUP(D4303,'Organismos patrocinados'!$D$14:$G$43,3,FALSE),"")</f>
        <v/>
      </c>
      <c r="F4303" s="183" t="str">
        <f>IF(AND(D4279&gt;0,D4303&gt;0),VLOOKUP(D4303,'Organismos patrocinados'!$D$14:$G$43,4,FALSE),"")</f>
        <v/>
      </c>
      <c r="G4303" s="77"/>
      <c r="AP4303" s="163"/>
      <c r="AQ4303" s="183" t="str">
        <f>IF(AND(AP4279&gt;0,AP4303&gt;0),VLOOKUP(AP4303,'Organismos patrocinados'!$D$14:$G$43,3,FALSE),"")</f>
        <v/>
      </c>
      <c r="AR4303" s="183" t="str">
        <f>IF(AND(AP4279&gt;0,AP4303&gt;0),VLOOKUP(AP4303,'Organismos patrocinados'!$D$14:$G$43,4,FALSE),"")</f>
        <v/>
      </c>
      <c r="AS4303" s="77"/>
    </row>
    <row r="4304" spans="2:55" x14ac:dyDescent="0.25">
      <c r="D4304" s="163"/>
      <c r="E4304" s="183" t="str">
        <f>IF(AND(D4279&gt;0,D4304&gt;0),VLOOKUP(D4304,'Organismos patrocinados'!$D$14:$G$43,3,FALSE),"")</f>
        <v/>
      </c>
      <c r="F4304" s="183" t="str">
        <f>IF(AND(D4279&gt;0,D4304&gt;0),VLOOKUP(D4304,'Organismos patrocinados'!$D$14:$G$43,4,FALSE),"")</f>
        <v/>
      </c>
      <c r="G4304" s="77"/>
      <c r="AP4304" s="163"/>
      <c r="AQ4304" s="183" t="str">
        <f>IF(AND(AP4279&gt;0,AP4304&gt;0),VLOOKUP(AP4304,'Organismos patrocinados'!$D$14:$G$43,3,FALSE),"")</f>
        <v/>
      </c>
      <c r="AR4304" s="183" t="str">
        <f>IF(AND(AP4279&gt;0,AP4304&gt;0),VLOOKUP(AP4304,'Organismos patrocinados'!$D$14:$G$43,4,FALSE),"")</f>
        <v/>
      </c>
      <c r="AS4304" s="77"/>
    </row>
    <row r="4305" spans="2:55" x14ac:dyDescent="0.25">
      <c r="D4305" s="163"/>
      <c r="E4305" s="183" t="str">
        <f>IF(AND(D4279&gt;0,D4305&gt;0),VLOOKUP(D4305,'Organismos patrocinados'!$D$14:$G$43,3,FALSE),"")</f>
        <v/>
      </c>
      <c r="F4305" s="183" t="str">
        <f>IF(AND(D4279&gt;0,D4305&gt;0),VLOOKUP(D4305,'Organismos patrocinados'!$D$14:$G$43,4,FALSE),"")</f>
        <v/>
      </c>
      <c r="G4305" s="77"/>
      <c r="AP4305" s="163"/>
      <c r="AQ4305" s="183" t="str">
        <f>IF(AND(AP4279&gt;0,AP4305&gt;0),VLOOKUP(AP4305,'Organismos patrocinados'!$D$14:$G$43,3,FALSE),"")</f>
        <v/>
      </c>
      <c r="AR4305" s="183" t="str">
        <f>IF(AND(AP4279&gt;0,AP4305&gt;0),VLOOKUP(AP4305,'Organismos patrocinados'!$D$14:$G$43,4,FALSE),"")</f>
        <v/>
      </c>
      <c r="AS4305" s="77"/>
    </row>
    <row r="4306" spans="2:55" x14ac:dyDescent="0.25">
      <c r="D4306" s="163"/>
      <c r="E4306" s="183" t="str">
        <f>IF(AND(D4279&gt;0,D4306&gt;0),VLOOKUP(D4306,'Organismos patrocinados'!$D$14:$G$43,3,FALSE),"")</f>
        <v/>
      </c>
      <c r="F4306" s="183" t="str">
        <f>IF(AND(D4279&gt;0,D4306&gt;0),VLOOKUP(D4306,'Organismos patrocinados'!$D$14:$G$43,4,FALSE),"")</f>
        <v/>
      </c>
      <c r="G4306" s="77"/>
      <c r="AP4306" s="163"/>
      <c r="AQ4306" s="183" t="str">
        <f>IF(AND(AP4279&gt;0,AP4306&gt;0),VLOOKUP(AP4306,'Organismos patrocinados'!$D$14:$G$43,3,FALSE),"")</f>
        <v/>
      </c>
      <c r="AR4306" s="183" t="str">
        <f>IF(AND(AP4279&gt;0,AP4306&gt;0),VLOOKUP(AP4306,'Organismos patrocinados'!$D$14:$G$43,4,FALSE),"")</f>
        <v/>
      </c>
      <c r="AS4306" s="77"/>
    </row>
    <row r="4307" spans="2:55" x14ac:dyDescent="0.25">
      <c r="D4307" s="163"/>
      <c r="E4307" s="183" t="str">
        <f>IF(AND(D4279&gt;0,D4307&gt;0),VLOOKUP(D4307,'Organismos patrocinados'!$D$14:$G$43,3,FALSE),"")</f>
        <v/>
      </c>
      <c r="F4307" s="183" t="str">
        <f>IF(AND(D4279&gt;0,D4307&gt;0),VLOOKUP(D4307,'Organismos patrocinados'!$D$14:$G$43,4,FALSE),"")</f>
        <v/>
      </c>
      <c r="G4307" s="77"/>
      <c r="AP4307" s="163"/>
      <c r="AQ4307" s="183" t="str">
        <f>IF(AND(AP4279&gt;0,AP4307&gt;0),VLOOKUP(AP4307,'Organismos patrocinados'!$D$14:$G$43,3,FALSE),"")</f>
        <v/>
      </c>
      <c r="AR4307" s="183" t="str">
        <f>IF(AND(AP4279&gt;0,AP4307&gt;0),VLOOKUP(AP4307,'Organismos patrocinados'!$D$14:$G$43,4,FALSE),"")</f>
        <v/>
      </c>
      <c r="AS4307" s="77"/>
    </row>
    <row r="4308" spans="2:55" x14ac:dyDescent="0.25">
      <c r="D4308" s="387" t="str">
        <f>IF(D4279&gt;0,"Total","")</f>
        <v/>
      </c>
      <c r="E4308" s="387"/>
      <c r="F4308" s="387"/>
      <c r="G4308" s="167" t="str">
        <f>IF(D4279&gt;0,SUM(G4294:G4307),"")</f>
        <v/>
      </c>
      <c r="AP4308" s="387" t="str">
        <f>IF(AP4279&gt;0,"Total","")</f>
        <v/>
      </c>
      <c r="AQ4308" s="387"/>
      <c r="AR4308" s="387"/>
      <c r="AS4308" s="167" t="str">
        <f>IF(AP4279&gt;0,SUM(AS4294:AS4307),"")</f>
        <v/>
      </c>
    </row>
    <row r="4313" spans="2:55" ht="30" customHeight="1" x14ac:dyDescent="0.25">
      <c r="C4313" s="103"/>
      <c r="D4313" s="103"/>
      <c r="E4313" s="103"/>
      <c r="F4313" s="166" t="str">
        <f>IF(D4279&gt;0,"Producción / Operaciones ","")</f>
        <v/>
      </c>
      <c r="G4313" s="166" t="str">
        <f>IF(D4279&gt;0,"Comercial y ventas","")</f>
        <v/>
      </c>
      <c r="H4313" s="166" t="str">
        <f>IF(D4279&gt;0,"Administración y finanzas","")</f>
        <v/>
      </c>
      <c r="I4313" s="166" t="str">
        <f>IF(D4279&gt;0,"Recursos Humanos","")</f>
        <v/>
      </c>
      <c r="J4313" s="166" t="str">
        <f>IF(D4279&gt;0,"Otros","")</f>
        <v/>
      </c>
      <c r="K4313" s="166" t="str">
        <f>IF(D4279&gt;0,"TOTAL","")</f>
        <v/>
      </c>
      <c r="AO4313" s="103"/>
      <c r="AP4313" s="103"/>
      <c r="AQ4313" s="103"/>
      <c r="AR4313" s="166" t="str">
        <f>IF(AP4279&gt;0,"Producción / Operaciones ","")</f>
        <v/>
      </c>
      <c r="AS4313" s="166" t="str">
        <f>IF(AP4279&gt;0,"Comercial y ventas","")</f>
        <v/>
      </c>
      <c r="AT4313" s="166" t="str">
        <f>IF(AP4279&gt;0,"Administración y finanzas","")</f>
        <v/>
      </c>
      <c r="AU4313" s="166" t="str">
        <f>IF(AP4279&gt;0,"Recursos Humanos","")</f>
        <v/>
      </c>
      <c r="AV4313" s="166" t="str">
        <f>IF(AP4279&gt;0,"Otros","")</f>
        <v/>
      </c>
      <c r="AW4313" s="166" t="str">
        <f>IF(AP4279&gt;0,"TOTAL","")</f>
        <v/>
      </c>
    </row>
    <row r="4314" spans="2:55" x14ac:dyDescent="0.25">
      <c r="C4314" s="388" t="str">
        <f>IF(AND('Empresa Cooperativa'!D4534=Tablas!C4526,D4279&gt;0),"Gerentes",IF(AND(D4279&gt;0,'Empresa Cooperativa'!D4534=Tablas!C4527),"Cantidad de asociados a capacitar",""))</f>
        <v/>
      </c>
      <c r="D4314" s="388"/>
      <c r="E4314" s="388"/>
      <c r="F4314" s="184"/>
      <c r="G4314" s="184"/>
      <c r="H4314" s="184"/>
      <c r="I4314" s="184"/>
      <c r="J4314" s="184"/>
      <c r="K4314" s="131" t="str">
        <f>IF(D4279&gt;0,SUM(F4314:J4314),"")</f>
        <v/>
      </c>
      <c r="AO4314" s="388" t="str">
        <f>IF(AND('Empresa Cooperativa'!AP4534=Tablas!AQ4526,AP4279&gt;0),"Gerentes",IF(AND(AP4279&gt;0,'Empresa Cooperativa'!AP4534=Tablas!AQ4527),"Cantidad de asociados a capacitar",""))</f>
        <v/>
      </c>
      <c r="AP4314" s="388"/>
      <c r="AQ4314" s="388"/>
      <c r="AR4314" s="184"/>
      <c r="AS4314" s="184"/>
      <c r="AT4314" s="184"/>
      <c r="AU4314" s="184"/>
      <c r="AV4314" s="184"/>
      <c r="AW4314" s="131" t="str">
        <f>IF(AP4279&gt;0,SUM(AR4314:AV4314),"")</f>
        <v/>
      </c>
    </row>
    <row r="4315" spans="2:55" x14ac:dyDescent="0.25">
      <c r="C4315" s="389" t="str">
        <f>IF(AND(D4279&gt;0,'Empresa Cooperativa'!D4534=Tablas!C4526),"Mandos Medios (supervisores, jefes de área, etc.)","")</f>
        <v/>
      </c>
      <c r="D4315" s="389"/>
      <c r="E4315" s="389"/>
      <c r="F4315" s="184"/>
      <c r="G4315" s="184"/>
      <c r="H4315" s="184"/>
      <c r="I4315" s="184"/>
      <c r="J4315" s="184"/>
      <c r="K4315" s="131" t="str">
        <f>IF(D4279&gt;0,SUM(F4315:J4315),"")</f>
        <v/>
      </c>
      <c r="AO4315" s="389" t="str">
        <f>IF(AND(AP4279&gt;0,'Empresa Cooperativa'!AP4534=Tablas!AQ4526),"Mandos Medios (supervisores, jefes de área, etc.)","")</f>
        <v/>
      </c>
      <c r="AP4315" s="389"/>
      <c r="AQ4315" s="389"/>
      <c r="AR4315" s="184"/>
      <c r="AS4315" s="184"/>
      <c r="AT4315" s="184"/>
      <c r="AU4315" s="184"/>
      <c r="AV4315" s="184"/>
      <c r="AW4315" s="131" t="str">
        <f>IF(AP4279&gt;0,SUM(AR4315:AV4315),"")</f>
        <v/>
      </c>
    </row>
    <row r="4316" spans="2:55" x14ac:dyDescent="0.25">
      <c r="C4316" s="389" t="str">
        <f>IF(AND(D4279&gt;0,'Empresa Cooperativa'!D4534=Tablas!C4526),"Operativos","")</f>
        <v/>
      </c>
      <c r="D4316" s="389"/>
      <c r="E4316" s="389"/>
      <c r="F4316" s="184"/>
      <c r="G4316" s="184"/>
      <c r="H4316" s="184"/>
      <c r="I4316" s="184"/>
      <c r="J4316" s="184"/>
      <c r="K4316" s="131" t="str">
        <f>IF(D4279&gt;0,SUM(F4316:J4316),"")</f>
        <v/>
      </c>
      <c r="AO4316" s="389" t="str">
        <f>IF(AND(AP4279&gt;0,'Empresa Cooperativa'!AP4534=Tablas!AQ4526),"Operativos","")</f>
        <v/>
      </c>
      <c r="AP4316" s="389"/>
      <c r="AQ4316" s="389"/>
      <c r="AR4316" s="184"/>
      <c r="AS4316" s="184"/>
      <c r="AT4316" s="184"/>
      <c r="AU4316" s="184"/>
      <c r="AV4316" s="184"/>
      <c r="AW4316" s="131" t="str">
        <f>IF(AP4279&gt;0,SUM(AR4316:AV4316),"")</f>
        <v/>
      </c>
    </row>
    <row r="4317" spans="2:55" x14ac:dyDescent="0.25">
      <c r="C4317" s="386" t="str">
        <f>IF(D4279&gt;0,"Total","")</f>
        <v/>
      </c>
      <c r="D4317" s="386"/>
      <c r="E4317" s="386"/>
      <c r="F4317" s="130" t="str">
        <f>IF(D4279&gt;0,SUM(F4314:F4316),"")</f>
        <v/>
      </c>
      <c r="G4317" s="130" t="str">
        <f>IF(D4279&gt;0,SUM(G4314:G4316),"")</f>
        <v/>
      </c>
      <c r="H4317" s="130" t="str">
        <f>IF(D4279&gt;0,SUM(H4314:H4316),"")</f>
        <v/>
      </c>
      <c r="I4317" s="130" t="str">
        <f>IF(D4279&gt;0,SUM(I4314:I4316),"")</f>
        <v/>
      </c>
      <c r="J4317" s="130" t="str">
        <f>IF(D4279&gt;0,SUM(J4314:J4316),"")</f>
        <v/>
      </c>
      <c r="K4317" s="130" t="str">
        <f>IF(D4279&gt;0,SUM(K4314:K4316),"")</f>
        <v/>
      </c>
      <c r="AO4317" s="386" t="str">
        <f>IF(AP4279&gt;0,"Total","")</f>
        <v/>
      </c>
      <c r="AP4317" s="386"/>
      <c r="AQ4317" s="386"/>
      <c r="AR4317" s="130" t="str">
        <f>IF(AP4279&gt;0,SUM(AR4314:AR4316),"")</f>
        <v/>
      </c>
      <c r="AS4317" s="130" t="str">
        <f>IF(AP4279&gt;0,SUM(AS4314:AS4316),"")</f>
        <v/>
      </c>
      <c r="AT4317" s="130" t="str">
        <f>IF(AP4279&gt;0,SUM(AT4314:AT4316),"")</f>
        <v/>
      </c>
      <c r="AU4317" s="130" t="str">
        <f>IF(AP4279&gt;0,SUM(AU4314:AU4316),"")</f>
        <v/>
      </c>
      <c r="AV4317" s="130" t="str">
        <f>IF(AP4279&gt;0,SUM(AV4314:AV4316),"")</f>
        <v/>
      </c>
      <c r="AW4317" s="130" t="str">
        <f>IF(AP4279&gt;0,SUM(AW4314:AW4316),"")</f>
        <v/>
      </c>
    </row>
    <row r="4318" spans="2:55" x14ac:dyDescent="0.25">
      <c r="C4318" s="58"/>
      <c r="D4318" s="58"/>
      <c r="E4318" s="58"/>
      <c r="F4318" s="58"/>
      <c r="G4318" s="58"/>
      <c r="H4318" s="58"/>
      <c r="I4318" s="58"/>
      <c r="J4318" s="58"/>
      <c r="K4318" s="58"/>
      <c r="AO4318" s="58"/>
      <c r="AP4318" s="58"/>
      <c r="AQ4318" s="58"/>
      <c r="AR4318" s="58"/>
      <c r="AS4318" s="58"/>
      <c r="AT4318" s="58"/>
      <c r="AU4318" s="58"/>
      <c r="AV4318" s="58"/>
      <c r="AW4318" s="58"/>
    </row>
    <row r="4320" spans="2:55" ht="15.75" x14ac:dyDescent="0.25">
      <c r="B4320" s="271" t="s">
        <v>9207</v>
      </c>
      <c r="C4320" s="271"/>
      <c r="D4320" s="271"/>
      <c r="E4320" s="271"/>
      <c r="F4320" s="271"/>
      <c r="G4320" s="271"/>
      <c r="H4320" s="271"/>
      <c r="I4320" s="271"/>
      <c r="J4320" s="271"/>
      <c r="K4320" s="271"/>
      <c r="L4320" s="271"/>
      <c r="M4320" s="271"/>
      <c r="N4320" s="271"/>
      <c r="O4320" s="271"/>
      <c r="P4320" s="271"/>
      <c r="Q4320" s="271"/>
      <c r="AN4320" s="271" t="s">
        <v>9207</v>
      </c>
      <c r="AO4320" s="271"/>
      <c r="AP4320" s="271"/>
      <c r="AQ4320" s="271"/>
      <c r="AR4320" s="271"/>
      <c r="AS4320" s="271"/>
      <c r="AT4320" s="271"/>
      <c r="AU4320" s="271"/>
      <c r="AV4320" s="271"/>
      <c r="AW4320" s="271"/>
      <c r="AX4320" s="271"/>
      <c r="AY4320" s="271"/>
      <c r="AZ4320" s="271"/>
      <c r="BA4320" s="271"/>
      <c r="BB4320" s="271"/>
      <c r="BC4320" s="271"/>
    </row>
    <row r="4322" spans="2:55" x14ac:dyDescent="0.25">
      <c r="B4322" s="288" t="str">
        <f>IF(OR(AND(D4184=Tablas!$C$61,'Formacion Profesional'!G4184=Tablas!$C$53),AND(D4184=Tablas!$C$61,'Formacion Profesional'!G4184=Tablas!$C$54),AND(D4184=Tablas!$C$62,'Formacion Profesional'!G4184=Tablas!$C$53),AND(D4184=Tablas!$C$62,'Formacion Profesional'!G4184=Tablas!$C$56)),"Estos items no son financiables para la combinación de tipo de formación y modalidad","")</f>
        <v/>
      </c>
      <c r="C4322" s="288"/>
      <c r="D4322" s="288"/>
      <c r="E4322" s="288"/>
      <c r="F4322" s="288"/>
      <c r="G4322" s="288"/>
      <c r="H4322" s="288"/>
      <c r="I4322" s="288"/>
      <c r="J4322" s="288"/>
      <c r="K4322" s="288"/>
      <c r="L4322" s="288"/>
      <c r="M4322" s="288"/>
      <c r="N4322" s="288"/>
      <c r="O4322" s="288"/>
      <c r="P4322" s="288"/>
      <c r="Q4322" s="288"/>
      <c r="AN4322" s="288" t="str">
        <f>IF(OR(AND(AP4184=Tablas!$C$61,'Formacion Profesional'!AS4184=Tablas!$C$53),AND(AP4184=Tablas!$C$61,'Formacion Profesional'!AS4184=Tablas!$C$54),AND(AP4184=Tablas!$C$62,'Formacion Profesional'!AS4184=Tablas!$C$53),AND(AP4184=Tablas!$C$62,'Formacion Profesional'!AS4184=Tablas!$C$56)),"Estos items no son financiables para la combinación de tipo de formación y modalidad","")</f>
        <v/>
      </c>
      <c r="AO4322" s="288"/>
      <c r="AP4322" s="288"/>
      <c r="AQ4322" s="288"/>
      <c r="AR4322" s="288"/>
      <c r="AS4322" s="288"/>
      <c r="AT4322" s="288"/>
      <c r="AU4322" s="288"/>
      <c r="AV4322" s="288"/>
      <c r="AW4322" s="288"/>
      <c r="AX4322" s="288"/>
      <c r="AY4322" s="288"/>
      <c r="AZ4322" s="288"/>
      <c r="BA4322" s="288"/>
      <c r="BB4322" s="288"/>
      <c r="BC4322" s="288"/>
    </row>
    <row r="4324" spans="2:55" ht="47.25" customHeight="1" x14ac:dyDescent="0.25">
      <c r="D4324" s="390" t="str">
        <f>IF(AND(D4184=Tablas!$C$62,OR('Formacion Profesional'!G4184=Tablas!$C$54,'Formacion Profesional'!G4184=Tablas!$C$57)),"Insumos 
(Elementos consumidos en la capacitación brindada)","")</f>
        <v/>
      </c>
      <c r="E4324" s="391"/>
      <c r="F4324" s="390" t="str">
        <f>IF(AND(D4184=Tablas!$C$62,'Formacion Profesional'!G4184=Tablas!$C$54,E4254&gt;0),"Ropa de trabajo
(Overol, mameluco o similares)","")</f>
        <v/>
      </c>
      <c r="G4324" s="391"/>
      <c r="H4324" s="390" t="str">
        <f>IF(AND(D4184=Tablas!$C$62,'Formacion Profesional'!G4184=Tablas!$C$54,E4254&gt;0),"Elementos de protección personal (EPP)
(Cascos, guantes, mangas, protección ocular y calzado de seguridad)","")</f>
        <v/>
      </c>
      <c r="I4324" s="392"/>
      <c r="J4324" s="392"/>
      <c r="AP4324" s="390" t="str">
        <f>IF(AND(AP4184=Tablas!$C$62,OR('Formacion Profesional'!AS4184=Tablas!$C$54,'Formacion Profesional'!AS4184=Tablas!$C$57)),"Insumos 
(Elementos consumidos en la capacitación brindada)","")</f>
        <v/>
      </c>
      <c r="AQ4324" s="391"/>
      <c r="AR4324" s="390" t="str">
        <f>IF(AND(AP4184=Tablas!$C$62,'Formacion Profesional'!AS4184=Tablas!$C$54,AQ4254&gt;0),"Ropa de trabajo
(Overol, mameluco o similares)","")</f>
        <v/>
      </c>
      <c r="AS4324" s="391"/>
      <c r="AT4324" s="390" t="str">
        <f>IF(AND(AP4184=Tablas!$C$62,'Formacion Profesional'!AS4184=Tablas!$C$54,AQ4254&gt;0),"Elementos de protección personal (EPP)
(Cascos, guantes, mangas, protección ocular y calzado de seguridad)","")</f>
        <v/>
      </c>
      <c r="AU4324" s="392"/>
      <c r="AV4324" s="392"/>
    </row>
    <row r="4325" spans="2:55" x14ac:dyDescent="0.25">
      <c r="D4325" s="393"/>
      <c r="E4325" s="393"/>
      <c r="F4325" s="394"/>
      <c r="G4325" s="394"/>
      <c r="H4325" s="394"/>
      <c r="I4325" s="394"/>
      <c r="J4325" s="394"/>
      <c r="AP4325" s="393"/>
      <c r="AQ4325" s="393"/>
      <c r="AR4325" s="394"/>
      <c r="AS4325" s="394"/>
      <c r="AT4325" s="394"/>
      <c r="AU4325" s="394"/>
      <c r="AV4325" s="394"/>
    </row>
    <row r="4326" spans="2:55" x14ac:dyDescent="0.25">
      <c r="D4326" s="393"/>
      <c r="E4326" s="393"/>
      <c r="F4326" s="394"/>
      <c r="G4326" s="394"/>
      <c r="H4326" s="394"/>
      <c r="I4326" s="394"/>
      <c r="J4326" s="394"/>
      <c r="AP4326" s="393"/>
      <c r="AQ4326" s="393"/>
      <c r="AR4326" s="394"/>
      <c r="AS4326" s="394"/>
      <c r="AT4326" s="394"/>
      <c r="AU4326" s="394"/>
      <c r="AV4326" s="394"/>
    </row>
    <row r="4327" spans="2:55" x14ac:dyDescent="0.25">
      <c r="D4327" s="393"/>
      <c r="E4327" s="393"/>
      <c r="F4327" s="394"/>
      <c r="G4327" s="394"/>
      <c r="H4327" s="394"/>
      <c r="I4327" s="394"/>
      <c r="J4327" s="394"/>
      <c r="AP4327" s="393"/>
      <c r="AQ4327" s="393"/>
      <c r="AR4327" s="394"/>
      <c r="AS4327" s="394"/>
      <c r="AT4327" s="394"/>
      <c r="AU4327" s="394"/>
      <c r="AV4327" s="394"/>
    </row>
    <row r="4328" spans="2:55" x14ac:dyDescent="0.25">
      <c r="D4328" s="393"/>
      <c r="E4328" s="393"/>
      <c r="F4328" s="394"/>
      <c r="G4328" s="394"/>
      <c r="H4328" s="394"/>
      <c r="I4328" s="394"/>
      <c r="J4328" s="394"/>
      <c r="AP4328" s="393"/>
      <c r="AQ4328" s="393"/>
      <c r="AR4328" s="394"/>
      <c r="AS4328" s="394"/>
      <c r="AT4328" s="394"/>
      <c r="AU4328" s="394"/>
      <c r="AV4328" s="394"/>
    </row>
    <row r="4330" spans="2:55" ht="15.75" x14ac:dyDescent="0.25">
      <c r="B4330" s="271" t="s">
        <v>9209</v>
      </c>
      <c r="C4330" s="271"/>
      <c r="D4330" s="271"/>
      <c r="E4330" s="271"/>
      <c r="F4330" s="271"/>
      <c r="G4330" s="271"/>
      <c r="H4330" s="271"/>
      <c r="I4330" s="271"/>
      <c r="J4330" s="271"/>
      <c r="K4330" s="271"/>
      <c r="L4330" s="271"/>
      <c r="M4330" s="271"/>
      <c r="N4330" s="271"/>
      <c r="O4330" s="271"/>
      <c r="P4330" s="271"/>
      <c r="Q4330" s="271"/>
      <c r="AN4330" s="271" t="s">
        <v>9209</v>
      </c>
      <c r="AO4330" s="271"/>
      <c r="AP4330" s="271"/>
      <c r="AQ4330" s="271"/>
      <c r="AR4330" s="271"/>
      <c r="AS4330" s="271"/>
      <c r="AT4330" s="271"/>
      <c r="AU4330" s="271"/>
      <c r="AV4330" s="271"/>
      <c r="AW4330" s="271"/>
      <c r="AX4330" s="271"/>
      <c r="AY4330" s="271"/>
      <c r="AZ4330" s="271"/>
      <c r="BA4330" s="271"/>
      <c r="BB4330" s="271"/>
      <c r="BC4330" s="271"/>
    </row>
    <row r="4331" spans="2:55" ht="15.75" x14ac:dyDescent="0.25">
      <c r="B4331" s="52"/>
      <c r="C4331" s="52"/>
      <c r="D4331" s="52"/>
      <c r="E4331" s="52"/>
      <c r="F4331" s="52"/>
      <c r="G4331" s="52"/>
      <c r="H4331" s="52"/>
      <c r="I4331" s="52"/>
      <c r="J4331" s="52"/>
      <c r="K4331" s="52"/>
      <c r="L4331" s="52"/>
      <c r="M4331" s="52"/>
      <c r="N4331" s="52"/>
      <c r="O4331" s="52"/>
      <c r="P4331" s="52"/>
      <c r="Q4331" s="52"/>
      <c r="AN4331" s="52"/>
      <c r="AO4331" s="52"/>
      <c r="AP4331" s="52"/>
      <c r="AQ4331" s="52"/>
      <c r="AR4331" s="52"/>
      <c r="AS4331" s="52"/>
      <c r="AT4331" s="52"/>
      <c r="AU4331" s="52"/>
      <c r="AV4331" s="52"/>
      <c r="AW4331" s="52"/>
      <c r="AX4331" s="52"/>
      <c r="AY4331" s="52"/>
      <c r="AZ4331" s="52"/>
      <c r="BA4331" s="52"/>
      <c r="BB4331" s="52"/>
      <c r="BC4331" s="52"/>
    </row>
    <row r="4332" spans="2:55" x14ac:dyDescent="0.25">
      <c r="B4332" s="288" t="str">
        <f>IF(OR(AND(D4184=Tablas!$C$61,'Formacion Profesional'!G4184=Tablas!$C$53),AND(D4184=Tablas!$C$61,'Formacion Profesional'!G4184=Tablas!$C$54),AND(D4184=Tablas!$C$62,'Formacion Profesional'!G4184=Tablas!$C$53),AND(D4184=Tablas!$C$62,'Formacion Profesional'!G4184=Tablas!$C$56),AND(D4184=Tablas!$C$62,'Formacion Profesional'!G4184=Tablas!$C$57)),"Este item no es financiable para la combinación de tipo de formación y modalidad","")</f>
        <v/>
      </c>
      <c r="C4332" s="288"/>
      <c r="D4332" s="288"/>
      <c r="E4332" s="288"/>
      <c r="F4332" s="288"/>
      <c r="G4332" s="288"/>
      <c r="H4332" s="288"/>
      <c r="I4332" s="288"/>
      <c r="J4332" s="288"/>
      <c r="K4332" s="288"/>
      <c r="L4332" s="288"/>
      <c r="M4332" s="288"/>
      <c r="N4332" s="288"/>
      <c r="O4332" s="288"/>
      <c r="P4332" s="288"/>
      <c r="Q4332" s="288"/>
      <c r="AN4332" s="288" t="str">
        <f>IF(OR(AND(AP4184=Tablas!$C$61,'Formacion Profesional'!AS4184=Tablas!$C$53),AND(AP4184=Tablas!$C$61,'Formacion Profesional'!AS4184=Tablas!$C$54),AND(AP4184=Tablas!$C$62,'Formacion Profesional'!AS4184=Tablas!$C$53),AND(AP4184=Tablas!$C$62,'Formacion Profesional'!AS4184=Tablas!$C$56),AND(AP4184=Tablas!$C$62,'Formacion Profesional'!AS4184=Tablas!$C$57)),"Este item no es financiable para la combinación de tipo de formación y modalidad","")</f>
        <v/>
      </c>
      <c r="AO4332" s="288"/>
      <c r="AP4332" s="288"/>
      <c r="AQ4332" s="288"/>
      <c r="AR4332" s="288"/>
      <c r="AS4332" s="288"/>
      <c r="AT4332" s="288"/>
      <c r="AU4332" s="288"/>
      <c r="AV4332" s="288"/>
      <c r="AW4332" s="288"/>
      <c r="AX4332" s="288"/>
      <c r="AY4332" s="288"/>
      <c r="AZ4332" s="288"/>
      <c r="BA4332" s="288"/>
      <c r="BB4332" s="288"/>
      <c r="BC4332" s="288"/>
    </row>
    <row r="4334" spans="2:55" x14ac:dyDescent="0.25">
      <c r="D4334" s="162" t="str">
        <f>IF(AND(D4184=Tablas!$C$62,'Formacion Profesional'!G4184=Tablas!$C$54),"Tipo de bien","")</f>
        <v/>
      </c>
      <c r="E4334" s="162" t="str">
        <f>IF(AND(D4184=Tablas!$C$62,'Formacion Profesional'!G4184=Tablas!$C$54),"Proveedor","")</f>
        <v/>
      </c>
      <c r="F4334" s="162" t="str">
        <f>IF(AND(D4184=Tablas!$C$62,'Formacion Profesional'!G4184=Tablas!$C$54),"Especificaciones técnicas","")</f>
        <v/>
      </c>
      <c r="G4334" s="162" t="str">
        <f>IF(AND(D4184=Tablas!$C$62,'Formacion Profesional'!G4184=Tablas!$C$54),"Cantidad","")</f>
        <v/>
      </c>
      <c r="H4334" s="162" t="str">
        <f>IF(AND(D4184=Tablas!$C$62,'Formacion Profesional'!G4184=Tablas!$C$54),"Costo unitario","")</f>
        <v/>
      </c>
      <c r="I4334" s="162" t="str">
        <f>IF(AND(D4184=Tablas!$C$62,'Formacion Profesional'!G4184=Tablas!$C$54),"Total","")</f>
        <v/>
      </c>
      <c r="AP4334" s="162" t="str">
        <f>IF(AND(AP4184=Tablas!$C$62,'Formacion Profesional'!AS4184=Tablas!$C$54),"Tipo de bien","")</f>
        <v/>
      </c>
      <c r="AQ4334" s="162" t="str">
        <f>IF(AND(AP4184=Tablas!$C$62,'Formacion Profesional'!AS4184=Tablas!$C$54),"Proveedor","")</f>
        <v/>
      </c>
      <c r="AR4334" s="162" t="str">
        <f>IF(AND(AP4184=Tablas!$C$62,'Formacion Profesional'!AS4184=Tablas!$C$54),"Especificaciones técnicas","")</f>
        <v/>
      </c>
      <c r="AS4334" s="162" t="str">
        <f>IF(AND(AP4184=Tablas!$C$62,'Formacion Profesional'!AS4184=Tablas!$C$54),"Cantidad","")</f>
        <v/>
      </c>
      <c r="AT4334" s="162" t="str">
        <f>IF(AND(AP4184=Tablas!$C$62,'Formacion Profesional'!AS4184=Tablas!$C$54),"Costo unitario","")</f>
        <v/>
      </c>
      <c r="AU4334" s="162" t="str">
        <f>IF(AND(AP4184=Tablas!$C$62,'Formacion Profesional'!AS4184=Tablas!$C$54),"Total","")</f>
        <v/>
      </c>
    </row>
    <row r="4335" spans="2:55" x14ac:dyDescent="0.25">
      <c r="D4335" s="185"/>
      <c r="E4335" s="185"/>
      <c r="F4335" s="185"/>
      <c r="G4335" s="186"/>
      <c r="H4335" s="186"/>
      <c r="I4335" s="117" t="str">
        <f>IF(AND(D4184=Tablas!$C$62,'Formacion Profesional'!G4184=Tablas!$C$54),+G4335*H4335,"")</f>
        <v/>
      </c>
      <c r="AP4335" s="185"/>
      <c r="AQ4335" s="185"/>
      <c r="AR4335" s="185"/>
      <c r="AS4335" s="186"/>
      <c r="AT4335" s="186"/>
      <c r="AU4335" s="117" t="str">
        <f>IF(AND(AP4184=Tablas!$C$62,'Formacion Profesional'!AS4184=Tablas!$C$54),+AS4335*AT4335,"")</f>
        <v/>
      </c>
    </row>
    <row r="4336" spans="2:55" x14ac:dyDescent="0.25">
      <c r="D4336" s="185"/>
      <c r="E4336" s="185"/>
      <c r="F4336" s="185"/>
      <c r="G4336" s="186"/>
      <c r="H4336" s="186"/>
      <c r="I4336" s="117" t="str">
        <f>IF(AND(D4184=Tablas!$C$62,'Formacion Profesional'!G4184=Tablas!$C$54),+G4336*H4336,"")</f>
        <v/>
      </c>
      <c r="AP4336" s="185"/>
      <c r="AQ4336" s="185"/>
      <c r="AR4336" s="185"/>
      <c r="AS4336" s="186"/>
      <c r="AT4336" s="186"/>
      <c r="AU4336" s="117" t="str">
        <f>IF(AND(AP4184=Tablas!$C$62,'Formacion Profesional'!AS4184=Tablas!$C$54),+AS4336*AT4336,"")</f>
        <v/>
      </c>
    </row>
    <row r="4337" spans="2:55" x14ac:dyDescent="0.25">
      <c r="D4337" s="185"/>
      <c r="E4337" s="185"/>
      <c r="F4337" s="185"/>
      <c r="G4337" s="186"/>
      <c r="H4337" s="186"/>
      <c r="I4337" s="117" t="str">
        <f>IF(AND(D4184=Tablas!$C$62,'Formacion Profesional'!G4184=Tablas!$C$54),+G4337*H4337,"")</f>
        <v/>
      </c>
      <c r="AP4337" s="185"/>
      <c r="AQ4337" s="185"/>
      <c r="AR4337" s="185"/>
      <c r="AS4337" s="186"/>
      <c r="AT4337" s="186"/>
      <c r="AU4337" s="117" t="str">
        <f>IF(AND(AP4184=Tablas!$C$62,'Formacion Profesional'!AS4184=Tablas!$C$54),+AS4337*AT4337,"")</f>
        <v/>
      </c>
    </row>
    <row r="4338" spans="2:55" x14ac:dyDescent="0.25">
      <c r="D4338" s="185"/>
      <c r="E4338" s="185"/>
      <c r="F4338" s="185"/>
      <c r="G4338" s="186"/>
      <c r="H4338" s="186"/>
      <c r="I4338" s="117" t="str">
        <f>IF(AND(D4184=Tablas!$C$62,'Formacion Profesional'!G4184=Tablas!$C$54),+G4338*H4338,"")</f>
        <v/>
      </c>
      <c r="AP4338" s="185"/>
      <c r="AQ4338" s="185"/>
      <c r="AR4338" s="185"/>
      <c r="AS4338" s="186"/>
      <c r="AT4338" s="186"/>
      <c r="AU4338" s="117" t="str">
        <f>IF(AND(AP4184=Tablas!$C$62,'Formacion Profesional'!AS4184=Tablas!$C$54),+AS4338*AT4338,"")</f>
        <v/>
      </c>
    </row>
    <row r="4339" spans="2:55" x14ac:dyDescent="0.25">
      <c r="D4339" s="185"/>
      <c r="E4339" s="185"/>
      <c r="F4339" s="185"/>
      <c r="G4339" s="186"/>
      <c r="H4339" s="186"/>
      <c r="I4339" s="117" t="str">
        <f>IF(AND(D4184=Tablas!$C$62,'Formacion Profesional'!G4184=Tablas!$C$54),+G4339*H4339,"")</f>
        <v/>
      </c>
      <c r="AP4339" s="185"/>
      <c r="AQ4339" s="185"/>
      <c r="AR4339" s="185"/>
      <c r="AS4339" s="186"/>
      <c r="AT4339" s="186"/>
      <c r="AU4339" s="117" t="str">
        <f>IF(AND(AP4184=Tablas!$C$62,'Formacion Profesional'!AS4184=Tablas!$C$54),+AS4339*AT4339,"")</f>
        <v/>
      </c>
    </row>
    <row r="4340" spans="2:55" x14ac:dyDescent="0.25">
      <c r="D4340" s="185"/>
      <c r="E4340" s="185"/>
      <c r="F4340" s="185"/>
      <c r="G4340" s="186"/>
      <c r="H4340" s="186"/>
      <c r="I4340" s="117" t="str">
        <f>IF(AND(D4184=Tablas!$C$62,'Formacion Profesional'!G4184=Tablas!$C$54),+G4340*H4340,"")</f>
        <v/>
      </c>
      <c r="AP4340" s="185"/>
      <c r="AQ4340" s="185"/>
      <c r="AR4340" s="185"/>
      <c r="AS4340" s="186"/>
      <c r="AT4340" s="186"/>
      <c r="AU4340" s="117" t="str">
        <f>IF(AND(AP4184=Tablas!$C$62,'Formacion Profesional'!AS4184=Tablas!$C$54),+AS4340*AT4340,"")</f>
        <v/>
      </c>
    </row>
    <row r="4341" spans="2:55" x14ac:dyDescent="0.25">
      <c r="D4341" s="185"/>
      <c r="E4341" s="185"/>
      <c r="F4341" s="185"/>
      <c r="G4341" s="186"/>
      <c r="H4341" s="186"/>
      <c r="I4341" s="117" t="str">
        <f>IF(AND(D4184=Tablas!$C$62,'Formacion Profesional'!G4184=Tablas!$C$54),+G4341*H4341,"")</f>
        <v/>
      </c>
      <c r="AP4341" s="185"/>
      <c r="AQ4341" s="185"/>
      <c r="AR4341" s="185"/>
      <c r="AS4341" s="186"/>
      <c r="AT4341" s="186"/>
      <c r="AU4341" s="117" t="str">
        <f>IF(AND(AP4184=Tablas!$C$62,'Formacion Profesional'!AS4184=Tablas!$C$54),+AS4341*AT4341,"")</f>
        <v/>
      </c>
    </row>
    <row r="4342" spans="2:55" x14ac:dyDescent="0.25">
      <c r="D4342" s="185"/>
      <c r="E4342" s="185"/>
      <c r="F4342" s="185"/>
      <c r="G4342" s="186"/>
      <c r="H4342" s="186"/>
      <c r="I4342" s="117" t="str">
        <f>IF(AND(D4184=Tablas!$C$62,'Formacion Profesional'!G4184=Tablas!$C$54),+G4342*H4342,"")</f>
        <v/>
      </c>
      <c r="AP4342" s="185"/>
      <c r="AQ4342" s="185"/>
      <c r="AR4342" s="185"/>
      <c r="AS4342" s="186"/>
      <c r="AT4342" s="186"/>
      <c r="AU4342" s="117" t="str">
        <f>IF(AND(AP4184=Tablas!$C$62,'Formacion Profesional'!AS4184=Tablas!$C$54),+AS4342*AT4342,"")</f>
        <v/>
      </c>
    </row>
    <row r="4343" spans="2:55" x14ac:dyDescent="0.25">
      <c r="D4343" s="185"/>
      <c r="E4343" s="185"/>
      <c r="F4343" s="185"/>
      <c r="G4343" s="186"/>
      <c r="H4343" s="186"/>
      <c r="I4343" s="117" t="str">
        <f>IF(AND(D4184=Tablas!$C$62,'Formacion Profesional'!G4184=Tablas!$C$54),+G4343*H4343,"")</f>
        <v/>
      </c>
      <c r="AP4343" s="185"/>
      <c r="AQ4343" s="185"/>
      <c r="AR4343" s="185"/>
      <c r="AS4343" s="186"/>
      <c r="AT4343" s="186"/>
      <c r="AU4343" s="117" t="str">
        <f>IF(AND(AP4184=Tablas!$C$62,'Formacion Profesional'!AS4184=Tablas!$C$54),+AS4343*AT4343,"")</f>
        <v/>
      </c>
    </row>
    <row r="4344" spans="2:55" x14ac:dyDescent="0.25">
      <c r="D4344" s="185"/>
      <c r="E4344" s="185"/>
      <c r="F4344" s="185"/>
      <c r="G4344" s="186"/>
      <c r="H4344" s="186"/>
      <c r="I4344" s="117" t="str">
        <f>IF(AND(D4184=Tablas!$C$62,'Formacion Profesional'!G4184=Tablas!$C$54),+G4344*H4344,"")</f>
        <v/>
      </c>
      <c r="AP4344" s="185"/>
      <c r="AQ4344" s="185"/>
      <c r="AR4344" s="185"/>
      <c r="AS4344" s="186"/>
      <c r="AT4344" s="186"/>
      <c r="AU4344" s="117" t="str">
        <f>IF(AND(AP4184=Tablas!$C$62,'Formacion Profesional'!AS4184=Tablas!$C$54),+AS4344*AT4344,"")</f>
        <v/>
      </c>
    </row>
    <row r="4345" spans="2:55" x14ac:dyDescent="0.25">
      <c r="D4345" s="185"/>
      <c r="E4345" s="185"/>
      <c r="F4345" s="185"/>
      <c r="G4345" s="186"/>
      <c r="H4345" s="186"/>
      <c r="I4345" s="117" t="str">
        <f>IF(AND(D4184=Tablas!$C$62,'Formacion Profesional'!G4184=Tablas!$C$54),+G4345*H4345,"")</f>
        <v/>
      </c>
      <c r="AP4345" s="185"/>
      <c r="AQ4345" s="185"/>
      <c r="AR4345" s="185"/>
      <c r="AS4345" s="186"/>
      <c r="AT4345" s="186"/>
      <c r="AU4345" s="117" t="str">
        <f>IF(AND(AP4184=Tablas!$C$62,'Formacion Profesional'!AS4184=Tablas!$C$54),+AS4345*AT4345,"")</f>
        <v/>
      </c>
    </row>
    <row r="4346" spans="2:55" x14ac:dyDescent="0.25">
      <c r="D4346" s="185"/>
      <c r="E4346" s="185"/>
      <c r="F4346" s="185"/>
      <c r="G4346" s="186"/>
      <c r="H4346" s="186"/>
      <c r="I4346" s="117" t="str">
        <f>IF(AND(D4184=Tablas!$C$62,'Formacion Profesional'!G4184=Tablas!$C$54),+G4346*H4346,"")</f>
        <v/>
      </c>
      <c r="AP4346" s="185"/>
      <c r="AQ4346" s="185"/>
      <c r="AR4346" s="185"/>
      <c r="AS4346" s="186"/>
      <c r="AT4346" s="186"/>
      <c r="AU4346" s="117" t="str">
        <f>IF(AND(AP4184=Tablas!$C$62,'Formacion Profesional'!AS4184=Tablas!$C$54),+AS4346*AT4346,"")</f>
        <v/>
      </c>
    </row>
    <row r="4347" spans="2:55" x14ac:dyDescent="0.25">
      <c r="D4347" s="185"/>
      <c r="E4347" s="185"/>
      <c r="F4347" s="185"/>
      <c r="G4347" s="186"/>
      <c r="H4347" s="186"/>
      <c r="I4347" s="117" t="str">
        <f>IF(AND(D4184=Tablas!$C$62,'Formacion Profesional'!G4184=Tablas!$C$54),+G4347*H4347,"")</f>
        <v/>
      </c>
      <c r="AP4347" s="185"/>
      <c r="AQ4347" s="185"/>
      <c r="AR4347" s="185"/>
      <c r="AS4347" s="186"/>
      <c r="AT4347" s="186"/>
      <c r="AU4347" s="117" t="str">
        <f>IF(AND(AP4184=Tablas!$C$62,'Formacion Profesional'!AS4184=Tablas!$C$54),+AS4347*AT4347,"")</f>
        <v/>
      </c>
    </row>
    <row r="4348" spans="2:55" x14ac:dyDescent="0.25">
      <c r="D4348" s="185"/>
      <c r="E4348" s="185"/>
      <c r="F4348" s="185"/>
      <c r="G4348" s="186"/>
      <c r="H4348" s="186"/>
      <c r="I4348" s="117" t="str">
        <f>IF(AND(D4184=Tablas!$C$62,'Formacion Profesional'!G4184=Tablas!$C$54),+G4348*H4348,"")</f>
        <v/>
      </c>
      <c r="AP4348" s="185"/>
      <c r="AQ4348" s="185"/>
      <c r="AR4348" s="185"/>
      <c r="AS4348" s="186"/>
      <c r="AT4348" s="186"/>
      <c r="AU4348" s="117" t="str">
        <f>IF(AND(AP4184=Tablas!$C$62,'Formacion Profesional'!AS4184=Tablas!$C$54),+AS4348*AT4348,"")</f>
        <v/>
      </c>
    </row>
    <row r="4349" spans="2:55" x14ac:dyDescent="0.25">
      <c r="D4349" s="185"/>
      <c r="E4349" s="185"/>
      <c r="F4349" s="185"/>
      <c r="G4349" s="186"/>
      <c r="H4349" s="186"/>
      <c r="I4349" s="117" t="str">
        <f>IF(AND(D4184=Tablas!$C$62,'Formacion Profesional'!G4184=Tablas!$C$54),+G4349*H4349,"")</f>
        <v/>
      </c>
      <c r="AP4349" s="185"/>
      <c r="AQ4349" s="185"/>
      <c r="AR4349" s="185"/>
      <c r="AS4349" s="186"/>
      <c r="AT4349" s="186"/>
      <c r="AU4349" s="117" t="str">
        <f>IF(AND(AP4184=Tablas!$C$62,'Formacion Profesional'!AS4184=Tablas!$C$54),+AS4349*AT4349,"")</f>
        <v/>
      </c>
    </row>
    <row r="4350" spans="2:55" x14ac:dyDescent="0.25">
      <c r="D4350" s="387" t="str">
        <f>IF(AND(D4184=Tablas!$C$62,'Formacion Profesional'!G4184=Tablas!$C$54),"Total","")</f>
        <v/>
      </c>
      <c r="E4350" s="387"/>
      <c r="F4350" s="387"/>
      <c r="G4350" s="387"/>
      <c r="H4350" s="387"/>
      <c r="I4350" s="126">
        <f>SUM(I4335:I4349)</f>
        <v>0</v>
      </c>
      <c r="AP4350" s="387" t="str">
        <f>IF(AND(AP4184=Tablas!$C$62,'Formacion Profesional'!AS4184=Tablas!$C$54),"Total","")</f>
        <v/>
      </c>
      <c r="AQ4350" s="387"/>
      <c r="AR4350" s="387"/>
      <c r="AS4350" s="387"/>
      <c r="AT4350" s="387"/>
      <c r="AU4350" s="126">
        <f>SUM(AU4335:AU4349)</f>
        <v>0</v>
      </c>
    </row>
    <row r="4352" spans="2:55" ht="15.75" x14ac:dyDescent="0.25">
      <c r="B4352" s="271" t="s">
        <v>9210</v>
      </c>
      <c r="C4352" s="271"/>
      <c r="D4352" s="271"/>
      <c r="E4352" s="271"/>
      <c r="F4352" s="271"/>
      <c r="G4352" s="271"/>
      <c r="H4352" s="271"/>
      <c r="I4352" s="271"/>
      <c r="J4352" s="271"/>
      <c r="K4352" s="271"/>
      <c r="L4352" s="271"/>
      <c r="M4352" s="271"/>
      <c r="N4352" s="271"/>
      <c r="O4352" s="271"/>
      <c r="P4352" s="271"/>
      <c r="Q4352" s="271"/>
      <c r="AN4352" s="271" t="s">
        <v>9210</v>
      </c>
      <c r="AO4352" s="271"/>
      <c r="AP4352" s="271"/>
      <c r="AQ4352" s="271"/>
      <c r="AR4352" s="271"/>
      <c r="AS4352" s="271"/>
      <c r="AT4352" s="271"/>
      <c r="AU4352" s="271"/>
      <c r="AV4352" s="271"/>
      <c r="AW4352" s="271"/>
      <c r="AX4352" s="271"/>
      <c r="AY4352" s="271"/>
      <c r="AZ4352" s="271"/>
      <c r="BA4352" s="271"/>
      <c r="BB4352" s="271"/>
      <c r="BC4352" s="271"/>
    </row>
    <row r="4355" spans="3:54" ht="15" customHeight="1" x14ac:dyDescent="0.25">
      <c r="C4355" s="288" t="s">
        <v>9211</v>
      </c>
      <c r="D4355" s="288"/>
      <c r="E4355" s="288"/>
      <c r="F4355" s="288"/>
      <c r="G4355" s="288"/>
      <c r="H4355" s="288"/>
      <c r="AO4355" s="288" t="s">
        <v>9211</v>
      </c>
      <c r="AP4355" s="288"/>
      <c r="AQ4355" s="288"/>
      <c r="AR4355" s="288"/>
      <c r="AS4355" s="288"/>
      <c r="AT4355" s="288"/>
    </row>
    <row r="4357" spans="3:54" x14ac:dyDescent="0.25">
      <c r="C4357" s="341"/>
      <c r="D4357" s="342"/>
      <c r="E4357" s="342"/>
      <c r="F4357" s="342"/>
      <c r="G4357" s="342"/>
      <c r="H4357" s="342"/>
      <c r="I4357" s="342"/>
      <c r="J4357" s="342"/>
      <c r="K4357" s="342"/>
      <c r="L4357" s="342"/>
      <c r="M4357" s="342"/>
      <c r="N4357" s="342"/>
      <c r="O4357" s="342"/>
      <c r="P4357" s="343"/>
      <c r="AO4357" s="341"/>
      <c r="AP4357" s="342"/>
      <c r="AQ4357" s="342"/>
      <c r="AR4357" s="342"/>
      <c r="AS4357" s="342"/>
      <c r="AT4357" s="342"/>
      <c r="AU4357" s="342"/>
      <c r="AV4357" s="342"/>
      <c r="AW4357" s="342"/>
      <c r="AX4357" s="342"/>
      <c r="AY4357" s="342"/>
      <c r="AZ4357" s="342"/>
      <c r="BA4357" s="342"/>
      <c r="BB4357" s="343"/>
    </row>
    <row r="4358" spans="3:54" x14ac:dyDescent="0.25">
      <c r="C4358" s="344"/>
      <c r="D4358" s="304"/>
      <c r="E4358" s="304"/>
      <c r="F4358" s="304"/>
      <c r="G4358" s="304"/>
      <c r="H4358" s="304"/>
      <c r="I4358" s="304"/>
      <c r="J4358" s="304"/>
      <c r="K4358" s="304"/>
      <c r="L4358" s="304"/>
      <c r="M4358" s="304"/>
      <c r="N4358" s="304"/>
      <c r="O4358" s="304"/>
      <c r="P4358" s="345"/>
      <c r="AO4358" s="344"/>
      <c r="AP4358" s="304"/>
      <c r="AQ4358" s="304"/>
      <c r="AR4358" s="304"/>
      <c r="AS4358" s="304"/>
      <c r="AT4358" s="304"/>
      <c r="AU4358" s="304"/>
      <c r="AV4358" s="304"/>
      <c r="AW4358" s="304"/>
      <c r="AX4358" s="304"/>
      <c r="AY4358" s="304"/>
      <c r="AZ4358" s="304"/>
      <c r="BA4358" s="304"/>
      <c r="BB4358" s="345"/>
    </row>
    <row r="4359" spans="3:54" x14ac:dyDescent="0.25">
      <c r="C4359" s="344"/>
      <c r="D4359" s="304"/>
      <c r="E4359" s="304"/>
      <c r="F4359" s="304"/>
      <c r="G4359" s="304"/>
      <c r="H4359" s="304"/>
      <c r="I4359" s="304"/>
      <c r="J4359" s="304"/>
      <c r="K4359" s="304"/>
      <c r="L4359" s="304"/>
      <c r="M4359" s="304"/>
      <c r="N4359" s="304"/>
      <c r="O4359" s="304"/>
      <c r="P4359" s="345"/>
      <c r="AO4359" s="344"/>
      <c r="AP4359" s="304"/>
      <c r="AQ4359" s="304"/>
      <c r="AR4359" s="304"/>
      <c r="AS4359" s="304"/>
      <c r="AT4359" s="304"/>
      <c r="AU4359" s="304"/>
      <c r="AV4359" s="304"/>
      <c r="AW4359" s="304"/>
      <c r="AX4359" s="304"/>
      <c r="AY4359" s="304"/>
      <c r="AZ4359" s="304"/>
      <c r="BA4359" s="304"/>
      <c r="BB4359" s="345"/>
    </row>
    <row r="4360" spans="3:54" x14ac:dyDescent="0.25">
      <c r="C4360" s="344"/>
      <c r="D4360" s="304"/>
      <c r="E4360" s="304"/>
      <c r="F4360" s="304"/>
      <c r="G4360" s="304"/>
      <c r="H4360" s="304"/>
      <c r="I4360" s="304"/>
      <c r="J4360" s="304"/>
      <c r="K4360" s="304"/>
      <c r="L4360" s="304"/>
      <c r="M4360" s="304"/>
      <c r="N4360" s="304"/>
      <c r="O4360" s="304"/>
      <c r="P4360" s="345"/>
      <c r="AO4360" s="344"/>
      <c r="AP4360" s="304"/>
      <c r="AQ4360" s="304"/>
      <c r="AR4360" s="304"/>
      <c r="AS4360" s="304"/>
      <c r="AT4360" s="304"/>
      <c r="AU4360" s="304"/>
      <c r="AV4360" s="304"/>
      <c r="AW4360" s="304"/>
      <c r="AX4360" s="304"/>
      <c r="AY4360" s="304"/>
      <c r="AZ4360" s="304"/>
      <c r="BA4360" s="304"/>
      <c r="BB4360" s="345"/>
    </row>
    <row r="4361" spans="3:54" x14ac:dyDescent="0.25">
      <c r="C4361" s="344"/>
      <c r="D4361" s="304"/>
      <c r="E4361" s="304"/>
      <c r="F4361" s="304"/>
      <c r="G4361" s="304"/>
      <c r="H4361" s="304"/>
      <c r="I4361" s="304"/>
      <c r="J4361" s="304"/>
      <c r="K4361" s="304"/>
      <c r="L4361" s="304"/>
      <c r="M4361" s="304"/>
      <c r="N4361" s="304"/>
      <c r="O4361" s="304"/>
      <c r="P4361" s="345"/>
      <c r="AO4361" s="344"/>
      <c r="AP4361" s="304"/>
      <c r="AQ4361" s="304"/>
      <c r="AR4361" s="304"/>
      <c r="AS4361" s="304"/>
      <c r="AT4361" s="304"/>
      <c r="AU4361" s="304"/>
      <c r="AV4361" s="304"/>
      <c r="AW4361" s="304"/>
      <c r="AX4361" s="304"/>
      <c r="AY4361" s="304"/>
      <c r="AZ4361" s="304"/>
      <c r="BA4361" s="304"/>
      <c r="BB4361" s="345"/>
    </row>
    <row r="4362" spans="3:54" x14ac:dyDescent="0.25">
      <c r="C4362" s="346"/>
      <c r="D4362" s="347"/>
      <c r="E4362" s="347"/>
      <c r="F4362" s="347"/>
      <c r="G4362" s="347"/>
      <c r="H4362" s="347"/>
      <c r="I4362" s="347"/>
      <c r="J4362" s="347"/>
      <c r="K4362" s="347"/>
      <c r="L4362" s="347"/>
      <c r="M4362" s="347"/>
      <c r="N4362" s="347"/>
      <c r="O4362" s="347"/>
      <c r="P4362" s="348"/>
      <c r="AO4362" s="346"/>
      <c r="AP4362" s="347"/>
      <c r="AQ4362" s="347"/>
      <c r="AR4362" s="347"/>
      <c r="AS4362" s="347"/>
      <c r="AT4362" s="347"/>
      <c r="AU4362" s="347"/>
      <c r="AV4362" s="347"/>
      <c r="AW4362" s="347"/>
      <c r="AX4362" s="347"/>
      <c r="AY4362" s="347"/>
      <c r="AZ4362" s="347"/>
      <c r="BA4362" s="347"/>
      <c r="BB4362" s="348"/>
    </row>
    <row r="4364" spans="3:54" ht="15" customHeight="1" x14ac:dyDescent="0.25">
      <c r="C4364" s="288" t="s">
        <v>9212</v>
      </c>
      <c r="D4364" s="288"/>
      <c r="E4364" s="288"/>
      <c r="F4364" s="288"/>
      <c r="G4364" s="288"/>
      <c r="H4364" s="288"/>
      <c r="AO4364" s="288" t="s">
        <v>9212</v>
      </c>
      <c r="AP4364" s="288"/>
      <c r="AQ4364" s="288"/>
      <c r="AR4364" s="288"/>
      <c r="AS4364" s="288"/>
      <c r="AT4364" s="288"/>
    </row>
    <row r="4366" spans="3:54" x14ac:dyDescent="0.25">
      <c r="C4366" s="341"/>
      <c r="D4366" s="342"/>
      <c r="E4366" s="342"/>
      <c r="F4366" s="342"/>
      <c r="G4366" s="342"/>
      <c r="H4366" s="342"/>
      <c r="I4366" s="342"/>
      <c r="J4366" s="342"/>
      <c r="K4366" s="342"/>
      <c r="L4366" s="342"/>
      <c r="M4366" s="342"/>
      <c r="N4366" s="342"/>
      <c r="O4366" s="342"/>
      <c r="P4366" s="343"/>
      <c r="AO4366" s="341"/>
      <c r="AP4366" s="342"/>
      <c r="AQ4366" s="342"/>
      <c r="AR4366" s="342"/>
      <c r="AS4366" s="342"/>
      <c r="AT4366" s="342"/>
      <c r="AU4366" s="342"/>
      <c r="AV4366" s="342"/>
      <c r="AW4366" s="342"/>
      <c r="AX4366" s="342"/>
      <c r="AY4366" s="342"/>
      <c r="AZ4366" s="342"/>
      <c r="BA4366" s="342"/>
      <c r="BB4366" s="343"/>
    </row>
    <row r="4367" spans="3:54" x14ac:dyDescent="0.25">
      <c r="C4367" s="344"/>
      <c r="D4367" s="304"/>
      <c r="E4367" s="304"/>
      <c r="F4367" s="304"/>
      <c r="G4367" s="304"/>
      <c r="H4367" s="304"/>
      <c r="I4367" s="304"/>
      <c r="J4367" s="304"/>
      <c r="K4367" s="304"/>
      <c r="L4367" s="304"/>
      <c r="M4367" s="304"/>
      <c r="N4367" s="304"/>
      <c r="O4367" s="304"/>
      <c r="P4367" s="345"/>
      <c r="AO4367" s="344"/>
      <c r="AP4367" s="304"/>
      <c r="AQ4367" s="304"/>
      <c r="AR4367" s="304"/>
      <c r="AS4367" s="304"/>
      <c r="AT4367" s="304"/>
      <c r="AU4367" s="304"/>
      <c r="AV4367" s="304"/>
      <c r="AW4367" s="304"/>
      <c r="AX4367" s="304"/>
      <c r="AY4367" s="304"/>
      <c r="AZ4367" s="304"/>
      <c r="BA4367" s="304"/>
      <c r="BB4367" s="345"/>
    </row>
    <row r="4368" spans="3:54" x14ac:dyDescent="0.25">
      <c r="C4368" s="344"/>
      <c r="D4368" s="304"/>
      <c r="E4368" s="304"/>
      <c r="F4368" s="304"/>
      <c r="G4368" s="304"/>
      <c r="H4368" s="304"/>
      <c r="I4368" s="304"/>
      <c r="J4368" s="304"/>
      <c r="K4368" s="304"/>
      <c r="L4368" s="304"/>
      <c r="M4368" s="304"/>
      <c r="N4368" s="304"/>
      <c r="O4368" s="304"/>
      <c r="P4368" s="345"/>
      <c r="AO4368" s="344"/>
      <c r="AP4368" s="304"/>
      <c r="AQ4368" s="304"/>
      <c r="AR4368" s="304"/>
      <c r="AS4368" s="304"/>
      <c r="AT4368" s="304"/>
      <c r="AU4368" s="304"/>
      <c r="AV4368" s="304"/>
      <c r="AW4368" s="304"/>
      <c r="AX4368" s="304"/>
      <c r="AY4368" s="304"/>
      <c r="AZ4368" s="304"/>
      <c r="BA4368" s="304"/>
      <c r="BB4368" s="345"/>
    </row>
    <row r="4369" spans="2:55" x14ac:dyDescent="0.25">
      <c r="C4369" s="344"/>
      <c r="D4369" s="304"/>
      <c r="E4369" s="304"/>
      <c r="F4369" s="304"/>
      <c r="G4369" s="304"/>
      <c r="H4369" s="304"/>
      <c r="I4369" s="304"/>
      <c r="J4369" s="304"/>
      <c r="K4369" s="304"/>
      <c r="L4369" s="304"/>
      <c r="M4369" s="304"/>
      <c r="N4369" s="304"/>
      <c r="O4369" s="304"/>
      <c r="P4369" s="345"/>
      <c r="AO4369" s="344"/>
      <c r="AP4369" s="304"/>
      <c r="AQ4369" s="304"/>
      <c r="AR4369" s="304"/>
      <c r="AS4369" s="304"/>
      <c r="AT4369" s="304"/>
      <c r="AU4369" s="304"/>
      <c r="AV4369" s="304"/>
      <c r="AW4369" s="304"/>
      <c r="AX4369" s="304"/>
      <c r="AY4369" s="304"/>
      <c r="AZ4369" s="304"/>
      <c r="BA4369" s="304"/>
      <c r="BB4369" s="345"/>
    </row>
    <row r="4370" spans="2:55" x14ac:dyDescent="0.25">
      <c r="C4370" s="344"/>
      <c r="D4370" s="304"/>
      <c r="E4370" s="304"/>
      <c r="F4370" s="304"/>
      <c r="G4370" s="304"/>
      <c r="H4370" s="304"/>
      <c r="I4370" s="304"/>
      <c r="J4370" s="304"/>
      <c r="K4370" s="304"/>
      <c r="L4370" s="304"/>
      <c r="M4370" s="304"/>
      <c r="N4370" s="304"/>
      <c r="O4370" s="304"/>
      <c r="P4370" s="345"/>
      <c r="AO4370" s="344"/>
      <c r="AP4370" s="304"/>
      <c r="AQ4370" s="304"/>
      <c r="AR4370" s="304"/>
      <c r="AS4370" s="304"/>
      <c r="AT4370" s="304"/>
      <c r="AU4370" s="304"/>
      <c r="AV4370" s="304"/>
      <c r="AW4370" s="304"/>
      <c r="AX4370" s="304"/>
      <c r="AY4370" s="304"/>
      <c r="AZ4370" s="304"/>
      <c r="BA4370" s="304"/>
      <c r="BB4370" s="345"/>
    </row>
    <row r="4371" spans="2:55" x14ac:dyDescent="0.25">
      <c r="C4371" s="346"/>
      <c r="D4371" s="347"/>
      <c r="E4371" s="347"/>
      <c r="F4371" s="347"/>
      <c r="G4371" s="347"/>
      <c r="H4371" s="347"/>
      <c r="I4371" s="347"/>
      <c r="J4371" s="347"/>
      <c r="K4371" s="347"/>
      <c r="L4371" s="347"/>
      <c r="M4371" s="347"/>
      <c r="N4371" s="347"/>
      <c r="O4371" s="347"/>
      <c r="P4371" s="348"/>
      <c r="AO4371" s="346"/>
      <c r="AP4371" s="347"/>
      <c r="AQ4371" s="347"/>
      <c r="AR4371" s="347"/>
      <c r="AS4371" s="347"/>
      <c r="AT4371" s="347"/>
      <c r="AU4371" s="347"/>
      <c r="AV4371" s="347"/>
      <c r="AW4371" s="347"/>
      <c r="AX4371" s="347"/>
      <c r="AY4371" s="347"/>
      <c r="AZ4371" s="347"/>
      <c r="BA4371" s="347"/>
      <c r="BB4371" s="348"/>
    </row>
    <row r="4373" spans="2:55" x14ac:dyDescent="0.25">
      <c r="C4373" s="288" t="s">
        <v>9213</v>
      </c>
      <c r="D4373" s="288"/>
      <c r="E4373" s="288"/>
      <c r="AO4373" s="288" t="s">
        <v>9213</v>
      </c>
      <c r="AP4373" s="288"/>
      <c r="AQ4373" s="288"/>
    </row>
    <row r="4375" spans="2:55" x14ac:dyDescent="0.25">
      <c r="C4375" s="341"/>
      <c r="D4375" s="342"/>
      <c r="E4375" s="342"/>
      <c r="F4375" s="342"/>
      <c r="G4375" s="342"/>
      <c r="H4375" s="342"/>
      <c r="I4375" s="342"/>
      <c r="J4375" s="342"/>
      <c r="K4375" s="342"/>
      <c r="L4375" s="342"/>
      <c r="M4375" s="342"/>
      <c r="N4375" s="342"/>
      <c r="O4375" s="342"/>
      <c r="P4375" s="343"/>
      <c r="AO4375" s="341"/>
      <c r="AP4375" s="342"/>
      <c r="AQ4375" s="342"/>
      <c r="AR4375" s="342"/>
      <c r="AS4375" s="342"/>
      <c r="AT4375" s="342"/>
      <c r="AU4375" s="342"/>
      <c r="AV4375" s="342"/>
      <c r="AW4375" s="342"/>
      <c r="AX4375" s="342"/>
      <c r="AY4375" s="342"/>
      <c r="AZ4375" s="342"/>
      <c r="BA4375" s="342"/>
      <c r="BB4375" s="343"/>
    </row>
    <row r="4376" spans="2:55" x14ac:dyDescent="0.25">
      <c r="C4376" s="344"/>
      <c r="D4376" s="304"/>
      <c r="E4376" s="304"/>
      <c r="F4376" s="304"/>
      <c r="G4376" s="304"/>
      <c r="H4376" s="304"/>
      <c r="I4376" s="304"/>
      <c r="J4376" s="304"/>
      <c r="K4376" s="304"/>
      <c r="L4376" s="304"/>
      <c r="M4376" s="304"/>
      <c r="N4376" s="304"/>
      <c r="O4376" s="304"/>
      <c r="P4376" s="345"/>
      <c r="AO4376" s="344"/>
      <c r="AP4376" s="304"/>
      <c r="AQ4376" s="304"/>
      <c r="AR4376" s="304"/>
      <c r="AS4376" s="304"/>
      <c r="AT4376" s="304"/>
      <c r="AU4376" s="304"/>
      <c r="AV4376" s="304"/>
      <c r="AW4376" s="304"/>
      <c r="AX4376" s="304"/>
      <c r="AY4376" s="304"/>
      <c r="AZ4376" s="304"/>
      <c r="BA4376" s="304"/>
      <c r="BB4376" s="345"/>
    </row>
    <row r="4377" spans="2:55" x14ac:dyDescent="0.25">
      <c r="C4377" s="344"/>
      <c r="D4377" s="304"/>
      <c r="E4377" s="304"/>
      <c r="F4377" s="304"/>
      <c r="G4377" s="304"/>
      <c r="H4377" s="304"/>
      <c r="I4377" s="304"/>
      <c r="J4377" s="304"/>
      <c r="K4377" s="304"/>
      <c r="L4377" s="304"/>
      <c r="M4377" s="304"/>
      <c r="N4377" s="304"/>
      <c r="O4377" s="304"/>
      <c r="P4377" s="345"/>
      <c r="AO4377" s="344"/>
      <c r="AP4377" s="304"/>
      <c r="AQ4377" s="304"/>
      <c r="AR4377" s="304"/>
      <c r="AS4377" s="304"/>
      <c r="AT4377" s="304"/>
      <c r="AU4377" s="304"/>
      <c r="AV4377" s="304"/>
      <c r="AW4377" s="304"/>
      <c r="AX4377" s="304"/>
      <c r="AY4377" s="304"/>
      <c r="AZ4377" s="304"/>
      <c r="BA4377" s="304"/>
      <c r="BB4377" s="345"/>
    </row>
    <row r="4378" spans="2:55" x14ac:dyDescent="0.25">
      <c r="C4378" s="344"/>
      <c r="D4378" s="304"/>
      <c r="E4378" s="304"/>
      <c r="F4378" s="304"/>
      <c r="G4378" s="304"/>
      <c r="H4378" s="304"/>
      <c r="I4378" s="304"/>
      <c r="J4378" s="304"/>
      <c r="K4378" s="304"/>
      <c r="L4378" s="304"/>
      <c r="M4378" s="304"/>
      <c r="N4378" s="304"/>
      <c r="O4378" s="304"/>
      <c r="P4378" s="345"/>
      <c r="AO4378" s="344"/>
      <c r="AP4378" s="304"/>
      <c r="AQ4378" s="304"/>
      <c r="AR4378" s="304"/>
      <c r="AS4378" s="304"/>
      <c r="AT4378" s="304"/>
      <c r="AU4378" s="304"/>
      <c r="AV4378" s="304"/>
      <c r="AW4378" s="304"/>
      <c r="AX4378" s="304"/>
      <c r="AY4378" s="304"/>
      <c r="AZ4378" s="304"/>
      <c r="BA4378" s="304"/>
      <c r="BB4378" s="345"/>
    </row>
    <row r="4379" spans="2:55" x14ac:dyDescent="0.25">
      <c r="C4379" s="344"/>
      <c r="D4379" s="304"/>
      <c r="E4379" s="304"/>
      <c r="F4379" s="304"/>
      <c r="G4379" s="304"/>
      <c r="H4379" s="304"/>
      <c r="I4379" s="304"/>
      <c r="J4379" s="304"/>
      <c r="K4379" s="304"/>
      <c r="L4379" s="304"/>
      <c r="M4379" s="304"/>
      <c r="N4379" s="304"/>
      <c r="O4379" s="304"/>
      <c r="P4379" s="345"/>
      <c r="AO4379" s="344"/>
      <c r="AP4379" s="304"/>
      <c r="AQ4379" s="304"/>
      <c r="AR4379" s="304"/>
      <c r="AS4379" s="304"/>
      <c r="AT4379" s="304"/>
      <c r="AU4379" s="304"/>
      <c r="AV4379" s="304"/>
      <c r="AW4379" s="304"/>
      <c r="AX4379" s="304"/>
      <c r="AY4379" s="304"/>
      <c r="AZ4379" s="304"/>
      <c r="BA4379" s="304"/>
      <c r="BB4379" s="345"/>
    </row>
    <row r="4380" spans="2:55" x14ac:dyDescent="0.25">
      <c r="C4380" s="346"/>
      <c r="D4380" s="347"/>
      <c r="E4380" s="347"/>
      <c r="F4380" s="347"/>
      <c r="G4380" s="347"/>
      <c r="H4380" s="347"/>
      <c r="I4380" s="347"/>
      <c r="J4380" s="347"/>
      <c r="K4380" s="347"/>
      <c r="L4380" s="347"/>
      <c r="M4380" s="347"/>
      <c r="N4380" s="347"/>
      <c r="O4380" s="347"/>
      <c r="P4380" s="348"/>
      <c r="AO4380" s="346"/>
      <c r="AP4380" s="347"/>
      <c r="AQ4380" s="347"/>
      <c r="AR4380" s="347"/>
      <c r="AS4380" s="347"/>
      <c r="AT4380" s="347"/>
      <c r="AU4380" s="347"/>
      <c r="AV4380" s="347"/>
      <c r="AW4380" s="347"/>
      <c r="AX4380" s="347"/>
      <c r="AY4380" s="347"/>
      <c r="AZ4380" s="347"/>
      <c r="BA4380" s="347"/>
      <c r="BB4380" s="348"/>
    </row>
    <row r="4384" spans="2:55" ht="15.75" x14ac:dyDescent="0.25">
      <c r="B4384" s="271" t="s">
        <v>9214</v>
      </c>
      <c r="C4384" s="271"/>
      <c r="D4384" s="271"/>
      <c r="E4384" s="271"/>
      <c r="F4384" s="271"/>
      <c r="G4384" s="271"/>
      <c r="H4384" s="271"/>
      <c r="I4384" s="271"/>
      <c r="J4384" s="271"/>
      <c r="K4384" s="271"/>
      <c r="L4384" s="271"/>
      <c r="M4384" s="271"/>
      <c r="N4384" s="271"/>
      <c r="O4384" s="271"/>
      <c r="P4384" s="271"/>
      <c r="Q4384" s="271"/>
      <c r="AN4384" s="271" t="s">
        <v>9214</v>
      </c>
      <c r="AO4384" s="271"/>
      <c r="AP4384" s="271"/>
      <c r="AQ4384" s="271"/>
      <c r="AR4384" s="271"/>
      <c r="AS4384" s="271"/>
      <c r="AT4384" s="271"/>
      <c r="AU4384" s="271"/>
      <c r="AV4384" s="271"/>
      <c r="AW4384" s="271"/>
      <c r="AX4384" s="271"/>
      <c r="AY4384" s="271"/>
      <c r="AZ4384" s="271"/>
      <c r="BA4384" s="271"/>
      <c r="BB4384" s="271"/>
      <c r="BC4384" s="271"/>
    </row>
    <row r="4387" spans="3:47" ht="30" x14ac:dyDescent="0.25">
      <c r="C4387" s="72" t="s">
        <v>9215</v>
      </c>
      <c r="D4387" s="72" t="s">
        <v>9216</v>
      </c>
      <c r="E4387" s="72" t="s">
        <v>9217</v>
      </c>
      <c r="F4387" s="72" t="s">
        <v>9218</v>
      </c>
      <c r="G4387" s="72" t="s">
        <v>9219</v>
      </c>
      <c r="H4387" s="72" t="s">
        <v>9220</v>
      </c>
      <c r="I4387" s="170"/>
      <c r="AO4387" s="72" t="s">
        <v>9215</v>
      </c>
      <c r="AP4387" s="72" t="s">
        <v>9216</v>
      </c>
      <c r="AQ4387" s="72" t="s">
        <v>9217</v>
      </c>
      <c r="AR4387" s="72" t="s">
        <v>9218</v>
      </c>
      <c r="AS4387" s="72" t="s">
        <v>9219</v>
      </c>
      <c r="AT4387" s="72" t="s">
        <v>9220</v>
      </c>
      <c r="AU4387" s="170"/>
    </row>
    <row r="4388" spans="3:47" x14ac:dyDescent="0.25">
      <c r="C4388" s="167" t="s">
        <v>9221</v>
      </c>
      <c r="D4388" s="73">
        <f>IF(OR(AND('Formacion Profesional'!D4184=Tablas!$C$62,'Formacion Profesional'!G4184=Tablas!$C$54),AND('Formacion Profesional'!D4184=Tablas!$C$62,'Formacion Profesional'!G4184=Tablas!$C$56),'Formacion Profesional'!D4184=Tablas!$C$62,'Formacion Profesional'!G4184=Tablas!$C$57),'Formacion Profesional'!D4193*'Formacion Profesional'!D4195,0)</f>
        <v>0</v>
      </c>
      <c r="E4388" s="80"/>
      <c r="F4388" s="73">
        <f>+D4388*E4388</f>
        <v>0</v>
      </c>
      <c r="G4388" s="80"/>
      <c r="H4388" s="73">
        <f t="shared" ref="H4388:H4392" si="34">+F4388-G4388</f>
        <v>0</v>
      </c>
      <c r="AO4388" s="167" t="s">
        <v>9221</v>
      </c>
      <c r="AP4388" s="73">
        <f>IF(OR(AND('Formacion Profesional'!AP4184=Tablas!$C$62,'Formacion Profesional'!AS4184=Tablas!$C$54),AND('Formacion Profesional'!AP4184=Tablas!$C$62,'Formacion Profesional'!AS4184=Tablas!$C$56),'Formacion Profesional'!AP4184=Tablas!$C$62,'Formacion Profesional'!AS4184=Tablas!$C$57),'Formacion Profesional'!AP4193*'Formacion Profesional'!AP4195,0)</f>
        <v>0</v>
      </c>
      <c r="AQ4388" s="80"/>
      <c r="AR4388" s="73">
        <f>+AP4388*AQ4388</f>
        <v>0</v>
      </c>
      <c r="AS4388" s="80"/>
      <c r="AT4388" s="73">
        <f t="shared" ref="AT4388:AT4392" si="35">+AR4388-AS4388</f>
        <v>0</v>
      </c>
    </row>
    <row r="4389" spans="3:47" x14ac:dyDescent="0.25">
      <c r="C4389" s="167" t="s">
        <v>9208</v>
      </c>
      <c r="D4389" s="73">
        <f>IF(OR(AND(D4184=Tablas!$C$62,'Formacion Profesional'!G4184=Tablas!$C$54),AND(D4184=Tablas!$C$62,'Formacion Profesional'!G4184=Tablas!$C$57)),'Formacion Profesional'!E4255,0)</f>
        <v>0</v>
      </c>
      <c r="E4389" s="80"/>
      <c r="F4389" s="73">
        <f>+D4389*E4389</f>
        <v>0</v>
      </c>
      <c r="G4389" s="80"/>
      <c r="H4389" s="73">
        <f t="shared" si="34"/>
        <v>0</v>
      </c>
      <c r="AO4389" s="167" t="s">
        <v>9208</v>
      </c>
      <c r="AP4389" s="73">
        <f>IF(OR(AND(AP4184=Tablas!$C$62,'Formacion Profesional'!AS4184=Tablas!$C$54),AND(AP4184=Tablas!$C$62,'Formacion Profesional'!AS4184=Tablas!$C$57)),'Formacion Profesional'!AQ4255,0)</f>
        <v>0</v>
      </c>
      <c r="AQ4389" s="80"/>
      <c r="AR4389" s="73">
        <f>+AP4389*AQ4389</f>
        <v>0</v>
      </c>
      <c r="AS4389" s="80"/>
      <c r="AT4389" s="73">
        <f t="shared" si="35"/>
        <v>0</v>
      </c>
    </row>
    <row r="4390" spans="3:47" x14ac:dyDescent="0.25">
      <c r="C4390" s="167" t="s">
        <v>9222</v>
      </c>
      <c r="D4390" s="73">
        <f>IF(AND(D4184=Tablas!$C$62,'Formacion Profesional'!G4184=Tablas!$C$54),E4254,0)</f>
        <v>0</v>
      </c>
      <c r="E4390" s="80"/>
      <c r="F4390" s="73">
        <f>+D4390*E4390</f>
        <v>0</v>
      </c>
      <c r="G4390" s="80"/>
      <c r="H4390" s="73">
        <f t="shared" si="34"/>
        <v>0</v>
      </c>
      <c r="AO4390" s="167" t="s">
        <v>9222</v>
      </c>
      <c r="AP4390" s="73">
        <f>IF(AND(AP4184=Tablas!$C$62,'Formacion Profesional'!AS4184=Tablas!$C$54),AQ4254,0)</f>
        <v>0</v>
      </c>
      <c r="AQ4390" s="80"/>
      <c r="AR4390" s="73">
        <f>+AP4390*AQ4390</f>
        <v>0</v>
      </c>
      <c r="AS4390" s="80"/>
      <c r="AT4390" s="73">
        <f t="shared" si="35"/>
        <v>0</v>
      </c>
    </row>
    <row r="4391" spans="3:47" x14ac:dyDescent="0.25">
      <c r="C4391" s="167" t="s">
        <v>9223</v>
      </c>
      <c r="D4391" s="73">
        <f>IF(AND(D4184=Tablas!$C$62,'Formacion Profesional'!G4184=Tablas!$C$54),E4254,0)</f>
        <v>0</v>
      </c>
      <c r="E4391" s="80"/>
      <c r="F4391" s="73">
        <f>+D4391*E4391</f>
        <v>0</v>
      </c>
      <c r="G4391" s="80"/>
      <c r="H4391" s="73">
        <f t="shared" si="34"/>
        <v>0</v>
      </c>
      <c r="AO4391" s="167" t="s">
        <v>9223</v>
      </c>
      <c r="AP4391" s="73">
        <f>IF(AND(AP4184=Tablas!$C$62,'Formacion Profesional'!AS4184=Tablas!$C$54),AQ4254,0)</f>
        <v>0</v>
      </c>
      <c r="AQ4391" s="80"/>
      <c r="AR4391" s="73">
        <f>+AP4391*AQ4391</f>
        <v>0</v>
      </c>
      <c r="AS4391" s="80"/>
      <c r="AT4391" s="73">
        <f t="shared" si="35"/>
        <v>0</v>
      </c>
    </row>
    <row r="4392" spans="3:47" ht="30" x14ac:dyDescent="0.25">
      <c r="C4392" s="167" t="s">
        <v>9224</v>
      </c>
      <c r="D4392" s="73">
        <f>IF(OR(AND(D4184=Tablas!$C$61,'Formacion Profesional'!G4184=Tablas!$C$53),AND(D4184=Tablas!$C$61,'Formacion Profesional'!G4184=Tablas!$C$54)),'Formacion Profesional'!D4197*'Formacion Profesional'!E4255,IF(AND(D4184=Tablas!$C$62,'Formacion Profesional'!G4184=Tablas!$C$53),'Formacion Profesional'!E4255,0))</f>
        <v>0</v>
      </c>
      <c r="E4392" s="80"/>
      <c r="F4392" s="73">
        <f>+D4392*E4392</f>
        <v>0</v>
      </c>
      <c r="G4392" s="80"/>
      <c r="H4392" s="73">
        <f t="shared" si="34"/>
        <v>0</v>
      </c>
      <c r="AO4392" s="167" t="s">
        <v>9224</v>
      </c>
      <c r="AP4392" s="73">
        <f>IF(OR(AND(AP4184=Tablas!$C$61,'Formacion Profesional'!AS4184=Tablas!$C$53),AND(AP4184=Tablas!$C$61,'Formacion Profesional'!AS4184=Tablas!$C$54)),'Formacion Profesional'!AP4197*'Formacion Profesional'!AQ4255,IF(AND(AP4184=Tablas!$C$62,'Formacion Profesional'!AS4184=Tablas!$C$53),'Formacion Profesional'!AQ4255,0))</f>
        <v>0</v>
      </c>
      <c r="AQ4392" s="80"/>
      <c r="AR4392" s="73">
        <f>+AP4392*AQ4392</f>
        <v>0</v>
      </c>
      <c r="AS4392" s="80"/>
      <c r="AT4392" s="73">
        <f t="shared" si="35"/>
        <v>0</v>
      </c>
    </row>
    <row r="4393" spans="3:47" x14ac:dyDescent="0.25">
      <c r="C4393" s="72" t="s">
        <v>7586</v>
      </c>
      <c r="D4393" s="74"/>
      <c r="E4393" s="74"/>
      <c r="F4393" s="74"/>
      <c r="G4393" s="73">
        <f>+G4388+G4389+G4390+G4391+G4392</f>
        <v>0</v>
      </c>
      <c r="H4393" s="73">
        <f>+H4388+H4389+H4390+H4391+H4392</f>
        <v>0</v>
      </c>
      <c r="AO4393" s="72" t="s">
        <v>7586</v>
      </c>
      <c r="AP4393" s="74"/>
      <c r="AQ4393" s="74"/>
      <c r="AR4393" s="74"/>
      <c r="AS4393" s="73">
        <f>+AS4388+AS4389+AS4390+AS4391+AS4392</f>
        <v>0</v>
      </c>
      <c r="AT4393" s="73">
        <f>+AT4388+AT4389+AT4390+AT4391+AT4392</f>
        <v>0</v>
      </c>
    </row>
    <row r="4396" spans="3:47" ht="15" customHeight="1" x14ac:dyDescent="0.25">
      <c r="C4396" s="385" t="s">
        <v>9227</v>
      </c>
      <c r="D4396" s="385"/>
      <c r="E4396" s="385"/>
      <c r="F4396" s="385"/>
      <c r="AO4396" s="385" t="s">
        <v>9227</v>
      </c>
      <c r="AP4396" s="385"/>
      <c r="AQ4396" s="385"/>
      <c r="AR4396" s="385"/>
    </row>
    <row r="4397" spans="3:47" ht="15" customHeight="1" x14ac:dyDescent="0.25">
      <c r="C4397" s="385"/>
      <c r="D4397" s="385"/>
      <c r="E4397" s="385"/>
      <c r="F4397" s="385"/>
      <c r="AO4397" s="385"/>
      <c r="AP4397" s="385"/>
      <c r="AQ4397" s="385"/>
      <c r="AR4397" s="385"/>
    </row>
    <row r="4420" spans="2:55" x14ac:dyDescent="0.25">
      <c r="C4420" s="100" t="s">
        <v>9453</v>
      </c>
      <c r="AO4420" s="100" t="s">
        <v>9473</v>
      </c>
    </row>
    <row r="4422" spans="2:55" ht="15.75" x14ac:dyDescent="0.25">
      <c r="B4422" s="271" t="s">
        <v>7689</v>
      </c>
      <c r="C4422" s="271" t="s">
        <v>7689</v>
      </c>
      <c r="D4422" s="271"/>
      <c r="E4422" s="271"/>
      <c r="F4422" s="271"/>
      <c r="G4422" s="271"/>
      <c r="H4422" s="271"/>
      <c r="I4422" s="271"/>
      <c r="J4422" s="271"/>
      <c r="K4422" s="271"/>
      <c r="L4422" s="271"/>
      <c r="M4422" s="271"/>
      <c r="N4422" s="271"/>
      <c r="O4422" s="271"/>
      <c r="P4422" s="271"/>
      <c r="Q4422" s="271"/>
      <c r="AN4422" s="271" t="s">
        <v>7689</v>
      </c>
      <c r="AO4422" s="271" t="s">
        <v>7689</v>
      </c>
      <c r="AP4422" s="271"/>
      <c r="AQ4422" s="271"/>
      <c r="AR4422" s="271"/>
      <c r="AS4422" s="271"/>
      <c r="AT4422" s="271"/>
      <c r="AU4422" s="271"/>
      <c r="AV4422" s="271"/>
      <c r="AW4422" s="271"/>
      <c r="AX4422" s="271"/>
      <c r="AY4422" s="271"/>
      <c r="AZ4422" s="271"/>
      <c r="BA4422" s="271"/>
      <c r="BB4422" s="271"/>
      <c r="BC4422" s="271"/>
    </row>
    <row r="4424" spans="2:55" x14ac:dyDescent="0.25">
      <c r="C4424" s="50" t="s">
        <v>7692</v>
      </c>
      <c r="D4424" s="101"/>
      <c r="E4424" s="19" t="str">
        <f>IF(D4424=Tablas!$C$62,"FP_Cerrada",IF('Formacion Profesional'!D4424=Tablas!$C$61,"FP_abierta",""))</f>
        <v/>
      </c>
      <c r="F4424" s="20" t="s">
        <v>7691</v>
      </c>
      <c r="G4424" s="349"/>
      <c r="H4424" s="402"/>
      <c r="I4424" s="350"/>
      <c r="AO4424" s="50" t="s">
        <v>7692</v>
      </c>
      <c r="AP4424" s="101"/>
      <c r="AQ4424" s="19" t="str">
        <f>IF(AP4424=Tablas!$C$62,"FP_Cerrada",IF('Formacion Profesional'!AP4424=Tablas!$C$61,"FP_abierta",""))</f>
        <v/>
      </c>
      <c r="AR4424" s="20" t="s">
        <v>7691</v>
      </c>
      <c r="AS4424" s="349"/>
      <c r="AT4424" s="402"/>
      <c r="AU4424" s="350"/>
    </row>
    <row r="4427" spans="2:55" x14ac:dyDescent="0.25">
      <c r="C4427" s="20" t="s">
        <v>7693</v>
      </c>
      <c r="D4427" s="276"/>
      <c r="E4427" s="277"/>
      <c r="F4427" s="277"/>
      <c r="G4427" s="277"/>
      <c r="H4427" s="277"/>
      <c r="I4427" s="277"/>
      <c r="J4427" s="277"/>
      <c r="K4427" s="278"/>
      <c r="AO4427" s="20" t="s">
        <v>7693</v>
      </c>
      <c r="AP4427" s="276"/>
      <c r="AQ4427" s="277"/>
      <c r="AR4427" s="277"/>
      <c r="AS4427" s="277"/>
      <c r="AT4427" s="277"/>
      <c r="AU4427" s="277"/>
      <c r="AV4427" s="277"/>
      <c r="AW4427" s="278"/>
    </row>
    <row r="4429" spans="2:55" x14ac:dyDescent="0.25">
      <c r="C4429" s="20" t="s">
        <v>7694</v>
      </c>
      <c r="D4429" s="155"/>
      <c r="F4429" s="20" t="s">
        <v>7695</v>
      </c>
      <c r="H4429" s="403"/>
      <c r="I4429" s="404"/>
      <c r="AO4429" s="20" t="s">
        <v>7694</v>
      </c>
      <c r="AP4429" s="155"/>
      <c r="AR4429" s="20" t="s">
        <v>7695</v>
      </c>
      <c r="AT4429" s="403"/>
      <c r="AU4429" s="404"/>
    </row>
    <row r="4431" spans="2:55" x14ac:dyDescent="0.25">
      <c r="C4431" s="405" t="s">
        <v>7710</v>
      </c>
      <c r="D4431" s="406"/>
      <c r="E4431" s="406"/>
      <c r="F4431" s="406"/>
      <c r="G4431" s="406"/>
      <c r="H4431" s="406"/>
      <c r="I4431" s="406"/>
      <c r="J4431" s="407"/>
      <c r="AO4431" s="405" t="s">
        <v>7710</v>
      </c>
      <c r="AP4431" s="406"/>
      <c r="AQ4431" s="406"/>
      <c r="AR4431" s="406"/>
      <c r="AS4431" s="406"/>
      <c r="AT4431" s="406"/>
      <c r="AU4431" s="406"/>
      <c r="AV4431" s="407"/>
    </row>
    <row r="4432" spans="2:55" x14ac:dyDescent="0.25">
      <c r="C4432" s="57"/>
      <c r="D4432" s="58"/>
      <c r="E4432" s="58"/>
      <c r="F4432" s="58"/>
      <c r="G4432" s="58"/>
      <c r="H4432" s="58"/>
      <c r="I4432" s="58"/>
      <c r="J4432" s="59"/>
      <c r="AO4432" s="57"/>
      <c r="AP4432" s="58"/>
      <c r="AQ4432" s="58"/>
      <c r="AR4432" s="58"/>
      <c r="AS4432" s="58"/>
      <c r="AT4432" s="58"/>
      <c r="AU4432" s="58"/>
      <c r="AV4432" s="59"/>
    </row>
    <row r="4433" spans="2:55" x14ac:dyDescent="0.25">
      <c r="C4433" s="63" t="s">
        <v>7697</v>
      </c>
      <c r="D4433" s="156"/>
      <c r="E4433" s="58"/>
      <c r="F4433" s="58"/>
      <c r="G4433" s="58"/>
      <c r="H4433" s="58"/>
      <c r="I4433" s="58"/>
      <c r="J4433" s="59"/>
      <c r="AO4433" s="63" t="s">
        <v>7697</v>
      </c>
      <c r="AP4433" s="156"/>
      <c r="AQ4433" s="58"/>
      <c r="AR4433" s="58"/>
      <c r="AS4433" s="58"/>
      <c r="AT4433" s="58"/>
      <c r="AU4433" s="58"/>
      <c r="AV4433" s="59"/>
    </row>
    <row r="4434" spans="2:55" x14ac:dyDescent="0.25">
      <c r="C4434" s="57"/>
      <c r="D4434" s="58"/>
      <c r="E4434" s="58"/>
      <c r="F4434" s="58"/>
      <c r="G4434" s="58"/>
      <c r="H4434" s="58"/>
      <c r="I4434" s="58"/>
      <c r="J4434" s="59"/>
      <c r="AO4434" s="57"/>
      <c r="AP4434" s="58"/>
      <c r="AQ4434" s="58"/>
      <c r="AR4434" s="58"/>
      <c r="AS4434" s="58"/>
      <c r="AT4434" s="58"/>
      <c r="AU4434" s="58"/>
      <c r="AV4434" s="59"/>
    </row>
    <row r="4435" spans="2:55" x14ac:dyDescent="0.25">
      <c r="C4435" s="63" t="s">
        <v>7696</v>
      </c>
      <c r="D4435" s="156"/>
      <c r="E4435" s="58"/>
      <c r="F4435" s="58"/>
      <c r="G4435" s="58"/>
      <c r="H4435" s="58"/>
      <c r="I4435" s="58"/>
      <c r="J4435" s="59"/>
      <c r="AO4435" s="63" t="s">
        <v>7696</v>
      </c>
      <c r="AP4435" s="156"/>
      <c r="AQ4435" s="58"/>
      <c r="AR4435" s="58"/>
      <c r="AS4435" s="58"/>
      <c r="AT4435" s="58"/>
      <c r="AU4435" s="58"/>
      <c r="AV4435" s="59"/>
    </row>
    <row r="4436" spans="2:55" x14ac:dyDescent="0.25">
      <c r="C4436" s="57"/>
      <c r="D4436" s="58"/>
      <c r="E4436" s="58"/>
      <c r="F4436" s="58"/>
      <c r="G4436" s="58"/>
      <c r="H4436" s="58"/>
      <c r="I4436" s="58"/>
      <c r="J4436" s="59"/>
      <c r="AO4436" s="57"/>
      <c r="AP4436" s="58"/>
      <c r="AQ4436" s="58"/>
      <c r="AR4436" s="58"/>
      <c r="AS4436" s="58"/>
      <c r="AT4436" s="58"/>
      <c r="AU4436" s="58"/>
      <c r="AV4436" s="59"/>
    </row>
    <row r="4437" spans="2:55" x14ac:dyDescent="0.25">
      <c r="C4437" s="63" t="s">
        <v>7698</v>
      </c>
      <c r="D4437" s="156"/>
      <c r="E4437" s="58"/>
      <c r="F4437" s="58"/>
      <c r="G4437" s="58"/>
      <c r="H4437" s="58"/>
      <c r="I4437" s="58"/>
      <c r="J4437" s="59"/>
      <c r="AO4437" s="63" t="s">
        <v>7698</v>
      </c>
      <c r="AP4437" s="156"/>
      <c r="AQ4437" s="58"/>
      <c r="AR4437" s="58"/>
      <c r="AS4437" s="58"/>
      <c r="AT4437" s="58"/>
      <c r="AU4437" s="58"/>
      <c r="AV4437" s="59"/>
    </row>
    <row r="4438" spans="2:55" x14ac:dyDescent="0.25">
      <c r="C4438" s="57"/>
      <c r="D4438" s="58"/>
      <c r="E4438" s="58"/>
      <c r="F4438" s="58"/>
      <c r="G4438" s="58"/>
      <c r="H4438" s="58"/>
      <c r="I4438" s="58"/>
      <c r="J4438" s="59"/>
      <c r="AO4438" s="57"/>
      <c r="AP4438" s="58"/>
      <c r="AQ4438" s="58"/>
      <c r="AR4438" s="58"/>
      <c r="AS4438" s="58"/>
      <c r="AT4438" s="58"/>
      <c r="AU4438" s="58"/>
      <c r="AV4438" s="59"/>
    </row>
    <row r="4439" spans="2:55" x14ac:dyDescent="0.25">
      <c r="C4439" s="408" t="str">
        <f>IF(D4435&gt;1,"Justifique cantidad de réplicas *","")</f>
        <v/>
      </c>
      <c r="D4439" s="409"/>
      <c r="E4439" s="289"/>
      <c r="F4439" s="289"/>
      <c r="G4439" s="289"/>
      <c r="H4439" s="289"/>
      <c r="I4439" s="289"/>
      <c r="J4439" s="59"/>
      <c r="AO4439" s="408" t="str">
        <f>IF(AP4435&gt;1,"Justifique cantidad de réplicas *","")</f>
        <v/>
      </c>
      <c r="AP4439" s="409"/>
      <c r="AQ4439" s="289"/>
      <c r="AR4439" s="289"/>
      <c r="AS4439" s="289"/>
      <c r="AT4439" s="289"/>
      <c r="AU4439" s="289"/>
      <c r="AV4439" s="59"/>
    </row>
    <row r="4440" spans="2:55" x14ac:dyDescent="0.25">
      <c r="C4440" s="60"/>
      <c r="D4440" s="61"/>
      <c r="E4440" s="61"/>
      <c r="F4440" s="61"/>
      <c r="G4440" s="61"/>
      <c r="H4440" s="61"/>
      <c r="I4440" s="61"/>
      <c r="J4440" s="62"/>
      <c r="AO4440" s="60"/>
      <c r="AP4440" s="61"/>
      <c r="AQ4440" s="61"/>
      <c r="AR4440" s="61"/>
      <c r="AS4440" s="61"/>
      <c r="AT4440" s="61"/>
      <c r="AU4440" s="61"/>
      <c r="AV4440" s="62"/>
    </row>
    <row r="4442" spans="2:55" x14ac:dyDescent="0.25">
      <c r="C4442" s="20" t="s">
        <v>9272</v>
      </c>
      <c r="D4442" s="410"/>
      <c r="E4442" s="411"/>
      <c r="F4442" s="411"/>
      <c r="G4442" s="411"/>
      <c r="H4442" s="412"/>
      <c r="AO4442" s="20" t="s">
        <v>9272</v>
      </c>
      <c r="AP4442" s="410"/>
      <c r="AQ4442" s="411"/>
      <c r="AR4442" s="411"/>
      <c r="AS4442" s="411"/>
      <c r="AT4442" s="412"/>
    </row>
    <row r="4444" spans="2:55" ht="15" hidden="1" customHeight="1" x14ac:dyDescent="0.25">
      <c r="B4444" s="19"/>
      <c r="C4444" s="19"/>
      <c r="D4444" s="19" t="e">
        <f>VLOOKUP(D4442,Tablas!$F$1279:$I$2758,4,FALSE)</f>
        <v>#N/A</v>
      </c>
      <c r="E4444" s="19"/>
      <c r="F4444" s="19"/>
      <c r="G4444" s="19"/>
      <c r="H4444" s="19"/>
      <c r="I4444" s="19"/>
      <c r="J4444" s="19"/>
      <c r="K4444" s="19"/>
      <c r="L4444" s="19"/>
      <c r="M4444" s="19"/>
      <c r="N4444" s="19"/>
      <c r="O4444" s="19"/>
      <c r="P4444" s="19"/>
      <c r="Q4444" s="19"/>
      <c r="AN4444" s="19"/>
      <c r="AO4444" s="19"/>
      <c r="AP4444" s="19" t="e">
        <f>VLOOKUP(AP4442,Tablas!$F$1279:$I$2758,4,FALSE)</f>
        <v>#N/A</v>
      </c>
      <c r="AQ4444" s="19"/>
      <c r="AR4444" s="19"/>
      <c r="AS4444" s="19"/>
      <c r="AT4444" s="19"/>
      <c r="AU4444" s="19"/>
      <c r="AV4444" s="19"/>
      <c r="AW4444" s="19"/>
      <c r="AX4444" s="19"/>
      <c r="AY4444" s="19"/>
      <c r="AZ4444" s="19"/>
      <c r="BA4444" s="19"/>
      <c r="BB4444" s="19"/>
      <c r="BC4444" s="19"/>
    </row>
    <row r="4446" spans="2:55" x14ac:dyDescent="0.25">
      <c r="C4446" s="21" t="s">
        <v>9273</v>
      </c>
      <c r="D4446" s="410"/>
      <c r="E4446" s="411"/>
      <c r="F4446" s="411"/>
      <c r="G4446" s="411"/>
      <c r="H4446" s="412"/>
      <c r="AO4446" s="21" t="s">
        <v>9273</v>
      </c>
      <c r="AP4446" s="410"/>
      <c r="AQ4446" s="411"/>
      <c r="AR4446" s="411"/>
      <c r="AS4446" s="411"/>
      <c r="AT4446" s="412"/>
    </row>
    <row r="4448" spans="2:55" x14ac:dyDescent="0.25">
      <c r="C4448" s="413" t="str">
        <f>IF(AND(D4493=0,E4493=0,D4494&gt;0,E4494&gt;0),"Formación exclusiva a desocupados","")</f>
        <v/>
      </c>
      <c r="D4448" s="413"/>
      <c r="E4448" s="413"/>
      <c r="G4448" s="413" t="str">
        <f>IF(AND(D4518=0,E4518=0,D4519&gt;0,E4519&gt;0,D4494=0,E4494=0),"Formación exclusiva a patrocinados","")</f>
        <v/>
      </c>
      <c r="H4448" s="413"/>
      <c r="I4448" s="413"/>
      <c r="AO4448" s="413" t="str">
        <f>IF(AND(AP4493=0,AQ4493=0,AP4494&gt;0,AQ4494&gt;0),"Formación exclusiva a desocupados","")</f>
        <v/>
      </c>
      <c r="AP4448" s="413"/>
      <c r="AQ4448" s="413"/>
      <c r="AS4448" s="413" t="str">
        <f>IF(AND(AP4518=0,AQ4518=0,AP4519&gt;0,AQ4519&gt;0,AP4494=0,AQ4494=0),"Formación exclusiva a patrocinados","")</f>
        <v/>
      </c>
      <c r="AT4448" s="413"/>
      <c r="AU4448" s="413"/>
    </row>
    <row r="4450" spans="3:48" x14ac:dyDescent="0.25">
      <c r="C4450" s="414" t="s">
        <v>9195</v>
      </c>
      <c r="D4450" s="415"/>
      <c r="E4450" s="415"/>
      <c r="F4450" s="415"/>
      <c r="G4450" s="415"/>
      <c r="H4450" s="415"/>
      <c r="I4450" s="415"/>
      <c r="J4450" s="416"/>
      <c r="AO4450" s="414" t="s">
        <v>9195</v>
      </c>
      <c r="AP4450" s="415"/>
      <c r="AQ4450" s="415"/>
      <c r="AR4450" s="415"/>
      <c r="AS4450" s="415"/>
      <c r="AT4450" s="415"/>
      <c r="AU4450" s="415"/>
      <c r="AV4450" s="416"/>
    </row>
    <row r="4452" spans="3:48" x14ac:dyDescent="0.25">
      <c r="C4452" s="20" t="s">
        <v>7566</v>
      </c>
      <c r="D4452" s="274"/>
      <c r="E4452" s="282"/>
      <c r="F4452" s="282"/>
      <c r="G4452" s="282"/>
      <c r="H4452" s="282"/>
      <c r="I4452" s="275"/>
      <c r="AO4452" s="20" t="s">
        <v>7566</v>
      </c>
      <c r="AP4452" s="274"/>
      <c r="AQ4452" s="282"/>
      <c r="AR4452" s="282"/>
      <c r="AS4452" s="282"/>
      <c r="AT4452" s="282"/>
      <c r="AU4452" s="275"/>
    </row>
    <row r="4454" spans="3:48" x14ac:dyDescent="0.25">
      <c r="C4454" s="20" t="s">
        <v>7567</v>
      </c>
      <c r="D4454" s="79"/>
      <c r="F4454" s="20" t="s">
        <v>7568</v>
      </c>
      <c r="G4454" s="417"/>
      <c r="H4454" s="418"/>
      <c r="AO4454" s="20" t="s">
        <v>7567</v>
      </c>
      <c r="AP4454" s="79"/>
      <c r="AR4454" s="20" t="s">
        <v>7568</v>
      </c>
      <c r="AS4454" s="417"/>
      <c r="AT4454" s="418"/>
    </row>
    <row r="4455" spans="3:48" ht="15" hidden="1" customHeight="1" x14ac:dyDescent="0.25">
      <c r="C4455" s="20"/>
      <c r="D4455" s="76" t="str">
        <f>IF(D4454&gt;0,VLOOKUP(D4454,Tablas!$K$5:$L$28,2,FALSE),"")</f>
        <v/>
      </c>
      <c r="E4455" s="19" t="str">
        <f>IF(D4454&gt;0,VLOOKUP(D4454,Tablas!$K$5:$M$28,3,FALSE),"")</f>
        <v/>
      </c>
      <c r="F4455" s="20"/>
      <c r="G4455" s="58"/>
      <c r="AO4455" s="20"/>
      <c r="AP4455" s="76" t="str">
        <f>IF(AP4454&gt;0,VLOOKUP(AP4454,Tablas!$K$5:$L$28,2,FALSE),"")</f>
        <v/>
      </c>
      <c r="AQ4455" s="19" t="str">
        <f>IF(AP4454&gt;0,VLOOKUP(AP4454,Tablas!$K$5:$M$28,3,FALSE),"")</f>
        <v/>
      </c>
      <c r="AR4455" s="20"/>
      <c r="AS4455" s="58"/>
    </row>
    <row r="4457" spans="3:48" x14ac:dyDescent="0.25">
      <c r="C4457" s="20" t="s">
        <v>7570</v>
      </c>
      <c r="D4457" s="79"/>
      <c r="F4457" s="20" t="s">
        <v>9226</v>
      </c>
      <c r="G4457" s="330"/>
      <c r="H4457" s="332"/>
      <c r="AO4457" s="20" t="s">
        <v>7570</v>
      </c>
      <c r="AP4457" s="79"/>
      <c r="AR4457" s="20" t="s">
        <v>9226</v>
      </c>
      <c r="AS4457" s="330"/>
      <c r="AT4457" s="332"/>
    </row>
    <row r="4459" spans="3:48" x14ac:dyDescent="0.25">
      <c r="C4459" s="20" t="s">
        <v>7569</v>
      </c>
      <c r="D4459" s="79"/>
      <c r="F4459" s="20" t="s">
        <v>1180</v>
      </c>
      <c r="G4459" s="419" t="str">
        <f>IF(G4454&gt;0,VLOOKUP(I4459,Tablas!$Y$4:$AC$2546,5,FALSE),"")</f>
        <v/>
      </c>
      <c r="H4459" s="420"/>
      <c r="I4459" s="19" t="str">
        <f>+G4454&amp;D4454</f>
        <v/>
      </c>
      <c r="AO4459" s="20" t="s">
        <v>7569</v>
      </c>
      <c r="AP4459" s="79"/>
      <c r="AR4459" s="20" t="s">
        <v>1180</v>
      </c>
      <c r="AS4459" s="419" t="str">
        <f>IF(AS4454&gt;0,VLOOKUP(AU4459,Tablas!$Y$4:$AC$2546,5,FALSE),"")</f>
        <v/>
      </c>
      <c r="AT4459" s="420"/>
      <c r="AU4459" s="19" t="str">
        <f>+AS4454&amp;AP4454</f>
        <v/>
      </c>
    </row>
    <row r="4464" spans="3:48" x14ac:dyDescent="0.25">
      <c r="C4464" s="414" t="s">
        <v>9196</v>
      </c>
      <c r="D4464" s="415"/>
      <c r="E4464" s="415"/>
      <c r="F4464" s="415"/>
      <c r="G4464" s="415"/>
      <c r="H4464" s="415"/>
      <c r="I4464" s="415"/>
      <c r="J4464" s="416"/>
      <c r="AO4464" s="414" t="s">
        <v>9196</v>
      </c>
      <c r="AP4464" s="415"/>
      <c r="AQ4464" s="415"/>
      <c r="AR4464" s="415"/>
      <c r="AS4464" s="415"/>
      <c r="AT4464" s="415"/>
      <c r="AU4464" s="415"/>
      <c r="AV4464" s="416"/>
    </row>
    <row r="4466" spans="3:48" x14ac:dyDescent="0.25">
      <c r="C4466" s="20" t="s">
        <v>9198</v>
      </c>
      <c r="D4466" s="376"/>
      <c r="E4466" s="377"/>
      <c r="F4466" s="19" t="str">
        <f>IF(D4466=Tablas!$C$34,"Persona_Humana",IF(D4466=Tablas!$C$35,"Universidad",IF(D4466=Tablas!$C$36,"Escuela",IF(D4466=Tablas!$C$37,"Otras_Instituciones",""))))</f>
        <v/>
      </c>
      <c r="AO4466" s="20" t="s">
        <v>9198</v>
      </c>
      <c r="AP4466" s="376"/>
      <c r="AQ4466" s="377"/>
      <c r="AR4466" s="19" t="str">
        <f>IF(AP4466=Tablas!$C$34,"Persona_Humana",IF(AP4466=Tablas!$C$35,"Universidad",IF(AP4466=Tablas!$C$36,"Escuela",IF(AP4466=Tablas!$C$37,"Otras_Instituciones",""))))</f>
        <v/>
      </c>
    </row>
    <row r="4468" spans="3:48" x14ac:dyDescent="0.25">
      <c r="C4468" s="279" t="s">
        <v>9197</v>
      </c>
      <c r="D4468" s="421"/>
      <c r="E4468" s="399"/>
      <c r="F4468" s="400"/>
      <c r="G4468" s="400"/>
      <c r="H4468" s="400"/>
      <c r="I4468" s="400"/>
      <c r="J4468" s="401"/>
      <c r="AO4468" s="279" t="s">
        <v>9197</v>
      </c>
      <c r="AP4468" s="421"/>
      <c r="AQ4468" s="399"/>
      <c r="AR4468" s="400"/>
      <c r="AS4468" s="400"/>
      <c r="AT4468" s="400"/>
      <c r="AU4468" s="400"/>
      <c r="AV4468" s="401"/>
    </row>
    <row r="4470" spans="3:48" x14ac:dyDescent="0.25">
      <c r="C4470" s="75" t="str">
        <f>IF(OR(D4466=Tablas!$C$35,D4466=Tablas!$C$36,D4466=Tablas!$C$37),"Docentes","")</f>
        <v/>
      </c>
      <c r="AO4470" s="75" t="str">
        <f>IF(OR(AP4466=Tablas!$C$35,AP4466=Tablas!$C$36,AP4466=Tablas!$C$37),"Docentes","")</f>
        <v/>
      </c>
    </row>
    <row r="4472" spans="3:48" x14ac:dyDescent="0.25">
      <c r="C4472" s="179" t="str">
        <f>IF(OR(D4466=Tablas!$C$35,D4466=Tablas!$C$36,D4466=Tablas!$C$37),"CUIL/CUIT *","")</f>
        <v/>
      </c>
      <c r="D4472" s="179" t="str">
        <f>IF(OR(D4466=Tablas!$C$35,D4466=Tablas!$C$36,D4466=Tablas!$C$37),"Apellido *","")</f>
        <v/>
      </c>
      <c r="E4472" s="179" t="str">
        <f>IF(OR(D4466=Tablas!$C$35,D4466=Tablas!$C$36,D4466=Tablas!$C$37),"Nombre *","")</f>
        <v/>
      </c>
      <c r="F4472" s="179" t="str">
        <f>IF(OR(D4466=Tablas!$C$35,D4466=Tablas!$C$36,D4466=Tablas!$C$37),"Email *","")</f>
        <v/>
      </c>
      <c r="G4472" s="179" t="str">
        <f>IF(OR(D4466=Tablas!$C$35,D4466=Tablas!$C$36,D4466=Tablas!$C$37),"Trayectoria formativa del docente*","")</f>
        <v/>
      </c>
      <c r="AO4472" s="179" t="str">
        <f>IF(OR(AP4466=Tablas!$C$35,AP4466=Tablas!$C$36,AP4466=Tablas!$C$37),"CUIL/CUIT *","")</f>
        <v/>
      </c>
      <c r="AP4472" s="179" t="str">
        <f>IF(OR(AP4466=Tablas!$C$35,AP4466=Tablas!$C$36,AP4466=Tablas!$C$37),"Apellido *","")</f>
        <v/>
      </c>
      <c r="AQ4472" s="179" t="str">
        <f>IF(OR(AP4466=Tablas!$C$35,AP4466=Tablas!$C$36,AP4466=Tablas!$C$37),"Nombre *","")</f>
        <v/>
      </c>
      <c r="AR4472" s="179" t="str">
        <f>IF(OR(AP4466=Tablas!$C$35,AP4466=Tablas!$C$36,AP4466=Tablas!$C$37),"Email *","")</f>
        <v/>
      </c>
      <c r="AS4472" s="179" t="str">
        <f>IF(OR(AP4466=Tablas!$C$35,AP4466=Tablas!$C$36,AP4466=Tablas!$C$37),"Trayectoria formativa del docente*","")</f>
        <v/>
      </c>
    </row>
    <row r="4473" spans="3:48" x14ac:dyDescent="0.25">
      <c r="C4473" s="177"/>
      <c r="D4473" s="178"/>
      <c r="E4473" s="178"/>
      <c r="F4473" s="178"/>
      <c r="G4473" s="178"/>
      <c r="I4473" s="96" t="str">
        <f>IF(AND(OR(D4466=Tablas!$C$35,D4466=Tablas!$C$36,D4466=Tablas!$C$37),C4473="",D4473="",E4473="",F4473="",G4473=""),"Debe completar los datos de al menos un docente del curso","")</f>
        <v/>
      </c>
      <c r="AO4473" s="177"/>
      <c r="AP4473" s="178"/>
      <c r="AQ4473" s="178"/>
      <c r="AR4473" s="178"/>
      <c r="AS4473" s="178"/>
      <c r="AU4473" s="96" t="str">
        <f>IF(AND(OR(AP4466=Tablas!$C$35,AP4466=Tablas!$C$36,AP4466=Tablas!$C$37),AO4473="",AP4473="",AQ4473="",AR4473="",AS4473=""),"Debe completar los datos de al menos un docente del curso","")</f>
        <v/>
      </c>
    </row>
    <row r="4474" spans="3:48" x14ac:dyDescent="0.25">
      <c r="C4474" s="177"/>
      <c r="D4474" s="178"/>
      <c r="E4474" s="178"/>
      <c r="F4474" s="178"/>
      <c r="G4474" s="178"/>
      <c r="AO4474" s="177"/>
      <c r="AP4474" s="178"/>
      <c r="AQ4474" s="178"/>
      <c r="AR4474" s="178"/>
      <c r="AS4474" s="178"/>
    </row>
    <row r="4475" spans="3:48" x14ac:dyDescent="0.25">
      <c r="C4475" s="177"/>
      <c r="D4475" s="178"/>
      <c r="E4475" s="178"/>
      <c r="F4475" s="178"/>
      <c r="G4475" s="178"/>
      <c r="AO4475" s="177"/>
      <c r="AP4475" s="178"/>
      <c r="AQ4475" s="178"/>
      <c r="AR4475" s="178"/>
      <c r="AS4475" s="178"/>
    </row>
    <row r="4476" spans="3:48" x14ac:dyDescent="0.25">
      <c r="C4476" s="177"/>
      <c r="D4476" s="178"/>
      <c r="E4476" s="178"/>
      <c r="F4476" s="178"/>
      <c r="G4476" s="178"/>
      <c r="AO4476" s="177"/>
      <c r="AP4476" s="178"/>
      <c r="AQ4476" s="178"/>
      <c r="AR4476" s="178"/>
      <c r="AS4476" s="178"/>
    </row>
    <row r="4477" spans="3:48" x14ac:dyDescent="0.25">
      <c r="C4477" s="177"/>
      <c r="D4477" s="178"/>
      <c r="E4477" s="178"/>
      <c r="F4477" s="178"/>
      <c r="G4477" s="178"/>
      <c r="AO4477" s="177"/>
      <c r="AP4477" s="178"/>
      <c r="AQ4477" s="178"/>
      <c r="AR4477" s="178"/>
      <c r="AS4477" s="178"/>
    </row>
    <row r="4478" spans="3:48" x14ac:dyDescent="0.25">
      <c r="C4478" s="177"/>
      <c r="D4478" s="178"/>
      <c r="E4478" s="178"/>
      <c r="F4478" s="178"/>
      <c r="G4478" s="178"/>
      <c r="AO4478" s="177"/>
      <c r="AP4478" s="178"/>
      <c r="AQ4478" s="178"/>
      <c r="AR4478" s="178"/>
      <c r="AS4478" s="178"/>
    </row>
    <row r="4479" spans="3:48" x14ac:dyDescent="0.25">
      <c r="C4479" s="177"/>
      <c r="D4479" s="178"/>
      <c r="E4479" s="178"/>
      <c r="F4479" s="178"/>
      <c r="G4479" s="178"/>
      <c r="AO4479" s="177"/>
      <c r="AP4479" s="178"/>
      <c r="AQ4479" s="178"/>
      <c r="AR4479" s="178"/>
      <c r="AS4479" s="178"/>
    </row>
    <row r="4480" spans="3:48" x14ac:dyDescent="0.25">
      <c r="C4480" s="177"/>
      <c r="D4480" s="178"/>
      <c r="E4480" s="178"/>
      <c r="F4480" s="178"/>
      <c r="G4480" s="178"/>
      <c r="AO4480" s="177"/>
      <c r="AP4480" s="178"/>
      <c r="AQ4480" s="178"/>
      <c r="AR4480" s="178"/>
      <c r="AS4480" s="178"/>
    </row>
    <row r="4481" spans="2:55" x14ac:dyDescent="0.25">
      <c r="C4481" s="177"/>
      <c r="D4481" s="178"/>
      <c r="E4481" s="178"/>
      <c r="F4481" s="178"/>
      <c r="G4481" s="178"/>
      <c r="AO4481" s="177"/>
      <c r="AP4481" s="178"/>
      <c r="AQ4481" s="178"/>
      <c r="AR4481" s="178"/>
      <c r="AS4481" s="178"/>
    </row>
    <row r="4482" spans="2:55" x14ac:dyDescent="0.25">
      <c r="C4482" s="177"/>
      <c r="D4482" s="178"/>
      <c r="E4482" s="178"/>
      <c r="F4482" s="178"/>
      <c r="G4482" s="178"/>
      <c r="AO4482" s="177"/>
      <c r="AP4482" s="178"/>
      <c r="AQ4482" s="178"/>
      <c r="AR4482" s="178"/>
      <c r="AS4482" s="178"/>
    </row>
    <row r="4483" spans="2:55" x14ac:dyDescent="0.25">
      <c r="C4483" s="177"/>
      <c r="D4483" s="178"/>
      <c r="E4483" s="178"/>
      <c r="F4483" s="178"/>
      <c r="G4483" s="178"/>
      <c r="AO4483" s="177"/>
      <c r="AP4483" s="178"/>
      <c r="AQ4483" s="178"/>
      <c r="AR4483" s="178"/>
      <c r="AS4483" s="178"/>
    </row>
    <row r="4484" spans="2:55" x14ac:dyDescent="0.25">
      <c r="C4484" s="177"/>
      <c r="D4484" s="178"/>
      <c r="E4484" s="178"/>
      <c r="F4484" s="178"/>
      <c r="G4484" s="178"/>
      <c r="AO4484" s="177"/>
      <c r="AP4484" s="178"/>
      <c r="AQ4484" s="178"/>
      <c r="AR4484" s="178"/>
      <c r="AS4484" s="178"/>
    </row>
    <row r="4485" spans="2:55" x14ac:dyDescent="0.25">
      <c r="C4485" s="177"/>
      <c r="D4485" s="178"/>
      <c r="E4485" s="178"/>
      <c r="F4485" s="178"/>
      <c r="G4485" s="178"/>
      <c r="AO4485" s="177"/>
      <c r="AP4485" s="178"/>
      <c r="AQ4485" s="178"/>
      <c r="AR4485" s="178"/>
      <c r="AS4485" s="178"/>
    </row>
    <row r="4486" spans="2:55" x14ac:dyDescent="0.25">
      <c r="C4486" s="177"/>
      <c r="D4486" s="178"/>
      <c r="E4486" s="178"/>
      <c r="F4486" s="178"/>
      <c r="G4486" s="178"/>
      <c r="AO4486" s="177"/>
      <c r="AP4486" s="178"/>
      <c r="AQ4486" s="178"/>
      <c r="AR4486" s="178"/>
      <c r="AS4486" s="178"/>
    </row>
    <row r="4487" spans="2:55" x14ac:dyDescent="0.25">
      <c r="C4487" s="177"/>
      <c r="D4487" s="178"/>
      <c r="E4487" s="178"/>
      <c r="F4487" s="178"/>
      <c r="G4487" s="178"/>
      <c r="AO4487" s="177"/>
      <c r="AP4487" s="178"/>
      <c r="AQ4487" s="178"/>
      <c r="AR4487" s="178"/>
      <c r="AS4487" s="178"/>
    </row>
    <row r="4489" spans="2:55" ht="15.75" x14ac:dyDescent="0.25">
      <c r="B4489" s="271" t="s">
        <v>9201</v>
      </c>
      <c r="C4489" s="271"/>
      <c r="D4489" s="271"/>
      <c r="E4489" s="271"/>
      <c r="F4489" s="271"/>
      <c r="G4489" s="271"/>
      <c r="H4489" s="271"/>
      <c r="I4489" s="271"/>
      <c r="J4489" s="271"/>
      <c r="K4489" s="271"/>
      <c r="L4489" s="271"/>
      <c r="M4489" s="271"/>
      <c r="N4489" s="271"/>
      <c r="O4489" s="271"/>
      <c r="P4489" s="271"/>
      <c r="Q4489" s="271"/>
      <c r="AN4489" s="271" t="s">
        <v>9201</v>
      </c>
      <c r="AO4489" s="271"/>
      <c r="AP4489" s="271"/>
      <c r="AQ4489" s="271"/>
      <c r="AR4489" s="271"/>
      <c r="AS4489" s="271"/>
      <c r="AT4489" s="271"/>
      <c r="AU4489" s="271"/>
      <c r="AV4489" s="271"/>
      <c r="AW4489" s="271"/>
      <c r="AX4489" s="271"/>
      <c r="AY4489" s="271"/>
      <c r="AZ4489" s="271"/>
      <c r="BA4489" s="271"/>
      <c r="BB4489" s="271"/>
      <c r="BC4489" s="271"/>
    </row>
    <row r="4492" spans="2:55" x14ac:dyDescent="0.25">
      <c r="D4492" s="102" t="s">
        <v>9202</v>
      </c>
      <c r="E4492" s="102" t="s">
        <v>9203</v>
      </c>
      <c r="AP4492" s="102" t="s">
        <v>9202</v>
      </c>
      <c r="AQ4492" s="102" t="s">
        <v>9203</v>
      </c>
    </row>
    <row r="4493" spans="2:55" x14ac:dyDescent="0.25">
      <c r="C4493" s="64" t="s">
        <v>9204</v>
      </c>
      <c r="D4493" s="134"/>
      <c r="E4493" s="134"/>
      <c r="AO4493" s="64" t="s">
        <v>9204</v>
      </c>
      <c r="AP4493" s="134"/>
      <c r="AQ4493" s="134"/>
    </row>
    <row r="4494" spans="2:55" x14ac:dyDescent="0.25">
      <c r="C4494" s="64"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Profesional'!G4424=Tablas!$C$54)),"Desocupados","")</f>
        <v/>
      </c>
      <c r="D4494" s="134"/>
      <c r="E4494" s="134"/>
      <c r="AO4494" s="64"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Profesional'!AS4424=Tablas!$C$54)),"Desocupados","")</f>
        <v/>
      </c>
      <c r="AP4494" s="134"/>
      <c r="AQ4494" s="134"/>
    </row>
    <row r="4495" spans="2:55" x14ac:dyDescent="0.25">
      <c r="C4495" s="102" t="s">
        <v>7586</v>
      </c>
      <c r="D4495" s="64">
        <f>+D4493+D4494</f>
        <v>0</v>
      </c>
      <c r="E4495" s="64">
        <f>+E4493+E4494</f>
        <v>0</v>
      </c>
      <c r="AO4495" s="102" t="s">
        <v>7586</v>
      </c>
      <c r="AP4495" s="64">
        <f>+AP4493+AP4494</f>
        <v>0</v>
      </c>
      <c r="AQ4495" s="64">
        <f>+AQ4493+AQ4494</f>
        <v>0</v>
      </c>
    </row>
    <row r="4497" spans="2:55" ht="15.75" x14ac:dyDescent="0.25">
      <c r="B4497" s="271"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Profesional'!G4424=Tablas!$C$54)),"Compromiso de inserción de desocupados","")</f>
        <v/>
      </c>
      <c r="C4497" s="271"/>
      <c r="D4497" s="271"/>
      <c r="E4497" s="271"/>
      <c r="F4497" s="271"/>
      <c r="G4497" s="271"/>
      <c r="H4497" s="271"/>
      <c r="I4497" s="271"/>
      <c r="J4497" s="271"/>
      <c r="K4497" s="271"/>
      <c r="L4497" s="271"/>
      <c r="M4497" s="271"/>
      <c r="N4497" s="271"/>
      <c r="O4497" s="271"/>
      <c r="P4497" s="271"/>
      <c r="Q4497" s="271"/>
      <c r="AN4497" s="271"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Profesional'!AS4424=Tablas!$C$54)),"Compromiso de inserción de desocupados","")</f>
        <v/>
      </c>
      <c r="AO4497" s="271"/>
      <c r="AP4497" s="271"/>
      <c r="AQ4497" s="271"/>
      <c r="AR4497" s="271"/>
      <c r="AS4497" s="271"/>
      <c r="AT4497" s="271"/>
      <c r="AU4497" s="271"/>
      <c r="AV4497" s="271"/>
      <c r="AW4497" s="271"/>
      <c r="AX4497" s="271"/>
      <c r="AY4497" s="271"/>
      <c r="AZ4497" s="271"/>
      <c r="BA4497" s="271"/>
      <c r="BB4497" s="271"/>
      <c r="BC4497" s="271"/>
    </row>
    <row r="4499" spans="2:55" x14ac:dyDescent="0.25">
      <c r="C4499" s="355"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Profesional'!G4424=Tablas!$C$57),D4424="",G4424=""),IF(D4494&gt;0,"¿Se compromete a incorporar algún participante desocupado una vez concluido el curso/entrenamiento? ",""))</f>
        <v/>
      </c>
      <c r="D4499" s="355"/>
      <c r="E4499" s="355"/>
      <c r="F4499" s="355"/>
      <c r="G4499" s="355"/>
      <c r="H4499" s="164"/>
      <c r="AO4499" s="355"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Profesional'!AS4424=Tablas!$C$57),AP4424="",AS4424=""),IF(AP4494&gt;0,"¿Se compromete a incorporar algún participante desocupado una vez concluido el curso/entrenamiento? ",""))</f>
        <v/>
      </c>
      <c r="AP4499" s="355"/>
      <c r="AQ4499" s="355"/>
      <c r="AR4499" s="355"/>
      <c r="AS4499" s="355"/>
      <c r="AT4499" s="164"/>
    </row>
    <row r="4501" spans="2:55" x14ac:dyDescent="0.25">
      <c r="C4501" s="20"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Profesional'!G4424=Tablas!$C$57),D4424="",G4424=""),IF(AND(D4494&gt;0,H4499="SI"),"¿Cuántos? *",""))</f>
        <v/>
      </c>
      <c r="D4501" s="164"/>
      <c r="AO4501" s="20"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Profesional'!AS4424=Tablas!$C$57),AP4424="",AS4424=""),IF(AND(AP4494&gt;0,AT4499="SI"),"¿Cuántos? *",""))</f>
        <v/>
      </c>
      <c r="AP4501" s="164"/>
    </row>
    <row r="4503" spans="2:55" x14ac:dyDescent="0.25">
      <c r="C4503" s="288"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Profesional'!G4424=Tablas!$C$57),D4424="",G4424=""),IF(AND(D4494&gt;0,H4499="SI"),"¿En qué puestos serán incorporados? *",""))</f>
        <v/>
      </c>
      <c r="D4503" s="288"/>
      <c r="E4503" s="289"/>
      <c r="F4503" s="289"/>
      <c r="G4503" s="289"/>
      <c r="H4503" s="289"/>
      <c r="I4503" s="289"/>
      <c r="J4503" s="289"/>
      <c r="K4503" s="289"/>
      <c r="L4503" s="289"/>
      <c r="M4503" s="289"/>
      <c r="N4503" s="289"/>
      <c r="O4503" s="289"/>
      <c r="P4503" s="289"/>
      <c r="AO4503" s="288"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Profesional'!AS4424=Tablas!$C$57),AP4424="",AS4424=""),IF(AND(AP4494&gt;0,AT4499="SI"),"¿En qué puestos serán incorporados? *",""))</f>
        <v/>
      </c>
      <c r="AP4503" s="288"/>
      <c r="AQ4503" s="289"/>
      <c r="AR4503" s="289"/>
      <c r="AS4503" s="289"/>
      <c r="AT4503" s="289"/>
      <c r="AU4503" s="289"/>
      <c r="AV4503" s="289"/>
      <c r="AW4503" s="289"/>
      <c r="AX4503" s="289"/>
      <c r="AY4503" s="289"/>
      <c r="AZ4503" s="289"/>
      <c r="BA4503" s="289"/>
      <c r="BB4503" s="289"/>
    </row>
    <row r="4505" spans="2:55" x14ac:dyDescent="0.25">
      <c r="C4505" s="158"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Profesional'!G4424=Tablas!$C$57),D4424="",G4424=""),IF(AND(D4494&gt;0,H4499="SI"),"Indique a que grupo pertenecen los desocupados a incorporar *",""))</f>
        <v/>
      </c>
      <c r="D4505" s="158"/>
      <c r="E4505" s="158"/>
      <c r="F4505" s="137"/>
      <c r="G4505" s="159"/>
      <c r="H4505" s="159"/>
      <c r="AO4505" s="158"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Profesional'!AS4424=Tablas!$C$57),AP4424="",AS4424=""),IF(AND(AP4494&gt;0,AT4499="SI"),"Indique a que grupo pertenecen los desocupados a incorporar *",""))</f>
        <v/>
      </c>
      <c r="AP4505" s="158"/>
      <c r="AQ4505" s="158"/>
      <c r="AR4505" s="137"/>
      <c r="AS4505" s="159"/>
      <c r="AT4505" s="159"/>
    </row>
    <row r="4507" spans="2:55" x14ac:dyDescent="0.25">
      <c r="C4507" s="38"/>
      <c r="D4507" s="38"/>
      <c r="E4507" s="180"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Profesional'!G4424=Tablas!$C$57),D4424="",G4424=""),IF(AND(D4494&gt;0,H4499="SI"),"18 a 24 años",""))</f>
        <v/>
      </c>
      <c r="F4507" s="180"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Profesional'!G4424=Tablas!$C$57),D4424="",G4424=""),IF(AND(D4494&gt;0,H4499="SI"),"25 a 44 años",""))</f>
        <v/>
      </c>
      <c r="G4507" s="180"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Profesional'!G4424=Tablas!$C$57),D4424="",G4424=""),IF(AND(D4494&gt;0,H4499="SI"),"Mayores de 45 años",""))</f>
        <v/>
      </c>
      <c r="H4507" s="180"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Profesional'!G4424=Tablas!$C$57),D4424="",G4424=""),IF(AND(D4494&gt;0,H4499="SI"),"Total",""))</f>
        <v/>
      </c>
      <c r="AO4507" s="38"/>
      <c r="AP4507" s="38"/>
      <c r="AQ4507" s="180"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Profesional'!AS4424=Tablas!$C$57),AP4424="",AS4424=""),IF(AND(AP4494&gt;0,AT4499="SI"),"18 a 24 años",""))</f>
        <v/>
      </c>
      <c r="AR4507" s="180"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Profesional'!AS4424=Tablas!$C$57),AP4424="",AS4424=""),IF(AND(AP4494&gt;0,AT4499="SI"),"25 a 44 años",""))</f>
        <v/>
      </c>
      <c r="AS4507" s="180"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Profesional'!AS4424=Tablas!$C$57),AP4424="",AS4424=""),IF(AND(AP4494&gt;0,AT4499="SI"),"Mayores de 45 años",""))</f>
        <v/>
      </c>
      <c r="AT4507" s="180"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Profesional'!AS4424=Tablas!$C$57),AP4424="",AS4424=""),IF(AND(AP4494&gt;0,AT4499="SI"),"Total",""))</f>
        <v/>
      </c>
    </row>
    <row r="4508" spans="2:55" x14ac:dyDescent="0.25">
      <c r="C4508" s="395"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Profesional'!G4424=Tablas!$C$57),D4424="",G4424=""),IF(AND(D4494&gt;0,H4499="SI"),"En general",""))</f>
        <v/>
      </c>
      <c r="D4508" s="395"/>
      <c r="E4508" s="181"/>
      <c r="F4508" s="181"/>
      <c r="G4508" s="181"/>
      <c r="H4508"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Profesional'!G4424=Tablas!$C$57),D4424="",G4424=""),IF(AND(D4494&gt;0,H4499="SI"),+E4508+F4508+G4508,""))</f>
        <v/>
      </c>
      <c r="AO4508" s="395"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Profesional'!AS4424=Tablas!$C$57),AP4424="",AS4424=""),IF(AND(AP4494&gt;0,AT4499="SI"),"En general",""))</f>
        <v/>
      </c>
      <c r="AP4508" s="395"/>
      <c r="AQ4508" s="181"/>
      <c r="AR4508" s="181"/>
      <c r="AS4508" s="181"/>
      <c r="AT4508"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Profesional'!AS4424=Tablas!$C$57),AP4424="",AS4424=""),IF(AND(AP4494&gt;0,AT4499="SI"),+AQ4508+AR4508+AS4508,""))</f>
        <v/>
      </c>
    </row>
    <row r="4509" spans="2:55" x14ac:dyDescent="0.25">
      <c r="C4509" s="395"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Profesional'!G4424=Tablas!$C$57),D4424="",G4424=""),IF(AND(D4494&gt;0,H4499="SI"),"Con Discapacidad ",""))</f>
        <v/>
      </c>
      <c r="D4509" s="395"/>
      <c r="E4509" s="181"/>
      <c r="F4509" s="181"/>
      <c r="G4509" s="181"/>
      <c r="H4509"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Profesional'!G4424=Tablas!$C$57),D4424="",G4424=""),IF(AND(D4494&gt;0,H4499="SI"),+E4509+F4509+G4509,""))</f>
        <v/>
      </c>
      <c r="AO4509" s="395"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Profesional'!AS4424=Tablas!$C$57),AP4424="",AS4424=""),IF(AND(AP4494&gt;0,AT4499="SI"),"Con Discapacidad ",""))</f>
        <v/>
      </c>
      <c r="AP4509" s="395"/>
      <c r="AQ4509" s="181"/>
      <c r="AR4509" s="181"/>
      <c r="AS4509" s="181"/>
      <c r="AT4509"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Profesional'!AS4424=Tablas!$C$57),AP4424="",AS4424=""),IF(AND(AP4494&gt;0,AT4499="SI"),+AQ4509+AR4509+AS4509,""))</f>
        <v/>
      </c>
    </row>
    <row r="4510" spans="2:55" x14ac:dyDescent="0.25">
      <c r="C4510" s="395"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Profesional'!G4424=Tablas!$C$57),D4424="",G4424=""),IF(AND(D4494&gt;0,H4499="SI"),"Incluidos en el Seguro de Capacitación y Empleo (SCyE)",""))</f>
        <v/>
      </c>
      <c r="D4510" s="395"/>
      <c r="E4510" s="181"/>
      <c r="F4510" s="181"/>
      <c r="G4510" s="181"/>
      <c r="H4510"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Profesional'!G4424=Tablas!$C$57),D4424="",G4424=""),IF(AND(D4494&gt;0,H4499="SI"),+E4510+F4510+G4510,""))</f>
        <v/>
      </c>
      <c r="AO4510" s="395"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Profesional'!AS4424=Tablas!$C$57),AP4424="",AS4424=""),IF(AND(AP4494&gt;0,AT4499="SI"),"Incluidos en el Seguro de Capacitación y Empleo (SCyE)",""))</f>
        <v/>
      </c>
      <c r="AP4510" s="395"/>
      <c r="AQ4510" s="181"/>
      <c r="AR4510" s="181"/>
      <c r="AS4510" s="181"/>
      <c r="AT4510"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Profesional'!AS4424=Tablas!$C$57),AP4424="",AS4424=""),IF(AND(AP4494&gt;0,AT4499="SI"),+AQ4510+AR4510+AS4510,""))</f>
        <v/>
      </c>
    </row>
    <row r="4511" spans="2:55" x14ac:dyDescent="0.25">
      <c r="C4511" s="396"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Profesional'!G4424=Tablas!$C$57),D4424="",G4424=""),IF(AND(D4494&gt;0,H4499="SI"),"Total",""))</f>
        <v/>
      </c>
      <c r="D4511" s="396"/>
      <c r="E4511"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Profesional'!G4424=Tablas!$C$57),D4424="",G4424=""),IF(AND(D4494&gt;0,H4499="SI"),+E4508+E4509+E4510,""))</f>
        <v/>
      </c>
      <c r="F4511"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Profesional'!G4424=Tablas!$C$57),D4424="",G4424=""),IF(AND(D4494&gt;0,H4499="SI"),+F4508+F4509+F4510,""))</f>
        <v/>
      </c>
      <c r="G4511"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Profesional'!G4424=Tablas!$C$57),D4424="",G4424=""),IF(AND(D4494&gt;0,H4499="SI"),+G4508+G4509+G4510,""))</f>
        <v/>
      </c>
      <c r="H4511" s="182" t="str">
        <f>IF(OR(AND('Formacion Profesional'!D4424=Tablas!$C$61,'Formacion Profesional'!G4424=Tablas!$C$53),AND('Formacion Profesional'!D4424=Tablas!$C$61,'Formacion Profesional'!G4424=Tablas!$C$54),AND('Formacion Profesional'!D4424=Tablas!$C$62,'Formacion Profesional'!G4424=Tablas!$C$53),AND('Formacion Profesional'!D4424=Tablas!$C$62,'Formacion Profesional'!G4424=Tablas!$C$54),AND('Formacion Profesional'!D4424=Tablas!$C$62,'Formacion Profesional'!G4424=Tablas!$C$56),AND('Formacion Profesional'!D4424=Tablas!$C$62,'Formacion Profesional'!G4424=Tablas!$C$57),D4424="",G4424=""),IF(AND(D4494&gt;0,H4499="SI"),+H4508+H4509+H4510,""))</f>
        <v/>
      </c>
      <c r="AO4511" s="396"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Profesional'!AS4424=Tablas!$C$57),AP4424="",AS4424=""),IF(AND(AP4494&gt;0,AT4499="SI"),"Total",""))</f>
        <v/>
      </c>
      <c r="AP4511" s="396"/>
      <c r="AQ4511"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Profesional'!AS4424=Tablas!$C$57),AP4424="",AS4424=""),IF(AND(AP4494&gt;0,AT4499="SI"),+AQ4508+AQ4509+AQ4510,""))</f>
        <v/>
      </c>
      <c r="AR4511"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Profesional'!AS4424=Tablas!$C$57),AP4424="",AS4424=""),IF(AND(AP4494&gt;0,AT4499="SI"),+AR4508+AR4509+AR4510,""))</f>
        <v/>
      </c>
      <c r="AS4511"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Profesional'!AS4424=Tablas!$C$57),AP4424="",AS4424=""),IF(AND(AP4494&gt;0,AT4499="SI"),+AS4508+AS4509+AS4510,""))</f>
        <v/>
      </c>
      <c r="AT4511" s="182" t="str">
        <f>IF(OR(AND('Formacion Profesional'!AP4424=Tablas!$C$61,'Formacion Profesional'!AS4424=Tablas!$C$53),AND('Formacion Profesional'!AP4424=Tablas!$C$61,'Formacion Profesional'!AS4424=Tablas!$C$54),AND('Formacion Profesional'!AP4424=Tablas!$C$62,'Formacion Profesional'!AS4424=Tablas!$C$53),AND('Formacion Profesional'!AP4424=Tablas!$C$62,'Formacion Profesional'!AS4424=Tablas!$C$54),AND('Formacion Profesional'!AP4424=Tablas!$C$62,'Formacion Profesional'!AS4424=Tablas!$C$56),AND('Formacion Profesional'!AP4424=Tablas!$C$62,'Formacion Profesional'!AS4424=Tablas!$C$57),AP4424="",AS4424=""),IF(AND(AP4494&gt;0,AT4499="SI"),+AT4508+AT4509+AT4510,""))</f>
        <v/>
      </c>
    </row>
    <row r="4514" spans="2:55" ht="15.75" x14ac:dyDescent="0.25">
      <c r="B4514" s="271" t="str">
        <f>IF(OR(AND(D4424=Tablas!$C$61,'Formacion Profesional'!G4424=Tablas!$C$53),AND(D4424=Tablas!$C$61,'Formacion Profesional'!G4424=Tablas!$C$54),AND(D4424=Tablas!$C$62,'Formacion Profesional'!G4424=Tablas!$C$53),AND(D4424=Tablas!$C$62,'Formacion Profesional'!G4424=Tablas!$C$54),AND(D4424=Tablas!$C$62,'Formacion Profesional'!G4424=Tablas!$C$56)),"Participantes ocupados","")</f>
        <v/>
      </c>
      <c r="C4514" s="271"/>
      <c r="D4514" s="271"/>
      <c r="E4514" s="271"/>
      <c r="F4514" s="271"/>
      <c r="G4514" s="271"/>
      <c r="H4514" s="271"/>
      <c r="I4514" s="271"/>
      <c r="J4514" s="271"/>
      <c r="K4514" s="271"/>
      <c r="L4514" s="271"/>
      <c r="M4514" s="271"/>
      <c r="N4514" s="271"/>
      <c r="O4514" s="271"/>
      <c r="P4514" s="271"/>
      <c r="Q4514" s="271"/>
      <c r="AN4514" s="271"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Profesional'!AS4424=Tablas!$C$56)),"Participantes ocupados","")</f>
        <v/>
      </c>
      <c r="AO4514" s="271"/>
      <c r="AP4514" s="271"/>
      <c r="AQ4514" s="271"/>
      <c r="AR4514" s="271"/>
      <c r="AS4514" s="271"/>
      <c r="AT4514" s="271"/>
      <c r="AU4514" s="271"/>
      <c r="AV4514" s="271"/>
      <c r="AW4514" s="271"/>
      <c r="AX4514" s="271"/>
      <c r="AY4514" s="271"/>
      <c r="AZ4514" s="271"/>
      <c r="BA4514" s="271"/>
      <c r="BB4514" s="271"/>
      <c r="BC4514" s="271"/>
    </row>
    <row r="4517" spans="2:55" x14ac:dyDescent="0.25">
      <c r="C4517" s="58"/>
      <c r="D4517" s="165" t="str">
        <f>IF(OR(AND(D4424=Tablas!$C$61,'Formacion Profesional'!G4424=Tablas!$C$53),AND(D4424=Tablas!$C$61,'Formacion Profesional'!G4424=Tablas!$C$54),AND(D4424=Tablas!$C$62,'Formacion Profesional'!G4424=Tablas!$C$53),AND(D4424=Tablas!$C$62,'Formacion Profesional'!G4424=Tablas!$C$54),AND(D4424=Tablas!$C$62,'Formacion Profesional'!G4424=Tablas!$C$56)),"Una réplica","")</f>
        <v/>
      </c>
      <c r="E4517" s="162" t="str">
        <f>IF(OR(AND(D4424=Tablas!$C$61,'Formacion Profesional'!G4424=Tablas!$C$53),AND(D4424=Tablas!$C$61,'Formacion Profesional'!G4424=Tablas!$C$54),AND(D4424=Tablas!$C$62,'Formacion Profesional'!G4424=Tablas!$C$53),AND(D4424=Tablas!$C$62,'Formacion Profesional'!G4424=Tablas!$C$54),AND(D4424=Tablas!$C$62,'Formacion Profesional'!G4424=Tablas!$C$56)),"Todas las réplicas","")</f>
        <v/>
      </c>
      <c r="AO4517" s="58"/>
      <c r="AP4517" s="165"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Profesional'!AS4424=Tablas!$C$56)),"Una réplica","")</f>
        <v/>
      </c>
      <c r="AQ4517" s="162"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Profesional'!AS4424=Tablas!$C$56)),"Todas las réplicas","")</f>
        <v/>
      </c>
    </row>
    <row r="4518" spans="2:55" x14ac:dyDescent="0.25">
      <c r="C4518" s="167" t="str">
        <f>IF(OR(AND(D4424=Tablas!$C$61,'Formacion Profesional'!G4424=Tablas!$C$53),AND(D4424=Tablas!$C$61,'Formacion Profesional'!G4424=Tablas!$C$54),AND(D4424=Tablas!$C$62,'Formacion Profesional'!G4424=Tablas!$C$53),AND(D4424=Tablas!$C$62,'Formacion Profesional'!G4424=Tablas!$C$54),AND(D4424=Tablas!$C$62,'Formacion Profesional'!G4424=Tablas!$C$56)),"Del sujeto beneficiario","")</f>
        <v/>
      </c>
      <c r="D4518" s="127"/>
      <c r="E4518" s="127"/>
      <c r="AO4518" s="167"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Profesional'!AS4424=Tablas!$C$56)),"Del sujeto beneficiario","")</f>
        <v/>
      </c>
      <c r="AP4518" s="127"/>
      <c r="AQ4518" s="127"/>
    </row>
    <row r="4519" spans="2:55" x14ac:dyDescent="0.25">
      <c r="C4519" s="73" t="str">
        <f>IF(OR(AND(D4424=Tablas!$C$61,'Formacion Profesional'!G4424=Tablas!$C$53),AND(D4424=Tablas!$C$61,'Formacion Profesional'!G4424=Tablas!$C$54),AND(D4424=Tablas!$C$62,'Formacion Profesional'!G4424=Tablas!$C$53),AND(D4424=Tablas!$C$62,'Formacion Profesional'!G4424=Tablas!$C$54),AND(D4424=Tablas!$C$62,'Formacion Profesional'!G4424=Tablas!$C$56)),"De la/s patrocinada/s","")</f>
        <v/>
      </c>
      <c r="D4519" s="127"/>
      <c r="E4519" s="127"/>
      <c r="AO4519" s="73"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Profesional'!AS4424=Tablas!$C$56)),"De la/s patrocinada/s","")</f>
        <v/>
      </c>
      <c r="AP4519" s="127"/>
      <c r="AQ4519" s="127"/>
    </row>
    <row r="4520" spans="2:55" x14ac:dyDescent="0.25">
      <c r="C4520" s="126" t="str">
        <f>IF(OR(AND(D4424=Tablas!$C$61,'Formacion Profesional'!G4424=Tablas!$C$53),AND(D4424=Tablas!$C$61,'Formacion Profesional'!G4424=Tablas!$C$54),AND(D4424=Tablas!$C$62,'Formacion Profesional'!G4424=Tablas!$C$53),AND(D4424=Tablas!$C$62,'Formacion Profesional'!G4424=Tablas!$C$54),AND(D4424=Tablas!$C$62,'Formacion Profesional'!G4424=Tablas!$C$56)),"Total","")</f>
        <v/>
      </c>
      <c r="D4520" s="128" t="str">
        <f>IF(OR(AND(D4424=Tablas!$C$61,'Formacion Profesional'!G4424=Tablas!$C$53),AND(D4424=Tablas!$C$61,'Formacion Profesional'!G4424=Tablas!$C$54),AND(D4424=Tablas!$C$62,'Formacion Profesional'!G4424=Tablas!$C$53),AND(D4424=Tablas!$C$62,'Formacion Profesional'!G4424=Tablas!$C$54),AND(D4424=Tablas!$C$62,'Formacion Profesional'!G4424=Tablas!$C$56)),SUM(D4518:D4519),"")</f>
        <v/>
      </c>
      <c r="E4520" s="128" t="str">
        <f>IF(OR(AND(D4424=Tablas!$C$61,'Formacion Profesional'!G4424=Tablas!$C$53),AND(D4424=Tablas!$C$61,'Formacion Profesional'!G4424=Tablas!$C$54),AND(D4424=Tablas!$C$62,'Formacion Profesional'!G4424=Tablas!$C$53),AND(D4424=Tablas!$C$62,'Formacion Profesional'!G4424=Tablas!$C$54),AND(D4424=Tablas!$C$62,'Formacion Profesional'!G4424=Tablas!$C$56)),SUM(E4518:E4519),"")</f>
        <v/>
      </c>
      <c r="AO4520" s="12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Profesional'!AS4424=Tablas!$C$56)),"Total","")</f>
        <v/>
      </c>
      <c r="AP4520" s="128"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Profesional'!AS4424=Tablas!$C$56)),SUM(AP4518:AP4519),"")</f>
        <v/>
      </c>
      <c r="AQ4520" s="128"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Profesional'!AS4424=Tablas!$C$56)),SUM(AQ4518:AQ4519),"")</f>
        <v/>
      </c>
    </row>
    <row r="4523" spans="2:55" ht="15.75" x14ac:dyDescent="0.25">
      <c r="B4523" s="271" t="s">
        <v>9274</v>
      </c>
      <c r="C4523" s="271"/>
      <c r="D4523" s="271"/>
      <c r="E4523" s="271"/>
      <c r="F4523" s="271"/>
      <c r="G4523" s="271"/>
      <c r="H4523" s="271"/>
      <c r="I4523" s="271"/>
      <c r="J4523" s="271"/>
      <c r="K4523" s="271"/>
      <c r="L4523" s="271"/>
      <c r="M4523" s="271"/>
      <c r="N4523" s="271"/>
      <c r="O4523" s="271"/>
      <c r="P4523" s="271"/>
      <c r="Q4523" s="271"/>
      <c r="AN4523" s="271" t="s">
        <v>9274</v>
      </c>
      <c r="AO4523" s="271"/>
      <c r="AP4523" s="271"/>
      <c r="AQ4523" s="271"/>
      <c r="AR4523" s="271"/>
      <c r="AS4523" s="271"/>
      <c r="AT4523" s="271"/>
      <c r="AU4523" s="271"/>
      <c r="AV4523" s="271"/>
      <c r="AW4523" s="271"/>
      <c r="AX4523" s="271"/>
      <c r="AY4523" s="271"/>
      <c r="AZ4523" s="271"/>
      <c r="BA4523" s="271"/>
      <c r="BB4523" s="271"/>
      <c r="BC4523" s="271"/>
    </row>
    <row r="4525" spans="2:55" ht="71.25" customHeight="1" x14ac:dyDescent="0.25">
      <c r="C4525" s="38"/>
      <c r="D4525" s="38"/>
      <c r="E4525" s="166" t="str">
        <f>IF(OR(AND(D4424=Tablas!$C$61,'Formacion Profesional'!G4424=Tablas!$C$53),AND(D4424=Tablas!$C$61,'Formacion Profesional'!G4424=Tablas!$C$54),AND(D4424=Tablas!$C$62,'Formacion Profesional'!G4424=Tablas!$C$53),AND(D4424=Tablas!$C$62,'Formacion Profesional'!G4424=Tablas!$C$54),AND(D4424=Tablas!$C$62,'Formacion Profesional'!G4424=Tablas!$C$56)),"Producción / Operaciones","")</f>
        <v/>
      </c>
      <c r="F4525" s="166" t="str">
        <f>IF(OR(AND(D4424=Tablas!$C$61,'Formacion Profesional'!G4424=Tablas!$C$53),AND(D4424=Tablas!$C$61,'Formacion Profesional'!G4424=Tablas!$C$54),AND(D4424=Tablas!$C$62,'Formacion Profesional'!G4424=Tablas!$C$53),AND(D4424=Tablas!$C$62,'Formacion Profesional'!G4424=Tablas!$C$54),AND(D4424=Tablas!$C$62,'Formacion Profesional'!G4424=Tablas!$C$56)),"Comercial y ventas","")</f>
        <v/>
      </c>
      <c r="G4525" s="166" t="str">
        <f>IF(OR(AND(D4424=Tablas!$C$61,'Formacion Profesional'!G4424=Tablas!$C$53),AND(D4424=Tablas!$C$61,'Formacion Profesional'!G4424=Tablas!$C$54),AND(D4424=Tablas!$C$62,'Formacion Profesional'!G4424=Tablas!$C$53),AND(D4424=Tablas!$C$62,'Formacion Profesional'!G4424=Tablas!$C$54),AND(D4424=Tablas!$C$62,'Formacion Profesional'!G4424=Tablas!$C$56)),"Administración y finanzas","")</f>
        <v/>
      </c>
      <c r="H4525" s="166" t="str">
        <f>IF(OR(AND(D4424=Tablas!$C$61,'Formacion Profesional'!G4424=Tablas!$C$53),AND(D4424=Tablas!$C$61,'Formacion Profesional'!G4424=Tablas!$C$54),AND(D4424=Tablas!$C$62,'Formacion Profesional'!G4424=Tablas!$C$53),AND(D4424=Tablas!$C$62,'Formacion Profesional'!G4424=Tablas!$C$54),AND(D4424=Tablas!$C$62,'Formacion Profesional'!G4424=Tablas!$C$56)),"Recursos Humanos","")</f>
        <v/>
      </c>
      <c r="I4525" s="166" t="str">
        <f>IF(OR(AND(D4424=Tablas!$C$61,'Formacion Profesional'!G4424=Tablas!$C$53),AND(D4424=Tablas!$C$61,'Formacion Profesional'!G4424=Tablas!$C$54),AND(D4424=Tablas!$C$62,'Formacion Profesional'!G4424=Tablas!$C$53),AND(D4424=Tablas!$C$62,'Formacion Profesional'!G4424=Tablas!$C$54),AND(D4424=Tablas!$C$62,'Formacion Profesional'!G4424=Tablas!$C$56)),"Otros","")</f>
        <v/>
      </c>
      <c r="J4525" s="166" t="str">
        <f>IF(OR(AND(D4424=Tablas!$C$61,'Formacion Profesional'!G4424=Tablas!$C$53),AND(D4424=Tablas!$C$61,'Formacion Profesional'!G4424=Tablas!$C$54),AND(D4424=Tablas!$C$62,'Formacion Profesional'!G4424=Tablas!$C$53),AND(D4424=Tablas!$C$62,'Formacion Profesional'!G4424=Tablas!$C$54),AND(D4424=Tablas!$C$62,'Formacion Profesional'!G4424=Tablas!$C$56)),"Total","")</f>
        <v/>
      </c>
      <c r="L4525" s="26"/>
      <c r="AO4525" s="38"/>
      <c r="AP4525" s="38"/>
      <c r="AQ4525" s="16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Profesional'!AS4424=Tablas!$C$56)),"Producción / Operaciones","")</f>
        <v/>
      </c>
      <c r="AR4525" s="16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Profesional'!AS4424=Tablas!$C$56)),"Comercial y ventas","")</f>
        <v/>
      </c>
      <c r="AS4525" s="16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Profesional'!AS4424=Tablas!$C$56)),"Administración y finanzas","")</f>
        <v/>
      </c>
      <c r="AT4525" s="16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Profesional'!AS4424=Tablas!$C$56)),"Recursos Humanos","")</f>
        <v/>
      </c>
      <c r="AU4525" s="16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Profesional'!AS4424=Tablas!$C$56)),"Otros","")</f>
        <v/>
      </c>
      <c r="AV4525" s="16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Profesional'!AS4424=Tablas!$C$56)),"Total","")</f>
        <v/>
      </c>
      <c r="AX4525" s="26"/>
    </row>
    <row r="4526" spans="2:55" x14ac:dyDescent="0.25">
      <c r="C4526" s="397" t="str">
        <f>IF(AND('Empresa Cooperativa'!$D$12=Tablas!$C$4,OR(AND(D4424=Tablas!$C$61,'Formacion Profesional'!G4424=Tablas!$C$53),AND(D4424=Tablas!$C$61,'Formacion Profesional'!G4424=Tablas!$C$54),AND(D4424=Tablas!$C$62,'Formacion Profesional'!G4424=Tablas!$C$53),AND(D4424=Tablas!$C$62,'Formacion Profesional'!G4424=Tablas!$C$54),AND(D4424=Tablas!$C$62,'Formacion Profesional'!G4424=Tablas!$C$56))),"Gerentes",IF(AND('Empresa Cooperativa'!$D$12=Tablas!$C$5,OR(AND(D4424=Tablas!$C$61,'Formacion Profesional'!G4424=Tablas!$C$53),AND(D4424=Tablas!$C$61,'Formacion Profesional'!G4424=Tablas!$C$54),AND(D4424=Tablas!$C$62,'Formacion Profesional'!G4424=Tablas!$C$53),AND(D4424=Tablas!$C$62,'Formacion Profesional'!G4424=Tablas!$C$54),AND(D4424=Tablas!$C$62,'Formacion Profesional'!G4424=Tablas!$C$56))),"Asociados",""))</f>
        <v/>
      </c>
      <c r="D4526" s="397"/>
      <c r="E4526" s="129"/>
      <c r="F4526" s="129"/>
      <c r="G4526" s="129"/>
      <c r="H4526" s="129"/>
      <c r="I4526" s="129"/>
      <c r="J4526" s="131" t="str">
        <f>IF(OR(AND(D4424=Tablas!$C$61,'Formacion Profesional'!G4424=Tablas!$C$53),AND(D4424=Tablas!$C$61,'Formacion Profesional'!G4424=Tablas!$C$54),AND(D4424=Tablas!$C$62,'Formacion Profesional'!G4424=Tablas!$C$53),AND(D4424=Tablas!$C$62,'Formacion Profesional'!G4424=Tablas!$C$54),AND(D4424=Tablas!$C$62,'Formacion Profesional'!G4424=Tablas!$C$56)),SUM(E4526:I4526),"")</f>
        <v/>
      </c>
      <c r="L4526" s="26"/>
      <c r="AO4526" s="397" t="str">
        <f>IF(AND('Empresa Cooperativa'!$D$12=Tablas!$C$4,OR(AND(AP4424=Tablas!$C$61,'Formacion Profesional'!AS4424=Tablas!$C$53),AND(AP4424=Tablas!$C$61,'Formacion Profesional'!AS4424=Tablas!$C$54),AND(AP4424=Tablas!$C$62,'Formacion Profesional'!AS4424=Tablas!$C$53),AND(AP4424=Tablas!$C$62,'Formacion Profesional'!AS4424=Tablas!$C$54),AND(AP4424=Tablas!$C$62,'Formacion Profesional'!AS4424=Tablas!$C$56))),"Gerentes",IF(AND('Empresa Cooperativa'!$D$12=Tablas!$C$5,OR(AND(AP4424=Tablas!$C$61,'Formacion Profesional'!AS4424=Tablas!$C$53),AND(AP4424=Tablas!$C$61,'Formacion Profesional'!AS4424=Tablas!$C$54),AND(AP4424=Tablas!$C$62,'Formacion Profesional'!AS4424=Tablas!$C$53),AND(AP4424=Tablas!$C$62,'Formacion Profesional'!AS4424=Tablas!$C$54),AND(AP4424=Tablas!$C$62,'Formacion Profesional'!AS4424=Tablas!$C$56))),"Asociados",""))</f>
        <v/>
      </c>
      <c r="AP4526" s="397"/>
      <c r="AQ4526" s="129"/>
      <c r="AR4526" s="129"/>
      <c r="AS4526" s="129"/>
      <c r="AT4526" s="129"/>
      <c r="AU4526" s="129"/>
      <c r="AV4526" s="131"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Profesional'!AS4424=Tablas!$C$56)),SUM(AQ4526:AU4526),"")</f>
        <v/>
      </c>
      <c r="AX4526" s="26"/>
    </row>
    <row r="4527" spans="2:55" x14ac:dyDescent="0.25">
      <c r="C4527" s="398" t="str">
        <f>IF(AND('Empresa Cooperativa'!$D$12=Tablas!$C$4,OR(AND(D4424=Tablas!$C$61,'Formacion Profesional'!G4424=Tablas!$C$53),AND(D4424=Tablas!$C$61,'Formacion Profesional'!G4424=Tablas!$C$54),AND(D4424=Tablas!$C$62,'Formacion Profesional'!G4424=Tablas!$C$53),AND(D4424=Tablas!$C$62,'Formacion Profesional'!G4424=Tablas!$C$54),AND(D4424=Tablas!$C$62,'Formacion Profesional'!G4424=Tablas!$C$56))),"Mandos Medios (supervisores, jefes de área, etc.)","")</f>
        <v/>
      </c>
      <c r="D4527" s="398"/>
      <c r="E4527" s="129"/>
      <c r="F4527" s="129"/>
      <c r="G4527" s="129"/>
      <c r="H4527" s="129"/>
      <c r="I4527" s="129"/>
      <c r="J4527" s="131" t="str">
        <f>IF(OR(AND(D4424=Tablas!$C$61,'Formacion Profesional'!G4424=Tablas!$C$53),AND(D4424=Tablas!$C$61,'Formacion Profesional'!G4424=Tablas!$C$54),AND(D4424=Tablas!$C$62,'Formacion Profesional'!G4424=Tablas!$C$53),AND(D4424=Tablas!$C$62,'Formacion Profesional'!G4424=Tablas!$C$54),AND(D4424=Tablas!$C$62,'Formacion Profesional'!G4424=Tablas!$C$56)),SUM(E4527:I4527),"")</f>
        <v/>
      </c>
      <c r="L4527" s="26"/>
      <c r="AO4527" s="398" t="str">
        <f>IF(AND('Empresa Cooperativa'!$D$12=Tablas!$C$4,OR(AND(AP4424=Tablas!$C$61,'Formacion Profesional'!AS4424=Tablas!$C$53),AND(AP4424=Tablas!$C$61,'Formacion Profesional'!AS4424=Tablas!$C$54),AND(AP4424=Tablas!$C$62,'Formacion Profesional'!AS4424=Tablas!$C$53),AND(AP4424=Tablas!$C$62,'Formacion Profesional'!AS4424=Tablas!$C$54),AND(AP4424=Tablas!$C$62,'Formacion Profesional'!AS4424=Tablas!$C$56))),"Mandos Medios (supervisores, jefes de área, etc.)","")</f>
        <v/>
      </c>
      <c r="AP4527" s="398"/>
      <c r="AQ4527" s="129"/>
      <c r="AR4527" s="129"/>
      <c r="AS4527" s="129"/>
      <c r="AT4527" s="129"/>
      <c r="AU4527" s="129"/>
      <c r="AV4527" s="131"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Profesional'!AS4424=Tablas!$C$56)),SUM(AQ4527:AU4527),"")</f>
        <v/>
      </c>
      <c r="AX4527" s="26"/>
    </row>
    <row r="4528" spans="2:55" x14ac:dyDescent="0.25">
      <c r="C4528" s="398" t="str">
        <f>IF(AND('Empresa Cooperativa'!$D$12=Tablas!$C$4,OR(AND(D4424=Tablas!$C$61,'Formacion Profesional'!G4424=Tablas!$C$53),AND(D4424=Tablas!$C$61,'Formacion Profesional'!G4424=Tablas!$C$54),AND(D4424=Tablas!$C$62,'Formacion Profesional'!G4424=Tablas!$C$53),AND(D4424=Tablas!$C$62,'Formacion Profesional'!G4424=Tablas!$C$54),AND(D4424=Tablas!$C$62,'Formacion Profesional'!G4424=Tablas!$C$56))),"Operativos","")</f>
        <v/>
      </c>
      <c r="D4528" s="398"/>
      <c r="E4528" s="129"/>
      <c r="F4528" s="129"/>
      <c r="G4528" s="129"/>
      <c r="H4528" s="129"/>
      <c r="I4528" s="129"/>
      <c r="J4528" s="131" t="str">
        <f>IF(OR(AND(D4424=Tablas!$C$61,'Formacion Profesional'!G4424=Tablas!$C$53),AND(D4424=Tablas!$C$61,'Formacion Profesional'!G4424=Tablas!$C$54),AND(D4424=Tablas!$C$62,'Formacion Profesional'!G4424=Tablas!$C$53),AND(D4424=Tablas!$C$62,'Formacion Profesional'!G4424=Tablas!$C$54),AND(D4424=Tablas!$C$62,'Formacion Profesional'!G4424=Tablas!$C$56)),SUM(E4528:I4528),"")</f>
        <v/>
      </c>
      <c r="L4528" s="26"/>
      <c r="AO4528" s="398" t="str">
        <f>IF(AND('Empresa Cooperativa'!$D$12=Tablas!$C$4,OR(AND(AP4424=Tablas!$C$61,'Formacion Profesional'!AS4424=Tablas!$C$53),AND(AP4424=Tablas!$C$61,'Formacion Profesional'!AS4424=Tablas!$C$54),AND(AP4424=Tablas!$C$62,'Formacion Profesional'!AS4424=Tablas!$C$53),AND(AP4424=Tablas!$C$62,'Formacion Profesional'!AS4424=Tablas!$C$54),AND(AP4424=Tablas!$C$62,'Formacion Profesional'!AS4424=Tablas!$C$56))),"Operativos","")</f>
        <v/>
      </c>
      <c r="AP4528" s="398"/>
      <c r="AQ4528" s="129"/>
      <c r="AR4528" s="129"/>
      <c r="AS4528" s="129"/>
      <c r="AT4528" s="129"/>
      <c r="AU4528" s="129"/>
      <c r="AV4528" s="131"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Profesional'!AS4424=Tablas!$C$56)),SUM(AQ4528:AU4528),"")</f>
        <v/>
      </c>
      <c r="AX4528" s="26"/>
    </row>
    <row r="4529" spans="2:55" x14ac:dyDescent="0.25">
      <c r="C4529" s="386" t="str">
        <f>IF(OR(AND(D4424=Tablas!$C$61,'Formacion Profesional'!G4424=Tablas!$C$53),AND(D4424=Tablas!$C$61,'Formacion Profesional'!G4424=Tablas!$C$54),AND(D4424=Tablas!$C$62,'Formacion Profesional'!G4424=Tablas!$C$53),AND(D4424=Tablas!$C$62,'Formacion Profesional'!G4424=Tablas!$C$54),AND(D4424=Tablas!$C$62,'Formacion Profesional'!G4424=Tablas!$C$56)),"Total","")</f>
        <v/>
      </c>
      <c r="D4529" s="386"/>
      <c r="E4529" s="130" t="str">
        <f>IF(OR(AND(D4424=Tablas!$C$61,'Formacion Profesional'!G4424=Tablas!$C$53),AND(D4424=Tablas!$C$61,'Formacion Profesional'!G4424=Tablas!$C$54),AND(D4424=Tablas!$C$62,'Formacion Profesional'!G4424=Tablas!$C$53),AND(D4424=Tablas!$C$62,'Formacion Profesional'!G4424=Tablas!$C$54),AND(D4424=Tablas!$C$62,'Formacion Profesional'!G4424=Tablas!$C$56)),SUM(E4526:E4528),"")</f>
        <v/>
      </c>
      <c r="F4529" s="130" t="str">
        <f>IF(OR(AND(D4424=Tablas!$C$61,'Formacion Profesional'!G4424=Tablas!$C$53),AND(D4424=Tablas!$C$61,'Formacion Profesional'!G4424=Tablas!$C$54),AND(D4424=Tablas!$C$62,'Formacion Profesional'!G4424=Tablas!$C$53),AND(D4424=Tablas!$C$62,'Formacion Profesional'!G4424=Tablas!$C$54),AND(D4424=Tablas!$C$62,'Formacion Profesional'!G4424=Tablas!$C$56)),SUM(F4526:F4528),"")</f>
        <v/>
      </c>
      <c r="G4529" s="130" t="str">
        <f>IF(OR(AND(D4424=Tablas!$C$61,'Formacion Profesional'!G4424=Tablas!$C$53),AND(D4424=Tablas!$C$61,'Formacion Profesional'!G4424=Tablas!$C$54),AND(D4424=Tablas!$C$62,'Formacion Profesional'!G4424=Tablas!$C$53),AND(D4424=Tablas!$C$62,'Formacion Profesional'!G4424=Tablas!$C$54),AND(D4424=Tablas!$C$62,'Formacion Profesional'!G4424=Tablas!$C$56)),SUM(G4526:G4528),"")</f>
        <v/>
      </c>
      <c r="H4529" s="130" t="str">
        <f>IF(OR(AND(D4424=Tablas!$C$61,'Formacion Profesional'!G4424=Tablas!$C$53),AND(D4424=Tablas!$C$61,'Formacion Profesional'!G4424=Tablas!$C$54),AND(D4424=Tablas!$C$62,'Formacion Profesional'!G4424=Tablas!$C$53),AND(D4424=Tablas!$C$62,'Formacion Profesional'!G4424=Tablas!$C$54),AND(D4424=Tablas!$C$62,'Formacion Profesional'!G4424=Tablas!$C$56)),SUM(H4526:H4528),"")</f>
        <v/>
      </c>
      <c r="I4529" s="130" t="str">
        <f>IF(OR(AND(D4424=Tablas!$C$61,'Formacion Profesional'!G4424=Tablas!$C$53),AND(D4424=Tablas!$C$61,'Formacion Profesional'!G4424=Tablas!$C$54),AND(D4424=Tablas!$C$62,'Formacion Profesional'!G4424=Tablas!$C$53),AND(D4424=Tablas!$C$62,'Formacion Profesional'!G4424=Tablas!$C$54),AND(D4424=Tablas!$C$62,'Formacion Profesional'!G4424=Tablas!$C$56)),SUM(I4526:I4528),"")</f>
        <v/>
      </c>
      <c r="J4529" s="130" t="str">
        <f>IF(OR(AND(D4424=Tablas!$C$61,'Formacion Profesional'!G4424=Tablas!$C$53),AND(D4424=Tablas!$C$61,'Formacion Profesional'!G4424=Tablas!$C$54),AND(D4424=Tablas!$C$62,'Formacion Profesional'!G4424=Tablas!$C$53),AND(D4424=Tablas!$C$62,'Formacion Profesional'!G4424=Tablas!$C$54),AND(D4424=Tablas!$C$62,'Formacion Profesional'!G4424=Tablas!$C$56)),SUM(J4526:J4528),"")</f>
        <v/>
      </c>
      <c r="L4529" s="26"/>
      <c r="AO4529" s="386"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Profesional'!AS4424=Tablas!$C$56)),"Total","")</f>
        <v/>
      </c>
      <c r="AP4529" s="386"/>
      <c r="AQ4529" s="130"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Profesional'!AS4424=Tablas!$C$56)),SUM(AQ4526:AQ4528),"")</f>
        <v/>
      </c>
      <c r="AR4529" s="130"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Profesional'!AS4424=Tablas!$C$56)),SUM(AR4526:AR4528),"")</f>
        <v/>
      </c>
      <c r="AS4529" s="130"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Profesional'!AS4424=Tablas!$C$56)),SUM(AS4526:AS4528),"")</f>
        <v/>
      </c>
      <c r="AT4529" s="130"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Profesional'!AS4424=Tablas!$C$56)),SUM(AT4526:AT4528),"")</f>
        <v/>
      </c>
      <c r="AU4529" s="130"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Profesional'!AS4424=Tablas!$C$56)),SUM(AU4526:AU4528),"")</f>
        <v/>
      </c>
      <c r="AV4529" s="130" t="str">
        <f>IF(OR(AND(AP4424=Tablas!$C$61,'Formacion Profesional'!AS4424=Tablas!$C$53),AND(AP4424=Tablas!$C$61,'Formacion Profesional'!AS4424=Tablas!$C$54),AND(AP4424=Tablas!$C$62,'Formacion Profesional'!AS4424=Tablas!$C$53),AND(AP4424=Tablas!$C$62,'Formacion Profesional'!AS4424=Tablas!$C$54),AND(AP4424=Tablas!$C$62,'Formacion Profesional'!AS4424=Tablas!$C$56)),SUM(AV4526:AV4528),"")</f>
        <v/>
      </c>
      <c r="AX4529" s="26"/>
    </row>
    <row r="4531" spans="2:55" ht="15.75" x14ac:dyDescent="0.25">
      <c r="B4531" s="271" t="s">
        <v>9205</v>
      </c>
      <c r="C4531" s="271"/>
      <c r="D4531" s="271"/>
      <c r="E4531" s="271"/>
      <c r="F4531" s="271"/>
      <c r="G4531" s="271"/>
      <c r="H4531" s="271"/>
      <c r="I4531" s="271"/>
      <c r="J4531" s="271"/>
      <c r="K4531" s="271"/>
      <c r="L4531" s="271"/>
      <c r="M4531" s="271"/>
      <c r="N4531" s="271"/>
      <c r="O4531" s="271"/>
      <c r="P4531" s="271"/>
      <c r="Q4531" s="271"/>
      <c r="AN4531" s="271" t="s">
        <v>9205</v>
      </c>
      <c r="AO4531" s="271"/>
      <c r="AP4531" s="271"/>
      <c r="AQ4531" s="271"/>
      <c r="AR4531" s="271"/>
      <c r="AS4531" s="271"/>
      <c r="AT4531" s="271"/>
      <c r="AU4531" s="271"/>
      <c r="AV4531" s="271"/>
      <c r="AW4531" s="271"/>
      <c r="AX4531" s="271"/>
      <c r="AY4531" s="271"/>
      <c r="AZ4531" s="271"/>
      <c r="BA4531" s="271"/>
      <c r="BB4531" s="271"/>
      <c r="BC4531" s="271"/>
    </row>
    <row r="4533" spans="2:55" ht="69" customHeight="1" x14ac:dyDescent="0.25">
      <c r="D4533" s="162" t="str">
        <f>IF(D4519&gt;0,"Organismo patrocinado","")</f>
        <v/>
      </c>
      <c r="E4533" s="162" t="str">
        <f>IF(D4519&gt;0,"Dotacion de personal","")</f>
        <v/>
      </c>
      <c r="F4533" s="162" t="str">
        <f>IF(D4519&gt;0,"Cantidad de personas informadas a capacitar","")</f>
        <v/>
      </c>
      <c r="G4533" s="162" t="str">
        <f>IF(D4519&gt;0,"Cantidad de personas a capacitar en el curso","")</f>
        <v/>
      </c>
      <c r="AP4533" s="162" t="str">
        <f>IF(AP4519&gt;0,"Organismo patrocinado","")</f>
        <v/>
      </c>
      <c r="AQ4533" s="162" t="str">
        <f>IF(AP4519&gt;0,"Dotacion de personal","")</f>
        <v/>
      </c>
      <c r="AR4533" s="162" t="str">
        <f>IF(AP4519&gt;0,"Cantidad de personas informadas a capacitar","")</f>
        <v/>
      </c>
      <c r="AS4533" s="162" t="str">
        <f>IF(AP4519&gt;0,"Cantidad de personas a capacitar en el curso","")</f>
        <v/>
      </c>
    </row>
    <row r="4534" spans="2:55" x14ac:dyDescent="0.25">
      <c r="D4534" s="163"/>
      <c r="E4534" s="183" t="str">
        <f>IF(AND(D4519&gt;0,D4534&gt;0),VLOOKUP(D4534,'Organismos patrocinados'!$D$14:$G$43,3,FALSE),"")</f>
        <v/>
      </c>
      <c r="F4534" s="183" t="str">
        <f>IF(AND(D4519&gt;0,D4534&gt;0),VLOOKUP(D4534,'Organismos patrocinados'!$D$14:$G$43,4,FALSE),"")</f>
        <v/>
      </c>
      <c r="G4534" s="77"/>
      <c r="AP4534" s="163"/>
      <c r="AQ4534" s="183" t="str">
        <f>IF(AND(AP4519&gt;0,AP4534&gt;0),VLOOKUP(AP4534,'Organismos patrocinados'!$D$14:$G$43,3,FALSE),"")</f>
        <v/>
      </c>
      <c r="AR4534" s="183" t="str">
        <f>IF(AND(AP4519&gt;0,AP4534&gt;0),VLOOKUP(AP4534,'Organismos patrocinados'!$D$14:$G$43,4,FALSE),"")</f>
        <v/>
      </c>
      <c r="AS4534" s="77"/>
    </row>
    <row r="4535" spans="2:55" x14ac:dyDescent="0.25">
      <c r="D4535" s="163"/>
      <c r="E4535" s="183" t="str">
        <f>IF(AND(D4519&gt;0,D4535&gt;0),VLOOKUP(D4535,'Organismos patrocinados'!$D$14:$G$43,3,FALSE),"")</f>
        <v/>
      </c>
      <c r="F4535" s="183" t="str">
        <f>IF(AND(D4519&gt;0,D4535&gt;0),VLOOKUP(D4535,'Organismos patrocinados'!$D$14:$G$43,4,FALSE),"")</f>
        <v/>
      </c>
      <c r="G4535" s="77"/>
      <c r="AP4535" s="163"/>
      <c r="AQ4535" s="183" t="str">
        <f>IF(AND(AP4519&gt;0,AP4535&gt;0),VLOOKUP(AP4535,'Organismos patrocinados'!$D$14:$G$43,3,FALSE),"")</f>
        <v/>
      </c>
      <c r="AR4535" s="183" t="str">
        <f>IF(AND(AP4519&gt;0,AP4535&gt;0),VLOOKUP(AP4535,'Organismos patrocinados'!$D$14:$G$43,4,FALSE),"")</f>
        <v/>
      </c>
      <c r="AS4535" s="77"/>
    </row>
    <row r="4536" spans="2:55" x14ac:dyDescent="0.25">
      <c r="D4536" s="163"/>
      <c r="E4536" s="183" t="str">
        <f>IF(AND(D4519&gt;0,D4536&gt;0),VLOOKUP(D4536,'Organismos patrocinados'!$D$14:$G$43,3,FALSE),"")</f>
        <v/>
      </c>
      <c r="F4536" s="183" t="str">
        <f>IF(AND(D4519&gt;0,D4536&gt;0),VLOOKUP(D4536,'Organismos patrocinados'!$D$14:$G$43,4,FALSE),"")</f>
        <v/>
      </c>
      <c r="G4536" s="77"/>
      <c r="AP4536" s="163"/>
      <c r="AQ4536" s="183" t="str">
        <f>IF(AND(AP4519&gt;0,AP4536&gt;0),VLOOKUP(AP4536,'Organismos patrocinados'!$D$14:$G$43,3,FALSE),"")</f>
        <v/>
      </c>
      <c r="AR4536" s="183" t="str">
        <f>IF(AND(AP4519&gt;0,AP4536&gt;0),VLOOKUP(AP4536,'Organismos patrocinados'!$D$14:$G$43,4,FALSE),"")</f>
        <v/>
      </c>
      <c r="AS4536" s="77"/>
    </row>
    <row r="4537" spans="2:55" x14ac:dyDescent="0.25">
      <c r="D4537" s="163"/>
      <c r="E4537" s="183" t="str">
        <f>IF(AND(D4519&gt;0,D4537&gt;0),VLOOKUP(D4537,'Organismos patrocinados'!$D$14:$G$43,3,FALSE),"")</f>
        <v/>
      </c>
      <c r="F4537" s="183" t="str">
        <f>IF(AND(D4519&gt;0,D4537&gt;0),VLOOKUP(D4537,'Organismos patrocinados'!$D$14:$G$43,4,FALSE),"")</f>
        <v/>
      </c>
      <c r="G4537" s="77"/>
      <c r="AP4537" s="163"/>
      <c r="AQ4537" s="183" t="str">
        <f>IF(AND(AP4519&gt;0,AP4537&gt;0),VLOOKUP(AP4537,'Organismos patrocinados'!$D$14:$G$43,3,FALSE),"")</f>
        <v/>
      </c>
      <c r="AR4537" s="183" t="str">
        <f>IF(AND(AP4519&gt;0,AP4537&gt;0),VLOOKUP(AP4537,'Organismos patrocinados'!$D$14:$G$43,4,FALSE),"")</f>
        <v/>
      </c>
      <c r="AS4537" s="77"/>
    </row>
    <row r="4538" spans="2:55" x14ac:dyDescent="0.25">
      <c r="D4538" s="163"/>
      <c r="E4538" s="183" t="str">
        <f>IF(AND(D4519&gt;0,D4538&gt;0),VLOOKUP(D4538,'Organismos patrocinados'!$D$14:$G$43,3,FALSE),"")</f>
        <v/>
      </c>
      <c r="F4538" s="183" t="str">
        <f>IF(AND(D4519&gt;0,D4538&gt;0),VLOOKUP(D4538,'Organismos patrocinados'!$D$14:$G$43,4,FALSE),"")</f>
        <v/>
      </c>
      <c r="G4538" s="77"/>
      <c r="AP4538" s="163"/>
      <c r="AQ4538" s="183" t="str">
        <f>IF(AND(AP4519&gt;0,AP4538&gt;0),VLOOKUP(AP4538,'Organismos patrocinados'!$D$14:$G$43,3,FALSE),"")</f>
        <v/>
      </c>
      <c r="AR4538" s="183" t="str">
        <f>IF(AND(AP4519&gt;0,AP4538&gt;0),VLOOKUP(AP4538,'Organismos patrocinados'!$D$14:$G$43,4,FALSE),"")</f>
        <v/>
      </c>
      <c r="AS4538" s="77"/>
    </row>
    <row r="4539" spans="2:55" x14ac:dyDescent="0.25">
      <c r="D4539" s="163"/>
      <c r="E4539" s="183" t="str">
        <f>IF(AND(D4519&gt;0,D4539&gt;0),VLOOKUP(D4539,'Organismos patrocinados'!$D$14:$G$43,3,FALSE),"")</f>
        <v/>
      </c>
      <c r="F4539" s="183" t="str">
        <f>IF(AND(D4519&gt;0,D4539&gt;0),VLOOKUP(D4539,'Organismos patrocinados'!$D$14:$G$43,4,FALSE),"")</f>
        <v/>
      </c>
      <c r="G4539" s="77"/>
      <c r="AP4539" s="163"/>
      <c r="AQ4539" s="183" t="str">
        <f>IF(AND(AP4519&gt;0,AP4539&gt;0),VLOOKUP(AP4539,'Organismos patrocinados'!$D$14:$G$43,3,FALSE),"")</f>
        <v/>
      </c>
      <c r="AR4539" s="183" t="str">
        <f>IF(AND(AP4519&gt;0,AP4539&gt;0),VLOOKUP(AP4539,'Organismos patrocinados'!$D$14:$G$43,4,FALSE),"")</f>
        <v/>
      </c>
      <c r="AS4539" s="77"/>
    </row>
    <row r="4540" spans="2:55" x14ac:dyDescent="0.25">
      <c r="D4540" s="163"/>
      <c r="E4540" s="183" t="str">
        <f>IF(AND(D4519&gt;0,D4540&gt;0),VLOOKUP(D4540,'Organismos patrocinados'!$D$14:$G$43,3,FALSE),"")</f>
        <v/>
      </c>
      <c r="F4540" s="183" t="str">
        <f>IF(AND(D4519&gt;0,D4540&gt;0),VLOOKUP(D4540,'Organismos patrocinados'!$D$14:$G$43,4,FALSE),"")</f>
        <v/>
      </c>
      <c r="G4540" s="77"/>
      <c r="AP4540" s="163"/>
      <c r="AQ4540" s="183" t="str">
        <f>IF(AND(AP4519&gt;0,AP4540&gt;0),VLOOKUP(AP4540,'Organismos patrocinados'!$D$14:$G$43,3,FALSE),"")</f>
        <v/>
      </c>
      <c r="AR4540" s="183" t="str">
        <f>IF(AND(AP4519&gt;0,AP4540&gt;0),VLOOKUP(AP4540,'Organismos patrocinados'!$D$14:$G$43,4,FALSE),"")</f>
        <v/>
      </c>
      <c r="AS4540" s="77"/>
    </row>
    <row r="4541" spans="2:55" x14ac:dyDescent="0.25">
      <c r="D4541" s="163"/>
      <c r="E4541" s="183" t="str">
        <f>IF(AND(D4519&gt;0,D4541&gt;0),VLOOKUP(D4541,'Organismos patrocinados'!$D$14:$G$43,3,FALSE),"")</f>
        <v/>
      </c>
      <c r="F4541" s="183" t="str">
        <f>IF(AND(D4519&gt;0,D4541&gt;0),VLOOKUP(D4541,'Organismos patrocinados'!$D$14:$G$43,4,FALSE),"")</f>
        <v/>
      </c>
      <c r="G4541" s="77"/>
      <c r="AP4541" s="163"/>
      <c r="AQ4541" s="183" t="str">
        <f>IF(AND(AP4519&gt;0,AP4541&gt;0),VLOOKUP(AP4541,'Organismos patrocinados'!$D$14:$G$43,3,FALSE),"")</f>
        <v/>
      </c>
      <c r="AR4541" s="183" t="str">
        <f>IF(AND(AP4519&gt;0,AP4541&gt;0),VLOOKUP(AP4541,'Organismos patrocinados'!$D$14:$G$43,4,FALSE),"")</f>
        <v/>
      </c>
      <c r="AS4541" s="77"/>
    </row>
    <row r="4542" spans="2:55" x14ac:dyDescent="0.25">
      <c r="D4542" s="163"/>
      <c r="E4542" s="183" t="str">
        <f>IF(AND(D4519&gt;0,D4542&gt;0),VLOOKUP(D4542,'Organismos patrocinados'!$D$14:$G$43,3,FALSE),"")</f>
        <v/>
      </c>
      <c r="F4542" s="183" t="str">
        <f>IF(AND(D4519&gt;0,D4542&gt;0),VLOOKUP(D4542,'Organismos patrocinados'!$D$14:$G$43,4,FALSE),"")</f>
        <v/>
      </c>
      <c r="G4542" s="77"/>
      <c r="AP4542" s="163"/>
      <c r="AQ4542" s="183" t="str">
        <f>IF(AND(AP4519&gt;0,AP4542&gt;0),VLOOKUP(AP4542,'Organismos patrocinados'!$D$14:$G$43,3,FALSE),"")</f>
        <v/>
      </c>
      <c r="AR4542" s="183" t="str">
        <f>IF(AND(AP4519&gt;0,AP4542&gt;0),VLOOKUP(AP4542,'Organismos patrocinados'!$D$14:$G$43,4,FALSE),"")</f>
        <v/>
      </c>
      <c r="AS4542" s="77"/>
    </row>
    <row r="4543" spans="2:55" x14ac:dyDescent="0.25">
      <c r="D4543" s="163"/>
      <c r="E4543" s="183" t="str">
        <f>IF(AND(D4519&gt;0,D4543&gt;0),VLOOKUP(D4543,'Organismos patrocinados'!$D$14:$G$43,3,FALSE),"")</f>
        <v/>
      </c>
      <c r="F4543" s="183" t="str">
        <f>IF(AND(D4519&gt;0,D4543&gt;0),VLOOKUP(D4543,'Organismos patrocinados'!$D$14:$G$43,4,FALSE),"")</f>
        <v/>
      </c>
      <c r="G4543" s="77"/>
      <c r="AP4543" s="163"/>
      <c r="AQ4543" s="183" t="str">
        <f>IF(AND(AP4519&gt;0,AP4543&gt;0),VLOOKUP(AP4543,'Organismos patrocinados'!$D$14:$G$43,3,FALSE),"")</f>
        <v/>
      </c>
      <c r="AR4543" s="183" t="str">
        <f>IF(AND(AP4519&gt;0,AP4543&gt;0),VLOOKUP(AP4543,'Organismos patrocinados'!$D$14:$G$43,4,FALSE),"")</f>
        <v/>
      </c>
      <c r="AS4543" s="77"/>
    </row>
    <row r="4544" spans="2:55" x14ac:dyDescent="0.25">
      <c r="D4544" s="163"/>
      <c r="E4544" s="183" t="str">
        <f>IF(AND(D4519&gt;0,D4544&gt;0),VLOOKUP(D4544,'Organismos patrocinados'!$D$14:$G$43,3,FALSE),"")</f>
        <v/>
      </c>
      <c r="F4544" s="183" t="str">
        <f>IF(AND(D4519&gt;0,D4544&gt;0),VLOOKUP(D4544,'Organismos patrocinados'!$D$14:$G$43,4,FALSE),"")</f>
        <v/>
      </c>
      <c r="G4544" s="77"/>
      <c r="AP4544" s="163"/>
      <c r="AQ4544" s="183" t="str">
        <f>IF(AND(AP4519&gt;0,AP4544&gt;0),VLOOKUP(AP4544,'Organismos patrocinados'!$D$14:$G$43,3,FALSE),"")</f>
        <v/>
      </c>
      <c r="AR4544" s="183" t="str">
        <f>IF(AND(AP4519&gt;0,AP4544&gt;0),VLOOKUP(AP4544,'Organismos patrocinados'!$D$14:$G$43,4,FALSE),"")</f>
        <v/>
      </c>
      <c r="AS4544" s="77"/>
    </row>
    <row r="4545" spans="2:55" x14ac:dyDescent="0.25">
      <c r="D4545" s="163"/>
      <c r="E4545" s="183" t="str">
        <f>IF(AND(D4519&gt;0,D4545&gt;0),VLOOKUP(D4545,'Organismos patrocinados'!$D$14:$G$43,3,FALSE),"")</f>
        <v/>
      </c>
      <c r="F4545" s="183" t="str">
        <f>IF(AND(D4519&gt;0,D4545&gt;0),VLOOKUP(D4545,'Organismos patrocinados'!$D$14:$G$43,4,FALSE),"")</f>
        <v/>
      </c>
      <c r="G4545" s="77"/>
      <c r="AP4545" s="163"/>
      <c r="AQ4545" s="183" t="str">
        <f>IF(AND(AP4519&gt;0,AP4545&gt;0),VLOOKUP(AP4545,'Organismos patrocinados'!$D$14:$G$43,3,FALSE),"")</f>
        <v/>
      </c>
      <c r="AR4545" s="183" t="str">
        <f>IF(AND(AP4519&gt;0,AP4545&gt;0),VLOOKUP(AP4545,'Organismos patrocinados'!$D$14:$G$43,4,FALSE),"")</f>
        <v/>
      </c>
      <c r="AS4545" s="77"/>
    </row>
    <row r="4546" spans="2:55" x14ac:dyDescent="0.25">
      <c r="D4546" s="163"/>
      <c r="E4546" s="183" t="str">
        <f>IF(AND(D4519&gt;0,D4546&gt;0),VLOOKUP(D4546,'Organismos patrocinados'!$D$14:$G$43,3,FALSE),"")</f>
        <v/>
      </c>
      <c r="F4546" s="183" t="str">
        <f>IF(AND(D4519&gt;0,D4546&gt;0),VLOOKUP(D4546,'Organismos patrocinados'!$D$14:$G$43,4,FALSE),"")</f>
        <v/>
      </c>
      <c r="G4546" s="77"/>
      <c r="AP4546" s="163"/>
      <c r="AQ4546" s="183" t="str">
        <f>IF(AND(AP4519&gt;0,AP4546&gt;0),VLOOKUP(AP4546,'Organismos patrocinados'!$D$14:$G$43,3,FALSE),"")</f>
        <v/>
      </c>
      <c r="AR4546" s="183" t="str">
        <f>IF(AND(AP4519&gt;0,AP4546&gt;0),VLOOKUP(AP4546,'Organismos patrocinados'!$D$14:$G$43,4,FALSE),"")</f>
        <v/>
      </c>
      <c r="AS4546" s="77"/>
    </row>
    <row r="4547" spans="2:55" x14ac:dyDescent="0.25">
      <c r="D4547" s="163"/>
      <c r="E4547" s="183" t="str">
        <f>IF(AND(D4519&gt;0,D4547&gt;0),VLOOKUP(D4547,'Organismos patrocinados'!$D$14:$G$43,3,FALSE),"")</f>
        <v/>
      </c>
      <c r="F4547" s="183" t="str">
        <f>IF(AND(D4519&gt;0,D4547&gt;0),VLOOKUP(D4547,'Organismos patrocinados'!$D$14:$G$43,4,FALSE),"")</f>
        <v/>
      </c>
      <c r="G4547" s="77"/>
      <c r="AP4547" s="163"/>
      <c r="AQ4547" s="183" t="str">
        <f>IF(AND(AP4519&gt;0,AP4547&gt;0),VLOOKUP(AP4547,'Organismos patrocinados'!$D$14:$G$43,3,FALSE),"")</f>
        <v/>
      </c>
      <c r="AR4547" s="183" t="str">
        <f>IF(AND(AP4519&gt;0,AP4547&gt;0),VLOOKUP(AP4547,'Organismos patrocinados'!$D$14:$G$43,4,FALSE),"")</f>
        <v/>
      </c>
      <c r="AS4547" s="77"/>
    </row>
    <row r="4548" spans="2:55" x14ac:dyDescent="0.25">
      <c r="D4548" s="387" t="str">
        <f>IF(D4519&gt;0,"Total","")</f>
        <v/>
      </c>
      <c r="E4548" s="387"/>
      <c r="F4548" s="387"/>
      <c r="G4548" s="167" t="str">
        <f>IF(D4519&gt;0,SUM(G4534:G4547),"")</f>
        <v/>
      </c>
      <c r="AP4548" s="387" t="str">
        <f>IF(AP4519&gt;0,"Total","")</f>
        <v/>
      </c>
      <c r="AQ4548" s="387"/>
      <c r="AR4548" s="387"/>
      <c r="AS4548" s="167" t="str">
        <f>IF(AP4519&gt;0,SUM(AS4534:AS4547),"")</f>
        <v/>
      </c>
    </row>
    <row r="4553" spans="2:55" ht="30" customHeight="1" x14ac:dyDescent="0.25">
      <c r="C4553" s="103"/>
      <c r="D4553" s="103"/>
      <c r="E4553" s="103"/>
      <c r="F4553" s="166" t="str">
        <f>IF(D4519&gt;0,"Producción / Operaciones ","")</f>
        <v/>
      </c>
      <c r="G4553" s="166" t="str">
        <f>IF(D4519&gt;0,"Comercial y ventas","")</f>
        <v/>
      </c>
      <c r="H4553" s="166" t="str">
        <f>IF(D4519&gt;0,"Administración y finanzas","")</f>
        <v/>
      </c>
      <c r="I4553" s="166" t="str">
        <f>IF(D4519&gt;0,"Recursos Humanos","")</f>
        <v/>
      </c>
      <c r="J4553" s="166" t="str">
        <f>IF(D4519&gt;0,"Otros","")</f>
        <v/>
      </c>
      <c r="K4553" s="166" t="str">
        <f>IF(D4519&gt;0,"TOTAL","")</f>
        <v/>
      </c>
      <c r="AO4553" s="103"/>
      <c r="AP4553" s="103"/>
      <c r="AQ4553" s="103"/>
      <c r="AR4553" s="166" t="str">
        <f>IF(AP4519&gt;0,"Producción / Operaciones ","")</f>
        <v/>
      </c>
      <c r="AS4553" s="166" t="str">
        <f>IF(AP4519&gt;0,"Comercial y ventas","")</f>
        <v/>
      </c>
      <c r="AT4553" s="166" t="str">
        <f>IF(AP4519&gt;0,"Administración y finanzas","")</f>
        <v/>
      </c>
      <c r="AU4553" s="166" t="str">
        <f>IF(AP4519&gt;0,"Recursos Humanos","")</f>
        <v/>
      </c>
      <c r="AV4553" s="166" t="str">
        <f>IF(AP4519&gt;0,"Otros","")</f>
        <v/>
      </c>
      <c r="AW4553" s="166" t="str">
        <f>IF(AP4519&gt;0,"TOTAL","")</f>
        <v/>
      </c>
    </row>
    <row r="4554" spans="2:55" x14ac:dyDescent="0.25">
      <c r="C4554" s="388" t="str">
        <f>IF(AND('Empresa Cooperativa'!D4774=Tablas!C4766,D4519&gt;0),"Gerentes",IF(AND(D4519&gt;0,'Empresa Cooperativa'!D4774=Tablas!C4767),"Cantidad de asociados a capacitar",""))</f>
        <v/>
      </c>
      <c r="D4554" s="388"/>
      <c r="E4554" s="388"/>
      <c r="F4554" s="184"/>
      <c r="G4554" s="184"/>
      <c r="H4554" s="184"/>
      <c r="I4554" s="184"/>
      <c r="J4554" s="184"/>
      <c r="K4554" s="131" t="str">
        <f>IF(D4519&gt;0,SUM(F4554:J4554),"")</f>
        <v/>
      </c>
      <c r="AO4554" s="388" t="str">
        <f>IF(AND('Empresa Cooperativa'!AP4774=Tablas!AQ4766,AP4519&gt;0),"Gerentes",IF(AND(AP4519&gt;0,'Empresa Cooperativa'!AP4774=Tablas!AQ4767),"Cantidad de asociados a capacitar",""))</f>
        <v/>
      </c>
      <c r="AP4554" s="388"/>
      <c r="AQ4554" s="388"/>
      <c r="AR4554" s="184"/>
      <c r="AS4554" s="184"/>
      <c r="AT4554" s="184"/>
      <c r="AU4554" s="184"/>
      <c r="AV4554" s="184"/>
      <c r="AW4554" s="131" t="str">
        <f>IF(AP4519&gt;0,SUM(AR4554:AV4554),"")</f>
        <v/>
      </c>
    </row>
    <row r="4555" spans="2:55" x14ac:dyDescent="0.25">
      <c r="C4555" s="389" t="str">
        <f>IF(AND(D4519&gt;0,'Empresa Cooperativa'!D4774=Tablas!C4766),"Mandos Medios (supervisores, jefes de área, etc.)","")</f>
        <v/>
      </c>
      <c r="D4555" s="389"/>
      <c r="E4555" s="389"/>
      <c r="F4555" s="184"/>
      <c r="G4555" s="184"/>
      <c r="H4555" s="184"/>
      <c r="I4555" s="184"/>
      <c r="J4555" s="184"/>
      <c r="K4555" s="131" t="str">
        <f>IF(D4519&gt;0,SUM(F4555:J4555),"")</f>
        <v/>
      </c>
      <c r="AO4555" s="389" t="str">
        <f>IF(AND(AP4519&gt;0,'Empresa Cooperativa'!AP4774=Tablas!AQ4766),"Mandos Medios (supervisores, jefes de área, etc.)","")</f>
        <v/>
      </c>
      <c r="AP4555" s="389"/>
      <c r="AQ4555" s="389"/>
      <c r="AR4555" s="184"/>
      <c r="AS4555" s="184"/>
      <c r="AT4555" s="184"/>
      <c r="AU4555" s="184"/>
      <c r="AV4555" s="184"/>
      <c r="AW4555" s="131" t="str">
        <f>IF(AP4519&gt;0,SUM(AR4555:AV4555),"")</f>
        <v/>
      </c>
    </row>
    <row r="4556" spans="2:55" x14ac:dyDescent="0.25">
      <c r="C4556" s="389" t="str">
        <f>IF(AND(D4519&gt;0,'Empresa Cooperativa'!D4774=Tablas!C4766),"Operativos","")</f>
        <v/>
      </c>
      <c r="D4556" s="389"/>
      <c r="E4556" s="389"/>
      <c r="F4556" s="184"/>
      <c r="G4556" s="184"/>
      <c r="H4556" s="184"/>
      <c r="I4556" s="184"/>
      <c r="J4556" s="184"/>
      <c r="K4556" s="131" t="str">
        <f>IF(D4519&gt;0,SUM(F4556:J4556),"")</f>
        <v/>
      </c>
      <c r="AO4556" s="389" t="str">
        <f>IF(AND(AP4519&gt;0,'Empresa Cooperativa'!AP4774=Tablas!AQ4766),"Operativos","")</f>
        <v/>
      </c>
      <c r="AP4556" s="389"/>
      <c r="AQ4556" s="389"/>
      <c r="AR4556" s="184"/>
      <c r="AS4556" s="184"/>
      <c r="AT4556" s="184"/>
      <c r="AU4556" s="184"/>
      <c r="AV4556" s="184"/>
      <c r="AW4556" s="131" t="str">
        <f>IF(AP4519&gt;0,SUM(AR4556:AV4556),"")</f>
        <v/>
      </c>
    </row>
    <row r="4557" spans="2:55" x14ac:dyDescent="0.25">
      <c r="C4557" s="386" t="str">
        <f>IF(D4519&gt;0,"Total","")</f>
        <v/>
      </c>
      <c r="D4557" s="386"/>
      <c r="E4557" s="386"/>
      <c r="F4557" s="130" t="str">
        <f>IF(D4519&gt;0,SUM(F4554:F4556),"")</f>
        <v/>
      </c>
      <c r="G4557" s="130" t="str">
        <f>IF(D4519&gt;0,SUM(G4554:G4556),"")</f>
        <v/>
      </c>
      <c r="H4557" s="130" t="str">
        <f>IF(D4519&gt;0,SUM(H4554:H4556),"")</f>
        <v/>
      </c>
      <c r="I4557" s="130" t="str">
        <f>IF(D4519&gt;0,SUM(I4554:I4556),"")</f>
        <v/>
      </c>
      <c r="J4557" s="130" t="str">
        <f>IF(D4519&gt;0,SUM(J4554:J4556),"")</f>
        <v/>
      </c>
      <c r="K4557" s="130" t="str">
        <f>IF(D4519&gt;0,SUM(K4554:K4556),"")</f>
        <v/>
      </c>
      <c r="AO4557" s="386" t="str">
        <f>IF(AP4519&gt;0,"Total","")</f>
        <v/>
      </c>
      <c r="AP4557" s="386"/>
      <c r="AQ4557" s="386"/>
      <c r="AR4557" s="130" t="str">
        <f>IF(AP4519&gt;0,SUM(AR4554:AR4556),"")</f>
        <v/>
      </c>
      <c r="AS4557" s="130" t="str">
        <f>IF(AP4519&gt;0,SUM(AS4554:AS4556),"")</f>
        <v/>
      </c>
      <c r="AT4557" s="130" t="str">
        <f>IF(AP4519&gt;0,SUM(AT4554:AT4556),"")</f>
        <v/>
      </c>
      <c r="AU4557" s="130" t="str">
        <f>IF(AP4519&gt;0,SUM(AU4554:AU4556),"")</f>
        <v/>
      </c>
      <c r="AV4557" s="130" t="str">
        <f>IF(AP4519&gt;0,SUM(AV4554:AV4556),"")</f>
        <v/>
      </c>
      <c r="AW4557" s="130" t="str">
        <f>IF(AP4519&gt;0,SUM(AW4554:AW4556),"")</f>
        <v/>
      </c>
    </row>
    <row r="4558" spans="2:55" x14ac:dyDescent="0.25">
      <c r="C4558" s="58"/>
      <c r="D4558" s="58"/>
      <c r="E4558" s="58"/>
      <c r="F4558" s="58"/>
      <c r="G4558" s="58"/>
      <c r="H4558" s="58"/>
      <c r="I4558" s="58"/>
      <c r="J4558" s="58"/>
      <c r="K4558" s="58"/>
      <c r="AO4558" s="58"/>
      <c r="AP4558" s="58"/>
      <c r="AQ4558" s="58"/>
      <c r="AR4558" s="58"/>
      <c r="AS4558" s="58"/>
      <c r="AT4558" s="58"/>
      <c r="AU4558" s="58"/>
      <c r="AV4558" s="58"/>
      <c r="AW4558" s="58"/>
    </row>
    <row r="4560" spans="2:55" ht="15.75" x14ac:dyDescent="0.25">
      <c r="B4560" s="271" t="s">
        <v>9207</v>
      </c>
      <c r="C4560" s="271"/>
      <c r="D4560" s="271"/>
      <c r="E4560" s="271"/>
      <c r="F4560" s="271"/>
      <c r="G4560" s="271"/>
      <c r="H4560" s="271"/>
      <c r="I4560" s="271"/>
      <c r="J4560" s="271"/>
      <c r="K4560" s="271"/>
      <c r="L4560" s="271"/>
      <c r="M4560" s="271"/>
      <c r="N4560" s="271"/>
      <c r="O4560" s="271"/>
      <c r="P4560" s="271"/>
      <c r="Q4560" s="271"/>
      <c r="AN4560" s="271" t="s">
        <v>9207</v>
      </c>
      <c r="AO4560" s="271"/>
      <c r="AP4560" s="271"/>
      <c r="AQ4560" s="271"/>
      <c r="AR4560" s="271"/>
      <c r="AS4560" s="271"/>
      <c r="AT4560" s="271"/>
      <c r="AU4560" s="271"/>
      <c r="AV4560" s="271"/>
      <c r="AW4560" s="271"/>
      <c r="AX4560" s="271"/>
      <c r="AY4560" s="271"/>
      <c r="AZ4560" s="271"/>
      <c r="BA4560" s="271"/>
      <c r="BB4560" s="271"/>
      <c r="BC4560" s="271"/>
    </row>
    <row r="4562" spans="2:55" x14ac:dyDescent="0.25">
      <c r="B4562" s="288" t="str">
        <f>IF(OR(AND(D4424=Tablas!$C$61,'Formacion Profesional'!G4424=Tablas!$C$53),AND(D4424=Tablas!$C$61,'Formacion Profesional'!G4424=Tablas!$C$54),AND(D4424=Tablas!$C$62,'Formacion Profesional'!G4424=Tablas!$C$53),AND(D4424=Tablas!$C$62,'Formacion Profesional'!G4424=Tablas!$C$56)),"Estos items no son financiables para la combinación de tipo de formación y modalidad","")</f>
        <v/>
      </c>
      <c r="C4562" s="288"/>
      <c r="D4562" s="288"/>
      <c r="E4562" s="288"/>
      <c r="F4562" s="288"/>
      <c r="G4562" s="288"/>
      <c r="H4562" s="288"/>
      <c r="I4562" s="288"/>
      <c r="J4562" s="288"/>
      <c r="K4562" s="288"/>
      <c r="L4562" s="288"/>
      <c r="M4562" s="288"/>
      <c r="N4562" s="288"/>
      <c r="O4562" s="288"/>
      <c r="P4562" s="288"/>
      <c r="Q4562" s="288"/>
      <c r="AN4562" s="288" t="str">
        <f>IF(OR(AND(AP4424=Tablas!$C$61,'Formacion Profesional'!AS4424=Tablas!$C$53),AND(AP4424=Tablas!$C$61,'Formacion Profesional'!AS4424=Tablas!$C$54),AND(AP4424=Tablas!$C$62,'Formacion Profesional'!AS4424=Tablas!$C$53),AND(AP4424=Tablas!$C$62,'Formacion Profesional'!AS4424=Tablas!$C$56)),"Estos items no son financiables para la combinación de tipo de formación y modalidad","")</f>
        <v/>
      </c>
      <c r="AO4562" s="288"/>
      <c r="AP4562" s="288"/>
      <c r="AQ4562" s="288"/>
      <c r="AR4562" s="288"/>
      <c r="AS4562" s="288"/>
      <c r="AT4562" s="288"/>
      <c r="AU4562" s="288"/>
      <c r="AV4562" s="288"/>
      <c r="AW4562" s="288"/>
      <c r="AX4562" s="288"/>
      <c r="AY4562" s="288"/>
      <c r="AZ4562" s="288"/>
      <c r="BA4562" s="288"/>
      <c r="BB4562" s="288"/>
      <c r="BC4562" s="288"/>
    </row>
    <row r="4564" spans="2:55" ht="47.25" customHeight="1" x14ac:dyDescent="0.25">
      <c r="D4564" s="390" t="str">
        <f>IF(AND(D4424=Tablas!$C$62,OR('Formacion Profesional'!G4424=Tablas!$C$54,'Formacion Profesional'!G4424=Tablas!$C$57)),"Insumos 
(Elementos consumidos en la capacitación brindada)","")</f>
        <v/>
      </c>
      <c r="E4564" s="391"/>
      <c r="F4564" s="390" t="str">
        <f>IF(AND(D4424=Tablas!$C$62,'Formacion Profesional'!G4424=Tablas!$C$54,E4494&gt;0),"Ropa de trabajo
(Overol, mameluco o similares)","")</f>
        <v/>
      </c>
      <c r="G4564" s="391"/>
      <c r="H4564" s="390" t="str">
        <f>IF(AND(D4424=Tablas!$C$62,'Formacion Profesional'!G4424=Tablas!$C$54,E4494&gt;0),"Elementos de protección personal (EPP)
(Cascos, guantes, mangas, protección ocular y calzado de seguridad)","")</f>
        <v/>
      </c>
      <c r="I4564" s="392"/>
      <c r="J4564" s="392"/>
      <c r="AP4564" s="390" t="str">
        <f>IF(AND(AP4424=Tablas!$C$62,OR('Formacion Profesional'!AS4424=Tablas!$C$54,'Formacion Profesional'!AS4424=Tablas!$C$57)),"Insumos 
(Elementos consumidos en la capacitación brindada)","")</f>
        <v/>
      </c>
      <c r="AQ4564" s="391"/>
      <c r="AR4564" s="390" t="str">
        <f>IF(AND(AP4424=Tablas!$C$62,'Formacion Profesional'!AS4424=Tablas!$C$54,AQ4494&gt;0),"Ropa de trabajo
(Overol, mameluco o similares)","")</f>
        <v/>
      </c>
      <c r="AS4564" s="391"/>
      <c r="AT4564" s="390" t="str">
        <f>IF(AND(AP4424=Tablas!$C$62,'Formacion Profesional'!AS4424=Tablas!$C$54,AQ4494&gt;0),"Elementos de protección personal (EPP)
(Cascos, guantes, mangas, protección ocular y calzado de seguridad)","")</f>
        <v/>
      </c>
      <c r="AU4564" s="392"/>
      <c r="AV4564" s="392"/>
    </row>
    <row r="4565" spans="2:55" x14ac:dyDescent="0.25">
      <c r="D4565" s="393"/>
      <c r="E4565" s="393"/>
      <c r="F4565" s="394"/>
      <c r="G4565" s="394"/>
      <c r="H4565" s="394"/>
      <c r="I4565" s="394"/>
      <c r="J4565" s="394"/>
      <c r="AP4565" s="393"/>
      <c r="AQ4565" s="393"/>
      <c r="AR4565" s="394"/>
      <c r="AS4565" s="394"/>
      <c r="AT4565" s="394"/>
      <c r="AU4565" s="394"/>
      <c r="AV4565" s="394"/>
    </row>
    <row r="4566" spans="2:55" x14ac:dyDescent="0.25">
      <c r="D4566" s="393"/>
      <c r="E4566" s="393"/>
      <c r="F4566" s="394"/>
      <c r="G4566" s="394"/>
      <c r="H4566" s="394"/>
      <c r="I4566" s="394"/>
      <c r="J4566" s="394"/>
      <c r="AP4566" s="393"/>
      <c r="AQ4566" s="393"/>
      <c r="AR4566" s="394"/>
      <c r="AS4566" s="394"/>
      <c r="AT4566" s="394"/>
      <c r="AU4566" s="394"/>
      <c r="AV4566" s="394"/>
    </row>
    <row r="4567" spans="2:55" x14ac:dyDescent="0.25">
      <c r="D4567" s="393"/>
      <c r="E4567" s="393"/>
      <c r="F4567" s="394"/>
      <c r="G4567" s="394"/>
      <c r="H4567" s="394"/>
      <c r="I4567" s="394"/>
      <c r="J4567" s="394"/>
      <c r="AP4567" s="393"/>
      <c r="AQ4567" s="393"/>
      <c r="AR4567" s="394"/>
      <c r="AS4567" s="394"/>
      <c r="AT4567" s="394"/>
      <c r="AU4567" s="394"/>
      <c r="AV4567" s="394"/>
    </row>
    <row r="4568" spans="2:55" x14ac:dyDescent="0.25">
      <c r="D4568" s="393"/>
      <c r="E4568" s="393"/>
      <c r="F4568" s="394"/>
      <c r="G4568" s="394"/>
      <c r="H4568" s="394"/>
      <c r="I4568" s="394"/>
      <c r="J4568" s="394"/>
      <c r="AP4568" s="393"/>
      <c r="AQ4568" s="393"/>
      <c r="AR4568" s="394"/>
      <c r="AS4568" s="394"/>
      <c r="AT4568" s="394"/>
      <c r="AU4568" s="394"/>
      <c r="AV4568" s="394"/>
    </row>
    <row r="4570" spans="2:55" ht="15.75" x14ac:dyDescent="0.25">
      <c r="B4570" s="271" t="s">
        <v>9209</v>
      </c>
      <c r="C4570" s="271"/>
      <c r="D4570" s="271"/>
      <c r="E4570" s="271"/>
      <c r="F4570" s="271"/>
      <c r="G4570" s="271"/>
      <c r="H4570" s="271"/>
      <c r="I4570" s="271"/>
      <c r="J4570" s="271"/>
      <c r="K4570" s="271"/>
      <c r="L4570" s="271"/>
      <c r="M4570" s="271"/>
      <c r="N4570" s="271"/>
      <c r="O4570" s="271"/>
      <c r="P4570" s="271"/>
      <c r="Q4570" s="271"/>
      <c r="AN4570" s="271" t="s">
        <v>9209</v>
      </c>
      <c r="AO4570" s="271"/>
      <c r="AP4570" s="271"/>
      <c r="AQ4570" s="271"/>
      <c r="AR4570" s="271"/>
      <c r="AS4570" s="271"/>
      <c r="AT4570" s="271"/>
      <c r="AU4570" s="271"/>
      <c r="AV4570" s="271"/>
      <c r="AW4570" s="271"/>
      <c r="AX4570" s="271"/>
      <c r="AY4570" s="271"/>
      <c r="AZ4570" s="271"/>
      <c r="BA4570" s="271"/>
      <c r="BB4570" s="271"/>
      <c r="BC4570" s="271"/>
    </row>
    <row r="4571" spans="2:55" ht="15.75" x14ac:dyDescent="0.25">
      <c r="B4571" s="52"/>
      <c r="C4571" s="52"/>
      <c r="D4571" s="52"/>
      <c r="E4571" s="52"/>
      <c r="F4571" s="52"/>
      <c r="G4571" s="52"/>
      <c r="H4571" s="52"/>
      <c r="I4571" s="52"/>
      <c r="J4571" s="52"/>
      <c r="K4571" s="52"/>
      <c r="L4571" s="52"/>
      <c r="M4571" s="52"/>
      <c r="N4571" s="52"/>
      <c r="O4571" s="52"/>
      <c r="P4571" s="52"/>
      <c r="Q4571" s="52"/>
      <c r="AN4571" s="52"/>
      <c r="AO4571" s="52"/>
      <c r="AP4571" s="52"/>
      <c r="AQ4571" s="52"/>
      <c r="AR4571" s="52"/>
      <c r="AS4571" s="52"/>
      <c r="AT4571" s="52"/>
      <c r="AU4571" s="52"/>
      <c r="AV4571" s="52"/>
      <c r="AW4571" s="52"/>
      <c r="AX4571" s="52"/>
      <c r="AY4571" s="52"/>
      <c r="AZ4571" s="52"/>
      <c r="BA4571" s="52"/>
      <c r="BB4571" s="52"/>
      <c r="BC4571" s="52"/>
    </row>
    <row r="4572" spans="2:55" x14ac:dyDescent="0.25">
      <c r="B4572" s="288" t="str">
        <f>IF(OR(AND(D4424=Tablas!$C$61,'Formacion Profesional'!G4424=Tablas!$C$53),AND(D4424=Tablas!$C$61,'Formacion Profesional'!G4424=Tablas!$C$54),AND(D4424=Tablas!$C$62,'Formacion Profesional'!G4424=Tablas!$C$53),AND(D4424=Tablas!$C$62,'Formacion Profesional'!G4424=Tablas!$C$56),AND(D4424=Tablas!$C$62,'Formacion Profesional'!G4424=Tablas!$C$57)),"Este item no es financiable para la combinación de tipo de formación y modalidad","")</f>
        <v/>
      </c>
      <c r="C4572" s="288"/>
      <c r="D4572" s="288"/>
      <c r="E4572" s="288"/>
      <c r="F4572" s="288"/>
      <c r="G4572" s="288"/>
      <c r="H4572" s="288"/>
      <c r="I4572" s="288"/>
      <c r="J4572" s="288"/>
      <c r="K4572" s="288"/>
      <c r="L4572" s="288"/>
      <c r="M4572" s="288"/>
      <c r="N4572" s="288"/>
      <c r="O4572" s="288"/>
      <c r="P4572" s="288"/>
      <c r="Q4572" s="288"/>
      <c r="AN4572" s="288" t="str">
        <f>IF(OR(AND(AP4424=Tablas!$C$61,'Formacion Profesional'!AS4424=Tablas!$C$53),AND(AP4424=Tablas!$C$61,'Formacion Profesional'!AS4424=Tablas!$C$54),AND(AP4424=Tablas!$C$62,'Formacion Profesional'!AS4424=Tablas!$C$53),AND(AP4424=Tablas!$C$62,'Formacion Profesional'!AS4424=Tablas!$C$56),AND(AP4424=Tablas!$C$62,'Formacion Profesional'!AS4424=Tablas!$C$57)),"Este item no es financiable para la combinación de tipo de formación y modalidad","")</f>
        <v/>
      </c>
      <c r="AO4572" s="288"/>
      <c r="AP4572" s="288"/>
      <c r="AQ4572" s="288"/>
      <c r="AR4572" s="288"/>
      <c r="AS4572" s="288"/>
      <c r="AT4572" s="288"/>
      <c r="AU4572" s="288"/>
      <c r="AV4572" s="288"/>
      <c r="AW4572" s="288"/>
      <c r="AX4572" s="288"/>
      <c r="AY4572" s="288"/>
      <c r="AZ4572" s="288"/>
      <c r="BA4572" s="288"/>
      <c r="BB4572" s="288"/>
      <c r="BC4572" s="288"/>
    </row>
    <row r="4574" spans="2:55" x14ac:dyDescent="0.25">
      <c r="D4574" s="162" t="str">
        <f>IF(AND(D4424=Tablas!$C$62,'Formacion Profesional'!G4424=Tablas!$C$54),"Tipo de bien","")</f>
        <v/>
      </c>
      <c r="E4574" s="162" t="str">
        <f>IF(AND(D4424=Tablas!$C$62,'Formacion Profesional'!G4424=Tablas!$C$54),"Proveedor","")</f>
        <v/>
      </c>
      <c r="F4574" s="162" t="str">
        <f>IF(AND(D4424=Tablas!$C$62,'Formacion Profesional'!G4424=Tablas!$C$54),"Especificaciones técnicas","")</f>
        <v/>
      </c>
      <c r="G4574" s="162" t="str">
        <f>IF(AND(D4424=Tablas!$C$62,'Formacion Profesional'!G4424=Tablas!$C$54),"Cantidad","")</f>
        <v/>
      </c>
      <c r="H4574" s="162" t="str">
        <f>IF(AND(D4424=Tablas!$C$62,'Formacion Profesional'!G4424=Tablas!$C$54),"Costo unitario","")</f>
        <v/>
      </c>
      <c r="I4574" s="162" t="str">
        <f>IF(AND(D4424=Tablas!$C$62,'Formacion Profesional'!G4424=Tablas!$C$54),"Total","")</f>
        <v/>
      </c>
      <c r="AP4574" s="162" t="str">
        <f>IF(AND(AP4424=Tablas!$C$62,'Formacion Profesional'!AS4424=Tablas!$C$54),"Tipo de bien","")</f>
        <v/>
      </c>
      <c r="AQ4574" s="162" t="str">
        <f>IF(AND(AP4424=Tablas!$C$62,'Formacion Profesional'!AS4424=Tablas!$C$54),"Proveedor","")</f>
        <v/>
      </c>
      <c r="AR4574" s="162" t="str">
        <f>IF(AND(AP4424=Tablas!$C$62,'Formacion Profesional'!AS4424=Tablas!$C$54),"Especificaciones técnicas","")</f>
        <v/>
      </c>
      <c r="AS4574" s="162" t="str">
        <f>IF(AND(AP4424=Tablas!$C$62,'Formacion Profesional'!AS4424=Tablas!$C$54),"Cantidad","")</f>
        <v/>
      </c>
      <c r="AT4574" s="162" t="str">
        <f>IF(AND(AP4424=Tablas!$C$62,'Formacion Profesional'!AS4424=Tablas!$C$54),"Costo unitario","")</f>
        <v/>
      </c>
      <c r="AU4574" s="162" t="str">
        <f>IF(AND(AP4424=Tablas!$C$62,'Formacion Profesional'!AS4424=Tablas!$C$54),"Total","")</f>
        <v/>
      </c>
    </row>
    <row r="4575" spans="2:55" x14ac:dyDescent="0.25">
      <c r="D4575" s="185"/>
      <c r="E4575" s="185"/>
      <c r="F4575" s="185"/>
      <c r="G4575" s="186"/>
      <c r="H4575" s="186"/>
      <c r="I4575" s="117" t="str">
        <f>IF(AND(D4424=Tablas!$C$62,'Formacion Profesional'!G4424=Tablas!$C$54),+G4575*H4575,"")</f>
        <v/>
      </c>
      <c r="AP4575" s="185"/>
      <c r="AQ4575" s="185"/>
      <c r="AR4575" s="185"/>
      <c r="AS4575" s="186"/>
      <c r="AT4575" s="186"/>
      <c r="AU4575" s="117" t="str">
        <f>IF(AND(AP4424=Tablas!$C$62,'Formacion Profesional'!AS4424=Tablas!$C$54),+AS4575*AT4575,"")</f>
        <v/>
      </c>
    </row>
    <row r="4576" spans="2:55" x14ac:dyDescent="0.25">
      <c r="D4576" s="185"/>
      <c r="E4576" s="185"/>
      <c r="F4576" s="185"/>
      <c r="G4576" s="186"/>
      <c r="H4576" s="186"/>
      <c r="I4576" s="117" t="str">
        <f>IF(AND(D4424=Tablas!$C$62,'Formacion Profesional'!G4424=Tablas!$C$54),+G4576*H4576,"")</f>
        <v/>
      </c>
      <c r="AP4576" s="185"/>
      <c r="AQ4576" s="185"/>
      <c r="AR4576" s="185"/>
      <c r="AS4576" s="186"/>
      <c r="AT4576" s="186"/>
      <c r="AU4576" s="117" t="str">
        <f>IF(AND(AP4424=Tablas!$C$62,'Formacion Profesional'!AS4424=Tablas!$C$54),+AS4576*AT4576,"")</f>
        <v/>
      </c>
    </row>
    <row r="4577" spans="2:55" x14ac:dyDescent="0.25">
      <c r="D4577" s="185"/>
      <c r="E4577" s="185"/>
      <c r="F4577" s="185"/>
      <c r="G4577" s="186"/>
      <c r="H4577" s="186"/>
      <c r="I4577" s="117" t="str">
        <f>IF(AND(D4424=Tablas!$C$62,'Formacion Profesional'!G4424=Tablas!$C$54),+G4577*H4577,"")</f>
        <v/>
      </c>
      <c r="AP4577" s="185"/>
      <c r="AQ4577" s="185"/>
      <c r="AR4577" s="185"/>
      <c r="AS4577" s="186"/>
      <c r="AT4577" s="186"/>
      <c r="AU4577" s="117" t="str">
        <f>IF(AND(AP4424=Tablas!$C$62,'Formacion Profesional'!AS4424=Tablas!$C$54),+AS4577*AT4577,"")</f>
        <v/>
      </c>
    </row>
    <row r="4578" spans="2:55" x14ac:dyDescent="0.25">
      <c r="D4578" s="185"/>
      <c r="E4578" s="185"/>
      <c r="F4578" s="185"/>
      <c r="G4578" s="186"/>
      <c r="H4578" s="186"/>
      <c r="I4578" s="117" t="str">
        <f>IF(AND(D4424=Tablas!$C$62,'Formacion Profesional'!G4424=Tablas!$C$54),+G4578*H4578,"")</f>
        <v/>
      </c>
      <c r="AP4578" s="185"/>
      <c r="AQ4578" s="185"/>
      <c r="AR4578" s="185"/>
      <c r="AS4578" s="186"/>
      <c r="AT4578" s="186"/>
      <c r="AU4578" s="117" t="str">
        <f>IF(AND(AP4424=Tablas!$C$62,'Formacion Profesional'!AS4424=Tablas!$C$54),+AS4578*AT4578,"")</f>
        <v/>
      </c>
    </row>
    <row r="4579" spans="2:55" x14ac:dyDescent="0.25">
      <c r="D4579" s="185"/>
      <c r="E4579" s="185"/>
      <c r="F4579" s="185"/>
      <c r="G4579" s="186"/>
      <c r="H4579" s="186"/>
      <c r="I4579" s="117" t="str">
        <f>IF(AND(D4424=Tablas!$C$62,'Formacion Profesional'!G4424=Tablas!$C$54),+G4579*H4579,"")</f>
        <v/>
      </c>
      <c r="AP4579" s="185"/>
      <c r="AQ4579" s="185"/>
      <c r="AR4579" s="185"/>
      <c r="AS4579" s="186"/>
      <c r="AT4579" s="186"/>
      <c r="AU4579" s="117" t="str">
        <f>IF(AND(AP4424=Tablas!$C$62,'Formacion Profesional'!AS4424=Tablas!$C$54),+AS4579*AT4579,"")</f>
        <v/>
      </c>
    </row>
    <row r="4580" spans="2:55" x14ac:dyDescent="0.25">
      <c r="D4580" s="185"/>
      <c r="E4580" s="185"/>
      <c r="F4580" s="185"/>
      <c r="G4580" s="186"/>
      <c r="H4580" s="186"/>
      <c r="I4580" s="117" t="str">
        <f>IF(AND(D4424=Tablas!$C$62,'Formacion Profesional'!G4424=Tablas!$C$54),+G4580*H4580,"")</f>
        <v/>
      </c>
      <c r="AP4580" s="185"/>
      <c r="AQ4580" s="185"/>
      <c r="AR4580" s="185"/>
      <c r="AS4580" s="186"/>
      <c r="AT4580" s="186"/>
      <c r="AU4580" s="117" t="str">
        <f>IF(AND(AP4424=Tablas!$C$62,'Formacion Profesional'!AS4424=Tablas!$C$54),+AS4580*AT4580,"")</f>
        <v/>
      </c>
    </row>
    <row r="4581" spans="2:55" x14ac:dyDescent="0.25">
      <c r="D4581" s="185"/>
      <c r="E4581" s="185"/>
      <c r="F4581" s="185"/>
      <c r="G4581" s="186"/>
      <c r="H4581" s="186"/>
      <c r="I4581" s="117" t="str">
        <f>IF(AND(D4424=Tablas!$C$62,'Formacion Profesional'!G4424=Tablas!$C$54),+G4581*H4581,"")</f>
        <v/>
      </c>
      <c r="AP4581" s="185"/>
      <c r="AQ4581" s="185"/>
      <c r="AR4581" s="185"/>
      <c r="AS4581" s="186"/>
      <c r="AT4581" s="186"/>
      <c r="AU4581" s="117" t="str">
        <f>IF(AND(AP4424=Tablas!$C$62,'Formacion Profesional'!AS4424=Tablas!$C$54),+AS4581*AT4581,"")</f>
        <v/>
      </c>
    </row>
    <row r="4582" spans="2:55" x14ac:dyDescent="0.25">
      <c r="D4582" s="185"/>
      <c r="E4582" s="185"/>
      <c r="F4582" s="185"/>
      <c r="G4582" s="186"/>
      <c r="H4582" s="186"/>
      <c r="I4582" s="117" t="str">
        <f>IF(AND(D4424=Tablas!$C$62,'Formacion Profesional'!G4424=Tablas!$C$54),+G4582*H4582,"")</f>
        <v/>
      </c>
      <c r="AP4582" s="185"/>
      <c r="AQ4582" s="185"/>
      <c r="AR4582" s="185"/>
      <c r="AS4582" s="186"/>
      <c r="AT4582" s="186"/>
      <c r="AU4582" s="117" t="str">
        <f>IF(AND(AP4424=Tablas!$C$62,'Formacion Profesional'!AS4424=Tablas!$C$54),+AS4582*AT4582,"")</f>
        <v/>
      </c>
    </row>
    <row r="4583" spans="2:55" x14ac:dyDescent="0.25">
      <c r="D4583" s="185"/>
      <c r="E4583" s="185"/>
      <c r="F4583" s="185"/>
      <c r="G4583" s="186"/>
      <c r="H4583" s="186"/>
      <c r="I4583" s="117" t="str">
        <f>IF(AND(D4424=Tablas!$C$62,'Formacion Profesional'!G4424=Tablas!$C$54),+G4583*H4583,"")</f>
        <v/>
      </c>
      <c r="AP4583" s="185"/>
      <c r="AQ4583" s="185"/>
      <c r="AR4583" s="185"/>
      <c r="AS4583" s="186"/>
      <c r="AT4583" s="186"/>
      <c r="AU4583" s="117" t="str">
        <f>IF(AND(AP4424=Tablas!$C$62,'Formacion Profesional'!AS4424=Tablas!$C$54),+AS4583*AT4583,"")</f>
        <v/>
      </c>
    </row>
    <row r="4584" spans="2:55" x14ac:dyDescent="0.25">
      <c r="D4584" s="185"/>
      <c r="E4584" s="185"/>
      <c r="F4584" s="185"/>
      <c r="G4584" s="186"/>
      <c r="H4584" s="186"/>
      <c r="I4584" s="117" t="str">
        <f>IF(AND(D4424=Tablas!$C$62,'Formacion Profesional'!G4424=Tablas!$C$54),+G4584*H4584,"")</f>
        <v/>
      </c>
      <c r="AP4584" s="185"/>
      <c r="AQ4584" s="185"/>
      <c r="AR4584" s="185"/>
      <c r="AS4584" s="186"/>
      <c r="AT4584" s="186"/>
      <c r="AU4584" s="117" t="str">
        <f>IF(AND(AP4424=Tablas!$C$62,'Formacion Profesional'!AS4424=Tablas!$C$54),+AS4584*AT4584,"")</f>
        <v/>
      </c>
    </row>
    <row r="4585" spans="2:55" x14ac:dyDescent="0.25">
      <c r="D4585" s="185"/>
      <c r="E4585" s="185"/>
      <c r="F4585" s="185"/>
      <c r="G4585" s="186"/>
      <c r="H4585" s="186"/>
      <c r="I4585" s="117" t="str">
        <f>IF(AND(D4424=Tablas!$C$62,'Formacion Profesional'!G4424=Tablas!$C$54),+G4585*H4585,"")</f>
        <v/>
      </c>
      <c r="AP4585" s="185"/>
      <c r="AQ4585" s="185"/>
      <c r="AR4585" s="185"/>
      <c r="AS4585" s="186"/>
      <c r="AT4585" s="186"/>
      <c r="AU4585" s="117" t="str">
        <f>IF(AND(AP4424=Tablas!$C$62,'Formacion Profesional'!AS4424=Tablas!$C$54),+AS4585*AT4585,"")</f>
        <v/>
      </c>
    </row>
    <row r="4586" spans="2:55" x14ac:dyDescent="0.25">
      <c r="D4586" s="185"/>
      <c r="E4586" s="185"/>
      <c r="F4586" s="185"/>
      <c r="G4586" s="186"/>
      <c r="H4586" s="186"/>
      <c r="I4586" s="117" t="str">
        <f>IF(AND(D4424=Tablas!$C$62,'Formacion Profesional'!G4424=Tablas!$C$54),+G4586*H4586,"")</f>
        <v/>
      </c>
      <c r="AP4586" s="185"/>
      <c r="AQ4586" s="185"/>
      <c r="AR4586" s="185"/>
      <c r="AS4586" s="186"/>
      <c r="AT4586" s="186"/>
      <c r="AU4586" s="117" t="str">
        <f>IF(AND(AP4424=Tablas!$C$62,'Formacion Profesional'!AS4424=Tablas!$C$54),+AS4586*AT4586,"")</f>
        <v/>
      </c>
    </row>
    <row r="4587" spans="2:55" x14ac:dyDescent="0.25">
      <c r="D4587" s="185"/>
      <c r="E4587" s="185"/>
      <c r="F4587" s="185"/>
      <c r="G4587" s="186"/>
      <c r="H4587" s="186"/>
      <c r="I4587" s="117" t="str">
        <f>IF(AND(D4424=Tablas!$C$62,'Formacion Profesional'!G4424=Tablas!$C$54),+G4587*H4587,"")</f>
        <v/>
      </c>
      <c r="AP4587" s="185"/>
      <c r="AQ4587" s="185"/>
      <c r="AR4587" s="185"/>
      <c r="AS4587" s="186"/>
      <c r="AT4587" s="186"/>
      <c r="AU4587" s="117" t="str">
        <f>IF(AND(AP4424=Tablas!$C$62,'Formacion Profesional'!AS4424=Tablas!$C$54),+AS4587*AT4587,"")</f>
        <v/>
      </c>
    </row>
    <row r="4588" spans="2:55" x14ac:dyDescent="0.25">
      <c r="D4588" s="185"/>
      <c r="E4588" s="185"/>
      <c r="F4588" s="185"/>
      <c r="G4588" s="186"/>
      <c r="H4588" s="186"/>
      <c r="I4588" s="117" t="str">
        <f>IF(AND(D4424=Tablas!$C$62,'Formacion Profesional'!G4424=Tablas!$C$54),+G4588*H4588,"")</f>
        <v/>
      </c>
      <c r="AP4588" s="185"/>
      <c r="AQ4588" s="185"/>
      <c r="AR4588" s="185"/>
      <c r="AS4588" s="186"/>
      <c r="AT4588" s="186"/>
      <c r="AU4588" s="117" t="str">
        <f>IF(AND(AP4424=Tablas!$C$62,'Formacion Profesional'!AS4424=Tablas!$C$54),+AS4588*AT4588,"")</f>
        <v/>
      </c>
    </row>
    <row r="4589" spans="2:55" x14ac:dyDescent="0.25">
      <c r="D4589" s="185"/>
      <c r="E4589" s="185"/>
      <c r="F4589" s="185"/>
      <c r="G4589" s="186"/>
      <c r="H4589" s="186"/>
      <c r="I4589" s="117" t="str">
        <f>IF(AND(D4424=Tablas!$C$62,'Formacion Profesional'!G4424=Tablas!$C$54),+G4589*H4589,"")</f>
        <v/>
      </c>
      <c r="AP4589" s="185"/>
      <c r="AQ4589" s="185"/>
      <c r="AR4589" s="185"/>
      <c r="AS4589" s="186"/>
      <c r="AT4589" s="186"/>
      <c r="AU4589" s="117" t="str">
        <f>IF(AND(AP4424=Tablas!$C$62,'Formacion Profesional'!AS4424=Tablas!$C$54),+AS4589*AT4589,"")</f>
        <v/>
      </c>
    </row>
    <row r="4590" spans="2:55" x14ac:dyDescent="0.25">
      <c r="D4590" s="387" t="str">
        <f>IF(AND(D4424=Tablas!$C$62,'Formacion Profesional'!G4424=Tablas!$C$54),"Total","")</f>
        <v/>
      </c>
      <c r="E4590" s="387"/>
      <c r="F4590" s="387"/>
      <c r="G4590" s="387"/>
      <c r="H4590" s="387"/>
      <c r="I4590" s="126">
        <f>SUM(I4575:I4589)</f>
        <v>0</v>
      </c>
      <c r="AP4590" s="387" t="str">
        <f>IF(AND(AP4424=Tablas!$C$62,'Formacion Profesional'!AS4424=Tablas!$C$54),"Total","")</f>
        <v/>
      </c>
      <c r="AQ4590" s="387"/>
      <c r="AR4590" s="387"/>
      <c r="AS4590" s="387"/>
      <c r="AT4590" s="387"/>
      <c r="AU4590" s="126">
        <f>SUM(AU4575:AU4589)</f>
        <v>0</v>
      </c>
    </row>
    <row r="4592" spans="2:55" ht="15.75" x14ac:dyDescent="0.25">
      <c r="B4592" s="271" t="s">
        <v>9210</v>
      </c>
      <c r="C4592" s="271"/>
      <c r="D4592" s="271"/>
      <c r="E4592" s="271"/>
      <c r="F4592" s="271"/>
      <c r="G4592" s="271"/>
      <c r="H4592" s="271"/>
      <c r="I4592" s="271"/>
      <c r="J4592" s="271"/>
      <c r="K4592" s="271"/>
      <c r="L4592" s="271"/>
      <c r="M4592" s="271"/>
      <c r="N4592" s="271"/>
      <c r="O4592" s="271"/>
      <c r="P4592" s="271"/>
      <c r="Q4592" s="271"/>
      <c r="AN4592" s="271" t="s">
        <v>9210</v>
      </c>
      <c r="AO4592" s="271"/>
      <c r="AP4592" s="271"/>
      <c r="AQ4592" s="271"/>
      <c r="AR4592" s="271"/>
      <c r="AS4592" s="271"/>
      <c r="AT4592" s="271"/>
      <c r="AU4592" s="271"/>
      <c r="AV4592" s="271"/>
      <c r="AW4592" s="271"/>
      <c r="AX4592" s="271"/>
      <c r="AY4592" s="271"/>
      <c r="AZ4592" s="271"/>
      <c r="BA4592" s="271"/>
      <c r="BB4592" s="271"/>
      <c r="BC4592" s="271"/>
    </row>
    <row r="4595" spans="3:54" ht="15" customHeight="1" x14ac:dyDescent="0.25">
      <c r="C4595" s="288" t="s">
        <v>9211</v>
      </c>
      <c r="D4595" s="288"/>
      <c r="E4595" s="288"/>
      <c r="F4595" s="288"/>
      <c r="G4595" s="288"/>
      <c r="H4595" s="288"/>
      <c r="AO4595" s="288" t="s">
        <v>9211</v>
      </c>
      <c r="AP4595" s="288"/>
      <c r="AQ4595" s="288"/>
      <c r="AR4595" s="288"/>
      <c r="AS4595" s="288"/>
      <c r="AT4595" s="288"/>
    </row>
    <row r="4597" spans="3:54" x14ac:dyDescent="0.25">
      <c r="C4597" s="341"/>
      <c r="D4597" s="342"/>
      <c r="E4597" s="342"/>
      <c r="F4597" s="342"/>
      <c r="G4597" s="342"/>
      <c r="H4597" s="342"/>
      <c r="I4597" s="342"/>
      <c r="J4597" s="342"/>
      <c r="K4597" s="342"/>
      <c r="L4597" s="342"/>
      <c r="M4597" s="342"/>
      <c r="N4597" s="342"/>
      <c r="O4597" s="342"/>
      <c r="P4597" s="343"/>
      <c r="AO4597" s="341"/>
      <c r="AP4597" s="342"/>
      <c r="AQ4597" s="342"/>
      <c r="AR4597" s="342"/>
      <c r="AS4597" s="342"/>
      <c r="AT4597" s="342"/>
      <c r="AU4597" s="342"/>
      <c r="AV4597" s="342"/>
      <c r="AW4597" s="342"/>
      <c r="AX4597" s="342"/>
      <c r="AY4597" s="342"/>
      <c r="AZ4597" s="342"/>
      <c r="BA4597" s="342"/>
      <c r="BB4597" s="343"/>
    </row>
    <row r="4598" spans="3:54" x14ac:dyDescent="0.25">
      <c r="C4598" s="344"/>
      <c r="D4598" s="304"/>
      <c r="E4598" s="304"/>
      <c r="F4598" s="304"/>
      <c r="G4598" s="304"/>
      <c r="H4598" s="304"/>
      <c r="I4598" s="304"/>
      <c r="J4598" s="304"/>
      <c r="K4598" s="304"/>
      <c r="L4598" s="304"/>
      <c r="M4598" s="304"/>
      <c r="N4598" s="304"/>
      <c r="O4598" s="304"/>
      <c r="P4598" s="345"/>
      <c r="AO4598" s="344"/>
      <c r="AP4598" s="304"/>
      <c r="AQ4598" s="304"/>
      <c r="AR4598" s="304"/>
      <c r="AS4598" s="304"/>
      <c r="AT4598" s="304"/>
      <c r="AU4598" s="304"/>
      <c r="AV4598" s="304"/>
      <c r="AW4598" s="304"/>
      <c r="AX4598" s="304"/>
      <c r="AY4598" s="304"/>
      <c r="AZ4598" s="304"/>
      <c r="BA4598" s="304"/>
      <c r="BB4598" s="345"/>
    </row>
    <row r="4599" spans="3:54" x14ac:dyDescent="0.25">
      <c r="C4599" s="344"/>
      <c r="D4599" s="304"/>
      <c r="E4599" s="304"/>
      <c r="F4599" s="304"/>
      <c r="G4599" s="304"/>
      <c r="H4599" s="304"/>
      <c r="I4599" s="304"/>
      <c r="J4599" s="304"/>
      <c r="K4599" s="304"/>
      <c r="L4599" s="304"/>
      <c r="M4599" s="304"/>
      <c r="N4599" s="304"/>
      <c r="O4599" s="304"/>
      <c r="P4599" s="345"/>
      <c r="AO4599" s="344"/>
      <c r="AP4599" s="304"/>
      <c r="AQ4599" s="304"/>
      <c r="AR4599" s="304"/>
      <c r="AS4599" s="304"/>
      <c r="AT4599" s="304"/>
      <c r="AU4599" s="304"/>
      <c r="AV4599" s="304"/>
      <c r="AW4599" s="304"/>
      <c r="AX4599" s="304"/>
      <c r="AY4599" s="304"/>
      <c r="AZ4599" s="304"/>
      <c r="BA4599" s="304"/>
      <c r="BB4599" s="345"/>
    </row>
    <row r="4600" spans="3:54" x14ac:dyDescent="0.25">
      <c r="C4600" s="344"/>
      <c r="D4600" s="304"/>
      <c r="E4600" s="304"/>
      <c r="F4600" s="304"/>
      <c r="G4600" s="304"/>
      <c r="H4600" s="304"/>
      <c r="I4600" s="304"/>
      <c r="J4600" s="304"/>
      <c r="K4600" s="304"/>
      <c r="L4600" s="304"/>
      <c r="M4600" s="304"/>
      <c r="N4600" s="304"/>
      <c r="O4600" s="304"/>
      <c r="P4600" s="345"/>
      <c r="AO4600" s="344"/>
      <c r="AP4600" s="304"/>
      <c r="AQ4600" s="304"/>
      <c r="AR4600" s="304"/>
      <c r="AS4600" s="304"/>
      <c r="AT4600" s="304"/>
      <c r="AU4600" s="304"/>
      <c r="AV4600" s="304"/>
      <c r="AW4600" s="304"/>
      <c r="AX4600" s="304"/>
      <c r="AY4600" s="304"/>
      <c r="AZ4600" s="304"/>
      <c r="BA4600" s="304"/>
      <c r="BB4600" s="345"/>
    </row>
    <row r="4601" spans="3:54" x14ac:dyDescent="0.25">
      <c r="C4601" s="344"/>
      <c r="D4601" s="304"/>
      <c r="E4601" s="304"/>
      <c r="F4601" s="304"/>
      <c r="G4601" s="304"/>
      <c r="H4601" s="304"/>
      <c r="I4601" s="304"/>
      <c r="J4601" s="304"/>
      <c r="K4601" s="304"/>
      <c r="L4601" s="304"/>
      <c r="M4601" s="304"/>
      <c r="N4601" s="304"/>
      <c r="O4601" s="304"/>
      <c r="P4601" s="345"/>
      <c r="AO4601" s="344"/>
      <c r="AP4601" s="304"/>
      <c r="AQ4601" s="304"/>
      <c r="AR4601" s="304"/>
      <c r="AS4601" s="304"/>
      <c r="AT4601" s="304"/>
      <c r="AU4601" s="304"/>
      <c r="AV4601" s="304"/>
      <c r="AW4601" s="304"/>
      <c r="AX4601" s="304"/>
      <c r="AY4601" s="304"/>
      <c r="AZ4601" s="304"/>
      <c r="BA4601" s="304"/>
      <c r="BB4601" s="345"/>
    </row>
    <row r="4602" spans="3:54" x14ac:dyDescent="0.25">
      <c r="C4602" s="346"/>
      <c r="D4602" s="347"/>
      <c r="E4602" s="347"/>
      <c r="F4602" s="347"/>
      <c r="G4602" s="347"/>
      <c r="H4602" s="347"/>
      <c r="I4602" s="347"/>
      <c r="J4602" s="347"/>
      <c r="K4602" s="347"/>
      <c r="L4602" s="347"/>
      <c r="M4602" s="347"/>
      <c r="N4602" s="347"/>
      <c r="O4602" s="347"/>
      <c r="P4602" s="348"/>
      <c r="AO4602" s="346"/>
      <c r="AP4602" s="347"/>
      <c r="AQ4602" s="347"/>
      <c r="AR4602" s="347"/>
      <c r="AS4602" s="347"/>
      <c r="AT4602" s="347"/>
      <c r="AU4602" s="347"/>
      <c r="AV4602" s="347"/>
      <c r="AW4602" s="347"/>
      <c r="AX4602" s="347"/>
      <c r="AY4602" s="347"/>
      <c r="AZ4602" s="347"/>
      <c r="BA4602" s="347"/>
      <c r="BB4602" s="348"/>
    </row>
    <row r="4604" spans="3:54" ht="15" customHeight="1" x14ac:dyDescent="0.25">
      <c r="C4604" s="288" t="s">
        <v>9212</v>
      </c>
      <c r="D4604" s="288"/>
      <c r="E4604" s="288"/>
      <c r="F4604" s="288"/>
      <c r="G4604" s="288"/>
      <c r="H4604" s="288"/>
      <c r="AO4604" s="288" t="s">
        <v>9212</v>
      </c>
      <c r="AP4604" s="288"/>
      <c r="AQ4604" s="288"/>
      <c r="AR4604" s="288"/>
      <c r="AS4604" s="288"/>
      <c r="AT4604" s="288"/>
    </row>
    <row r="4606" spans="3:54" x14ac:dyDescent="0.25">
      <c r="C4606" s="341"/>
      <c r="D4606" s="342"/>
      <c r="E4606" s="342"/>
      <c r="F4606" s="342"/>
      <c r="G4606" s="342"/>
      <c r="H4606" s="342"/>
      <c r="I4606" s="342"/>
      <c r="J4606" s="342"/>
      <c r="K4606" s="342"/>
      <c r="L4606" s="342"/>
      <c r="M4606" s="342"/>
      <c r="N4606" s="342"/>
      <c r="O4606" s="342"/>
      <c r="P4606" s="343"/>
      <c r="AO4606" s="341"/>
      <c r="AP4606" s="342"/>
      <c r="AQ4606" s="342"/>
      <c r="AR4606" s="342"/>
      <c r="AS4606" s="342"/>
      <c r="AT4606" s="342"/>
      <c r="AU4606" s="342"/>
      <c r="AV4606" s="342"/>
      <c r="AW4606" s="342"/>
      <c r="AX4606" s="342"/>
      <c r="AY4606" s="342"/>
      <c r="AZ4606" s="342"/>
      <c r="BA4606" s="342"/>
      <c r="BB4606" s="343"/>
    </row>
    <row r="4607" spans="3:54" x14ac:dyDescent="0.25">
      <c r="C4607" s="344"/>
      <c r="D4607" s="304"/>
      <c r="E4607" s="304"/>
      <c r="F4607" s="304"/>
      <c r="G4607" s="304"/>
      <c r="H4607" s="304"/>
      <c r="I4607" s="304"/>
      <c r="J4607" s="304"/>
      <c r="K4607" s="304"/>
      <c r="L4607" s="304"/>
      <c r="M4607" s="304"/>
      <c r="N4607" s="304"/>
      <c r="O4607" s="304"/>
      <c r="P4607" s="345"/>
      <c r="AO4607" s="344"/>
      <c r="AP4607" s="304"/>
      <c r="AQ4607" s="304"/>
      <c r="AR4607" s="304"/>
      <c r="AS4607" s="304"/>
      <c r="AT4607" s="304"/>
      <c r="AU4607" s="304"/>
      <c r="AV4607" s="304"/>
      <c r="AW4607" s="304"/>
      <c r="AX4607" s="304"/>
      <c r="AY4607" s="304"/>
      <c r="AZ4607" s="304"/>
      <c r="BA4607" s="304"/>
      <c r="BB4607" s="345"/>
    </row>
    <row r="4608" spans="3:54" x14ac:dyDescent="0.25">
      <c r="C4608" s="344"/>
      <c r="D4608" s="304"/>
      <c r="E4608" s="304"/>
      <c r="F4608" s="304"/>
      <c r="G4608" s="304"/>
      <c r="H4608" s="304"/>
      <c r="I4608" s="304"/>
      <c r="J4608" s="304"/>
      <c r="K4608" s="304"/>
      <c r="L4608" s="304"/>
      <c r="M4608" s="304"/>
      <c r="N4608" s="304"/>
      <c r="O4608" s="304"/>
      <c r="P4608" s="345"/>
      <c r="AO4608" s="344"/>
      <c r="AP4608" s="304"/>
      <c r="AQ4608" s="304"/>
      <c r="AR4608" s="304"/>
      <c r="AS4608" s="304"/>
      <c r="AT4608" s="304"/>
      <c r="AU4608" s="304"/>
      <c r="AV4608" s="304"/>
      <c r="AW4608" s="304"/>
      <c r="AX4608" s="304"/>
      <c r="AY4608" s="304"/>
      <c r="AZ4608" s="304"/>
      <c r="BA4608" s="304"/>
      <c r="BB4608" s="345"/>
    </row>
    <row r="4609" spans="2:55" x14ac:dyDescent="0.25">
      <c r="C4609" s="344"/>
      <c r="D4609" s="304"/>
      <c r="E4609" s="304"/>
      <c r="F4609" s="304"/>
      <c r="G4609" s="304"/>
      <c r="H4609" s="304"/>
      <c r="I4609" s="304"/>
      <c r="J4609" s="304"/>
      <c r="K4609" s="304"/>
      <c r="L4609" s="304"/>
      <c r="M4609" s="304"/>
      <c r="N4609" s="304"/>
      <c r="O4609" s="304"/>
      <c r="P4609" s="345"/>
      <c r="AO4609" s="344"/>
      <c r="AP4609" s="304"/>
      <c r="AQ4609" s="304"/>
      <c r="AR4609" s="304"/>
      <c r="AS4609" s="304"/>
      <c r="AT4609" s="304"/>
      <c r="AU4609" s="304"/>
      <c r="AV4609" s="304"/>
      <c r="AW4609" s="304"/>
      <c r="AX4609" s="304"/>
      <c r="AY4609" s="304"/>
      <c r="AZ4609" s="304"/>
      <c r="BA4609" s="304"/>
      <c r="BB4609" s="345"/>
    </row>
    <row r="4610" spans="2:55" x14ac:dyDescent="0.25">
      <c r="C4610" s="344"/>
      <c r="D4610" s="304"/>
      <c r="E4610" s="304"/>
      <c r="F4610" s="304"/>
      <c r="G4610" s="304"/>
      <c r="H4610" s="304"/>
      <c r="I4610" s="304"/>
      <c r="J4610" s="304"/>
      <c r="K4610" s="304"/>
      <c r="L4610" s="304"/>
      <c r="M4610" s="304"/>
      <c r="N4610" s="304"/>
      <c r="O4610" s="304"/>
      <c r="P4610" s="345"/>
      <c r="AO4610" s="344"/>
      <c r="AP4610" s="304"/>
      <c r="AQ4610" s="304"/>
      <c r="AR4610" s="304"/>
      <c r="AS4610" s="304"/>
      <c r="AT4610" s="304"/>
      <c r="AU4610" s="304"/>
      <c r="AV4610" s="304"/>
      <c r="AW4610" s="304"/>
      <c r="AX4610" s="304"/>
      <c r="AY4610" s="304"/>
      <c r="AZ4610" s="304"/>
      <c r="BA4610" s="304"/>
      <c r="BB4610" s="345"/>
    </row>
    <row r="4611" spans="2:55" x14ac:dyDescent="0.25">
      <c r="C4611" s="346"/>
      <c r="D4611" s="347"/>
      <c r="E4611" s="347"/>
      <c r="F4611" s="347"/>
      <c r="G4611" s="347"/>
      <c r="H4611" s="347"/>
      <c r="I4611" s="347"/>
      <c r="J4611" s="347"/>
      <c r="K4611" s="347"/>
      <c r="L4611" s="347"/>
      <c r="M4611" s="347"/>
      <c r="N4611" s="347"/>
      <c r="O4611" s="347"/>
      <c r="P4611" s="348"/>
      <c r="AO4611" s="346"/>
      <c r="AP4611" s="347"/>
      <c r="AQ4611" s="347"/>
      <c r="AR4611" s="347"/>
      <c r="AS4611" s="347"/>
      <c r="AT4611" s="347"/>
      <c r="AU4611" s="347"/>
      <c r="AV4611" s="347"/>
      <c r="AW4611" s="347"/>
      <c r="AX4611" s="347"/>
      <c r="AY4611" s="347"/>
      <c r="AZ4611" s="347"/>
      <c r="BA4611" s="347"/>
      <c r="BB4611" s="348"/>
    </row>
    <row r="4613" spans="2:55" x14ac:dyDescent="0.25">
      <c r="C4613" s="288" t="s">
        <v>9213</v>
      </c>
      <c r="D4613" s="288"/>
      <c r="E4613" s="288"/>
      <c r="AO4613" s="288" t="s">
        <v>9213</v>
      </c>
      <c r="AP4613" s="288"/>
      <c r="AQ4613" s="288"/>
    </row>
    <row r="4615" spans="2:55" x14ac:dyDescent="0.25">
      <c r="C4615" s="341"/>
      <c r="D4615" s="342"/>
      <c r="E4615" s="342"/>
      <c r="F4615" s="342"/>
      <c r="G4615" s="342"/>
      <c r="H4615" s="342"/>
      <c r="I4615" s="342"/>
      <c r="J4615" s="342"/>
      <c r="K4615" s="342"/>
      <c r="L4615" s="342"/>
      <c r="M4615" s="342"/>
      <c r="N4615" s="342"/>
      <c r="O4615" s="342"/>
      <c r="P4615" s="343"/>
      <c r="AO4615" s="341"/>
      <c r="AP4615" s="342"/>
      <c r="AQ4615" s="342"/>
      <c r="AR4615" s="342"/>
      <c r="AS4615" s="342"/>
      <c r="AT4615" s="342"/>
      <c r="AU4615" s="342"/>
      <c r="AV4615" s="342"/>
      <c r="AW4615" s="342"/>
      <c r="AX4615" s="342"/>
      <c r="AY4615" s="342"/>
      <c r="AZ4615" s="342"/>
      <c r="BA4615" s="342"/>
      <c r="BB4615" s="343"/>
    </row>
    <row r="4616" spans="2:55" x14ac:dyDescent="0.25">
      <c r="C4616" s="344"/>
      <c r="D4616" s="304"/>
      <c r="E4616" s="304"/>
      <c r="F4616" s="304"/>
      <c r="G4616" s="304"/>
      <c r="H4616" s="304"/>
      <c r="I4616" s="304"/>
      <c r="J4616" s="304"/>
      <c r="K4616" s="304"/>
      <c r="L4616" s="304"/>
      <c r="M4616" s="304"/>
      <c r="N4616" s="304"/>
      <c r="O4616" s="304"/>
      <c r="P4616" s="345"/>
      <c r="AO4616" s="344"/>
      <c r="AP4616" s="304"/>
      <c r="AQ4616" s="304"/>
      <c r="AR4616" s="304"/>
      <c r="AS4616" s="304"/>
      <c r="AT4616" s="304"/>
      <c r="AU4616" s="304"/>
      <c r="AV4616" s="304"/>
      <c r="AW4616" s="304"/>
      <c r="AX4616" s="304"/>
      <c r="AY4616" s="304"/>
      <c r="AZ4616" s="304"/>
      <c r="BA4616" s="304"/>
      <c r="BB4616" s="345"/>
    </row>
    <row r="4617" spans="2:55" x14ac:dyDescent="0.25">
      <c r="C4617" s="344"/>
      <c r="D4617" s="304"/>
      <c r="E4617" s="304"/>
      <c r="F4617" s="304"/>
      <c r="G4617" s="304"/>
      <c r="H4617" s="304"/>
      <c r="I4617" s="304"/>
      <c r="J4617" s="304"/>
      <c r="K4617" s="304"/>
      <c r="L4617" s="304"/>
      <c r="M4617" s="304"/>
      <c r="N4617" s="304"/>
      <c r="O4617" s="304"/>
      <c r="P4617" s="345"/>
      <c r="AO4617" s="344"/>
      <c r="AP4617" s="304"/>
      <c r="AQ4617" s="304"/>
      <c r="AR4617" s="304"/>
      <c r="AS4617" s="304"/>
      <c r="AT4617" s="304"/>
      <c r="AU4617" s="304"/>
      <c r="AV4617" s="304"/>
      <c r="AW4617" s="304"/>
      <c r="AX4617" s="304"/>
      <c r="AY4617" s="304"/>
      <c r="AZ4617" s="304"/>
      <c r="BA4617" s="304"/>
      <c r="BB4617" s="345"/>
    </row>
    <row r="4618" spans="2:55" x14ac:dyDescent="0.25">
      <c r="C4618" s="344"/>
      <c r="D4618" s="304"/>
      <c r="E4618" s="304"/>
      <c r="F4618" s="304"/>
      <c r="G4618" s="304"/>
      <c r="H4618" s="304"/>
      <c r="I4618" s="304"/>
      <c r="J4618" s="304"/>
      <c r="K4618" s="304"/>
      <c r="L4618" s="304"/>
      <c r="M4618" s="304"/>
      <c r="N4618" s="304"/>
      <c r="O4618" s="304"/>
      <c r="P4618" s="345"/>
      <c r="AO4618" s="344"/>
      <c r="AP4618" s="304"/>
      <c r="AQ4618" s="304"/>
      <c r="AR4618" s="304"/>
      <c r="AS4618" s="304"/>
      <c r="AT4618" s="304"/>
      <c r="AU4618" s="304"/>
      <c r="AV4618" s="304"/>
      <c r="AW4618" s="304"/>
      <c r="AX4618" s="304"/>
      <c r="AY4618" s="304"/>
      <c r="AZ4618" s="304"/>
      <c r="BA4618" s="304"/>
      <c r="BB4618" s="345"/>
    </row>
    <row r="4619" spans="2:55" x14ac:dyDescent="0.25">
      <c r="C4619" s="344"/>
      <c r="D4619" s="304"/>
      <c r="E4619" s="304"/>
      <c r="F4619" s="304"/>
      <c r="G4619" s="304"/>
      <c r="H4619" s="304"/>
      <c r="I4619" s="304"/>
      <c r="J4619" s="304"/>
      <c r="K4619" s="304"/>
      <c r="L4619" s="304"/>
      <c r="M4619" s="304"/>
      <c r="N4619" s="304"/>
      <c r="O4619" s="304"/>
      <c r="P4619" s="345"/>
      <c r="AO4619" s="344"/>
      <c r="AP4619" s="304"/>
      <c r="AQ4619" s="304"/>
      <c r="AR4619" s="304"/>
      <c r="AS4619" s="304"/>
      <c r="AT4619" s="304"/>
      <c r="AU4619" s="304"/>
      <c r="AV4619" s="304"/>
      <c r="AW4619" s="304"/>
      <c r="AX4619" s="304"/>
      <c r="AY4619" s="304"/>
      <c r="AZ4619" s="304"/>
      <c r="BA4619" s="304"/>
      <c r="BB4619" s="345"/>
    </row>
    <row r="4620" spans="2:55" x14ac:dyDescent="0.25">
      <c r="C4620" s="346"/>
      <c r="D4620" s="347"/>
      <c r="E4620" s="347"/>
      <c r="F4620" s="347"/>
      <c r="G4620" s="347"/>
      <c r="H4620" s="347"/>
      <c r="I4620" s="347"/>
      <c r="J4620" s="347"/>
      <c r="K4620" s="347"/>
      <c r="L4620" s="347"/>
      <c r="M4620" s="347"/>
      <c r="N4620" s="347"/>
      <c r="O4620" s="347"/>
      <c r="P4620" s="348"/>
      <c r="AO4620" s="346"/>
      <c r="AP4620" s="347"/>
      <c r="AQ4620" s="347"/>
      <c r="AR4620" s="347"/>
      <c r="AS4620" s="347"/>
      <c r="AT4620" s="347"/>
      <c r="AU4620" s="347"/>
      <c r="AV4620" s="347"/>
      <c r="AW4620" s="347"/>
      <c r="AX4620" s="347"/>
      <c r="AY4620" s="347"/>
      <c r="AZ4620" s="347"/>
      <c r="BA4620" s="347"/>
      <c r="BB4620" s="348"/>
    </row>
    <row r="4624" spans="2:55" ht="15.75" x14ac:dyDescent="0.25">
      <c r="B4624" s="271" t="s">
        <v>9214</v>
      </c>
      <c r="C4624" s="271"/>
      <c r="D4624" s="271"/>
      <c r="E4624" s="271"/>
      <c r="F4624" s="271"/>
      <c r="G4624" s="271"/>
      <c r="H4624" s="271"/>
      <c r="I4624" s="271"/>
      <c r="J4624" s="271"/>
      <c r="K4624" s="271"/>
      <c r="L4624" s="271"/>
      <c r="M4624" s="271"/>
      <c r="N4624" s="271"/>
      <c r="O4624" s="271"/>
      <c r="P4624" s="271"/>
      <c r="Q4624" s="271"/>
      <c r="AN4624" s="271" t="s">
        <v>9214</v>
      </c>
      <c r="AO4624" s="271"/>
      <c r="AP4624" s="271"/>
      <c r="AQ4624" s="271"/>
      <c r="AR4624" s="271"/>
      <c r="AS4624" s="271"/>
      <c r="AT4624" s="271"/>
      <c r="AU4624" s="271"/>
      <c r="AV4624" s="271"/>
      <c r="AW4624" s="271"/>
      <c r="AX4624" s="271"/>
      <c r="AY4624" s="271"/>
      <c r="AZ4624" s="271"/>
      <c r="BA4624" s="271"/>
      <c r="BB4624" s="271"/>
      <c r="BC4624" s="271"/>
    </row>
    <row r="4627" spans="3:47" ht="30" x14ac:dyDescent="0.25">
      <c r="C4627" s="72" t="s">
        <v>9215</v>
      </c>
      <c r="D4627" s="72" t="s">
        <v>9216</v>
      </c>
      <c r="E4627" s="72" t="s">
        <v>9217</v>
      </c>
      <c r="F4627" s="72" t="s">
        <v>9218</v>
      </c>
      <c r="G4627" s="72" t="s">
        <v>9219</v>
      </c>
      <c r="H4627" s="72" t="s">
        <v>9220</v>
      </c>
      <c r="I4627" s="170"/>
      <c r="AO4627" s="72" t="s">
        <v>9215</v>
      </c>
      <c r="AP4627" s="72" t="s">
        <v>9216</v>
      </c>
      <c r="AQ4627" s="72" t="s">
        <v>9217</v>
      </c>
      <c r="AR4627" s="72" t="s">
        <v>9218</v>
      </c>
      <c r="AS4627" s="72" t="s">
        <v>9219</v>
      </c>
      <c r="AT4627" s="72" t="s">
        <v>9220</v>
      </c>
      <c r="AU4627" s="170"/>
    </row>
    <row r="4628" spans="3:47" x14ac:dyDescent="0.25">
      <c r="C4628" s="167" t="s">
        <v>9221</v>
      </c>
      <c r="D4628" s="73">
        <f>IF(OR(AND('Formacion Profesional'!D4424=Tablas!$C$62,'Formacion Profesional'!G4424=Tablas!$C$54),AND('Formacion Profesional'!D4424=Tablas!$C$62,'Formacion Profesional'!G4424=Tablas!$C$56),'Formacion Profesional'!D4424=Tablas!$C$62,'Formacion Profesional'!G4424=Tablas!$C$57),'Formacion Profesional'!D4433*'Formacion Profesional'!D4435,0)</f>
        <v>0</v>
      </c>
      <c r="E4628" s="80"/>
      <c r="F4628" s="73">
        <f>+D4628*E4628</f>
        <v>0</v>
      </c>
      <c r="G4628" s="80"/>
      <c r="H4628" s="73">
        <f t="shared" ref="H4628:H4632" si="36">+F4628-G4628</f>
        <v>0</v>
      </c>
      <c r="AO4628" s="167" t="s">
        <v>9221</v>
      </c>
      <c r="AP4628" s="73">
        <f>IF(OR(AND('Formacion Profesional'!AP4424=Tablas!$C$62,'Formacion Profesional'!AS4424=Tablas!$C$54),AND('Formacion Profesional'!AP4424=Tablas!$C$62,'Formacion Profesional'!AS4424=Tablas!$C$56),'Formacion Profesional'!AP4424=Tablas!$C$62,'Formacion Profesional'!AS4424=Tablas!$C$57),'Formacion Profesional'!AP4433*'Formacion Profesional'!AP4435,0)</f>
        <v>0</v>
      </c>
      <c r="AQ4628" s="80"/>
      <c r="AR4628" s="73">
        <f>+AP4628*AQ4628</f>
        <v>0</v>
      </c>
      <c r="AS4628" s="80"/>
      <c r="AT4628" s="73">
        <f t="shared" ref="AT4628:AT4632" si="37">+AR4628-AS4628</f>
        <v>0</v>
      </c>
    </row>
    <row r="4629" spans="3:47" x14ac:dyDescent="0.25">
      <c r="C4629" s="167" t="s">
        <v>9208</v>
      </c>
      <c r="D4629" s="73">
        <f>IF(OR(AND(D4424=Tablas!$C$62,'Formacion Profesional'!G4424=Tablas!$C$54),AND(D4424=Tablas!$C$62,'Formacion Profesional'!G4424=Tablas!$C$57)),'Formacion Profesional'!E4495,0)</f>
        <v>0</v>
      </c>
      <c r="E4629" s="80"/>
      <c r="F4629" s="73">
        <f>+D4629*E4629</f>
        <v>0</v>
      </c>
      <c r="G4629" s="80"/>
      <c r="H4629" s="73">
        <f t="shared" si="36"/>
        <v>0</v>
      </c>
      <c r="AO4629" s="167" t="s">
        <v>9208</v>
      </c>
      <c r="AP4629" s="73">
        <f>IF(OR(AND(AP4424=Tablas!$C$62,'Formacion Profesional'!AS4424=Tablas!$C$54),AND(AP4424=Tablas!$C$62,'Formacion Profesional'!AS4424=Tablas!$C$57)),'Formacion Profesional'!AQ4495,0)</f>
        <v>0</v>
      </c>
      <c r="AQ4629" s="80"/>
      <c r="AR4629" s="73">
        <f>+AP4629*AQ4629</f>
        <v>0</v>
      </c>
      <c r="AS4629" s="80"/>
      <c r="AT4629" s="73">
        <f t="shared" si="37"/>
        <v>0</v>
      </c>
    </row>
    <row r="4630" spans="3:47" x14ac:dyDescent="0.25">
      <c r="C4630" s="167" t="s">
        <v>9222</v>
      </c>
      <c r="D4630" s="73">
        <f>IF(AND(D4424=Tablas!$C$62,'Formacion Profesional'!G4424=Tablas!$C$54),E4494,0)</f>
        <v>0</v>
      </c>
      <c r="E4630" s="80"/>
      <c r="F4630" s="73">
        <f>+D4630*E4630</f>
        <v>0</v>
      </c>
      <c r="G4630" s="80"/>
      <c r="H4630" s="73">
        <f t="shared" si="36"/>
        <v>0</v>
      </c>
      <c r="AO4630" s="167" t="s">
        <v>9222</v>
      </c>
      <c r="AP4630" s="73">
        <f>IF(AND(AP4424=Tablas!$C$62,'Formacion Profesional'!AS4424=Tablas!$C$54),AQ4494,0)</f>
        <v>0</v>
      </c>
      <c r="AQ4630" s="80"/>
      <c r="AR4630" s="73">
        <f>+AP4630*AQ4630</f>
        <v>0</v>
      </c>
      <c r="AS4630" s="80"/>
      <c r="AT4630" s="73">
        <f t="shared" si="37"/>
        <v>0</v>
      </c>
    </row>
    <row r="4631" spans="3:47" x14ac:dyDescent="0.25">
      <c r="C4631" s="167" t="s">
        <v>9223</v>
      </c>
      <c r="D4631" s="73">
        <f>IF(AND(D4424=Tablas!$C$62,'Formacion Profesional'!G4424=Tablas!$C$54),E4494,0)</f>
        <v>0</v>
      </c>
      <c r="E4631" s="80"/>
      <c r="F4631" s="73">
        <f>+D4631*E4631</f>
        <v>0</v>
      </c>
      <c r="G4631" s="80"/>
      <c r="H4631" s="73">
        <f t="shared" si="36"/>
        <v>0</v>
      </c>
      <c r="AO4631" s="167" t="s">
        <v>9223</v>
      </c>
      <c r="AP4631" s="73">
        <f>IF(AND(AP4424=Tablas!$C$62,'Formacion Profesional'!AS4424=Tablas!$C$54),AQ4494,0)</f>
        <v>0</v>
      </c>
      <c r="AQ4631" s="80"/>
      <c r="AR4631" s="73">
        <f>+AP4631*AQ4631</f>
        <v>0</v>
      </c>
      <c r="AS4631" s="80"/>
      <c r="AT4631" s="73">
        <f t="shared" si="37"/>
        <v>0</v>
      </c>
    </row>
    <row r="4632" spans="3:47" ht="30" x14ac:dyDescent="0.25">
      <c r="C4632" s="167" t="s">
        <v>9224</v>
      </c>
      <c r="D4632" s="73">
        <f>IF(OR(AND(D4424=Tablas!$C$61,'Formacion Profesional'!G4424=Tablas!$C$53),AND(D4424=Tablas!$C$61,'Formacion Profesional'!G4424=Tablas!$C$54)),'Formacion Profesional'!D4437*'Formacion Profesional'!E4495,IF(AND(D4424=Tablas!$C$62,'Formacion Profesional'!G4424=Tablas!$C$53),'Formacion Profesional'!E4495,0))</f>
        <v>0</v>
      </c>
      <c r="E4632" s="80"/>
      <c r="F4632" s="73">
        <f>+D4632*E4632</f>
        <v>0</v>
      </c>
      <c r="G4632" s="80"/>
      <c r="H4632" s="73">
        <f t="shared" si="36"/>
        <v>0</v>
      </c>
      <c r="AO4632" s="167" t="s">
        <v>9224</v>
      </c>
      <c r="AP4632" s="73">
        <f>IF(OR(AND(AP4424=Tablas!$C$61,'Formacion Profesional'!AS4424=Tablas!$C$53),AND(AP4424=Tablas!$C$61,'Formacion Profesional'!AS4424=Tablas!$C$54)),'Formacion Profesional'!AP4437*'Formacion Profesional'!AQ4495,IF(AND(AP4424=Tablas!$C$62,'Formacion Profesional'!AS4424=Tablas!$C$53),'Formacion Profesional'!AQ4495,0))</f>
        <v>0</v>
      </c>
      <c r="AQ4632" s="80"/>
      <c r="AR4632" s="73">
        <f>+AP4632*AQ4632</f>
        <v>0</v>
      </c>
      <c r="AS4632" s="80"/>
      <c r="AT4632" s="73">
        <f t="shared" si="37"/>
        <v>0</v>
      </c>
    </row>
    <row r="4633" spans="3:47" x14ac:dyDescent="0.25">
      <c r="C4633" s="72" t="s">
        <v>7586</v>
      </c>
      <c r="D4633" s="74"/>
      <c r="E4633" s="74"/>
      <c r="F4633" s="74"/>
      <c r="G4633" s="73">
        <f>+G4628+G4629+G4630+G4631+G4632</f>
        <v>0</v>
      </c>
      <c r="H4633" s="73">
        <f>+H4628+H4629+H4630+H4631+H4632</f>
        <v>0</v>
      </c>
      <c r="AO4633" s="72" t="s">
        <v>7586</v>
      </c>
      <c r="AP4633" s="74"/>
      <c r="AQ4633" s="74"/>
      <c r="AR4633" s="74"/>
      <c r="AS4633" s="73">
        <f>+AS4628+AS4629+AS4630+AS4631+AS4632</f>
        <v>0</v>
      </c>
      <c r="AT4633" s="73">
        <f>+AT4628+AT4629+AT4630+AT4631+AT4632</f>
        <v>0</v>
      </c>
    </row>
    <row r="4636" spans="3:47" ht="15" customHeight="1" x14ac:dyDescent="0.25">
      <c r="C4636" s="385" t="s">
        <v>9227</v>
      </c>
      <c r="D4636" s="385"/>
      <c r="E4636" s="385"/>
      <c r="F4636" s="385"/>
      <c r="AO4636" s="385" t="s">
        <v>9227</v>
      </c>
      <c r="AP4636" s="385"/>
      <c r="AQ4636" s="385"/>
      <c r="AR4636" s="385"/>
    </row>
    <row r="4637" spans="3:47" ht="15" customHeight="1" x14ac:dyDescent="0.25">
      <c r="C4637" s="385"/>
      <c r="D4637" s="385"/>
      <c r="E4637" s="385"/>
      <c r="F4637" s="385"/>
      <c r="AO4637" s="385"/>
      <c r="AP4637" s="385"/>
      <c r="AQ4637" s="385"/>
      <c r="AR4637" s="385"/>
    </row>
    <row r="4660" spans="2:55" x14ac:dyDescent="0.25">
      <c r="C4660" s="100" t="s">
        <v>9454</v>
      </c>
      <c r="AO4660" s="100" t="s">
        <v>9474</v>
      </c>
    </row>
    <row r="4662" spans="2:55" ht="15.75" x14ac:dyDescent="0.25">
      <c r="B4662" s="271" t="s">
        <v>7689</v>
      </c>
      <c r="C4662" s="271" t="s">
        <v>7689</v>
      </c>
      <c r="D4662" s="271"/>
      <c r="E4662" s="271"/>
      <c r="F4662" s="271"/>
      <c r="G4662" s="271"/>
      <c r="H4662" s="271"/>
      <c r="I4662" s="271"/>
      <c r="J4662" s="271"/>
      <c r="K4662" s="271"/>
      <c r="L4662" s="271"/>
      <c r="M4662" s="271"/>
      <c r="N4662" s="271"/>
      <c r="O4662" s="271"/>
      <c r="P4662" s="271"/>
      <c r="Q4662" s="271"/>
      <c r="AN4662" s="271" t="s">
        <v>7689</v>
      </c>
      <c r="AO4662" s="271" t="s">
        <v>7689</v>
      </c>
      <c r="AP4662" s="271"/>
      <c r="AQ4662" s="271"/>
      <c r="AR4662" s="271"/>
      <c r="AS4662" s="271"/>
      <c r="AT4662" s="271"/>
      <c r="AU4662" s="271"/>
      <c r="AV4662" s="271"/>
      <c r="AW4662" s="271"/>
      <c r="AX4662" s="271"/>
      <c r="AY4662" s="271"/>
      <c r="AZ4662" s="271"/>
      <c r="BA4662" s="271"/>
      <c r="BB4662" s="271"/>
      <c r="BC4662" s="271"/>
    </row>
    <row r="4664" spans="2:55" x14ac:dyDescent="0.25">
      <c r="C4664" s="50" t="s">
        <v>7692</v>
      </c>
      <c r="D4664" s="101"/>
      <c r="E4664" s="19" t="str">
        <f>IF(D4664=Tablas!$C$62,"FP_Cerrada",IF('Formacion Profesional'!D4664=Tablas!$C$61,"FP_abierta",""))</f>
        <v/>
      </c>
      <c r="F4664" s="20" t="s">
        <v>7691</v>
      </c>
      <c r="G4664" s="349"/>
      <c r="H4664" s="402"/>
      <c r="I4664" s="350"/>
      <c r="AO4664" s="50" t="s">
        <v>7692</v>
      </c>
      <c r="AP4664" s="101"/>
      <c r="AQ4664" s="19" t="str">
        <f>IF(AP4664=Tablas!$C$62,"FP_Cerrada",IF('Formacion Profesional'!AP4664=Tablas!$C$61,"FP_abierta",""))</f>
        <v/>
      </c>
      <c r="AR4664" s="20" t="s">
        <v>7691</v>
      </c>
      <c r="AS4664" s="349"/>
      <c r="AT4664" s="402"/>
      <c r="AU4664" s="350"/>
    </row>
    <row r="4667" spans="2:55" x14ac:dyDescent="0.25">
      <c r="C4667" s="20" t="s">
        <v>7693</v>
      </c>
      <c r="D4667" s="276"/>
      <c r="E4667" s="277"/>
      <c r="F4667" s="277"/>
      <c r="G4667" s="277"/>
      <c r="H4667" s="277"/>
      <c r="I4667" s="277"/>
      <c r="J4667" s="277"/>
      <c r="K4667" s="278"/>
      <c r="AO4667" s="20" t="s">
        <v>7693</v>
      </c>
      <c r="AP4667" s="276"/>
      <c r="AQ4667" s="277"/>
      <c r="AR4667" s="277"/>
      <c r="AS4667" s="277"/>
      <c r="AT4667" s="277"/>
      <c r="AU4667" s="277"/>
      <c r="AV4667" s="277"/>
      <c r="AW4667" s="278"/>
    </row>
    <row r="4669" spans="2:55" x14ac:dyDescent="0.25">
      <c r="C4669" s="20" t="s">
        <v>7694</v>
      </c>
      <c r="D4669" s="155"/>
      <c r="F4669" s="20" t="s">
        <v>7695</v>
      </c>
      <c r="H4669" s="403"/>
      <c r="I4669" s="404"/>
      <c r="AO4669" s="20" t="s">
        <v>7694</v>
      </c>
      <c r="AP4669" s="155"/>
      <c r="AR4669" s="20" t="s">
        <v>7695</v>
      </c>
      <c r="AT4669" s="403"/>
      <c r="AU4669" s="404"/>
    </row>
    <row r="4671" spans="2:55" x14ac:dyDescent="0.25">
      <c r="C4671" s="405" t="s">
        <v>7710</v>
      </c>
      <c r="D4671" s="406"/>
      <c r="E4671" s="406"/>
      <c r="F4671" s="406"/>
      <c r="G4671" s="406"/>
      <c r="H4671" s="406"/>
      <c r="I4671" s="406"/>
      <c r="J4671" s="407"/>
      <c r="AO4671" s="405" t="s">
        <v>7710</v>
      </c>
      <c r="AP4671" s="406"/>
      <c r="AQ4671" s="406"/>
      <c r="AR4671" s="406"/>
      <c r="AS4671" s="406"/>
      <c r="AT4671" s="406"/>
      <c r="AU4671" s="406"/>
      <c r="AV4671" s="407"/>
    </row>
    <row r="4672" spans="2:55" x14ac:dyDescent="0.25">
      <c r="C4672" s="57"/>
      <c r="D4672" s="58"/>
      <c r="E4672" s="58"/>
      <c r="F4672" s="58"/>
      <c r="G4672" s="58"/>
      <c r="H4672" s="58"/>
      <c r="I4672" s="58"/>
      <c r="J4672" s="59"/>
      <c r="AO4672" s="57"/>
      <c r="AP4672" s="58"/>
      <c r="AQ4672" s="58"/>
      <c r="AR4672" s="58"/>
      <c r="AS4672" s="58"/>
      <c r="AT4672" s="58"/>
      <c r="AU4672" s="58"/>
      <c r="AV4672" s="59"/>
    </row>
    <row r="4673" spans="2:55" x14ac:dyDescent="0.25">
      <c r="C4673" s="63" t="s">
        <v>7697</v>
      </c>
      <c r="D4673" s="156"/>
      <c r="E4673" s="58"/>
      <c r="F4673" s="58"/>
      <c r="G4673" s="58"/>
      <c r="H4673" s="58"/>
      <c r="I4673" s="58"/>
      <c r="J4673" s="59"/>
      <c r="AO4673" s="63" t="s">
        <v>7697</v>
      </c>
      <c r="AP4673" s="156"/>
      <c r="AQ4673" s="58"/>
      <c r="AR4673" s="58"/>
      <c r="AS4673" s="58"/>
      <c r="AT4673" s="58"/>
      <c r="AU4673" s="58"/>
      <c r="AV4673" s="59"/>
    </row>
    <row r="4674" spans="2:55" x14ac:dyDescent="0.25">
      <c r="C4674" s="57"/>
      <c r="D4674" s="58"/>
      <c r="E4674" s="58"/>
      <c r="F4674" s="58"/>
      <c r="G4674" s="58"/>
      <c r="H4674" s="58"/>
      <c r="I4674" s="58"/>
      <c r="J4674" s="59"/>
      <c r="AO4674" s="57"/>
      <c r="AP4674" s="58"/>
      <c r="AQ4674" s="58"/>
      <c r="AR4674" s="58"/>
      <c r="AS4674" s="58"/>
      <c r="AT4674" s="58"/>
      <c r="AU4674" s="58"/>
      <c r="AV4674" s="59"/>
    </row>
    <row r="4675" spans="2:55" x14ac:dyDescent="0.25">
      <c r="C4675" s="63" t="s">
        <v>7696</v>
      </c>
      <c r="D4675" s="156"/>
      <c r="E4675" s="58"/>
      <c r="F4675" s="58"/>
      <c r="G4675" s="58"/>
      <c r="H4675" s="58"/>
      <c r="I4675" s="58"/>
      <c r="J4675" s="59"/>
      <c r="AO4675" s="63" t="s">
        <v>7696</v>
      </c>
      <c r="AP4675" s="156"/>
      <c r="AQ4675" s="58"/>
      <c r="AR4675" s="58"/>
      <c r="AS4675" s="58"/>
      <c r="AT4675" s="58"/>
      <c r="AU4675" s="58"/>
      <c r="AV4675" s="59"/>
    </row>
    <row r="4676" spans="2:55" x14ac:dyDescent="0.25">
      <c r="C4676" s="57"/>
      <c r="D4676" s="58"/>
      <c r="E4676" s="58"/>
      <c r="F4676" s="58"/>
      <c r="G4676" s="58"/>
      <c r="H4676" s="58"/>
      <c r="I4676" s="58"/>
      <c r="J4676" s="59"/>
      <c r="AO4676" s="57"/>
      <c r="AP4676" s="58"/>
      <c r="AQ4676" s="58"/>
      <c r="AR4676" s="58"/>
      <c r="AS4676" s="58"/>
      <c r="AT4676" s="58"/>
      <c r="AU4676" s="58"/>
      <c r="AV4676" s="59"/>
    </row>
    <row r="4677" spans="2:55" x14ac:dyDescent="0.25">
      <c r="C4677" s="63" t="s">
        <v>7698</v>
      </c>
      <c r="D4677" s="156"/>
      <c r="E4677" s="58"/>
      <c r="F4677" s="58"/>
      <c r="G4677" s="58"/>
      <c r="H4677" s="58"/>
      <c r="I4677" s="58"/>
      <c r="J4677" s="59"/>
      <c r="AO4677" s="63" t="s">
        <v>7698</v>
      </c>
      <c r="AP4677" s="156"/>
      <c r="AQ4677" s="58"/>
      <c r="AR4677" s="58"/>
      <c r="AS4677" s="58"/>
      <c r="AT4677" s="58"/>
      <c r="AU4677" s="58"/>
      <c r="AV4677" s="59"/>
    </row>
    <row r="4678" spans="2:55" x14ac:dyDescent="0.25">
      <c r="C4678" s="57"/>
      <c r="D4678" s="58"/>
      <c r="E4678" s="58"/>
      <c r="F4678" s="58"/>
      <c r="G4678" s="58"/>
      <c r="H4678" s="58"/>
      <c r="I4678" s="58"/>
      <c r="J4678" s="59"/>
      <c r="AO4678" s="57"/>
      <c r="AP4678" s="58"/>
      <c r="AQ4678" s="58"/>
      <c r="AR4678" s="58"/>
      <c r="AS4678" s="58"/>
      <c r="AT4678" s="58"/>
      <c r="AU4678" s="58"/>
      <c r="AV4678" s="59"/>
    </row>
    <row r="4679" spans="2:55" x14ac:dyDescent="0.25">
      <c r="C4679" s="408" t="str">
        <f>IF(D4675&gt;1,"Justifique cantidad de réplicas *","")</f>
        <v/>
      </c>
      <c r="D4679" s="409"/>
      <c r="E4679" s="289"/>
      <c r="F4679" s="289"/>
      <c r="G4679" s="289"/>
      <c r="H4679" s="289"/>
      <c r="I4679" s="289"/>
      <c r="J4679" s="59"/>
      <c r="AO4679" s="408" t="str">
        <f>IF(AP4675&gt;1,"Justifique cantidad de réplicas *","")</f>
        <v/>
      </c>
      <c r="AP4679" s="409"/>
      <c r="AQ4679" s="289"/>
      <c r="AR4679" s="289"/>
      <c r="AS4679" s="289"/>
      <c r="AT4679" s="289"/>
      <c r="AU4679" s="289"/>
      <c r="AV4679" s="59"/>
    </row>
    <row r="4680" spans="2:55" x14ac:dyDescent="0.25">
      <c r="C4680" s="60"/>
      <c r="D4680" s="61"/>
      <c r="E4680" s="61"/>
      <c r="F4680" s="61"/>
      <c r="G4680" s="61"/>
      <c r="H4680" s="61"/>
      <c r="I4680" s="61"/>
      <c r="J4680" s="62"/>
      <c r="AO4680" s="60"/>
      <c r="AP4680" s="61"/>
      <c r="AQ4680" s="61"/>
      <c r="AR4680" s="61"/>
      <c r="AS4680" s="61"/>
      <c r="AT4680" s="61"/>
      <c r="AU4680" s="61"/>
      <c r="AV4680" s="62"/>
    </row>
    <row r="4682" spans="2:55" x14ac:dyDescent="0.25">
      <c r="C4682" s="20" t="s">
        <v>9272</v>
      </c>
      <c r="D4682" s="410"/>
      <c r="E4682" s="411"/>
      <c r="F4682" s="411"/>
      <c r="G4682" s="411"/>
      <c r="H4682" s="412"/>
      <c r="AO4682" s="20" t="s">
        <v>9272</v>
      </c>
      <c r="AP4682" s="410"/>
      <c r="AQ4682" s="411"/>
      <c r="AR4682" s="411"/>
      <c r="AS4682" s="411"/>
      <c r="AT4682" s="412"/>
    </row>
    <row r="4684" spans="2:55" ht="15" hidden="1" customHeight="1" x14ac:dyDescent="0.25">
      <c r="B4684" s="19"/>
      <c r="C4684" s="19"/>
      <c r="D4684" s="19" t="e">
        <f>VLOOKUP(D4682,Tablas!$F$1279:$I$2758,4,FALSE)</f>
        <v>#N/A</v>
      </c>
      <c r="E4684" s="19"/>
      <c r="F4684" s="19"/>
      <c r="G4684" s="19"/>
      <c r="H4684" s="19"/>
      <c r="I4684" s="19"/>
      <c r="J4684" s="19"/>
      <c r="K4684" s="19"/>
      <c r="L4684" s="19"/>
      <c r="M4684" s="19"/>
      <c r="N4684" s="19"/>
      <c r="O4684" s="19"/>
      <c r="P4684" s="19"/>
      <c r="Q4684" s="19"/>
      <c r="AN4684" s="19"/>
      <c r="AO4684" s="19"/>
      <c r="AP4684" s="19" t="e">
        <f>VLOOKUP(AP4682,Tablas!$F$1279:$I$2758,4,FALSE)</f>
        <v>#N/A</v>
      </c>
      <c r="AQ4684" s="19"/>
      <c r="AR4684" s="19"/>
      <c r="AS4684" s="19"/>
      <c r="AT4684" s="19"/>
      <c r="AU4684" s="19"/>
      <c r="AV4684" s="19"/>
      <c r="AW4684" s="19"/>
      <c r="AX4684" s="19"/>
      <c r="AY4684" s="19"/>
      <c r="AZ4684" s="19"/>
      <c r="BA4684" s="19"/>
      <c r="BB4684" s="19"/>
      <c r="BC4684" s="19"/>
    </row>
    <row r="4686" spans="2:55" x14ac:dyDescent="0.25">
      <c r="C4686" s="21" t="s">
        <v>9273</v>
      </c>
      <c r="D4686" s="410"/>
      <c r="E4686" s="411"/>
      <c r="F4686" s="411"/>
      <c r="G4686" s="411"/>
      <c r="H4686" s="412"/>
      <c r="AO4686" s="21" t="s">
        <v>9273</v>
      </c>
      <c r="AP4686" s="410"/>
      <c r="AQ4686" s="411"/>
      <c r="AR4686" s="411"/>
      <c r="AS4686" s="411"/>
      <c r="AT4686" s="412"/>
    </row>
    <row r="4688" spans="2:55" x14ac:dyDescent="0.25">
      <c r="C4688" s="413" t="str">
        <f>IF(AND(D4733=0,E4733=0,D4734&gt;0,E4734&gt;0),"Formación exclusiva a desocupados","")</f>
        <v/>
      </c>
      <c r="D4688" s="413"/>
      <c r="E4688" s="413"/>
      <c r="G4688" s="413" t="str">
        <f>IF(AND(D4758=0,E4758=0,D4759&gt;0,E4759&gt;0,D4734=0,E4734=0),"Formación exclusiva a patrocinados","")</f>
        <v/>
      </c>
      <c r="H4688" s="413"/>
      <c r="I4688" s="413"/>
      <c r="AO4688" s="413" t="str">
        <f>IF(AND(AP4733=0,AQ4733=0,AP4734&gt;0,AQ4734&gt;0),"Formación exclusiva a desocupados","")</f>
        <v/>
      </c>
      <c r="AP4688" s="413"/>
      <c r="AQ4688" s="413"/>
      <c r="AS4688" s="413" t="str">
        <f>IF(AND(AP4758=0,AQ4758=0,AP4759&gt;0,AQ4759&gt;0,AP4734=0,AQ4734=0),"Formación exclusiva a patrocinados","")</f>
        <v/>
      </c>
      <c r="AT4688" s="413"/>
      <c r="AU4688" s="413"/>
    </row>
    <row r="4690" spans="3:48" x14ac:dyDescent="0.25">
      <c r="C4690" s="414" t="s">
        <v>9195</v>
      </c>
      <c r="D4690" s="415"/>
      <c r="E4690" s="415"/>
      <c r="F4690" s="415"/>
      <c r="G4690" s="415"/>
      <c r="H4690" s="415"/>
      <c r="I4690" s="415"/>
      <c r="J4690" s="416"/>
      <c r="AO4690" s="414" t="s">
        <v>9195</v>
      </c>
      <c r="AP4690" s="415"/>
      <c r="AQ4690" s="415"/>
      <c r="AR4690" s="415"/>
      <c r="AS4690" s="415"/>
      <c r="AT4690" s="415"/>
      <c r="AU4690" s="415"/>
      <c r="AV4690" s="416"/>
    </row>
    <row r="4692" spans="3:48" x14ac:dyDescent="0.25">
      <c r="C4692" s="20" t="s">
        <v>7566</v>
      </c>
      <c r="D4692" s="274"/>
      <c r="E4692" s="282"/>
      <c r="F4692" s="282"/>
      <c r="G4692" s="282"/>
      <c r="H4692" s="282"/>
      <c r="I4692" s="275"/>
      <c r="AO4692" s="20" t="s">
        <v>7566</v>
      </c>
      <c r="AP4692" s="274"/>
      <c r="AQ4692" s="282"/>
      <c r="AR4692" s="282"/>
      <c r="AS4692" s="282"/>
      <c r="AT4692" s="282"/>
      <c r="AU4692" s="275"/>
    </row>
    <row r="4694" spans="3:48" x14ac:dyDescent="0.25">
      <c r="C4694" s="20" t="s">
        <v>7567</v>
      </c>
      <c r="D4694" s="79"/>
      <c r="F4694" s="20" t="s">
        <v>7568</v>
      </c>
      <c r="G4694" s="417"/>
      <c r="H4694" s="418"/>
      <c r="AO4694" s="20" t="s">
        <v>7567</v>
      </c>
      <c r="AP4694" s="79"/>
      <c r="AR4694" s="20" t="s">
        <v>7568</v>
      </c>
      <c r="AS4694" s="417"/>
      <c r="AT4694" s="418"/>
    </row>
    <row r="4695" spans="3:48" ht="15" hidden="1" customHeight="1" x14ac:dyDescent="0.25">
      <c r="C4695" s="20"/>
      <c r="D4695" s="76" t="str">
        <f>IF(D4694&gt;0,VLOOKUP(D4694,Tablas!$K$5:$L$28,2,FALSE),"")</f>
        <v/>
      </c>
      <c r="E4695" s="19" t="str">
        <f>IF(D4694&gt;0,VLOOKUP(D4694,Tablas!$K$5:$M$28,3,FALSE),"")</f>
        <v/>
      </c>
      <c r="F4695" s="20"/>
      <c r="G4695" s="58"/>
      <c r="AO4695" s="20"/>
      <c r="AP4695" s="76" t="str">
        <f>IF(AP4694&gt;0,VLOOKUP(AP4694,Tablas!$K$5:$L$28,2,FALSE),"")</f>
        <v/>
      </c>
      <c r="AQ4695" s="19" t="str">
        <f>IF(AP4694&gt;0,VLOOKUP(AP4694,Tablas!$K$5:$M$28,3,FALSE),"")</f>
        <v/>
      </c>
      <c r="AR4695" s="20"/>
      <c r="AS4695" s="58"/>
    </row>
    <row r="4697" spans="3:48" x14ac:dyDescent="0.25">
      <c r="C4697" s="20" t="s">
        <v>7570</v>
      </c>
      <c r="D4697" s="79"/>
      <c r="F4697" s="20" t="s">
        <v>9226</v>
      </c>
      <c r="G4697" s="330"/>
      <c r="H4697" s="332"/>
      <c r="AO4697" s="20" t="s">
        <v>7570</v>
      </c>
      <c r="AP4697" s="79"/>
      <c r="AR4697" s="20" t="s">
        <v>9226</v>
      </c>
      <c r="AS4697" s="330"/>
      <c r="AT4697" s="332"/>
    </row>
    <row r="4699" spans="3:48" x14ac:dyDescent="0.25">
      <c r="C4699" s="20" t="s">
        <v>7569</v>
      </c>
      <c r="D4699" s="79"/>
      <c r="F4699" s="20" t="s">
        <v>1180</v>
      </c>
      <c r="G4699" s="419" t="str">
        <f>IF(G4694&gt;0,VLOOKUP(I4699,Tablas!$Y$4:$AC$2546,5,FALSE),"")</f>
        <v/>
      </c>
      <c r="H4699" s="420"/>
      <c r="I4699" s="19" t="str">
        <f>+G4694&amp;D4694</f>
        <v/>
      </c>
      <c r="AO4699" s="20" t="s">
        <v>7569</v>
      </c>
      <c r="AP4699" s="79"/>
      <c r="AR4699" s="20" t="s">
        <v>1180</v>
      </c>
      <c r="AS4699" s="419" t="str">
        <f>IF(AS4694&gt;0,VLOOKUP(AU4699,Tablas!$Y$4:$AC$2546,5,FALSE),"")</f>
        <v/>
      </c>
      <c r="AT4699" s="420"/>
      <c r="AU4699" s="19" t="str">
        <f>+AS4694&amp;AP4694</f>
        <v/>
      </c>
    </row>
    <row r="4704" spans="3:48" x14ac:dyDescent="0.25">
      <c r="C4704" s="414" t="s">
        <v>9196</v>
      </c>
      <c r="D4704" s="415"/>
      <c r="E4704" s="415"/>
      <c r="F4704" s="415"/>
      <c r="G4704" s="415"/>
      <c r="H4704" s="415"/>
      <c r="I4704" s="415"/>
      <c r="J4704" s="416"/>
      <c r="AO4704" s="414" t="s">
        <v>9196</v>
      </c>
      <c r="AP4704" s="415"/>
      <c r="AQ4704" s="415"/>
      <c r="AR4704" s="415"/>
      <c r="AS4704" s="415"/>
      <c r="AT4704" s="415"/>
      <c r="AU4704" s="415"/>
      <c r="AV4704" s="416"/>
    </row>
    <row r="4706" spans="3:48" x14ac:dyDescent="0.25">
      <c r="C4706" s="20" t="s">
        <v>9198</v>
      </c>
      <c r="D4706" s="376"/>
      <c r="E4706" s="377"/>
      <c r="F4706" s="19" t="str">
        <f>IF(D4706=Tablas!$C$34,"Persona_Humana",IF(D4706=Tablas!$C$35,"Universidad",IF(D4706=Tablas!$C$36,"Escuela",IF(D4706=Tablas!$C$37,"Otras_Instituciones",""))))</f>
        <v/>
      </c>
      <c r="AO4706" s="20" t="s">
        <v>9198</v>
      </c>
      <c r="AP4706" s="376"/>
      <c r="AQ4706" s="377"/>
      <c r="AR4706" s="19" t="str">
        <f>IF(AP4706=Tablas!$C$34,"Persona_Humana",IF(AP4706=Tablas!$C$35,"Universidad",IF(AP4706=Tablas!$C$36,"Escuela",IF(AP4706=Tablas!$C$37,"Otras_Instituciones",""))))</f>
        <v/>
      </c>
    </row>
    <row r="4708" spans="3:48" x14ac:dyDescent="0.25">
      <c r="C4708" s="279" t="s">
        <v>9197</v>
      </c>
      <c r="D4708" s="421"/>
      <c r="E4708" s="399"/>
      <c r="F4708" s="400"/>
      <c r="G4708" s="400"/>
      <c r="H4708" s="400"/>
      <c r="I4708" s="400"/>
      <c r="J4708" s="401"/>
      <c r="AO4708" s="279" t="s">
        <v>9197</v>
      </c>
      <c r="AP4708" s="421"/>
      <c r="AQ4708" s="399"/>
      <c r="AR4708" s="400"/>
      <c r="AS4708" s="400"/>
      <c r="AT4708" s="400"/>
      <c r="AU4708" s="400"/>
      <c r="AV4708" s="401"/>
    </row>
    <row r="4710" spans="3:48" x14ac:dyDescent="0.25">
      <c r="C4710" s="75" t="str">
        <f>IF(OR(D4706=Tablas!$C$35,D4706=Tablas!$C$36,D4706=Tablas!$C$37),"Docentes","")</f>
        <v/>
      </c>
      <c r="AO4710" s="75" t="str">
        <f>IF(OR(AP4706=Tablas!$C$35,AP4706=Tablas!$C$36,AP4706=Tablas!$C$37),"Docentes","")</f>
        <v/>
      </c>
    </row>
    <row r="4712" spans="3:48" x14ac:dyDescent="0.25">
      <c r="C4712" s="179" t="str">
        <f>IF(OR(D4706=Tablas!$C$35,D4706=Tablas!$C$36,D4706=Tablas!$C$37),"CUIL/CUIT *","")</f>
        <v/>
      </c>
      <c r="D4712" s="179" t="str">
        <f>IF(OR(D4706=Tablas!$C$35,D4706=Tablas!$C$36,D4706=Tablas!$C$37),"Apellido *","")</f>
        <v/>
      </c>
      <c r="E4712" s="179" t="str">
        <f>IF(OR(D4706=Tablas!$C$35,D4706=Tablas!$C$36,D4706=Tablas!$C$37),"Nombre *","")</f>
        <v/>
      </c>
      <c r="F4712" s="179" t="str">
        <f>IF(OR(D4706=Tablas!$C$35,D4706=Tablas!$C$36,D4706=Tablas!$C$37),"Email *","")</f>
        <v/>
      </c>
      <c r="G4712" s="179" t="str">
        <f>IF(OR(D4706=Tablas!$C$35,D4706=Tablas!$C$36,D4706=Tablas!$C$37),"Trayectoria formativa del docente*","")</f>
        <v/>
      </c>
      <c r="AO4712" s="179" t="str">
        <f>IF(OR(AP4706=Tablas!$C$35,AP4706=Tablas!$C$36,AP4706=Tablas!$C$37),"CUIL/CUIT *","")</f>
        <v/>
      </c>
      <c r="AP4712" s="179" t="str">
        <f>IF(OR(AP4706=Tablas!$C$35,AP4706=Tablas!$C$36,AP4706=Tablas!$C$37),"Apellido *","")</f>
        <v/>
      </c>
      <c r="AQ4712" s="179" t="str">
        <f>IF(OR(AP4706=Tablas!$C$35,AP4706=Tablas!$C$36,AP4706=Tablas!$C$37),"Nombre *","")</f>
        <v/>
      </c>
      <c r="AR4712" s="179" t="str">
        <f>IF(OR(AP4706=Tablas!$C$35,AP4706=Tablas!$C$36,AP4706=Tablas!$C$37),"Email *","")</f>
        <v/>
      </c>
      <c r="AS4712" s="179" t="str">
        <f>IF(OR(AP4706=Tablas!$C$35,AP4706=Tablas!$C$36,AP4706=Tablas!$C$37),"Trayectoria formativa del docente*","")</f>
        <v/>
      </c>
    </row>
    <row r="4713" spans="3:48" x14ac:dyDescent="0.25">
      <c r="C4713" s="177"/>
      <c r="D4713" s="178"/>
      <c r="E4713" s="178"/>
      <c r="F4713" s="178"/>
      <c r="G4713" s="178"/>
      <c r="I4713" s="96" t="str">
        <f>IF(AND(OR(D4706=Tablas!$C$35,D4706=Tablas!$C$36,D4706=Tablas!$C$37),C4713="",D4713="",E4713="",F4713="",G4713=""),"Debe completar los datos de al menos un docente del curso","")</f>
        <v/>
      </c>
      <c r="AO4713" s="177"/>
      <c r="AP4713" s="178"/>
      <c r="AQ4713" s="178"/>
      <c r="AR4713" s="178"/>
      <c r="AS4713" s="178"/>
      <c r="AU4713" s="96" t="str">
        <f>IF(AND(OR(AP4706=Tablas!$C$35,AP4706=Tablas!$C$36,AP4706=Tablas!$C$37),AO4713="",AP4713="",AQ4713="",AR4713="",AS4713=""),"Debe completar los datos de al menos un docente del curso","")</f>
        <v/>
      </c>
    </row>
    <row r="4714" spans="3:48" x14ac:dyDescent="0.25">
      <c r="C4714" s="177"/>
      <c r="D4714" s="178"/>
      <c r="E4714" s="178"/>
      <c r="F4714" s="178"/>
      <c r="G4714" s="178"/>
      <c r="AO4714" s="177"/>
      <c r="AP4714" s="178"/>
      <c r="AQ4714" s="178"/>
      <c r="AR4714" s="178"/>
      <c r="AS4714" s="178"/>
    </row>
    <row r="4715" spans="3:48" x14ac:dyDescent="0.25">
      <c r="C4715" s="177"/>
      <c r="D4715" s="178"/>
      <c r="E4715" s="178"/>
      <c r="F4715" s="178"/>
      <c r="G4715" s="178"/>
      <c r="AO4715" s="177"/>
      <c r="AP4715" s="178"/>
      <c r="AQ4715" s="178"/>
      <c r="AR4715" s="178"/>
      <c r="AS4715" s="178"/>
    </row>
    <row r="4716" spans="3:48" x14ac:dyDescent="0.25">
      <c r="C4716" s="177"/>
      <c r="D4716" s="178"/>
      <c r="E4716" s="178"/>
      <c r="F4716" s="178"/>
      <c r="G4716" s="178"/>
      <c r="AO4716" s="177"/>
      <c r="AP4716" s="178"/>
      <c r="AQ4716" s="178"/>
      <c r="AR4716" s="178"/>
      <c r="AS4716" s="178"/>
    </row>
    <row r="4717" spans="3:48" x14ac:dyDescent="0.25">
      <c r="C4717" s="177"/>
      <c r="D4717" s="178"/>
      <c r="E4717" s="178"/>
      <c r="F4717" s="178"/>
      <c r="G4717" s="178"/>
      <c r="AO4717" s="177"/>
      <c r="AP4717" s="178"/>
      <c r="AQ4717" s="178"/>
      <c r="AR4717" s="178"/>
      <c r="AS4717" s="178"/>
    </row>
    <row r="4718" spans="3:48" x14ac:dyDescent="0.25">
      <c r="C4718" s="177"/>
      <c r="D4718" s="178"/>
      <c r="E4718" s="178"/>
      <c r="F4718" s="178"/>
      <c r="G4718" s="178"/>
      <c r="AO4718" s="177"/>
      <c r="AP4718" s="178"/>
      <c r="AQ4718" s="178"/>
      <c r="AR4718" s="178"/>
      <c r="AS4718" s="178"/>
    </row>
    <row r="4719" spans="3:48" x14ac:dyDescent="0.25">
      <c r="C4719" s="177"/>
      <c r="D4719" s="178"/>
      <c r="E4719" s="178"/>
      <c r="F4719" s="178"/>
      <c r="G4719" s="178"/>
      <c r="AO4719" s="177"/>
      <c r="AP4719" s="178"/>
      <c r="AQ4719" s="178"/>
      <c r="AR4719" s="178"/>
      <c r="AS4719" s="178"/>
    </row>
    <row r="4720" spans="3:48" x14ac:dyDescent="0.25">
      <c r="C4720" s="177"/>
      <c r="D4720" s="178"/>
      <c r="E4720" s="178"/>
      <c r="F4720" s="178"/>
      <c r="G4720" s="178"/>
      <c r="AO4720" s="177"/>
      <c r="AP4720" s="178"/>
      <c r="AQ4720" s="178"/>
      <c r="AR4720" s="178"/>
      <c r="AS4720" s="178"/>
    </row>
    <row r="4721" spans="2:55" x14ac:dyDescent="0.25">
      <c r="C4721" s="177"/>
      <c r="D4721" s="178"/>
      <c r="E4721" s="178"/>
      <c r="F4721" s="178"/>
      <c r="G4721" s="178"/>
      <c r="AO4721" s="177"/>
      <c r="AP4721" s="178"/>
      <c r="AQ4721" s="178"/>
      <c r="AR4721" s="178"/>
      <c r="AS4721" s="178"/>
    </row>
    <row r="4722" spans="2:55" x14ac:dyDescent="0.25">
      <c r="C4722" s="177"/>
      <c r="D4722" s="178"/>
      <c r="E4722" s="178"/>
      <c r="F4722" s="178"/>
      <c r="G4722" s="178"/>
      <c r="AO4722" s="177"/>
      <c r="AP4722" s="178"/>
      <c r="AQ4722" s="178"/>
      <c r="AR4722" s="178"/>
      <c r="AS4722" s="178"/>
    </row>
    <row r="4723" spans="2:55" x14ac:dyDescent="0.25">
      <c r="C4723" s="177"/>
      <c r="D4723" s="178"/>
      <c r="E4723" s="178"/>
      <c r="F4723" s="178"/>
      <c r="G4723" s="178"/>
      <c r="AO4723" s="177"/>
      <c r="AP4723" s="178"/>
      <c r="AQ4723" s="178"/>
      <c r="AR4723" s="178"/>
      <c r="AS4723" s="178"/>
    </row>
    <row r="4724" spans="2:55" x14ac:dyDescent="0.25">
      <c r="C4724" s="177"/>
      <c r="D4724" s="178"/>
      <c r="E4724" s="178"/>
      <c r="F4724" s="178"/>
      <c r="G4724" s="178"/>
      <c r="AO4724" s="177"/>
      <c r="AP4724" s="178"/>
      <c r="AQ4724" s="178"/>
      <c r="AR4724" s="178"/>
      <c r="AS4724" s="178"/>
    </row>
    <row r="4725" spans="2:55" x14ac:dyDescent="0.25">
      <c r="C4725" s="177"/>
      <c r="D4725" s="178"/>
      <c r="E4725" s="178"/>
      <c r="F4725" s="178"/>
      <c r="G4725" s="178"/>
      <c r="AO4725" s="177"/>
      <c r="AP4725" s="178"/>
      <c r="AQ4725" s="178"/>
      <c r="AR4725" s="178"/>
      <c r="AS4725" s="178"/>
    </row>
    <row r="4726" spans="2:55" x14ac:dyDescent="0.25">
      <c r="C4726" s="177"/>
      <c r="D4726" s="178"/>
      <c r="E4726" s="178"/>
      <c r="F4726" s="178"/>
      <c r="G4726" s="178"/>
      <c r="AO4726" s="177"/>
      <c r="AP4726" s="178"/>
      <c r="AQ4726" s="178"/>
      <c r="AR4726" s="178"/>
      <c r="AS4726" s="178"/>
    </row>
    <row r="4727" spans="2:55" x14ac:dyDescent="0.25">
      <c r="C4727" s="177"/>
      <c r="D4727" s="178"/>
      <c r="E4727" s="178"/>
      <c r="F4727" s="178"/>
      <c r="G4727" s="178"/>
      <c r="AO4727" s="177"/>
      <c r="AP4727" s="178"/>
      <c r="AQ4727" s="178"/>
      <c r="AR4727" s="178"/>
      <c r="AS4727" s="178"/>
    </row>
    <row r="4729" spans="2:55" ht="15.75" x14ac:dyDescent="0.25">
      <c r="B4729" s="271" t="s">
        <v>9201</v>
      </c>
      <c r="C4729" s="271"/>
      <c r="D4729" s="271"/>
      <c r="E4729" s="271"/>
      <c r="F4729" s="271"/>
      <c r="G4729" s="271"/>
      <c r="H4729" s="271"/>
      <c r="I4729" s="271"/>
      <c r="J4729" s="271"/>
      <c r="K4729" s="271"/>
      <c r="L4729" s="271"/>
      <c r="M4729" s="271"/>
      <c r="N4729" s="271"/>
      <c r="O4729" s="271"/>
      <c r="P4729" s="271"/>
      <c r="Q4729" s="271"/>
      <c r="AN4729" s="271" t="s">
        <v>9201</v>
      </c>
      <c r="AO4729" s="271"/>
      <c r="AP4729" s="271"/>
      <c r="AQ4729" s="271"/>
      <c r="AR4729" s="271"/>
      <c r="AS4729" s="271"/>
      <c r="AT4729" s="271"/>
      <c r="AU4729" s="271"/>
      <c r="AV4729" s="271"/>
      <c r="AW4729" s="271"/>
      <c r="AX4729" s="271"/>
      <c r="AY4729" s="271"/>
      <c r="AZ4729" s="271"/>
      <c r="BA4729" s="271"/>
      <c r="BB4729" s="271"/>
      <c r="BC4729" s="271"/>
    </row>
    <row r="4732" spans="2:55" x14ac:dyDescent="0.25">
      <c r="D4732" s="102" t="s">
        <v>9202</v>
      </c>
      <c r="E4732" s="102" t="s">
        <v>9203</v>
      </c>
      <c r="AP4732" s="102" t="s">
        <v>9202</v>
      </c>
      <c r="AQ4732" s="102" t="s">
        <v>9203</v>
      </c>
    </row>
    <row r="4733" spans="2:55" x14ac:dyDescent="0.25">
      <c r="C4733" s="64" t="s">
        <v>9204</v>
      </c>
      <c r="D4733" s="134"/>
      <c r="E4733" s="134"/>
      <c r="AO4733" s="64" t="s">
        <v>9204</v>
      </c>
      <c r="AP4733" s="134"/>
      <c r="AQ4733" s="134"/>
    </row>
    <row r="4734" spans="2:55" x14ac:dyDescent="0.25">
      <c r="C4734" s="64"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Profesional'!G4664=Tablas!$C$54)),"Desocupados","")</f>
        <v/>
      </c>
      <c r="D4734" s="134"/>
      <c r="E4734" s="134"/>
      <c r="AO4734" s="64"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Profesional'!AS4664=Tablas!$C$54)),"Desocupados","")</f>
        <v/>
      </c>
      <c r="AP4734" s="134"/>
      <c r="AQ4734" s="134"/>
    </row>
    <row r="4735" spans="2:55" x14ac:dyDescent="0.25">
      <c r="C4735" s="102" t="s">
        <v>7586</v>
      </c>
      <c r="D4735" s="64">
        <f>+D4733+D4734</f>
        <v>0</v>
      </c>
      <c r="E4735" s="64">
        <f>+E4733+E4734</f>
        <v>0</v>
      </c>
      <c r="AO4735" s="102" t="s">
        <v>7586</v>
      </c>
      <c r="AP4735" s="64">
        <f>+AP4733+AP4734</f>
        <v>0</v>
      </c>
      <c r="AQ4735" s="64">
        <f>+AQ4733+AQ4734</f>
        <v>0</v>
      </c>
    </row>
    <row r="4737" spans="2:55" ht="15.75" x14ac:dyDescent="0.25">
      <c r="B4737" s="271"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Profesional'!G4664=Tablas!$C$54)),"Compromiso de inserción de desocupados","")</f>
        <v/>
      </c>
      <c r="C4737" s="271"/>
      <c r="D4737" s="271"/>
      <c r="E4737" s="271"/>
      <c r="F4737" s="271"/>
      <c r="G4737" s="271"/>
      <c r="H4737" s="271"/>
      <c r="I4737" s="271"/>
      <c r="J4737" s="271"/>
      <c r="K4737" s="271"/>
      <c r="L4737" s="271"/>
      <c r="M4737" s="271"/>
      <c r="N4737" s="271"/>
      <c r="O4737" s="271"/>
      <c r="P4737" s="271"/>
      <c r="Q4737" s="271"/>
      <c r="AN4737" s="271"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Profesional'!AS4664=Tablas!$C$54)),"Compromiso de inserción de desocupados","")</f>
        <v/>
      </c>
      <c r="AO4737" s="271"/>
      <c r="AP4737" s="271"/>
      <c r="AQ4737" s="271"/>
      <c r="AR4737" s="271"/>
      <c r="AS4737" s="271"/>
      <c r="AT4737" s="271"/>
      <c r="AU4737" s="271"/>
      <c r="AV4737" s="271"/>
      <c r="AW4737" s="271"/>
      <c r="AX4737" s="271"/>
      <c r="AY4737" s="271"/>
      <c r="AZ4737" s="271"/>
      <c r="BA4737" s="271"/>
      <c r="BB4737" s="271"/>
      <c r="BC4737" s="271"/>
    </row>
    <row r="4739" spans="2:55" x14ac:dyDescent="0.25">
      <c r="C4739" s="355"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Profesional'!G4664=Tablas!$C$57),D4664="",G4664=""),IF(D4734&gt;0,"¿Se compromete a incorporar algún participante desocupado una vez concluido el curso/entrenamiento? ",""))</f>
        <v/>
      </c>
      <c r="D4739" s="355"/>
      <c r="E4739" s="355"/>
      <c r="F4739" s="355"/>
      <c r="G4739" s="355"/>
      <c r="H4739" s="164"/>
      <c r="AO4739" s="355"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Profesional'!AS4664=Tablas!$C$57),AP4664="",AS4664=""),IF(AP4734&gt;0,"¿Se compromete a incorporar algún participante desocupado una vez concluido el curso/entrenamiento? ",""))</f>
        <v/>
      </c>
      <c r="AP4739" s="355"/>
      <c r="AQ4739" s="355"/>
      <c r="AR4739" s="355"/>
      <c r="AS4739" s="355"/>
      <c r="AT4739" s="164"/>
    </row>
    <row r="4741" spans="2:55" x14ac:dyDescent="0.25">
      <c r="C4741" s="20"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Profesional'!G4664=Tablas!$C$57),D4664="",G4664=""),IF(AND(D4734&gt;0,H4739="SI"),"¿Cuántos? *",""))</f>
        <v/>
      </c>
      <c r="D4741" s="164"/>
      <c r="AO4741" s="20"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Profesional'!AS4664=Tablas!$C$57),AP4664="",AS4664=""),IF(AND(AP4734&gt;0,AT4739="SI"),"¿Cuántos? *",""))</f>
        <v/>
      </c>
      <c r="AP4741" s="164"/>
    </row>
    <row r="4743" spans="2:55" x14ac:dyDescent="0.25">
      <c r="C4743" s="288"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Profesional'!G4664=Tablas!$C$57),D4664="",G4664=""),IF(AND(D4734&gt;0,H4739="SI"),"¿En qué puestos serán incorporados? *",""))</f>
        <v/>
      </c>
      <c r="D4743" s="288"/>
      <c r="E4743" s="289"/>
      <c r="F4743" s="289"/>
      <c r="G4743" s="289"/>
      <c r="H4743" s="289"/>
      <c r="I4743" s="289"/>
      <c r="J4743" s="289"/>
      <c r="K4743" s="289"/>
      <c r="L4743" s="289"/>
      <c r="M4743" s="289"/>
      <c r="N4743" s="289"/>
      <c r="O4743" s="289"/>
      <c r="P4743" s="289"/>
      <c r="AO4743" s="288"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Profesional'!AS4664=Tablas!$C$57),AP4664="",AS4664=""),IF(AND(AP4734&gt;0,AT4739="SI"),"¿En qué puestos serán incorporados? *",""))</f>
        <v/>
      </c>
      <c r="AP4743" s="288"/>
      <c r="AQ4743" s="289"/>
      <c r="AR4743" s="289"/>
      <c r="AS4743" s="289"/>
      <c r="AT4743" s="289"/>
      <c r="AU4743" s="289"/>
      <c r="AV4743" s="289"/>
      <c r="AW4743" s="289"/>
      <c r="AX4743" s="289"/>
      <c r="AY4743" s="289"/>
      <c r="AZ4743" s="289"/>
      <c r="BA4743" s="289"/>
      <c r="BB4743" s="289"/>
    </row>
    <row r="4745" spans="2:55" x14ac:dyDescent="0.25">
      <c r="C4745" s="158"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Profesional'!G4664=Tablas!$C$57),D4664="",G4664=""),IF(AND(D4734&gt;0,H4739="SI"),"Indique a que grupo pertenecen los desocupados a incorporar *",""))</f>
        <v/>
      </c>
      <c r="D4745" s="158"/>
      <c r="E4745" s="158"/>
      <c r="F4745" s="137"/>
      <c r="G4745" s="159"/>
      <c r="H4745" s="159"/>
      <c r="AO4745" s="158"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Profesional'!AS4664=Tablas!$C$57),AP4664="",AS4664=""),IF(AND(AP4734&gt;0,AT4739="SI"),"Indique a que grupo pertenecen los desocupados a incorporar *",""))</f>
        <v/>
      </c>
      <c r="AP4745" s="158"/>
      <c r="AQ4745" s="158"/>
      <c r="AR4745" s="137"/>
      <c r="AS4745" s="159"/>
      <c r="AT4745" s="159"/>
    </row>
    <row r="4747" spans="2:55" x14ac:dyDescent="0.25">
      <c r="C4747" s="38"/>
      <c r="D4747" s="38"/>
      <c r="E4747" s="180"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Profesional'!G4664=Tablas!$C$57),D4664="",G4664=""),IF(AND(D4734&gt;0,H4739="SI"),"18 a 24 años",""))</f>
        <v/>
      </c>
      <c r="F4747" s="180"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Profesional'!G4664=Tablas!$C$57),D4664="",G4664=""),IF(AND(D4734&gt;0,H4739="SI"),"25 a 44 años",""))</f>
        <v/>
      </c>
      <c r="G4747" s="180"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Profesional'!G4664=Tablas!$C$57),D4664="",G4664=""),IF(AND(D4734&gt;0,H4739="SI"),"Mayores de 45 años",""))</f>
        <v/>
      </c>
      <c r="H4747" s="180"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Profesional'!G4664=Tablas!$C$57),D4664="",G4664=""),IF(AND(D4734&gt;0,H4739="SI"),"Total",""))</f>
        <v/>
      </c>
      <c r="AO4747" s="38"/>
      <c r="AP4747" s="38"/>
      <c r="AQ4747" s="180"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Profesional'!AS4664=Tablas!$C$57),AP4664="",AS4664=""),IF(AND(AP4734&gt;0,AT4739="SI"),"18 a 24 años",""))</f>
        <v/>
      </c>
      <c r="AR4747" s="180"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Profesional'!AS4664=Tablas!$C$57),AP4664="",AS4664=""),IF(AND(AP4734&gt;0,AT4739="SI"),"25 a 44 años",""))</f>
        <v/>
      </c>
      <c r="AS4747" s="180"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Profesional'!AS4664=Tablas!$C$57),AP4664="",AS4664=""),IF(AND(AP4734&gt;0,AT4739="SI"),"Mayores de 45 años",""))</f>
        <v/>
      </c>
      <c r="AT4747" s="180"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Profesional'!AS4664=Tablas!$C$57),AP4664="",AS4664=""),IF(AND(AP4734&gt;0,AT4739="SI"),"Total",""))</f>
        <v/>
      </c>
    </row>
    <row r="4748" spans="2:55" x14ac:dyDescent="0.25">
      <c r="C4748" s="395"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Profesional'!G4664=Tablas!$C$57),D4664="",G4664=""),IF(AND(D4734&gt;0,H4739="SI"),"En general",""))</f>
        <v/>
      </c>
      <c r="D4748" s="395"/>
      <c r="E4748" s="181"/>
      <c r="F4748" s="181"/>
      <c r="G4748" s="181"/>
      <c r="H4748"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Profesional'!G4664=Tablas!$C$57),D4664="",G4664=""),IF(AND(D4734&gt;0,H4739="SI"),+E4748+F4748+G4748,""))</f>
        <v/>
      </c>
      <c r="AO4748" s="395"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Profesional'!AS4664=Tablas!$C$57),AP4664="",AS4664=""),IF(AND(AP4734&gt;0,AT4739="SI"),"En general",""))</f>
        <v/>
      </c>
      <c r="AP4748" s="395"/>
      <c r="AQ4748" s="181"/>
      <c r="AR4748" s="181"/>
      <c r="AS4748" s="181"/>
      <c r="AT4748"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Profesional'!AS4664=Tablas!$C$57),AP4664="",AS4664=""),IF(AND(AP4734&gt;0,AT4739="SI"),+AQ4748+AR4748+AS4748,""))</f>
        <v/>
      </c>
    </row>
    <row r="4749" spans="2:55" x14ac:dyDescent="0.25">
      <c r="C4749" s="395"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Profesional'!G4664=Tablas!$C$57),D4664="",G4664=""),IF(AND(D4734&gt;0,H4739="SI"),"Con Discapacidad ",""))</f>
        <v/>
      </c>
      <c r="D4749" s="395"/>
      <c r="E4749" s="181"/>
      <c r="F4749" s="181"/>
      <c r="G4749" s="181"/>
      <c r="H4749"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Profesional'!G4664=Tablas!$C$57),D4664="",G4664=""),IF(AND(D4734&gt;0,H4739="SI"),+E4749+F4749+G4749,""))</f>
        <v/>
      </c>
      <c r="AO4749" s="395"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Profesional'!AS4664=Tablas!$C$57),AP4664="",AS4664=""),IF(AND(AP4734&gt;0,AT4739="SI"),"Con Discapacidad ",""))</f>
        <v/>
      </c>
      <c r="AP4749" s="395"/>
      <c r="AQ4749" s="181"/>
      <c r="AR4749" s="181"/>
      <c r="AS4749" s="181"/>
      <c r="AT4749"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Profesional'!AS4664=Tablas!$C$57),AP4664="",AS4664=""),IF(AND(AP4734&gt;0,AT4739="SI"),+AQ4749+AR4749+AS4749,""))</f>
        <v/>
      </c>
    </row>
    <row r="4750" spans="2:55" x14ac:dyDescent="0.25">
      <c r="C4750" s="395"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Profesional'!G4664=Tablas!$C$57),D4664="",G4664=""),IF(AND(D4734&gt;0,H4739="SI"),"Incluidos en el Seguro de Capacitación y Empleo (SCyE)",""))</f>
        <v/>
      </c>
      <c r="D4750" s="395"/>
      <c r="E4750" s="181"/>
      <c r="F4750" s="181"/>
      <c r="G4750" s="181"/>
      <c r="H4750"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Profesional'!G4664=Tablas!$C$57),D4664="",G4664=""),IF(AND(D4734&gt;0,H4739="SI"),+E4750+F4750+G4750,""))</f>
        <v/>
      </c>
      <c r="AO4750" s="395"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Profesional'!AS4664=Tablas!$C$57),AP4664="",AS4664=""),IF(AND(AP4734&gt;0,AT4739="SI"),"Incluidos en el Seguro de Capacitación y Empleo (SCyE)",""))</f>
        <v/>
      </c>
      <c r="AP4750" s="395"/>
      <c r="AQ4750" s="181"/>
      <c r="AR4750" s="181"/>
      <c r="AS4750" s="181"/>
      <c r="AT4750"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Profesional'!AS4664=Tablas!$C$57),AP4664="",AS4664=""),IF(AND(AP4734&gt;0,AT4739="SI"),+AQ4750+AR4750+AS4750,""))</f>
        <v/>
      </c>
    </row>
    <row r="4751" spans="2:55" x14ac:dyDescent="0.25">
      <c r="C4751" s="396"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Profesional'!G4664=Tablas!$C$57),D4664="",G4664=""),IF(AND(D4734&gt;0,H4739="SI"),"Total",""))</f>
        <v/>
      </c>
      <c r="D4751" s="396"/>
      <c r="E4751"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Profesional'!G4664=Tablas!$C$57),D4664="",G4664=""),IF(AND(D4734&gt;0,H4739="SI"),+E4748+E4749+E4750,""))</f>
        <v/>
      </c>
      <c r="F4751"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Profesional'!G4664=Tablas!$C$57),D4664="",G4664=""),IF(AND(D4734&gt;0,H4739="SI"),+F4748+F4749+F4750,""))</f>
        <v/>
      </c>
      <c r="G4751"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Profesional'!G4664=Tablas!$C$57),D4664="",G4664=""),IF(AND(D4734&gt;0,H4739="SI"),+G4748+G4749+G4750,""))</f>
        <v/>
      </c>
      <c r="H4751" s="182" t="str">
        <f>IF(OR(AND('Formacion Profesional'!D4664=Tablas!$C$61,'Formacion Profesional'!G4664=Tablas!$C$53),AND('Formacion Profesional'!D4664=Tablas!$C$61,'Formacion Profesional'!G4664=Tablas!$C$54),AND('Formacion Profesional'!D4664=Tablas!$C$62,'Formacion Profesional'!G4664=Tablas!$C$53),AND('Formacion Profesional'!D4664=Tablas!$C$62,'Formacion Profesional'!G4664=Tablas!$C$54),AND('Formacion Profesional'!D4664=Tablas!$C$62,'Formacion Profesional'!G4664=Tablas!$C$56),AND('Formacion Profesional'!D4664=Tablas!$C$62,'Formacion Profesional'!G4664=Tablas!$C$57),D4664="",G4664=""),IF(AND(D4734&gt;0,H4739="SI"),+H4748+H4749+H4750,""))</f>
        <v/>
      </c>
      <c r="AO4751" s="396"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Profesional'!AS4664=Tablas!$C$57),AP4664="",AS4664=""),IF(AND(AP4734&gt;0,AT4739="SI"),"Total",""))</f>
        <v/>
      </c>
      <c r="AP4751" s="396"/>
      <c r="AQ4751"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Profesional'!AS4664=Tablas!$C$57),AP4664="",AS4664=""),IF(AND(AP4734&gt;0,AT4739="SI"),+AQ4748+AQ4749+AQ4750,""))</f>
        <v/>
      </c>
      <c r="AR4751"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Profesional'!AS4664=Tablas!$C$57),AP4664="",AS4664=""),IF(AND(AP4734&gt;0,AT4739="SI"),+AR4748+AR4749+AR4750,""))</f>
        <v/>
      </c>
      <c r="AS4751"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Profesional'!AS4664=Tablas!$C$57),AP4664="",AS4664=""),IF(AND(AP4734&gt;0,AT4739="SI"),+AS4748+AS4749+AS4750,""))</f>
        <v/>
      </c>
      <c r="AT4751" s="182" t="str">
        <f>IF(OR(AND('Formacion Profesional'!AP4664=Tablas!$C$61,'Formacion Profesional'!AS4664=Tablas!$C$53),AND('Formacion Profesional'!AP4664=Tablas!$C$61,'Formacion Profesional'!AS4664=Tablas!$C$54),AND('Formacion Profesional'!AP4664=Tablas!$C$62,'Formacion Profesional'!AS4664=Tablas!$C$53),AND('Formacion Profesional'!AP4664=Tablas!$C$62,'Formacion Profesional'!AS4664=Tablas!$C$54),AND('Formacion Profesional'!AP4664=Tablas!$C$62,'Formacion Profesional'!AS4664=Tablas!$C$56),AND('Formacion Profesional'!AP4664=Tablas!$C$62,'Formacion Profesional'!AS4664=Tablas!$C$57),AP4664="",AS4664=""),IF(AND(AP4734&gt;0,AT4739="SI"),+AT4748+AT4749+AT4750,""))</f>
        <v/>
      </c>
    </row>
    <row r="4754" spans="2:55" ht="15.75" x14ac:dyDescent="0.25">
      <c r="B4754" s="271" t="str">
        <f>IF(OR(AND(D4664=Tablas!$C$61,'Formacion Profesional'!G4664=Tablas!$C$53),AND(D4664=Tablas!$C$61,'Formacion Profesional'!G4664=Tablas!$C$54),AND(D4664=Tablas!$C$62,'Formacion Profesional'!G4664=Tablas!$C$53),AND(D4664=Tablas!$C$62,'Formacion Profesional'!G4664=Tablas!$C$54),AND(D4664=Tablas!$C$62,'Formacion Profesional'!G4664=Tablas!$C$56)),"Participantes ocupados","")</f>
        <v/>
      </c>
      <c r="C4754" s="271"/>
      <c r="D4754" s="271"/>
      <c r="E4754" s="271"/>
      <c r="F4754" s="271"/>
      <c r="G4754" s="271"/>
      <c r="H4754" s="271"/>
      <c r="I4754" s="271"/>
      <c r="J4754" s="271"/>
      <c r="K4754" s="271"/>
      <c r="L4754" s="271"/>
      <c r="M4754" s="271"/>
      <c r="N4754" s="271"/>
      <c r="O4754" s="271"/>
      <c r="P4754" s="271"/>
      <c r="Q4754" s="271"/>
      <c r="AN4754" s="271"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Profesional'!AS4664=Tablas!$C$56)),"Participantes ocupados","")</f>
        <v/>
      </c>
      <c r="AO4754" s="271"/>
      <c r="AP4754" s="271"/>
      <c r="AQ4754" s="271"/>
      <c r="AR4754" s="271"/>
      <c r="AS4754" s="271"/>
      <c r="AT4754" s="271"/>
      <c r="AU4754" s="271"/>
      <c r="AV4754" s="271"/>
      <c r="AW4754" s="271"/>
      <c r="AX4754" s="271"/>
      <c r="AY4754" s="271"/>
      <c r="AZ4754" s="271"/>
      <c r="BA4754" s="271"/>
      <c r="BB4754" s="271"/>
      <c r="BC4754" s="271"/>
    </row>
    <row r="4757" spans="2:55" x14ac:dyDescent="0.25">
      <c r="C4757" s="58"/>
      <c r="D4757" s="165" t="str">
        <f>IF(OR(AND(D4664=Tablas!$C$61,'Formacion Profesional'!G4664=Tablas!$C$53),AND(D4664=Tablas!$C$61,'Formacion Profesional'!G4664=Tablas!$C$54),AND(D4664=Tablas!$C$62,'Formacion Profesional'!G4664=Tablas!$C$53),AND(D4664=Tablas!$C$62,'Formacion Profesional'!G4664=Tablas!$C$54),AND(D4664=Tablas!$C$62,'Formacion Profesional'!G4664=Tablas!$C$56)),"Una réplica","")</f>
        <v/>
      </c>
      <c r="E4757" s="162" t="str">
        <f>IF(OR(AND(D4664=Tablas!$C$61,'Formacion Profesional'!G4664=Tablas!$C$53),AND(D4664=Tablas!$C$61,'Formacion Profesional'!G4664=Tablas!$C$54),AND(D4664=Tablas!$C$62,'Formacion Profesional'!G4664=Tablas!$C$53),AND(D4664=Tablas!$C$62,'Formacion Profesional'!G4664=Tablas!$C$54),AND(D4664=Tablas!$C$62,'Formacion Profesional'!G4664=Tablas!$C$56)),"Todas las réplicas","")</f>
        <v/>
      </c>
      <c r="AO4757" s="58"/>
      <c r="AP4757" s="165"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Profesional'!AS4664=Tablas!$C$56)),"Una réplica","")</f>
        <v/>
      </c>
      <c r="AQ4757" s="162"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Profesional'!AS4664=Tablas!$C$56)),"Todas las réplicas","")</f>
        <v/>
      </c>
    </row>
    <row r="4758" spans="2:55" x14ac:dyDescent="0.25">
      <c r="C4758" s="167" t="str">
        <f>IF(OR(AND(D4664=Tablas!$C$61,'Formacion Profesional'!G4664=Tablas!$C$53),AND(D4664=Tablas!$C$61,'Formacion Profesional'!G4664=Tablas!$C$54),AND(D4664=Tablas!$C$62,'Formacion Profesional'!G4664=Tablas!$C$53),AND(D4664=Tablas!$C$62,'Formacion Profesional'!G4664=Tablas!$C$54),AND(D4664=Tablas!$C$62,'Formacion Profesional'!G4664=Tablas!$C$56)),"Del sujeto beneficiario","")</f>
        <v/>
      </c>
      <c r="D4758" s="127"/>
      <c r="E4758" s="127"/>
      <c r="AO4758" s="167"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Profesional'!AS4664=Tablas!$C$56)),"Del sujeto beneficiario","")</f>
        <v/>
      </c>
      <c r="AP4758" s="127"/>
      <c r="AQ4758" s="127"/>
    </row>
    <row r="4759" spans="2:55" x14ac:dyDescent="0.25">
      <c r="C4759" s="73" t="str">
        <f>IF(OR(AND(D4664=Tablas!$C$61,'Formacion Profesional'!G4664=Tablas!$C$53),AND(D4664=Tablas!$C$61,'Formacion Profesional'!G4664=Tablas!$C$54),AND(D4664=Tablas!$C$62,'Formacion Profesional'!G4664=Tablas!$C$53),AND(D4664=Tablas!$C$62,'Formacion Profesional'!G4664=Tablas!$C$54),AND(D4664=Tablas!$C$62,'Formacion Profesional'!G4664=Tablas!$C$56)),"De la/s patrocinada/s","")</f>
        <v/>
      </c>
      <c r="D4759" s="127"/>
      <c r="E4759" s="127"/>
      <c r="AO4759" s="73"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Profesional'!AS4664=Tablas!$C$56)),"De la/s patrocinada/s","")</f>
        <v/>
      </c>
      <c r="AP4759" s="127"/>
      <c r="AQ4759" s="127"/>
    </row>
    <row r="4760" spans="2:55" x14ac:dyDescent="0.25">
      <c r="C4760" s="126" t="str">
        <f>IF(OR(AND(D4664=Tablas!$C$61,'Formacion Profesional'!G4664=Tablas!$C$53),AND(D4664=Tablas!$C$61,'Formacion Profesional'!G4664=Tablas!$C$54),AND(D4664=Tablas!$C$62,'Formacion Profesional'!G4664=Tablas!$C$53),AND(D4664=Tablas!$C$62,'Formacion Profesional'!G4664=Tablas!$C$54),AND(D4664=Tablas!$C$62,'Formacion Profesional'!G4664=Tablas!$C$56)),"Total","")</f>
        <v/>
      </c>
      <c r="D4760" s="128" t="str">
        <f>IF(OR(AND(D4664=Tablas!$C$61,'Formacion Profesional'!G4664=Tablas!$C$53),AND(D4664=Tablas!$C$61,'Formacion Profesional'!G4664=Tablas!$C$54),AND(D4664=Tablas!$C$62,'Formacion Profesional'!G4664=Tablas!$C$53),AND(D4664=Tablas!$C$62,'Formacion Profesional'!G4664=Tablas!$C$54),AND(D4664=Tablas!$C$62,'Formacion Profesional'!G4664=Tablas!$C$56)),SUM(D4758:D4759),"")</f>
        <v/>
      </c>
      <c r="E4760" s="128" t="str">
        <f>IF(OR(AND(D4664=Tablas!$C$61,'Formacion Profesional'!G4664=Tablas!$C$53),AND(D4664=Tablas!$C$61,'Formacion Profesional'!G4664=Tablas!$C$54),AND(D4664=Tablas!$C$62,'Formacion Profesional'!G4664=Tablas!$C$53),AND(D4664=Tablas!$C$62,'Formacion Profesional'!G4664=Tablas!$C$54),AND(D4664=Tablas!$C$62,'Formacion Profesional'!G4664=Tablas!$C$56)),SUM(E4758:E4759),"")</f>
        <v/>
      </c>
      <c r="AO4760" s="12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Profesional'!AS4664=Tablas!$C$56)),"Total","")</f>
        <v/>
      </c>
      <c r="AP4760" s="128"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Profesional'!AS4664=Tablas!$C$56)),SUM(AP4758:AP4759),"")</f>
        <v/>
      </c>
      <c r="AQ4760" s="128"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Profesional'!AS4664=Tablas!$C$56)),SUM(AQ4758:AQ4759),"")</f>
        <v/>
      </c>
    </row>
    <row r="4763" spans="2:55" ht="15.75" x14ac:dyDescent="0.25">
      <c r="B4763" s="271" t="s">
        <v>9274</v>
      </c>
      <c r="C4763" s="271"/>
      <c r="D4763" s="271"/>
      <c r="E4763" s="271"/>
      <c r="F4763" s="271"/>
      <c r="G4763" s="271"/>
      <c r="H4763" s="271"/>
      <c r="I4763" s="271"/>
      <c r="J4763" s="271"/>
      <c r="K4763" s="271"/>
      <c r="L4763" s="271"/>
      <c r="M4763" s="271"/>
      <c r="N4763" s="271"/>
      <c r="O4763" s="271"/>
      <c r="P4763" s="271"/>
      <c r="Q4763" s="271"/>
      <c r="AN4763" s="271" t="s">
        <v>9274</v>
      </c>
      <c r="AO4763" s="271"/>
      <c r="AP4763" s="271"/>
      <c r="AQ4763" s="271"/>
      <c r="AR4763" s="271"/>
      <c r="AS4763" s="271"/>
      <c r="AT4763" s="271"/>
      <c r="AU4763" s="271"/>
      <c r="AV4763" s="271"/>
      <c r="AW4763" s="271"/>
      <c r="AX4763" s="271"/>
      <c r="AY4763" s="271"/>
      <c r="AZ4763" s="271"/>
      <c r="BA4763" s="271"/>
      <c r="BB4763" s="271"/>
      <c r="BC4763" s="271"/>
    </row>
    <row r="4765" spans="2:55" ht="71.25" customHeight="1" x14ac:dyDescent="0.25">
      <c r="C4765" s="38"/>
      <c r="D4765" s="38"/>
      <c r="E4765" s="166" t="str">
        <f>IF(OR(AND(D4664=Tablas!$C$61,'Formacion Profesional'!G4664=Tablas!$C$53),AND(D4664=Tablas!$C$61,'Formacion Profesional'!G4664=Tablas!$C$54),AND(D4664=Tablas!$C$62,'Formacion Profesional'!G4664=Tablas!$C$53),AND(D4664=Tablas!$C$62,'Formacion Profesional'!G4664=Tablas!$C$54),AND(D4664=Tablas!$C$62,'Formacion Profesional'!G4664=Tablas!$C$56)),"Producción / Operaciones","")</f>
        <v/>
      </c>
      <c r="F4765" s="166" t="str">
        <f>IF(OR(AND(D4664=Tablas!$C$61,'Formacion Profesional'!G4664=Tablas!$C$53),AND(D4664=Tablas!$C$61,'Formacion Profesional'!G4664=Tablas!$C$54),AND(D4664=Tablas!$C$62,'Formacion Profesional'!G4664=Tablas!$C$53),AND(D4664=Tablas!$C$62,'Formacion Profesional'!G4664=Tablas!$C$54),AND(D4664=Tablas!$C$62,'Formacion Profesional'!G4664=Tablas!$C$56)),"Comercial y ventas","")</f>
        <v/>
      </c>
      <c r="G4765" s="166" t="str">
        <f>IF(OR(AND(D4664=Tablas!$C$61,'Formacion Profesional'!G4664=Tablas!$C$53),AND(D4664=Tablas!$C$61,'Formacion Profesional'!G4664=Tablas!$C$54),AND(D4664=Tablas!$C$62,'Formacion Profesional'!G4664=Tablas!$C$53),AND(D4664=Tablas!$C$62,'Formacion Profesional'!G4664=Tablas!$C$54),AND(D4664=Tablas!$C$62,'Formacion Profesional'!G4664=Tablas!$C$56)),"Administración y finanzas","")</f>
        <v/>
      </c>
      <c r="H4765" s="166" t="str">
        <f>IF(OR(AND(D4664=Tablas!$C$61,'Formacion Profesional'!G4664=Tablas!$C$53),AND(D4664=Tablas!$C$61,'Formacion Profesional'!G4664=Tablas!$C$54),AND(D4664=Tablas!$C$62,'Formacion Profesional'!G4664=Tablas!$C$53),AND(D4664=Tablas!$C$62,'Formacion Profesional'!G4664=Tablas!$C$54),AND(D4664=Tablas!$C$62,'Formacion Profesional'!G4664=Tablas!$C$56)),"Recursos Humanos","")</f>
        <v/>
      </c>
      <c r="I4765" s="166" t="str">
        <f>IF(OR(AND(D4664=Tablas!$C$61,'Formacion Profesional'!G4664=Tablas!$C$53),AND(D4664=Tablas!$C$61,'Formacion Profesional'!G4664=Tablas!$C$54),AND(D4664=Tablas!$C$62,'Formacion Profesional'!G4664=Tablas!$C$53),AND(D4664=Tablas!$C$62,'Formacion Profesional'!G4664=Tablas!$C$54),AND(D4664=Tablas!$C$62,'Formacion Profesional'!G4664=Tablas!$C$56)),"Otros","")</f>
        <v/>
      </c>
      <c r="J4765" s="166" t="str">
        <f>IF(OR(AND(D4664=Tablas!$C$61,'Formacion Profesional'!G4664=Tablas!$C$53),AND(D4664=Tablas!$C$61,'Formacion Profesional'!G4664=Tablas!$C$54),AND(D4664=Tablas!$C$62,'Formacion Profesional'!G4664=Tablas!$C$53),AND(D4664=Tablas!$C$62,'Formacion Profesional'!G4664=Tablas!$C$54),AND(D4664=Tablas!$C$62,'Formacion Profesional'!G4664=Tablas!$C$56)),"Total","")</f>
        <v/>
      </c>
      <c r="L4765" s="26"/>
      <c r="AO4765" s="38"/>
      <c r="AP4765" s="38"/>
      <c r="AQ4765" s="16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Profesional'!AS4664=Tablas!$C$56)),"Producción / Operaciones","")</f>
        <v/>
      </c>
      <c r="AR4765" s="16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Profesional'!AS4664=Tablas!$C$56)),"Comercial y ventas","")</f>
        <v/>
      </c>
      <c r="AS4765" s="16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Profesional'!AS4664=Tablas!$C$56)),"Administración y finanzas","")</f>
        <v/>
      </c>
      <c r="AT4765" s="16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Profesional'!AS4664=Tablas!$C$56)),"Recursos Humanos","")</f>
        <v/>
      </c>
      <c r="AU4765" s="16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Profesional'!AS4664=Tablas!$C$56)),"Otros","")</f>
        <v/>
      </c>
      <c r="AV4765" s="16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Profesional'!AS4664=Tablas!$C$56)),"Total","")</f>
        <v/>
      </c>
      <c r="AX4765" s="26"/>
    </row>
    <row r="4766" spans="2:55" x14ac:dyDescent="0.25">
      <c r="C4766" s="397" t="str">
        <f>IF(AND('Empresa Cooperativa'!$D$12=Tablas!$C$4,OR(AND(D4664=Tablas!$C$61,'Formacion Profesional'!G4664=Tablas!$C$53),AND(D4664=Tablas!$C$61,'Formacion Profesional'!G4664=Tablas!$C$54),AND(D4664=Tablas!$C$62,'Formacion Profesional'!G4664=Tablas!$C$53),AND(D4664=Tablas!$C$62,'Formacion Profesional'!G4664=Tablas!$C$54),AND(D4664=Tablas!$C$62,'Formacion Profesional'!G4664=Tablas!$C$56))),"Gerentes",IF(AND('Empresa Cooperativa'!$D$12=Tablas!$C$5,OR(AND(D4664=Tablas!$C$61,'Formacion Profesional'!G4664=Tablas!$C$53),AND(D4664=Tablas!$C$61,'Formacion Profesional'!G4664=Tablas!$C$54),AND(D4664=Tablas!$C$62,'Formacion Profesional'!G4664=Tablas!$C$53),AND(D4664=Tablas!$C$62,'Formacion Profesional'!G4664=Tablas!$C$54),AND(D4664=Tablas!$C$62,'Formacion Profesional'!G4664=Tablas!$C$56))),"Asociados",""))</f>
        <v/>
      </c>
      <c r="D4766" s="397"/>
      <c r="E4766" s="129"/>
      <c r="F4766" s="129"/>
      <c r="G4766" s="129"/>
      <c r="H4766" s="129"/>
      <c r="I4766" s="129"/>
      <c r="J4766" s="131" t="str">
        <f>IF(OR(AND(D4664=Tablas!$C$61,'Formacion Profesional'!G4664=Tablas!$C$53),AND(D4664=Tablas!$C$61,'Formacion Profesional'!G4664=Tablas!$C$54),AND(D4664=Tablas!$C$62,'Formacion Profesional'!G4664=Tablas!$C$53),AND(D4664=Tablas!$C$62,'Formacion Profesional'!G4664=Tablas!$C$54),AND(D4664=Tablas!$C$62,'Formacion Profesional'!G4664=Tablas!$C$56)),SUM(E4766:I4766),"")</f>
        <v/>
      </c>
      <c r="L4766" s="26"/>
      <c r="AO4766" s="397" t="str">
        <f>IF(AND('Empresa Cooperativa'!$D$12=Tablas!$C$4,OR(AND(AP4664=Tablas!$C$61,'Formacion Profesional'!AS4664=Tablas!$C$53),AND(AP4664=Tablas!$C$61,'Formacion Profesional'!AS4664=Tablas!$C$54),AND(AP4664=Tablas!$C$62,'Formacion Profesional'!AS4664=Tablas!$C$53),AND(AP4664=Tablas!$C$62,'Formacion Profesional'!AS4664=Tablas!$C$54),AND(AP4664=Tablas!$C$62,'Formacion Profesional'!AS4664=Tablas!$C$56))),"Gerentes",IF(AND('Empresa Cooperativa'!$D$12=Tablas!$C$5,OR(AND(AP4664=Tablas!$C$61,'Formacion Profesional'!AS4664=Tablas!$C$53),AND(AP4664=Tablas!$C$61,'Formacion Profesional'!AS4664=Tablas!$C$54),AND(AP4664=Tablas!$C$62,'Formacion Profesional'!AS4664=Tablas!$C$53),AND(AP4664=Tablas!$C$62,'Formacion Profesional'!AS4664=Tablas!$C$54),AND(AP4664=Tablas!$C$62,'Formacion Profesional'!AS4664=Tablas!$C$56))),"Asociados",""))</f>
        <v/>
      </c>
      <c r="AP4766" s="397"/>
      <c r="AQ4766" s="129"/>
      <c r="AR4766" s="129"/>
      <c r="AS4766" s="129"/>
      <c r="AT4766" s="129"/>
      <c r="AU4766" s="129"/>
      <c r="AV4766" s="131"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Profesional'!AS4664=Tablas!$C$56)),SUM(AQ4766:AU4766),"")</f>
        <v/>
      </c>
      <c r="AX4766" s="26"/>
    </row>
    <row r="4767" spans="2:55" x14ac:dyDescent="0.25">
      <c r="C4767" s="398" t="str">
        <f>IF(AND('Empresa Cooperativa'!$D$12=Tablas!$C$4,OR(AND(D4664=Tablas!$C$61,'Formacion Profesional'!G4664=Tablas!$C$53),AND(D4664=Tablas!$C$61,'Formacion Profesional'!G4664=Tablas!$C$54),AND(D4664=Tablas!$C$62,'Formacion Profesional'!G4664=Tablas!$C$53),AND(D4664=Tablas!$C$62,'Formacion Profesional'!G4664=Tablas!$C$54),AND(D4664=Tablas!$C$62,'Formacion Profesional'!G4664=Tablas!$C$56))),"Mandos Medios (supervisores, jefes de área, etc.)","")</f>
        <v/>
      </c>
      <c r="D4767" s="398"/>
      <c r="E4767" s="129"/>
      <c r="F4767" s="129"/>
      <c r="G4767" s="129"/>
      <c r="H4767" s="129"/>
      <c r="I4767" s="129"/>
      <c r="J4767" s="131" t="str">
        <f>IF(OR(AND(D4664=Tablas!$C$61,'Formacion Profesional'!G4664=Tablas!$C$53),AND(D4664=Tablas!$C$61,'Formacion Profesional'!G4664=Tablas!$C$54),AND(D4664=Tablas!$C$62,'Formacion Profesional'!G4664=Tablas!$C$53),AND(D4664=Tablas!$C$62,'Formacion Profesional'!G4664=Tablas!$C$54),AND(D4664=Tablas!$C$62,'Formacion Profesional'!G4664=Tablas!$C$56)),SUM(E4767:I4767),"")</f>
        <v/>
      </c>
      <c r="L4767" s="26"/>
      <c r="AO4767" s="398" t="str">
        <f>IF(AND('Empresa Cooperativa'!$D$12=Tablas!$C$4,OR(AND(AP4664=Tablas!$C$61,'Formacion Profesional'!AS4664=Tablas!$C$53),AND(AP4664=Tablas!$C$61,'Formacion Profesional'!AS4664=Tablas!$C$54),AND(AP4664=Tablas!$C$62,'Formacion Profesional'!AS4664=Tablas!$C$53),AND(AP4664=Tablas!$C$62,'Formacion Profesional'!AS4664=Tablas!$C$54),AND(AP4664=Tablas!$C$62,'Formacion Profesional'!AS4664=Tablas!$C$56))),"Mandos Medios (supervisores, jefes de área, etc.)","")</f>
        <v/>
      </c>
      <c r="AP4767" s="398"/>
      <c r="AQ4767" s="129"/>
      <c r="AR4767" s="129"/>
      <c r="AS4767" s="129"/>
      <c r="AT4767" s="129"/>
      <c r="AU4767" s="129"/>
      <c r="AV4767" s="131"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Profesional'!AS4664=Tablas!$C$56)),SUM(AQ4767:AU4767),"")</f>
        <v/>
      </c>
      <c r="AX4767" s="26"/>
    </row>
    <row r="4768" spans="2:55" x14ac:dyDescent="0.25">
      <c r="C4768" s="398" t="str">
        <f>IF(AND('Empresa Cooperativa'!$D$12=Tablas!$C$4,OR(AND(D4664=Tablas!$C$61,'Formacion Profesional'!G4664=Tablas!$C$53),AND(D4664=Tablas!$C$61,'Formacion Profesional'!G4664=Tablas!$C$54),AND(D4664=Tablas!$C$62,'Formacion Profesional'!G4664=Tablas!$C$53),AND(D4664=Tablas!$C$62,'Formacion Profesional'!G4664=Tablas!$C$54),AND(D4664=Tablas!$C$62,'Formacion Profesional'!G4664=Tablas!$C$56))),"Operativos","")</f>
        <v/>
      </c>
      <c r="D4768" s="398"/>
      <c r="E4768" s="129"/>
      <c r="F4768" s="129"/>
      <c r="G4768" s="129"/>
      <c r="H4768" s="129"/>
      <c r="I4768" s="129"/>
      <c r="J4768" s="131" t="str">
        <f>IF(OR(AND(D4664=Tablas!$C$61,'Formacion Profesional'!G4664=Tablas!$C$53),AND(D4664=Tablas!$C$61,'Formacion Profesional'!G4664=Tablas!$C$54),AND(D4664=Tablas!$C$62,'Formacion Profesional'!G4664=Tablas!$C$53),AND(D4664=Tablas!$C$62,'Formacion Profesional'!G4664=Tablas!$C$54),AND(D4664=Tablas!$C$62,'Formacion Profesional'!G4664=Tablas!$C$56)),SUM(E4768:I4768),"")</f>
        <v/>
      </c>
      <c r="L4768" s="26"/>
      <c r="AO4768" s="398" t="str">
        <f>IF(AND('Empresa Cooperativa'!$D$12=Tablas!$C$4,OR(AND(AP4664=Tablas!$C$61,'Formacion Profesional'!AS4664=Tablas!$C$53),AND(AP4664=Tablas!$C$61,'Formacion Profesional'!AS4664=Tablas!$C$54),AND(AP4664=Tablas!$C$62,'Formacion Profesional'!AS4664=Tablas!$C$53),AND(AP4664=Tablas!$C$62,'Formacion Profesional'!AS4664=Tablas!$C$54),AND(AP4664=Tablas!$C$62,'Formacion Profesional'!AS4664=Tablas!$C$56))),"Operativos","")</f>
        <v/>
      </c>
      <c r="AP4768" s="398"/>
      <c r="AQ4768" s="129"/>
      <c r="AR4768" s="129"/>
      <c r="AS4768" s="129"/>
      <c r="AT4768" s="129"/>
      <c r="AU4768" s="129"/>
      <c r="AV4768" s="131"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Profesional'!AS4664=Tablas!$C$56)),SUM(AQ4768:AU4768),"")</f>
        <v/>
      </c>
      <c r="AX4768" s="26"/>
    </row>
    <row r="4769" spans="2:55" x14ac:dyDescent="0.25">
      <c r="C4769" s="386" t="str">
        <f>IF(OR(AND(D4664=Tablas!$C$61,'Formacion Profesional'!G4664=Tablas!$C$53),AND(D4664=Tablas!$C$61,'Formacion Profesional'!G4664=Tablas!$C$54),AND(D4664=Tablas!$C$62,'Formacion Profesional'!G4664=Tablas!$C$53),AND(D4664=Tablas!$C$62,'Formacion Profesional'!G4664=Tablas!$C$54),AND(D4664=Tablas!$C$62,'Formacion Profesional'!G4664=Tablas!$C$56)),"Total","")</f>
        <v/>
      </c>
      <c r="D4769" s="386"/>
      <c r="E4769" s="130" t="str">
        <f>IF(OR(AND(D4664=Tablas!$C$61,'Formacion Profesional'!G4664=Tablas!$C$53),AND(D4664=Tablas!$C$61,'Formacion Profesional'!G4664=Tablas!$C$54),AND(D4664=Tablas!$C$62,'Formacion Profesional'!G4664=Tablas!$C$53),AND(D4664=Tablas!$C$62,'Formacion Profesional'!G4664=Tablas!$C$54),AND(D4664=Tablas!$C$62,'Formacion Profesional'!G4664=Tablas!$C$56)),SUM(E4766:E4768),"")</f>
        <v/>
      </c>
      <c r="F4769" s="130" t="str">
        <f>IF(OR(AND(D4664=Tablas!$C$61,'Formacion Profesional'!G4664=Tablas!$C$53),AND(D4664=Tablas!$C$61,'Formacion Profesional'!G4664=Tablas!$C$54),AND(D4664=Tablas!$C$62,'Formacion Profesional'!G4664=Tablas!$C$53),AND(D4664=Tablas!$C$62,'Formacion Profesional'!G4664=Tablas!$C$54),AND(D4664=Tablas!$C$62,'Formacion Profesional'!G4664=Tablas!$C$56)),SUM(F4766:F4768),"")</f>
        <v/>
      </c>
      <c r="G4769" s="130" t="str">
        <f>IF(OR(AND(D4664=Tablas!$C$61,'Formacion Profesional'!G4664=Tablas!$C$53),AND(D4664=Tablas!$C$61,'Formacion Profesional'!G4664=Tablas!$C$54),AND(D4664=Tablas!$C$62,'Formacion Profesional'!G4664=Tablas!$C$53),AND(D4664=Tablas!$C$62,'Formacion Profesional'!G4664=Tablas!$C$54),AND(D4664=Tablas!$C$62,'Formacion Profesional'!G4664=Tablas!$C$56)),SUM(G4766:G4768),"")</f>
        <v/>
      </c>
      <c r="H4769" s="130" t="str">
        <f>IF(OR(AND(D4664=Tablas!$C$61,'Formacion Profesional'!G4664=Tablas!$C$53),AND(D4664=Tablas!$C$61,'Formacion Profesional'!G4664=Tablas!$C$54),AND(D4664=Tablas!$C$62,'Formacion Profesional'!G4664=Tablas!$C$53),AND(D4664=Tablas!$C$62,'Formacion Profesional'!G4664=Tablas!$C$54),AND(D4664=Tablas!$C$62,'Formacion Profesional'!G4664=Tablas!$C$56)),SUM(H4766:H4768),"")</f>
        <v/>
      </c>
      <c r="I4769" s="130" t="str">
        <f>IF(OR(AND(D4664=Tablas!$C$61,'Formacion Profesional'!G4664=Tablas!$C$53),AND(D4664=Tablas!$C$61,'Formacion Profesional'!G4664=Tablas!$C$54),AND(D4664=Tablas!$C$62,'Formacion Profesional'!G4664=Tablas!$C$53),AND(D4664=Tablas!$C$62,'Formacion Profesional'!G4664=Tablas!$C$54),AND(D4664=Tablas!$C$62,'Formacion Profesional'!G4664=Tablas!$C$56)),SUM(I4766:I4768),"")</f>
        <v/>
      </c>
      <c r="J4769" s="130" t="str">
        <f>IF(OR(AND(D4664=Tablas!$C$61,'Formacion Profesional'!G4664=Tablas!$C$53),AND(D4664=Tablas!$C$61,'Formacion Profesional'!G4664=Tablas!$C$54),AND(D4664=Tablas!$C$62,'Formacion Profesional'!G4664=Tablas!$C$53),AND(D4664=Tablas!$C$62,'Formacion Profesional'!G4664=Tablas!$C$54),AND(D4664=Tablas!$C$62,'Formacion Profesional'!G4664=Tablas!$C$56)),SUM(J4766:J4768),"")</f>
        <v/>
      </c>
      <c r="L4769" s="26"/>
      <c r="AO4769" s="386"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Profesional'!AS4664=Tablas!$C$56)),"Total","")</f>
        <v/>
      </c>
      <c r="AP4769" s="386"/>
      <c r="AQ4769" s="130"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Profesional'!AS4664=Tablas!$C$56)),SUM(AQ4766:AQ4768),"")</f>
        <v/>
      </c>
      <c r="AR4769" s="130"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Profesional'!AS4664=Tablas!$C$56)),SUM(AR4766:AR4768),"")</f>
        <v/>
      </c>
      <c r="AS4769" s="130"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Profesional'!AS4664=Tablas!$C$56)),SUM(AS4766:AS4768),"")</f>
        <v/>
      </c>
      <c r="AT4769" s="130"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Profesional'!AS4664=Tablas!$C$56)),SUM(AT4766:AT4768),"")</f>
        <v/>
      </c>
      <c r="AU4769" s="130"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Profesional'!AS4664=Tablas!$C$56)),SUM(AU4766:AU4768),"")</f>
        <v/>
      </c>
      <c r="AV4769" s="130" t="str">
        <f>IF(OR(AND(AP4664=Tablas!$C$61,'Formacion Profesional'!AS4664=Tablas!$C$53),AND(AP4664=Tablas!$C$61,'Formacion Profesional'!AS4664=Tablas!$C$54),AND(AP4664=Tablas!$C$62,'Formacion Profesional'!AS4664=Tablas!$C$53),AND(AP4664=Tablas!$C$62,'Formacion Profesional'!AS4664=Tablas!$C$54),AND(AP4664=Tablas!$C$62,'Formacion Profesional'!AS4664=Tablas!$C$56)),SUM(AV4766:AV4768),"")</f>
        <v/>
      </c>
      <c r="AX4769" s="26"/>
    </row>
    <row r="4771" spans="2:55" ht="15.75" x14ac:dyDescent="0.25">
      <c r="B4771" s="271" t="s">
        <v>9205</v>
      </c>
      <c r="C4771" s="271"/>
      <c r="D4771" s="271"/>
      <c r="E4771" s="271"/>
      <c r="F4771" s="271"/>
      <c r="G4771" s="271"/>
      <c r="H4771" s="271"/>
      <c r="I4771" s="271"/>
      <c r="J4771" s="271"/>
      <c r="K4771" s="271"/>
      <c r="L4771" s="271"/>
      <c r="M4771" s="271"/>
      <c r="N4771" s="271"/>
      <c r="O4771" s="271"/>
      <c r="P4771" s="271"/>
      <c r="Q4771" s="271"/>
      <c r="AN4771" s="271" t="s">
        <v>9205</v>
      </c>
      <c r="AO4771" s="271"/>
      <c r="AP4771" s="271"/>
      <c r="AQ4771" s="271"/>
      <c r="AR4771" s="271"/>
      <c r="AS4771" s="271"/>
      <c r="AT4771" s="271"/>
      <c r="AU4771" s="271"/>
      <c r="AV4771" s="271"/>
      <c r="AW4771" s="271"/>
      <c r="AX4771" s="271"/>
      <c r="AY4771" s="271"/>
      <c r="AZ4771" s="271"/>
      <c r="BA4771" s="271"/>
      <c r="BB4771" s="271"/>
      <c r="BC4771" s="271"/>
    </row>
    <row r="4773" spans="2:55" ht="69" customHeight="1" x14ac:dyDescent="0.25">
      <c r="D4773" s="162" t="str">
        <f>IF(D4759&gt;0,"Organismo patrocinado","")</f>
        <v/>
      </c>
      <c r="E4773" s="162" t="str">
        <f>IF(D4759&gt;0,"Dotacion de personal","")</f>
        <v/>
      </c>
      <c r="F4773" s="162" t="str">
        <f>IF(D4759&gt;0,"Cantidad de personas informadas a capacitar","")</f>
        <v/>
      </c>
      <c r="G4773" s="162" t="str">
        <f>IF(D4759&gt;0,"Cantidad de personas a capacitar en el curso","")</f>
        <v/>
      </c>
      <c r="AP4773" s="162" t="str">
        <f>IF(AP4759&gt;0,"Organismo patrocinado","")</f>
        <v/>
      </c>
      <c r="AQ4773" s="162" t="str">
        <f>IF(AP4759&gt;0,"Dotacion de personal","")</f>
        <v/>
      </c>
      <c r="AR4773" s="162" t="str">
        <f>IF(AP4759&gt;0,"Cantidad de personas informadas a capacitar","")</f>
        <v/>
      </c>
      <c r="AS4773" s="162" t="str">
        <f>IF(AP4759&gt;0,"Cantidad de personas a capacitar en el curso","")</f>
        <v/>
      </c>
    </row>
    <row r="4774" spans="2:55" x14ac:dyDescent="0.25">
      <c r="D4774" s="163"/>
      <c r="E4774" s="183" t="str">
        <f>IF(AND(D4759&gt;0,D4774&gt;0),VLOOKUP(D4774,'Organismos patrocinados'!$D$14:$G$43,3,FALSE),"")</f>
        <v/>
      </c>
      <c r="F4774" s="183" t="str">
        <f>IF(AND(D4759&gt;0,D4774&gt;0),VLOOKUP(D4774,'Organismos patrocinados'!$D$14:$G$43,4,FALSE),"")</f>
        <v/>
      </c>
      <c r="G4774" s="77"/>
      <c r="AP4774" s="163"/>
      <c r="AQ4774" s="183" t="str">
        <f>IF(AND(AP4759&gt;0,AP4774&gt;0),VLOOKUP(AP4774,'Organismos patrocinados'!$D$14:$G$43,3,FALSE),"")</f>
        <v/>
      </c>
      <c r="AR4774" s="183" t="str">
        <f>IF(AND(AP4759&gt;0,AP4774&gt;0),VLOOKUP(AP4774,'Organismos patrocinados'!$D$14:$G$43,4,FALSE),"")</f>
        <v/>
      </c>
      <c r="AS4774" s="77"/>
    </row>
    <row r="4775" spans="2:55" x14ac:dyDescent="0.25">
      <c r="D4775" s="163"/>
      <c r="E4775" s="183" t="str">
        <f>IF(AND(D4759&gt;0,D4775&gt;0),VLOOKUP(D4775,'Organismos patrocinados'!$D$14:$G$43,3,FALSE),"")</f>
        <v/>
      </c>
      <c r="F4775" s="183" t="str">
        <f>IF(AND(D4759&gt;0,D4775&gt;0),VLOOKUP(D4775,'Organismos patrocinados'!$D$14:$G$43,4,FALSE),"")</f>
        <v/>
      </c>
      <c r="G4775" s="77"/>
      <c r="AP4775" s="163"/>
      <c r="AQ4775" s="183" t="str">
        <f>IF(AND(AP4759&gt;0,AP4775&gt;0),VLOOKUP(AP4775,'Organismos patrocinados'!$D$14:$G$43,3,FALSE),"")</f>
        <v/>
      </c>
      <c r="AR4775" s="183" t="str">
        <f>IF(AND(AP4759&gt;0,AP4775&gt;0),VLOOKUP(AP4775,'Organismos patrocinados'!$D$14:$G$43,4,FALSE),"")</f>
        <v/>
      </c>
      <c r="AS4775" s="77"/>
    </row>
    <row r="4776" spans="2:55" x14ac:dyDescent="0.25">
      <c r="D4776" s="163"/>
      <c r="E4776" s="183" t="str">
        <f>IF(AND(D4759&gt;0,D4776&gt;0),VLOOKUP(D4776,'Organismos patrocinados'!$D$14:$G$43,3,FALSE),"")</f>
        <v/>
      </c>
      <c r="F4776" s="183" t="str">
        <f>IF(AND(D4759&gt;0,D4776&gt;0),VLOOKUP(D4776,'Organismos patrocinados'!$D$14:$G$43,4,FALSE),"")</f>
        <v/>
      </c>
      <c r="G4776" s="77"/>
      <c r="AP4776" s="163"/>
      <c r="AQ4776" s="183" t="str">
        <f>IF(AND(AP4759&gt;0,AP4776&gt;0),VLOOKUP(AP4776,'Organismos patrocinados'!$D$14:$G$43,3,FALSE),"")</f>
        <v/>
      </c>
      <c r="AR4776" s="183" t="str">
        <f>IF(AND(AP4759&gt;0,AP4776&gt;0),VLOOKUP(AP4776,'Organismos patrocinados'!$D$14:$G$43,4,FALSE),"")</f>
        <v/>
      </c>
      <c r="AS4776" s="77"/>
    </row>
    <row r="4777" spans="2:55" x14ac:dyDescent="0.25">
      <c r="D4777" s="163"/>
      <c r="E4777" s="183" t="str">
        <f>IF(AND(D4759&gt;0,D4777&gt;0),VLOOKUP(D4777,'Organismos patrocinados'!$D$14:$G$43,3,FALSE),"")</f>
        <v/>
      </c>
      <c r="F4777" s="183" t="str">
        <f>IF(AND(D4759&gt;0,D4777&gt;0),VLOOKUP(D4777,'Organismos patrocinados'!$D$14:$G$43,4,FALSE),"")</f>
        <v/>
      </c>
      <c r="G4777" s="77"/>
      <c r="AP4777" s="163"/>
      <c r="AQ4777" s="183" t="str">
        <f>IF(AND(AP4759&gt;0,AP4777&gt;0),VLOOKUP(AP4777,'Organismos patrocinados'!$D$14:$G$43,3,FALSE),"")</f>
        <v/>
      </c>
      <c r="AR4777" s="183" t="str">
        <f>IF(AND(AP4759&gt;0,AP4777&gt;0),VLOOKUP(AP4777,'Organismos patrocinados'!$D$14:$G$43,4,FALSE),"")</f>
        <v/>
      </c>
      <c r="AS4777" s="77"/>
    </row>
    <row r="4778" spans="2:55" x14ac:dyDescent="0.25">
      <c r="D4778" s="163"/>
      <c r="E4778" s="183" t="str">
        <f>IF(AND(D4759&gt;0,D4778&gt;0),VLOOKUP(D4778,'Organismos patrocinados'!$D$14:$G$43,3,FALSE),"")</f>
        <v/>
      </c>
      <c r="F4778" s="183" t="str">
        <f>IF(AND(D4759&gt;0,D4778&gt;0),VLOOKUP(D4778,'Organismos patrocinados'!$D$14:$G$43,4,FALSE),"")</f>
        <v/>
      </c>
      <c r="G4778" s="77"/>
      <c r="AP4778" s="163"/>
      <c r="AQ4778" s="183" t="str">
        <f>IF(AND(AP4759&gt;0,AP4778&gt;0),VLOOKUP(AP4778,'Organismos patrocinados'!$D$14:$G$43,3,FALSE),"")</f>
        <v/>
      </c>
      <c r="AR4778" s="183" t="str">
        <f>IF(AND(AP4759&gt;0,AP4778&gt;0),VLOOKUP(AP4778,'Organismos patrocinados'!$D$14:$G$43,4,FALSE),"")</f>
        <v/>
      </c>
      <c r="AS4778" s="77"/>
    </row>
    <row r="4779" spans="2:55" x14ac:dyDescent="0.25">
      <c r="D4779" s="163"/>
      <c r="E4779" s="183" t="str">
        <f>IF(AND(D4759&gt;0,D4779&gt;0),VLOOKUP(D4779,'Organismos patrocinados'!$D$14:$G$43,3,FALSE),"")</f>
        <v/>
      </c>
      <c r="F4779" s="183" t="str">
        <f>IF(AND(D4759&gt;0,D4779&gt;0),VLOOKUP(D4779,'Organismos patrocinados'!$D$14:$G$43,4,FALSE),"")</f>
        <v/>
      </c>
      <c r="G4779" s="77"/>
      <c r="AP4779" s="163"/>
      <c r="AQ4779" s="183" t="str">
        <f>IF(AND(AP4759&gt;0,AP4779&gt;0),VLOOKUP(AP4779,'Organismos patrocinados'!$D$14:$G$43,3,FALSE),"")</f>
        <v/>
      </c>
      <c r="AR4779" s="183" t="str">
        <f>IF(AND(AP4759&gt;0,AP4779&gt;0),VLOOKUP(AP4779,'Organismos patrocinados'!$D$14:$G$43,4,FALSE),"")</f>
        <v/>
      </c>
      <c r="AS4779" s="77"/>
    </row>
    <row r="4780" spans="2:55" x14ac:dyDescent="0.25">
      <c r="D4780" s="163"/>
      <c r="E4780" s="183" t="str">
        <f>IF(AND(D4759&gt;0,D4780&gt;0),VLOOKUP(D4780,'Organismos patrocinados'!$D$14:$G$43,3,FALSE),"")</f>
        <v/>
      </c>
      <c r="F4780" s="183" t="str">
        <f>IF(AND(D4759&gt;0,D4780&gt;0),VLOOKUP(D4780,'Organismos patrocinados'!$D$14:$G$43,4,FALSE),"")</f>
        <v/>
      </c>
      <c r="G4780" s="77"/>
      <c r="AP4780" s="163"/>
      <c r="AQ4780" s="183" t="str">
        <f>IF(AND(AP4759&gt;0,AP4780&gt;0),VLOOKUP(AP4780,'Organismos patrocinados'!$D$14:$G$43,3,FALSE),"")</f>
        <v/>
      </c>
      <c r="AR4780" s="183" t="str">
        <f>IF(AND(AP4759&gt;0,AP4780&gt;0),VLOOKUP(AP4780,'Organismos patrocinados'!$D$14:$G$43,4,FALSE),"")</f>
        <v/>
      </c>
      <c r="AS4780" s="77"/>
    </row>
    <row r="4781" spans="2:55" x14ac:dyDescent="0.25">
      <c r="D4781" s="163"/>
      <c r="E4781" s="183" t="str">
        <f>IF(AND(D4759&gt;0,D4781&gt;0),VLOOKUP(D4781,'Organismos patrocinados'!$D$14:$G$43,3,FALSE),"")</f>
        <v/>
      </c>
      <c r="F4781" s="183" t="str">
        <f>IF(AND(D4759&gt;0,D4781&gt;0),VLOOKUP(D4781,'Organismos patrocinados'!$D$14:$G$43,4,FALSE),"")</f>
        <v/>
      </c>
      <c r="G4781" s="77"/>
      <c r="AP4781" s="163"/>
      <c r="AQ4781" s="183" t="str">
        <f>IF(AND(AP4759&gt;0,AP4781&gt;0),VLOOKUP(AP4781,'Organismos patrocinados'!$D$14:$G$43,3,FALSE),"")</f>
        <v/>
      </c>
      <c r="AR4781" s="183" t="str">
        <f>IF(AND(AP4759&gt;0,AP4781&gt;0),VLOOKUP(AP4781,'Organismos patrocinados'!$D$14:$G$43,4,FALSE),"")</f>
        <v/>
      </c>
      <c r="AS4781" s="77"/>
    </row>
    <row r="4782" spans="2:55" x14ac:dyDescent="0.25">
      <c r="D4782" s="163"/>
      <c r="E4782" s="183" t="str">
        <f>IF(AND(D4759&gt;0,D4782&gt;0),VLOOKUP(D4782,'Organismos patrocinados'!$D$14:$G$43,3,FALSE),"")</f>
        <v/>
      </c>
      <c r="F4782" s="183" t="str">
        <f>IF(AND(D4759&gt;0,D4782&gt;0),VLOOKUP(D4782,'Organismos patrocinados'!$D$14:$G$43,4,FALSE),"")</f>
        <v/>
      </c>
      <c r="G4782" s="77"/>
      <c r="AP4782" s="163"/>
      <c r="AQ4782" s="183" t="str">
        <f>IF(AND(AP4759&gt;0,AP4782&gt;0),VLOOKUP(AP4782,'Organismos patrocinados'!$D$14:$G$43,3,FALSE),"")</f>
        <v/>
      </c>
      <c r="AR4782" s="183" t="str">
        <f>IF(AND(AP4759&gt;0,AP4782&gt;0),VLOOKUP(AP4782,'Organismos patrocinados'!$D$14:$G$43,4,FALSE),"")</f>
        <v/>
      </c>
      <c r="AS4782" s="77"/>
    </row>
    <row r="4783" spans="2:55" x14ac:dyDescent="0.25">
      <c r="D4783" s="163"/>
      <c r="E4783" s="183" t="str">
        <f>IF(AND(D4759&gt;0,D4783&gt;0),VLOOKUP(D4783,'Organismos patrocinados'!$D$14:$G$43,3,FALSE),"")</f>
        <v/>
      </c>
      <c r="F4783" s="183" t="str">
        <f>IF(AND(D4759&gt;0,D4783&gt;0),VLOOKUP(D4783,'Organismos patrocinados'!$D$14:$G$43,4,FALSE),"")</f>
        <v/>
      </c>
      <c r="G4783" s="77"/>
      <c r="AP4783" s="163"/>
      <c r="AQ4783" s="183" t="str">
        <f>IF(AND(AP4759&gt;0,AP4783&gt;0),VLOOKUP(AP4783,'Organismos patrocinados'!$D$14:$G$43,3,FALSE),"")</f>
        <v/>
      </c>
      <c r="AR4783" s="183" t="str">
        <f>IF(AND(AP4759&gt;0,AP4783&gt;0),VLOOKUP(AP4783,'Organismos patrocinados'!$D$14:$G$43,4,FALSE),"")</f>
        <v/>
      </c>
      <c r="AS4783" s="77"/>
    </row>
    <row r="4784" spans="2:55" x14ac:dyDescent="0.25">
      <c r="D4784" s="163"/>
      <c r="E4784" s="183" t="str">
        <f>IF(AND(D4759&gt;0,D4784&gt;0),VLOOKUP(D4784,'Organismos patrocinados'!$D$14:$G$43,3,FALSE),"")</f>
        <v/>
      </c>
      <c r="F4784" s="183" t="str">
        <f>IF(AND(D4759&gt;0,D4784&gt;0),VLOOKUP(D4784,'Organismos patrocinados'!$D$14:$G$43,4,FALSE),"")</f>
        <v/>
      </c>
      <c r="G4784" s="77"/>
      <c r="AP4784" s="163"/>
      <c r="AQ4784" s="183" t="str">
        <f>IF(AND(AP4759&gt;0,AP4784&gt;0),VLOOKUP(AP4784,'Organismos patrocinados'!$D$14:$G$43,3,FALSE),"")</f>
        <v/>
      </c>
      <c r="AR4784" s="183" t="str">
        <f>IF(AND(AP4759&gt;0,AP4784&gt;0),VLOOKUP(AP4784,'Organismos patrocinados'!$D$14:$G$43,4,FALSE),"")</f>
        <v/>
      </c>
      <c r="AS4784" s="77"/>
    </row>
    <row r="4785" spans="2:55" x14ac:dyDescent="0.25">
      <c r="D4785" s="163"/>
      <c r="E4785" s="183" t="str">
        <f>IF(AND(D4759&gt;0,D4785&gt;0),VLOOKUP(D4785,'Organismos patrocinados'!$D$14:$G$43,3,FALSE),"")</f>
        <v/>
      </c>
      <c r="F4785" s="183" t="str">
        <f>IF(AND(D4759&gt;0,D4785&gt;0),VLOOKUP(D4785,'Organismos patrocinados'!$D$14:$G$43,4,FALSE),"")</f>
        <v/>
      </c>
      <c r="G4785" s="77"/>
      <c r="AP4785" s="163"/>
      <c r="AQ4785" s="183" t="str">
        <f>IF(AND(AP4759&gt;0,AP4785&gt;0),VLOOKUP(AP4785,'Organismos patrocinados'!$D$14:$G$43,3,FALSE),"")</f>
        <v/>
      </c>
      <c r="AR4785" s="183" t="str">
        <f>IF(AND(AP4759&gt;0,AP4785&gt;0),VLOOKUP(AP4785,'Organismos patrocinados'!$D$14:$G$43,4,FALSE),"")</f>
        <v/>
      </c>
      <c r="AS4785" s="77"/>
    </row>
    <row r="4786" spans="2:55" x14ac:dyDescent="0.25">
      <c r="D4786" s="163"/>
      <c r="E4786" s="183" t="str">
        <f>IF(AND(D4759&gt;0,D4786&gt;0),VLOOKUP(D4786,'Organismos patrocinados'!$D$14:$G$43,3,FALSE),"")</f>
        <v/>
      </c>
      <c r="F4786" s="183" t="str">
        <f>IF(AND(D4759&gt;0,D4786&gt;0),VLOOKUP(D4786,'Organismos patrocinados'!$D$14:$G$43,4,FALSE),"")</f>
        <v/>
      </c>
      <c r="G4786" s="77"/>
      <c r="AP4786" s="163"/>
      <c r="AQ4786" s="183" t="str">
        <f>IF(AND(AP4759&gt;0,AP4786&gt;0),VLOOKUP(AP4786,'Organismos patrocinados'!$D$14:$G$43,3,FALSE),"")</f>
        <v/>
      </c>
      <c r="AR4786" s="183" t="str">
        <f>IF(AND(AP4759&gt;0,AP4786&gt;0),VLOOKUP(AP4786,'Organismos patrocinados'!$D$14:$G$43,4,FALSE),"")</f>
        <v/>
      </c>
      <c r="AS4786" s="77"/>
    </row>
    <row r="4787" spans="2:55" x14ac:dyDescent="0.25">
      <c r="D4787" s="163"/>
      <c r="E4787" s="183" t="str">
        <f>IF(AND(D4759&gt;0,D4787&gt;0),VLOOKUP(D4787,'Organismos patrocinados'!$D$14:$G$43,3,FALSE),"")</f>
        <v/>
      </c>
      <c r="F4787" s="183" t="str">
        <f>IF(AND(D4759&gt;0,D4787&gt;0),VLOOKUP(D4787,'Organismos patrocinados'!$D$14:$G$43,4,FALSE),"")</f>
        <v/>
      </c>
      <c r="G4787" s="77"/>
      <c r="AP4787" s="163"/>
      <c r="AQ4787" s="183" t="str">
        <f>IF(AND(AP4759&gt;0,AP4787&gt;0),VLOOKUP(AP4787,'Organismos patrocinados'!$D$14:$G$43,3,FALSE),"")</f>
        <v/>
      </c>
      <c r="AR4787" s="183" t="str">
        <f>IF(AND(AP4759&gt;0,AP4787&gt;0),VLOOKUP(AP4787,'Organismos patrocinados'!$D$14:$G$43,4,FALSE),"")</f>
        <v/>
      </c>
      <c r="AS4787" s="77"/>
    </row>
    <row r="4788" spans="2:55" x14ac:dyDescent="0.25">
      <c r="D4788" s="387" t="str">
        <f>IF(D4759&gt;0,"Total","")</f>
        <v/>
      </c>
      <c r="E4788" s="387"/>
      <c r="F4788" s="387"/>
      <c r="G4788" s="167" t="str">
        <f>IF(D4759&gt;0,SUM(G4774:G4787),"")</f>
        <v/>
      </c>
      <c r="AP4788" s="387" t="str">
        <f>IF(AP4759&gt;0,"Total","")</f>
        <v/>
      </c>
      <c r="AQ4788" s="387"/>
      <c r="AR4788" s="387"/>
      <c r="AS4788" s="167" t="str">
        <f>IF(AP4759&gt;0,SUM(AS4774:AS4787),"")</f>
        <v/>
      </c>
    </row>
    <row r="4793" spans="2:55" ht="30" customHeight="1" x14ac:dyDescent="0.25">
      <c r="C4793" s="103"/>
      <c r="D4793" s="103"/>
      <c r="E4793" s="103"/>
      <c r="F4793" s="166" t="str">
        <f>IF(D4759&gt;0,"Producción / Operaciones ","")</f>
        <v/>
      </c>
      <c r="G4793" s="166" t="str">
        <f>IF(D4759&gt;0,"Comercial y ventas","")</f>
        <v/>
      </c>
      <c r="H4793" s="166" t="str">
        <f>IF(D4759&gt;0,"Administración y finanzas","")</f>
        <v/>
      </c>
      <c r="I4793" s="166" t="str">
        <f>IF(D4759&gt;0,"Recursos Humanos","")</f>
        <v/>
      </c>
      <c r="J4793" s="166" t="str">
        <f>IF(D4759&gt;0,"Otros","")</f>
        <v/>
      </c>
      <c r="K4793" s="166" t="str">
        <f>IF(D4759&gt;0,"TOTAL","")</f>
        <v/>
      </c>
      <c r="AO4793" s="103"/>
      <c r="AP4793" s="103"/>
      <c r="AQ4793" s="103"/>
      <c r="AR4793" s="166" t="str">
        <f>IF(AP4759&gt;0,"Producción / Operaciones ","")</f>
        <v/>
      </c>
      <c r="AS4793" s="166" t="str">
        <f>IF(AP4759&gt;0,"Comercial y ventas","")</f>
        <v/>
      </c>
      <c r="AT4793" s="166" t="str">
        <f>IF(AP4759&gt;0,"Administración y finanzas","")</f>
        <v/>
      </c>
      <c r="AU4793" s="166" t="str">
        <f>IF(AP4759&gt;0,"Recursos Humanos","")</f>
        <v/>
      </c>
      <c r="AV4793" s="166" t="str">
        <f>IF(AP4759&gt;0,"Otros","")</f>
        <v/>
      </c>
      <c r="AW4793" s="166" t="str">
        <f>IF(AP4759&gt;0,"TOTAL","")</f>
        <v/>
      </c>
    </row>
    <row r="4794" spans="2:55" x14ac:dyDescent="0.25">
      <c r="C4794" s="388" t="str">
        <f>IF(AND('Empresa Cooperativa'!D5014=Tablas!C5006,D4759&gt;0),"Gerentes",IF(AND(D4759&gt;0,'Empresa Cooperativa'!D5014=Tablas!C5007),"Cantidad de asociados a capacitar",""))</f>
        <v/>
      </c>
      <c r="D4794" s="388"/>
      <c r="E4794" s="388"/>
      <c r="F4794" s="184"/>
      <c r="G4794" s="184"/>
      <c r="H4794" s="184"/>
      <c r="I4794" s="184"/>
      <c r="J4794" s="184"/>
      <c r="K4794" s="131" t="str">
        <f>IF(D4759&gt;0,SUM(F4794:J4794),"")</f>
        <v/>
      </c>
      <c r="AO4794" s="388" t="str">
        <f>IF(AND('Empresa Cooperativa'!AP5014=Tablas!AQ5006,AP4759&gt;0),"Gerentes",IF(AND(AP4759&gt;0,'Empresa Cooperativa'!AP5014=Tablas!AQ5007),"Cantidad de asociados a capacitar",""))</f>
        <v/>
      </c>
      <c r="AP4794" s="388"/>
      <c r="AQ4794" s="388"/>
      <c r="AR4794" s="184"/>
      <c r="AS4794" s="184"/>
      <c r="AT4794" s="184"/>
      <c r="AU4794" s="184"/>
      <c r="AV4794" s="184"/>
      <c r="AW4794" s="131" t="str">
        <f>IF(AP4759&gt;0,SUM(AR4794:AV4794),"")</f>
        <v/>
      </c>
    </row>
    <row r="4795" spans="2:55" x14ac:dyDescent="0.25">
      <c r="C4795" s="389" t="str">
        <f>IF(AND(D4759&gt;0,'Empresa Cooperativa'!D5014=Tablas!C5006),"Mandos Medios (supervisores, jefes de área, etc.)","")</f>
        <v/>
      </c>
      <c r="D4795" s="389"/>
      <c r="E4795" s="389"/>
      <c r="F4795" s="184"/>
      <c r="G4795" s="184"/>
      <c r="H4795" s="184"/>
      <c r="I4795" s="184"/>
      <c r="J4795" s="184"/>
      <c r="K4795" s="131" t="str">
        <f>IF(D4759&gt;0,SUM(F4795:J4795),"")</f>
        <v/>
      </c>
      <c r="AO4795" s="389" t="str">
        <f>IF(AND(AP4759&gt;0,'Empresa Cooperativa'!AP5014=Tablas!AQ5006),"Mandos Medios (supervisores, jefes de área, etc.)","")</f>
        <v/>
      </c>
      <c r="AP4795" s="389"/>
      <c r="AQ4795" s="389"/>
      <c r="AR4795" s="184"/>
      <c r="AS4795" s="184"/>
      <c r="AT4795" s="184"/>
      <c r="AU4795" s="184"/>
      <c r="AV4795" s="184"/>
      <c r="AW4795" s="131" t="str">
        <f>IF(AP4759&gt;0,SUM(AR4795:AV4795),"")</f>
        <v/>
      </c>
    </row>
    <row r="4796" spans="2:55" x14ac:dyDescent="0.25">
      <c r="C4796" s="389" t="str">
        <f>IF(AND(D4759&gt;0,'Empresa Cooperativa'!D5014=Tablas!C5006),"Operativos","")</f>
        <v/>
      </c>
      <c r="D4796" s="389"/>
      <c r="E4796" s="389"/>
      <c r="F4796" s="184"/>
      <c r="G4796" s="184"/>
      <c r="H4796" s="184"/>
      <c r="I4796" s="184"/>
      <c r="J4796" s="184"/>
      <c r="K4796" s="131" t="str">
        <f>IF(D4759&gt;0,SUM(F4796:J4796),"")</f>
        <v/>
      </c>
      <c r="AO4796" s="389" t="str">
        <f>IF(AND(AP4759&gt;0,'Empresa Cooperativa'!AP5014=Tablas!AQ5006),"Operativos","")</f>
        <v/>
      </c>
      <c r="AP4796" s="389"/>
      <c r="AQ4796" s="389"/>
      <c r="AR4796" s="184"/>
      <c r="AS4796" s="184"/>
      <c r="AT4796" s="184"/>
      <c r="AU4796" s="184"/>
      <c r="AV4796" s="184"/>
      <c r="AW4796" s="131" t="str">
        <f>IF(AP4759&gt;0,SUM(AR4796:AV4796),"")</f>
        <v/>
      </c>
    </row>
    <row r="4797" spans="2:55" x14ac:dyDescent="0.25">
      <c r="C4797" s="386" t="str">
        <f>IF(D4759&gt;0,"Total","")</f>
        <v/>
      </c>
      <c r="D4797" s="386"/>
      <c r="E4797" s="386"/>
      <c r="F4797" s="130" t="str">
        <f>IF(D4759&gt;0,SUM(F4794:F4796),"")</f>
        <v/>
      </c>
      <c r="G4797" s="130" t="str">
        <f>IF(D4759&gt;0,SUM(G4794:G4796),"")</f>
        <v/>
      </c>
      <c r="H4797" s="130" t="str">
        <f>IF(D4759&gt;0,SUM(H4794:H4796),"")</f>
        <v/>
      </c>
      <c r="I4797" s="130" t="str">
        <f>IF(D4759&gt;0,SUM(I4794:I4796),"")</f>
        <v/>
      </c>
      <c r="J4797" s="130" t="str">
        <f>IF(D4759&gt;0,SUM(J4794:J4796),"")</f>
        <v/>
      </c>
      <c r="K4797" s="130" t="str">
        <f>IF(D4759&gt;0,SUM(K4794:K4796),"")</f>
        <v/>
      </c>
      <c r="AO4797" s="386" t="str">
        <f>IF(AP4759&gt;0,"Total","")</f>
        <v/>
      </c>
      <c r="AP4797" s="386"/>
      <c r="AQ4797" s="386"/>
      <c r="AR4797" s="130" t="str">
        <f>IF(AP4759&gt;0,SUM(AR4794:AR4796),"")</f>
        <v/>
      </c>
      <c r="AS4797" s="130" t="str">
        <f>IF(AP4759&gt;0,SUM(AS4794:AS4796),"")</f>
        <v/>
      </c>
      <c r="AT4797" s="130" t="str">
        <f>IF(AP4759&gt;0,SUM(AT4794:AT4796),"")</f>
        <v/>
      </c>
      <c r="AU4797" s="130" t="str">
        <f>IF(AP4759&gt;0,SUM(AU4794:AU4796),"")</f>
        <v/>
      </c>
      <c r="AV4797" s="130" t="str">
        <f>IF(AP4759&gt;0,SUM(AV4794:AV4796),"")</f>
        <v/>
      </c>
      <c r="AW4797" s="130" t="str">
        <f>IF(AP4759&gt;0,SUM(AW4794:AW4796),"")</f>
        <v/>
      </c>
    </row>
    <row r="4798" spans="2:55" x14ac:dyDescent="0.25">
      <c r="C4798" s="58"/>
      <c r="D4798" s="58"/>
      <c r="E4798" s="58"/>
      <c r="F4798" s="58"/>
      <c r="G4798" s="58"/>
      <c r="H4798" s="58"/>
      <c r="I4798" s="58"/>
      <c r="J4798" s="58"/>
      <c r="K4798" s="58"/>
      <c r="AO4798" s="58"/>
      <c r="AP4798" s="58"/>
      <c r="AQ4798" s="58"/>
      <c r="AR4798" s="58"/>
      <c r="AS4798" s="58"/>
      <c r="AT4798" s="58"/>
      <c r="AU4798" s="58"/>
      <c r="AV4798" s="58"/>
      <c r="AW4798" s="58"/>
    </row>
    <row r="4800" spans="2:55" ht="15.75" x14ac:dyDescent="0.25">
      <c r="B4800" s="271" t="s">
        <v>9207</v>
      </c>
      <c r="C4800" s="271"/>
      <c r="D4800" s="271"/>
      <c r="E4800" s="271"/>
      <c r="F4800" s="271"/>
      <c r="G4800" s="271"/>
      <c r="H4800" s="271"/>
      <c r="I4800" s="271"/>
      <c r="J4800" s="271"/>
      <c r="K4800" s="271"/>
      <c r="L4800" s="271"/>
      <c r="M4800" s="271"/>
      <c r="N4800" s="271"/>
      <c r="O4800" s="271"/>
      <c r="P4800" s="271"/>
      <c r="Q4800" s="271"/>
      <c r="AN4800" s="271" t="s">
        <v>9207</v>
      </c>
      <c r="AO4800" s="271"/>
      <c r="AP4800" s="271"/>
      <c r="AQ4800" s="271"/>
      <c r="AR4800" s="271"/>
      <c r="AS4800" s="271"/>
      <c r="AT4800" s="271"/>
      <c r="AU4800" s="271"/>
      <c r="AV4800" s="271"/>
      <c r="AW4800" s="271"/>
      <c r="AX4800" s="271"/>
      <c r="AY4800" s="271"/>
      <c r="AZ4800" s="271"/>
      <c r="BA4800" s="271"/>
      <c r="BB4800" s="271"/>
      <c r="BC4800" s="271"/>
    </row>
    <row r="4802" spans="2:55" x14ac:dyDescent="0.25">
      <c r="B4802" s="288" t="str">
        <f>IF(OR(AND(D4664=Tablas!$C$61,'Formacion Profesional'!G4664=Tablas!$C$53),AND(D4664=Tablas!$C$61,'Formacion Profesional'!G4664=Tablas!$C$54),AND(D4664=Tablas!$C$62,'Formacion Profesional'!G4664=Tablas!$C$53),AND(D4664=Tablas!$C$62,'Formacion Profesional'!G4664=Tablas!$C$56)),"Estos items no son financiables para la combinación de tipo de formación y modalidad","")</f>
        <v/>
      </c>
      <c r="C4802" s="288"/>
      <c r="D4802" s="288"/>
      <c r="E4802" s="288"/>
      <c r="F4802" s="288"/>
      <c r="G4802" s="288"/>
      <c r="H4802" s="288"/>
      <c r="I4802" s="288"/>
      <c r="J4802" s="288"/>
      <c r="K4802" s="288"/>
      <c r="L4802" s="288"/>
      <c r="M4802" s="288"/>
      <c r="N4802" s="288"/>
      <c r="O4802" s="288"/>
      <c r="P4802" s="288"/>
      <c r="Q4802" s="288"/>
      <c r="AN4802" s="288" t="str">
        <f>IF(OR(AND(AP4664=Tablas!$C$61,'Formacion Profesional'!AS4664=Tablas!$C$53),AND(AP4664=Tablas!$C$61,'Formacion Profesional'!AS4664=Tablas!$C$54),AND(AP4664=Tablas!$C$62,'Formacion Profesional'!AS4664=Tablas!$C$53),AND(AP4664=Tablas!$C$62,'Formacion Profesional'!AS4664=Tablas!$C$56)),"Estos items no son financiables para la combinación de tipo de formación y modalidad","")</f>
        <v/>
      </c>
      <c r="AO4802" s="288"/>
      <c r="AP4802" s="288"/>
      <c r="AQ4802" s="288"/>
      <c r="AR4802" s="288"/>
      <c r="AS4802" s="288"/>
      <c r="AT4802" s="288"/>
      <c r="AU4802" s="288"/>
      <c r="AV4802" s="288"/>
      <c r="AW4802" s="288"/>
      <c r="AX4802" s="288"/>
      <c r="AY4802" s="288"/>
      <c r="AZ4802" s="288"/>
      <c r="BA4802" s="288"/>
      <c r="BB4802" s="288"/>
      <c r="BC4802" s="288"/>
    </row>
    <row r="4804" spans="2:55" ht="47.25" customHeight="1" x14ac:dyDescent="0.25">
      <c r="D4804" s="390" t="str">
        <f>IF(AND(D4664=Tablas!$C$62,OR('Formacion Profesional'!G4664=Tablas!$C$54,'Formacion Profesional'!G4664=Tablas!$C$57)),"Insumos 
(Elementos consumidos en la capacitación brindada)","")</f>
        <v/>
      </c>
      <c r="E4804" s="391"/>
      <c r="F4804" s="390" t="str">
        <f>IF(AND(D4664=Tablas!$C$62,'Formacion Profesional'!G4664=Tablas!$C$54,E4734&gt;0),"Ropa de trabajo
(Overol, mameluco o similares)","")</f>
        <v/>
      </c>
      <c r="G4804" s="391"/>
      <c r="H4804" s="390" t="str">
        <f>IF(AND(D4664=Tablas!$C$62,'Formacion Profesional'!G4664=Tablas!$C$54,E4734&gt;0),"Elementos de protección personal (EPP)
(Cascos, guantes, mangas, protección ocular y calzado de seguridad)","")</f>
        <v/>
      </c>
      <c r="I4804" s="392"/>
      <c r="J4804" s="392"/>
      <c r="AP4804" s="390" t="str">
        <f>IF(AND(AP4664=Tablas!$C$62,OR('Formacion Profesional'!AS4664=Tablas!$C$54,'Formacion Profesional'!AS4664=Tablas!$C$57)),"Insumos 
(Elementos consumidos en la capacitación brindada)","")</f>
        <v/>
      </c>
      <c r="AQ4804" s="391"/>
      <c r="AR4804" s="390" t="str">
        <f>IF(AND(AP4664=Tablas!$C$62,'Formacion Profesional'!AS4664=Tablas!$C$54,AQ4734&gt;0),"Ropa de trabajo
(Overol, mameluco o similares)","")</f>
        <v/>
      </c>
      <c r="AS4804" s="391"/>
      <c r="AT4804" s="390" t="str">
        <f>IF(AND(AP4664=Tablas!$C$62,'Formacion Profesional'!AS4664=Tablas!$C$54,AQ4734&gt;0),"Elementos de protección personal (EPP)
(Cascos, guantes, mangas, protección ocular y calzado de seguridad)","")</f>
        <v/>
      </c>
      <c r="AU4804" s="392"/>
      <c r="AV4804" s="392"/>
    </row>
    <row r="4805" spans="2:55" x14ac:dyDescent="0.25">
      <c r="D4805" s="393"/>
      <c r="E4805" s="393"/>
      <c r="F4805" s="394"/>
      <c r="G4805" s="394"/>
      <c r="H4805" s="394"/>
      <c r="I4805" s="394"/>
      <c r="J4805" s="394"/>
      <c r="AP4805" s="393"/>
      <c r="AQ4805" s="393"/>
      <c r="AR4805" s="394"/>
      <c r="AS4805" s="394"/>
      <c r="AT4805" s="394"/>
      <c r="AU4805" s="394"/>
      <c r="AV4805" s="394"/>
    </row>
    <row r="4806" spans="2:55" x14ac:dyDescent="0.25">
      <c r="D4806" s="393"/>
      <c r="E4806" s="393"/>
      <c r="F4806" s="394"/>
      <c r="G4806" s="394"/>
      <c r="H4806" s="394"/>
      <c r="I4806" s="394"/>
      <c r="J4806" s="394"/>
      <c r="AP4806" s="393"/>
      <c r="AQ4806" s="393"/>
      <c r="AR4806" s="394"/>
      <c r="AS4806" s="394"/>
      <c r="AT4806" s="394"/>
      <c r="AU4806" s="394"/>
      <c r="AV4806" s="394"/>
    </row>
    <row r="4807" spans="2:55" x14ac:dyDescent="0.25">
      <c r="D4807" s="393"/>
      <c r="E4807" s="393"/>
      <c r="F4807" s="394"/>
      <c r="G4807" s="394"/>
      <c r="H4807" s="394"/>
      <c r="I4807" s="394"/>
      <c r="J4807" s="394"/>
      <c r="AP4807" s="393"/>
      <c r="AQ4807" s="393"/>
      <c r="AR4807" s="394"/>
      <c r="AS4807" s="394"/>
      <c r="AT4807" s="394"/>
      <c r="AU4807" s="394"/>
      <c r="AV4807" s="394"/>
    </row>
    <row r="4808" spans="2:55" x14ac:dyDescent="0.25">
      <c r="D4808" s="393"/>
      <c r="E4808" s="393"/>
      <c r="F4808" s="394"/>
      <c r="G4808" s="394"/>
      <c r="H4808" s="394"/>
      <c r="I4808" s="394"/>
      <c r="J4808" s="394"/>
      <c r="AP4808" s="393"/>
      <c r="AQ4808" s="393"/>
      <c r="AR4808" s="394"/>
      <c r="AS4808" s="394"/>
      <c r="AT4808" s="394"/>
      <c r="AU4808" s="394"/>
      <c r="AV4808" s="394"/>
    </row>
    <row r="4810" spans="2:55" ht="15.75" x14ac:dyDescent="0.25">
      <c r="B4810" s="271" t="s">
        <v>9209</v>
      </c>
      <c r="C4810" s="271"/>
      <c r="D4810" s="271"/>
      <c r="E4810" s="271"/>
      <c r="F4810" s="271"/>
      <c r="G4810" s="271"/>
      <c r="H4810" s="271"/>
      <c r="I4810" s="271"/>
      <c r="J4810" s="271"/>
      <c r="K4810" s="271"/>
      <c r="L4810" s="271"/>
      <c r="M4810" s="271"/>
      <c r="N4810" s="271"/>
      <c r="O4810" s="271"/>
      <c r="P4810" s="271"/>
      <c r="Q4810" s="271"/>
      <c r="AN4810" s="271" t="s">
        <v>9209</v>
      </c>
      <c r="AO4810" s="271"/>
      <c r="AP4810" s="271"/>
      <c r="AQ4810" s="271"/>
      <c r="AR4810" s="271"/>
      <c r="AS4810" s="271"/>
      <c r="AT4810" s="271"/>
      <c r="AU4810" s="271"/>
      <c r="AV4810" s="271"/>
      <c r="AW4810" s="271"/>
      <c r="AX4810" s="271"/>
      <c r="AY4810" s="271"/>
      <c r="AZ4810" s="271"/>
      <c r="BA4810" s="271"/>
      <c r="BB4810" s="271"/>
      <c r="BC4810" s="271"/>
    </row>
    <row r="4811" spans="2:55" ht="15.75" x14ac:dyDescent="0.25">
      <c r="B4811" s="52"/>
      <c r="C4811" s="52"/>
      <c r="D4811" s="52"/>
      <c r="E4811" s="52"/>
      <c r="F4811" s="52"/>
      <c r="G4811" s="52"/>
      <c r="H4811" s="52"/>
      <c r="I4811" s="52"/>
      <c r="J4811" s="52"/>
      <c r="K4811" s="52"/>
      <c r="L4811" s="52"/>
      <c r="M4811" s="52"/>
      <c r="N4811" s="52"/>
      <c r="O4811" s="52"/>
      <c r="P4811" s="52"/>
      <c r="Q4811" s="52"/>
      <c r="AN4811" s="52"/>
      <c r="AO4811" s="52"/>
      <c r="AP4811" s="52"/>
      <c r="AQ4811" s="52"/>
      <c r="AR4811" s="52"/>
      <c r="AS4811" s="52"/>
      <c r="AT4811" s="52"/>
      <c r="AU4811" s="52"/>
      <c r="AV4811" s="52"/>
      <c r="AW4811" s="52"/>
      <c r="AX4811" s="52"/>
      <c r="AY4811" s="52"/>
      <c r="AZ4811" s="52"/>
      <c r="BA4811" s="52"/>
      <c r="BB4811" s="52"/>
      <c r="BC4811" s="52"/>
    </row>
    <row r="4812" spans="2:55" x14ac:dyDescent="0.25">
      <c r="B4812" s="288" t="str">
        <f>IF(OR(AND(D4664=Tablas!$C$61,'Formacion Profesional'!G4664=Tablas!$C$53),AND(D4664=Tablas!$C$61,'Formacion Profesional'!G4664=Tablas!$C$54),AND(D4664=Tablas!$C$62,'Formacion Profesional'!G4664=Tablas!$C$53),AND(D4664=Tablas!$C$62,'Formacion Profesional'!G4664=Tablas!$C$56),AND(D4664=Tablas!$C$62,'Formacion Profesional'!G4664=Tablas!$C$57)),"Este item no es financiable para la combinación de tipo de formación y modalidad","")</f>
        <v/>
      </c>
      <c r="C4812" s="288"/>
      <c r="D4812" s="288"/>
      <c r="E4812" s="288"/>
      <c r="F4812" s="288"/>
      <c r="G4812" s="288"/>
      <c r="H4812" s="288"/>
      <c r="I4812" s="288"/>
      <c r="J4812" s="288"/>
      <c r="K4812" s="288"/>
      <c r="L4812" s="288"/>
      <c r="M4812" s="288"/>
      <c r="N4812" s="288"/>
      <c r="O4812" s="288"/>
      <c r="P4812" s="288"/>
      <c r="Q4812" s="288"/>
      <c r="AN4812" s="288" t="str">
        <f>IF(OR(AND(AP4664=Tablas!$C$61,'Formacion Profesional'!AS4664=Tablas!$C$53),AND(AP4664=Tablas!$C$61,'Formacion Profesional'!AS4664=Tablas!$C$54),AND(AP4664=Tablas!$C$62,'Formacion Profesional'!AS4664=Tablas!$C$53),AND(AP4664=Tablas!$C$62,'Formacion Profesional'!AS4664=Tablas!$C$56),AND(AP4664=Tablas!$C$62,'Formacion Profesional'!AS4664=Tablas!$C$57)),"Este item no es financiable para la combinación de tipo de formación y modalidad","")</f>
        <v/>
      </c>
      <c r="AO4812" s="288"/>
      <c r="AP4812" s="288"/>
      <c r="AQ4812" s="288"/>
      <c r="AR4812" s="288"/>
      <c r="AS4812" s="288"/>
      <c r="AT4812" s="288"/>
      <c r="AU4812" s="288"/>
      <c r="AV4812" s="288"/>
      <c r="AW4812" s="288"/>
      <c r="AX4812" s="288"/>
      <c r="AY4812" s="288"/>
      <c r="AZ4812" s="288"/>
      <c r="BA4812" s="288"/>
      <c r="BB4812" s="288"/>
      <c r="BC4812" s="288"/>
    </row>
    <row r="4814" spans="2:55" x14ac:dyDescent="0.25">
      <c r="D4814" s="162" t="str">
        <f>IF(AND(D4664=Tablas!$C$62,'Formacion Profesional'!G4664=Tablas!$C$54),"Tipo de bien","")</f>
        <v/>
      </c>
      <c r="E4814" s="162" t="str">
        <f>IF(AND(D4664=Tablas!$C$62,'Formacion Profesional'!G4664=Tablas!$C$54),"Proveedor","")</f>
        <v/>
      </c>
      <c r="F4814" s="162" t="str">
        <f>IF(AND(D4664=Tablas!$C$62,'Formacion Profesional'!G4664=Tablas!$C$54),"Especificaciones técnicas","")</f>
        <v/>
      </c>
      <c r="G4814" s="162" t="str">
        <f>IF(AND(D4664=Tablas!$C$62,'Formacion Profesional'!G4664=Tablas!$C$54),"Cantidad","")</f>
        <v/>
      </c>
      <c r="H4814" s="162" t="str">
        <f>IF(AND(D4664=Tablas!$C$62,'Formacion Profesional'!G4664=Tablas!$C$54),"Costo unitario","")</f>
        <v/>
      </c>
      <c r="I4814" s="162" t="str">
        <f>IF(AND(D4664=Tablas!$C$62,'Formacion Profesional'!G4664=Tablas!$C$54),"Total","")</f>
        <v/>
      </c>
      <c r="AP4814" s="162" t="str">
        <f>IF(AND(AP4664=Tablas!$C$62,'Formacion Profesional'!AS4664=Tablas!$C$54),"Tipo de bien","")</f>
        <v/>
      </c>
      <c r="AQ4814" s="162" t="str">
        <f>IF(AND(AP4664=Tablas!$C$62,'Formacion Profesional'!AS4664=Tablas!$C$54),"Proveedor","")</f>
        <v/>
      </c>
      <c r="AR4814" s="162" t="str">
        <f>IF(AND(AP4664=Tablas!$C$62,'Formacion Profesional'!AS4664=Tablas!$C$54),"Especificaciones técnicas","")</f>
        <v/>
      </c>
      <c r="AS4814" s="162" t="str">
        <f>IF(AND(AP4664=Tablas!$C$62,'Formacion Profesional'!AS4664=Tablas!$C$54),"Cantidad","")</f>
        <v/>
      </c>
      <c r="AT4814" s="162" t="str">
        <f>IF(AND(AP4664=Tablas!$C$62,'Formacion Profesional'!AS4664=Tablas!$C$54),"Costo unitario","")</f>
        <v/>
      </c>
      <c r="AU4814" s="162" t="str">
        <f>IF(AND(AP4664=Tablas!$C$62,'Formacion Profesional'!AS4664=Tablas!$C$54),"Total","")</f>
        <v/>
      </c>
    </row>
    <row r="4815" spans="2:55" x14ac:dyDescent="0.25">
      <c r="D4815" s="185"/>
      <c r="E4815" s="185"/>
      <c r="F4815" s="185"/>
      <c r="G4815" s="186"/>
      <c r="H4815" s="186"/>
      <c r="I4815" s="117" t="str">
        <f>IF(AND(D4664=Tablas!$C$62,'Formacion Profesional'!G4664=Tablas!$C$54),+G4815*H4815,"")</f>
        <v/>
      </c>
      <c r="AP4815" s="185"/>
      <c r="AQ4815" s="185"/>
      <c r="AR4815" s="185"/>
      <c r="AS4815" s="186"/>
      <c r="AT4815" s="186"/>
      <c r="AU4815" s="117" t="str">
        <f>IF(AND(AP4664=Tablas!$C$62,'Formacion Profesional'!AS4664=Tablas!$C$54),+AS4815*AT4815,"")</f>
        <v/>
      </c>
    </row>
    <row r="4816" spans="2:55" x14ac:dyDescent="0.25">
      <c r="D4816" s="185"/>
      <c r="E4816" s="185"/>
      <c r="F4816" s="185"/>
      <c r="G4816" s="186"/>
      <c r="H4816" s="186"/>
      <c r="I4816" s="117" t="str">
        <f>IF(AND(D4664=Tablas!$C$62,'Formacion Profesional'!G4664=Tablas!$C$54),+G4816*H4816,"")</f>
        <v/>
      </c>
      <c r="AP4816" s="185"/>
      <c r="AQ4816" s="185"/>
      <c r="AR4816" s="185"/>
      <c r="AS4816" s="186"/>
      <c r="AT4816" s="186"/>
      <c r="AU4816" s="117" t="str">
        <f>IF(AND(AP4664=Tablas!$C$62,'Formacion Profesional'!AS4664=Tablas!$C$54),+AS4816*AT4816,"")</f>
        <v/>
      </c>
    </row>
    <row r="4817" spans="2:55" x14ac:dyDescent="0.25">
      <c r="D4817" s="185"/>
      <c r="E4817" s="185"/>
      <c r="F4817" s="185"/>
      <c r="G4817" s="186"/>
      <c r="H4817" s="186"/>
      <c r="I4817" s="117" t="str">
        <f>IF(AND(D4664=Tablas!$C$62,'Formacion Profesional'!G4664=Tablas!$C$54),+G4817*H4817,"")</f>
        <v/>
      </c>
      <c r="AP4817" s="185"/>
      <c r="AQ4817" s="185"/>
      <c r="AR4817" s="185"/>
      <c r="AS4817" s="186"/>
      <c r="AT4817" s="186"/>
      <c r="AU4817" s="117" t="str">
        <f>IF(AND(AP4664=Tablas!$C$62,'Formacion Profesional'!AS4664=Tablas!$C$54),+AS4817*AT4817,"")</f>
        <v/>
      </c>
    </row>
    <row r="4818" spans="2:55" x14ac:dyDescent="0.25">
      <c r="D4818" s="185"/>
      <c r="E4818" s="185"/>
      <c r="F4818" s="185"/>
      <c r="G4818" s="186"/>
      <c r="H4818" s="186"/>
      <c r="I4818" s="117" t="str">
        <f>IF(AND(D4664=Tablas!$C$62,'Formacion Profesional'!G4664=Tablas!$C$54),+G4818*H4818,"")</f>
        <v/>
      </c>
      <c r="AP4818" s="185"/>
      <c r="AQ4818" s="185"/>
      <c r="AR4818" s="185"/>
      <c r="AS4818" s="186"/>
      <c r="AT4818" s="186"/>
      <c r="AU4818" s="117" t="str">
        <f>IF(AND(AP4664=Tablas!$C$62,'Formacion Profesional'!AS4664=Tablas!$C$54),+AS4818*AT4818,"")</f>
        <v/>
      </c>
    </row>
    <row r="4819" spans="2:55" x14ac:dyDescent="0.25">
      <c r="D4819" s="185"/>
      <c r="E4819" s="185"/>
      <c r="F4819" s="185"/>
      <c r="G4819" s="186"/>
      <c r="H4819" s="186"/>
      <c r="I4819" s="117" t="str">
        <f>IF(AND(D4664=Tablas!$C$62,'Formacion Profesional'!G4664=Tablas!$C$54),+G4819*H4819,"")</f>
        <v/>
      </c>
      <c r="AP4819" s="185"/>
      <c r="AQ4819" s="185"/>
      <c r="AR4819" s="185"/>
      <c r="AS4819" s="186"/>
      <c r="AT4819" s="186"/>
      <c r="AU4819" s="117" t="str">
        <f>IF(AND(AP4664=Tablas!$C$62,'Formacion Profesional'!AS4664=Tablas!$C$54),+AS4819*AT4819,"")</f>
        <v/>
      </c>
    </row>
    <row r="4820" spans="2:55" x14ac:dyDescent="0.25">
      <c r="D4820" s="185"/>
      <c r="E4820" s="185"/>
      <c r="F4820" s="185"/>
      <c r="G4820" s="186"/>
      <c r="H4820" s="186"/>
      <c r="I4820" s="117" t="str">
        <f>IF(AND(D4664=Tablas!$C$62,'Formacion Profesional'!G4664=Tablas!$C$54),+G4820*H4820,"")</f>
        <v/>
      </c>
      <c r="AP4820" s="185"/>
      <c r="AQ4820" s="185"/>
      <c r="AR4820" s="185"/>
      <c r="AS4820" s="186"/>
      <c r="AT4820" s="186"/>
      <c r="AU4820" s="117" t="str">
        <f>IF(AND(AP4664=Tablas!$C$62,'Formacion Profesional'!AS4664=Tablas!$C$54),+AS4820*AT4820,"")</f>
        <v/>
      </c>
    </row>
    <row r="4821" spans="2:55" x14ac:dyDescent="0.25">
      <c r="D4821" s="185"/>
      <c r="E4821" s="185"/>
      <c r="F4821" s="185"/>
      <c r="G4821" s="186"/>
      <c r="H4821" s="186"/>
      <c r="I4821" s="117" t="str">
        <f>IF(AND(D4664=Tablas!$C$62,'Formacion Profesional'!G4664=Tablas!$C$54),+G4821*H4821,"")</f>
        <v/>
      </c>
      <c r="AP4821" s="185"/>
      <c r="AQ4821" s="185"/>
      <c r="AR4821" s="185"/>
      <c r="AS4821" s="186"/>
      <c r="AT4821" s="186"/>
      <c r="AU4821" s="117" t="str">
        <f>IF(AND(AP4664=Tablas!$C$62,'Formacion Profesional'!AS4664=Tablas!$C$54),+AS4821*AT4821,"")</f>
        <v/>
      </c>
    </row>
    <row r="4822" spans="2:55" x14ac:dyDescent="0.25">
      <c r="D4822" s="185"/>
      <c r="E4822" s="185"/>
      <c r="F4822" s="185"/>
      <c r="G4822" s="186"/>
      <c r="H4822" s="186"/>
      <c r="I4822" s="117" t="str">
        <f>IF(AND(D4664=Tablas!$C$62,'Formacion Profesional'!G4664=Tablas!$C$54),+G4822*H4822,"")</f>
        <v/>
      </c>
      <c r="AP4822" s="185"/>
      <c r="AQ4822" s="185"/>
      <c r="AR4822" s="185"/>
      <c r="AS4822" s="186"/>
      <c r="AT4822" s="186"/>
      <c r="AU4822" s="117" t="str">
        <f>IF(AND(AP4664=Tablas!$C$62,'Formacion Profesional'!AS4664=Tablas!$C$54),+AS4822*AT4822,"")</f>
        <v/>
      </c>
    </row>
    <row r="4823" spans="2:55" x14ac:dyDescent="0.25">
      <c r="D4823" s="185"/>
      <c r="E4823" s="185"/>
      <c r="F4823" s="185"/>
      <c r="G4823" s="186"/>
      <c r="H4823" s="186"/>
      <c r="I4823" s="117" t="str">
        <f>IF(AND(D4664=Tablas!$C$62,'Formacion Profesional'!G4664=Tablas!$C$54),+G4823*H4823,"")</f>
        <v/>
      </c>
      <c r="AP4823" s="185"/>
      <c r="AQ4823" s="185"/>
      <c r="AR4823" s="185"/>
      <c r="AS4823" s="186"/>
      <c r="AT4823" s="186"/>
      <c r="AU4823" s="117" t="str">
        <f>IF(AND(AP4664=Tablas!$C$62,'Formacion Profesional'!AS4664=Tablas!$C$54),+AS4823*AT4823,"")</f>
        <v/>
      </c>
    </row>
    <row r="4824" spans="2:55" x14ac:dyDescent="0.25">
      <c r="D4824" s="185"/>
      <c r="E4824" s="185"/>
      <c r="F4824" s="185"/>
      <c r="G4824" s="186"/>
      <c r="H4824" s="186"/>
      <c r="I4824" s="117" t="str">
        <f>IF(AND(D4664=Tablas!$C$62,'Formacion Profesional'!G4664=Tablas!$C$54),+G4824*H4824,"")</f>
        <v/>
      </c>
      <c r="AP4824" s="185"/>
      <c r="AQ4824" s="185"/>
      <c r="AR4824" s="185"/>
      <c r="AS4824" s="186"/>
      <c r="AT4824" s="186"/>
      <c r="AU4824" s="117" t="str">
        <f>IF(AND(AP4664=Tablas!$C$62,'Formacion Profesional'!AS4664=Tablas!$C$54),+AS4824*AT4824,"")</f>
        <v/>
      </c>
    </row>
    <row r="4825" spans="2:55" x14ac:dyDescent="0.25">
      <c r="D4825" s="185"/>
      <c r="E4825" s="185"/>
      <c r="F4825" s="185"/>
      <c r="G4825" s="186"/>
      <c r="H4825" s="186"/>
      <c r="I4825" s="117" t="str">
        <f>IF(AND(D4664=Tablas!$C$62,'Formacion Profesional'!G4664=Tablas!$C$54),+G4825*H4825,"")</f>
        <v/>
      </c>
      <c r="AP4825" s="185"/>
      <c r="AQ4825" s="185"/>
      <c r="AR4825" s="185"/>
      <c r="AS4825" s="186"/>
      <c r="AT4825" s="186"/>
      <c r="AU4825" s="117" t="str">
        <f>IF(AND(AP4664=Tablas!$C$62,'Formacion Profesional'!AS4664=Tablas!$C$54),+AS4825*AT4825,"")</f>
        <v/>
      </c>
    </row>
    <row r="4826" spans="2:55" x14ac:dyDescent="0.25">
      <c r="D4826" s="185"/>
      <c r="E4826" s="185"/>
      <c r="F4826" s="185"/>
      <c r="G4826" s="186"/>
      <c r="H4826" s="186"/>
      <c r="I4826" s="117" t="str">
        <f>IF(AND(D4664=Tablas!$C$62,'Formacion Profesional'!G4664=Tablas!$C$54),+G4826*H4826,"")</f>
        <v/>
      </c>
      <c r="AP4826" s="185"/>
      <c r="AQ4826" s="185"/>
      <c r="AR4826" s="185"/>
      <c r="AS4826" s="186"/>
      <c r="AT4826" s="186"/>
      <c r="AU4826" s="117" t="str">
        <f>IF(AND(AP4664=Tablas!$C$62,'Formacion Profesional'!AS4664=Tablas!$C$54),+AS4826*AT4826,"")</f>
        <v/>
      </c>
    </row>
    <row r="4827" spans="2:55" x14ac:dyDescent="0.25">
      <c r="D4827" s="185"/>
      <c r="E4827" s="185"/>
      <c r="F4827" s="185"/>
      <c r="G4827" s="186"/>
      <c r="H4827" s="186"/>
      <c r="I4827" s="117" t="str">
        <f>IF(AND(D4664=Tablas!$C$62,'Formacion Profesional'!G4664=Tablas!$C$54),+G4827*H4827,"")</f>
        <v/>
      </c>
      <c r="AP4827" s="185"/>
      <c r="AQ4827" s="185"/>
      <c r="AR4827" s="185"/>
      <c r="AS4827" s="186"/>
      <c r="AT4827" s="186"/>
      <c r="AU4827" s="117" t="str">
        <f>IF(AND(AP4664=Tablas!$C$62,'Formacion Profesional'!AS4664=Tablas!$C$54),+AS4827*AT4827,"")</f>
        <v/>
      </c>
    </row>
    <row r="4828" spans="2:55" x14ac:dyDescent="0.25">
      <c r="D4828" s="185"/>
      <c r="E4828" s="185"/>
      <c r="F4828" s="185"/>
      <c r="G4828" s="186"/>
      <c r="H4828" s="186"/>
      <c r="I4828" s="117" t="str">
        <f>IF(AND(D4664=Tablas!$C$62,'Formacion Profesional'!G4664=Tablas!$C$54),+G4828*H4828,"")</f>
        <v/>
      </c>
      <c r="AP4828" s="185"/>
      <c r="AQ4828" s="185"/>
      <c r="AR4828" s="185"/>
      <c r="AS4828" s="186"/>
      <c r="AT4828" s="186"/>
      <c r="AU4828" s="117" t="str">
        <f>IF(AND(AP4664=Tablas!$C$62,'Formacion Profesional'!AS4664=Tablas!$C$54),+AS4828*AT4828,"")</f>
        <v/>
      </c>
    </row>
    <row r="4829" spans="2:55" x14ac:dyDescent="0.25">
      <c r="D4829" s="185"/>
      <c r="E4829" s="185"/>
      <c r="F4829" s="185"/>
      <c r="G4829" s="186"/>
      <c r="H4829" s="186"/>
      <c r="I4829" s="117" t="str">
        <f>IF(AND(D4664=Tablas!$C$62,'Formacion Profesional'!G4664=Tablas!$C$54),+G4829*H4829,"")</f>
        <v/>
      </c>
      <c r="AP4829" s="185"/>
      <c r="AQ4829" s="185"/>
      <c r="AR4829" s="185"/>
      <c r="AS4829" s="186"/>
      <c r="AT4829" s="186"/>
      <c r="AU4829" s="117" t="str">
        <f>IF(AND(AP4664=Tablas!$C$62,'Formacion Profesional'!AS4664=Tablas!$C$54),+AS4829*AT4829,"")</f>
        <v/>
      </c>
    </row>
    <row r="4830" spans="2:55" x14ac:dyDescent="0.25">
      <c r="D4830" s="387" t="str">
        <f>IF(AND(D4664=Tablas!$C$62,'Formacion Profesional'!G4664=Tablas!$C$54),"Total","")</f>
        <v/>
      </c>
      <c r="E4830" s="387"/>
      <c r="F4830" s="387"/>
      <c r="G4830" s="387"/>
      <c r="H4830" s="387"/>
      <c r="I4830" s="126">
        <f>SUM(I4815:I4829)</f>
        <v>0</v>
      </c>
      <c r="AP4830" s="387" t="str">
        <f>IF(AND(AP4664=Tablas!$C$62,'Formacion Profesional'!AS4664=Tablas!$C$54),"Total","")</f>
        <v/>
      </c>
      <c r="AQ4830" s="387"/>
      <c r="AR4830" s="387"/>
      <c r="AS4830" s="387"/>
      <c r="AT4830" s="387"/>
      <c r="AU4830" s="126">
        <f>SUM(AU4815:AU4829)</f>
        <v>0</v>
      </c>
    </row>
    <row r="4832" spans="2:55" ht="15.75" x14ac:dyDescent="0.25">
      <c r="B4832" s="271" t="s">
        <v>9210</v>
      </c>
      <c r="C4832" s="271"/>
      <c r="D4832" s="271"/>
      <c r="E4832" s="271"/>
      <c r="F4832" s="271"/>
      <c r="G4832" s="271"/>
      <c r="H4832" s="271"/>
      <c r="I4832" s="271"/>
      <c r="J4832" s="271"/>
      <c r="K4832" s="271"/>
      <c r="L4832" s="271"/>
      <c r="M4832" s="271"/>
      <c r="N4832" s="271"/>
      <c r="O4832" s="271"/>
      <c r="P4832" s="271"/>
      <c r="Q4832" s="271"/>
      <c r="AN4832" s="271" t="s">
        <v>9210</v>
      </c>
      <c r="AO4832" s="271"/>
      <c r="AP4832" s="271"/>
      <c r="AQ4832" s="271"/>
      <c r="AR4832" s="271"/>
      <c r="AS4832" s="271"/>
      <c r="AT4832" s="271"/>
      <c r="AU4832" s="271"/>
      <c r="AV4832" s="271"/>
      <c r="AW4832" s="271"/>
      <c r="AX4832" s="271"/>
      <c r="AY4832" s="271"/>
      <c r="AZ4832" s="271"/>
      <c r="BA4832" s="271"/>
      <c r="BB4832" s="271"/>
      <c r="BC4832" s="271"/>
    </row>
    <row r="4835" spans="3:54" ht="15" customHeight="1" x14ac:dyDescent="0.25">
      <c r="C4835" s="288" t="s">
        <v>9211</v>
      </c>
      <c r="D4835" s="288"/>
      <c r="E4835" s="288"/>
      <c r="F4835" s="288"/>
      <c r="G4835" s="288"/>
      <c r="H4835" s="288"/>
      <c r="AO4835" s="288" t="s">
        <v>9211</v>
      </c>
      <c r="AP4835" s="288"/>
      <c r="AQ4835" s="288"/>
      <c r="AR4835" s="288"/>
      <c r="AS4835" s="288"/>
      <c r="AT4835" s="288"/>
    </row>
    <row r="4837" spans="3:54" x14ac:dyDescent="0.25">
      <c r="C4837" s="341"/>
      <c r="D4837" s="342"/>
      <c r="E4837" s="342"/>
      <c r="F4837" s="342"/>
      <c r="G4837" s="342"/>
      <c r="H4837" s="342"/>
      <c r="I4837" s="342"/>
      <c r="J4837" s="342"/>
      <c r="K4837" s="342"/>
      <c r="L4837" s="342"/>
      <c r="M4837" s="342"/>
      <c r="N4837" s="342"/>
      <c r="O4837" s="342"/>
      <c r="P4837" s="343"/>
      <c r="AO4837" s="341"/>
      <c r="AP4837" s="342"/>
      <c r="AQ4837" s="342"/>
      <c r="AR4837" s="342"/>
      <c r="AS4837" s="342"/>
      <c r="AT4837" s="342"/>
      <c r="AU4837" s="342"/>
      <c r="AV4837" s="342"/>
      <c r="AW4837" s="342"/>
      <c r="AX4837" s="342"/>
      <c r="AY4837" s="342"/>
      <c r="AZ4837" s="342"/>
      <c r="BA4837" s="342"/>
      <c r="BB4837" s="343"/>
    </row>
    <row r="4838" spans="3:54" x14ac:dyDescent="0.25">
      <c r="C4838" s="344"/>
      <c r="D4838" s="304"/>
      <c r="E4838" s="304"/>
      <c r="F4838" s="304"/>
      <c r="G4838" s="304"/>
      <c r="H4838" s="304"/>
      <c r="I4838" s="304"/>
      <c r="J4838" s="304"/>
      <c r="K4838" s="304"/>
      <c r="L4838" s="304"/>
      <c r="M4838" s="304"/>
      <c r="N4838" s="304"/>
      <c r="O4838" s="304"/>
      <c r="P4838" s="345"/>
      <c r="AO4838" s="344"/>
      <c r="AP4838" s="304"/>
      <c r="AQ4838" s="304"/>
      <c r="AR4838" s="304"/>
      <c r="AS4838" s="304"/>
      <c r="AT4838" s="304"/>
      <c r="AU4838" s="304"/>
      <c r="AV4838" s="304"/>
      <c r="AW4838" s="304"/>
      <c r="AX4838" s="304"/>
      <c r="AY4838" s="304"/>
      <c r="AZ4838" s="304"/>
      <c r="BA4838" s="304"/>
      <c r="BB4838" s="345"/>
    </row>
    <row r="4839" spans="3:54" x14ac:dyDescent="0.25">
      <c r="C4839" s="344"/>
      <c r="D4839" s="304"/>
      <c r="E4839" s="304"/>
      <c r="F4839" s="304"/>
      <c r="G4839" s="304"/>
      <c r="H4839" s="304"/>
      <c r="I4839" s="304"/>
      <c r="J4839" s="304"/>
      <c r="K4839" s="304"/>
      <c r="L4839" s="304"/>
      <c r="M4839" s="304"/>
      <c r="N4839" s="304"/>
      <c r="O4839" s="304"/>
      <c r="P4839" s="345"/>
      <c r="AO4839" s="344"/>
      <c r="AP4839" s="304"/>
      <c r="AQ4839" s="304"/>
      <c r="AR4839" s="304"/>
      <c r="AS4839" s="304"/>
      <c r="AT4839" s="304"/>
      <c r="AU4839" s="304"/>
      <c r="AV4839" s="304"/>
      <c r="AW4839" s="304"/>
      <c r="AX4839" s="304"/>
      <c r="AY4839" s="304"/>
      <c r="AZ4839" s="304"/>
      <c r="BA4839" s="304"/>
      <c r="BB4839" s="345"/>
    </row>
    <row r="4840" spans="3:54" x14ac:dyDescent="0.25">
      <c r="C4840" s="344"/>
      <c r="D4840" s="304"/>
      <c r="E4840" s="304"/>
      <c r="F4840" s="304"/>
      <c r="G4840" s="304"/>
      <c r="H4840" s="304"/>
      <c r="I4840" s="304"/>
      <c r="J4840" s="304"/>
      <c r="K4840" s="304"/>
      <c r="L4840" s="304"/>
      <c r="M4840" s="304"/>
      <c r="N4840" s="304"/>
      <c r="O4840" s="304"/>
      <c r="P4840" s="345"/>
      <c r="AO4840" s="344"/>
      <c r="AP4840" s="304"/>
      <c r="AQ4840" s="304"/>
      <c r="AR4840" s="304"/>
      <c r="AS4840" s="304"/>
      <c r="AT4840" s="304"/>
      <c r="AU4840" s="304"/>
      <c r="AV4840" s="304"/>
      <c r="AW4840" s="304"/>
      <c r="AX4840" s="304"/>
      <c r="AY4840" s="304"/>
      <c r="AZ4840" s="304"/>
      <c r="BA4840" s="304"/>
      <c r="BB4840" s="345"/>
    </row>
    <row r="4841" spans="3:54" x14ac:dyDescent="0.25">
      <c r="C4841" s="344"/>
      <c r="D4841" s="304"/>
      <c r="E4841" s="304"/>
      <c r="F4841" s="304"/>
      <c r="G4841" s="304"/>
      <c r="H4841" s="304"/>
      <c r="I4841" s="304"/>
      <c r="J4841" s="304"/>
      <c r="K4841" s="304"/>
      <c r="L4841" s="304"/>
      <c r="M4841" s="304"/>
      <c r="N4841" s="304"/>
      <c r="O4841" s="304"/>
      <c r="P4841" s="345"/>
      <c r="AO4841" s="344"/>
      <c r="AP4841" s="304"/>
      <c r="AQ4841" s="304"/>
      <c r="AR4841" s="304"/>
      <c r="AS4841" s="304"/>
      <c r="AT4841" s="304"/>
      <c r="AU4841" s="304"/>
      <c r="AV4841" s="304"/>
      <c r="AW4841" s="304"/>
      <c r="AX4841" s="304"/>
      <c r="AY4841" s="304"/>
      <c r="AZ4841" s="304"/>
      <c r="BA4841" s="304"/>
      <c r="BB4841" s="345"/>
    </row>
    <row r="4842" spans="3:54" x14ac:dyDescent="0.25">
      <c r="C4842" s="346"/>
      <c r="D4842" s="347"/>
      <c r="E4842" s="347"/>
      <c r="F4842" s="347"/>
      <c r="G4842" s="347"/>
      <c r="H4842" s="347"/>
      <c r="I4842" s="347"/>
      <c r="J4842" s="347"/>
      <c r="K4842" s="347"/>
      <c r="L4842" s="347"/>
      <c r="M4842" s="347"/>
      <c r="N4842" s="347"/>
      <c r="O4842" s="347"/>
      <c r="P4842" s="348"/>
      <c r="AO4842" s="346"/>
      <c r="AP4842" s="347"/>
      <c r="AQ4842" s="347"/>
      <c r="AR4842" s="347"/>
      <c r="AS4842" s="347"/>
      <c r="AT4842" s="347"/>
      <c r="AU4842" s="347"/>
      <c r="AV4842" s="347"/>
      <c r="AW4842" s="347"/>
      <c r="AX4842" s="347"/>
      <c r="AY4842" s="347"/>
      <c r="AZ4842" s="347"/>
      <c r="BA4842" s="347"/>
      <c r="BB4842" s="348"/>
    </row>
    <row r="4844" spans="3:54" ht="15" customHeight="1" x14ac:dyDescent="0.25">
      <c r="C4844" s="288" t="s">
        <v>9212</v>
      </c>
      <c r="D4844" s="288"/>
      <c r="E4844" s="288"/>
      <c r="F4844" s="288"/>
      <c r="G4844" s="288"/>
      <c r="H4844" s="288"/>
      <c r="AO4844" s="288" t="s">
        <v>9212</v>
      </c>
      <c r="AP4844" s="288"/>
      <c r="AQ4844" s="288"/>
      <c r="AR4844" s="288"/>
      <c r="AS4844" s="288"/>
      <c r="AT4844" s="288"/>
    </row>
    <row r="4846" spans="3:54" x14ac:dyDescent="0.25">
      <c r="C4846" s="341"/>
      <c r="D4846" s="342"/>
      <c r="E4846" s="342"/>
      <c r="F4846" s="342"/>
      <c r="G4846" s="342"/>
      <c r="H4846" s="342"/>
      <c r="I4846" s="342"/>
      <c r="J4846" s="342"/>
      <c r="K4846" s="342"/>
      <c r="L4846" s="342"/>
      <c r="M4846" s="342"/>
      <c r="N4846" s="342"/>
      <c r="O4846" s="342"/>
      <c r="P4846" s="343"/>
      <c r="AO4846" s="341"/>
      <c r="AP4846" s="342"/>
      <c r="AQ4846" s="342"/>
      <c r="AR4846" s="342"/>
      <c r="AS4846" s="342"/>
      <c r="AT4846" s="342"/>
      <c r="AU4846" s="342"/>
      <c r="AV4846" s="342"/>
      <c r="AW4846" s="342"/>
      <c r="AX4846" s="342"/>
      <c r="AY4846" s="342"/>
      <c r="AZ4846" s="342"/>
      <c r="BA4846" s="342"/>
      <c r="BB4846" s="343"/>
    </row>
    <row r="4847" spans="3:54" x14ac:dyDescent="0.25">
      <c r="C4847" s="344"/>
      <c r="D4847" s="304"/>
      <c r="E4847" s="304"/>
      <c r="F4847" s="304"/>
      <c r="G4847" s="304"/>
      <c r="H4847" s="304"/>
      <c r="I4847" s="304"/>
      <c r="J4847" s="304"/>
      <c r="K4847" s="304"/>
      <c r="L4847" s="304"/>
      <c r="M4847" s="304"/>
      <c r="N4847" s="304"/>
      <c r="O4847" s="304"/>
      <c r="P4847" s="345"/>
      <c r="AO4847" s="344"/>
      <c r="AP4847" s="304"/>
      <c r="AQ4847" s="304"/>
      <c r="AR4847" s="304"/>
      <c r="AS4847" s="304"/>
      <c r="AT4847" s="304"/>
      <c r="AU4847" s="304"/>
      <c r="AV4847" s="304"/>
      <c r="AW4847" s="304"/>
      <c r="AX4847" s="304"/>
      <c r="AY4847" s="304"/>
      <c r="AZ4847" s="304"/>
      <c r="BA4847" s="304"/>
      <c r="BB4847" s="345"/>
    </row>
    <row r="4848" spans="3:54" x14ac:dyDescent="0.25">
      <c r="C4848" s="344"/>
      <c r="D4848" s="304"/>
      <c r="E4848" s="304"/>
      <c r="F4848" s="304"/>
      <c r="G4848" s="304"/>
      <c r="H4848" s="304"/>
      <c r="I4848" s="304"/>
      <c r="J4848" s="304"/>
      <c r="K4848" s="304"/>
      <c r="L4848" s="304"/>
      <c r="M4848" s="304"/>
      <c r="N4848" s="304"/>
      <c r="O4848" s="304"/>
      <c r="P4848" s="345"/>
      <c r="AO4848" s="344"/>
      <c r="AP4848" s="304"/>
      <c r="AQ4848" s="304"/>
      <c r="AR4848" s="304"/>
      <c r="AS4848" s="304"/>
      <c r="AT4848" s="304"/>
      <c r="AU4848" s="304"/>
      <c r="AV4848" s="304"/>
      <c r="AW4848" s="304"/>
      <c r="AX4848" s="304"/>
      <c r="AY4848" s="304"/>
      <c r="AZ4848" s="304"/>
      <c r="BA4848" s="304"/>
      <c r="BB4848" s="345"/>
    </row>
    <row r="4849" spans="2:55" x14ac:dyDescent="0.25">
      <c r="C4849" s="344"/>
      <c r="D4849" s="304"/>
      <c r="E4849" s="304"/>
      <c r="F4849" s="304"/>
      <c r="G4849" s="304"/>
      <c r="H4849" s="304"/>
      <c r="I4849" s="304"/>
      <c r="J4849" s="304"/>
      <c r="K4849" s="304"/>
      <c r="L4849" s="304"/>
      <c r="M4849" s="304"/>
      <c r="N4849" s="304"/>
      <c r="O4849" s="304"/>
      <c r="P4849" s="345"/>
      <c r="AO4849" s="344"/>
      <c r="AP4849" s="304"/>
      <c r="AQ4849" s="304"/>
      <c r="AR4849" s="304"/>
      <c r="AS4849" s="304"/>
      <c r="AT4849" s="304"/>
      <c r="AU4849" s="304"/>
      <c r="AV4849" s="304"/>
      <c r="AW4849" s="304"/>
      <c r="AX4849" s="304"/>
      <c r="AY4849" s="304"/>
      <c r="AZ4849" s="304"/>
      <c r="BA4849" s="304"/>
      <c r="BB4849" s="345"/>
    </row>
    <row r="4850" spans="2:55" x14ac:dyDescent="0.25">
      <c r="C4850" s="344"/>
      <c r="D4850" s="304"/>
      <c r="E4850" s="304"/>
      <c r="F4850" s="304"/>
      <c r="G4850" s="304"/>
      <c r="H4850" s="304"/>
      <c r="I4850" s="304"/>
      <c r="J4850" s="304"/>
      <c r="K4850" s="304"/>
      <c r="L4850" s="304"/>
      <c r="M4850" s="304"/>
      <c r="N4850" s="304"/>
      <c r="O4850" s="304"/>
      <c r="P4850" s="345"/>
      <c r="AO4850" s="344"/>
      <c r="AP4850" s="304"/>
      <c r="AQ4850" s="304"/>
      <c r="AR4850" s="304"/>
      <c r="AS4850" s="304"/>
      <c r="AT4850" s="304"/>
      <c r="AU4850" s="304"/>
      <c r="AV4850" s="304"/>
      <c r="AW4850" s="304"/>
      <c r="AX4850" s="304"/>
      <c r="AY4850" s="304"/>
      <c r="AZ4850" s="304"/>
      <c r="BA4850" s="304"/>
      <c r="BB4850" s="345"/>
    </row>
    <row r="4851" spans="2:55" x14ac:dyDescent="0.25">
      <c r="C4851" s="346"/>
      <c r="D4851" s="347"/>
      <c r="E4851" s="347"/>
      <c r="F4851" s="347"/>
      <c r="G4851" s="347"/>
      <c r="H4851" s="347"/>
      <c r="I4851" s="347"/>
      <c r="J4851" s="347"/>
      <c r="K4851" s="347"/>
      <c r="L4851" s="347"/>
      <c r="M4851" s="347"/>
      <c r="N4851" s="347"/>
      <c r="O4851" s="347"/>
      <c r="P4851" s="348"/>
      <c r="AO4851" s="346"/>
      <c r="AP4851" s="347"/>
      <c r="AQ4851" s="347"/>
      <c r="AR4851" s="347"/>
      <c r="AS4851" s="347"/>
      <c r="AT4851" s="347"/>
      <c r="AU4851" s="347"/>
      <c r="AV4851" s="347"/>
      <c r="AW4851" s="347"/>
      <c r="AX4851" s="347"/>
      <c r="AY4851" s="347"/>
      <c r="AZ4851" s="347"/>
      <c r="BA4851" s="347"/>
      <c r="BB4851" s="348"/>
    </row>
    <row r="4853" spans="2:55" x14ac:dyDescent="0.25">
      <c r="C4853" s="288" t="s">
        <v>9213</v>
      </c>
      <c r="D4853" s="288"/>
      <c r="E4853" s="288"/>
      <c r="AO4853" s="288" t="s">
        <v>9213</v>
      </c>
      <c r="AP4853" s="288"/>
      <c r="AQ4853" s="288"/>
    </row>
    <row r="4855" spans="2:55" x14ac:dyDescent="0.25">
      <c r="C4855" s="341"/>
      <c r="D4855" s="342"/>
      <c r="E4855" s="342"/>
      <c r="F4855" s="342"/>
      <c r="G4855" s="342"/>
      <c r="H4855" s="342"/>
      <c r="I4855" s="342"/>
      <c r="J4855" s="342"/>
      <c r="K4855" s="342"/>
      <c r="L4855" s="342"/>
      <c r="M4855" s="342"/>
      <c r="N4855" s="342"/>
      <c r="O4855" s="342"/>
      <c r="P4855" s="343"/>
      <c r="AO4855" s="341"/>
      <c r="AP4855" s="342"/>
      <c r="AQ4855" s="342"/>
      <c r="AR4855" s="342"/>
      <c r="AS4855" s="342"/>
      <c r="AT4855" s="342"/>
      <c r="AU4855" s="342"/>
      <c r="AV4855" s="342"/>
      <c r="AW4855" s="342"/>
      <c r="AX4855" s="342"/>
      <c r="AY4855" s="342"/>
      <c r="AZ4855" s="342"/>
      <c r="BA4855" s="342"/>
      <c r="BB4855" s="343"/>
    </row>
    <row r="4856" spans="2:55" x14ac:dyDescent="0.25">
      <c r="C4856" s="344"/>
      <c r="D4856" s="304"/>
      <c r="E4856" s="304"/>
      <c r="F4856" s="304"/>
      <c r="G4856" s="304"/>
      <c r="H4856" s="304"/>
      <c r="I4856" s="304"/>
      <c r="J4856" s="304"/>
      <c r="K4856" s="304"/>
      <c r="L4856" s="304"/>
      <c r="M4856" s="304"/>
      <c r="N4856" s="304"/>
      <c r="O4856" s="304"/>
      <c r="P4856" s="345"/>
      <c r="AO4856" s="344"/>
      <c r="AP4856" s="304"/>
      <c r="AQ4856" s="304"/>
      <c r="AR4856" s="304"/>
      <c r="AS4856" s="304"/>
      <c r="AT4856" s="304"/>
      <c r="AU4856" s="304"/>
      <c r="AV4856" s="304"/>
      <c r="AW4856" s="304"/>
      <c r="AX4856" s="304"/>
      <c r="AY4856" s="304"/>
      <c r="AZ4856" s="304"/>
      <c r="BA4856" s="304"/>
      <c r="BB4856" s="345"/>
    </row>
    <row r="4857" spans="2:55" x14ac:dyDescent="0.25">
      <c r="C4857" s="344"/>
      <c r="D4857" s="304"/>
      <c r="E4857" s="304"/>
      <c r="F4857" s="304"/>
      <c r="G4857" s="304"/>
      <c r="H4857" s="304"/>
      <c r="I4857" s="304"/>
      <c r="J4857" s="304"/>
      <c r="K4857" s="304"/>
      <c r="L4857" s="304"/>
      <c r="M4857" s="304"/>
      <c r="N4857" s="304"/>
      <c r="O4857" s="304"/>
      <c r="P4857" s="345"/>
      <c r="AO4857" s="344"/>
      <c r="AP4857" s="304"/>
      <c r="AQ4857" s="304"/>
      <c r="AR4857" s="304"/>
      <c r="AS4857" s="304"/>
      <c r="AT4857" s="304"/>
      <c r="AU4857" s="304"/>
      <c r="AV4857" s="304"/>
      <c r="AW4857" s="304"/>
      <c r="AX4857" s="304"/>
      <c r="AY4857" s="304"/>
      <c r="AZ4857" s="304"/>
      <c r="BA4857" s="304"/>
      <c r="BB4857" s="345"/>
    </row>
    <row r="4858" spans="2:55" x14ac:dyDescent="0.25">
      <c r="C4858" s="344"/>
      <c r="D4858" s="304"/>
      <c r="E4858" s="304"/>
      <c r="F4858" s="304"/>
      <c r="G4858" s="304"/>
      <c r="H4858" s="304"/>
      <c r="I4858" s="304"/>
      <c r="J4858" s="304"/>
      <c r="K4858" s="304"/>
      <c r="L4858" s="304"/>
      <c r="M4858" s="304"/>
      <c r="N4858" s="304"/>
      <c r="O4858" s="304"/>
      <c r="P4858" s="345"/>
      <c r="AO4858" s="344"/>
      <c r="AP4858" s="304"/>
      <c r="AQ4858" s="304"/>
      <c r="AR4858" s="304"/>
      <c r="AS4858" s="304"/>
      <c r="AT4858" s="304"/>
      <c r="AU4858" s="304"/>
      <c r="AV4858" s="304"/>
      <c r="AW4858" s="304"/>
      <c r="AX4858" s="304"/>
      <c r="AY4858" s="304"/>
      <c r="AZ4858" s="304"/>
      <c r="BA4858" s="304"/>
      <c r="BB4858" s="345"/>
    </row>
    <row r="4859" spans="2:55" x14ac:dyDescent="0.25">
      <c r="C4859" s="344"/>
      <c r="D4859" s="304"/>
      <c r="E4859" s="304"/>
      <c r="F4859" s="304"/>
      <c r="G4859" s="304"/>
      <c r="H4859" s="304"/>
      <c r="I4859" s="304"/>
      <c r="J4859" s="304"/>
      <c r="K4859" s="304"/>
      <c r="L4859" s="304"/>
      <c r="M4859" s="304"/>
      <c r="N4859" s="304"/>
      <c r="O4859" s="304"/>
      <c r="P4859" s="345"/>
      <c r="AO4859" s="344"/>
      <c r="AP4859" s="304"/>
      <c r="AQ4859" s="304"/>
      <c r="AR4859" s="304"/>
      <c r="AS4859" s="304"/>
      <c r="AT4859" s="304"/>
      <c r="AU4859" s="304"/>
      <c r="AV4859" s="304"/>
      <c r="AW4859" s="304"/>
      <c r="AX4859" s="304"/>
      <c r="AY4859" s="304"/>
      <c r="AZ4859" s="304"/>
      <c r="BA4859" s="304"/>
      <c r="BB4859" s="345"/>
    </row>
    <row r="4860" spans="2:55" x14ac:dyDescent="0.25">
      <c r="C4860" s="346"/>
      <c r="D4860" s="347"/>
      <c r="E4860" s="347"/>
      <c r="F4860" s="347"/>
      <c r="G4860" s="347"/>
      <c r="H4860" s="347"/>
      <c r="I4860" s="347"/>
      <c r="J4860" s="347"/>
      <c r="K4860" s="347"/>
      <c r="L4860" s="347"/>
      <c r="M4860" s="347"/>
      <c r="N4860" s="347"/>
      <c r="O4860" s="347"/>
      <c r="P4860" s="348"/>
      <c r="AO4860" s="346"/>
      <c r="AP4860" s="347"/>
      <c r="AQ4860" s="347"/>
      <c r="AR4860" s="347"/>
      <c r="AS4860" s="347"/>
      <c r="AT4860" s="347"/>
      <c r="AU4860" s="347"/>
      <c r="AV4860" s="347"/>
      <c r="AW4860" s="347"/>
      <c r="AX4860" s="347"/>
      <c r="AY4860" s="347"/>
      <c r="AZ4860" s="347"/>
      <c r="BA4860" s="347"/>
      <c r="BB4860" s="348"/>
    </row>
    <row r="4864" spans="2:55" ht="15.75" x14ac:dyDescent="0.25">
      <c r="B4864" s="271" t="s">
        <v>9214</v>
      </c>
      <c r="C4864" s="271"/>
      <c r="D4864" s="271"/>
      <c r="E4864" s="271"/>
      <c r="F4864" s="271"/>
      <c r="G4864" s="271"/>
      <c r="H4864" s="271"/>
      <c r="I4864" s="271"/>
      <c r="J4864" s="271"/>
      <c r="K4864" s="271"/>
      <c r="L4864" s="271"/>
      <c r="M4864" s="271"/>
      <c r="N4864" s="271"/>
      <c r="O4864" s="271"/>
      <c r="P4864" s="271"/>
      <c r="Q4864" s="271"/>
      <c r="AN4864" s="271" t="s">
        <v>9214</v>
      </c>
      <c r="AO4864" s="271"/>
      <c r="AP4864" s="271"/>
      <c r="AQ4864" s="271"/>
      <c r="AR4864" s="271"/>
      <c r="AS4864" s="271"/>
      <c r="AT4864" s="271"/>
      <c r="AU4864" s="271"/>
      <c r="AV4864" s="271"/>
      <c r="AW4864" s="271"/>
      <c r="AX4864" s="271"/>
      <c r="AY4864" s="271"/>
      <c r="AZ4864" s="271"/>
      <c r="BA4864" s="271"/>
      <c r="BB4864" s="271"/>
      <c r="BC4864" s="271"/>
    </row>
    <row r="4867" spans="3:47" ht="30" x14ac:dyDescent="0.25">
      <c r="C4867" s="72" t="s">
        <v>9215</v>
      </c>
      <c r="D4867" s="72" t="s">
        <v>9216</v>
      </c>
      <c r="E4867" s="72" t="s">
        <v>9217</v>
      </c>
      <c r="F4867" s="72" t="s">
        <v>9218</v>
      </c>
      <c r="G4867" s="72" t="s">
        <v>9219</v>
      </c>
      <c r="H4867" s="72" t="s">
        <v>9220</v>
      </c>
      <c r="I4867" s="170"/>
      <c r="AO4867" s="72" t="s">
        <v>9215</v>
      </c>
      <c r="AP4867" s="72" t="s">
        <v>9216</v>
      </c>
      <c r="AQ4867" s="72" t="s">
        <v>9217</v>
      </c>
      <c r="AR4867" s="72" t="s">
        <v>9218</v>
      </c>
      <c r="AS4867" s="72" t="s">
        <v>9219</v>
      </c>
      <c r="AT4867" s="72" t="s">
        <v>9220</v>
      </c>
      <c r="AU4867" s="170"/>
    </row>
    <row r="4868" spans="3:47" x14ac:dyDescent="0.25">
      <c r="C4868" s="167" t="s">
        <v>9221</v>
      </c>
      <c r="D4868" s="73">
        <f>IF(OR(AND('Formacion Profesional'!D4664=Tablas!$C$62,'Formacion Profesional'!G4664=Tablas!$C$54),AND('Formacion Profesional'!D4664=Tablas!$C$62,'Formacion Profesional'!G4664=Tablas!$C$56),'Formacion Profesional'!D4664=Tablas!$C$62,'Formacion Profesional'!G4664=Tablas!$C$57),'Formacion Profesional'!D4673*'Formacion Profesional'!D4675,0)</f>
        <v>0</v>
      </c>
      <c r="E4868" s="80"/>
      <c r="F4868" s="73">
        <f>+D4868*E4868</f>
        <v>0</v>
      </c>
      <c r="G4868" s="80"/>
      <c r="H4868" s="73">
        <f t="shared" ref="H4868:H4872" si="38">+F4868-G4868</f>
        <v>0</v>
      </c>
      <c r="AO4868" s="167" t="s">
        <v>9221</v>
      </c>
      <c r="AP4868" s="73">
        <f>IF(OR(AND('Formacion Profesional'!AP4664=Tablas!$C$62,'Formacion Profesional'!AS4664=Tablas!$C$54),AND('Formacion Profesional'!AP4664=Tablas!$C$62,'Formacion Profesional'!AS4664=Tablas!$C$56),'Formacion Profesional'!AP4664=Tablas!$C$62,'Formacion Profesional'!AS4664=Tablas!$C$57),'Formacion Profesional'!AP4673*'Formacion Profesional'!AP4675,0)</f>
        <v>0</v>
      </c>
      <c r="AQ4868" s="80"/>
      <c r="AR4868" s="73">
        <f>+AP4868*AQ4868</f>
        <v>0</v>
      </c>
      <c r="AS4868" s="80"/>
      <c r="AT4868" s="73">
        <f t="shared" ref="AT4868:AT4872" si="39">+AR4868-AS4868</f>
        <v>0</v>
      </c>
    </row>
    <row r="4869" spans="3:47" x14ac:dyDescent="0.25">
      <c r="C4869" s="167" t="s">
        <v>9208</v>
      </c>
      <c r="D4869" s="73">
        <f>IF(OR(AND(D4664=Tablas!$C$62,'Formacion Profesional'!G4664=Tablas!$C$54),AND(D4664=Tablas!$C$62,'Formacion Profesional'!G4664=Tablas!$C$57)),'Formacion Profesional'!E4735,0)</f>
        <v>0</v>
      </c>
      <c r="E4869" s="80"/>
      <c r="F4869" s="73">
        <f>+D4869*E4869</f>
        <v>0</v>
      </c>
      <c r="G4869" s="80"/>
      <c r="H4869" s="73">
        <f t="shared" si="38"/>
        <v>0</v>
      </c>
      <c r="AO4869" s="167" t="s">
        <v>9208</v>
      </c>
      <c r="AP4869" s="73">
        <f>IF(OR(AND(AP4664=Tablas!$C$62,'Formacion Profesional'!AS4664=Tablas!$C$54),AND(AP4664=Tablas!$C$62,'Formacion Profesional'!AS4664=Tablas!$C$57)),'Formacion Profesional'!AQ4735,0)</f>
        <v>0</v>
      </c>
      <c r="AQ4869" s="80"/>
      <c r="AR4869" s="73">
        <f>+AP4869*AQ4869</f>
        <v>0</v>
      </c>
      <c r="AS4869" s="80"/>
      <c r="AT4869" s="73">
        <f t="shared" si="39"/>
        <v>0</v>
      </c>
    </row>
    <row r="4870" spans="3:47" x14ac:dyDescent="0.25">
      <c r="C4870" s="167" t="s">
        <v>9222</v>
      </c>
      <c r="D4870" s="73">
        <f>IF(AND(D4664=Tablas!$C$62,'Formacion Profesional'!G4664=Tablas!$C$54),E4734,0)</f>
        <v>0</v>
      </c>
      <c r="E4870" s="80"/>
      <c r="F4870" s="73">
        <f>+D4870*E4870</f>
        <v>0</v>
      </c>
      <c r="G4870" s="80"/>
      <c r="H4870" s="73">
        <f t="shared" si="38"/>
        <v>0</v>
      </c>
      <c r="AO4870" s="167" t="s">
        <v>9222</v>
      </c>
      <c r="AP4870" s="73">
        <f>IF(AND(AP4664=Tablas!$C$62,'Formacion Profesional'!AS4664=Tablas!$C$54),AQ4734,0)</f>
        <v>0</v>
      </c>
      <c r="AQ4870" s="80"/>
      <c r="AR4870" s="73">
        <f>+AP4870*AQ4870</f>
        <v>0</v>
      </c>
      <c r="AS4870" s="80"/>
      <c r="AT4870" s="73">
        <f t="shared" si="39"/>
        <v>0</v>
      </c>
    </row>
    <row r="4871" spans="3:47" x14ac:dyDescent="0.25">
      <c r="C4871" s="167" t="s">
        <v>9223</v>
      </c>
      <c r="D4871" s="73">
        <f>IF(AND(D4664=Tablas!$C$62,'Formacion Profesional'!G4664=Tablas!$C$54),E4734,0)</f>
        <v>0</v>
      </c>
      <c r="E4871" s="80"/>
      <c r="F4871" s="73">
        <f>+D4871*E4871</f>
        <v>0</v>
      </c>
      <c r="G4871" s="80"/>
      <c r="H4871" s="73">
        <f t="shared" si="38"/>
        <v>0</v>
      </c>
      <c r="AO4871" s="167" t="s">
        <v>9223</v>
      </c>
      <c r="AP4871" s="73">
        <f>IF(AND(AP4664=Tablas!$C$62,'Formacion Profesional'!AS4664=Tablas!$C$54),AQ4734,0)</f>
        <v>0</v>
      </c>
      <c r="AQ4871" s="80"/>
      <c r="AR4871" s="73">
        <f>+AP4871*AQ4871</f>
        <v>0</v>
      </c>
      <c r="AS4871" s="80"/>
      <c r="AT4871" s="73">
        <f t="shared" si="39"/>
        <v>0</v>
      </c>
    </row>
    <row r="4872" spans="3:47" ht="30" x14ac:dyDescent="0.25">
      <c r="C4872" s="167" t="s">
        <v>9224</v>
      </c>
      <c r="D4872" s="73">
        <f>IF(OR(AND(D4664=Tablas!$C$61,'Formacion Profesional'!G4664=Tablas!$C$53),AND(D4664=Tablas!$C$61,'Formacion Profesional'!G4664=Tablas!$C$54)),'Formacion Profesional'!D4677*'Formacion Profesional'!E4735,IF(AND(D4664=Tablas!$C$62,'Formacion Profesional'!G4664=Tablas!$C$53),'Formacion Profesional'!E4735,0))</f>
        <v>0</v>
      </c>
      <c r="E4872" s="80"/>
      <c r="F4872" s="73">
        <f>+D4872*E4872</f>
        <v>0</v>
      </c>
      <c r="G4872" s="80"/>
      <c r="H4872" s="73">
        <f t="shared" si="38"/>
        <v>0</v>
      </c>
      <c r="AO4872" s="167" t="s">
        <v>9224</v>
      </c>
      <c r="AP4872" s="73">
        <f>IF(OR(AND(AP4664=Tablas!$C$61,'Formacion Profesional'!AS4664=Tablas!$C$53),AND(AP4664=Tablas!$C$61,'Formacion Profesional'!AS4664=Tablas!$C$54)),'Formacion Profesional'!AP4677*'Formacion Profesional'!AQ4735,IF(AND(AP4664=Tablas!$C$62,'Formacion Profesional'!AS4664=Tablas!$C$53),'Formacion Profesional'!AQ4735,0))</f>
        <v>0</v>
      </c>
      <c r="AQ4872" s="80"/>
      <c r="AR4872" s="73">
        <f>+AP4872*AQ4872</f>
        <v>0</v>
      </c>
      <c r="AS4872" s="80"/>
      <c r="AT4872" s="73">
        <f t="shared" si="39"/>
        <v>0</v>
      </c>
    </row>
    <row r="4873" spans="3:47" x14ac:dyDescent="0.25">
      <c r="C4873" s="72" t="s">
        <v>7586</v>
      </c>
      <c r="D4873" s="74"/>
      <c r="E4873" s="74"/>
      <c r="F4873" s="74"/>
      <c r="G4873" s="73">
        <f>+G4868+G4869+G4870+G4871+G4872</f>
        <v>0</v>
      </c>
      <c r="H4873" s="73">
        <f>+H4868+H4869+H4870+H4871+H4872</f>
        <v>0</v>
      </c>
      <c r="AO4873" s="72" t="s">
        <v>7586</v>
      </c>
      <c r="AP4873" s="74"/>
      <c r="AQ4873" s="74"/>
      <c r="AR4873" s="74"/>
      <c r="AS4873" s="73">
        <f>+AS4868+AS4869+AS4870+AS4871+AS4872</f>
        <v>0</v>
      </c>
      <c r="AT4873" s="73">
        <f>+AT4868+AT4869+AT4870+AT4871+AT4872</f>
        <v>0</v>
      </c>
    </row>
    <row r="4876" spans="3:47" ht="15" customHeight="1" x14ac:dyDescent="0.25">
      <c r="C4876" s="385" t="s">
        <v>9227</v>
      </c>
      <c r="D4876" s="385"/>
      <c r="E4876" s="385"/>
      <c r="F4876" s="385"/>
      <c r="AO4876" s="385" t="s">
        <v>9227</v>
      </c>
      <c r="AP4876" s="385"/>
      <c r="AQ4876" s="385"/>
      <c r="AR4876" s="385"/>
    </row>
    <row r="4877" spans="3:47" ht="15" customHeight="1" x14ac:dyDescent="0.25">
      <c r="C4877" s="385"/>
      <c r="D4877" s="385"/>
      <c r="E4877" s="385"/>
      <c r="F4877" s="385"/>
      <c r="AO4877" s="385"/>
      <c r="AP4877" s="385"/>
      <c r="AQ4877" s="385"/>
      <c r="AR4877" s="385"/>
    </row>
  </sheetData>
  <sheetProtection algorithmName="SHA-512" hashValue="zfX1jJGgteGslzystWi37ELB+RZG0pPtYIsCLsgtHVHHcDEXT/zhG5KxgEtmQfHlk1F5qg4NglybHTGCooi8+Q==" saltValue="b2QDQqXia2eppXlJSvc4jA==" spinCount="100000" sheet="1" objects="1" scenarios="1"/>
  <dataConsolidate/>
  <mergeCells count="2446">
    <mergeCell ref="B2:D2"/>
    <mergeCell ref="F2:G2"/>
    <mergeCell ref="H2:N2"/>
    <mergeCell ref="AP4805:AQ4808"/>
    <mergeCell ref="AR4805:AS4808"/>
    <mergeCell ref="AT4805:AV4808"/>
    <mergeCell ref="AN4810:BC4810"/>
    <mergeCell ref="AN4812:BC4812"/>
    <mergeCell ref="AP4830:AT4830"/>
    <mergeCell ref="AN4832:BC4832"/>
    <mergeCell ref="AO4835:AT4835"/>
    <mergeCell ref="AO4837:BB4842"/>
    <mergeCell ref="AO4844:AT4844"/>
    <mergeCell ref="AO4846:BB4851"/>
    <mergeCell ref="AO4853:AQ4853"/>
    <mergeCell ref="AO4855:BB4860"/>
    <mergeCell ref="AN4864:BC4864"/>
    <mergeCell ref="AO4690:AV4690"/>
    <mergeCell ref="AP4692:AU4692"/>
    <mergeCell ref="AS4694:AT4694"/>
    <mergeCell ref="AS4697:AT4697"/>
    <mergeCell ref="AS4699:AT4699"/>
    <mergeCell ref="AO4704:AV4704"/>
    <mergeCell ref="AP4706:AQ4706"/>
    <mergeCell ref="AO4708:AP4708"/>
    <mergeCell ref="AQ4708:AV4708"/>
    <mergeCell ref="AN4729:BC4729"/>
    <mergeCell ref="AN4737:BC4737"/>
    <mergeCell ref="AO4739:AS4739"/>
    <mergeCell ref="AO4743:AP4743"/>
    <mergeCell ref="AQ4743:BB4743"/>
    <mergeCell ref="AO4748:AP4748"/>
    <mergeCell ref="AO4876:AR4877"/>
    <mergeCell ref="AO4751:AP4751"/>
    <mergeCell ref="AN4754:BC4754"/>
    <mergeCell ref="AN4763:BC4763"/>
    <mergeCell ref="AO4766:AP4766"/>
    <mergeCell ref="AO4767:AP4767"/>
    <mergeCell ref="AO4768:AP4768"/>
    <mergeCell ref="AO4769:AP4769"/>
    <mergeCell ref="AN4771:BC4771"/>
    <mergeCell ref="AP4788:AR4788"/>
    <mergeCell ref="AO4794:AQ4794"/>
    <mergeCell ref="AO4795:AQ4795"/>
    <mergeCell ref="AO4796:AQ4796"/>
    <mergeCell ref="AO4797:AQ4797"/>
    <mergeCell ref="AN4800:BC4800"/>
    <mergeCell ref="AN4802:BC4802"/>
    <mergeCell ref="AP4804:AQ4804"/>
    <mergeCell ref="AR4804:AS4804"/>
    <mergeCell ref="AT4804:AV4804"/>
    <mergeCell ref="AO4749:AP4749"/>
    <mergeCell ref="AO4750:AP4750"/>
    <mergeCell ref="AO4597:BB4602"/>
    <mergeCell ref="AO4604:AT4604"/>
    <mergeCell ref="AO4606:BB4611"/>
    <mergeCell ref="AO4613:AQ4613"/>
    <mergeCell ref="AO4615:BB4620"/>
    <mergeCell ref="AN4624:BC4624"/>
    <mergeCell ref="AO4636:AR4637"/>
    <mergeCell ref="AN4662:BC4662"/>
    <mergeCell ref="AS4664:AU4664"/>
    <mergeCell ref="AP4667:AW4667"/>
    <mergeCell ref="AT4669:AU4669"/>
    <mergeCell ref="AO4671:AV4671"/>
    <mergeCell ref="AO4679:AP4679"/>
    <mergeCell ref="AQ4679:AU4679"/>
    <mergeCell ref="AP4682:AT4682"/>
    <mergeCell ref="AP4686:AT4686"/>
    <mergeCell ref="AO4688:AQ4688"/>
    <mergeCell ref="AS4688:AU4688"/>
    <mergeCell ref="AO4554:AQ4554"/>
    <mergeCell ref="AO4555:AQ4555"/>
    <mergeCell ref="AO4556:AQ4556"/>
    <mergeCell ref="AO4557:AQ4557"/>
    <mergeCell ref="AN4560:BC4560"/>
    <mergeCell ref="AN4562:BC4562"/>
    <mergeCell ref="AP4564:AQ4564"/>
    <mergeCell ref="AR4564:AS4564"/>
    <mergeCell ref="AT4564:AV4564"/>
    <mergeCell ref="AP4565:AQ4568"/>
    <mergeCell ref="AR4565:AS4568"/>
    <mergeCell ref="AT4565:AV4568"/>
    <mergeCell ref="AN4570:BC4570"/>
    <mergeCell ref="AN4572:BC4572"/>
    <mergeCell ref="AP4590:AT4590"/>
    <mergeCell ref="AN4592:BC4592"/>
    <mergeCell ref="AO4595:AT4595"/>
    <mergeCell ref="AN4489:BC4489"/>
    <mergeCell ref="AN4497:BC4497"/>
    <mergeCell ref="AO4499:AS4499"/>
    <mergeCell ref="AO4503:AP4503"/>
    <mergeCell ref="AQ4503:BB4503"/>
    <mergeCell ref="AO4508:AP4508"/>
    <mergeCell ref="AO4509:AP4509"/>
    <mergeCell ref="AO4510:AP4510"/>
    <mergeCell ref="AO4511:AP4511"/>
    <mergeCell ref="AN4514:BC4514"/>
    <mergeCell ref="AN4523:BC4523"/>
    <mergeCell ref="AO4526:AP4526"/>
    <mergeCell ref="AO4527:AP4527"/>
    <mergeCell ref="AO4528:AP4528"/>
    <mergeCell ref="AO4529:AP4529"/>
    <mergeCell ref="AN4531:BC4531"/>
    <mergeCell ref="AP4548:AR4548"/>
    <mergeCell ref="AP4427:AW4427"/>
    <mergeCell ref="AT4429:AU4429"/>
    <mergeCell ref="AO4431:AV4431"/>
    <mergeCell ref="AO4439:AP4439"/>
    <mergeCell ref="AQ4439:AU4439"/>
    <mergeCell ref="AP4442:AT4442"/>
    <mergeCell ref="AP4446:AT4446"/>
    <mergeCell ref="AO4448:AQ4448"/>
    <mergeCell ref="AS4448:AU4448"/>
    <mergeCell ref="AO4450:AV4450"/>
    <mergeCell ref="AP4452:AU4452"/>
    <mergeCell ref="AS4454:AT4454"/>
    <mergeCell ref="AS4457:AT4457"/>
    <mergeCell ref="AS4459:AT4459"/>
    <mergeCell ref="AO4464:AV4464"/>
    <mergeCell ref="AP4466:AQ4466"/>
    <mergeCell ref="AO4468:AP4468"/>
    <mergeCell ref="AQ4468:AV4468"/>
    <mergeCell ref="AP4325:AQ4328"/>
    <mergeCell ref="AR4325:AS4328"/>
    <mergeCell ref="AT4325:AV4328"/>
    <mergeCell ref="AN4330:BC4330"/>
    <mergeCell ref="AN4332:BC4332"/>
    <mergeCell ref="AP4350:AT4350"/>
    <mergeCell ref="AN4352:BC4352"/>
    <mergeCell ref="AO4355:AT4355"/>
    <mergeCell ref="AO4357:BB4362"/>
    <mergeCell ref="AO4364:AT4364"/>
    <mergeCell ref="AO4366:BB4371"/>
    <mergeCell ref="AO4373:AQ4373"/>
    <mergeCell ref="AO4375:BB4380"/>
    <mergeCell ref="AN4384:BC4384"/>
    <mergeCell ref="AO4396:AR4397"/>
    <mergeCell ref="AN4422:BC4422"/>
    <mergeCell ref="AS4424:AU4424"/>
    <mergeCell ref="AO4271:AP4271"/>
    <mergeCell ref="AN4274:BC4274"/>
    <mergeCell ref="AN4283:BC4283"/>
    <mergeCell ref="AO4286:AP4286"/>
    <mergeCell ref="AO4287:AP4287"/>
    <mergeCell ref="AO4288:AP4288"/>
    <mergeCell ref="AO4289:AP4289"/>
    <mergeCell ref="AN4291:BC4291"/>
    <mergeCell ref="AP4308:AR4308"/>
    <mergeCell ref="AO4314:AQ4314"/>
    <mergeCell ref="AO4315:AQ4315"/>
    <mergeCell ref="AO4316:AQ4316"/>
    <mergeCell ref="AO4317:AQ4317"/>
    <mergeCell ref="AN4320:BC4320"/>
    <mergeCell ref="AN4322:BC4322"/>
    <mergeCell ref="AP4324:AQ4324"/>
    <mergeCell ref="AR4324:AS4324"/>
    <mergeCell ref="AT4324:AV4324"/>
    <mergeCell ref="AO4210:AV4210"/>
    <mergeCell ref="AP4212:AU4212"/>
    <mergeCell ref="AS4214:AT4214"/>
    <mergeCell ref="AS4217:AT4217"/>
    <mergeCell ref="AS4219:AT4219"/>
    <mergeCell ref="AO4224:AV4224"/>
    <mergeCell ref="AP4226:AQ4226"/>
    <mergeCell ref="AO4228:AP4228"/>
    <mergeCell ref="AQ4228:AV4228"/>
    <mergeCell ref="AN4249:BC4249"/>
    <mergeCell ref="AN4257:BC4257"/>
    <mergeCell ref="AO4259:AS4259"/>
    <mergeCell ref="AO4263:AP4263"/>
    <mergeCell ref="AQ4263:BB4263"/>
    <mergeCell ref="AO4268:AP4268"/>
    <mergeCell ref="AO4269:AP4269"/>
    <mergeCell ref="AO4270:AP4270"/>
    <mergeCell ref="AO4117:BB4122"/>
    <mergeCell ref="AO4124:AT4124"/>
    <mergeCell ref="AO4126:BB4131"/>
    <mergeCell ref="AO4133:AQ4133"/>
    <mergeCell ref="AO4135:BB4140"/>
    <mergeCell ref="AN4144:BC4144"/>
    <mergeCell ref="AO4156:AR4157"/>
    <mergeCell ref="AN4182:BC4182"/>
    <mergeCell ref="AS4184:AU4184"/>
    <mergeCell ref="AP4187:AW4187"/>
    <mergeCell ref="AT4189:AU4189"/>
    <mergeCell ref="AO4191:AV4191"/>
    <mergeCell ref="AO4199:AP4199"/>
    <mergeCell ref="AQ4199:AU4199"/>
    <mergeCell ref="AP4202:AT4202"/>
    <mergeCell ref="AP4206:AT4206"/>
    <mergeCell ref="AO4208:AQ4208"/>
    <mergeCell ref="AS4208:AU4208"/>
    <mergeCell ref="AO4074:AQ4074"/>
    <mergeCell ref="AO4075:AQ4075"/>
    <mergeCell ref="AO4076:AQ4076"/>
    <mergeCell ref="AO4077:AQ4077"/>
    <mergeCell ref="AN4080:BC4080"/>
    <mergeCell ref="AN4082:BC4082"/>
    <mergeCell ref="AP4084:AQ4084"/>
    <mergeCell ref="AR4084:AS4084"/>
    <mergeCell ref="AT4084:AV4084"/>
    <mergeCell ref="AP4085:AQ4088"/>
    <mergeCell ref="AR4085:AS4088"/>
    <mergeCell ref="AT4085:AV4088"/>
    <mergeCell ref="AN4090:BC4090"/>
    <mergeCell ref="AN4092:BC4092"/>
    <mergeCell ref="AP4110:AT4110"/>
    <mergeCell ref="AN4112:BC4112"/>
    <mergeCell ref="AO4115:AT4115"/>
    <mergeCell ref="AN4009:BC4009"/>
    <mergeCell ref="AN4017:BC4017"/>
    <mergeCell ref="AO4019:AS4019"/>
    <mergeCell ref="AO4023:AP4023"/>
    <mergeCell ref="AQ4023:BB4023"/>
    <mergeCell ref="AO4028:AP4028"/>
    <mergeCell ref="AO4029:AP4029"/>
    <mergeCell ref="AO4030:AP4030"/>
    <mergeCell ref="AO4031:AP4031"/>
    <mergeCell ref="AN4034:BC4034"/>
    <mergeCell ref="AN4043:BC4043"/>
    <mergeCell ref="AO4046:AP4046"/>
    <mergeCell ref="AO4047:AP4047"/>
    <mergeCell ref="AO4048:AP4048"/>
    <mergeCell ref="AO4049:AP4049"/>
    <mergeCell ref="AN4051:BC4051"/>
    <mergeCell ref="AP4068:AR4068"/>
    <mergeCell ref="AP3947:AW3947"/>
    <mergeCell ref="AT3949:AU3949"/>
    <mergeCell ref="AO3951:AV3951"/>
    <mergeCell ref="AO3959:AP3959"/>
    <mergeCell ref="AQ3959:AU3959"/>
    <mergeCell ref="AP3962:AT3962"/>
    <mergeCell ref="AP3966:AT3966"/>
    <mergeCell ref="AO3968:AQ3968"/>
    <mergeCell ref="AS3968:AU3968"/>
    <mergeCell ref="AO3970:AV3970"/>
    <mergeCell ref="AP3972:AU3972"/>
    <mergeCell ref="AS3974:AT3974"/>
    <mergeCell ref="AS3977:AT3977"/>
    <mergeCell ref="AS3979:AT3979"/>
    <mergeCell ref="AO3984:AV3984"/>
    <mergeCell ref="AP3986:AQ3986"/>
    <mergeCell ref="AO3988:AP3988"/>
    <mergeCell ref="AQ3988:AV3988"/>
    <mergeCell ref="AP3845:AQ3848"/>
    <mergeCell ref="AR3845:AS3848"/>
    <mergeCell ref="AT3845:AV3848"/>
    <mergeCell ref="AN3850:BC3850"/>
    <mergeCell ref="AN3852:BC3852"/>
    <mergeCell ref="AP3870:AT3870"/>
    <mergeCell ref="AN3872:BC3872"/>
    <mergeCell ref="AO3875:AT3875"/>
    <mergeCell ref="AO3877:BB3882"/>
    <mergeCell ref="AO3884:AT3884"/>
    <mergeCell ref="AO3886:BB3891"/>
    <mergeCell ref="AO3893:AQ3893"/>
    <mergeCell ref="AO3895:BB3900"/>
    <mergeCell ref="AN3904:BC3904"/>
    <mergeCell ref="AO3916:AR3917"/>
    <mergeCell ref="AN3942:BC3942"/>
    <mergeCell ref="AS3944:AU3944"/>
    <mergeCell ref="AO3791:AP3791"/>
    <mergeCell ref="AN3794:BC3794"/>
    <mergeCell ref="AN3803:BC3803"/>
    <mergeCell ref="AO3806:AP3806"/>
    <mergeCell ref="AO3807:AP3807"/>
    <mergeCell ref="AO3808:AP3808"/>
    <mergeCell ref="AO3809:AP3809"/>
    <mergeCell ref="AN3811:BC3811"/>
    <mergeCell ref="AP3828:AR3828"/>
    <mergeCell ref="AO3834:AQ3834"/>
    <mergeCell ref="AO3835:AQ3835"/>
    <mergeCell ref="AO3836:AQ3836"/>
    <mergeCell ref="AO3837:AQ3837"/>
    <mergeCell ref="AN3840:BC3840"/>
    <mergeCell ref="AN3842:BC3842"/>
    <mergeCell ref="AP3844:AQ3844"/>
    <mergeCell ref="AR3844:AS3844"/>
    <mergeCell ref="AT3844:AV3844"/>
    <mergeCell ref="AO3730:AV3730"/>
    <mergeCell ref="AP3732:AU3732"/>
    <mergeCell ref="AS3734:AT3734"/>
    <mergeCell ref="AS3737:AT3737"/>
    <mergeCell ref="AS3739:AT3739"/>
    <mergeCell ref="AO3744:AV3744"/>
    <mergeCell ref="AP3746:AQ3746"/>
    <mergeCell ref="AO3748:AP3748"/>
    <mergeCell ref="AQ3748:AV3748"/>
    <mergeCell ref="AN3769:BC3769"/>
    <mergeCell ref="AN3777:BC3777"/>
    <mergeCell ref="AO3779:AS3779"/>
    <mergeCell ref="AO3783:AP3783"/>
    <mergeCell ref="AQ3783:BB3783"/>
    <mergeCell ref="AO3788:AP3788"/>
    <mergeCell ref="AO3789:AP3789"/>
    <mergeCell ref="AO3790:AP3790"/>
    <mergeCell ref="AO3637:BB3642"/>
    <mergeCell ref="AO3644:AT3644"/>
    <mergeCell ref="AO3646:BB3651"/>
    <mergeCell ref="AO3653:AQ3653"/>
    <mergeCell ref="AO3655:BB3660"/>
    <mergeCell ref="AN3664:BC3664"/>
    <mergeCell ref="AO3676:AR3677"/>
    <mergeCell ref="AN3702:BC3702"/>
    <mergeCell ref="AS3704:AU3704"/>
    <mergeCell ref="AP3707:AW3707"/>
    <mergeCell ref="AT3709:AU3709"/>
    <mergeCell ref="AO3711:AV3711"/>
    <mergeCell ref="AO3719:AP3719"/>
    <mergeCell ref="AQ3719:AU3719"/>
    <mergeCell ref="AP3722:AT3722"/>
    <mergeCell ref="AP3726:AT3726"/>
    <mergeCell ref="AO3728:AQ3728"/>
    <mergeCell ref="AS3728:AU3728"/>
    <mergeCell ref="AO3594:AQ3594"/>
    <mergeCell ref="AO3595:AQ3595"/>
    <mergeCell ref="AO3596:AQ3596"/>
    <mergeCell ref="AO3597:AQ3597"/>
    <mergeCell ref="AN3600:BC3600"/>
    <mergeCell ref="AN3602:BC3602"/>
    <mergeCell ref="AP3604:AQ3604"/>
    <mergeCell ref="AR3604:AS3604"/>
    <mergeCell ref="AT3604:AV3604"/>
    <mergeCell ref="AP3605:AQ3608"/>
    <mergeCell ref="AR3605:AS3608"/>
    <mergeCell ref="AT3605:AV3608"/>
    <mergeCell ref="AN3610:BC3610"/>
    <mergeCell ref="AN3612:BC3612"/>
    <mergeCell ref="AP3630:AT3630"/>
    <mergeCell ref="AN3632:BC3632"/>
    <mergeCell ref="AO3635:AT3635"/>
    <mergeCell ref="AN3529:BC3529"/>
    <mergeCell ref="AN3537:BC3537"/>
    <mergeCell ref="AO3539:AS3539"/>
    <mergeCell ref="AO3543:AP3543"/>
    <mergeCell ref="AQ3543:BB3543"/>
    <mergeCell ref="AO3548:AP3548"/>
    <mergeCell ref="AO3549:AP3549"/>
    <mergeCell ref="AO3550:AP3550"/>
    <mergeCell ref="AO3551:AP3551"/>
    <mergeCell ref="AN3554:BC3554"/>
    <mergeCell ref="AN3563:BC3563"/>
    <mergeCell ref="AO3566:AP3566"/>
    <mergeCell ref="AO3567:AP3567"/>
    <mergeCell ref="AO3568:AP3568"/>
    <mergeCell ref="AO3569:AP3569"/>
    <mergeCell ref="AN3571:BC3571"/>
    <mergeCell ref="AP3588:AR3588"/>
    <mergeCell ref="AP3467:AW3467"/>
    <mergeCell ref="AT3469:AU3469"/>
    <mergeCell ref="AO3471:AV3471"/>
    <mergeCell ref="AO3479:AP3479"/>
    <mergeCell ref="AQ3479:AU3479"/>
    <mergeCell ref="AP3482:AT3482"/>
    <mergeCell ref="AP3486:AT3486"/>
    <mergeCell ref="AO3488:AQ3488"/>
    <mergeCell ref="AS3488:AU3488"/>
    <mergeCell ref="AO3490:AV3490"/>
    <mergeCell ref="AP3492:AU3492"/>
    <mergeCell ref="AS3494:AT3494"/>
    <mergeCell ref="AS3497:AT3497"/>
    <mergeCell ref="AS3499:AT3499"/>
    <mergeCell ref="AO3504:AV3504"/>
    <mergeCell ref="AP3506:AQ3506"/>
    <mergeCell ref="AO3508:AP3508"/>
    <mergeCell ref="AQ3508:AV3508"/>
    <mergeCell ref="AP3365:AQ3368"/>
    <mergeCell ref="AR3365:AS3368"/>
    <mergeCell ref="AT3365:AV3368"/>
    <mergeCell ref="AN3370:BC3370"/>
    <mergeCell ref="AN3372:BC3372"/>
    <mergeCell ref="AP3390:AT3390"/>
    <mergeCell ref="AN3392:BC3392"/>
    <mergeCell ref="AO3395:AT3395"/>
    <mergeCell ref="AO3397:BB3402"/>
    <mergeCell ref="AO3404:AT3404"/>
    <mergeCell ref="AO3406:BB3411"/>
    <mergeCell ref="AO3413:AQ3413"/>
    <mergeCell ref="AO3415:BB3420"/>
    <mergeCell ref="AN3424:BC3424"/>
    <mergeCell ref="AO3436:AR3437"/>
    <mergeCell ref="AN3462:BC3462"/>
    <mergeCell ref="AS3464:AU3464"/>
    <mergeCell ref="AO3311:AP3311"/>
    <mergeCell ref="AN3314:BC3314"/>
    <mergeCell ref="AN3323:BC3323"/>
    <mergeCell ref="AO3326:AP3326"/>
    <mergeCell ref="AO3327:AP3327"/>
    <mergeCell ref="AO3328:AP3328"/>
    <mergeCell ref="AO3329:AP3329"/>
    <mergeCell ref="AN3331:BC3331"/>
    <mergeCell ref="AP3348:AR3348"/>
    <mergeCell ref="AO3354:AQ3354"/>
    <mergeCell ref="AO3355:AQ3355"/>
    <mergeCell ref="AO3356:AQ3356"/>
    <mergeCell ref="AO3357:AQ3357"/>
    <mergeCell ref="AN3360:BC3360"/>
    <mergeCell ref="AN3362:BC3362"/>
    <mergeCell ref="AP3364:AQ3364"/>
    <mergeCell ref="AR3364:AS3364"/>
    <mergeCell ref="AT3364:AV3364"/>
    <mergeCell ref="AO3250:AV3250"/>
    <mergeCell ref="AP3252:AU3252"/>
    <mergeCell ref="AS3254:AT3254"/>
    <mergeCell ref="AS3257:AT3257"/>
    <mergeCell ref="AS3259:AT3259"/>
    <mergeCell ref="AO3264:AV3264"/>
    <mergeCell ref="AP3266:AQ3266"/>
    <mergeCell ref="AO3268:AP3268"/>
    <mergeCell ref="AQ3268:AV3268"/>
    <mergeCell ref="AN3289:BC3289"/>
    <mergeCell ref="AN3297:BC3297"/>
    <mergeCell ref="AO3299:AS3299"/>
    <mergeCell ref="AO3303:AP3303"/>
    <mergeCell ref="AQ3303:BB3303"/>
    <mergeCell ref="AO3308:AP3308"/>
    <mergeCell ref="AO3309:AP3309"/>
    <mergeCell ref="AO3310:AP3310"/>
    <mergeCell ref="AO3157:BB3162"/>
    <mergeCell ref="AO3164:AT3164"/>
    <mergeCell ref="AO3166:BB3171"/>
    <mergeCell ref="AO3173:AQ3173"/>
    <mergeCell ref="AO3175:BB3180"/>
    <mergeCell ref="AN3184:BC3184"/>
    <mergeCell ref="AO3196:AR3197"/>
    <mergeCell ref="AN3222:BC3222"/>
    <mergeCell ref="AS3224:AU3224"/>
    <mergeCell ref="AP3227:AW3227"/>
    <mergeCell ref="AT3229:AU3229"/>
    <mergeCell ref="AO3231:AV3231"/>
    <mergeCell ref="AO3239:AP3239"/>
    <mergeCell ref="AQ3239:AU3239"/>
    <mergeCell ref="AP3242:AT3242"/>
    <mergeCell ref="AP3246:AT3246"/>
    <mergeCell ref="AO3248:AQ3248"/>
    <mergeCell ref="AS3248:AU3248"/>
    <mergeCell ref="AO3114:AQ3114"/>
    <mergeCell ref="AO3115:AQ3115"/>
    <mergeCell ref="AO3116:AQ3116"/>
    <mergeCell ref="AO3117:AQ3117"/>
    <mergeCell ref="AN3120:BC3120"/>
    <mergeCell ref="AN3122:BC3122"/>
    <mergeCell ref="AP3124:AQ3124"/>
    <mergeCell ref="AR3124:AS3124"/>
    <mergeCell ref="AT3124:AV3124"/>
    <mergeCell ref="AP3125:AQ3128"/>
    <mergeCell ref="AR3125:AS3128"/>
    <mergeCell ref="AT3125:AV3128"/>
    <mergeCell ref="AN3130:BC3130"/>
    <mergeCell ref="AN3132:BC3132"/>
    <mergeCell ref="AP3150:AT3150"/>
    <mergeCell ref="AN3152:BC3152"/>
    <mergeCell ref="AO3155:AT3155"/>
    <mergeCell ref="AN3049:BC3049"/>
    <mergeCell ref="AN3057:BC3057"/>
    <mergeCell ref="AO3059:AS3059"/>
    <mergeCell ref="AO3063:AP3063"/>
    <mergeCell ref="AQ3063:BB3063"/>
    <mergeCell ref="AO3068:AP3068"/>
    <mergeCell ref="AO3069:AP3069"/>
    <mergeCell ref="AO3070:AP3070"/>
    <mergeCell ref="AO3071:AP3071"/>
    <mergeCell ref="AN3074:BC3074"/>
    <mergeCell ref="AN3083:BC3083"/>
    <mergeCell ref="AO3086:AP3086"/>
    <mergeCell ref="AO3087:AP3087"/>
    <mergeCell ref="AO3088:AP3088"/>
    <mergeCell ref="AO3089:AP3089"/>
    <mergeCell ref="AN3091:BC3091"/>
    <mergeCell ref="AP3108:AR3108"/>
    <mergeCell ref="AP2987:AW2987"/>
    <mergeCell ref="AT2989:AU2989"/>
    <mergeCell ref="AO2991:AV2991"/>
    <mergeCell ref="AO2999:AP2999"/>
    <mergeCell ref="AQ2999:AU2999"/>
    <mergeCell ref="AP3002:AT3002"/>
    <mergeCell ref="AP3006:AT3006"/>
    <mergeCell ref="AO3008:AQ3008"/>
    <mergeCell ref="AS3008:AU3008"/>
    <mergeCell ref="AO3010:AV3010"/>
    <mergeCell ref="AP3012:AU3012"/>
    <mergeCell ref="AS3014:AT3014"/>
    <mergeCell ref="AS3017:AT3017"/>
    <mergeCell ref="AS3019:AT3019"/>
    <mergeCell ref="AO3024:AV3024"/>
    <mergeCell ref="AP3026:AQ3026"/>
    <mergeCell ref="AO3028:AP3028"/>
    <mergeCell ref="AQ3028:AV3028"/>
    <mergeCell ref="AP2885:AQ2888"/>
    <mergeCell ref="AR2885:AS2888"/>
    <mergeCell ref="AT2885:AV2888"/>
    <mergeCell ref="AN2890:BC2890"/>
    <mergeCell ref="AN2892:BC2892"/>
    <mergeCell ref="AP2910:AT2910"/>
    <mergeCell ref="AN2912:BC2912"/>
    <mergeCell ref="AO2915:AT2915"/>
    <mergeCell ref="AO2917:BB2922"/>
    <mergeCell ref="AO2924:AT2924"/>
    <mergeCell ref="AO2926:BB2931"/>
    <mergeCell ref="AO2933:AQ2933"/>
    <mergeCell ref="AO2935:BB2940"/>
    <mergeCell ref="AN2944:BC2944"/>
    <mergeCell ref="AO2956:AR2957"/>
    <mergeCell ref="AN2982:BC2982"/>
    <mergeCell ref="AS2984:AU2984"/>
    <mergeCell ref="AO2831:AP2831"/>
    <mergeCell ref="AN2834:BC2834"/>
    <mergeCell ref="AN2843:BC2843"/>
    <mergeCell ref="AO2846:AP2846"/>
    <mergeCell ref="AO2847:AP2847"/>
    <mergeCell ref="AO2848:AP2848"/>
    <mergeCell ref="AO2849:AP2849"/>
    <mergeCell ref="AN2851:BC2851"/>
    <mergeCell ref="AP2868:AR2868"/>
    <mergeCell ref="AO2874:AQ2874"/>
    <mergeCell ref="AO2875:AQ2875"/>
    <mergeCell ref="AO2876:AQ2876"/>
    <mergeCell ref="AO2877:AQ2877"/>
    <mergeCell ref="AN2880:BC2880"/>
    <mergeCell ref="AN2882:BC2882"/>
    <mergeCell ref="AP2884:AQ2884"/>
    <mergeCell ref="AR2884:AS2884"/>
    <mergeCell ref="AT2884:AV2884"/>
    <mergeCell ref="AO2770:AV2770"/>
    <mergeCell ref="AP2772:AU2772"/>
    <mergeCell ref="AS2774:AT2774"/>
    <mergeCell ref="AS2777:AT2777"/>
    <mergeCell ref="AS2779:AT2779"/>
    <mergeCell ref="AO2784:AV2784"/>
    <mergeCell ref="AP2786:AQ2786"/>
    <mergeCell ref="AO2788:AP2788"/>
    <mergeCell ref="AQ2788:AV2788"/>
    <mergeCell ref="AN2809:BC2809"/>
    <mergeCell ref="AN2817:BC2817"/>
    <mergeCell ref="AO2819:AS2819"/>
    <mergeCell ref="AO2823:AP2823"/>
    <mergeCell ref="AQ2823:BB2823"/>
    <mergeCell ref="AO2828:AP2828"/>
    <mergeCell ref="AO2829:AP2829"/>
    <mergeCell ref="AO2830:AP2830"/>
    <mergeCell ref="AO2677:BB2682"/>
    <mergeCell ref="AO2684:AT2684"/>
    <mergeCell ref="AO2686:BB2691"/>
    <mergeCell ref="AO2693:AQ2693"/>
    <mergeCell ref="AO2695:BB2700"/>
    <mergeCell ref="AN2704:BC2704"/>
    <mergeCell ref="AO2716:AR2717"/>
    <mergeCell ref="AN2742:BC2742"/>
    <mergeCell ref="AS2744:AU2744"/>
    <mergeCell ref="AP2747:AW2747"/>
    <mergeCell ref="AT2749:AU2749"/>
    <mergeCell ref="AO2751:AV2751"/>
    <mergeCell ref="AO2759:AP2759"/>
    <mergeCell ref="AQ2759:AU2759"/>
    <mergeCell ref="AP2762:AT2762"/>
    <mergeCell ref="AP2766:AT2766"/>
    <mergeCell ref="AO2768:AQ2768"/>
    <mergeCell ref="AS2768:AU2768"/>
    <mergeCell ref="AO2634:AQ2634"/>
    <mergeCell ref="AO2635:AQ2635"/>
    <mergeCell ref="AO2636:AQ2636"/>
    <mergeCell ref="AO2637:AQ2637"/>
    <mergeCell ref="AN2640:BC2640"/>
    <mergeCell ref="AN2642:BC2642"/>
    <mergeCell ref="AP2644:AQ2644"/>
    <mergeCell ref="AR2644:AS2644"/>
    <mergeCell ref="AT2644:AV2644"/>
    <mergeCell ref="AP2645:AQ2648"/>
    <mergeCell ref="AR2645:AS2648"/>
    <mergeCell ref="AT2645:AV2648"/>
    <mergeCell ref="AN2650:BC2650"/>
    <mergeCell ref="AN2652:BC2652"/>
    <mergeCell ref="AP2670:AT2670"/>
    <mergeCell ref="AN2672:BC2672"/>
    <mergeCell ref="AO2675:AT2675"/>
    <mergeCell ref="AN2569:BC2569"/>
    <mergeCell ref="AN2577:BC2577"/>
    <mergeCell ref="AO2579:AS2579"/>
    <mergeCell ref="AO2583:AP2583"/>
    <mergeCell ref="AQ2583:BB2583"/>
    <mergeCell ref="AO2588:AP2588"/>
    <mergeCell ref="AO2589:AP2589"/>
    <mergeCell ref="AO2590:AP2590"/>
    <mergeCell ref="AO2591:AP2591"/>
    <mergeCell ref="AN2594:BC2594"/>
    <mergeCell ref="AN2603:BC2603"/>
    <mergeCell ref="AO2606:AP2606"/>
    <mergeCell ref="AO2607:AP2607"/>
    <mergeCell ref="AO2608:AP2608"/>
    <mergeCell ref="AO2609:AP2609"/>
    <mergeCell ref="AN2611:BC2611"/>
    <mergeCell ref="AP2628:AR2628"/>
    <mergeCell ref="AP2507:AW2507"/>
    <mergeCell ref="AT2509:AU2509"/>
    <mergeCell ref="AO2511:AV2511"/>
    <mergeCell ref="AO2519:AP2519"/>
    <mergeCell ref="AQ2519:AU2519"/>
    <mergeCell ref="AP2522:AT2522"/>
    <mergeCell ref="AP2526:AT2526"/>
    <mergeCell ref="AO2528:AQ2528"/>
    <mergeCell ref="AS2528:AU2528"/>
    <mergeCell ref="AO2530:AV2530"/>
    <mergeCell ref="AP2532:AU2532"/>
    <mergeCell ref="AS2534:AT2534"/>
    <mergeCell ref="AS2537:AT2537"/>
    <mergeCell ref="AS2539:AT2539"/>
    <mergeCell ref="AO2544:AV2544"/>
    <mergeCell ref="AP2546:AQ2546"/>
    <mergeCell ref="AO2548:AP2548"/>
    <mergeCell ref="AQ2548:AV2548"/>
    <mergeCell ref="AP2405:AQ2408"/>
    <mergeCell ref="AR2405:AS2408"/>
    <mergeCell ref="AT2405:AV2408"/>
    <mergeCell ref="AN2410:BC2410"/>
    <mergeCell ref="AN2412:BC2412"/>
    <mergeCell ref="AP2430:AT2430"/>
    <mergeCell ref="AN2432:BC2432"/>
    <mergeCell ref="AO2435:AT2435"/>
    <mergeCell ref="AO2437:BB2442"/>
    <mergeCell ref="AO2444:AT2444"/>
    <mergeCell ref="AO2446:BB2451"/>
    <mergeCell ref="AO2453:AQ2453"/>
    <mergeCell ref="AO2455:BB2460"/>
    <mergeCell ref="AN2464:BC2464"/>
    <mergeCell ref="AO2476:AR2477"/>
    <mergeCell ref="AN2502:BC2502"/>
    <mergeCell ref="AS2504:AU2504"/>
    <mergeCell ref="AN2354:BC2354"/>
    <mergeCell ref="AN2363:BC2363"/>
    <mergeCell ref="AO2366:AP2366"/>
    <mergeCell ref="AO2367:AP2367"/>
    <mergeCell ref="AO2368:AP2368"/>
    <mergeCell ref="AO2369:AP2369"/>
    <mergeCell ref="AN2371:BC2371"/>
    <mergeCell ref="AP2388:AR2388"/>
    <mergeCell ref="AO2394:AQ2394"/>
    <mergeCell ref="AO2395:AQ2395"/>
    <mergeCell ref="AO2396:AQ2396"/>
    <mergeCell ref="AO2397:AQ2397"/>
    <mergeCell ref="AN2400:BC2400"/>
    <mergeCell ref="AN2402:BC2402"/>
    <mergeCell ref="AP2404:AQ2404"/>
    <mergeCell ref="AR2404:AS2404"/>
    <mergeCell ref="AT2404:AV2404"/>
    <mergeCell ref="AP2292:AU2292"/>
    <mergeCell ref="AS2294:AT2294"/>
    <mergeCell ref="AS2297:AT2297"/>
    <mergeCell ref="AS2299:AT2299"/>
    <mergeCell ref="AO2304:AV2304"/>
    <mergeCell ref="AP2306:AQ2306"/>
    <mergeCell ref="AO2308:AP2308"/>
    <mergeCell ref="AQ2308:AV2308"/>
    <mergeCell ref="AN2329:BC2329"/>
    <mergeCell ref="AN2337:BC2337"/>
    <mergeCell ref="AO2339:AS2339"/>
    <mergeCell ref="AO2343:AP2343"/>
    <mergeCell ref="AQ2343:BB2343"/>
    <mergeCell ref="AO2348:AP2348"/>
    <mergeCell ref="AO2349:AP2349"/>
    <mergeCell ref="AO2350:AP2350"/>
    <mergeCell ref="AO2351:AP2351"/>
    <mergeCell ref="AO2206:BB2211"/>
    <mergeCell ref="AO2213:AQ2213"/>
    <mergeCell ref="AO2215:BB2220"/>
    <mergeCell ref="AN2224:BC2224"/>
    <mergeCell ref="AO2236:AR2237"/>
    <mergeCell ref="AN2262:BC2262"/>
    <mergeCell ref="AS2264:AU2264"/>
    <mergeCell ref="AP2267:AW2267"/>
    <mergeCell ref="AT2269:AU2269"/>
    <mergeCell ref="AO2271:AV2271"/>
    <mergeCell ref="AO2279:AP2279"/>
    <mergeCell ref="AQ2279:AU2279"/>
    <mergeCell ref="AP2282:AT2282"/>
    <mergeCell ref="AP2286:AT2286"/>
    <mergeCell ref="AO2288:AQ2288"/>
    <mergeCell ref="AS2288:AU2288"/>
    <mergeCell ref="AO2290:AV2290"/>
    <mergeCell ref="AO2156:AQ2156"/>
    <mergeCell ref="AO2157:AQ2157"/>
    <mergeCell ref="AN2160:BC2160"/>
    <mergeCell ref="AN2162:BC2162"/>
    <mergeCell ref="AP2164:AQ2164"/>
    <mergeCell ref="AR2164:AS2164"/>
    <mergeCell ref="AT2164:AV2164"/>
    <mergeCell ref="AP2165:AQ2168"/>
    <mergeCell ref="AR2165:AS2168"/>
    <mergeCell ref="AT2165:AV2168"/>
    <mergeCell ref="AN2170:BC2170"/>
    <mergeCell ref="AN2172:BC2172"/>
    <mergeCell ref="AP2190:AT2190"/>
    <mergeCell ref="AN2192:BC2192"/>
    <mergeCell ref="AO2195:AT2195"/>
    <mergeCell ref="AO2197:BB2202"/>
    <mergeCell ref="AO2204:AT2204"/>
    <mergeCell ref="AO2099:AS2099"/>
    <mergeCell ref="AO2103:AP2103"/>
    <mergeCell ref="AQ2103:BB2103"/>
    <mergeCell ref="AO2108:AP2108"/>
    <mergeCell ref="AO2109:AP2109"/>
    <mergeCell ref="AO2110:AP2110"/>
    <mergeCell ref="AO2111:AP2111"/>
    <mergeCell ref="AN2114:BC2114"/>
    <mergeCell ref="AN2123:BC2123"/>
    <mergeCell ref="AO2126:AP2126"/>
    <mergeCell ref="AO2127:AP2127"/>
    <mergeCell ref="AO2128:AP2128"/>
    <mergeCell ref="AO2129:AP2129"/>
    <mergeCell ref="AN2131:BC2131"/>
    <mergeCell ref="AP2148:AR2148"/>
    <mergeCell ref="AO2154:AQ2154"/>
    <mergeCell ref="AO2155:AQ2155"/>
    <mergeCell ref="AO2039:AP2039"/>
    <mergeCell ref="AQ2039:AU2039"/>
    <mergeCell ref="AP2042:AT2042"/>
    <mergeCell ref="AP2046:AT2046"/>
    <mergeCell ref="AO2048:AQ2048"/>
    <mergeCell ref="AS2048:AU2048"/>
    <mergeCell ref="AO2050:AV2050"/>
    <mergeCell ref="AP2052:AU2052"/>
    <mergeCell ref="AS2054:AT2054"/>
    <mergeCell ref="AS2057:AT2057"/>
    <mergeCell ref="AS2059:AT2059"/>
    <mergeCell ref="AO2064:AV2064"/>
    <mergeCell ref="AP2066:AQ2066"/>
    <mergeCell ref="AO2068:AP2068"/>
    <mergeCell ref="AQ2068:AV2068"/>
    <mergeCell ref="AN2089:BC2089"/>
    <mergeCell ref="AN2097:BC2097"/>
    <mergeCell ref="AN1930:BC1930"/>
    <mergeCell ref="AN1932:BC1932"/>
    <mergeCell ref="AP1950:AT1950"/>
    <mergeCell ref="AN1952:BC1952"/>
    <mergeCell ref="AO1955:AT1955"/>
    <mergeCell ref="AO1957:BB1962"/>
    <mergeCell ref="AO1964:AT1964"/>
    <mergeCell ref="AO1966:BB1971"/>
    <mergeCell ref="AO1973:AQ1973"/>
    <mergeCell ref="AO1975:BB1980"/>
    <mergeCell ref="AN1984:BC1984"/>
    <mergeCell ref="AO1996:AR1997"/>
    <mergeCell ref="AN2022:BC2022"/>
    <mergeCell ref="AS2024:AU2024"/>
    <mergeCell ref="AP2027:AW2027"/>
    <mergeCell ref="AT2029:AU2029"/>
    <mergeCell ref="AO2031:AV2031"/>
    <mergeCell ref="AO1887:AP1887"/>
    <mergeCell ref="AO1888:AP1888"/>
    <mergeCell ref="AO1889:AP1889"/>
    <mergeCell ref="AN1891:BC1891"/>
    <mergeCell ref="AP1908:AR1908"/>
    <mergeCell ref="AO1914:AQ1914"/>
    <mergeCell ref="AO1915:AQ1915"/>
    <mergeCell ref="AO1916:AQ1916"/>
    <mergeCell ref="AO1917:AQ1917"/>
    <mergeCell ref="AN1920:BC1920"/>
    <mergeCell ref="AN1922:BC1922"/>
    <mergeCell ref="AP1924:AQ1924"/>
    <mergeCell ref="AR1924:AS1924"/>
    <mergeCell ref="AT1924:AV1924"/>
    <mergeCell ref="AP1925:AQ1928"/>
    <mergeCell ref="AR1925:AS1928"/>
    <mergeCell ref="AT1925:AV1928"/>
    <mergeCell ref="AS1819:AT1819"/>
    <mergeCell ref="AO1824:AV1824"/>
    <mergeCell ref="AP1826:AQ1826"/>
    <mergeCell ref="AO1828:AP1828"/>
    <mergeCell ref="AQ1828:AV1828"/>
    <mergeCell ref="AN1849:BC1849"/>
    <mergeCell ref="AN1857:BC1857"/>
    <mergeCell ref="AO1859:AS1859"/>
    <mergeCell ref="AO1863:AP1863"/>
    <mergeCell ref="AQ1863:BB1863"/>
    <mergeCell ref="AO1868:AP1868"/>
    <mergeCell ref="AO1869:AP1869"/>
    <mergeCell ref="AO1870:AP1870"/>
    <mergeCell ref="AO1871:AP1871"/>
    <mergeCell ref="AN1874:BC1874"/>
    <mergeCell ref="AN1883:BC1883"/>
    <mergeCell ref="AO1886:AP1886"/>
    <mergeCell ref="AN1744:BC1744"/>
    <mergeCell ref="AO1756:AR1757"/>
    <mergeCell ref="AN1782:BC1782"/>
    <mergeCell ref="AS1784:AU1784"/>
    <mergeCell ref="AP1787:AW1787"/>
    <mergeCell ref="AT1789:AU1789"/>
    <mergeCell ref="AO1791:AV1791"/>
    <mergeCell ref="AO1799:AP1799"/>
    <mergeCell ref="AQ1799:AU1799"/>
    <mergeCell ref="AP1802:AT1802"/>
    <mergeCell ref="AP1806:AT1806"/>
    <mergeCell ref="AO1808:AQ1808"/>
    <mergeCell ref="AS1808:AU1808"/>
    <mergeCell ref="AO1810:AV1810"/>
    <mergeCell ref="AP1812:AU1812"/>
    <mergeCell ref="AS1814:AT1814"/>
    <mergeCell ref="AS1817:AT1817"/>
    <mergeCell ref="AN1682:BC1682"/>
    <mergeCell ref="AP1684:AQ1684"/>
    <mergeCell ref="AR1684:AS1684"/>
    <mergeCell ref="AT1684:AV1684"/>
    <mergeCell ref="AP1685:AQ1688"/>
    <mergeCell ref="AR1685:AS1688"/>
    <mergeCell ref="AT1685:AV1688"/>
    <mergeCell ref="AN1690:BC1690"/>
    <mergeCell ref="AN1692:BC1692"/>
    <mergeCell ref="AP1710:AT1710"/>
    <mergeCell ref="AN1712:BC1712"/>
    <mergeCell ref="AO1715:AT1715"/>
    <mergeCell ref="AO1717:BB1722"/>
    <mergeCell ref="AO1724:AT1724"/>
    <mergeCell ref="AO1726:BB1731"/>
    <mergeCell ref="AO1733:AQ1733"/>
    <mergeCell ref="AO1735:BB1740"/>
    <mergeCell ref="AO1628:AP1628"/>
    <mergeCell ref="AO1629:AP1629"/>
    <mergeCell ref="AO1630:AP1630"/>
    <mergeCell ref="AO1631:AP1631"/>
    <mergeCell ref="AN1634:BC1634"/>
    <mergeCell ref="AN1643:BC1643"/>
    <mergeCell ref="AO1646:AP1646"/>
    <mergeCell ref="AO1647:AP1647"/>
    <mergeCell ref="AO1648:AP1648"/>
    <mergeCell ref="AO1649:AP1649"/>
    <mergeCell ref="AN1651:BC1651"/>
    <mergeCell ref="AP1668:AR1668"/>
    <mergeCell ref="AO1674:AQ1674"/>
    <mergeCell ref="AO1675:AQ1675"/>
    <mergeCell ref="AO1676:AQ1676"/>
    <mergeCell ref="AO1677:AQ1677"/>
    <mergeCell ref="AN1680:BC1680"/>
    <mergeCell ref="AP1562:AT1562"/>
    <mergeCell ref="AP1566:AT1566"/>
    <mergeCell ref="AO1568:AQ1568"/>
    <mergeCell ref="AS1568:AU1568"/>
    <mergeCell ref="AO1570:AV1570"/>
    <mergeCell ref="AP1572:AU1572"/>
    <mergeCell ref="AS1574:AT1574"/>
    <mergeCell ref="AS1577:AT1577"/>
    <mergeCell ref="AS1579:AT1579"/>
    <mergeCell ref="AO1584:AV1584"/>
    <mergeCell ref="AP1586:AQ1586"/>
    <mergeCell ref="AO1588:AP1588"/>
    <mergeCell ref="AQ1588:AV1588"/>
    <mergeCell ref="AN1609:BC1609"/>
    <mergeCell ref="AN1617:BC1617"/>
    <mergeCell ref="AO1619:AS1619"/>
    <mergeCell ref="AO1623:AP1623"/>
    <mergeCell ref="AQ1623:BB1623"/>
    <mergeCell ref="AP1470:AT1470"/>
    <mergeCell ref="AN1472:BC1472"/>
    <mergeCell ref="AO1475:AT1475"/>
    <mergeCell ref="AO1477:BB1482"/>
    <mergeCell ref="AO1484:AT1484"/>
    <mergeCell ref="AO1486:BB1491"/>
    <mergeCell ref="AO1493:AQ1493"/>
    <mergeCell ref="AO1495:BB1500"/>
    <mergeCell ref="AN1504:BC1504"/>
    <mergeCell ref="AO1516:AR1517"/>
    <mergeCell ref="AN1542:BC1542"/>
    <mergeCell ref="AS1544:AU1544"/>
    <mergeCell ref="AP1547:AW1547"/>
    <mergeCell ref="AT1549:AU1549"/>
    <mergeCell ref="AO1551:AV1551"/>
    <mergeCell ref="AO1559:AP1559"/>
    <mergeCell ref="AQ1559:AU1559"/>
    <mergeCell ref="AO1391:AP1391"/>
    <mergeCell ref="AN1394:BC1394"/>
    <mergeCell ref="AN1403:BC1403"/>
    <mergeCell ref="AO1409:AP1409"/>
    <mergeCell ref="AN1411:BC1411"/>
    <mergeCell ref="AP1428:AR1428"/>
    <mergeCell ref="AO1437:AQ1437"/>
    <mergeCell ref="AN1440:BC1440"/>
    <mergeCell ref="AN1442:BC1442"/>
    <mergeCell ref="AP1444:AQ1444"/>
    <mergeCell ref="AR1444:AS1444"/>
    <mergeCell ref="AT1444:AV1444"/>
    <mergeCell ref="AP1445:AQ1448"/>
    <mergeCell ref="AR1445:AS1448"/>
    <mergeCell ref="AT1445:AV1448"/>
    <mergeCell ref="AN1450:BC1450"/>
    <mergeCell ref="AN1452:BC1452"/>
    <mergeCell ref="AO1406:AP1406"/>
    <mergeCell ref="AO1407:AP1407"/>
    <mergeCell ref="AO1408:AP1408"/>
    <mergeCell ref="AO1434:AQ1434"/>
    <mergeCell ref="AO1435:AQ1435"/>
    <mergeCell ref="AO1436:AQ1436"/>
    <mergeCell ref="AN1302:BC1302"/>
    <mergeCell ref="AS1304:AU1304"/>
    <mergeCell ref="AP1307:AW1307"/>
    <mergeCell ref="AT1309:AU1309"/>
    <mergeCell ref="AO1311:AV1311"/>
    <mergeCell ref="AO1319:AP1319"/>
    <mergeCell ref="AQ1319:AU1319"/>
    <mergeCell ref="AP1322:AT1322"/>
    <mergeCell ref="AP1326:AT1326"/>
    <mergeCell ref="AO1328:AQ1328"/>
    <mergeCell ref="AS1328:AU1328"/>
    <mergeCell ref="AO1330:AV1330"/>
    <mergeCell ref="AP1332:AU1332"/>
    <mergeCell ref="AS1334:AT1334"/>
    <mergeCell ref="AS1337:AT1337"/>
    <mergeCell ref="AS1339:AT1339"/>
    <mergeCell ref="AO1344:AV1344"/>
    <mergeCell ref="AO1388:AP1388"/>
    <mergeCell ref="AO1389:AP1389"/>
    <mergeCell ref="AO1390:AP1390"/>
    <mergeCell ref="AP1346:AQ1346"/>
    <mergeCell ref="AO1348:AP1348"/>
    <mergeCell ref="AQ1348:AV1348"/>
    <mergeCell ref="AN1369:BC1369"/>
    <mergeCell ref="AN1377:BC1377"/>
    <mergeCell ref="AO1379:AS1379"/>
    <mergeCell ref="AO1383:AP1383"/>
    <mergeCell ref="AQ1383:BB1383"/>
    <mergeCell ref="AO1246:BB1251"/>
    <mergeCell ref="AO1253:AQ1253"/>
    <mergeCell ref="AO1255:BB1260"/>
    <mergeCell ref="AN1264:BC1264"/>
    <mergeCell ref="AO1276:AR1277"/>
    <mergeCell ref="AO1196:AQ1196"/>
    <mergeCell ref="AO1197:AQ1197"/>
    <mergeCell ref="AN1200:BC1200"/>
    <mergeCell ref="AN1202:BC1202"/>
    <mergeCell ref="AP1204:AQ1204"/>
    <mergeCell ref="AR1204:AS1204"/>
    <mergeCell ref="AT1204:AV1204"/>
    <mergeCell ref="AP1205:AQ1208"/>
    <mergeCell ref="AR1205:AS1208"/>
    <mergeCell ref="AT1205:AV1208"/>
    <mergeCell ref="AN1210:BC1210"/>
    <mergeCell ref="AN1212:BC1212"/>
    <mergeCell ref="AP1230:AT1230"/>
    <mergeCell ref="AN1232:BC1232"/>
    <mergeCell ref="AO1235:AT1235"/>
    <mergeCell ref="AO1237:BB1242"/>
    <mergeCell ref="AP1092:AU1092"/>
    <mergeCell ref="AS1094:AT1094"/>
    <mergeCell ref="AS1097:AT1097"/>
    <mergeCell ref="AS1099:AT1099"/>
    <mergeCell ref="AO1104:AV1104"/>
    <mergeCell ref="AP1106:AQ1106"/>
    <mergeCell ref="AO1108:AP1108"/>
    <mergeCell ref="AQ1108:AV1108"/>
    <mergeCell ref="AN1129:BC1129"/>
    <mergeCell ref="AN1137:BC1137"/>
    <mergeCell ref="AO1244:AT1244"/>
    <mergeCell ref="AO1139:AS1139"/>
    <mergeCell ref="AO1143:AP1143"/>
    <mergeCell ref="AQ1143:BB1143"/>
    <mergeCell ref="AO1148:AP1148"/>
    <mergeCell ref="AO1149:AP1149"/>
    <mergeCell ref="AO1150:AP1150"/>
    <mergeCell ref="AO1151:AP1151"/>
    <mergeCell ref="AN1154:BC1154"/>
    <mergeCell ref="AN1163:BC1163"/>
    <mergeCell ref="AO1166:AP1166"/>
    <mergeCell ref="AO1167:AP1167"/>
    <mergeCell ref="AO1168:AP1168"/>
    <mergeCell ref="AO1169:AP1169"/>
    <mergeCell ref="AN1171:BC1171"/>
    <mergeCell ref="AP1188:AR1188"/>
    <mergeCell ref="AO1194:AQ1194"/>
    <mergeCell ref="AO1195:AQ1195"/>
    <mergeCell ref="AO1006:BB1011"/>
    <mergeCell ref="AO1013:AQ1013"/>
    <mergeCell ref="AO1015:BB1020"/>
    <mergeCell ref="AN1024:BC1024"/>
    <mergeCell ref="AO1036:AR1037"/>
    <mergeCell ref="AN1062:BC1062"/>
    <mergeCell ref="AS1064:AU1064"/>
    <mergeCell ref="AP1067:AW1067"/>
    <mergeCell ref="AT1069:AU1069"/>
    <mergeCell ref="AO1071:AV1071"/>
    <mergeCell ref="AO1079:AP1079"/>
    <mergeCell ref="AQ1079:AU1079"/>
    <mergeCell ref="AP1082:AT1082"/>
    <mergeCell ref="AP1086:AT1086"/>
    <mergeCell ref="AO1088:AQ1088"/>
    <mergeCell ref="AS1088:AU1088"/>
    <mergeCell ref="AO1090:AV1090"/>
    <mergeCell ref="AO956:AQ956"/>
    <mergeCell ref="AO957:AQ957"/>
    <mergeCell ref="AN960:BC960"/>
    <mergeCell ref="AN962:BC962"/>
    <mergeCell ref="AP964:AQ964"/>
    <mergeCell ref="AR964:AS964"/>
    <mergeCell ref="AT964:AV964"/>
    <mergeCell ref="AP965:AQ968"/>
    <mergeCell ref="AR965:AS968"/>
    <mergeCell ref="AT965:AV968"/>
    <mergeCell ref="AN970:BC970"/>
    <mergeCell ref="AN972:BC972"/>
    <mergeCell ref="AP990:AT990"/>
    <mergeCell ref="AN992:BC992"/>
    <mergeCell ref="AO995:AT995"/>
    <mergeCell ref="AO997:BB1002"/>
    <mergeCell ref="AO1004:AT1004"/>
    <mergeCell ref="AO899:AS899"/>
    <mergeCell ref="AO903:AP903"/>
    <mergeCell ref="AQ903:BB903"/>
    <mergeCell ref="AO908:AP908"/>
    <mergeCell ref="AO909:AP909"/>
    <mergeCell ref="AO910:AP910"/>
    <mergeCell ref="AO911:AP911"/>
    <mergeCell ref="AN914:BC914"/>
    <mergeCell ref="AN923:BC923"/>
    <mergeCell ref="AO926:AP926"/>
    <mergeCell ref="AO927:AP927"/>
    <mergeCell ref="AO928:AP928"/>
    <mergeCell ref="AO929:AP929"/>
    <mergeCell ref="AN931:BC931"/>
    <mergeCell ref="AP948:AR948"/>
    <mergeCell ref="AO954:AQ954"/>
    <mergeCell ref="AO955:AQ955"/>
    <mergeCell ref="AO839:AP839"/>
    <mergeCell ref="AQ839:AU839"/>
    <mergeCell ref="AP842:AT842"/>
    <mergeCell ref="AP846:AT846"/>
    <mergeCell ref="AO848:AQ848"/>
    <mergeCell ref="AS848:AU848"/>
    <mergeCell ref="AO850:AV850"/>
    <mergeCell ref="AP852:AU852"/>
    <mergeCell ref="AS854:AT854"/>
    <mergeCell ref="AS857:AT857"/>
    <mergeCell ref="AS859:AT859"/>
    <mergeCell ref="AO864:AV864"/>
    <mergeCell ref="AP866:AQ866"/>
    <mergeCell ref="AO868:AP868"/>
    <mergeCell ref="AQ868:AV868"/>
    <mergeCell ref="AN889:BC889"/>
    <mergeCell ref="AN897:BC897"/>
    <mergeCell ref="AT725:AV728"/>
    <mergeCell ref="AN730:BC730"/>
    <mergeCell ref="AN732:BC732"/>
    <mergeCell ref="AP750:AT750"/>
    <mergeCell ref="AN752:BC752"/>
    <mergeCell ref="AO755:AT755"/>
    <mergeCell ref="AO757:BB762"/>
    <mergeCell ref="AO764:AT764"/>
    <mergeCell ref="AO766:BB771"/>
    <mergeCell ref="AO773:AQ773"/>
    <mergeCell ref="AN784:BC784"/>
    <mergeCell ref="AO796:AR797"/>
    <mergeCell ref="AN822:BC822"/>
    <mergeCell ref="AS824:AU824"/>
    <mergeCell ref="AP827:AW827"/>
    <mergeCell ref="AT829:AU829"/>
    <mergeCell ref="AO831:AV831"/>
    <mergeCell ref="AN582:BC582"/>
    <mergeCell ref="AS584:AU584"/>
    <mergeCell ref="AP587:AW587"/>
    <mergeCell ref="AT589:AU589"/>
    <mergeCell ref="AO591:AV591"/>
    <mergeCell ref="AO599:AP599"/>
    <mergeCell ref="AQ599:AU599"/>
    <mergeCell ref="AP602:AT602"/>
    <mergeCell ref="AP606:AT606"/>
    <mergeCell ref="AO608:AQ608"/>
    <mergeCell ref="AS608:AU608"/>
    <mergeCell ref="AO610:AV610"/>
    <mergeCell ref="AP612:AU612"/>
    <mergeCell ref="AS614:AT614"/>
    <mergeCell ref="AS617:AT617"/>
    <mergeCell ref="AS619:AT619"/>
    <mergeCell ref="AO624:AV624"/>
    <mergeCell ref="AP626:AQ626"/>
    <mergeCell ref="AO628:AP628"/>
    <mergeCell ref="AQ628:AV628"/>
    <mergeCell ref="AN649:BC649"/>
    <mergeCell ref="AN657:BC657"/>
    <mergeCell ref="AO659:AS659"/>
    <mergeCell ref="AO663:AP663"/>
    <mergeCell ref="AQ663:BB663"/>
    <mergeCell ref="AO671:AP671"/>
    <mergeCell ref="AN674:BC674"/>
    <mergeCell ref="AN683:BC683"/>
    <mergeCell ref="AO689:AP689"/>
    <mergeCell ref="AN691:BC691"/>
    <mergeCell ref="AO775:BB780"/>
    <mergeCell ref="AO668:AP668"/>
    <mergeCell ref="AO669:AP669"/>
    <mergeCell ref="AO670:AP670"/>
    <mergeCell ref="AO686:AP686"/>
    <mergeCell ref="AO687:AP687"/>
    <mergeCell ref="AO688:AP688"/>
    <mergeCell ref="AO714:AQ714"/>
    <mergeCell ref="AO715:AQ715"/>
    <mergeCell ref="AO716:AQ716"/>
    <mergeCell ref="AP708:AR708"/>
    <mergeCell ref="AO717:AQ717"/>
    <mergeCell ref="AN720:BC720"/>
    <mergeCell ref="AN722:BC722"/>
    <mergeCell ref="AP724:AQ724"/>
    <mergeCell ref="AR724:AS724"/>
    <mergeCell ref="AT724:AV724"/>
    <mergeCell ref="AP725:AQ728"/>
    <mergeCell ref="AR725:AS728"/>
    <mergeCell ref="AP510:AT510"/>
    <mergeCell ref="AN512:BC512"/>
    <mergeCell ref="AO515:AT515"/>
    <mergeCell ref="AO517:BB522"/>
    <mergeCell ref="AO524:AT524"/>
    <mergeCell ref="AO526:BB531"/>
    <mergeCell ref="AO533:AQ533"/>
    <mergeCell ref="AO535:BB540"/>
    <mergeCell ref="AN544:BC544"/>
    <mergeCell ref="AO556:AR557"/>
    <mergeCell ref="AO449:AP449"/>
    <mergeCell ref="AN451:BC451"/>
    <mergeCell ref="AP468:AR468"/>
    <mergeCell ref="AO474:AQ474"/>
    <mergeCell ref="AO475:AQ475"/>
    <mergeCell ref="AO476:AQ476"/>
    <mergeCell ref="AO477:AQ477"/>
    <mergeCell ref="AN480:BC480"/>
    <mergeCell ref="AN482:BC482"/>
    <mergeCell ref="AP484:AQ484"/>
    <mergeCell ref="AR484:AS484"/>
    <mergeCell ref="AT484:AV484"/>
    <mergeCell ref="AP485:AQ488"/>
    <mergeCell ref="AR485:AS488"/>
    <mergeCell ref="AT485:AV488"/>
    <mergeCell ref="AN490:BC490"/>
    <mergeCell ref="AN492:BC492"/>
    <mergeCell ref="AP386:AQ386"/>
    <mergeCell ref="AO388:AP388"/>
    <mergeCell ref="AQ388:AV388"/>
    <mergeCell ref="AN409:BC409"/>
    <mergeCell ref="AN417:BC417"/>
    <mergeCell ref="AO419:AS419"/>
    <mergeCell ref="AO423:AP423"/>
    <mergeCell ref="AQ423:BB423"/>
    <mergeCell ref="AO428:AP428"/>
    <mergeCell ref="AO429:AP429"/>
    <mergeCell ref="AO430:AP430"/>
    <mergeCell ref="AO431:AP431"/>
    <mergeCell ref="AN434:BC434"/>
    <mergeCell ref="AN443:BC443"/>
    <mergeCell ref="AO446:AP446"/>
    <mergeCell ref="AO447:AP447"/>
    <mergeCell ref="AO448:AP448"/>
    <mergeCell ref="AN342:BC342"/>
    <mergeCell ref="AS344:AU344"/>
    <mergeCell ref="AP347:AW347"/>
    <mergeCell ref="AT349:AU349"/>
    <mergeCell ref="AO351:AV351"/>
    <mergeCell ref="AO359:AP359"/>
    <mergeCell ref="AQ359:AU359"/>
    <mergeCell ref="AP362:AT362"/>
    <mergeCell ref="AP366:AT366"/>
    <mergeCell ref="AO368:AQ368"/>
    <mergeCell ref="AS368:AU368"/>
    <mergeCell ref="AO370:AV370"/>
    <mergeCell ref="AP372:AU372"/>
    <mergeCell ref="AS374:AT374"/>
    <mergeCell ref="AS377:AT377"/>
    <mergeCell ref="AS379:AT379"/>
    <mergeCell ref="AO384:AV384"/>
    <mergeCell ref="B4864:Q4864"/>
    <mergeCell ref="C4876:F4877"/>
    <mergeCell ref="C4837:P4842"/>
    <mergeCell ref="C4844:H4844"/>
    <mergeCell ref="C4846:P4851"/>
    <mergeCell ref="C4853:E4853"/>
    <mergeCell ref="C4855:P4860"/>
    <mergeCell ref="B4810:Q4810"/>
    <mergeCell ref="B4812:Q4812"/>
    <mergeCell ref="D4830:H4830"/>
    <mergeCell ref="B4832:Q4832"/>
    <mergeCell ref="C4835:H4835"/>
    <mergeCell ref="D4804:E4804"/>
    <mergeCell ref="F4804:G4804"/>
    <mergeCell ref="H4804:J4804"/>
    <mergeCell ref="D4805:E4808"/>
    <mergeCell ref="F4805:G4808"/>
    <mergeCell ref="H4805:J4808"/>
    <mergeCell ref="C4795:E4795"/>
    <mergeCell ref="C4796:E4796"/>
    <mergeCell ref="C4797:E4797"/>
    <mergeCell ref="B4800:Q4800"/>
    <mergeCell ref="B4802:Q4802"/>
    <mergeCell ref="C4768:D4768"/>
    <mergeCell ref="C4769:D4769"/>
    <mergeCell ref="B4771:Q4771"/>
    <mergeCell ref="D4788:F4788"/>
    <mergeCell ref="C4794:E4794"/>
    <mergeCell ref="C4751:D4751"/>
    <mergeCell ref="B4754:Q4754"/>
    <mergeCell ref="B4763:Q4763"/>
    <mergeCell ref="C4766:D4766"/>
    <mergeCell ref="C4767:D4767"/>
    <mergeCell ref="C4743:D4743"/>
    <mergeCell ref="E4743:P4743"/>
    <mergeCell ref="C4748:D4748"/>
    <mergeCell ref="C4749:D4749"/>
    <mergeCell ref="C4750:D4750"/>
    <mergeCell ref="C4708:D4708"/>
    <mergeCell ref="E4708:J4708"/>
    <mergeCell ref="B4729:Q4729"/>
    <mergeCell ref="B4737:Q4737"/>
    <mergeCell ref="C4739:G4739"/>
    <mergeCell ref="G4694:H4694"/>
    <mergeCell ref="G4697:H4697"/>
    <mergeCell ref="G4699:H4699"/>
    <mergeCell ref="C4704:J4704"/>
    <mergeCell ref="D4706:E4706"/>
    <mergeCell ref="D4686:H4686"/>
    <mergeCell ref="C4688:E4688"/>
    <mergeCell ref="G4688:I4688"/>
    <mergeCell ref="C4690:J4690"/>
    <mergeCell ref="D4692:I4692"/>
    <mergeCell ref="H4669:I4669"/>
    <mergeCell ref="C4671:J4671"/>
    <mergeCell ref="C4679:D4679"/>
    <mergeCell ref="E4679:I4679"/>
    <mergeCell ref="D4682:H4682"/>
    <mergeCell ref="B4624:Q4624"/>
    <mergeCell ref="C4636:F4637"/>
    <mergeCell ref="B4662:Q4662"/>
    <mergeCell ref="G4664:I4664"/>
    <mergeCell ref="D4667:K4667"/>
    <mergeCell ref="C4597:P4602"/>
    <mergeCell ref="C4604:H4604"/>
    <mergeCell ref="C4606:P4611"/>
    <mergeCell ref="C4613:E4613"/>
    <mergeCell ref="C4615:P4620"/>
    <mergeCell ref="B4570:Q4570"/>
    <mergeCell ref="B4572:Q4572"/>
    <mergeCell ref="D4590:H4590"/>
    <mergeCell ref="B4592:Q4592"/>
    <mergeCell ref="C4595:H4595"/>
    <mergeCell ref="D4564:E4564"/>
    <mergeCell ref="F4564:G4564"/>
    <mergeCell ref="H4564:J4564"/>
    <mergeCell ref="D4565:E4568"/>
    <mergeCell ref="F4565:G4568"/>
    <mergeCell ref="H4565:J4568"/>
    <mergeCell ref="C4555:E4555"/>
    <mergeCell ref="C4556:E4556"/>
    <mergeCell ref="C4557:E4557"/>
    <mergeCell ref="B4560:Q4560"/>
    <mergeCell ref="B4562:Q4562"/>
    <mergeCell ref="C4528:D4528"/>
    <mergeCell ref="C4529:D4529"/>
    <mergeCell ref="B4531:Q4531"/>
    <mergeCell ref="D4548:F4548"/>
    <mergeCell ref="C4554:E4554"/>
    <mergeCell ref="C4511:D4511"/>
    <mergeCell ref="B4514:Q4514"/>
    <mergeCell ref="B4523:Q4523"/>
    <mergeCell ref="C4526:D4526"/>
    <mergeCell ref="C4527:D4527"/>
    <mergeCell ref="C4503:D4503"/>
    <mergeCell ref="E4503:P4503"/>
    <mergeCell ref="C4508:D4508"/>
    <mergeCell ref="C4509:D4509"/>
    <mergeCell ref="C4510:D4510"/>
    <mergeCell ref="C4468:D4468"/>
    <mergeCell ref="E4468:J4468"/>
    <mergeCell ref="B4489:Q4489"/>
    <mergeCell ref="B4497:Q4497"/>
    <mergeCell ref="C4499:G4499"/>
    <mergeCell ref="G4454:H4454"/>
    <mergeCell ref="G4457:H4457"/>
    <mergeCell ref="G4459:H4459"/>
    <mergeCell ref="C4464:J4464"/>
    <mergeCell ref="D4466:E4466"/>
    <mergeCell ref="D4446:H4446"/>
    <mergeCell ref="C4448:E4448"/>
    <mergeCell ref="G4448:I4448"/>
    <mergeCell ref="C4450:J4450"/>
    <mergeCell ref="D4452:I4452"/>
    <mergeCell ref="H4429:I4429"/>
    <mergeCell ref="C4431:J4431"/>
    <mergeCell ref="C4439:D4439"/>
    <mergeCell ref="E4439:I4439"/>
    <mergeCell ref="D4442:H4442"/>
    <mergeCell ref="B4384:Q4384"/>
    <mergeCell ref="C4396:F4397"/>
    <mergeCell ref="B4422:Q4422"/>
    <mergeCell ref="G4424:I4424"/>
    <mergeCell ref="D4427:K4427"/>
    <mergeCell ref="C4357:P4362"/>
    <mergeCell ref="C4364:H4364"/>
    <mergeCell ref="C4366:P4371"/>
    <mergeCell ref="C4373:E4373"/>
    <mergeCell ref="C4375:P4380"/>
    <mergeCell ref="B4330:Q4330"/>
    <mergeCell ref="B4332:Q4332"/>
    <mergeCell ref="D4350:H4350"/>
    <mergeCell ref="B4352:Q4352"/>
    <mergeCell ref="C4355:H4355"/>
    <mergeCell ref="D4324:E4324"/>
    <mergeCell ref="F4324:G4324"/>
    <mergeCell ref="H4324:J4324"/>
    <mergeCell ref="D4325:E4328"/>
    <mergeCell ref="F4325:G4328"/>
    <mergeCell ref="H4325:J4328"/>
    <mergeCell ref="C4315:E4315"/>
    <mergeCell ref="C4316:E4316"/>
    <mergeCell ref="C4317:E4317"/>
    <mergeCell ref="B4320:Q4320"/>
    <mergeCell ref="B4322:Q4322"/>
    <mergeCell ref="C4288:D4288"/>
    <mergeCell ref="C4289:D4289"/>
    <mergeCell ref="B4291:Q4291"/>
    <mergeCell ref="D4308:F4308"/>
    <mergeCell ref="C4314:E4314"/>
    <mergeCell ref="C4271:D4271"/>
    <mergeCell ref="B4274:Q4274"/>
    <mergeCell ref="B4283:Q4283"/>
    <mergeCell ref="C4286:D4286"/>
    <mergeCell ref="C4287:D4287"/>
    <mergeCell ref="C4263:D4263"/>
    <mergeCell ref="E4263:P4263"/>
    <mergeCell ref="C4268:D4268"/>
    <mergeCell ref="C4269:D4269"/>
    <mergeCell ref="C4270:D4270"/>
    <mergeCell ref="C4228:D4228"/>
    <mergeCell ref="E4228:J4228"/>
    <mergeCell ref="B4249:Q4249"/>
    <mergeCell ref="B4257:Q4257"/>
    <mergeCell ref="C4259:G4259"/>
    <mergeCell ref="G4214:H4214"/>
    <mergeCell ref="G4217:H4217"/>
    <mergeCell ref="G4219:H4219"/>
    <mergeCell ref="C4224:J4224"/>
    <mergeCell ref="D4226:E4226"/>
    <mergeCell ref="D4206:H4206"/>
    <mergeCell ref="C4208:E4208"/>
    <mergeCell ref="G4208:I4208"/>
    <mergeCell ref="C4210:J4210"/>
    <mergeCell ref="D4212:I4212"/>
    <mergeCell ref="H4189:I4189"/>
    <mergeCell ref="C4191:J4191"/>
    <mergeCell ref="C4199:D4199"/>
    <mergeCell ref="E4199:I4199"/>
    <mergeCell ref="D4202:H4202"/>
    <mergeCell ref="B4144:Q4144"/>
    <mergeCell ref="C4156:F4157"/>
    <mergeCell ref="B4182:Q4182"/>
    <mergeCell ref="G4184:I4184"/>
    <mergeCell ref="D4187:K4187"/>
    <mergeCell ref="C4117:P4122"/>
    <mergeCell ref="C4124:H4124"/>
    <mergeCell ref="C4126:P4131"/>
    <mergeCell ref="C4133:E4133"/>
    <mergeCell ref="C4135:P4140"/>
    <mergeCell ref="B4090:Q4090"/>
    <mergeCell ref="B4092:Q4092"/>
    <mergeCell ref="D4110:H4110"/>
    <mergeCell ref="B4112:Q4112"/>
    <mergeCell ref="C4115:H4115"/>
    <mergeCell ref="D4084:E4084"/>
    <mergeCell ref="F4084:G4084"/>
    <mergeCell ref="H4084:J4084"/>
    <mergeCell ref="D4085:E4088"/>
    <mergeCell ref="F4085:G4088"/>
    <mergeCell ref="H4085:J4088"/>
    <mergeCell ref="C4075:E4075"/>
    <mergeCell ref="C4076:E4076"/>
    <mergeCell ref="C4077:E4077"/>
    <mergeCell ref="B4080:Q4080"/>
    <mergeCell ref="B4082:Q4082"/>
    <mergeCell ref="C4048:D4048"/>
    <mergeCell ref="C4049:D4049"/>
    <mergeCell ref="B4051:Q4051"/>
    <mergeCell ref="D4068:F4068"/>
    <mergeCell ref="C4074:E4074"/>
    <mergeCell ref="C4031:D4031"/>
    <mergeCell ref="B4034:Q4034"/>
    <mergeCell ref="B4043:Q4043"/>
    <mergeCell ref="C4046:D4046"/>
    <mergeCell ref="C4047:D4047"/>
    <mergeCell ref="C4023:D4023"/>
    <mergeCell ref="E4023:P4023"/>
    <mergeCell ref="C4028:D4028"/>
    <mergeCell ref="C4029:D4029"/>
    <mergeCell ref="C4030:D4030"/>
    <mergeCell ref="C3988:D3988"/>
    <mergeCell ref="E3988:J3988"/>
    <mergeCell ref="B4009:Q4009"/>
    <mergeCell ref="B4017:Q4017"/>
    <mergeCell ref="C4019:G4019"/>
    <mergeCell ref="G3974:H3974"/>
    <mergeCell ref="G3977:H3977"/>
    <mergeCell ref="G3979:H3979"/>
    <mergeCell ref="C3984:J3984"/>
    <mergeCell ref="D3986:E3986"/>
    <mergeCell ref="D3966:H3966"/>
    <mergeCell ref="C3968:E3968"/>
    <mergeCell ref="G3968:I3968"/>
    <mergeCell ref="C3970:J3970"/>
    <mergeCell ref="D3972:I3972"/>
    <mergeCell ref="H3949:I3949"/>
    <mergeCell ref="C3951:J3951"/>
    <mergeCell ref="C3959:D3959"/>
    <mergeCell ref="E3959:I3959"/>
    <mergeCell ref="D3962:H3962"/>
    <mergeCell ref="B3904:Q3904"/>
    <mergeCell ref="C3916:F3917"/>
    <mergeCell ref="B3942:Q3942"/>
    <mergeCell ref="G3944:I3944"/>
    <mergeCell ref="D3947:K3947"/>
    <mergeCell ref="C3877:P3882"/>
    <mergeCell ref="C3884:H3884"/>
    <mergeCell ref="C3886:P3891"/>
    <mergeCell ref="C3893:E3893"/>
    <mergeCell ref="C3895:P3900"/>
    <mergeCell ref="B3850:Q3850"/>
    <mergeCell ref="B3852:Q3852"/>
    <mergeCell ref="D3870:H3870"/>
    <mergeCell ref="B3872:Q3872"/>
    <mergeCell ref="C3875:H3875"/>
    <mergeCell ref="D3844:E3844"/>
    <mergeCell ref="F3844:G3844"/>
    <mergeCell ref="H3844:J3844"/>
    <mergeCell ref="D3845:E3848"/>
    <mergeCell ref="F3845:G3848"/>
    <mergeCell ref="H3845:J3848"/>
    <mergeCell ref="C3835:E3835"/>
    <mergeCell ref="C3836:E3836"/>
    <mergeCell ref="C3837:E3837"/>
    <mergeCell ref="B3840:Q3840"/>
    <mergeCell ref="B3842:Q3842"/>
    <mergeCell ref="C3808:D3808"/>
    <mergeCell ref="C3809:D3809"/>
    <mergeCell ref="B3811:Q3811"/>
    <mergeCell ref="D3828:F3828"/>
    <mergeCell ref="C3834:E3834"/>
    <mergeCell ref="C3791:D3791"/>
    <mergeCell ref="B3794:Q3794"/>
    <mergeCell ref="B3803:Q3803"/>
    <mergeCell ref="C3806:D3806"/>
    <mergeCell ref="C3807:D3807"/>
    <mergeCell ref="C3783:D3783"/>
    <mergeCell ref="E3783:P3783"/>
    <mergeCell ref="C3788:D3788"/>
    <mergeCell ref="C3789:D3789"/>
    <mergeCell ref="C3790:D3790"/>
    <mergeCell ref="C3748:D3748"/>
    <mergeCell ref="E3748:J3748"/>
    <mergeCell ref="B3769:Q3769"/>
    <mergeCell ref="B3777:Q3777"/>
    <mergeCell ref="C3779:G3779"/>
    <mergeCell ref="G3734:H3734"/>
    <mergeCell ref="G3737:H3737"/>
    <mergeCell ref="G3739:H3739"/>
    <mergeCell ref="C3744:J3744"/>
    <mergeCell ref="D3746:E3746"/>
    <mergeCell ref="D3726:H3726"/>
    <mergeCell ref="C3728:E3728"/>
    <mergeCell ref="G3728:I3728"/>
    <mergeCell ref="C3730:J3730"/>
    <mergeCell ref="D3732:I3732"/>
    <mergeCell ref="H3709:I3709"/>
    <mergeCell ref="C3711:J3711"/>
    <mergeCell ref="C3719:D3719"/>
    <mergeCell ref="E3719:I3719"/>
    <mergeCell ref="D3722:H3722"/>
    <mergeCell ref="B3664:Q3664"/>
    <mergeCell ref="C3676:F3677"/>
    <mergeCell ref="B3702:Q3702"/>
    <mergeCell ref="G3704:I3704"/>
    <mergeCell ref="D3707:K3707"/>
    <mergeCell ref="C3637:P3642"/>
    <mergeCell ref="C3644:H3644"/>
    <mergeCell ref="C3646:P3651"/>
    <mergeCell ref="C3653:E3653"/>
    <mergeCell ref="C3655:P3660"/>
    <mergeCell ref="B3610:Q3610"/>
    <mergeCell ref="B3612:Q3612"/>
    <mergeCell ref="D3630:H3630"/>
    <mergeCell ref="B3632:Q3632"/>
    <mergeCell ref="C3635:H3635"/>
    <mergeCell ref="D3604:E3604"/>
    <mergeCell ref="F3604:G3604"/>
    <mergeCell ref="H3604:J3604"/>
    <mergeCell ref="D3605:E3608"/>
    <mergeCell ref="F3605:G3608"/>
    <mergeCell ref="H3605:J3608"/>
    <mergeCell ref="C3595:E3595"/>
    <mergeCell ref="C3596:E3596"/>
    <mergeCell ref="C3597:E3597"/>
    <mergeCell ref="B3600:Q3600"/>
    <mergeCell ref="B3602:Q3602"/>
    <mergeCell ref="C3568:D3568"/>
    <mergeCell ref="C3569:D3569"/>
    <mergeCell ref="B3571:Q3571"/>
    <mergeCell ref="D3588:F3588"/>
    <mergeCell ref="C3594:E3594"/>
    <mergeCell ref="C3551:D3551"/>
    <mergeCell ref="B3554:Q3554"/>
    <mergeCell ref="B3563:Q3563"/>
    <mergeCell ref="C3566:D3566"/>
    <mergeCell ref="C3567:D3567"/>
    <mergeCell ref="C3543:D3543"/>
    <mergeCell ref="E3543:P3543"/>
    <mergeCell ref="C3548:D3548"/>
    <mergeCell ref="C3549:D3549"/>
    <mergeCell ref="C3550:D3550"/>
    <mergeCell ref="C3508:D3508"/>
    <mergeCell ref="E3508:J3508"/>
    <mergeCell ref="B3529:Q3529"/>
    <mergeCell ref="B3537:Q3537"/>
    <mergeCell ref="C3539:G3539"/>
    <mergeCell ref="G3494:H3494"/>
    <mergeCell ref="G3497:H3497"/>
    <mergeCell ref="G3499:H3499"/>
    <mergeCell ref="C3504:J3504"/>
    <mergeCell ref="D3506:E3506"/>
    <mergeCell ref="D3486:H3486"/>
    <mergeCell ref="C3488:E3488"/>
    <mergeCell ref="G3488:I3488"/>
    <mergeCell ref="C3490:J3490"/>
    <mergeCell ref="D3492:I3492"/>
    <mergeCell ref="H3469:I3469"/>
    <mergeCell ref="C3471:J3471"/>
    <mergeCell ref="C3479:D3479"/>
    <mergeCell ref="E3479:I3479"/>
    <mergeCell ref="D3482:H3482"/>
    <mergeCell ref="B3424:Q3424"/>
    <mergeCell ref="C3436:F3437"/>
    <mergeCell ref="B3462:Q3462"/>
    <mergeCell ref="G3464:I3464"/>
    <mergeCell ref="D3467:K3467"/>
    <mergeCell ref="C3397:P3402"/>
    <mergeCell ref="C3404:H3404"/>
    <mergeCell ref="C3406:P3411"/>
    <mergeCell ref="C3413:E3413"/>
    <mergeCell ref="C3415:P3420"/>
    <mergeCell ref="B3370:Q3370"/>
    <mergeCell ref="B3372:Q3372"/>
    <mergeCell ref="D3390:H3390"/>
    <mergeCell ref="B3392:Q3392"/>
    <mergeCell ref="C3395:H3395"/>
    <mergeCell ref="D3364:E3364"/>
    <mergeCell ref="F3364:G3364"/>
    <mergeCell ref="H3364:J3364"/>
    <mergeCell ref="D3365:E3368"/>
    <mergeCell ref="F3365:G3368"/>
    <mergeCell ref="H3365:J3368"/>
    <mergeCell ref="C3355:E3355"/>
    <mergeCell ref="C3356:E3356"/>
    <mergeCell ref="C3357:E3357"/>
    <mergeCell ref="B3360:Q3360"/>
    <mergeCell ref="B3362:Q3362"/>
    <mergeCell ref="C3328:D3328"/>
    <mergeCell ref="C3329:D3329"/>
    <mergeCell ref="B3331:Q3331"/>
    <mergeCell ref="D3348:F3348"/>
    <mergeCell ref="C3354:E3354"/>
    <mergeCell ref="C3311:D3311"/>
    <mergeCell ref="B3314:Q3314"/>
    <mergeCell ref="B3323:Q3323"/>
    <mergeCell ref="C3326:D3326"/>
    <mergeCell ref="C3327:D3327"/>
    <mergeCell ref="C3303:D3303"/>
    <mergeCell ref="E3303:P3303"/>
    <mergeCell ref="C3308:D3308"/>
    <mergeCell ref="C3309:D3309"/>
    <mergeCell ref="C3310:D3310"/>
    <mergeCell ref="C3268:D3268"/>
    <mergeCell ref="E3268:J3268"/>
    <mergeCell ref="B3289:Q3289"/>
    <mergeCell ref="B3297:Q3297"/>
    <mergeCell ref="C3299:G3299"/>
    <mergeCell ref="G3254:H3254"/>
    <mergeCell ref="G3257:H3257"/>
    <mergeCell ref="G3259:H3259"/>
    <mergeCell ref="C3264:J3264"/>
    <mergeCell ref="D3266:E3266"/>
    <mergeCell ref="D3246:H3246"/>
    <mergeCell ref="C3248:E3248"/>
    <mergeCell ref="G3248:I3248"/>
    <mergeCell ref="C3250:J3250"/>
    <mergeCell ref="D3252:I3252"/>
    <mergeCell ref="H3229:I3229"/>
    <mergeCell ref="C3231:J3231"/>
    <mergeCell ref="C3239:D3239"/>
    <mergeCell ref="E3239:I3239"/>
    <mergeCell ref="D3242:H3242"/>
    <mergeCell ref="B3184:Q3184"/>
    <mergeCell ref="C3196:F3197"/>
    <mergeCell ref="B3222:Q3222"/>
    <mergeCell ref="G3224:I3224"/>
    <mergeCell ref="D3227:K3227"/>
    <mergeCell ref="C3157:P3162"/>
    <mergeCell ref="C3164:H3164"/>
    <mergeCell ref="C3166:P3171"/>
    <mergeCell ref="C3173:E3173"/>
    <mergeCell ref="C3175:P3180"/>
    <mergeCell ref="B3130:Q3130"/>
    <mergeCell ref="B3132:Q3132"/>
    <mergeCell ref="D3150:H3150"/>
    <mergeCell ref="B3152:Q3152"/>
    <mergeCell ref="C3155:H3155"/>
    <mergeCell ref="D3124:E3124"/>
    <mergeCell ref="F3124:G3124"/>
    <mergeCell ref="H3124:J3124"/>
    <mergeCell ref="D3125:E3128"/>
    <mergeCell ref="F3125:G3128"/>
    <mergeCell ref="H3125:J3128"/>
    <mergeCell ref="C3115:E3115"/>
    <mergeCell ref="C3116:E3116"/>
    <mergeCell ref="C3117:E3117"/>
    <mergeCell ref="B3120:Q3120"/>
    <mergeCell ref="B3122:Q3122"/>
    <mergeCell ref="C3088:D3088"/>
    <mergeCell ref="C3089:D3089"/>
    <mergeCell ref="B3091:Q3091"/>
    <mergeCell ref="D3108:F3108"/>
    <mergeCell ref="C3114:E3114"/>
    <mergeCell ref="C3071:D3071"/>
    <mergeCell ref="B3074:Q3074"/>
    <mergeCell ref="B3083:Q3083"/>
    <mergeCell ref="C3086:D3086"/>
    <mergeCell ref="C3087:D3087"/>
    <mergeCell ref="C3063:D3063"/>
    <mergeCell ref="E3063:P3063"/>
    <mergeCell ref="C3068:D3068"/>
    <mergeCell ref="C3069:D3069"/>
    <mergeCell ref="C3070:D3070"/>
    <mergeCell ref="C3028:D3028"/>
    <mergeCell ref="E3028:J3028"/>
    <mergeCell ref="B3049:Q3049"/>
    <mergeCell ref="B3057:Q3057"/>
    <mergeCell ref="C3059:G3059"/>
    <mergeCell ref="G3014:H3014"/>
    <mergeCell ref="G3017:H3017"/>
    <mergeCell ref="G3019:H3019"/>
    <mergeCell ref="C3024:J3024"/>
    <mergeCell ref="D3026:E3026"/>
    <mergeCell ref="D3006:H3006"/>
    <mergeCell ref="C3008:E3008"/>
    <mergeCell ref="G3008:I3008"/>
    <mergeCell ref="C3010:J3010"/>
    <mergeCell ref="D3012:I3012"/>
    <mergeCell ref="H2989:I2989"/>
    <mergeCell ref="C2991:J2991"/>
    <mergeCell ref="C2999:D2999"/>
    <mergeCell ref="E2999:I2999"/>
    <mergeCell ref="D3002:H3002"/>
    <mergeCell ref="B2944:Q2944"/>
    <mergeCell ref="C2956:F2957"/>
    <mergeCell ref="B2982:Q2982"/>
    <mergeCell ref="G2984:I2984"/>
    <mergeCell ref="D2987:K2987"/>
    <mergeCell ref="C2917:P2922"/>
    <mergeCell ref="C2924:H2924"/>
    <mergeCell ref="C2926:P2931"/>
    <mergeCell ref="C2933:E2933"/>
    <mergeCell ref="C2935:P2940"/>
    <mergeCell ref="B2890:Q2890"/>
    <mergeCell ref="B2892:Q2892"/>
    <mergeCell ref="D2910:H2910"/>
    <mergeCell ref="B2912:Q2912"/>
    <mergeCell ref="C2915:H2915"/>
    <mergeCell ref="D2884:E2884"/>
    <mergeCell ref="F2884:G2884"/>
    <mergeCell ref="H2884:J2884"/>
    <mergeCell ref="D2885:E2888"/>
    <mergeCell ref="F2885:G2888"/>
    <mergeCell ref="H2885:J2888"/>
    <mergeCell ref="C2875:E2875"/>
    <mergeCell ref="C2876:E2876"/>
    <mergeCell ref="C2877:E2877"/>
    <mergeCell ref="B2880:Q2880"/>
    <mergeCell ref="B2882:Q2882"/>
    <mergeCell ref="C2848:D2848"/>
    <mergeCell ref="C2849:D2849"/>
    <mergeCell ref="B2851:Q2851"/>
    <mergeCell ref="D2868:F2868"/>
    <mergeCell ref="C2874:E2874"/>
    <mergeCell ref="C2831:D2831"/>
    <mergeCell ref="B2834:Q2834"/>
    <mergeCell ref="B2843:Q2843"/>
    <mergeCell ref="C2846:D2846"/>
    <mergeCell ref="C2847:D2847"/>
    <mergeCell ref="C2823:D2823"/>
    <mergeCell ref="E2823:P2823"/>
    <mergeCell ref="C2828:D2828"/>
    <mergeCell ref="C2829:D2829"/>
    <mergeCell ref="C2830:D2830"/>
    <mergeCell ref="C2788:D2788"/>
    <mergeCell ref="E2788:J2788"/>
    <mergeCell ref="B2809:Q2809"/>
    <mergeCell ref="B2817:Q2817"/>
    <mergeCell ref="C2819:G2819"/>
    <mergeCell ref="G2774:H2774"/>
    <mergeCell ref="G2777:H2777"/>
    <mergeCell ref="G2779:H2779"/>
    <mergeCell ref="C2784:J2784"/>
    <mergeCell ref="D2786:E2786"/>
    <mergeCell ref="D2766:H2766"/>
    <mergeCell ref="C2768:E2768"/>
    <mergeCell ref="G2768:I2768"/>
    <mergeCell ref="C2770:J2770"/>
    <mergeCell ref="D2772:I2772"/>
    <mergeCell ref="H2749:I2749"/>
    <mergeCell ref="C2751:J2751"/>
    <mergeCell ref="C2759:D2759"/>
    <mergeCell ref="E2759:I2759"/>
    <mergeCell ref="D2762:H2762"/>
    <mergeCell ref="B2704:Q2704"/>
    <mergeCell ref="C2716:F2717"/>
    <mergeCell ref="B2742:Q2742"/>
    <mergeCell ref="G2744:I2744"/>
    <mergeCell ref="D2747:K2747"/>
    <mergeCell ref="C2677:P2682"/>
    <mergeCell ref="C2684:H2684"/>
    <mergeCell ref="C2686:P2691"/>
    <mergeCell ref="C2693:E2693"/>
    <mergeCell ref="C2695:P2700"/>
    <mergeCell ref="B2650:Q2650"/>
    <mergeCell ref="B2652:Q2652"/>
    <mergeCell ref="D2670:H2670"/>
    <mergeCell ref="B2672:Q2672"/>
    <mergeCell ref="C2675:H2675"/>
    <mergeCell ref="D2644:E2644"/>
    <mergeCell ref="F2644:G2644"/>
    <mergeCell ref="H2644:J2644"/>
    <mergeCell ref="D2645:E2648"/>
    <mergeCell ref="F2645:G2648"/>
    <mergeCell ref="H2645:J2648"/>
    <mergeCell ref="C2635:E2635"/>
    <mergeCell ref="C2636:E2636"/>
    <mergeCell ref="C2637:E2637"/>
    <mergeCell ref="B2640:Q2640"/>
    <mergeCell ref="B2642:Q2642"/>
    <mergeCell ref="C2608:D2608"/>
    <mergeCell ref="C2609:D2609"/>
    <mergeCell ref="B2611:Q2611"/>
    <mergeCell ref="D2628:F2628"/>
    <mergeCell ref="C2634:E2634"/>
    <mergeCell ref="C2591:D2591"/>
    <mergeCell ref="B2594:Q2594"/>
    <mergeCell ref="B2603:Q2603"/>
    <mergeCell ref="C2606:D2606"/>
    <mergeCell ref="C2607:D2607"/>
    <mergeCell ref="C2583:D2583"/>
    <mergeCell ref="E2583:P2583"/>
    <mergeCell ref="C2588:D2588"/>
    <mergeCell ref="C2589:D2589"/>
    <mergeCell ref="C2590:D2590"/>
    <mergeCell ref="C2548:D2548"/>
    <mergeCell ref="E2548:J2548"/>
    <mergeCell ref="B2569:Q2569"/>
    <mergeCell ref="B2577:Q2577"/>
    <mergeCell ref="C2579:G2579"/>
    <mergeCell ref="G2534:H2534"/>
    <mergeCell ref="G2537:H2537"/>
    <mergeCell ref="G2539:H2539"/>
    <mergeCell ref="C2544:J2544"/>
    <mergeCell ref="D2546:E2546"/>
    <mergeCell ref="D2526:H2526"/>
    <mergeCell ref="C2528:E2528"/>
    <mergeCell ref="G2528:I2528"/>
    <mergeCell ref="C2530:J2530"/>
    <mergeCell ref="D2532:I2532"/>
    <mergeCell ref="H2509:I2509"/>
    <mergeCell ref="C2511:J2511"/>
    <mergeCell ref="C2519:D2519"/>
    <mergeCell ref="E2519:I2519"/>
    <mergeCell ref="D2522:H2522"/>
    <mergeCell ref="B2464:Q2464"/>
    <mergeCell ref="C2476:F2477"/>
    <mergeCell ref="B2502:Q2502"/>
    <mergeCell ref="G2504:I2504"/>
    <mergeCell ref="D2507:K2507"/>
    <mergeCell ref="C2437:P2442"/>
    <mergeCell ref="C2444:H2444"/>
    <mergeCell ref="C2446:P2451"/>
    <mergeCell ref="C2453:E2453"/>
    <mergeCell ref="C2455:P2460"/>
    <mergeCell ref="B2410:Q2410"/>
    <mergeCell ref="B2412:Q2412"/>
    <mergeCell ref="D2430:H2430"/>
    <mergeCell ref="B2432:Q2432"/>
    <mergeCell ref="C2435:H2435"/>
    <mergeCell ref="D2404:E2404"/>
    <mergeCell ref="F2404:G2404"/>
    <mergeCell ref="H2404:J2404"/>
    <mergeCell ref="D2405:E2408"/>
    <mergeCell ref="F2405:G2408"/>
    <mergeCell ref="H2405:J2408"/>
    <mergeCell ref="C2395:E2395"/>
    <mergeCell ref="C2396:E2396"/>
    <mergeCell ref="C2397:E2397"/>
    <mergeCell ref="B2400:Q2400"/>
    <mergeCell ref="B2402:Q2402"/>
    <mergeCell ref="C2368:D2368"/>
    <mergeCell ref="C2369:D2369"/>
    <mergeCell ref="B2371:Q2371"/>
    <mergeCell ref="D2388:F2388"/>
    <mergeCell ref="C2394:E2394"/>
    <mergeCell ref="C2351:D2351"/>
    <mergeCell ref="B2354:Q2354"/>
    <mergeCell ref="B2363:Q2363"/>
    <mergeCell ref="C2366:D2366"/>
    <mergeCell ref="C2367:D2367"/>
    <mergeCell ref="C2343:D2343"/>
    <mergeCell ref="E2343:P2343"/>
    <mergeCell ref="C2348:D2348"/>
    <mergeCell ref="C2349:D2349"/>
    <mergeCell ref="C2350:D2350"/>
    <mergeCell ref="C2308:D2308"/>
    <mergeCell ref="E2308:J2308"/>
    <mergeCell ref="B2329:Q2329"/>
    <mergeCell ref="B2337:Q2337"/>
    <mergeCell ref="C2339:G2339"/>
    <mergeCell ref="G2294:H2294"/>
    <mergeCell ref="G2297:H2297"/>
    <mergeCell ref="G2299:H2299"/>
    <mergeCell ref="C2304:J2304"/>
    <mergeCell ref="D2306:E2306"/>
    <mergeCell ref="D2286:H2286"/>
    <mergeCell ref="C2288:E2288"/>
    <mergeCell ref="G2288:I2288"/>
    <mergeCell ref="C2290:J2290"/>
    <mergeCell ref="D2292:I2292"/>
    <mergeCell ref="H2269:I2269"/>
    <mergeCell ref="C2271:J2271"/>
    <mergeCell ref="C2279:D2279"/>
    <mergeCell ref="E2279:I2279"/>
    <mergeCell ref="D2282:H2282"/>
    <mergeCell ref="B2224:Q2224"/>
    <mergeCell ref="C2236:F2237"/>
    <mergeCell ref="B2262:Q2262"/>
    <mergeCell ref="G2264:I2264"/>
    <mergeCell ref="D2267:K2267"/>
    <mergeCell ref="C2197:P2202"/>
    <mergeCell ref="C2204:H2204"/>
    <mergeCell ref="C2206:P2211"/>
    <mergeCell ref="C2213:E2213"/>
    <mergeCell ref="C2215:P2220"/>
    <mergeCell ref="B2170:Q2170"/>
    <mergeCell ref="B2172:Q2172"/>
    <mergeCell ref="D2190:H2190"/>
    <mergeCell ref="B2192:Q2192"/>
    <mergeCell ref="C2195:H2195"/>
    <mergeCell ref="D2164:E2164"/>
    <mergeCell ref="F2164:G2164"/>
    <mergeCell ref="H2164:J2164"/>
    <mergeCell ref="D2165:E2168"/>
    <mergeCell ref="F2165:G2168"/>
    <mergeCell ref="H2165:J2168"/>
    <mergeCell ref="C2155:E2155"/>
    <mergeCell ref="C2156:E2156"/>
    <mergeCell ref="C2157:E2157"/>
    <mergeCell ref="B2160:Q2160"/>
    <mergeCell ref="B2162:Q2162"/>
    <mergeCell ref="C2128:D2128"/>
    <mergeCell ref="C2129:D2129"/>
    <mergeCell ref="B2131:Q2131"/>
    <mergeCell ref="D2148:F2148"/>
    <mergeCell ref="C2154:E2154"/>
    <mergeCell ref="C2111:D2111"/>
    <mergeCell ref="B2114:Q2114"/>
    <mergeCell ref="B2123:Q2123"/>
    <mergeCell ref="C2126:D2126"/>
    <mergeCell ref="C2127:D2127"/>
    <mergeCell ref="C2103:D2103"/>
    <mergeCell ref="E2103:P2103"/>
    <mergeCell ref="C2108:D2108"/>
    <mergeCell ref="C2109:D2109"/>
    <mergeCell ref="C2110:D2110"/>
    <mergeCell ref="C2068:D2068"/>
    <mergeCell ref="E2068:J2068"/>
    <mergeCell ref="B2089:Q2089"/>
    <mergeCell ref="B2097:Q2097"/>
    <mergeCell ref="C2099:G2099"/>
    <mergeCell ref="G2054:H2054"/>
    <mergeCell ref="G2057:H2057"/>
    <mergeCell ref="G2059:H2059"/>
    <mergeCell ref="C2064:J2064"/>
    <mergeCell ref="D2066:E2066"/>
    <mergeCell ref="D2046:H2046"/>
    <mergeCell ref="C2048:E2048"/>
    <mergeCell ref="G2048:I2048"/>
    <mergeCell ref="C2050:J2050"/>
    <mergeCell ref="D2052:I2052"/>
    <mergeCell ref="H2029:I2029"/>
    <mergeCell ref="C2031:J2031"/>
    <mergeCell ref="C2039:D2039"/>
    <mergeCell ref="E2039:I2039"/>
    <mergeCell ref="D2042:H2042"/>
    <mergeCell ref="B1984:Q1984"/>
    <mergeCell ref="C1996:F1997"/>
    <mergeCell ref="B2022:Q2022"/>
    <mergeCell ref="G2024:I2024"/>
    <mergeCell ref="D2027:K2027"/>
    <mergeCell ref="C1957:P1962"/>
    <mergeCell ref="C1964:H1964"/>
    <mergeCell ref="C1966:P1971"/>
    <mergeCell ref="C1973:E1973"/>
    <mergeCell ref="C1975:P1980"/>
    <mergeCell ref="B1930:Q1930"/>
    <mergeCell ref="B1932:Q1932"/>
    <mergeCell ref="D1950:H1950"/>
    <mergeCell ref="B1952:Q1952"/>
    <mergeCell ref="C1955:H1955"/>
    <mergeCell ref="D1924:E1924"/>
    <mergeCell ref="F1924:G1924"/>
    <mergeCell ref="H1924:J1924"/>
    <mergeCell ref="D1925:E1928"/>
    <mergeCell ref="F1925:G1928"/>
    <mergeCell ref="H1925:J1928"/>
    <mergeCell ref="C1915:E1915"/>
    <mergeCell ref="C1916:E1916"/>
    <mergeCell ref="C1917:E1917"/>
    <mergeCell ref="B1920:Q1920"/>
    <mergeCell ref="B1922:Q1922"/>
    <mergeCell ref="C1888:D1888"/>
    <mergeCell ref="C1889:D1889"/>
    <mergeCell ref="B1891:Q1891"/>
    <mergeCell ref="D1908:F1908"/>
    <mergeCell ref="C1914:E1914"/>
    <mergeCell ref="C1871:D1871"/>
    <mergeCell ref="B1874:Q1874"/>
    <mergeCell ref="B1883:Q1883"/>
    <mergeCell ref="C1886:D1886"/>
    <mergeCell ref="C1887:D1887"/>
    <mergeCell ref="C1863:D1863"/>
    <mergeCell ref="E1863:P1863"/>
    <mergeCell ref="C1868:D1868"/>
    <mergeCell ref="C1869:D1869"/>
    <mergeCell ref="C1870:D1870"/>
    <mergeCell ref="C1828:D1828"/>
    <mergeCell ref="E1828:J1828"/>
    <mergeCell ref="B1849:Q1849"/>
    <mergeCell ref="B1857:Q1857"/>
    <mergeCell ref="C1859:G1859"/>
    <mergeCell ref="G1814:H1814"/>
    <mergeCell ref="G1817:H1817"/>
    <mergeCell ref="G1819:H1819"/>
    <mergeCell ref="C1824:J1824"/>
    <mergeCell ref="D1826:E1826"/>
    <mergeCell ref="D1806:H1806"/>
    <mergeCell ref="C1808:E1808"/>
    <mergeCell ref="G1808:I1808"/>
    <mergeCell ref="C1810:J1810"/>
    <mergeCell ref="D1812:I1812"/>
    <mergeCell ref="H1789:I1789"/>
    <mergeCell ref="C1791:J1791"/>
    <mergeCell ref="C1799:D1799"/>
    <mergeCell ref="E1799:I1799"/>
    <mergeCell ref="D1802:H1802"/>
    <mergeCell ref="B1744:Q1744"/>
    <mergeCell ref="C1756:F1757"/>
    <mergeCell ref="B1782:Q1782"/>
    <mergeCell ref="G1784:I1784"/>
    <mergeCell ref="D1787:K1787"/>
    <mergeCell ref="C1717:P1722"/>
    <mergeCell ref="C1724:H1724"/>
    <mergeCell ref="C1726:P1731"/>
    <mergeCell ref="C1733:E1733"/>
    <mergeCell ref="C1735:P1740"/>
    <mergeCell ref="B1690:Q1690"/>
    <mergeCell ref="B1692:Q1692"/>
    <mergeCell ref="D1710:H1710"/>
    <mergeCell ref="B1712:Q1712"/>
    <mergeCell ref="C1715:H1715"/>
    <mergeCell ref="D1684:E1684"/>
    <mergeCell ref="F1684:G1684"/>
    <mergeCell ref="H1684:J1684"/>
    <mergeCell ref="D1685:E1688"/>
    <mergeCell ref="F1685:G1688"/>
    <mergeCell ref="H1685:J1688"/>
    <mergeCell ref="C1675:E1675"/>
    <mergeCell ref="C1676:E1676"/>
    <mergeCell ref="C1677:E1677"/>
    <mergeCell ref="B1680:Q1680"/>
    <mergeCell ref="B1682:Q1682"/>
    <mergeCell ref="C1648:D1648"/>
    <mergeCell ref="C1649:D1649"/>
    <mergeCell ref="B1651:Q1651"/>
    <mergeCell ref="D1668:F1668"/>
    <mergeCell ref="C1674:E1674"/>
    <mergeCell ref="C1631:D1631"/>
    <mergeCell ref="B1634:Q1634"/>
    <mergeCell ref="B1643:Q1643"/>
    <mergeCell ref="C1646:D1646"/>
    <mergeCell ref="C1647:D1647"/>
    <mergeCell ref="C1623:D1623"/>
    <mergeCell ref="E1623:P1623"/>
    <mergeCell ref="C1628:D1628"/>
    <mergeCell ref="C1629:D1629"/>
    <mergeCell ref="C1630:D1630"/>
    <mergeCell ref="C1588:D1588"/>
    <mergeCell ref="E1588:J1588"/>
    <mergeCell ref="B1609:Q1609"/>
    <mergeCell ref="B1617:Q1617"/>
    <mergeCell ref="C1619:G1619"/>
    <mergeCell ref="G1574:H1574"/>
    <mergeCell ref="G1577:H1577"/>
    <mergeCell ref="G1579:H1579"/>
    <mergeCell ref="C1584:J1584"/>
    <mergeCell ref="D1586:E1586"/>
    <mergeCell ref="D1566:H1566"/>
    <mergeCell ref="C1568:E1568"/>
    <mergeCell ref="G1568:I1568"/>
    <mergeCell ref="C1570:J1570"/>
    <mergeCell ref="D1572:I1572"/>
    <mergeCell ref="H1549:I1549"/>
    <mergeCell ref="C1551:J1551"/>
    <mergeCell ref="C1559:D1559"/>
    <mergeCell ref="E1559:I1559"/>
    <mergeCell ref="D1562:H1562"/>
    <mergeCell ref="B1504:Q1504"/>
    <mergeCell ref="C1516:F1517"/>
    <mergeCell ref="B1542:Q1542"/>
    <mergeCell ref="G1544:I1544"/>
    <mergeCell ref="D1547:K1547"/>
    <mergeCell ref="C1477:P1482"/>
    <mergeCell ref="C1484:H1484"/>
    <mergeCell ref="C1486:P1491"/>
    <mergeCell ref="C1493:E1493"/>
    <mergeCell ref="C1495:P1500"/>
    <mergeCell ref="B1450:Q1450"/>
    <mergeCell ref="B1452:Q1452"/>
    <mergeCell ref="D1470:H1470"/>
    <mergeCell ref="B1472:Q1472"/>
    <mergeCell ref="C1475:H1475"/>
    <mergeCell ref="D1444:E1444"/>
    <mergeCell ref="F1444:G1444"/>
    <mergeCell ref="H1444:J1444"/>
    <mergeCell ref="D1445:E1448"/>
    <mergeCell ref="F1445:G1448"/>
    <mergeCell ref="H1445:J1448"/>
    <mergeCell ref="C1435:E1435"/>
    <mergeCell ref="C1436:E1436"/>
    <mergeCell ref="C1437:E1437"/>
    <mergeCell ref="B1440:Q1440"/>
    <mergeCell ref="B1442:Q1442"/>
    <mergeCell ref="C1408:D1408"/>
    <mergeCell ref="C1409:D1409"/>
    <mergeCell ref="B1411:Q1411"/>
    <mergeCell ref="D1428:F1428"/>
    <mergeCell ref="C1434:E1434"/>
    <mergeCell ref="C1391:D1391"/>
    <mergeCell ref="B1394:Q1394"/>
    <mergeCell ref="B1403:Q1403"/>
    <mergeCell ref="C1406:D1406"/>
    <mergeCell ref="C1407:D1407"/>
    <mergeCell ref="C1383:D1383"/>
    <mergeCell ref="E1383:P1383"/>
    <mergeCell ref="C1388:D1388"/>
    <mergeCell ref="C1389:D1389"/>
    <mergeCell ref="C1390:D1390"/>
    <mergeCell ref="C1348:D1348"/>
    <mergeCell ref="E1348:J1348"/>
    <mergeCell ref="B1369:Q1369"/>
    <mergeCell ref="B1377:Q1377"/>
    <mergeCell ref="C1379:G1379"/>
    <mergeCell ref="G1334:H1334"/>
    <mergeCell ref="G1337:H1337"/>
    <mergeCell ref="G1339:H1339"/>
    <mergeCell ref="C1344:J1344"/>
    <mergeCell ref="D1346:E1346"/>
    <mergeCell ref="D1326:H1326"/>
    <mergeCell ref="C1328:E1328"/>
    <mergeCell ref="G1328:I1328"/>
    <mergeCell ref="C1330:J1330"/>
    <mergeCell ref="D1332:I1332"/>
    <mergeCell ref="H1309:I1309"/>
    <mergeCell ref="C1311:J1311"/>
    <mergeCell ref="C1319:D1319"/>
    <mergeCell ref="E1319:I1319"/>
    <mergeCell ref="D1322:H1322"/>
    <mergeCell ref="B1264:Q1264"/>
    <mergeCell ref="C1276:F1277"/>
    <mergeCell ref="B1302:Q1302"/>
    <mergeCell ref="G1304:I1304"/>
    <mergeCell ref="D1307:K1307"/>
    <mergeCell ref="C1237:P1242"/>
    <mergeCell ref="C1244:H1244"/>
    <mergeCell ref="C1246:P1251"/>
    <mergeCell ref="C1253:E1253"/>
    <mergeCell ref="C1255:P1260"/>
    <mergeCell ref="B1210:Q1210"/>
    <mergeCell ref="B1212:Q1212"/>
    <mergeCell ref="D1230:H1230"/>
    <mergeCell ref="B1232:Q1232"/>
    <mergeCell ref="C1235:H1235"/>
    <mergeCell ref="D1204:E1204"/>
    <mergeCell ref="F1204:G1204"/>
    <mergeCell ref="H1204:J1204"/>
    <mergeCell ref="D1205:E1208"/>
    <mergeCell ref="F1205:G1208"/>
    <mergeCell ref="H1205:J1208"/>
    <mergeCell ref="C1195:E1195"/>
    <mergeCell ref="C1196:E1196"/>
    <mergeCell ref="C1197:E1197"/>
    <mergeCell ref="B1200:Q1200"/>
    <mergeCell ref="B1202:Q1202"/>
    <mergeCell ref="C1168:D1168"/>
    <mergeCell ref="C1169:D1169"/>
    <mergeCell ref="B1171:Q1171"/>
    <mergeCell ref="D1188:F1188"/>
    <mergeCell ref="C1194:E1194"/>
    <mergeCell ref="C1151:D1151"/>
    <mergeCell ref="B1154:Q1154"/>
    <mergeCell ref="B1163:Q1163"/>
    <mergeCell ref="C1166:D1166"/>
    <mergeCell ref="C1167:D1167"/>
    <mergeCell ref="C1143:D1143"/>
    <mergeCell ref="E1143:P1143"/>
    <mergeCell ref="C1148:D1148"/>
    <mergeCell ref="C1149:D1149"/>
    <mergeCell ref="C1150:D1150"/>
    <mergeCell ref="C1108:D1108"/>
    <mergeCell ref="E1108:J1108"/>
    <mergeCell ref="B1129:Q1129"/>
    <mergeCell ref="B1137:Q1137"/>
    <mergeCell ref="C1139:G1139"/>
    <mergeCell ref="G1094:H1094"/>
    <mergeCell ref="G1097:H1097"/>
    <mergeCell ref="G1099:H1099"/>
    <mergeCell ref="C1104:J1104"/>
    <mergeCell ref="D1106:E1106"/>
    <mergeCell ref="D1086:H1086"/>
    <mergeCell ref="C1088:E1088"/>
    <mergeCell ref="G1088:I1088"/>
    <mergeCell ref="C1090:J1090"/>
    <mergeCell ref="D1092:I1092"/>
    <mergeCell ref="H1069:I1069"/>
    <mergeCell ref="C1071:J1071"/>
    <mergeCell ref="C1079:D1079"/>
    <mergeCell ref="E1079:I1079"/>
    <mergeCell ref="D1082:H1082"/>
    <mergeCell ref="B1024:Q1024"/>
    <mergeCell ref="C1036:F1037"/>
    <mergeCell ref="B1062:Q1062"/>
    <mergeCell ref="G1064:I1064"/>
    <mergeCell ref="D1067:K1067"/>
    <mergeCell ref="C997:P1002"/>
    <mergeCell ref="C1004:H1004"/>
    <mergeCell ref="C1006:P1011"/>
    <mergeCell ref="C1013:E1013"/>
    <mergeCell ref="C1015:P1020"/>
    <mergeCell ref="B970:Q970"/>
    <mergeCell ref="B972:Q972"/>
    <mergeCell ref="D990:H990"/>
    <mergeCell ref="B992:Q992"/>
    <mergeCell ref="C995:H995"/>
    <mergeCell ref="D964:E964"/>
    <mergeCell ref="F964:G964"/>
    <mergeCell ref="H964:J964"/>
    <mergeCell ref="D965:E968"/>
    <mergeCell ref="F965:G968"/>
    <mergeCell ref="H965:J968"/>
    <mergeCell ref="C764:H764"/>
    <mergeCell ref="C766:P771"/>
    <mergeCell ref="C773:E773"/>
    <mergeCell ref="C775:P780"/>
    <mergeCell ref="H725:J728"/>
    <mergeCell ref="B732:Q732"/>
    <mergeCell ref="D725:E728"/>
    <mergeCell ref="F725:G728"/>
    <mergeCell ref="C955:E955"/>
    <mergeCell ref="C956:E956"/>
    <mergeCell ref="C957:E957"/>
    <mergeCell ref="B960:Q960"/>
    <mergeCell ref="B962:Q962"/>
    <mergeCell ref="C928:D928"/>
    <mergeCell ref="C929:D929"/>
    <mergeCell ref="B931:Q931"/>
    <mergeCell ref="D948:F948"/>
    <mergeCell ref="C954:E954"/>
    <mergeCell ref="C911:D911"/>
    <mergeCell ref="B914:Q914"/>
    <mergeCell ref="B923:Q923"/>
    <mergeCell ref="C926:D926"/>
    <mergeCell ref="C927:D927"/>
    <mergeCell ref="C903:D903"/>
    <mergeCell ref="E903:P903"/>
    <mergeCell ref="C908:D908"/>
    <mergeCell ref="C909:D909"/>
    <mergeCell ref="C910:D910"/>
    <mergeCell ref="C868:D868"/>
    <mergeCell ref="E868:J868"/>
    <mergeCell ref="B889:Q889"/>
    <mergeCell ref="B897:Q897"/>
    <mergeCell ref="C899:G899"/>
    <mergeCell ref="G854:H854"/>
    <mergeCell ref="G857:H857"/>
    <mergeCell ref="G859:H859"/>
    <mergeCell ref="C864:J864"/>
    <mergeCell ref="D866:E866"/>
    <mergeCell ref="D846:H846"/>
    <mergeCell ref="C848:E848"/>
    <mergeCell ref="G848:I848"/>
    <mergeCell ref="C850:J850"/>
    <mergeCell ref="D852:I852"/>
    <mergeCell ref="H829:I829"/>
    <mergeCell ref="C831:J831"/>
    <mergeCell ref="C839:D839"/>
    <mergeCell ref="E839:I839"/>
    <mergeCell ref="D842:H842"/>
    <mergeCell ref="D372:I372"/>
    <mergeCell ref="G374:H374"/>
    <mergeCell ref="B784:Q784"/>
    <mergeCell ref="C796:F797"/>
    <mergeCell ref="B822:Q822"/>
    <mergeCell ref="G824:I824"/>
    <mergeCell ref="D827:K827"/>
    <mergeCell ref="C556:F557"/>
    <mergeCell ref="B582:Q582"/>
    <mergeCell ref="G584:I584"/>
    <mergeCell ref="D587:K587"/>
    <mergeCell ref="H589:I589"/>
    <mergeCell ref="B512:Q512"/>
    <mergeCell ref="C515:H515"/>
    <mergeCell ref="C517:P522"/>
    <mergeCell ref="C524:H524"/>
    <mergeCell ref="C526:P531"/>
    <mergeCell ref="D485:E488"/>
    <mergeCell ref="F485:G488"/>
    <mergeCell ref="H485:J488"/>
    <mergeCell ref="B490:Q490"/>
    <mergeCell ref="B492:Q492"/>
    <mergeCell ref="D750:H750"/>
    <mergeCell ref="B752:Q752"/>
    <mergeCell ref="C755:H755"/>
    <mergeCell ref="C757:P762"/>
    <mergeCell ref="B730:Q730"/>
    <mergeCell ref="C714:E714"/>
    <mergeCell ref="C715:E715"/>
    <mergeCell ref="C716:E716"/>
    <mergeCell ref="C717:E717"/>
    <mergeCell ref="B720:Q720"/>
    <mergeCell ref="B480:Q480"/>
    <mergeCell ref="B482:Q482"/>
    <mergeCell ref="D484:E484"/>
    <mergeCell ref="F484:G484"/>
    <mergeCell ref="H484:J484"/>
    <mergeCell ref="F724:G724"/>
    <mergeCell ref="H724:J724"/>
    <mergeCell ref="B674:Q674"/>
    <mergeCell ref="B683:Q683"/>
    <mergeCell ref="C686:D686"/>
    <mergeCell ref="C687:D687"/>
    <mergeCell ref="C688:D688"/>
    <mergeCell ref="C689:D689"/>
    <mergeCell ref="C628:D628"/>
    <mergeCell ref="E628:J628"/>
    <mergeCell ref="B722:Q722"/>
    <mergeCell ref="C423:D423"/>
    <mergeCell ref="E423:P423"/>
    <mergeCell ref="C428:D428"/>
    <mergeCell ref="C429:D429"/>
    <mergeCell ref="C430:D430"/>
    <mergeCell ref="C599:D599"/>
    <mergeCell ref="E599:I599"/>
    <mergeCell ref="D602:H602"/>
    <mergeCell ref="D606:H606"/>
    <mergeCell ref="C591:J591"/>
    <mergeCell ref="C419:G419"/>
    <mergeCell ref="B409:Q409"/>
    <mergeCell ref="D708:F708"/>
    <mergeCell ref="B691:Q691"/>
    <mergeCell ref="C663:D663"/>
    <mergeCell ref="B649:Q649"/>
    <mergeCell ref="B657:Q657"/>
    <mergeCell ref="C659:G659"/>
    <mergeCell ref="C608:E608"/>
    <mergeCell ref="G608:I608"/>
    <mergeCell ref="C610:J610"/>
    <mergeCell ref="D612:I612"/>
    <mergeCell ref="G614:H614"/>
    <mergeCell ref="G617:H617"/>
    <mergeCell ref="G619:H619"/>
    <mergeCell ref="C624:J624"/>
    <mergeCell ref="D626:E626"/>
    <mergeCell ref="E663:P663"/>
    <mergeCell ref="C668:D668"/>
    <mergeCell ref="C669:D669"/>
    <mergeCell ref="C670:D670"/>
    <mergeCell ref="C671:D671"/>
    <mergeCell ref="D724:E724"/>
    <mergeCell ref="E183:P183"/>
    <mergeCell ref="C148:D148"/>
    <mergeCell ref="D146:E146"/>
    <mergeCell ref="C533:E533"/>
    <mergeCell ref="C535:P540"/>
    <mergeCell ref="B544:Q544"/>
    <mergeCell ref="D510:H510"/>
    <mergeCell ref="C474:E474"/>
    <mergeCell ref="C475:E475"/>
    <mergeCell ref="C476:E476"/>
    <mergeCell ref="C477:E477"/>
    <mergeCell ref="D468:F468"/>
    <mergeCell ref="B443:Q443"/>
    <mergeCell ref="C446:D446"/>
    <mergeCell ref="C447:D447"/>
    <mergeCell ref="C448:D448"/>
    <mergeCell ref="C449:D449"/>
    <mergeCell ref="B451:Q451"/>
    <mergeCell ref="C431:D431"/>
    <mergeCell ref="B434:Q434"/>
    <mergeCell ref="G377:H377"/>
    <mergeCell ref="G379:H379"/>
    <mergeCell ref="C384:J384"/>
    <mergeCell ref="D386:E386"/>
    <mergeCell ref="C388:D388"/>
    <mergeCell ref="E388:J388"/>
    <mergeCell ref="D362:H362"/>
    <mergeCell ref="D366:H366"/>
    <mergeCell ref="C368:E368"/>
    <mergeCell ref="G368:I368"/>
    <mergeCell ref="C370:J370"/>
    <mergeCell ref="B417:Q417"/>
    <mergeCell ref="B5:M5"/>
    <mergeCell ref="N5:Q5"/>
    <mergeCell ref="G128:I128"/>
    <mergeCell ref="C128:E128"/>
    <mergeCell ref="C7:Q7"/>
    <mergeCell ref="D107:K107"/>
    <mergeCell ref="B102:Q102"/>
    <mergeCell ref="C111:J111"/>
    <mergeCell ref="H109:I109"/>
    <mergeCell ref="G104:I104"/>
    <mergeCell ref="D122:H122"/>
    <mergeCell ref="D126:H126"/>
    <mergeCell ref="C130:J130"/>
    <mergeCell ref="D132:I132"/>
    <mergeCell ref="C144:J144"/>
    <mergeCell ref="G134:H134"/>
    <mergeCell ref="G139:H139"/>
    <mergeCell ref="G137:H137"/>
    <mergeCell ref="C119:D119"/>
    <mergeCell ref="E119:I119"/>
    <mergeCell ref="B211:Q211"/>
    <mergeCell ref="C208:D208"/>
    <mergeCell ref="C209:D209"/>
    <mergeCell ref="B194:Q194"/>
    <mergeCell ref="B203:Q203"/>
    <mergeCell ref="D228:F228"/>
    <mergeCell ref="C235:E235"/>
    <mergeCell ref="C359:D359"/>
    <mergeCell ref="E359:I359"/>
    <mergeCell ref="B342:Q342"/>
    <mergeCell ref="G344:I344"/>
    <mergeCell ref="D347:K347"/>
    <mergeCell ref="H349:I349"/>
    <mergeCell ref="C351:J351"/>
    <mergeCell ref="C316:F317"/>
    <mergeCell ref="C275:H275"/>
    <mergeCell ref="C284:H284"/>
    <mergeCell ref="C293:E293"/>
    <mergeCell ref="C236:E236"/>
    <mergeCell ref="C237:E237"/>
    <mergeCell ref="B240:Q240"/>
    <mergeCell ref="D244:E244"/>
    <mergeCell ref="F244:G244"/>
    <mergeCell ref="H244:J244"/>
    <mergeCell ref="B242:Q242"/>
    <mergeCell ref="D270:H270"/>
    <mergeCell ref="C206:D206"/>
    <mergeCell ref="C207:D207"/>
    <mergeCell ref="B272:Q272"/>
    <mergeCell ref="C277:P282"/>
    <mergeCell ref="C286:P291"/>
    <mergeCell ref="C295:P300"/>
    <mergeCell ref="B304:Q304"/>
    <mergeCell ref="D245:E248"/>
    <mergeCell ref="F245:G248"/>
    <mergeCell ref="H245:J248"/>
    <mergeCell ref="B250:Q250"/>
    <mergeCell ref="B252:Q252"/>
    <mergeCell ref="E148:J148"/>
    <mergeCell ref="B169:Q169"/>
    <mergeCell ref="B177:Q177"/>
    <mergeCell ref="C179:G179"/>
    <mergeCell ref="C191:D191"/>
    <mergeCell ref="C190:D190"/>
    <mergeCell ref="C189:D189"/>
    <mergeCell ref="C188:D188"/>
    <mergeCell ref="C183:D183"/>
    <mergeCell ref="C234:E234"/>
    <mergeCell ref="AN102:BC102"/>
    <mergeCell ref="AS104:AU104"/>
    <mergeCell ref="AP107:AW107"/>
    <mergeCell ref="AT109:AU109"/>
    <mergeCell ref="AO111:AV111"/>
    <mergeCell ref="AO119:AP119"/>
    <mergeCell ref="AQ119:AU119"/>
    <mergeCell ref="AP122:AT122"/>
    <mergeCell ref="AP126:AT126"/>
    <mergeCell ref="AO128:AQ128"/>
    <mergeCell ref="AS128:AU128"/>
    <mergeCell ref="AO130:AV130"/>
    <mergeCell ref="AP132:AU132"/>
    <mergeCell ref="AS134:AT134"/>
    <mergeCell ref="AS137:AT137"/>
    <mergeCell ref="AS139:AT139"/>
    <mergeCell ref="AO144:AV144"/>
    <mergeCell ref="AP146:AQ146"/>
    <mergeCell ref="AO148:AP148"/>
    <mergeCell ref="AQ148:AV148"/>
    <mergeCell ref="AN169:BC169"/>
    <mergeCell ref="AN177:BC177"/>
    <mergeCell ref="AO179:AS179"/>
    <mergeCell ref="AO183:AP183"/>
    <mergeCell ref="AQ183:BB183"/>
    <mergeCell ref="AO188:AP188"/>
    <mergeCell ref="AO189:AP189"/>
    <mergeCell ref="AO190:AP190"/>
    <mergeCell ref="AO191:AP191"/>
    <mergeCell ref="AN194:BC194"/>
    <mergeCell ref="AN203:BC203"/>
    <mergeCell ref="AO206:AP206"/>
    <mergeCell ref="AO207:AP207"/>
    <mergeCell ref="AO208:AP208"/>
    <mergeCell ref="AP270:AT270"/>
    <mergeCell ref="AN272:BC272"/>
    <mergeCell ref="AO275:AT275"/>
    <mergeCell ref="AO277:BB282"/>
    <mergeCell ref="AO284:AT284"/>
    <mergeCell ref="AO286:BB291"/>
    <mergeCell ref="AO293:AQ293"/>
    <mergeCell ref="AO295:BB300"/>
    <mergeCell ref="AN304:BC304"/>
    <mergeCell ref="AO316:AR317"/>
    <mergeCell ref="AO209:AP209"/>
    <mergeCell ref="AN211:BC211"/>
    <mergeCell ref="AP228:AR228"/>
    <mergeCell ref="AO234:AQ234"/>
    <mergeCell ref="AO235:AQ235"/>
    <mergeCell ref="AO236:AQ236"/>
    <mergeCell ref="AO237:AQ237"/>
    <mergeCell ref="AN240:BC240"/>
    <mergeCell ref="AN242:BC242"/>
    <mergeCell ref="AP244:AQ244"/>
    <mergeCell ref="AR244:AS244"/>
    <mergeCell ref="AT244:AV244"/>
    <mergeCell ref="AP245:AQ248"/>
    <mergeCell ref="AR245:AS248"/>
    <mergeCell ref="AT245:AV248"/>
    <mergeCell ref="AN250:BC250"/>
    <mergeCell ref="AN252:BC252"/>
  </mergeCells>
  <conditionalFormatting sqref="C153:C167">
    <cfRule type="duplicateValues" dxfId="3472" priority="3842"/>
  </conditionalFormatting>
  <conditionalFormatting sqref="K237">
    <cfRule type="expression" dxfId="3471" priority="3828">
      <formula>"Y($D$199&gt;0;$K$237&lt;&gt;$E$199)"</formula>
    </cfRule>
  </conditionalFormatting>
  <conditionalFormatting sqref="E119:I119">
    <cfRule type="expression" dxfId="3470" priority="3798">
      <formula>AND($D$115&gt;1,$E$119="")</formula>
    </cfRule>
    <cfRule type="expression" dxfId="3469" priority="3825">
      <formula>$D$115&gt;1</formula>
    </cfRule>
  </conditionalFormatting>
  <conditionalFormatting sqref="H179">
    <cfRule type="expression" dxfId="3468" priority="3808">
      <formula>$D$174&gt;0</formula>
    </cfRule>
  </conditionalFormatting>
  <conditionalFormatting sqref="D213:G213">
    <cfRule type="expression" dxfId="3467" priority="3803">
      <formula>$D$199&gt;0</formula>
    </cfRule>
  </conditionalFormatting>
  <conditionalFormatting sqref="D228:F228">
    <cfRule type="expression" dxfId="3466" priority="3802">
      <formula>$D$199&gt;0</formula>
    </cfRule>
  </conditionalFormatting>
  <conditionalFormatting sqref="D213:G228">
    <cfRule type="expression" dxfId="3465" priority="3801">
      <formula>$D$199&gt;0</formula>
    </cfRule>
  </conditionalFormatting>
  <conditionalFormatting sqref="D104 G104 D107:K107 D109 H109:I109">
    <cfRule type="containsBlanks" dxfId="3464" priority="3845">
      <formula>LEN(TRIM(D104))=0</formula>
    </cfRule>
  </conditionalFormatting>
  <conditionalFormatting sqref="D113 D115 D117">
    <cfRule type="containsBlanks" dxfId="3463" priority="3799">
      <formula>LEN(TRIM(D113))=0</formula>
    </cfRule>
  </conditionalFormatting>
  <conditionalFormatting sqref="D122:H122 D126:H126">
    <cfRule type="containsBlanks" dxfId="3462" priority="3844">
      <formula>LEN(TRIM(D122))=0</formula>
    </cfRule>
  </conditionalFormatting>
  <conditionalFormatting sqref="D132:I132 D134 G134 D137 G137 D139">
    <cfRule type="containsBlanks" dxfId="3461" priority="3796">
      <formula>LEN(TRIM(D132))=0</formula>
    </cfRule>
  </conditionalFormatting>
  <conditionalFormatting sqref="D146:E146">
    <cfRule type="containsBlanks" dxfId="3460" priority="3795">
      <formula>LEN(TRIM(D146))=0</formula>
    </cfRule>
  </conditionalFormatting>
  <conditionalFormatting sqref="E148:J148">
    <cfRule type="expression" dxfId="3459" priority="3794">
      <formula>AND($D$146&gt;0,$E$148="")</formula>
    </cfRule>
  </conditionalFormatting>
  <conditionalFormatting sqref="F233:K237">
    <cfRule type="expression" dxfId="3458" priority="3793">
      <formula>$D$199&gt;0</formula>
    </cfRule>
  </conditionalFormatting>
  <conditionalFormatting sqref="C234:E237">
    <cfRule type="expression" dxfId="3457" priority="3792">
      <formula>$D$199&gt;0</formula>
    </cfRule>
  </conditionalFormatting>
  <conditionalFormatting sqref="F233:K233">
    <cfRule type="expression" dxfId="3456" priority="3791">
      <formula>$D$199&gt;0</formula>
    </cfRule>
  </conditionalFormatting>
  <conditionalFormatting sqref="K234:K236">
    <cfRule type="expression" dxfId="3455" priority="3790">
      <formula>$D$199&gt;0</formula>
    </cfRule>
  </conditionalFormatting>
  <conditionalFormatting sqref="C237:K237">
    <cfRule type="expression" dxfId="3454" priority="3789">
      <formula>$D$199&gt;0</formula>
    </cfRule>
  </conditionalFormatting>
  <conditionalFormatting sqref="C277:P282 C286:P291 C295:P300">
    <cfRule type="containsBlanks" dxfId="3453" priority="3783">
      <formula>LEN(TRIM(C277))=0</formula>
    </cfRule>
  </conditionalFormatting>
  <conditionalFormatting sqref="C393:C407">
    <cfRule type="duplicateValues" dxfId="3452" priority="3694"/>
  </conditionalFormatting>
  <conditionalFormatting sqref="K477">
    <cfRule type="expression" dxfId="3451" priority="3689">
      <formula>"Y($D$439&gt;0;$K$477&lt;&gt;$D$439&gt;0)"</formula>
    </cfRule>
  </conditionalFormatting>
  <conditionalFormatting sqref="E359:I359">
    <cfRule type="expression" dxfId="3450" priority="3665">
      <formula>AND($D$115&gt;1,$E$119="")</formula>
    </cfRule>
    <cfRule type="expression" dxfId="3449" priority="3688">
      <formula>$D$115&gt;1</formula>
    </cfRule>
  </conditionalFormatting>
  <conditionalFormatting sqref="H419">
    <cfRule type="expression" dxfId="3448" priority="3672">
      <formula>$E$414&gt;0</formula>
    </cfRule>
  </conditionalFormatting>
  <conditionalFormatting sqref="D453:G453">
    <cfRule type="expression" dxfId="3447" priority="3669">
      <formula>$D$439&gt;0</formula>
    </cfRule>
  </conditionalFormatting>
  <conditionalFormatting sqref="D468:F468">
    <cfRule type="expression" dxfId="3446" priority="3668">
      <formula>$D$439&gt;0</formula>
    </cfRule>
  </conditionalFormatting>
  <conditionalFormatting sqref="D453:G468">
    <cfRule type="expression" dxfId="3445" priority="3667">
      <formula>$D$439&gt;0</formula>
    </cfRule>
  </conditionalFormatting>
  <conditionalFormatting sqref="D344 G344 D347:K347 D349 H349:I349">
    <cfRule type="containsBlanks" dxfId="3444" priority="3697">
      <formula>LEN(TRIM(D344))=0</formula>
    </cfRule>
  </conditionalFormatting>
  <conditionalFormatting sqref="D353 D355 D357">
    <cfRule type="containsBlanks" dxfId="3443" priority="3666">
      <formula>LEN(TRIM(D353))=0</formula>
    </cfRule>
  </conditionalFormatting>
  <conditionalFormatting sqref="D362:H362 D366:H366">
    <cfRule type="containsBlanks" dxfId="3442" priority="3696">
      <formula>LEN(TRIM(D362))=0</formula>
    </cfRule>
  </conditionalFormatting>
  <conditionalFormatting sqref="D372:I372 D374 G374 D377 G377 D379">
    <cfRule type="containsBlanks" dxfId="3441" priority="3664">
      <formula>LEN(TRIM(D372))=0</formula>
    </cfRule>
  </conditionalFormatting>
  <conditionalFormatting sqref="D386:E386">
    <cfRule type="containsBlanks" dxfId="3440" priority="3663">
      <formula>LEN(TRIM(D386))=0</formula>
    </cfRule>
  </conditionalFormatting>
  <conditionalFormatting sqref="E388:J388">
    <cfRule type="expression" dxfId="3439" priority="3662">
      <formula>AND($D$146&gt;0,$E$148="")</formula>
    </cfRule>
  </conditionalFormatting>
  <conditionalFormatting sqref="F473:K477">
    <cfRule type="expression" dxfId="3438" priority="3661">
      <formula>$D$439&gt;0</formula>
    </cfRule>
  </conditionalFormatting>
  <conditionalFormatting sqref="C474:E477">
    <cfRule type="expression" dxfId="3437" priority="3660">
      <formula>$D$439&gt;0</formula>
    </cfRule>
  </conditionalFormatting>
  <conditionalFormatting sqref="F473:K473">
    <cfRule type="expression" dxfId="3436" priority="3659">
      <formula>$D$439&gt;0</formula>
    </cfRule>
  </conditionalFormatting>
  <conditionalFormatting sqref="K474:K476">
    <cfRule type="expression" dxfId="3435" priority="3658">
      <formula>$D$439&gt;0</formula>
    </cfRule>
  </conditionalFormatting>
  <conditionalFormatting sqref="C477:K477">
    <cfRule type="expression" dxfId="3434" priority="3657">
      <formula>$D$439&gt;0</formula>
    </cfRule>
  </conditionalFormatting>
  <conditionalFormatting sqref="C517:P522 C526:P531 C535:P540">
    <cfRule type="containsBlanks" dxfId="3433" priority="3651">
      <formula>LEN(TRIM(C517))=0</formula>
    </cfRule>
  </conditionalFormatting>
  <conditionalFormatting sqref="E1079:I1079">
    <cfRule type="expression" dxfId="3432" priority="2323">
      <formula>AND($D$115&gt;1,$E$119="")</formula>
    </cfRule>
    <cfRule type="expression" dxfId="3431" priority="2346">
      <formula>$D$115&gt;1</formula>
    </cfRule>
  </conditionalFormatting>
  <conditionalFormatting sqref="D1064 G1064 D1067:K1067 D1069 H1069:I1069">
    <cfRule type="containsBlanks" dxfId="3430" priority="2355">
      <formula>LEN(TRIM(D1064))=0</formula>
    </cfRule>
  </conditionalFormatting>
  <conditionalFormatting sqref="D1073 D1075 D1077">
    <cfRule type="containsBlanks" dxfId="3429" priority="2324">
      <formula>LEN(TRIM(D1073))=0</formula>
    </cfRule>
  </conditionalFormatting>
  <conditionalFormatting sqref="D1082:H1082 D1086:H1086">
    <cfRule type="containsBlanks" dxfId="3428" priority="2354">
      <formula>LEN(TRIM(D1082))=0</formula>
    </cfRule>
  </conditionalFormatting>
  <conditionalFormatting sqref="D1092:I1092 D1094 G1094 D1097 G1097 D1099">
    <cfRule type="containsBlanks" dxfId="3427" priority="2322">
      <formula>LEN(TRIM(D1092))=0</formula>
    </cfRule>
  </conditionalFormatting>
  <conditionalFormatting sqref="D1106:E1106">
    <cfRule type="containsBlanks" dxfId="3426" priority="2321">
      <formula>LEN(TRIM(D1106))=0</formula>
    </cfRule>
  </conditionalFormatting>
  <conditionalFormatting sqref="E1108:J1108">
    <cfRule type="expression" dxfId="3425" priority="2320">
      <formula>AND($D$146&gt;0,$E$148="")</formula>
    </cfRule>
  </conditionalFormatting>
  <conditionalFormatting sqref="C1237:P1242 C1246:P1251 C1255:P1260">
    <cfRule type="containsBlanks" dxfId="3424" priority="2309">
      <formula>LEN(TRIM(C1237))=0</formula>
    </cfRule>
  </conditionalFormatting>
  <conditionalFormatting sqref="C1113:C1127">
    <cfRule type="duplicateValues" dxfId="3423" priority="2352"/>
  </conditionalFormatting>
  <conditionalFormatting sqref="C633:C647">
    <cfRule type="duplicateValues" dxfId="3422" priority="2474"/>
  </conditionalFormatting>
  <conditionalFormatting sqref="K717">
    <cfRule type="expression" dxfId="3421" priority="2469">
      <formula>"Y($D$439&gt;0;$K$477&lt;&gt;$D$439&gt;0)"</formula>
    </cfRule>
  </conditionalFormatting>
  <conditionalFormatting sqref="E599:I599">
    <cfRule type="expression" dxfId="3420" priority="2445">
      <formula>AND($D$115&gt;1,$E$119="")</formula>
    </cfRule>
    <cfRule type="expression" dxfId="3419" priority="2468">
      <formula>$D$115&gt;1</formula>
    </cfRule>
  </conditionalFormatting>
  <conditionalFormatting sqref="H659">
    <cfRule type="expression" dxfId="3418" priority="2452">
      <formula>$E$414&gt;0</formula>
    </cfRule>
  </conditionalFormatting>
  <conditionalFormatting sqref="D693:G693">
    <cfRule type="expression" dxfId="3417" priority="2449">
      <formula>$D$439&gt;0</formula>
    </cfRule>
  </conditionalFormatting>
  <conditionalFormatting sqref="D708:F708">
    <cfRule type="expression" dxfId="3416" priority="2448">
      <formula>$D$439&gt;0</formula>
    </cfRule>
  </conditionalFormatting>
  <conditionalFormatting sqref="D693:G708">
    <cfRule type="expression" dxfId="3415" priority="2447">
      <formula>$D$439&gt;0</formula>
    </cfRule>
  </conditionalFormatting>
  <conditionalFormatting sqref="D584 G584 D587:K587 D589 H589:I589">
    <cfRule type="containsBlanks" dxfId="3414" priority="2477">
      <formula>LEN(TRIM(D584))=0</formula>
    </cfRule>
  </conditionalFormatting>
  <conditionalFormatting sqref="D593 D595 D597">
    <cfRule type="containsBlanks" dxfId="3413" priority="2446">
      <formula>LEN(TRIM(D593))=0</formula>
    </cfRule>
  </conditionalFormatting>
  <conditionalFormatting sqref="D602:H602 D606:H606">
    <cfRule type="containsBlanks" dxfId="3412" priority="2476">
      <formula>LEN(TRIM(D602))=0</formula>
    </cfRule>
  </conditionalFormatting>
  <conditionalFormatting sqref="D612:I612 D614 G614 D617 G617 D619">
    <cfRule type="containsBlanks" dxfId="3411" priority="2444">
      <formula>LEN(TRIM(D612))=0</formula>
    </cfRule>
  </conditionalFormatting>
  <conditionalFormatting sqref="D626:E626">
    <cfRule type="containsBlanks" dxfId="3410" priority="2443">
      <formula>LEN(TRIM(D626))=0</formula>
    </cfRule>
  </conditionalFormatting>
  <conditionalFormatting sqref="E628:J628">
    <cfRule type="expression" dxfId="3409" priority="2442">
      <formula>AND($D$146&gt;0,$E$148="")</formula>
    </cfRule>
  </conditionalFormatting>
  <conditionalFormatting sqref="F713:K717">
    <cfRule type="expression" dxfId="3408" priority="2441">
      <formula>$D$439&gt;0</formula>
    </cfRule>
  </conditionalFormatting>
  <conditionalFormatting sqref="C714:E717">
    <cfRule type="expression" dxfId="3407" priority="2440">
      <formula>$D$439&gt;0</formula>
    </cfRule>
  </conditionalFormatting>
  <conditionalFormatting sqref="F713:K713">
    <cfRule type="expression" dxfId="3406" priority="2439">
      <formula>$D$439&gt;0</formula>
    </cfRule>
  </conditionalFormatting>
  <conditionalFormatting sqref="K714:K716">
    <cfRule type="expression" dxfId="3405" priority="2438">
      <formula>$D$439&gt;0</formula>
    </cfRule>
  </conditionalFormatting>
  <conditionalFormatting sqref="C717:K717">
    <cfRule type="expression" dxfId="3404" priority="2437">
      <formula>$D$439&gt;0</formula>
    </cfRule>
  </conditionalFormatting>
  <conditionalFormatting sqref="C757:P762 C766:P771 C775:P780">
    <cfRule type="containsBlanks" dxfId="3403" priority="2431">
      <formula>LEN(TRIM(C757))=0</formula>
    </cfRule>
  </conditionalFormatting>
  <conditionalFormatting sqref="C873:C887">
    <cfRule type="duplicateValues" dxfId="3402" priority="2413"/>
  </conditionalFormatting>
  <conditionalFormatting sqref="K957">
    <cfRule type="expression" dxfId="3401" priority="2408">
      <formula>"Y($D$439&gt;0;$K$477&lt;&gt;$D$439&gt;0)"</formula>
    </cfRule>
  </conditionalFormatting>
  <conditionalFormatting sqref="E839:I839">
    <cfRule type="expression" dxfId="3400" priority="2384">
      <formula>AND($D$115&gt;1,$E$119="")</formula>
    </cfRule>
    <cfRule type="expression" dxfId="3399" priority="2407">
      <formula>$D$115&gt;1</formula>
    </cfRule>
  </conditionalFormatting>
  <conditionalFormatting sqref="H899">
    <cfRule type="expression" dxfId="3398" priority="2391">
      <formula>$E$414&gt;0</formula>
    </cfRule>
  </conditionalFormatting>
  <conditionalFormatting sqref="D933:G933">
    <cfRule type="expression" dxfId="3397" priority="2388">
      <formula>$D$439&gt;0</formula>
    </cfRule>
  </conditionalFormatting>
  <conditionalFormatting sqref="D948:F948">
    <cfRule type="expression" dxfId="3396" priority="2387">
      <formula>$D$439&gt;0</formula>
    </cfRule>
  </conditionalFormatting>
  <conditionalFormatting sqref="D933:G948">
    <cfRule type="expression" dxfId="3395" priority="2386">
      <formula>$D$439&gt;0</formula>
    </cfRule>
  </conditionalFormatting>
  <conditionalFormatting sqref="D824 G824 D827:K827 D829 H829:I829">
    <cfRule type="containsBlanks" dxfId="3394" priority="2416">
      <formula>LEN(TRIM(D824))=0</formula>
    </cfRule>
  </conditionalFormatting>
  <conditionalFormatting sqref="D833 D835 D837">
    <cfRule type="containsBlanks" dxfId="3393" priority="2385">
      <formula>LEN(TRIM(D833))=0</formula>
    </cfRule>
  </conditionalFormatting>
  <conditionalFormatting sqref="D842:H842 D846:H846">
    <cfRule type="containsBlanks" dxfId="3392" priority="2415">
      <formula>LEN(TRIM(D842))=0</formula>
    </cfRule>
  </conditionalFormatting>
  <conditionalFormatting sqref="D852:I852 D854 G854 D857 G857 D859">
    <cfRule type="containsBlanks" dxfId="3391" priority="2383">
      <formula>LEN(TRIM(D852))=0</formula>
    </cfRule>
  </conditionalFormatting>
  <conditionalFormatting sqref="D866:E866">
    <cfRule type="containsBlanks" dxfId="3390" priority="2382">
      <formula>LEN(TRIM(D866))=0</formula>
    </cfRule>
  </conditionalFormatting>
  <conditionalFormatting sqref="E868:J868">
    <cfRule type="expression" dxfId="3389" priority="2381">
      <formula>AND($D$146&gt;0,$E$148="")</formula>
    </cfRule>
  </conditionalFormatting>
  <conditionalFormatting sqref="F953:K957">
    <cfRule type="expression" dxfId="3388" priority="2380">
      <formula>$D$439&gt;0</formula>
    </cfRule>
  </conditionalFormatting>
  <conditionalFormatting sqref="C954:E957">
    <cfRule type="expression" dxfId="3387" priority="2379">
      <formula>$D$439&gt;0</formula>
    </cfRule>
  </conditionalFormatting>
  <conditionalFormatting sqref="F953:K953">
    <cfRule type="expression" dxfId="3386" priority="2378">
      <formula>$D$439&gt;0</formula>
    </cfRule>
  </conditionalFormatting>
  <conditionalFormatting sqref="K954:K956">
    <cfRule type="expression" dxfId="3385" priority="2377">
      <formula>$D$439&gt;0</formula>
    </cfRule>
  </conditionalFormatting>
  <conditionalFormatting sqref="C957:K957">
    <cfRule type="expression" dxfId="3384" priority="2376">
      <formula>$D$439&gt;0</formula>
    </cfRule>
  </conditionalFormatting>
  <conditionalFormatting sqref="C997:P1002 C1006:P1011 C1015:P1020">
    <cfRule type="containsBlanks" dxfId="3383" priority="2370">
      <formula>LEN(TRIM(C997))=0</formula>
    </cfRule>
  </conditionalFormatting>
  <conditionalFormatting sqref="K1197">
    <cfRule type="expression" dxfId="3382" priority="2347">
      <formula>"Y($D$439&gt;0;$K$477&lt;&gt;$D$439&gt;0)"</formula>
    </cfRule>
  </conditionalFormatting>
  <conditionalFormatting sqref="H1139">
    <cfRule type="expression" dxfId="3381" priority="2330">
      <formula>$E$414&gt;0</formula>
    </cfRule>
  </conditionalFormatting>
  <conditionalFormatting sqref="D1173:G1173">
    <cfRule type="expression" dxfId="3380" priority="2327">
      <formula>$D$439&gt;0</formula>
    </cfRule>
  </conditionalFormatting>
  <conditionalFormatting sqref="D1188:F1188">
    <cfRule type="expression" dxfId="3379" priority="2326">
      <formula>$D$439&gt;0</formula>
    </cfRule>
  </conditionalFormatting>
  <conditionalFormatting sqref="D1173:G1188">
    <cfRule type="expression" dxfId="3378" priority="2325">
      <formula>$D$439&gt;0</formula>
    </cfRule>
  </conditionalFormatting>
  <conditionalFormatting sqref="F1193:K1197">
    <cfRule type="expression" dxfId="3377" priority="2319">
      <formula>$D$439&gt;0</formula>
    </cfRule>
  </conditionalFormatting>
  <conditionalFormatting sqref="C1194:E1197">
    <cfRule type="expression" dxfId="3376" priority="2318">
      <formula>$D$439&gt;0</formula>
    </cfRule>
  </conditionalFormatting>
  <conditionalFormatting sqref="F1193:K1193">
    <cfRule type="expression" dxfId="3375" priority="2317">
      <formula>$D$439&gt;0</formula>
    </cfRule>
  </conditionalFormatting>
  <conditionalFormatting sqref="K1194:K1196">
    <cfRule type="expression" dxfId="3374" priority="2316">
      <formula>$D$439&gt;0</formula>
    </cfRule>
  </conditionalFormatting>
  <conditionalFormatting sqref="C1197:K1197">
    <cfRule type="expression" dxfId="3373" priority="2315">
      <formula>$D$439&gt;0</formula>
    </cfRule>
  </conditionalFormatting>
  <conditionalFormatting sqref="C1353:C1367">
    <cfRule type="duplicateValues" dxfId="3372" priority="2291"/>
  </conditionalFormatting>
  <conditionalFormatting sqref="K1437">
    <cfRule type="expression" dxfId="3371" priority="2286">
      <formula>"Y($D$439&gt;0;$K$477&lt;&gt;$D$439&gt;0)"</formula>
    </cfRule>
  </conditionalFormatting>
  <conditionalFormatting sqref="E1319:I1319">
    <cfRule type="expression" dxfId="3370" priority="2262">
      <formula>AND($D$115&gt;1,$E$119="")</formula>
    </cfRule>
    <cfRule type="expression" dxfId="3369" priority="2285">
      <formula>$D$115&gt;1</formula>
    </cfRule>
  </conditionalFormatting>
  <conditionalFormatting sqref="H1379">
    <cfRule type="expression" dxfId="3368" priority="2269">
      <formula>$E$414&gt;0</formula>
    </cfRule>
  </conditionalFormatting>
  <conditionalFormatting sqref="D1413:G1413">
    <cfRule type="expression" dxfId="3367" priority="2266">
      <formula>$D$439&gt;0</formula>
    </cfRule>
  </conditionalFormatting>
  <conditionalFormatting sqref="D1428:F1428">
    <cfRule type="expression" dxfId="3366" priority="2265">
      <formula>$D$439&gt;0</formula>
    </cfRule>
  </conditionalFormatting>
  <conditionalFormatting sqref="D1413:G1428">
    <cfRule type="expression" dxfId="3365" priority="2264">
      <formula>$D$439&gt;0</formula>
    </cfRule>
  </conditionalFormatting>
  <conditionalFormatting sqref="D1304 G1304 D1307:K1307 D1309 H1309:I1309">
    <cfRule type="containsBlanks" dxfId="3364" priority="2294">
      <formula>LEN(TRIM(D1304))=0</formula>
    </cfRule>
  </conditionalFormatting>
  <conditionalFormatting sqref="D1313 D1315 D1317">
    <cfRule type="containsBlanks" dxfId="3363" priority="2263">
      <formula>LEN(TRIM(D1313))=0</formula>
    </cfRule>
  </conditionalFormatting>
  <conditionalFormatting sqref="D1322:H1322 D1326:H1326">
    <cfRule type="containsBlanks" dxfId="3362" priority="2293">
      <formula>LEN(TRIM(D1322))=0</formula>
    </cfRule>
  </conditionalFormatting>
  <conditionalFormatting sqref="D1332:I1332 D1334 G1334 D1337 G1337 D1339">
    <cfRule type="containsBlanks" dxfId="3361" priority="2261">
      <formula>LEN(TRIM(D1332))=0</formula>
    </cfRule>
  </conditionalFormatting>
  <conditionalFormatting sqref="D1346:E1346">
    <cfRule type="containsBlanks" dxfId="3360" priority="2260">
      <formula>LEN(TRIM(D1346))=0</formula>
    </cfRule>
  </conditionalFormatting>
  <conditionalFormatting sqref="E1348:J1348">
    <cfRule type="expression" dxfId="3359" priority="2259">
      <formula>AND($D$146&gt;0,$E$148="")</formula>
    </cfRule>
  </conditionalFormatting>
  <conditionalFormatting sqref="F1433:K1437">
    <cfRule type="expression" dxfId="3358" priority="2258">
      <formula>$D$439&gt;0</formula>
    </cfRule>
  </conditionalFormatting>
  <conditionalFormatting sqref="C1434:E1437">
    <cfRule type="expression" dxfId="3357" priority="2257">
      <formula>$D$439&gt;0</formula>
    </cfRule>
  </conditionalFormatting>
  <conditionalFormatting sqref="F1433:K1433">
    <cfRule type="expression" dxfId="3356" priority="2256">
      <formula>$D$439&gt;0</formula>
    </cfRule>
  </conditionalFormatting>
  <conditionalFormatting sqref="K1434:K1436">
    <cfRule type="expression" dxfId="3355" priority="2255">
      <formula>$D$439&gt;0</formula>
    </cfRule>
  </conditionalFormatting>
  <conditionalFormatting sqref="C1437:K1437">
    <cfRule type="expression" dxfId="3354" priority="2254">
      <formula>$D$439&gt;0</formula>
    </cfRule>
  </conditionalFormatting>
  <conditionalFormatting sqref="C1477:P1482 C1486:P1491 C1495:P1500">
    <cfRule type="containsBlanks" dxfId="3353" priority="2248">
      <formula>LEN(TRIM(C1477))=0</formula>
    </cfRule>
  </conditionalFormatting>
  <conditionalFormatting sqref="C1593:C1607">
    <cfRule type="duplicateValues" dxfId="3352" priority="2230"/>
  </conditionalFormatting>
  <conditionalFormatting sqref="K1677">
    <cfRule type="expression" dxfId="3351" priority="2225">
      <formula>"Y($D$439&gt;0;$K$477&lt;&gt;$D$439&gt;0)"</formula>
    </cfRule>
  </conditionalFormatting>
  <conditionalFormatting sqref="E1559:I1559">
    <cfRule type="expression" dxfId="3350" priority="2201">
      <formula>AND($D$115&gt;1,$E$119="")</formula>
    </cfRule>
    <cfRule type="expression" dxfId="3349" priority="2224">
      <formula>$D$115&gt;1</formula>
    </cfRule>
  </conditionalFormatting>
  <conditionalFormatting sqref="H1619">
    <cfRule type="expression" dxfId="3348" priority="2208">
      <formula>$E$414&gt;0</formula>
    </cfRule>
  </conditionalFormatting>
  <conditionalFormatting sqref="D1653:G1653">
    <cfRule type="expression" dxfId="3347" priority="2205">
      <formula>$D$439&gt;0</formula>
    </cfRule>
  </conditionalFormatting>
  <conditionalFormatting sqref="D1668:F1668">
    <cfRule type="expression" dxfId="3346" priority="2204">
      <formula>$D$439&gt;0</formula>
    </cfRule>
  </conditionalFormatting>
  <conditionalFormatting sqref="D1653:G1668">
    <cfRule type="expression" dxfId="3345" priority="2203">
      <formula>$D$439&gt;0</formula>
    </cfRule>
  </conditionalFormatting>
  <conditionalFormatting sqref="D1544 G1544 D1547:K1547 D1549 H1549:I1549">
    <cfRule type="containsBlanks" dxfId="3344" priority="2233">
      <formula>LEN(TRIM(D1544))=0</formula>
    </cfRule>
  </conditionalFormatting>
  <conditionalFormatting sqref="D1553 D1555 D1557">
    <cfRule type="containsBlanks" dxfId="3343" priority="2202">
      <formula>LEN(TRIM(D1553))=0</formula>
    </cfRule>
  </conditionalFormatting>
  <conditionalFormatting sqref="D1562:H1562 D1566:H1566">
    <cfRule type="containsBlanks" dxfId="3342" priority="2232">
      <formula>LEN(TRIM(D1562))=0</formula>
    </cfRule>
  </conditionalFormatting>
  <conditionalFormatting sqref="D1572:I1572 D1574 G1574 D1577 G1577 D1579">
    <cfRule type="containsBlanks" dxfId="3341" priority="2200">
      <formula>LEN(TRIM(D1572))=0</formula>
    </cfRule>
  </conditionalFormatting>
  <conditionalFormatting sqref="D1586:E1586">
    <cfRule type="containsBlanks" dxfId="3340" priority="2199">
      <formula>LEN(TRIM(D1586))=0</formula>
    </cfRule>
  </conditionalFormatting>
  <conditionalFormatting sqref="E1588:J1588">
    <cfRule type="expression" dxfId="3339" priority="2198">
      <formula>AND($D$146&gt;0,$E$148="")</formula>
    </cfRule>
  </conditionalFormatting>
  <conditionalFormatting sqref="F1673:K1677">
    <cfRule type="expression" dxfId="3338" priority="2197">
      <formula>$D$439&gt;0</formula>
    </cfRule>
  </conditionalFormatting>
  <conditionalFormatting sqref="C1674:E1677">
    <cfRule type="expression" dxfId="3337" priority="2196">
      <formula>$D$439&gt;0</formula>
    </cfRule>
  </conditionalFormatting>
  <conditionalFormatting sqref="F1673:K1673">
    <cfRule type="expression" dxfId="3336" priority="2195">
      <formula>$D$439&gt;0</formula>
    </cfRule>
  </conditionalFormatting>
  <conditionalFormatting sqref="K1674:K1676">
    <cfRule type="expression" dxfId="3335" priority="2194">
      <formula>$D$439&gt;0</formula>
    </cfRule>
  </conditionalFormatting>
  <conditionalFormatting sqref="C1677:K1677">
    <cfRule type="expression" dxfId="3334" priority="2193">
      <formula>$D$439&gt;0</formula>
    </cfRule>
  </conditionalFormatting>
  <conditionalFormatting sqref="C1717:P1722 C1726:P1731 C1735:P1740">
    <cfRule type="containsBlanks" dxfId="3333" priority="2187">
      <formula>LEN(TRIM(C1717))=0</formula>
    </cfRule>
  </conditionalFormatting>
  <conditionalFormatting sqref="C1833:C1847">
    <cfRule type="duplicateValues" dxfId="3332" priority="2169"/>
  </conditionalFormatting>
  <conditionalFormatting sqref="K1917">
    <cfRule type="expression" dxfId="3331" priority="2164">
      <formula>"Y($D$439&gt;0;$K$477&lt;&gt;$D$439&gt;0)"</formula>
    </cfRule>
  </conditionalFormatting>
  <conditionalFormatting sqref="E1799:I1799">
    <cfRule type="expression" dxfId="3330" priority="2140">
      <formula>AND($D$115&gt;1,$E$119="")</formula>
    </cfRule>
    <cfRule type="expression" dxfId="3329" priority="2163">
      <formula>$D$115&gt;1</formula>
    </cfRule>
  </conditionalFormatting>
  <conditionalFormatting sqref="H1859">
    <cfRule type="expression" dxfId="3328" priority="2147">
      <formula>$E$414&gt;0</formula>
    </cfRule>
  </conditionalFormatting>
  <conditionalFormatting sqref="D1893:G1893">
    <cfRule type="expression" dxfId="3327" priority="2144">
      <formula>$D$439&gt;0</formula>
    </cfRule>
  </conditionalFormatting>
  <conditionalFormatting sqref="D1908:F1908">
    <cfRule type="expression" dxfId="3326" priority="2143">
      <formula>$D$439&gt;0</formula>
    </cfRule>
  </conditionalFormatting>
  <conditionalFormatting sqref="D1893:G1908">
    <cfRule type="expression" dxfId="3325" priority="2142">
      <formula>$D$439&gt;0</formula>
    </cfRule>
  </conditionalFormatting>
  <conditionalFormatting sqref="D1784 G1784 D1787:K1787 D1789 H1789:I1789">
    <cfRule type="containsBlanks" dxfId="3324" priority="2172">
      <formula>LEN(TRIM(D1784))=0</formula>
    </cfRule>
  </conditionalFormatting>
  <conditionalFormatting sqref="D1793 D1795 D1797">
    <cfRule type="containsBlanks" dxfId="3323" priority="2141">
      <formula>LEN(TRIM(D1793))=0</formula>
    </cfRule>
  </conditionalFormatting>
  <conditionalFormatting sqref="D1802:H1802 D1806:H1806">
    <cfRule type="containsBlanks" dxfId="3322" priority="2171">
      <formula>LEN(TRIM(D1802))=0</formula>
    </cfRule>
  </conditionalFormatting>
  <conditionalFormatting sqref="D1812:I1812 D1814 G1814 D1817 G1817 D1819">
    <cfRule type="containsBlanks" dxfId="3321" priority="2139">
      <formula>LEN(TRIM(D1812))=0</formula>
    </cfRule>
  </conditionalFormatting>
  <conditionalFormatting sqref="D1826:E1826">
    <cfRule type="containsBlanks" dxfId="3320" priority="2138">
      <formula>LEN(TRIM(D1826))=0</formula>
    </cfRule>
  </conditionalFormatting>
  <conditionalFormatting sqref="E1828:J1828">
    <cfRule type="expression" dxfId="3319" priority="2137">
      <formula>AND($D$146&gt;0,$E$148="")</formula>
    </cfRule>
  </conditionalFormatting>
  <conditionalFormatting sqref="F1913:K1917">
    <cfRule type="expression" dxfId="3318" priority="2136">
      <formula>$D$439&gt;0</formula>
    </cfRule>
  </conditionalFormatting>
  <conditionalFormatting sqref="C1914:E1917">
    <cfRule type="expression" dxfId="3317" priority="2135">
      <formula>$D$439&gt;0</formula>
    </cfRule>
  </conditionalFormatting>
  <conditionalFormatting sqref="F1913:K1913">
    <cfRule type="expression" dxfId="3316" priority="2134">
      <formula>$D$439&gt;0</formula>
    </cfRule>
  </conditionalFormatting>
  <conditionalFormatting sqref="K1914:K1916">
    <cfRule type="expression" dxfId="3315" priority="2133">
      <formula>$D$439&gt;0</formula>
    </cfRule>
  </conditionalFormatting>
  <conditionalFormatting sqref="C1917:K1917">
    <cfRule type="expression" dxfId="3314" priority="2132">
      <formula>$D$439&gt;0</formula>
    </cfRule>
  </conditionalFormatting>
  <conditionalFormatting sqref="C1957:P1962 C1966:P1971 C1975:P1980">
    <cfRule type="containsBlanks" dxfId="3313" priority="2126">
      <formula>LEN(TRIM(C1957))=0</formula>
    </cfRule>
  </conditionalFormatting>
  <conditionalFormatting sqref="C2073:C2087">
    <cfRule type="duplicateValues" dxfId="3312" priority="2108"/>
  </conditionalFormatting>
  <conditionalFormatting sqref="K2157">
    <cfRule type="expression" dxfId="3311" priority="2103">
      <formula>"Y($D$439&gt;0;$K$477&lt;&gt;$D$439&gt;0)"</formula>
    </cfRule>
  </conditionalFormatting>
  <conditionalFormatting sqref="E2039:I2039">
    <cfRule type="expression" dxfId="3310" priority="2079">
      <formula>AND($D$115&gt;1,$E$119="")</formula>
    </cfRule>
    <cfRule type="expression" dxfId="3309" priority="2102">
      <formula>$D$115&gt;1</formula>
    </cfRule>
  </conditionalFormatting>
  <conditionalFormatting sqref="H2099">
    <cfRule type="expression" dxfId="3308" priority="2086">
      <formula>$E$414&gt;0</formula>
    </cfRule>
  </conditionalFormatting>
  <conditionalFormatting sqref="D2133:G2133">
    <cfRule type="expression" dxfId="3307" priority="2083">
      <formula>$D$439&gt;0</formula>
    </cfRule>
  </conditionalFormatting>
  <conditionalFormatting sqref="D2148:F2148">
    <cfRule type="expression" dxfId="3306" priority="2082">
      <formula>$D$439&gt;0</formula>
    </cfRule>
  </conditionalFormatting>
  <conditionalFormatting sqref="D2133:G2148">
    <cfRule type="expression" dxfId="3305" priority="2081">
      <formula>$D$439&gt;0</formula>
    </cfRule>
  </conditionalFormatting>
  <conditionalFormatting sqref="D2024 G2024 D2027:K2027 D2029 H2029:I2029">
    <cfRule type="containsBlanks" dxfId="3304" priority="2111">
      <formula>LEN(TRIM(D2024))=0</formula>
    </cfRule>
  </conditionalFormatting>
  <conditionalFormatting sqref="D2033 D2035 D2037">
    <cfRule type="containsBlanks" dxfId="3303" priority="2080">
      <formula>LEN(TRIM(D2033))=0</formula>
    </cfRule>
  </conditionalFormatting>
  <conditionalFormatting sqref="D2042:H2042 D2046:H2046">
    <cfRule type="containsBlanks" dxfId="3302" priority="2110">
      <formula>LEN(TRIM(D2042))=0</formula>
    </cfRule>
  </conditionalFormatting>
  <conditionalFormatting sqref="D2052:I2052 D2054 G2054 D2057 G2057 D2059">
    <cfRule type="containsBlanks" dxfId="3301" priority="2078">
      <formula>LEN(TRIM(D2052))=0</formula>
    </cfRule>
  </conditionalFormatting>
  <conditionalFormatting sqref="D2066:E2066">
    <cfRule type="containsBlanks" dxfId="3300" priority="2077">
      <formula>LEN(TRIM(D2066))=0</formula>
    </cfRule>
  </conditionalFormatting>
  <conditionalFormatting sqref="E2068:J2068">
    <cfRule type="expression" dxfId="3299" priority="2076">
      <formula>AND($D$146&gt;0,$E$148="")</formula>
    </cfRule>
  </conditionalFormatting>
  <conditionalFormatting sqref="F2153:K2157">
    <cfRule type="expression" dxfId="3298" priority="2075">
      <formula>$D$439&gt;0</formula>
    </cfRule>
  </conditionalFormatting>
  <conditionalFormatting sqref="C2154:E2157">
    <cfRule type="expression" dxfId="3297" priority="2074">
      <formula>$D$439&gt;0</formula>
    </cfRule>
  </conditionalFormatting>
  <conditionalFormatting sqref="F2153:K2153">
    <cfRule type="expression" dxfId="3296" priority="2073">
      <formula>$D$439&gt;0</formula>
    </cfRule>
  </conditionalFormatting>
  <conditionalFormatting sqref="K2154:K2156">
    <cfRule type="expression" dxfId="3295" priority="2072">
      <formula>$D$439&gt;0</formula>
    </cfRule>
  </conditionalFormatting>
  <conditionalFormatting sqref="C2157:K2157">
    <cfRule type="expression" dxfId="3294" priority="2071">
      <formula>$D$439&gt;0</formula>
    </cfRule>
  </conditionalFormatting>
  <conditionalFormatting sqref="C2197:P2202 C2206:P2211 C2215:P2220">
    <cfRule type="containsBlanks" dxfId="3293" priority="2065">
      <formula>LEN(TRIM(C2197))=0</formula>
    </cfRule>
  </conditionalFormatting>
  <conditionalFormatting sqref="C2313:C2327">
    <cfRule type="duplicateValues" dxfId="3292" priority="2047"/>
  </conditionalFormatting>
  <conditionalFormatting sqref="K2397">
    <cfRule type="expression" dxfId="3291" priority="2042">
      <formula>"Y($D$439&gt;0;$K$477&lt;&gt;$D$439&gt;0)"</formula>
    </cfRule>
  </conditionalFormatting>
  <conditionalFormatting sqref="E2279:I2279">
    <cfRule type="expression" dxfId="3290" priority="2018">
      <formula>AND($D$115&gt;1,$E$119="")</formula>
    </cfRule>
    <cfRule type="expression" dxfId="3289" priority="2041">
      <formula>$D$115&gt;1</formula>
    </cfRule>
  </conditionalFormatting>
  <conditionalFormatting sqref="H2339">
    <cfRule type="expression" dxfId="3288" priority="2025">
      <formula>$E$414&gt;0</formula>
    </cfRule>
  </conditionalFormatting>
  <conditionalFormatting sqref="D2373:G2373">
    <cfRule type="expression" dxfId="3287" priority="2022">
      <formula>$D$439&gt;0</formula>
    </cfRule>
  </conditionalFormatting>
  <conditionalFormatting sqref="D2388:F2388">
    <cfRule type="expression" dxfId="3286" priority="2021">
      <formula>$D$439&gt;0</formula>
    </cfRule>
  </conditionalFormatting>
  <conditionalFormatting sqref="D2373:G2388">
    <cfRule type="expression" dxfId="3285" priority="2020">
      <formula>$D$439&gt;0</formula>
    </cfRule>
  </conditionalFormatting>
  <conditionalFormatting sqref="D2264 G2264 D2267:K2267 D2269 H2269:I2269">
    <cfRule type="containsBlanks" dxfId="3284" priority="2050">
      <formula>LEN(TRIM(D2264))=0</formula>
    </cfRule>
  </conditionalFormatting>
  <conditionalFormatting sqref="D2273 D2275 D2277">
    <cfRule type="containsBlanks" dxfId="3283" priority="2019">
      <formula>LEN(TRIM(D2273))=0</formula>
    </cfRule>
  </conditionalFormatting>
  <conditionalFormatting sqref="D2282:H2282 D2286:H2286">
    <cfRule type="containsBlanks" dxfId="3282" priority="2049">
      <formula>LEN(TRIM(D2282))=0</formula>
    </cfRule>
  </conditionalFormatting>
  <conditionalFormatting sqref="D2292:I2292 D2294 G2294 D2297 G2297 D2299">
    <cfRule type="containsBlanks" dxfId="3281" priority="2017">
      <formula>LEN(TRIM(D2292))=0</formula>
    </cfRule>
  </conditionalFormatting>
  <conditionalFormatting sqref="D2306:E2306">
    <cfRule type="containsBlanks" dxfId="3280" priority="2016">
      <formula>LEN(TRIM(D2306))=0</formula>
    </cfRule>
  </conditionalFormatting>
  <conditionalFormatting sqref="E2308:J2308">
    <cfRule type="expression" dxfId="3279" priority="2015">
      <formula>AND($D$146&gt;0,$E$148="")</formula>
    </cfRule>
  </conditionalFormatting>
  <conditionalFormatting sqref="F2393:K2397">
    <cfRule type="expression" dxfId="3278" priority="2014">
      <formula>$D$439&gt;0</formula>
    </cfRule>
  </conditionalFormatting>
  <conditionalFormatting sqref="C2394:E2397">
    <cfRule type="expression" dxfId="3277" priority="2013">
      <formula>$D$439&gt;0</formula>
    </cfRule>
  </conditionalFormatting>
  <conditionalFormatting sqref="F2393:K2393">
    <cfRule type="expression" dxfId="3276" priority="2012">
      <formula>$D$439&gt;0</formula>
    </cfRule>
  </conditionalFormatting>
  <conditionalFormatting sqref="K2394:K2396">
    <cfRule type="expression" dxfId="3275" priority="2011">
      <formula>$D$439&gt;0</formula>
    </cfRule>
  </conditionalFormatting>
  <conditionalFormatting sqref="C2397:K2397">
    <cfRule type="expression" dxfId="3274" priority="2010">
      <formula>$D$439&gt;0</formula>
    </cfRule>
  </conditionalFormatting>
  <conditionalFormatting sqref="C2437:P2442 C2446:P2451 C2455:P2460">
    <cfRule type="containsBlanks" dxfId="3273" priority="2004">
      <formula>LEN(TRIM(C2437))=0</formula>
    </cfRule>
  </conditionalFormatting>
  <conditionalFormatting sqref="C2553:C2567">
    <cfRule type="duplicateValues" dxfId="3272" priority="1986"/>
  </conditionalFormatting>
  <conditionalFormatting sqref="K2637">
    <cfRule type="expression" dxfId="3271" priority="1981">
      <formula>"Y($D$439&gt;0;$K$477&lt;&gt;$D$439&gt;0)"</formula>
    </cfRule>
  </conditionalFormatting>
  <conditionalFormatting sqref="E2519:I2519">
    <cfRule type="expression" dxfId="3270" priority="1957">
      <formula>AND($D$115&gt;1,$E$119="")</formula>
    </cfRule>
    <cfRule type="expression" dxfId="3269" priority="1980">
      <formula>$D$115&gt;1</formula>
    </cfRule>
  </conditionalFormatting>
  <conditionalFormatting sqref="H2579">
    <cfRule type="expression" dxfId="3268" priority="1964">
      <formula>$E$414&gt;0</formula>
    </cfRule>
  </conditionalFormatting>
  <conditionalFormatting sqref="D2613:G2613">
    <cfRule type="expression" dxfId="3267" priority="1961">
      <formula>$D$439&gt;0</formula>
    </cfRule>
  </conditionalFormatting>
  <conditionalFormatting sqref="D2628:F2628">
    <cfRule type="expression" dxfId="3266" priority="1960">
      <formula>$D$439&gt;0</formula>
    </cfRule>
  </conditionalFormatting>
  <conditionalFormatting sqref="D2613:G2628">
    <cfRule type="expression" dxfId="3265" priority="1959">
      <formula>$D$439&gt;0</formula>
    </cfRule>
  </conditionalFormatting>
  <conditionalFormatting sqref="D2504 G2504 D2507:K2507 D2509 H2509:I2509">
    <cfRule type="containsBlanks" dxfId="3264" priority="1989">
      <formula>LEN(TRIM(D2504))=0</formula>
    </cfRule>
  </conditionalFormatting>
  <conditionalFormatting sqref="D2513 D2515 D2517">
    <cfRule type="containsBlanks" dxfId="3263" priority="1958">
      <formula>LEN(TRIM(D2513))=0</formula>
    </cfRule>
  </conditionalFormatting>
  <conditionalFormatting sqref="D2522:H2522 D2526:H2526">
    <cfRule type="containsBlanks" dxfId="3262" priority="1988">
      <formula>LEN(TRIM(D2522))=0</formula>
    </cfRule>
  </conditionalFormatting>
  <conditionalFormatting sqref="D2532:I2532 D2534 G2534 D2537 G2537 D2539">
    <cfRule type="containsBlanks" dxfId="3261" priority="1956">
      <formula>LEN(TRIM(D2532))=0</formula>
    </cfRule>
  </conditionalFormatting>
  <conditionalFormatting sqref="D2546:E2546">
    <cfRule type="containsBlanks" dxfId="3260" priority="1955">
      <formula>LEN(TRIM(D2546))=0</formula>
    </cfRule>
  </conditionalFormatting>
  <conditionalFormatting sqref="E2548:J2548">
    <cfRule type="expression" dxfId="3259" priority="1954">
      <formula>AND($D$146&gt;0,$E$148="")</formula>
    </cfRule>
  </conditionalFormatting>
  <conditionalFormatting sqref="F2633:K2637">
    <cfRule type="expression" dxfId="3258" priority="1953">
      <formula>$D$439&gt;0</formula>
    </cfRule>
  </conditionalFormatting>
  <conditionalFormatting sqref="C2634:E2637">
    <cfRule type="expression" dxfId="3257" priority="1952">
      <formula>$D$439&gt;0</formula>
    </cfRule>
  </conditionalFormatting>
  <conditionalFormatting sqref="F2633:K2633">
    <cfRule type="expression" dxfId="3256" priority="1951">
      <formula>$D$439&gt;0</formula>
    </cfRule>
  </conditionalFormatting>
  <conditionalFormatting sqref="K2634:K2636">
    <cfRule type="expression" dxfId="3255" priority="1950">
      <formula>$D$439&gt;0</formula>
    </cfRule>
  </conditionalFormatting>
  <conditionalFormatting sqref="C2637:K2637">
    <cfRule type="expression" dxfId="3254" priority="1949">
      <formula>$D$439&gt;0</formula>
    </cfRule>
  </conditionalFormatting>
  <conditionalFormatting sqref="C2677:P2682 C2686:P2691 C2695:P2700">
    <cfRule type="containsBlanks" dxfId="3253" priority="1943">
      <formula>LEN(TRIM(C2677))=0</formula>
    </cfRule>
  </conditionalFormatting>
  <conditionalFormatting sqref="C2793:C2807">
    <cfRule type="duplicateValues" dxfId="3252" priority="1925"/>
  </conditionalFormatting>
  <conditionalFormatting sqref="K2877">
    <cfRule type="expression" dxfId="3251" priority="1920">
      <formula>"Y($D$439&gt;0;$K$477&lt;&gt;$D$439&gt;0)"</formula>
    </cfRule>
  </conditionalFormatting>
  <conditionalFormatting sqref="E2759:I2759">
    <cfRule type="expression" dxfId="3250" priority="1896">
      <formula>AND($D$115&gt;1,$E$119="")</formula>
    </cfRule>
    <cfRule type="expression" dxfId="3249" priority="1919">
      <formula>$D$115&gt;1</formula>
    </cfRule>
  </conditionalFormatting>
  <conditionalFormatting sqref="H2819">
    <cfRule type="expression" dxfId="3248" priority="1903">
      <formula>$E$414&gt;0</formula>
    </cfRule>
  </conditionalFormatting>
  <conditionalFormatting sqref="D2853:G2853">
    <cfRule type="expression" dxfId="3247" priority="1900">
      <formula>$D$439&gt;0</formula>
    </cfRule>
  </conditionalFormatting>
  <conditionalFormatting sqref="D2868:F2868">
    <cfRule type="expression" dxfId="3246" priority="1899">
      <formula>$D$439&gt;0</formula>
    </cfRule>
  </conditionalFormatting>
  <conditionalFormatting sqref="D2853:G2868">
    <cfRule type="expression" dxfId="3245" priority="1898">
      <formula>$D$439&gt;0</formula>
    </cfRule>
  </conditionalFormatting>
  <conditionalFormatting sqref="D2744 G2744 D2747:K2747 D2749 H2749:I2749">
    <cfRule type="containsBlanks" dxfId="3244" priority="1928">
      <formula>LEN(TRIM(D2744))=0</formula>
    </cfRule>
  </conditionalFormatting>
  <conditionalFormatting sqref="D2753 D2755 D2757">
    <cfRule type="containsBlanks" dxfId="3243" priority="1897">
      <formula>LEN(TRIM(D2753))=0</formula>
    </cfRule>
  </conditionalFormatting>
  <conditionalFormatting sqref="D2762:H2762 D2766:H2766">
    <cfRule type="containsBlanks" dxfId="3242" priority="1927">
      <formula>LEN(TRIM(D2762))=0</formula>
    </cfRule>
  </conditionalFormatting>
  <conditionalFormatting sqref="D2772:I2772 D2774 G2774 D2777 G2777 D2779">
    <cfRule type="containsBlanks" dxfId="3241" priority="1895">
      <formula>LEN(TRIM(D2772))=0</formula>
    </cfRule>
  </conditionalFormatting>
  <conditionalFormatting sqref="D2786:E2786">
    <cfRule type="containsBlanks" dxfId="3240" priority="1894">
      <formula>LEN(TRIM(D2786))=0</formula>
    </cfRule>
  </conditionalFormatting>
  <conditionalFormatting sqref="E2788:J2788">
    <cfRule type="expression" dxfId="3239" priority="1893">
      <formula>AND($D$146&gt;0,$E$148="")</formula>
    </cfRule>
  </conditionalFormatting>
  <conditionalFormatting sqref="F2873:K2877">
    <cfRule type="expression" dxfId="3238" priority="1892">
      <formula>$D$439&gt;0</formula>
    </cfRule>
  </conditionalFormatting>
  <conditionalFormatting sqref="C2874:E2877">
    <cfRule type="expression" dxfId="3237" priority="1891">
      <formula>$D$439&gt;0</formula>
    </cfRule>
  </conditionalFormatting>
  <conditionalFormatting sqref="F2873:K2873">
    <cfRule type="expression" dxfId="3236" priority="1890">
      <formula>$D$439&gt;0</formula>
    </cfRule>
  </conditionalFormatting>
  <conditionalFormatting sqref="K2874:K2876">
    <cfRule type="expression" dxfId="3235" priority="1889">
      <formula>$D$439&gt;0</formula>
    </cfRule>
  </conditionalFormatting>
  <conditionalFormatting sqref="C2877:K2877">
    <cfRule type="expression" dxfId="3234" priority="1888">
      <formula>$D$439&gt;0</formula>
    </cfRule>
  </conditionalFormatting>
  <conditionalFormatting sqref="C2917:P2922 C2926:P2931 C2935:P2940">
    <cfRule type="containsBlanks" dxfId="3233" priority="1882">
      <formula>LEN(TRIM(C2917))=0</formula>
    </cfRule>
  </conditionalFormatting>
  <conditionalFormatting sqref="C3033:C3047">
    <cfRule type="duplicateValues" dxfId="3232" priority="1864"/>
  </conditionalFormatting>
  <conditionalFormatting sqref="K3117">
    <cfRule type="expression" dxfId="3231" priority="1859">
      <formula>"Y($D$439&gt;0;$K$477&lt;&gt;$D$439&gt;0)"</formula>
    </cfRule>
  </conditionalFormatting>
  <conditionalFormatting sqref="E2999:I2999">
    <cfRule type="expression" dxfId="3230" priority="1835">
      <formula>AND($D$115&gt;1,$E$119="")</formula>
    </cfRule>
    <cfRule type="expression" dxfId="3229" priority="1858">
      <formula>$D$115&gt;1</formula>
    </cfRule>
  </conditionalFormatting>
  <conditionalFormatting sqref="H3059">
    <cfRule type="expression" dxfId="3228" priority="1842">
      <formula>$E$414&gt;0</formula>
    </cfRule>
  </conditionalFormatting>
  <conditionalFormatting sqref="D3093:G3093">
    <cfRule type="expression" dxfId="3227" priority="1839">
      <formula>$D$439&gt;0</formula>
    </cfRule>
  </conditionalFormatting>
  <conditionalFormatting sqref="D3108:F3108">
    <cfRule type="expression" dxfId="3226" priority="1838">
      <formula>$D$439&gt;0</formula>
    </cfRule>
  </conditionalFormatting>
  <conditionalFormatting sqref="D3093:G3108">
    <cfRule type="expression" dxfId="3225" priority="1837">
      <formula>$D$439&gt;0</formula>
    </cfRule>
  </conditionalFormatting>
  <conditionalFormatting sqref="D2984 G2984 D2987:K2987 D2989 H2989:I2989">
    <cfRule type="containsBlanks" dxfId="3224" priority="1867">
      <formula>LEN(TRIM(D2984))=0</formula>
    </cfRule>
  </conditionalFormatting>
  <conditionalFormatting sqref="D2993 D2995 D2997">
    <cfRule type="containsBlanks" dxfId="3223" priority="1836">
      <formula>LEN(TRIM(D2993))=0</formula>
    </cfRule>
  </conditionalFormatting>
  <conditionalFormatting sqref="D3002:H3002 D3006:H3006">
    <cfRule type="containsBlanks" dxfId="3222" priority="1866">
      <formula>LEN(TRIM(D3002))=0</formula>
    </cfRule>
  </conditionalFormatting>
  <conditionalFormatting sqref="D3012:I3012 D3014 G3014 D3017 G3017 D3019">
    <cfRule type="containsBlanks" dxfId="3221" priority="1834">
      <formula>LEN(TRIM(D3012))=0</formula>
    </cfRule>
  </conditionalFormatting>
  <conditionalFormatting sqref="D3026:E3026">
    <cfRule type="containsBlanks" dxfId="3220" priority="1833">
      <formula>LEN(TRIM(D3026))=0</formula>
    </cfRule>
  </conditionalFormatting>
  <conditionalFormatting sqref="E3028:J3028">
    <cfRule type="expression" dxfId="3219" priority="1832">
      <formula>AND($D$146&gt;0,$E$148="")</formula>
    </cfRule>
  </conditionalFormatting>
  <conditionalFormatting sqref="F3113:K3117">
    <cfRule type="expression" dxfId="3218" priority="1831">
      <formula>$D$439&gt;0</formula>
    </cfRule>
  </conditionalFormatting>
  <conditionalFormatting sqref="C3114:E3117">
    <cfRule type="expression" dxfId="3217" priority="1830">
      <formula>$D$439&gt;0</formula>
    </cfRule>
  </conditionalFormatting>
  <conditionalFormatting sqref="F3113:K3113">
    <cfRule type="expression" dxfId="3216" priority="1829">
      <formula>$D$439&gt;0</formula>
    </cfRule>
  </conditionalFormatting>
  <conditionalFormatting sqref="K3114:K3116">
    <cfRule type="expression" dxfId="3215" priority="1828">
      <formula>$D$439&gt;0</formula>
    </cfRule>
  </conditionalFormatting>
  <conditionalFormatting sqref="C3117:K3117">
    <cfRule type="expression" dxfId="3214" priority="1827">
      <formula>$D$439&gt;0</formula>
    </cfRule>
  </conditionalFormatting>
  <conditionalFormatting sqref="C3157:P3162 C3166:P3171 C3175:P3180">
    <cfRule type="containsBlanks" dxfId="3213" priority="1821">
      <formula>LEN(TRIM(C3157))=0</formula>
    </cfRule>
  </conditionalFormatting>
  <conditionalFormatting sqref="C3273:C3287">
    <cfRule type="duplicateValues" dxfId="3212" priority="1803"/>
  </conditionalFormatting>
  <conditionalFormatting sqref="K3357">
    <cfRule type="expression" dxfId="3211" priority="1798">
      <formula>"Y($D$439&gt;0;$K$477&lt;&gt;$D$439&gt;0)"</formula>
    </cfRule>
  </conditionalFormatting>
  <conditionalFormatting sqref="E3239:I3239">
    <cfRule type="expression" dxfId="3210" priority="1774">
      <formula>AND($D$115&gt;1,$E$119="")</formula>
    </cfRule>
    <cfRule type="expression" dxfId="3209" priority="1797">
      <formula>$D$115&gt;1</formula>
    </cfRule>
  </conditionalFormatting>
  <conditionalFormatting sqref="H3299">
    <cfRule type="expression" dxfId="3208" priority="1781">
      <formula>$E$414&gt;0</formula>
    </cfRule>
  </conditionalFormatting>
  <conditionalFormatting sqref="D3333:G3333">
    <cfRule type="expression" dxfId="3207" priority="1778">
      <formula>$D$439&gt;0</formula>
    </cfRule>
  </conditionalFormatting>
  <conditionalFormatting sqref="D3348:F3348">
    <cfRule type="expression" dxfId="3206" priority="1777">
      <formula>$D$439&gt;0</formula>
    </cfRule>
  </conditionalFormatting>
  <conditionalFormatting sqref="D3333:G3348">
    <cfRule type="expression" dxfId="3205" priority="1776">
      <formula>$D$439&gt;0</formula>
    </cfRule>
  </conditionalFormatting>
  <conditionalFormatting sqref="D3224 G3224 D3227:K3227 D3229 H3229:I3229">
    <cfRule type="containsBlanks" dxfId="3204" priority="1806">
      <formula>LEN(TRIM(D3224))=0</formula>
    </cfRule>
  </conditionalFormatting>
  <conditionalFormatting sqref="D3233 D3235 D3237">
    <cfRule type="containsBlanks" dxfId="3203" priority="1775">
      <formula>LEN(TRIM(D3233))=0</formula>
    </cfRule>
  </conditionalFormatting>
  <conditionalFormatting sqref="D3242:H3242 D3246:H3246">
    <cfRule type="containsBlanks" dxfId="3202" priority="1805">
      <formula>LEN(TRIM(D3242))=0</formula>
    </cfRule>
  </conditionalFormatting>
  <conditionalFormatting sqref="D3252:I3252 D3254 G3254 D3257 G3257 D3259">
    <cfRule type="containsBlanks" dxfId="3201" priority="1773">
      <formula>LEN(TRIM(D3252))=0</formula>
    </cfRule>
  </conditionalFormatting>
  <conditionalFormatting sqref="D3266:E3266">
    <cfRule type="containsBlanks" dxfId="3200" priority="1772">
      <formula>LEN(TRIM(D3266))=0</formula>
    </cfRule>
  </conditionalFormatting>
  <conditionalFormatting sqref="E3268:J3268">
    <cfRule type="expression" dxfId="3199" priority="1771">
      <formula>AND($D$146&gt;0,$E$148="")</formula>
    </cfRule>
  </conditionalFormatting>
  <conditionalFormatting sqref="F3353:K3357">
    <cfRule type="expression" dxfId="3198" priority="1770">
      <formula>$D$439&gt;0</formula>
    </cfRule>
  </conditionalFormatting>
  <conditionalFormatting sqref="C3354:E3357">
    <cfRule type="expression" dxfId="3197" priority="1769">
      <formula>$D$439&gt;0</formula>
    </cfRule>
  </conditionalFormatting>
  <conditionalFormatting sqref="F3353:K3353">
    <cfRule type="expression" dxfId="3196" priority="1768">
      <formula>$D$439&gt;0</formula>
    </cfRule>
  </conditionalFormatting>
  <conditionalFormatting sqref="K3354:K3356">
    <cfRule type="expression" dxfId="3195" priority="1767">
      <formula>$D$439&gt;0</formula>
    </cfRule>
  </conditionalFormatting>
  <conditionalFormatting sqref="C3357:K3357">
    <cfRule type="expression" dxfId="3194" priority="1766">
      <formula>$D$439&gt;0</formula>
    </cfRule>
  </conditionalFormatting>
  <conditionalFormatting sqref="C3397:P3402 C3406:P3411 C3415:P3420">
    <cfRule type="containsBlanks" dxfId="3193" priority="1760">
      <formula>LEN(TRIM(C3397))=0</formula>
    </cfRule>
  </conditionalFormatting>
  <conditionalFormatting sqref="C3513:C3527">
    <cfRule type="duplicateValues" dxfId="3192" priority="1742"/>
  </conditionalFormatting>
  <conditionalFormatting sqref="K3597">
    <cfRule type="expression" dxfId="3191" priority="1737">
      <formula>"Y($D$439&gt;0;$K$477&lt;&gt;$D$439&gt;0)"</formula>
    </cfRule>
  </conditionalFormatting>
  <conditionalFormatting sqref="E3479:I3479">
    <cfRule type="expression" dxfId="3190" priority="1713">
      <formula>AND($D$115&gt;1,$E$119="")</formula>
    </cfRule>
    <cfRule type="expression" dxfId="3189" priority="1736">
      <formula>$D$115&gt;1</formula>
    </cfRule>
  </conditionalFormatting>
  <conditionalFormatting sqref="H3539">
    <cfRule type="expression" dxfId="3188" priority="1720">
      <formula>$E$414&gt;0</formula>
    </cfRule>
  </conditionalFormatting>
  <conditionalFormatting sqref="D3573:G3573">
    <cfRule type="expression" dxfId="3187" priority="1717">
      <formula>$D$439&gt;0</formula>
    </cfRule>
  </conditionalFormatting>
  <conditionalFormatting sqref="D3588:F3588">
    <cfRule type="expression" dxfId="3186" priority="1716">
      <formula>$D$439&gt;0</formula>
    </cfRule>
  </conditionalFormatting>
  <conditionalFormatting sqref="D3573:G3588">
    <cfRule type="expression" dxfId="3185" priority="1715">
      <formula>$D$439&gt;0</formula>
    </cfRule>
  </conditionalFormatting>
  <conditionalFormatting sqref="D3464 G3464 D3467:K3467 D3469 H3469:I3469">
    <cfRule type="containsBlanks" dxfId="3184" priority="1745">
      <formula>LEN(TRIM(D3464))=0</formula>
    </cfRule>
  </conditionalFormatting>
  <conditionalFormatting sqref="D3473 D3475 D3477">
    <cfRule type="containsBlanks" dxfId="3183" priority="1714">
      <formula>LEN(TRIM(D3473))=0</formula>
    </cfRule>
  </conditionalFormatting>
  <conditionalFormatting sqref="D3482:H3482 D3486:H3486">
    <cfRule type="containsBlanks" dxfId="3182" priority="1744">
      <formula>LEN(TRIM(D3482))=0</formula>
    </cfRule>
  </conditionalFormatting>
  <conditionalFormatting sqref="D3492:I3492 D3494 G3494 D3497 G3497 D3499">
    <cfRule type="containsBlanks" dxfId="3181" priority="1712">
      <formula>LEN(TRIM(D3492))=0</formula>
    </cfRule>
  </conditionalFormatting>
  <conditionalFormatting sqref="D3506:E3506">
    <cfRule type="containsBlanks" dxfId="3180" priority="1711">
      <formula>LEN(TRIM(D3506))=0</formula>
    </cfRule>
  </conditionalFormatting>
  <conditionalFormatting sqref="E3508:J3508">
    <cfRule type="expression" dxfId="3179" priority="1710">
      <formula>AND($D$146&gt;0,$E$148="")</formula>
    </cfRule>
  </conditionalFormatting>
  <conditionalFormatting sqref="F3593:K3597">
    <cfRule type="expression" dxfId="3178" priority="1709">
      <formula>$D$439&gt;0</formula>
    </cfRule>
  </conditionalFormatting>
  <conditionalFormatting sqref="C3594:E3597">
    <cfRule type="expression" dxfId="3177" priority="1708">
      <formula>$D$439&gt;0</formula>
    </cfRule>
  </conditionalFormatting>
  <conditionalFormatting sqref="F3593:K3593">
    <cfRule type="expression" dxfId="3176" priority="1707">
      <formula>$D$439&gt;0</formula>
    </cfRule>
  </conditionalFormatting>
  <conditionalFormatting sqref="K3594:K3596">
    <cfRule type="expression" dxfId="3175" priority="1706">
      <formula>$D$439&gt;0</formula>
    </cfRule>
  </conditionalFormatting>
  <conditionalFormatting sqref="C3597:K3597">
    <cfRule type="expression" dxfId="3174" priority="1705">
      <formula>$D$439&gt;0</formula>
    </cfRule>
  </conditionalFormatting>
  <conditionalFormatting sqref="C3637:P3642 C3646:P3651 C3655:P3660">
    <cfRule type="containsBlanks" dxfId="3173" priority="1699">
      <formula>LEN(TRIM(C3637))=0</formula>
    </cfRule>
  </conditionalFormatting>
  <conditionalFormatting sqref="C3753:C3767">
    <cfRule type="duplicateValues" dxfId="3172" priority="1681"/>
  </conditionalFormatting>
  <conditionalFormatting sqref="K3837">
    <cfRule type="expression" dxfId="3171" priority="1676">
      <formula>"Y($D$439&gt;0;$K$477&lt;&gt;$D$439&gt;0)"</formula>
    </cfRule>
  </conditionalFormatting>
  <conditionalFormatting sqref="E3719:I3719">
    <cfRule type="expression" dxfId="3170" priority="1652">
      <formula>AND($D$115&gt;1,$E$119="")</formula>
    </cfRule>
    <cfRule type="expression" dxfId="3169" priority="1675">
      <formula>$D$115&gt;1</formula>
    </cfRule>
  </conditionalFormatting>
  <conditionalFormatting sqref="H3779">
    <cfRule type="expression" dxfId="3168" priority="1659">
      <formula>$E$414&gt;0</formula>
    </cfRule>
  </conditionalFormatting>
  <conditionalFormatting sqref="D3813:G3813">
    <cfRule type="expression" dxfId="3167" priority="1656">
      <formula>$D$439&gt;0</formula>
    </cfRule>
  </conditionalFormatting>
  <conditionalFormatting sqref="D3828:F3828">
    <cfRule type="expression" dxfId="3166" priority="1655">
      <formula>$D$439&gt;0</formula>
    </cfRule>
  </conditionalFormatting>
  <conditionalFormatting sqref="D3813:G3828">
    <cfRule type="expression" dxfId="3165" priority="1654">
      <formula>$D$439&gt;0</formula>
    </cfRule>
  </conditionalFormatting>
  <conditionalFormatting sqref="D3704 G3704 D3707:K3707 D3709 H3709:I3709">
    <cfRule type="containsBlanks" dxfId="3164" priority="1684">
      <formula>LEN(TRIM(D3704))=0</formula>
    </cfRule>
  </conditionalFormatting>
  <conditionalFormatting sqref="D3713 D3715 D3717">
    <cfRule type="containsBlanks" dxfId="3163" priority="1653">
      <formula>LEN(TRIM(D3713))=0</formula>
    </cfRule>
  </conditionalFormatting>
  <conditionalFormatting sqref="D3722:H3722 D3726:H3726">
    <cfRule type="containsBlanks" dxfId="3162" priority="1683">
      <formula>LEN(TRIM(D3722))=0</formula>
    </cfRule>
  </conditionalFormatting>
  <conditionalFormatting sqref="D3732:I3732 D3734 G3734 D3737 G3737 D3739">
    <cfRule type="containsBlanks" dxfId="3161" priority="1651">
      <formula>LEN(TRIM(D3732))=0</formula>
    </cfRule>
  </conditionalFormatting>
  <conditionalFormatting sqref="D3746:E3746">
    <cfRule type="containsBlanks" dxfId="3160" priority="1650">
      <formula>LEN(TRIM(D3746))=0</formula>
    </cfRule>
  </conditionalFormatting>
  <conditionalFormatting sqref="E3748:J3748">
    <cfRule type="expression" dxfId="3159" priority="1649">
      <formula>AND($D$146&gt;0,$E$148="")</formula>
    </cfRule>
  </conditionalFormatting>
  <conditionalFormatting sqref="F3833:K3837">
    <cfRule type="expression" dxfId="3158" priority="1648">
      <formula>$D$439&gt;0</formula>
    </cfRule>
  </conditionalFormatting>
  <conditionalFormatting sqref="C3834:E3837">
    <cfRule type="expression" dxfId="3157" priority="1647">
      <formula>$D$439&gt;0</formula>
    </cfRule>
  </conditionalFormatting>
  <conditionalFormatting sqref="F3833:K3833">
    <cfRule type="expression" dxfId="3156" priority="1646">
      <formula>$D$439&gt;0</formula>
    </cfRule>
  </conditionalFormatting>
  <conditionalFormatting sqref="K3834:K3836">
    <cfRule type="expression" dxfId="3155" priority="1645">
      <formula>$D$439&gt;0</formula>
    </cfRule>
  </conditionalFormatting>
  <conditionalFormatting sqref="C3837:K3837">
    <cfRule type="expression" dxfId="3154" priority="1644">
      <formula>$D$439&gt;0</formula>
    </cfRule>
  </conditionalFormatting>
  <conditionalFormatting sqref="C3877:P3882 C3886:P3891 C3895:P3900">
    <cfRule type="containsBlanks" dxfId="3153" priority="1638">
      <formula>LEN(TRIM(C3877))=0</formula>
    </cfRule>
  </conditionalFormatting>
  <conditionalFormatting sqref="C3993:C4007">
    <cfRule type="duplicateValues" dxfId="3152" priority="1620"/>
  </conditionalFormatting>
  <conditionalFormatting sqref="K4077">
    <cfRule type="expression" dxfId="3151" priority="1615">
      <formula>"Y($D$439&gt;0;$K$477&lt;&gt;$D$439&gt;0)"</formula>
    </cfRule>
  </conditionalFormatting>
  <conditionalFormatting sqref="E3959:I3959">
    <cfRule type="expression" dxfId="3150" priority="1591">
      <formula>AND($D$115&gt;1,$E$119="")</formula>
    </cfRule>
    <cfRule type="expression" dxfId="3149" priority="1614">
      <formula>$D$115&gt;1</formula>
    </cfRule>
  </conditionalFormatting>
  <conditionalFormatting sqref="H4019">
    <cfRule type="expression" dxfId="3148" priority="1598">
      <formula>$E$414&gt;0</formula>
    </cfRule>
  </conditionalFormatting>
  <conditionalFormatting sqref="D4053:G4053">
    <cfRule type="expression" dxfId="3147" priority="1595">
      <formula>$D$439&gt;0</formula>
    </cfRule>
  </conditionalFormatting>
  <conditionalFormatting sqref="D4068:F4068">
    <cfRule type="expression" dxfId="3146" priority="1594">
      <formula>$D$439&gt;0</formula>
    </cfRule>
  </conditionalFormatting>
  <conditionalFormatting sqref="D4053:G4068">
    <cfRule type="expression" dxfId="3145" priority="1593">
      <formula>$D$439&gt;0</formula>
    </cfRule>
  </conditionalFormatting>
  <conditionalFormatting sqref="D3944 G3944 D3947:K3947 D3949 H3949:I3949">
    <cfRule type="containsBlanks" dxfId="3144" priority="1623">
      <formula>LEN(TRIM(D3944))=0</formula>
    </cfRule>
  </conditionalFormatting>
  <conditionalFormatting sqref="D3953 D3955 D3957">
    <cfRule type="containsBlanks" dxfId="3143" priority="1592">
      <formula>LEN(TRIM(D3953))=0</formula>
    </cfRule>
  </conditionalFormatting>
  <conditionalFormatting sqref="D3962:H3962 D3966:H3966">
    <cfRule type="containsBlanks" dxfId="3142" priority="1622">
      <formula>LEN(TRIM(D3962))=0</formula>
    </cfRule>
  </conditionalFormatting>
  <conditionalFormatting sqref="D3972:I3972 D3974 G3974 D3977 G3977 D3979">
    <cfRule type="containsBlanks" dxfId="3141" priority="1590">
      <formula>LEN(TRIM(D3972))=0</formula>
    </cfRule>
  </conditionalFormatting>
  <conditionalFormatting sqref="D3986:E3986">
    <cfRule type="containsBlanks" dxfId="3140" priority="1589">
      <formula>LEN(TRIM(D3986))=0</formula>
    </cfRule>
  </conditionalFormatting>
  <conditionalFormatting sqref="E3988:J3988">
    <cfRule type="expression" dxfId="3139" priority="1588">
      <formula>AND($D$146&gt;0,$E$148="")</formula>
    </cfRule>
  </conditionalFormatting>
  <conditionalFormatting sqref="F4073:K4077">
    <cfRule type="expression" dxfId="3138" priority="1587">
      <formula>$D$439&gt;0</formula>
    </cfRule>
  </conditionalFormatting>
  <conditionalFormatting sqref="C4074:E4077">
    <cfRule type="expression" dxfId="3137" priority="1586">
      <formula>$D$439&gt;0</formula>
    </cfRule>
  </conditionalFormatting>
  <conditionalFormatting sqref="F4073:K4073">
    <cfRule type="expression" dxfId="3136" priority="1585">
      <formula>$D$439&gt;0</formula>
    </cfRule>
  </conditionalFormatting>
  <conditionalFormatting sqref="K4074:K4076">
    <cfRule type="expression" dxfId="3135" priority="1584">
      <formula>$D$439&gt;0</formula>
    </cfRule>
  </conditionalFormatting>
  <conditionalFormatting sqref="C4077:K4077">
    <cfRule type="expression" dxfId="3134" priority="1583">
      <formula>$D$439&gt;0</formula>
    </cfRule>
  </conditionalFormatting>
  <conditionalFormatting sqref="C4117:P4122 C4126:P4131 C4135:P4140">
    <cfRule type="containsBlanks" dxfId="3133" priority="1577">
      <formula>LEN(TRIM(C4117))=0</formula>
    </cfRule>
  </conditionalFormatting>
  <conditionalFormatting sqref="C4233:C4247">
    <cfRule type="duplicateValues" dxfId="3132" priority="1559"/>
  </conditionalFormatting>
  <conditionalFormatting sqref="K4317">
    <cfRule type="expression" dxfId="3131" priority="1554">
      <formula>"Y($D$439&gt;0;$K$477&lt;&gt;$D$439&gt;0)"</formula>
    </cfRule>
  </conditionalFormatting>
  <conditionalFormatting sqref="E4199:I4199">
    <cfRule type="expression" dxfId="3130" priority="1530">
      <formula>AND($D$115&gt;1,$E$119="")</formula>
    </cfRule>
    <cfRule type="expression" dxfId="3129" priority="1553">
      <formula>$D$115&gt;1</formula>
    </cfRule>
  </conditionalFormatting>
  <conditionalFormatting sqref="H4259">
    <cfRule type="expression" dxfId="3128" priority="1537">
      <formula>$E$414&gt;0</formula>
    </cfRule>
  </conditionalFormatting>
  <conditionalFormatting sqref="D4293:G4293">
    <cfRule type="expression" dxfId="3127" priority="1534">
      <formula>$D$439&gt;0</formula>
    </cfRule>
  </conditionalFormatting>
  <conditionalFormatting sqref="D4308:F4308">
    <cfRule type="expression" dxfId="3126" priority="1533">
      <formula>$D$439&gt;0</formula>
    </cfRule>
  </conditionalFormatting>
  <conditionalFormatting sqref="D4293:G4308">
    <cfRule type="expression" dxfId="3125" priority="1532">
      <formula>$D$439&gt;0</formula>
    </cfRule>
  </conditionalFormatting>
  <conditionalFormatting sqref="D4184 G4184 D4187:K4187 D4189 H4189:I4189">
    <cfRule type="containsBlanks" dxfId="3124" priority="1562">
      <formula>LEN(TRIM(D4184))=0</formula>
    </cfRule>
  </conditionalFormatting>
  <conditionalFormatting sqref="D4193 D4195 D4197">
    <cfRule type="containsBlanks" dxfId="3123" priority="1531">
      <formula>LEN(TRIM(D4193))=0</formula>
    </cfRule>
  </conditionalFormatting>
  <conditionalFormatting sqref="D4202:H4202 D4206:H4206">
    <cfRule type="containsBlanks" dxfId="3122" priority="1561">
      <formula>LEN(TRIM(D4202))=0</formula>
    </cfRule>
  </conditionalFormatting>
  <conditionalFormatting sqref="D4212:I4212 D4214 G4214 D4217 G4217 D4219">
    <cfRule type="containsBlanks" dxfId="3121" priority="1529">
      <formula>LEN(TRIM(D4212))=0</formula>
    </cfRule>
  </conditionalFormatting>
  <conditionalFormatting sqref="D4226:E4226">
    <cfRule type="containsBlanks" dxfId="3120" priority="1528">
      <formula>LEN(TRIM(D4226))=0</formula>
    </cfRule>
  </conditionalFormatting>
  <conditionalFormatting sqref="E4228:J4228">
    <cfRule type="expression" dxfId="3119" priority="1527">
      <formula>AND($D$146&gt;0,$E$148="")</formula>
    </cfRule>
  </conditionalFormatting>
  <conditionalFormatting sqref="F4313:K4317">
    <cfRule type="expression" dxfId="3118" priority="1526">
      <formula>$D$439&gt;0</formula>
    </cfRule>
  </conditionalFormatting>
  <conditionalFormatting sqref="C4314:E4317">
    <cfRule type="expression" dxfId="3117" priority="1525">
      <formula>$D$439&gt;0</formula>
    </cfRule>
  </conditionalFormatting>
  <conditionalFormatting sqref="F4313:K4313">
    <cfRule type="expression" dxfId="3116" priority="1524">
      <formula>$D$439&gt;0</formula>
    </cfRule>
  </conditionalFormatting>
  <conditionalFormatting sqref="K4314:K4316">
    <cfRule type="expression" dxfId="3115" priority="1523">
      <formula>$D$439&gt;0</formula>
    </cfRule>
  </conditionalFormatting>
  <conditionalFormatting sqref="C4317:K4317">
    <cfRule type="expression" dxfId="3114" priority="1522">
      <formula>$D$439&gt;0</formula>
    </cfRule>
  </conditionalFormatting>
  <conditionalFormatting sqref="C4357:P4362 C4366:P4371 C4375:P4380">
    <cfRule type="containsBlanks" dxfId="3113" priority="1516">
      <formula>LEN(TRIM(C4357))=0</formula>
    </cfRule>
  </conditionalFormatting>
  <conditionalFormatting sqref="C4473:C4487">
    <cfRule type="duplicateValues" dxfId="3112" priority="1498"/>
  </conditionalFormatting>
  <conditionalFormatting sqref="K4557">
    <cfRule type="expression" dxfId="3111" priority="1493">
      <formula>"Y($D$439&gt;0;$K$477&lt;&gt;$D$439&gt;0)"</formula>
    </cfRule>
  </conditionalFormatting>
  <conditionalFormatting sqref="E4439:I4439">
    <cfRule type="expression" dxfId="3110" priority="1469">
      <formula>AND($D$115&gt;1,$E$119="")</formula>
    </cfRule>
    <cfRule type="expression" dxfId="3109" priority="1492">
      <formula>$D$115&gt;1</formula>
    </cfRule>
  </conditionalFormatting>
  <conditionalFormatting sqref="H4499">
    <cfRule type="expression" dxfId="3108" priority="1476">
      <formula>$E$414&gt;0</formula>
    </cfRule>
  </conditionalFormatting>
  <conditionalFormatting sqref="D4533:G4533">
    <cfRule type="expression" dxfId="3107" priority="1473">
      <formula>$D$439&gt;0</formula>
    </cfRule>
  </conditionalFormatting>
  <conditionalFormatting sqref="D4548:F4548">
    <cfRule type="expression" dxfId="3106" priority="1472">
      <formula>$D$439&gt;0</formula>
    </cfRule>
  </conditionalFormatting>
  <conditionalFormatting sqref="D4533:G4548">
    <cfRule type="expression" dxfId="3105" priority="1471">
      <formula>$D$439&gt;0</formula>
    </cfRule>
  </conditionalFormatting>
  <conditionalFormatting sqref="D4424 G4424 D4427:K4427 D4429 H4429:I4429">
    <cfRule type="containsBlanks" dxfId="3104" priority="1501">
      <formula>LEN(TRIM(D4424))=0</formula>
    </cfRule>
  </conditionalFormatting>
  <conditionalFormatting sqref="D4433 D4435 D4437">
    <cfRule type="containsBlanks" dxfId="3103" priority="1470">
      <formula>LEN(TRIM(D4433))=0</formula>
    </cfRule>
  </conditionalFormatting>
  <conditionalFormatting sqref="D4442:H4442 D4446:H4446">
    <cfRule type="containsBlanks" dxfId="3102" priority="1500">
      <formula>LEN(TRIM(D4442))=0</formula>
    </cfRule>
  </conditionalFormatting>
  <conditionalFormatting sqref="D4452:I4452 D4454 G4454 D4457 G4457 D4459">
    <cfRule type="containsBlanks" dxfId="3101" priority="1468">
      <formula>LEN(TRIM(D4452))=0</formula>
    </cfRule>
  </conditionalFormatting>
  <conditionalFormatting sqref="D4466:E4466">
    <cfRule type="containsBlanks" dxfId="3100" priority="1467">
      <formula>LEN(TRIM(D4466))=0</formula>
    </cfRule>
  </conditionalFormatting>
  <conditionalFormatting sqref="E4468:J4468">
    <cfRule type="expression" dxfId="3099" priority="1466">
      <formula>AND($D$146&gt;0,$E$148="")</formula>
    </cfRule>
  </conditionalFormatting>
  <conditionalFormatting sqref="F4553:K4557">
    <cfRule type="expression" dxfId="3098" priority="1465">
      <formula>$D$439&gt;0</formula>
    </cfRule>
  </conditionalFormatting>
  <conditionalFormatting sqref="C4554:E4557">
    <cfRule type="expression" dxfId="3097" priority="1464">
      <formula>$D$439&gt;0</formula>
    </cfRule>
  </conditionalFormatting>
  <conditionalFormatting sqref="F4553:K4553">
    <cfRule type="expression" dxfId="3096" priority="1463">
      <formula>$D$439&gt;0</formula>
    </cfRule>
  </conditionalFormatting>
  <conditionalFormatting sqref="K4554:K4556">
    <cfRule type="expression" dxfId="3095" priority="1462">
      <formula>$D$439&gt;0</formula>
    </cfRule>
  </conditionalFormatting>
  <conditionalFormatting sqref="C4557:K4557">
    <cfRule type="expression" dxfId="3094" priority="1461">
      <formula>$D$439&gt;0</formula>
    </cfRule>
  </conditionalFormatting>
  <conditionalFormatting sqref="C4597:P4602 C4606:P4611 C4615:P4620">
    <cfRule type="containsBlanks" dxfId="3093" priority="1455">
      <formula>LEN(TRIM(C4597))=0</formula>
    </cfRule>
  </conditionalFormatting>
  <conditionalFormatting sqref="C4713:C4727">
    <cfRule type="duplicateValues" dxfId="3092" priority="1437"/>
  </conditionalFormatting>
  <conditionalFormatting sqref="K4797">
    <cfRule type="expression" dxfId="3091" priority="1432">
      <formula>"Y($D$439&gt;0;$K$477&lt;&gt;$D$439&gt;0)"</formula>
    </cfRule>
  </conditionalFormatting>
  <conditionalFormatting sqref="E4679:I4679">
    <cfRule type="expression" dxfId="3090" priority="1408">
      <formula>AND($D$115&gt;1,$E$119="")</formula>
    </cfRule>
    <cfRule type="expression" dxfId="3089" priority="1431">
      <formula>$D$115&gt;1</formula>
    </cfRule>
  </conditionalFormatting>
  <conditionalFormatting sqref="H4739">
    <cfRule type="expression" dxfId="3088" priority="1415">
      <formula>$E$414&gt;0</formula>
    </cfRule>
  </conditionalFormatting>
  <conditionalFormatting sqref="D4773:G4773">
    <cfRule type="expression" dxfId="3087" priority="1412">
      <formula>$D$439&gt;0</formula>
    </cfRule>
  </conditionalFormatting>
  <conditionalFormatting sqref="D4788:F4788">
    <cfRule type="expression" dxfId="3086" priority="1411">
      <formula>$D$439&gt;0</formula>
    </cfRule>
  </conditionalFormatting>
  <conditionalFormatting sqref="D4773:G4788">
    <cfRule type="expression" dxfId="3085" priority="1410">
      <formula>$D$439&gt;0</formula>
    </cfRule>
  </conditionalFormatting>
  <conditionalFormatting sqref="D4664 G4664 D4667:K4667 D4669 H4669:I4669">
    <cfRule type="containsBlanks" dxfId="3084" priority="1440">
      <formula>LEN(TRIM(D4664))=0</formula>
    </cfRule>
  </conditionalFormatting>
  <conditionalFormatting sqref="D4673 D4675 D4677">
    <cfRule type="containsBlanks" dxfId="3083" priority="1409">
      <formula>LEN(TRIM(D4673))=0</formula>
    </cfRule>
  </conditionalFormatting>
  <conditionalFormatting sqref="D4682:H4682 D4686:H4686">
    <cfRule type="containsBlanks" dxfId="3082" priority="1439">
      <formula>LEN(TRIM(D4682))=0</formula>
    </cfRule>
  </conditionalFormatting>
  <conditionalFormatting sqref="D4692:I4692 D4694 G4694 D4697 G4697 D4699">
    <cfRule type="containsBlanks" dxfId="3081" priority="1407">
      <formula>LEN(TRIM(D4692))=0</formula>
    </cfRule>
  </conditionalFormatting>
  <conditionalFormatting sqref="D4706:E4706">
    <cfRule type="containsBlanks" dxfId="3080" priority="1406">
      <formula>LEN(TRIM(D4706))=0</formula>
    </cfRule>
  </conditionalFormatting>
  <conditionalFormatting sqref="E4708:J4708">
    <cfRule type="expression" dxfId="3079" priority="1405">
      <formula>AND($D$146&gt;0,$E$148="")</formula>
    </cfRule>
  </conditionalFormatting>
  <conditionalFormatting sqref="F4793:K4797">
    <cfRule type="expression" dxfId="3078" priority="1404">
      <formula>$D$439&gt;0</formula>
    </cfRule>
  </conditionalFormatting>
  <conditionalFormatting sqref="C4794:E4797">
    <cfRule type="expression" dxfId="3077" priority="1403">
      <formula>$D$439&gt;0</formula>
    </cfRule>
  </conditionalFormatting>
  <conditionalFormatting sqref="F4793:K4793">
    <cfRule type="expression" dxfId="3076" priority="1402">
      <formula>$D$439&gt;0</formula>
    </cfRule>
  </conditionalFormatting>
  <conditionalFormatting sqref="K4794:K4796">
    <cfRule type="expression" dxfId="3075" priority="1401">
      <formula>$D$439&gt;0</formula>
    </cfRule>
  </conditionalFormatting>
  <conditionalFormatting sqref="C4797:K4797">
    <cfRule type="expression" dxfId="3074" priority="1400">
      <formula>$D$439&gt;0</formula>
    </cfRule>
  </conditionalFormatting>
  <conditionalFormatting sqref="C4837:P4842 C4846:P4851 C4855:P4860">
    <cfRule type="containsBlanks" dxfId="3073" priority="1394">
      <formula>LEN(TRIM(C4837))=0</formula>
    </cfRule>
  </conditionalFormatting>
  <conditionalFormatting sqref="AO153:AO167">
    <cfRule type="duplicateValues" dxfId="3072" priority="1376"/>
  </conditionalFormatting>
  <conditionalFormatting sqref="AW237">
    <cfRule type="expression" dxfId="3071" priority="1371">
      <formula>"Y($D$439&gt;0;$K$477&lt;&gt;$D$439&gt;0)"</formula>
    </cfRule>
  </conditionalFormatting>
  <conditionalFormatting sqref="AQ119:AU119">
    <cfRule type="expression" dxfId="3070" priority="1347">
      <formula>AND($D$115&gt;1,$E$119="")</formula>
    </cfRule>
    <cfRule type="expression" dxfId="3069" priority="1370">
      <formula>$D$115&gt;1</formula>
    </cfRule>
  </conditionalFormatting>
  <conditionalFormatting sqref="AT179">
    <cfRule type="expression" dxfId="3068" priority="1354">
      <formula>$E$414&gt;0</formula>
    </cfRule>
  </conditionalFormatting>
  <conditionalFormatting sqref="AP213:AS213">
    <cfRule type="expression" dxfId="3067" priority="1351">
      <formula>$D$439&gt;0</formula>
    </cfRule>
  </conditionalFormatting>
  <conditionalFormatting sqref="AP228:AR228">
    <cfRule type="expression" dxfId="3066" priority="1350">
      <formula>$D$439&gt;0</formula>
    </cfRule>
  </conditionalFormatting>
  <conditionalFormatting sqref="AP213:AS228">
    <cfRule type="expression" dxfId="3065" priority="1349">
      <formula>$D$439&gt;0</formula>
    </cfRule>
  </conditionalFormatting>
  <conditionalFormatting sqref="AP104 AS104 AP107:AW107 AP109 AT109:AU109">
    <cfRule type="containsBlanks" dxfId="3064" priority="1379">
      <formula>LEN(TRIM(AP104))=0</formula>
    </cfRule>
  </conditionalFormatting>
  <conditionalFormatting sqref="AP113 AP115 AP117">
    <cfRule type="containsBlanks" dxfId="3063" priority="1348">
      <formula>LEN(TRIM(AP113))=0</formula>
    </cfRule>
  </conditionalFormatting>
  <conditionalFormatting sqref="AP122:AT122 AP126:AT126">
    <cfRule type="containsBlanks" dxfId="3062" priority="1378">
      <formula>LEN(TRIM(AP122))=0</formula>
    </cfRule>
  </conditionalFormatting>
  <conditionalFormatting sqref="AP132:AU132 AP134 AS134 AP137 AS137 AP139">
    <cfRule type="containsBlanks" dxfId="3061" priority="1346">
      <formula>LEN(TRIM(AP132))=0</formula>
    </cfRule>
  </conditionalFormatting>
  <conditionalFormatting sqref="AP146:AQ146">
    <cfRule type="containsBlanks" dxfId="3060" priority="1345">
      <formula>LEN(TRIM(AP146))=0</formula>
    </cfRule>
  </conditionalFormatting>
  <conditionalFormatting sqref="AQ148:AV148">
    <cfRule type="expression" dxfId="3059" priority="1344">
      <formula>AND($D$146&gt;0,$E$148="")</formula>
    </cfRule>
  </conditionalFormatting>
  <conditionalFormatting sqref="AR233:AW237">
    <cfRule type="expression" dxfId="3058" priority="1343">
      <formula>$D$439&gt;0</formula>
    </cfRule>
  </conditionalFormatting>
  <conditionalFormatting sqref="AO234:AQ237">
    <cfRule type="expression" dxfId="3057" priority="1342">
      <formula>$D$439&gt;0</formula>
    </cfRule>
  </conditionalFormatting>
  <conditionalFormatting sqref="AR233:AW233">
    <cfRule type="expression" dxfId="3056" priority="1341">
      <formula>$D$439&gt;0</formula>
    </cfRule>
  </conditionalFormatting>
  <conditionalFormatting sqref="AW234:AW236">
    <cfRule type="expression" dxfId="3055" priority="1340">
      <formula>$D$439&gt;0</formula>
    </cfRule>
  </conditionalFormatting>
  <conditionalFormatting sqref="AO237:AW237">
    <cfRule type="expression" dxfId="3054" priority="1339">
      <formula>$D$439&gt;0</formula>
    </cfRule>
  </conditionalFormatting>
  <conditionalFormatting sqref="AO277:BB282 AO286:BB291 AO295:BB300">
    <cfRule type="containsBlanks" dxfId="3053" priority="1333">
      <formula>LEN(TRIM(AO277))=0</formula>
    </cfRule>
  </conditionalFormatting>
  <conditionalFormatting sqref="AO393:AO407">
    <cfRule type="duplicateValues" dxfId="3052" priority="1315"/>
  </conditionalFormatting>
  <conditionalFormatting sqref="AW477">
    <cfRule type="expression" dxfId="3051" priority="1310">
      <formula>"Y($D$439&gt;0;$K$477&lt;&gt;$D$439&gt;0)"</formula>
    </cfRule>
  </conditionalFormatting>
  <conditionalFormatting sqref="AQ359:AU359">
    <cfRule type="expression" dxfId="3050" priority="1286">
      <formula>AND($D$115&gt;1,$E$119="")</formula>
    </cfRule>
    <cfRule type="expression" dxfId="3049" priority="1309">
      <formula>$D$115&gt;1</formula>
    </cfRule>
  </conditionalFormatting>
  <conditionalFormatting sqref="AT419">
    <cfRule type="expression" dxfId="3048" priority="1293">
      <formula>$E$414&gt;0</formula>
    </cfRule>
  </conditionalFormatting>
  <conditionalFormatting sqref="AP453:AS453">
    <cfRule type="expression" dxfId="3047" priority="1290">
      <formula>$D$439&gt;0</formula>
    </cfRule>
  </conditionalFormatting>
  <conditionalFormatting sqref="AP468:AR468">
    <cfRule type="expression" dxfId="3046" priority="1289">
      <formula>$D$439&gt;0</formula>
    </cfRule>
  </conditionalFormatting>
  <conditionalFormatting sqref="AP453:AS468">
    <cfRule type="expression" dxfId="3045" priority="1288">
      <formula>$D$439&gt;0</formula>
    </cfRule>
  </conditionalFormatting>
  <conditionalFormatting sqref="AP344 AS344 AP347:AW347 AP349 AT349:AU349">
    <cfRule type="containsBlanks" dxfId="3044" priority="1318">
      <formula>LEN(TRIM(AP344))=0</formula>
    </cfRule>
  </conditionalFormatting>
  <conditionalFormatting sqref="AP353 AP355 AP357">
    <cfRule type="containsBlanks" dxfId="3043" priority="1287">
      <formula>LEN(TRIM(AP353))=0</formula>
    </cfRule>
  </conditionalFormatting>
  <conditionalFormatting sqref="AP362:AT362 AP366:AT366">
    <cfRule type="containsBlanks" dxfId="3042" priority="1317">
      <formula>LEN(TRIM(AP362))=0</formula>
    </cfRule>
  </conditionalFormatting>
  <conditionalFormatting sqref="AP372:AU372 AP374 AS374 AP377 AS377 AP379">
    <cfRule type="containsBlanks" dxfId="3041" priority="1285">
      <formula>LEN(TRIM(AP372))=0</formula>
    </cfRule>
  </conditionalFormatting>
  <conditionalFormatting sqref="AP386:AQ386">
    <cfRule type="containsBlanks" dxfId="3040" priority="1284">
      <formula>LEN(TRIM(AP386))=0</formula>
    </cfRule>
  </conditionalFormatting>
  <conditionalFormatting sqref="AQ388:AV388">
    <cfRule type="expression" dxfId="3039" priority="1283">
      <formula>AND($D$146&gt;0,$E$148="")</formula>
    </cfRule>
  </conditionalFormatting>
  <conditionalFormatting sqref="AR473:AW477">
    <cfRule type="expression" dxfId="3038" priority="1282">
      <formula>$D$439&gt;0</formula>
    </cfRule>
  </conditionalFormatting>
  <conditionalFormatting sqref="AO474:AQ477">
    <cfRule type="expression" dxfId="3037" priority="1281">
      <formula>$D$439&gt;0</formula>
    </cfRule>
  </conditionalFormatting>
  <conditionalFormatting sqref="AR473:AW473">
    <cfRule type="expression" dxfId="3036" priority="1280">
      <formula>$D$439&gt;0</formula>
    </cfRule>
  </conditionalFormatting>
  <conditionalFormatting sqref="AW474:AW476">
    <cfRule type="expression" dxfId="3035" priority="1279">
      <formula>$D$439&gt;0</formula>
    </cfRule>
  </conditionalFormatting>
  <conditionalFormatting sqref="AO477:AW477">
    <cfRule type="expression" dxfId="3034" priority="1278">
      <formula>$D$439&gt;0</formula>
    </cfRule>
  </conditionalFormatting>
  <conditionalFormatting sqref="AO517:BB522 AO526:BB531 AO535:BB540">
    <cfRule type="containsBlanks" dxfId="3033" priority="1272">
      <formula>LEN(TRIM(AO517))=0</formula>
    </cfRule>
  </conditionalFormatting>
  <conditionalFormatting sqref="AO633:AO647">
    <cfRule type="duplicateValues" dxfId="3032" priority="1193"/>
  </conditionalFormatting>
  <conditionalFormatting sqref="AW717">
    <cfRule type="expression" dxfId="3031" priority="1188">
      <formula>"Y($D$439&gt;0;$K$477&lt;&gt;$D$439&gt;0)"</formula>
    </cfRule>
  </conditionalFormatting>
  <conditionalFormatting sqref="AQ599:AU599">
    <cfRule type="expression" dxfId="3030" priority="1164">
      <formula>AND($D$115&gt;1,$E$119="")</formula>
    </cfRule>
    <cfRule type="expression" dxfId="3029" priority="1187">
      <formula>$D$115&gt;1</formula>
    </cfRule>
  </conditionalFormatting>
  <conditionalFormatting sqref="AT659">
    <cfRule type="expression" dxfId="3028" priority="1171">
      <formula>$E$414&gt;0</formula>
    </cfRule>
  </conditionalFormatting>
  <conditionalFormatting sqref="AP693:AS693">
    <cfRule type="expression" dxfId="3027" priority="1168">
      <formula>$D$439&gt;0</formula>
    </cfRule>
  </conditionalFormatting>
  <conditionalFormatting sqref="AP708:AR708">
    <cfRule type="expression" dxfId="3026" priority="1167">
      <formula>$D$439&gt;0</formula>
    </cfRule>
  </conditionalFormatting>
  <conditionalFormatting sqref="AP693:AS708">
    <cfRule type="expression" dxfId="3025" priority="1166">
      <formula>$D$439&gt;0</formula>
    </cfRule>
  </conditionalFormatting>
  <conditionalFormatting sqref="AP584 AS584 AP587:AW587 AP589 AT589:AU589">
    <cfRule type="containsBlanks" dxfId="3024" priority="1196">
      <formula>LEN(TRIM(AP584))=0</formula>
    </cfRule>
  </conditionalFormatting>
  <conditionalFormatting sqref="AP593 AP595 AP597">
    <cfRule type="containsBlanks" dxfId="3023" priority="1165">
      <formula>LEN(TRIM(AP593))=0</formula>
    </cfRule>
  </conditionalFormatting>
  <conditionalFormatting sqref="AP602:AT602 AP606:AT606">
    <cfRule type="containsBlanks" dxfId="3022" priority="1195">
      <formula>LEN(TRIM(AP602))=0</formula>
    </cfRule>
  </conditionalFormatting>
  <conditionalFormatting sqref="AP612:AU612 AP614 AS614 AP617 AS617 AP619">
    <cfRule type="containsBlanks" dxfId="3021" priority="1163">
      <formula>LEN(TRIM(AP612))=0</formula>
    </cfRule>
  </conditionalFormatting>
  <conditionalFormatting sqref="AP626:AQ626">
    <cfRule type="containsBlanks" dxfId="3020" priority="1162">
      <formula>LEN(TRIM(AP626))=0</formula>
    </cfRule>
  </conditionalFormatting>
  <conditionalFormatting sqref="AQ628:AV628">
    <cfRule type="expression" dxfId="3019" priority="1161">
      <formula>AND($D$146&gt;0,$E$148="")</formula>
    </cfRule>
  </conditionalFormatting>
  <conditionalFormatting sqref="AR713:AW717">
    <cfRule type="expression" dxfId="3018" priority="1160">
      <formula>$D$439&gt;0</formula>
    </cfRule>
  </conditionalFormatting>
  <conditionalFormatting sqref="AO714:AQ717">
    <cfRule type="expression" dxfId="3017" priority="1159">
      <formula>$D$439&gt;0</formula>
    </cfRule>
  </conditionalFormatting>
  <conditionalFormatting sqref="AR713:AW713">
    <cfRule type="expression" dxfId="3016" priority="1158">
      <formula>$D$439&gt;0</formula>
    </cfRule>
  </conditionalFormatting>
  <conditionalFormatting sqref="AW714:AW716">
    <cfRule type="expression" dxfId="3015" priority="1157">
      <formula>$D$439&gt;0</formula>
    </cfRule>
  </conditionalFormatting>
  <conditionalFormatting sqref="AO717:AW717">
    <cfRule type="expression" dxfId="3014" priority="1156">
      <formula>$D$439&gt;0</formula>
    </cfRule>
  </conditionalFormatting>
  <conditionalFormatting sqref="AO757:BB762 AO766:BB771 AO775:BB780">
    <cfRule type="containsBlanks" dxfId="3013" priority="1150">
      <formula>LEN(TRIM(AO757))=0</formula>
    </cfRule>
  </conditionalFormatting>
  <conditionalFormatting sqref="AO873:AO887">
    <cfRule type="duplicateValues" dxfId="3012" priority="1132"/>
  </conditionalFormatting>
  <conditionalFormatting sqref="AW957">
    <cfRule type="expression" dxfId="3011" priority="1127">
      <formula>"Y($D$439&gt;0;$K$477&lt;&gt;$D$439&gt;0)"</formula>
    </cfRule>
  </conditionalFormatting>
  <conditionalFormatting sqref="AQ839:AU839">
    <cfRule type="expression" dxfId="3010" priority="1103">
      <formula>AND($D$115&gt;1,$E$119="")</formula>
    </cfRule>
    <cfRule type="expression" dxfId="3009" priority="1126">
      <formula>$D$115&gt;1</formula>
    </cfRule>
  </conditionalFormatting>
  <conditionalFormatting sqref="AT899">
    <cfRule type="expression" dxfId="3008" priority="1110">
      <formula>$E$414&gt;0</formula>
    </cfRule>
  </conditionalFormatting>
  <conditionalFormatting sqref="AP933:AS933">
    <cfRule type="expression" dxfId="3007" priority="1107">
      <formula>$D$439&gt;0</formula>
    </cfRule>
  </conditionalFormatting>
  <conditionalFormatting sqref="AP948:AR948">
    <cfRule type="expression" dxfId="3006" priority="1106">
      <formula>$D$439&gt;0</formula>
    </cfRule>
  </conditionalFormatting>
  <conditionalFormatting sqref="AP933:AS948">
    <cfRule type="expression" dxfId="3005" priority="1105">
      <formula>$D$439&gt;0</formula>
    </cfRule>
  </conditionalFormatting>
  <conditionalFormatting sqref="AP824 AS824 AP827:AW827 AP829 AT829:AU829">
    <cfRule type="containsBlanks" dxfId="3004" priority="1135">
      <formula>LEN(TRIM(AP824))=0</formula>
    </cfRule>
  </conditionalFormatting>
  <conditionalFormatting sqref="AP833 AP835 AP837">
    <cfRule type="containsBlanks" dxfId="3003" priority="1104">
      <formula>LEN(TRIM(AP833))=0</formula>
    </cfRule>
  </conditionalFormatting>
  <conditionalFormatting sqref="AP842:AT842 AP846:AT846">
    <cfRule type="containsBlanks" dxfId="3002" priority="1134">
      <formula>LEN(TRIM(AP842))=0</formula>
    </cfRule>
  </conditionalFormatting>
  <conditionalFormatting sqref="AP852:AU852 AP854 AS854 AP857 AS857 AP859">
    <cfRule type="containsBlanks" dxfId="3001" priority="1102">
      <formula>LEN(TRIM(AP852))=0</formula>
    </cfRule>
  </conditionalFormatting>
  <conditionalFormatting sqref="AP866:AQ866">
    <cfRule type="containsBlanks" dxfId="3000" priority="1101">
      <formula>LEN(TRIM(AP866))=0</formula>
    </cfRule>
  </conditionalFormatting>
  <conditionalFormatting sqref="AQ868:AV868">
    <cfRule type="expression" dxfId="2999" priority="1100">
      <formula>AND($D$146&gt;0,$E$148="")</formula>
    </cfRule>
  </conditionalFormatting>
  <conditionalFormatting sqref="AR953:AW957">
    <cfRule type="expression" dxfId="2998" priority="1099">
      <formula>$D$439&gt;0</formula>
    </cfRule>
  </conditionalFormatting>
  <conditionalFormatting sqref="AO954:AQ957">
    <cfRule type="expression" dxfId="2997" priority="1098">
      <formula>$D$439&gt;0</formula>
    </cfRule>
  </conditionalFormatting>
  <conditionalFormatting sqref="AR953:AW953">
    <cfRule type="expression" dxfId="2996" priority="1097">
      <formula>$D$439&gt;0</formula>
    </cfRule>
  </conditionalFormatting>
  <conditionalFormatting sqref="AW954:AW956">
    <cfRule type="expression" dxfId="2995" priority="1096">
      <formula>$D$439&gt;0</formula>
    </cfRule>
  </conditionalFormatting>
  <conditionalFormatting sqref="AO957:AW957">
    <cfRule type="expression" dxfId="2994" priority="1095">
      <formula>$D$439&gt;0</formula>
    </cfRule>
  </conditionalFormatting>
  <conditionalFormatting sqref="AO997:BB1002 AO1006:BB1011 AO1015:BB1020">
    <cfRule type="containsBlanks" dxfId="2993" priority="1089">
      <formula>LEN(TRIM(AO997))=0</formula>
    </cfRule>
  </conditionalFormatting>
  <conditionalFormatting sqref="AO1113:AO1127">
    <cfRule type="duplicateValues" dxfId="2992" priority="1071"/>
  </conditionalFormatting>
  <conditionalFormatting sqref="AW1197">
    <cfRule type="expression" dxfId="2991" priority="1066">
      <formula>"Y($D$439&gt;0;$K$477&lt;&gt;$D$439&gt;0)"</formula>
    </cfRule>
  </conditionalFormatting>
  <conditionalFormatting sqref="AQ1079:AU1079">
    <cfRule type="expression" dxfId="2990" priority="1042">
      <formula>AND($D$115&gt;1,$E$119="")</formula>
    </cfRule>
    <cfRule type="expression" dxfId="2989" priority="1065">
      <formula>$D$115&gt;1</formula>
    </cfRule>
  </conditionalFormatting>
  <conditionalFormatting sqref="AT1139">
    <cfRule type="expression" dxfId="2988" priority="1049">
      <formula>$E$414&gt;0</formula>
    </cfRule>
  </conditionalFormatting>
  <conditionalFormatting sqref="AP1173:AS1173">
    <cfRule type="expression" dxfId="2987" priority="1046">
      <formula>$D$439&gt;0</formula>
    </cfRule>
  </conditionalFormatting>
  <conditionalFormatting sqref="AP1188:AR1188">
    <cfRule type="expression" dxfId="2986" priority="1045">
      <formula>$D$439&gt;0</formula>
    </cfRule>
  </conditionalFormatting>
  <conditionalFormatting sqref="AP1173:AS1188">
    <cfRule type="expression" dxfId="2985" priority="1044">
      <formula>$D$439&gt;0</formula>
    </cfRule>
  </conditionalFormatting>
  <conditionalFormatting sqref="AP1064 AS1064 AP1067:AW1067 AP1069 AT1069:AU1069">
    <cfRule type="containsBlanks" dxfId="2984" priority="1074">
      <formula>LEN(TRIM(AP1064))=0</formula>
    </cfRule>
  </conditionalFormatting>
  <conditionalFormatting sqref="AP1073 AP1075 AP1077">
    <cfRule type="containsBlanks" dxfId="2983" priority="1043">
      <formula>LEN(TRIM(AP1073))=0</formula>
    </cfRule>
  </conditionalFormatting>
  <conditionalFormatting sqref="AP1082:AT1082 AP1086:AT1086">
    <cfRule type="containsBlanks" dxfId="2982" priority="1073">
      <formula>LEN(TRIM(AP1082))=0</formula>
    </cfRule>
  </conditionalFormatting>
  <conditionalFormatting sqref="AP1092:AU1092 AP1094 AS1094 AP1097 AS1097 AP1099">
    <cfRule type="containsBlanks" dxfId="2981" priority="1041">
      <formula>LEN(TRIM(AP1092))=0</formula>
    </cfRule>
  </conditionalFormatting>
  <conditionalFormatting sqref="AP1106:AQ1106">
    <cfRule type="containsBlanks" dxfId="2980" priority="1040">
      <formula>LEN(TRIM(AP1106))=0</formula>
    </cfRule>
  </conditionalFormatting>
  <conditionalFormatting sqref="AQ1108:AV1108">
    <cfRule type="expression" dxfId="2979" priority="1039">
      <formula>AND($D$146&gt;0,$E$148="")</formula>
    </cfRule>
  </conditionalFormatting>
  <conditionalFormatting sqref="AR1193:AW1197">
    <cfRule type="expression" dxfId="2978" priority="1038">
      <formula>$D$439&gt;0</formula>
    </cfRule>
  </conditionalFormatting>
  <conditionalFormatting sqref="AO1194:AQ1197">
    <cfRule type="expression" dxfId="2977" priority="1037">
      <formula>$D$439&gt;0</formula>
    </cfRule>
  </conditionalFormatting>
  <conditionalFormatting sqref="AR1193:AW1193">
    <cfRule type="expression" dxfId="2976" priority="1036">
      <formula>$D$439&gt;0</formula>
    </cfRule>
  </conditionalFormatting>
  <conditionalFormatting sqref="AW1194:AW1196">
    <cfRule type="expression" dxfId="2975" priority="1035">
      <formula>$D$439&gt;0</formula>
    </cfRule>
  </conditionalFormatting>
  <conditionalFormatting sqref="AO1197:AW1197">
    <cfRule type="expression" dxfId="2974" priority="1034">
      <formula>$D$439&gt;0</formula>
    </cfRule>
  </conditionalFormatting>
  <conditionalFormatting sqref="AO1237:BB1242 AO1246:BB1251 AO1255:BB1260">
    <cfRule type="containsBlanks" dxfId="2973" priority="1028">
      <formula>LEN(TRIM(AO1237))=0</formula>
    </cfRule>
  </conditionalFormatting>
  <conditionalFormatting sqref="AO1353:AO1367">
    <cfRule type="duplicateValues" dxfId="2972" priority="949"/>
  </conditionalFormatting>
  <conditionalFormatting sqref="AW1437">
    <cfRule type="expression" dxfId="2971" priority="944">
      <formula>"Y($D$439&gt;0;$K$477&lt;&gt;$D$439&gt;0)"</formula>
    </cfRule>
  </conditionalFormatting>
  <conditionalFormatting sqref="AQ1319:AU1319">
    <cfRule type="expression" dxfId="2970" priority="920">
      <formula>AND($D$115&gt;1,$E$119="")</formula>
    </cfRule>
    <cfRule type="expression" dxfId="2969" priority="943">
      <formula>$D$115&gt;1</formula>
    </cfRule>
  </conditionalFormatting>
  <conditionalFormatting sqref="AT1379">
    <cfRule type="expression" dxfId="2968" priority="927">
      <formula>$E$414&gt;0</formula>
    </cfRule>
  </conditionalFormatting>
  <conditionalFormatting sqref="AP1413:AS1413">
    <cfRule type="expression" dxfId="2967" priority="924">
      <formula>$D$439&gt;0</formula>
    </cfRule>
  </conditionalFormatting>
  <conditionalFormatting sqref="AP1428:AR1428">
    <cfRule type="expression" dxfId="2966" priority="923">
      <formula>$D$439&gt;0</formula>
    </cfRule>
  </conditionalFormatting>
  <conditionalFormatting sqref="AP1413:AS1428">
    <cfRule type="expression" dxfId="2965" priority="922">
      <formula>$D$439&gt;0</formula>
    </cfRule>
  </conditionalFormatting>
  <conditionalFormatting sqref="AP1304 AS1304 AP1307:AW1307 AP1309 AT1309:AU1309">
    <cfRule type="containsBlanks" dxfId="2964" priority="952">
      <formula>LEN(TRIM(AP1304))=0</formula>
    </cfRule>
  </conditionalFormatting>
  <conditionalFormatting sqref="AP1313 AP1315 AP1317">
    <cfRule type="containsBlanks" dxfId="2963" priority="921">
      <formula>LEN(TRIM(AP1313))=0</formula>
    </cfRule>
  </conditionalFormatting>
  <conditionalFormatting sqref="AP1322:AT1322 AP1326:AT1326">
    <cfRule type="containsBlanks" dxfId="2962" priority="951">
      <formula>LEN(TRIM(AP1322))=0</formula>
    </cfRule>
  </conditionalFormatting>
  <conditionalFormatting sqref="AP1332:AU1332 AP1334 AS1334 AP1337 AS1337 AP1339">
    <cfRule type="containsBlanks" dxfId="2961" priority="919">
      <formula>LEN(TRIM(AP1332))=0</formula>
    </cfRule>
  </conditionalFormatting>
  <conditionalFormatting sqref="AP1346:AQ1346">
    <cfRule type="containsBlanks" dxfId="2960" priority="918">
      <formula>LEN(TRIM(AP1346))=0</formula>
    </cfRule>
  </conditionalFormatting>
  <conditionalFormatting sqref="AQ1348:AV1348">
    <cfRule type="expression" dxfId="2959" priority="917">
      <formula>AND($D$146&gt;0,$E$148="")</formula>
    </cfRule>
  </conditionalFormatting>
  <conditionalFormatting sqref="AR1433:AW1437">
    <cfRule type="expression" dxfId="2958" priority="916">
      <formula>$D$439&gt;0</formula>
    </cfRule>
  </conditionalFormatting>
  <conditionalFormatting sqref="AO1434:AQ1437">
    <cfRule type="expression" dxfId="2957" priority="915">
      <formula>$D$439&gt;0</formula>
    </cfRule>
  </conditionalFormatting>
  <conditionalFormatting sqref="AR1433:AW1433">
    <cfRule type="expression" dxfId="2956" priority="914">
      <formula>$D$439&gt;0</formula>
    </cfRule>
  </conditionalFormatting>
  <conditionalFormatting sqref="AW1434:AW1436">
    <cfRule type="expression" dxfId="2955" priority="913">
      <formula>$D$439&gt;0</formula>
    </cfRule>
  </conditionalFormatting>
  <conditionalFormatting sqref="AO1437:AW1437">
    <cfRule type="expression" dxfId="2954" priority="912">
      <formula>$D$439&gt;0</formula>
    </cfRule>
  </conditionalFormatting>
  <conditionalFormatting sqref="AO1477:BB1482 AO1486:BB1491 AO1495:BB1500">
    <cfRule type="containsBlanks" dxfId="2953" priority="906">
      <formula>LEN(TRIM(AO1477))=0</formula>
    </cfRule>
  </conditionalFormatting>
  <conditionalFormatting sqref="AO1593:AO1607">
    <cfRule type="duplicateValues" dxfId="2952" priority="888"/>
  </conditionalFormatting>
  <conditionalFormatting sqref="AW1677">
    <cfRule type="expression" dxfId="2951" priority="883">
      <formula>"Y($D$439&gt;0;$K$477&lt;&gt;$D$439&gt;0)"</formula>
    </cfRule>
  </conditionalFormatting>
  <conditionalFormatting sqref="AQ1559:AU1559">
    <cfRule type="expression" dxfId="2950" priority="859">
      <formula>AND($D$115&gt;1,$E$119="")</formula>
    </cfRule>
    <cfRule type="expression" dxfId="2949" priority="882">
      <formula>$D$115&gt;1</formula>
    </cfRule>
  </conditionalFormatting>
  <conditionalFormatting sqref="AT1619">
    <cfRule type="expression" dxfId="2948" priority="866">
      <formula>$E$414&gt;0</formula>
    </cfRule>
  </conditionalFormatting>
  <conditionalFormatting sqref="AP1653:AS1653">
    <cfRule type="expression" dxfId="2947" priority="863">
      <formula>$D$439&gt;0</formula>
    </cfRule>
  </conditionalFormatting>
  <conditionalFormatting sqref="AP1668:AR1668">
    <cfRule type="expression" dxfId="2946" priority="862">
      <formula>$D$439&gt;0</formula>
    </cfRule>
  </conditionalFormatting>
  <conditionalFormatting sqref="AP1653:AS1668">
    <cfRule type="expression" dxfId="2945" priority="861">
      <formula>$D$439&gt;0</formula>
    </cfRule>
  </conditionalFormatting>
  <conditionalFormatting sqref="AP1544 AS1544 AP1547:AW1547 AP1549 AT1549:AU1549">
    <cfRule type="containsBlanks" dxfId="2944" priority="891">
      <formula>LEN(TRIM(AP1544))=0</formula>
    </cfRule>
  </conditionalFormatting>
  <conditionalFormatting sqref="AP1553 AP1555 AP1557">
    <cfRule type="containsBlanks" dxfId="2943" priority="860">
      <formula>LEN(TRIM(AP1553))=0</formula>
    </cfRule>
  </conditionalFormatting>
  <conditionalFormatting sqref="AP1562:AT1562 AP1566:AT1566">
    <cfRule type="containsBlanks" dxfId="2942" priority="890">
      <formula>LEN(TRIM(AP1562))=0</formula>
    </cfRule>
  </conditionalFormatting>
  <conditionalFormatting sqref="AP1572:AU1572 AP1574 AS1574 AP1577 AS1577 AP1579">
    <cfRule type="containsBlanks" dxfId="2941" priority="858">
      <formula>LEN(TRIM(AP1572))=0</formula>
    </cfRule>
  </conditionalFormatting>
  <conditionalFormatting sqref="AP1586:AQ1586">
    <cfRule type="containsBlanks" dxfId="2940" priority="857">
      <formula>LEN(TRIM(AP1586))=0</formula>
    </cfRule>
  </conditionalFormatting>
  <conditionalFormatting sqref="AQ1588:AV1588">
    <cfRule type="expression" dxfId="2939" priority="856">
      <formula>AND($D$146&gt;0,$E$148="")</formula>
    </cfRule>
  </conditionalFormatting>
  <conditionalFormatting sqref="AR1673:AW1677">
    <cfRule type="expression" dxfId="2938" priority="855">
      <formula>$D$439&gt;0</formula>
    </cfRule>
  </conditionalFormatting>
  <conditionalFormatting sqref="AO1674:AQ1677">
    <cfRule type="expression" dxfId="2937" priority="854">
      <formula>$D$439&gt;0</formula>
    </cfRule>
  </conditionalFormatting>
  <conditionalFormatting sqref="AR1673:AW1673">
    <cfRule type="expression" dxfId="2936" priority="853">
      <formula>$D$439&gt;0</formula>
    </cfRule>
  </conditionalFormatting>
  <conditionalFormatting sqref="AW1674:AW1676">
    <cfRule type="expression" dxfId="2935" priority="852">
      <formula>$D$439&gt;0</formula>
    </cfRule>
  </conditionalFormatting>
  <conditionalFormatting sqref="AO1677:AW1677">
    <cfRule type="expression" dxfId="2934" priority="851">
      <formula>$D$439&gt;0</formula>
    </cfRule>
  </conditionalFormatting>
  <conditionalFormatting sqref="AO1717:BB1722 AO1726:BB1731 AO1735:BB1740">
    <cfRule type="containsBlanks" dxfId="2933" priority="845">
      <formula>LEN(TRIM(AO1717))=0</formula>
    </cfRule>
  </conditionalFormatting>
  <conditionalFormatting sqref="AO1833:AO1847">
    <cfRule type="duplicateValues" dxfId="2932" priority="827"/>
  </conditionalFormatting>
  <conditionalFormatting sqref="AW1917">
    <cfRule type="expression" dxfId="2931" priority="822">
      <formula>"Y($D$439&gt;0;$K$477&lt;&gt;$D$439&gt;0)"</formula>
    </cfRule>
  </conditionalFormatting>
  <conditionalFormatting sqref="AQ1799:AU1799">
    <cfRule type="expression" dxfId="2930" priority="798">
      <formula>AND($D$115&gt;1,$E$119="")</formula>
    </cfRule>
    <cfRule type="expression" dxfId="2929" priority="821">
      <formula>$D$115&gt;1</formula>
    </cfRule>
  </conditionalFormatting>
  <conditionalFormatting sqref="AT1859">
    <cfRule type="expression" dxfId="2928" priority="805">
      <formula>$E$414&gt;0</formula>
    </cfRule>
  </conditionalFormatting>
  <conditionalFormatting sqref="AP1893:AS1893">
    <cfRule type="expression" dxfId="2927" priority="802">
      <formula>$D$439&gt;0</formula>
    </cfRule>
  </conditionalFormatting>
  <conditionalFormatting sqref="AP1908:AR1908">
    <cfRule type="expression" dxfId="2926" priority="801">
      <formula>$D$439&gt;0</formula>
    </cfRule>
  </conditionalFormatting>
  <conditionalFormatting sqref="AP1893:AS1908">
    <cfRule type="expression" dxfId="2925" priority="800">
      <formula>$D$439&gt;0</formula>
    </cfRule>
  </conditionalFormatting>
  <conditionalFormatting sqref="AP1784 AS1784 AP1787:AW1787 AP1789 AT1789:AU1789">
    <cfRule type="containsBlanks" dxfId="2924" priority="830">
      <formula>LEN(TRIM(AP1784))=0</formula>
    </cfRule>
  </conditionalFormatting>
  <conditionalFormatting sqref="AP1793 AP1795 AP1797">
    <cfRule type="containsBlanks" dxfId="2923" priority="799">
      <formula>LEN(TRIM(AP1793))=0</formula>
    </cfRule>
  </conditionalFormatting>
  <conditionalFormatting sqref="AP1802:AT1802 AP1806:AT1806">
    <cfRule type="containsBlanks" dxfId="2922" priority="829">
      <formula>LEN(TRIM(AP1802))=0</formula>
    </cfRule>
  </conditionalFormatting>
  <conditionalFormatting sqref="AP1812:AU1812 AP1814 AS1814 AP1817 AS1817 AP1819">
    <cfRule type="containsBlanks" dxfId="2921" priority="797">
      <formula>LEN(TRIM(AP1812))=0</formula>
    </cfRule>
  </conditionalFormatting>
  <conditionalFormatting sqref="AP1826:AQ1826">
    <cfRule type="containsBlanks" dxfId="2920" priority="796">
      <formula>LEN(TRIM(AP1826))=0</formula>
    </cfRule>
  </conditionalFormatting>
  <conditionalFormatting sqref="AQ1828:AV1828">
    <cfRule type="expression" dxfId="2919" priority="795">
      <formula>AND($D$146&gt;0,$E$148="")</formula>
    </cfRule>
  </conditionalFormatting>
  <conditionalFormatting sqref="AR1913:AW1917">
    <cfRule type="expression" dxfId="2918" priority="794">
      <formula>$D$439&gt;0</formula>
    </cfRule>
  </conditionalFormatting>
  <conditionalFormatting sqref="AO1914:AQ1917">
    <cfRule type="expression" dxfId="2917" priority="793">
      <formula>$D$439&gt;0</formula>
    </cfRule>
  </conditionalFormatting>
  <conditionalFormatting sqref="AR1913:AW1913">
    <cfRule type="expression" dxfId="2916" priority="792">
      <formula>$D$439&gt;0</formula>
    </cfRule>
  </conditionalFormatting>
  <conditionalFormatting sqref="AW1914:AW1916">
    <cfRule type="expression" dxfId="2915" priority="791">
      <formula>$D$439&gt;0</formula>
    </cfRule>
  </conditionalFormatting>
  <conditionalFormatting sqref="AO1917:AW1917">
    <cfRule type="expression" dxfId="2914" priority="790">
      <formula>$D$439&gt;0</formula>
    </cfRule>
  </conditionalFormatting>
  <conditionalFormatting sqref="AO1957:BB1962 AO1966:BB1971 AO1975:BB1980">
    <cfRule type="containsBlanks" dxfId="2913" priority="784">
      <formula>LEN(TRIM(AO1957))=0</formula>
    </cfRule>
  </conditionalFormatting>
  <conditionalFormatting sqref="AO2073:AO2087">
    <cfRule type="duplicateValues" dxfId="2912" priority="766"/>
  </conditionalFormatting>
  <conditionalFormatting sqref="AW2157">
    <cfRule type="expression" dxfId="2911" priority="761">
      <formula>"Y($D$439&gt;0;$K$477&lt;&gt;$D$439&gt;0)"</formula>
    </cfRule>
  </conditionalFormatting>
  <conditionalFormatting sqref="AQ2039:AU2039">
    <cfRule type="expression" dxfId="2910" priority="737">
      <formula>AND($D$115&gt;1,$E$119="")</formula>
    </cfRule>
    <cfRule type="expression" dxfId="2909" priority="760">
      <formula>$D$115&gt;1</formula>
    </cfRule>
  </conditionalFormatting>
  <conditionalFormatting sqref="AT2099">
    <cfRule type="expression" dxfId="2908" priority="744">
      <formula>$E$414&gt;0</formula>
    </cfRule>
  </conditionalFormatting>
  <conditionalFormatting sqref="AP2133:AS2133">
    <cfRule type="expression" dxfId="2907" priority="741">
      <formula>$D$439&gt;0</formula>
    </cfRule>
  </conditionalFormatting>
  <conditionalFormatting sqref="AP2148:AR2148">
    <cfRule type="expression" dxfId="2906" priority="740">
      <formula>$D$439&gt;0</formula>
    </cfRule>
  </conditionalFormatting>
  <conditionalFormatting sqref="AP2133:AS2148">
    <cfRule type="expression" dxfId="2905" priority="739">
      <formula>$D$439&gt;0</formula>
    </cfRule>
  </conditionalFormatting>
  <conditionalFormatting sqref="AP2024 AS2024 AP2027:AW2027 AP2029 AT2029:AU2029">
    <cfRule type="containsBlanks" dxfId="2904" priority="769">
      <formula>LEN(TRIM(AP2024))=0</formula>
    </cfRule>
  </conditionalFormatting>
  <conditionalFormatting sqref="AP2033 AP2035 AP2037">
    <cfRule type="containsBlanks" dxfId="2903" priority="738">
      <formula>LEN(TRIM(AP2033))=0</formula>
    </cfRule>
  </conditionalFormatting>
  <conditionalFormatting sqref="AP2042:AT2042 AP2046:AT2046">
    <cfRule type="containsBlanks" dxfId="2902" priority="768">
      <formula>LEN(TRIM(AP2042))=0</formula>
    </cfRule>
  </conditionalFormatting>
  <conditionalFormatting sqref="AP2052:AU2052 AP2054 AS2054 AP2057 AS2057 AP2059">
    <cfRule type="containsBlanks" dxfId="2901" priority="736">
      <formula>LEN(TRIM(AP2052))=0</formula>
    </cfRule>
  </conditionalFormatting>
  <conditionalFormatting sqref="AP2066:AQ2066">
    <cfRule type="containsBlanks" dxfId="2900" priority="735">
      <formula>LEN(TRIM(AP2066))=0</formula>
    </cfRule>
  </conditionalFormatting>
  <conditionalFormatting sqref="AQ2068:AV2068">
    <cfRule type="expression" dxfId="2899" priority="734">
      <formula>AND($D$146&gt;0,$E$148="")</formula>
    </cfRule>
  </conditionalFormatting>
  <conditionalFormatting sqref="AR2153:AW2157">
    <cfRule type="expression" dxfId="2898" priority="733">
      <formula>$D$439&gt;0</formula>
    </cfRule>
  </conditionalFormatting>
  <conditionalFormatting sqref="AO2154:AQ2157">
    <cfRule type="expression" dxfId="2897" priority="732">
      <formula>$D$439&gt;0</formula>
    </cfRule>
  </conditionalFormatting>
  <conditionalFormatting sqref="AR2153:AW2153">
    <cfRule type="expression" dxfId="2896" priority="731">
      <formula>$D$439&gt;0</formula>
    </cfRule>
  </conditionalFormatting>
  <conditionalFormatting sqref="AW2154:AW2156">
    <cfRule type="expression" dxfId="2895" priority="730">
      <formula>$D$439&gt;0</formula>
    </cfRule>
  </conditionalFormatting>
  <conditionalFormatting sqref="AO2157:AW2157">
    <cfRule type="expression" dxfId="2894" priority="729">
      <formula>$D$439&gt;0</formula>
    </cfRule>
  </conditionalFormatting>
  <conditionalFormatting sqref="AO2197:BB2202 AO2206:BB2211 AO2215:BB2220">
    <cfRule type="containsBlanks" dxfId="2893" priority="723">
      <formula>LEN(TRIM(AO2197))=0</formula>
    </cfRule>
  </conditionalFormatting>
  <conditionalFormatting sqref="AO2313:AO2327">
    <cfRule type="duplicateValues" dxfId="2892" priority="705"/>
  </conditionalFormatting>
  <conditionalFormatting sqref="AW2397">
    <cfRule type="expression" dxfId="2891" priority="700">
      <formula>"Y($D$439&gt;0;$K$477&lt;&gt;$D$439&gt;0)"</formula>
    </cfRule>
  </conditionalFormatting>
  <conditionalFormatting sqref="AQ2279:AU2279">
    <cfRule type="expression" dxfId="2890" priority="676">
      <formula>AND($D$115&gt;1,$E$119="")</formula>
    </cfRule>
    <cfRule type="expression" dxfId="2889" priority="699">
      <formula>$D$115&gt;1</formula>
    </cfRule>
  </conditionalFormatting>
  <conditionalFormatting sqref="AT2339">
    <cfRule type="expression" dxfId="2888" priority="683">
      <formula>$E$414&gt;0</formula>
    </cfRule>
  </conditionalFormatting>
  <conditionalFormatting sqref="AP2373:AS2373">
    <cfRule type="expression" dxfId="2887" priority="680">
      <formula>$D$439&gt;0</formula>
    </cfRule>
  </conditionalFormatting>
  <conditionalFormatting sqref="AP2388:AR2388">
    <cfRule type="expression" dxfId="2886" priority="679">
      <formula>$D$439&gt;0</formula>
    </cfRule>
  </conditionalFormatting>
  <conditionalFormatting sqref="AP2373:AS2388">
    <cfRule type="expression" dxfId="2885" priority="678">
      <formula>$D$439&gt;0</formula>
    </cfRule>
  </conditionalFormatting>
  <conditionalFormatting sqref="AP2264 AS2264 AP2267:AW2267 AP2269 AT2269:AU2269">
    <cfRule type="containsBlanks" dxfId="2884" priority="708">
      <formula>LEN(TRIM(AP2264))=0</formula>
    </cfRule>
  </conditionalFormatting>
  <conditionalFormatting sqref="AP2273 AP2275 AP2277">
    <cfRule type="containsBlanks" dxfId="2883" priority="677">
      <formula>LEN(TRIM(AP2273))=0</formula>
    </cfRule>
  </conditionalFormatting>
  <conditionalFormatting sqref="AP2282:AT2282 AP2286:AT2286">
    <cfRule type="containsBlanks" dxfId="2882" priority="707">
      <formula>LEN(TRIM(AP2282))=0</formula>
    </cfRule>
  </conditionalFormatting>
  <conditionalFormatting sqref="AP2292:AU2292 AP2294 AS2294 AP2297 AS2297 AP2299">
    <cfRule type="containsBlanks" dxfId="2881" priority="675">
      <formula>LEN(TRIM(AP2292))=0</formula>
    </cfRule>
  </conditionalFormatting>
  <conditionalFormatting sqref="AP2306:AQ2306">
    <cfRule type="containsBlanks" dxfId="2880" priority="674">
      <formula>LEN(TRIM(AP2306))=0</formula>
    </cfRule>
  </conditionalFormatting>
  <conditionalFormatting sqref="AQ2308:AV2308">
    <cfRule type="expression" dxfId="2879" priority="673">
      <formula>AND($D$146&gt;0,$E$148="")</formula>
    </cfRule>
  </conditionalFormatting>
  <conditionalFormatting sqref="AR2393:AW2397">
    <cfRule type="expression" dxfId="2878" priority="672">
      <formula>$D$439&gt;0</formula>
    </cfRule>
  </conditionalFormatting>
  <conditionalFormatting sqref="AO2394:AQ2397">
    <cfRule type="expression" dxfId="2877" priority="671">
      <formula>$D$439&gt;0</formula>
    </cfRule>
  </conditionalFormatting>
  <conditionalFormatting sqref="AR2393:AW2393">
    <cfRule type="expression" dxfId="2876" priority="670">
      <formula>$D$439&gt;0</formula>
    </cfRule>
  </conditionalFormatting>
  <conditionalFormatting sqref="AW2394:AW2396">
    <cfRule type="expression" dxfId="2875" priority="669">
      <formula>$D$439&gt;0</formula>
    </cfRule>
  </conditionalFormatting>
  <conditionalFormatting sqref="AO2397:AW2397">
    <cfRule type="expression" dxfId="2874" priority="668">
      <formula>$D$439&gt;0</formula>
    </cfRule>
  </conditionalFormatting>
  <conditionalFormatting sqref="AO2437:BB2442 AO2446:BB2451 AO2455:BB2460">
    <cfRule type="containsBlanks" dxfId="2873" priority="662">
      <formula>LEN(TRIM(AO2437))=0</formula>
    </cfRule>
  </conditionalFormatting>
  <conditionalFormatting sqref="AO2553:AO2567">
    <cfRule type="duplicateValues" dxfId="2872" priority="644"/>
  </conditionalFormatting>
  <conditionalFormatting sqref="AW2637">
    <cfRule type="expression" dxfId="2871" priority="639">
      <formula>"Y($D$439&gt;0;$K$477&lt;&gt;$D$439&gt;0)"</formula>
    </cfRule>
  </conditionalFormatting>
  <conditionalFormatting sqref="AQ2519:AU2519">
    <cfRule type="expression" dxfId="2870" priority="615">
      <formula>AND($D$115&gt;1,$E$119="")</formula>
    </cfRule>
    <cfRule type="expression" dxfId="2869" priority="638">
      <formula>$D$115&gt;1</formula>
    </cfRule>
  </conditionalFormatting>
  <conditionalFormatting sqref="AT2579">
    <cfRule type="expression" dxfId="2868" priority="622">
      <formula>$E$414&gt;0</formula>
    </cfRule>
  </conditionalFormatting>
  <conditionalFormatting sqref="AP2613:AS2613">
    <cfRule type="expression" dxfId="2867" priority="619">
      <formula>$D$439&gt;0</formula>
    </cfRule>
  </conditionalFormatting>
  <conditionalFormatting sqref="AP2628:AR2628">
    <cfRule type="expression" dxfId="2866" priority="618">
      <formula>$D$439&gt;0</formula>
    </cfRule>
  </conditionalFormatting>
  <conditionalFormatting sqref="AP2613:AS2628">
    <cfRule type="expression" dxfId="2865" priority="617">
      <formula>$D$439&gt;0</formula>
    </cfRule>
  </conditionalFormatting>
  <conditionalFormatting sqref="AP2504 AS2504 AP2507:AW2507 AP2509 AT2509:AU2509">
    <cfRule type="containsBlanks" dxfId="2864" priority="647">
      <formula>LEN(TRIM(AP2504))=0</formula>
    </cfRule>
  </conditionalFormatting>
  <conditionalFormatting sqref="AP2513 AP2515 AP2517">
    <cfRule type="containsBlanks" dxfId="2863" priority="616">
      <formula>LEN(TRIM(AP2513))=0</formula>
    </cfRule>
  </conditionalFormatting>
  <conditionalFormatting sqref="AP2522:AT2522 AP2526:AT2526">
    <cfRule type="containsBlanks" dxfId="2862" priority="646">
      <formula>LEN(TRIM(AP2522))=0</formula>
    </cfRule>
  </conditionalFormatting>
  <conditionalFormatting sqref="AP2532:AU2532 AP2534 AS2534 AP2537 AS2537 AP2539">
    <cfRule type="containsBlanks" dxfId="2861" priority="614">
      <formula>LEN(TRIM(AP2532))=0</formula>
    </cfRule>
  </conditionalFormatting>
  <conditionalFormatting sqref="AP2546:AQ2546">
    <cfRule type="containsBlanks" dxfId="2860" priority="613">
      <formula>LEN(TRIM(AP2546))=0</formula>
    </cfRule>
  </conditionalFormatting>
  <conditionalFormatting sqref="AQ2548:AV2548">
    <cfRule type="expression" dxfId="2859" priority="612">
      <formula>AND($D$146&gt;0,$E$148="")</formula>
    </cfRule>
  </conditionalFormatting>
  <conditionalFormatting sqref="AR2633:AW2637">
    <cfRule type="expression" dxfId="2858" priority="611">
      <formula>$D$439&gt;0</formula>
    </cfRule>
  </conditionalFormatting>
  <conditionalFormatting sqref="AO2634:AQ2637">
    <cfRule type="expression" dxfId="2857" priority="610">
      <formula>$D$439&gt;0</formula>
    </cfRule>
  </conditionalFormatting>
  <conditionalFormatting sqref="AR2633:AW2633">
    <cfRule type="expression" dxfId="2856" priority="609">
      <formula>$D$439&gt;0</formula>
    </cfRule>
  </conditionalFormatting>
  <conditionalFormatting sqref="AW2634:AW2636">
    <cfRule type="expression" dxfId="2855" priority="608">
      <formula>$D$439&gt;0</formula>
    </cfRule>
  </conditionalFormatting>
  <conditionalFormatting sqref="AO2637:AW2637">
    <cfRule type="expression" dxfId="2854" priority="607">
      <formula>$D$439&gt;0</formula>
    </cfRule>
  </conditionalFormatting>
  <conditionalFormatting sqref="AO2677:BB2682 AO2686:BB2691 AO2695:BB2700">
    <cfRule type="containsBlanks" dxfId="2853" priority="601">
      <formula>LEN(TRIM(AO2677))=0</formula>
    </cfRule>
  </conditionalFormatting>
  <conditionalFormatting sqref="AO2793:AO2807">
    <cfRule type="duplicateValues" dxfId="2852" priority="583"/>
  </conditionalFormatting>
  <conditionalFormatting sqref="AW2877">
    <cfRule type="expression" dxfId="2851" priority="578">
      <formula>"Y($D$439&gt;0;$K$477&lt;&gt;$D$439&gt;0)"</formula>
    </cfRule>
  </conditionalFormatting>
  <conditionalFormatting sqref="AQ2759:AU2759">
    <cfRule type="expression" dxfId="2850" priority="554">
      <formula>AND($D$115&gt;1,$E$119="")</formula>
    </cfRule>
    <cfRule type="expression" dxfId="2849" priority="577">
      <formula>$D$115&gt;1</formula>
    </cfRule>
  </conditionalFormatting>
  <conditionalFormatting sqref="AT2819">
    <cfRule type="expression" dxfId="2848" priority="561">
      <formula>$E$414&gt;0</formula>
    </cfRule>
  </conditionalFormatting>
  <conditionalFormatting sqref="AP2853:AS2853">
    <cfRule type="expression" dxfId="2847" priority="558">
      <formula>$D$439&gt;0</formula>
    </cfRule>
  </conditionalFormatting>
  <conditionalFormatting sqref="AP2868:AR2868">
    <cfRule type="expression" dxfId="2846" priority="557">
      <formula>$D$439&gt;0</formula>
    </cfRule>
  </conditionalFormatting>
  <conditionalFormatting sqref="AP2853:AS2868">
    <cfRule type="expression" dxfId="2845" priority="556">
      <formula>$D$439&gt;0</formula>
    </cfRule>
  </conditionalFormatting>
  <conditionalFormatting sqref="AP2744 AS2744 AP2747:AW2747 AP2749 AT2749:AU2749">
    <cfRule type="containsBlanks" dxfId="2844" priority="586">
      <formula>LEN(TRIM(AP2744))=0</formula>
    </cfRule>
  </conditionalFormatting>
  <conditionalFormatting sqref="AP2753 AP2755 AP2757">
    <cfRule type="containsBlanks" dxfId="2843" priority="555">
      <formula>LEN(TRIM(AP2753))=0</formula>
    </cfRule>
  </conditionalFormatting>
  <conditionalFormatting sqref="AP2762:AT2762 AP2766:AT2766">
    <cfRule type="containsBlanks" dxfId="2842" priority="585">
      <formula>LEN(TRIM(AP2762))=0</formula>
    </cfRule>
  </conditionalFormatting>
  <conditionalFormatting sqref="AP2772:AU2772 AP2774 AS2774 AP2777 AS2777 AP2779">
    <cfRule type="containsBlanks" dxfId="2841" priority="553">
      <formula>LEN(TRIM(AP2772))=0</formula>
    </cfRule>
  </conditionalFormatting>
  <conditionalFormatting sqref="AP2786:AQ2786">
    <cfRule type="containsBlanks" dxfId="2840" priority="552">
      <formula>LEN(TRIM(AP2786))=0</formula>
    </cfRule>
  </conditionalFormatting>
  <conditionalFormatting sqref="AQ2788:AV2788">
    <cfRule type="expression" dxfId="2839" priority="551">
      <formula>AND($D$146&gt;0,$E$148="")</formula>
    </cfRule>
  </conditionalFormatting>
  <conditionalFormatting sqref="AR2873:AW2877">
    <cfRule type="expression" dxfId="2838" priority="550">
      <formula>$D$439&gt;0</formula>
    </cfRule>
  </conditionalFormatting>
  <conditionalFormatting sqref="AO2874:AQ2877">
    <cfRule type="expression" dxfId="2837" priority="549">
      <formula>$D$439&gt;0</formula>
    </cfRule>
  </conditionalFormatting>
  <conditionalFormatting sqref="AR2873:AW2873">
    <cfRule type="expression" dxfId="2836" priority="548">
      <formula>$D$439&gt;0</formula>
    </cfRule>
  </conditionalFormatting>
  <conditionalFormatting sqref="AW2874:AW2876">
    <cfRule type="expression" dxfId="2835" priority="547">
      <formula>$D$439&gt;0</formula>
    </cfRule>
  </conditionalFormatting>
  <conditionalFormatting sqref="AO2877:AW2877">
    <cfRule type="expression" dxfId="2834" priority="546">
      <formula>$D$439&gt;0</formula>
    </cfRule>
  </conditionalFormatting>
  <conditionalFormatting sqref="AO2917:BB2922 AO2926:BB2931 AO2935:BB2940">
    <cfRule type="containsBlanks" dxfId="2833" priority="540">
      <formula>LEN(TRIM(AO2917))=0</formula>
    </cfRule>
  </conditionalFormatting>
  <conditionalFormatting sqref="AO3033:AO3047">
    <cfRule type="duplicateValues" dxfId="2832" priority="522"/>
  </conditionalFormatting>
  <conditionalFormatting sqref="AW3117">
    <cfRule type="expression" dxfId="2831" priority="517">
      <formula>"Y($D$439&gt;0;$K$477&lt;&gt;$D$439&gt;0)"</formula>
    </cfRule>
  </conditionalFormatting>
  <conditionalFormatting sqref="AQ2999:AU2999">
    <cfRule type="expression" dxfId="2830" priority="493">
      <formula>AND($D$115&gt;1,$E$119="")</formula>
    </cfRule>
    <cfRule type="expression" dxfId="2829" priority="516">
      <formula>$D$115&gt;1</formula>
    </cfRule>
  </conditionalFormatting>
  <conditionalFormatting sqref="AT3059">
    <cfRule type="expression" dxfId="2828" priority="500">
      <formula>$E$414&gt;0</formula>
    </cfRule>
  </conditionalFormatting>
  <conditionalFormatting sqref="AP3093:AS3093">
    <cfRule type="expression" dxfId="2827" priority="497">
      <formula>$D$439&gt;0</formula>
    </cfRule>
  </conditionalFormatting>
  <conditionalFormatting sqref="AP3108:AR3108">
    <cfRule type="expression" dxfId="2826" priority="496">
      <formula>$D$439&gt;0</formula>
    </cfRule>
  </conditionalFormatting>
  <conditionalFormatting sqref="AP3093:AS3108">
    <cfRule type="expression" dxfId="2825" priority="495">
      <formula>$D$439&gt;0</formula>
    </cfRule>
  </conditionalFormatting>
  <conditionalFormatting sqref="AP2984 AS2984 AP2987:AW2987 AP2989 AT2989:AU2989">
    <cfRule type="containsBlanks" dxfId="2824" priority="525">
      <formula>LEN(TRIM(AP2984))=0</formula>
    </cfRule>
  </conditionalFormatting>
  <conditionalFormatting sqref="AP2993 AP2995 AP2997">
    <cfRule type="containsBlanks" dxfId="2823" priority="494">
      <formula>LEN(TRIM(AP2993))=0</formula>
    </cfRule>
  </conditionalFormatting>
  <conditionalFormatting sqref="AP3002:AT3002 AP3006:AT3006">
    <cfRule type="containsBlanks" dxfId="2822" priority="524">
      <formula>LEN(TRIM(AP3002))=0</formula>
    </cfRule>
  </conditionalFormatting>
  <conditionalFormatting sqref="AP3012:AU3012 AP3014 AS3014 AP3017 AS3017 AP3019">
    <cfRule type="containsBlanks" dxfId="2821" priority="492">
      <formula>LEN(TRIM(AP3012))=0</formula>
    </cfRule>
  </conditionalFormatting>
  <conditionalFormatting sqref="AP3026:AQ3026">
    <cfRule type="containsBlanks" dxfId="2820" priority="491">
      <formula>LEN(TRIM(AP3026))=0</formula>
    </cfRule>
  </conditionalFormatting>
  <conditionalFormatting sqref="AQ3028:AV3028">
    <cfRule type="expression" dxfId="2819" priority="490">
      <formula>AND($D$146&gt;0,$E$148="")</formula>
    </cfRule>
  </conditionalFormatting>
  <conditionalFormatting sqref="AR3113:AW3117">
    <cfRule type="expression" dxfId="2818" priority="489">
      <formula>$D$439&gt;0</formula>
    </cfRule>
  </conditionalFormatting>
  <conditionalFormatting sqref="AO3114:AQ3117">
    <cfRule type="expression" dxfId="2817" priority="488">
      <formula>$D$439&gt;0</formula>
    </cfRule>
  </conditionalFormatting>
  <conditionalFormatting sqref="AR3113:AW3113">
    <cfRule type="expression" dxfId="2816" priority="487">
      <formula>$D$439&gt;0</formula>
    </cfRule>
  </conditionalFormatting>
  <conditionalFormatting sqref="AW3114:AW3116">
    <cfRule type="expression" dxfId="2815" priority="486">
      <formula>$D$439&gt;0</formula>
    </cfRule>
  </conditionalFormatting>
  <conditionalFormatting sqref="AO3117:AW3117">
    <cfRule type="expression" dxfId="2814" priority="485">
      <formula>$D$439&gt;0</formula>
    </cfRule>
  </conditionalFormatting>
  <conditionalFormatting sqref="AO3157:BB3162 AO3166:BB3171 AO3175:BB3180">
    <cfRule type="containsBlanks" dxfId="2813" priority="479">
      <formula>LEN(TRIM(AO3157))=0</formula>
    </cfRule>
  </conditionalFormatting>
  <conditionalFormatting sqref="AO3273:AO3287">
    <cfRule type="duplicateValues" dxfId="2812" priority="461"/>
  </conditionalFormatting>
  <conditionalFormatting sqref="AW3357">
    <cfRule type="expression" dxfId="2811" priority="456">
      <formula>"Y($D$439&gt;0;$K$477&lt;&gt;$D$439&gt;0)"</formula>
    </cfRule>
  </conditionalFormatting>
  <conditionalFormatting sqref="AQ3239:AU3239">
    <cfRule type="expression" dxfId="2810" priority="432">
      <formula>AND($D$115&gt;1,$E$119="")</formula>
    </cfRule>
    <cfRule type="expression" dxfId="2809" priority="455">
      <formula>$D$115&gt;1</formula>
    </cfRule>
  </conditionalFormatting>
  <conditionalFormatting sqref="AT3299">
    <cfRule type="expression" dxfId="2808" priority="439">
      <formula>$E$414&gt;0</formula>
    </cfRule>
  </conditionalFormatting>
  <conditionalFormatting sqref="AP3333:AS3333">
    <cfRule type="expression" dxfId="2807" priority="436">
      <formula>$D$439&gt;0</formula>
    </cfRule>
  </conditionalFormatting>
  <conditionalFormatting sqref="AP3348:AR3348">
    <cfRule type="expression" dxfId="2806" priority="435">
      <formula>$D$439&gt;0</formula>
    </cfRule>
  </conditionalFormatting>
  <conditionalFormatting sqref="AP3333:AS3348">
    <cfRule type="expression" dxfId="2805" priority="434">
      <formula>$D$439&gt;0</formula>
    </cfRule>
  </conditionalFormatting>
  <conditionalFormatting sqref="AP3224 AS3224 AP3227:AW3227 AP3229 AT3229:AU3229">
    <cfRule type="containsBlanks" dxfId="2804" priority="464">
      <formula>LEN(TRIM(AP3224))=0</formula>
    </cfRule>
  </conditionalFormatting>
  <conditionalFormatting sqref="AP3233 AP3235 AP3237">
    <cfRule type="containsBlanks" dxfId="2803" priority="433">
      <formula>LEN(TRIM(AP3233))=0</formula>
    </cfRule>
  </conditionalFormatting>
  <conditionalFormatting sqref="AP3242:AT3242 AP3246:AT3246">
    <cfRule type="containsBlanks" dxfId="2802" priority="463">
      <formula>LEN(TRIM(AP3242))=0</formula>
    </cfRule>
  </conditionalFormatting>
  <conditionalFormatting sqref="AP3252:AU3252 AP3254 AS3254 AP3257 AS3257 AP3259">
    <cfRule type="containsBlanks" dxfId="2801" priority="431">
      <formula>LEN(TRIM(AP3252))=0</formula>
    </cfRule>
  </conditionalFormatting>
  <conditionalFormatting sqref="AP3266:AQ3266">
    <cfRule type="containsBlanks" dxfId="2800" priority="430">
      <formula>LEN(TRIM(AP3266))=0</formula>
    </cfRule>
  </conditionalFormatting>
  <conditionalFormatting sqref="AQ3268:AV3268">
    <cfRule type="expression" dxfId="2799" priority="429">
      <formula>AND($D$146&gt;0,$E$148="")</formula>
    </cfRule>
  </conditionalFormatting>
  <conditionalFormatting sqref="AR3353:AW3357">
    <cfRule type="expression" dxfId="2798" priority="428">
      <formula>$D$439&gt;0</formula>
    </cfRule>
  </conditionalFormatting>
  <conditionalFormatting sqref="AO3354:AQ3357">
    <cfRule type="expression" dxfId="2797" priority="427">
      <formula>$D$439&gt;0</formula>
    </cfRule>
  </conditionalFormatting>
  <conditionalFormatting sqref="AR3353:AW3353">
    <cfRule type="expression" dxfId="2796" priority="426">
      <formula>$D$439&gt;0</formula>
    </cfRule>
  </conditionalFormatting>
  <conditionalFormatting sqref="AW3354:AW3356">
    <cfRule type="expression" dxfId="2795" priority="425">
      <formula>$D$439&gt;0</formula>
    </cfRule>
  </conditionalFormatting>
  <conditionalFormatting sqref="AO3357:AW3357">
    <cfRule type="expression" dxfId="2794" priority="424">
      <formula>$D$439&gt;0</formula>
    </cfRule>
  </conditionalFormatting>
  <conditionalFormatting sqref="AO3397:BB3402 AO3406:BB3411 AO3415:BB3420">
    <cfRule type="containsBlanks" dxfId="2793" priority="418">
      <formula>LEN(TRIM(AO3397))=0</formula>
    </cfRule>
  </conditionalFormatting>
  <conditionalFormatting sqref="AO3513:AO3527">
    <cfRule type="duplicateValues" dxfId="2792" priority="400"/>
  </conditionalFormatting>
  <conditionalFormatting sqref="AW3597">
    <cfRule type="expression" dxfId="2791" priority="395">
      <formula>"Y($D$439&gt;0;$K$477&lt;&gt;$D$439&gt;0)"</formula>
    </cfRule>
  </conditionalFormatting>
  <conditionalFormatting sqref="AQ3479:AU3479">
    <cfRule type="expression" dxfId="2790" priority="371">
      <formula>AND($D$115&gt;1,$E$119="")</formula>
    </cfRule>
    <cfRule type="expression" dxfId="2789" priority="394">
      <formula>$D$115&gt;1</formula>
    </cfRule>
  </conditionalFormatting>
  <conditionalFormatting sqref="AT3539">
    <cfRule type="expression" dxfId="2788" priority="378">
      <formula>$E$414&gt;0</formula>
    </cfRule>
  </conditionalFormatting>
  <conditionalFormatting sqref="AP3573:AS3573">
    <cfRule type="expression" dxfId="2787" priority="375">
      <formula>$D$439&gt;0</formula>
    </cfRule>
  </conditionalFormatting>
  <conditionalFormatting sqref="AP3588:AR3588">
    <cfRule type="expression" dxfId="2786" priority="374">
      <formula>$D$439&gt;0</formula>
    </cfRule>
  </conditionalFormatting>
  <conditionalFormatting sqref="AP3573:AS3588">
    <cfRule type="expression" dxfId="2785" priority="373">
      <formula>$D$439&gt;0</formula>
    </cfRule>
  </conditionalFormatting>
  <conditionalFormatting sqref="AP3464 AS3464 AP3467:AW3467 AP3469 AT3469:AU3469">
    <cfRule type="containsBlanks" dxfId="2784" priority="403">
      <formula>LEN(TRIM(AP3464))=0</formula>
    </cfRule>
  </conditionalFormatting>
  <conditionalFormatting sqref="AP3473 AP3475 AP3477">
    <cfRule type="containsBlanks" dxfId="2783" priority="372">
      <formula>LEN(TRIM(AP3473))=0</formula>
    </cfRule>
  </conditionalFormatting>
  <conditionalFormatting sqref="AP3482:AT3482 AP3486:AT3486">
    <cfRule type="containsBlanks" dxfId="2782" priority="402">
      <formula>LEN(TRIM(AP3482))=0</formula>
    </cfRule>
  </conditionalFormatting>
  <conditionalFormatting sqref="AP3492:AU3492 AP3494 AS3494 AP3497 AS3497 AP3499">
    <cfRule type="containsBlanks" dxfId="2781" priority="370">
      <formula>LEN(TRIM(AP3492))=0</formula>
    </cfRule>
  </conditionalFormatting>
  <conditionalFormatting sqref="AP3506:AQ3506">
    <cfRule type="containsBlanks" dxfId="2780" priority="369">
      <formula>LEN(TRIM(AP3506))=0</formula>
    </cfRule>
  </conditionalFormatting>
  <conditionalFormatting sqref="AQ3508:AV3508">
    <cfRule type="expression" dxfId="2779" priority="368">
      <formula>AND($D$146&gt;0,$E$148="")</formula>
    </cfRule>
  </conditionalFormatting>
  <conditionalFormatting sqref="AR3593:AW3597">
    <cfRule type="expression" dxfId="2778" priority="367">
      <formula>$D$439&gt;0</formula>
    </cfRule>
  </conditionalFormatting>
  <conditionalFormatting sqref="AO3594:AQ3597">
    <cfRule type="expression" dxfId="2777" priority="366">
      <formula>$D$439&gt;0</formula>
    </cfRule>
  </conditionalFormatting>
  <conditionalFormatting sqref="AR3593:AW3593">
    <cfRule type="expression" dxfId="2776" priority="365">
      <formula>$D$439&gt;0</formula>
    </cfRule>
  </conditionalFormatting>
  <conditionalFormatting sqref="AW3594:AW3596">
    <cfRule type="expression" dxfId="2775" priority="364">
      <formula>$D$439&gt;0</formula>
    </cfRule>
  </conditionalFormatting>
  <conditionalFormatting sqref="AO3597:AW3597">
    <cfRule type="expression" dxfId="2774" priority="363">
      <formula>$D$439&gt;0</formula>
    </cfRule>
  </conditionalFormatting>
  <conditionalFormatting sqref="AO3637:BB3642 AO3646:BB3651 AO3655:BB3660">
    <cfRule type="containsBlanks" dxfId="2773" priority="357">
      <formula>LEN(TRIM(AO3637))=0</formula>
    </cfRule>
  </conditionalFormatting>
  <conditionalFormatting sqref="AO3753:AO3767">
    <cfRule type="duplicateValues" dxfId="2772" priority="339"/>
  </conditionalFormatting>
  <conditionalFormatting sqref="AW3837">
    <cfRule type="expression" dxfId="2771" priority="334">
      <formula>"Y($D$439&gt;0;$K$477&lt;&gt;$D$439&gt;0)"</formula>
    </cfRule>
  </conditionalFormatting>
  <conditionalFormatting sqref="AQ3719:AU3719">
    <cfRule type="expression" dxfId="2770" priority="310">
      <formula>AND($D$115&gt;1,$E$119="")</formula>
    </cfRule>
    <cfRule type="expression" dxfId="2769" priority="333">
      <formula>$D$115&gt;1</formula>
    </cfRule>
  </conditionalFormatting>
  <conditionalFormatting sqref="AT3779">
    <cfRule type="expression" dxfId="2768" priority="317">
      <formula>$E$414&gt;0</formula>
    </cfRule>
  </conditionalFormatting>
  <conditionalFormatting sqref="AP3813:AS3813">
    <cfRule type="expression" dxfId="2767" priority="314">
      <formula>$D$439&gt;0</formula>
    </cfRule>
  </conditionalFormatting>
  <conditionalFormatting sqref="AP3828:AR3828">
    <cfRule type="expression" dxfId="2766" priority="313">
      <formula>$D$439&gt;0</formula>
    </cfRule>
  </conditionalFormatting>
  <conditionalFormatting sqref="AP3813:AS3828">
    <cfRule type="expression" dxfId="2765" priority="312">
      <formula>$D$439&gt;0</formula>
    </cfRule>
  </conditionalFormatting>
  <conditionalFormatting sqref="AP3704 AS3704 AP3707:AW3707 AP3709 AT3709:AU3709">
    <cfRule type="containsBlanks" dxfId="2764" priority="342">
      <formula>LEN(TRIM(AP3704))=0</formula>
    </cfRule>
  </conditionalFormatting>
  <conditionalFormatting sqref="AP3713 AP3715 AP3717">
    <cfRule type="containsBlanks" dxfId="2763" priority="311">
      <formula>LEN(TRIM(AP3713))=0</formula>
    </cfRule>
  </conditionalFormatting>
  <conditionalFormatting sqref="AP3722:AT3722 AP3726:AT3726">
    <cfRule type="containsBlanks" dxfId="2762" priority="341">
      <formula>LEN(TRIM(AP3722))=0</formula>
    </cfRule>
  </conditionalFormatting>
  <conditionalFormatting sqref="AP3732:AU3732 AP3734 AS3734 AP3737 AS3737 AP3739">
    <cfRule type="containsBlanks" dxfId="2761" priority="309">
      <formula>LEN(TRIM(AP3732))=0</formula>
    </cfRule>
  </conditionalFormatting>
  <conditionalFormatting sqref="AP3746:AQ3746">
    <cfRule type="containsBlanks" dxfId="2760" priority="308">
      <formula>LEN(TRIM(AP3746))=0</formula>
    </cfRule>
  </conditionalFormatting>
  <conditionalFormatting sqref="AQ3748:AV3748">
    <cfRule type="expression" dxfId="2759" priority="307">
      <formula>AND($D$146&gt;0,$E$148="")</formula>
    </cfRule>
  </conditionalFormatting>
  <conditionalFormatting sqref="AR3833:AW3837">
    <cfRule type="expression" dxfId="2758" priority="306">
      <formula>$D$439&gt;0</formula>
    </cfRule>
  </conditionalFormatting>
  <conditionalFormatting sqref="AO3834:AQ3837">
    <cfRule type="expression" dxfId="2757" priority="305">
      <formula>$D$439&gt;0</formula>
    </cfRule>
  </conditionalFormatting>
  <conditionalFormatting sqref="AR3833:AW3833">
    <cfRule type="expression" dxfId="2756" priority="304">
      <formula>$D$439&gt;0</formula>
    </cfRule>
  </conditionalFormatting>
  <conditionalFormatting sqref="AW3834:AW3836">
    <cfRule type="expression" dxfId="2755" priority="303">
      <formula>$D$439&gt;0</formula>
    </cfRule>
  </conditionalFormatting>
  <conditionalFormatting sqref="AO3837:AW3837">
    <cfRule type="expression" dxfId="2754" priority="302">
      <formula>$D$439&gt;0</formula>
    </cfRule>
  </conditionalFormatting>
  <conditionalFormatting sqref="AO3877:BB3882 AO3886:BB3891 AO3895:BB3900">
    <cfRule type="containsBlanks" dxfId="2753" priority="296">
      <formula>LEN(TRIM(AO3877))=0</formula>
    </cfRule>
  </conditionalFormatting>
  <conditionalFormatting sqref="AO3993:AO4007">
    <cfRule type="duplicateValues" dxfId="2752" priority="278"/>
  </conditionalFormatting>
  <conditionalFormatting sqref="AW4077">
    <cfRule type="expression" dxfId="2751" priority="273">
      <formula>"Y($D$439&gt;0;$K$477&lt;&gt;$D$439&gt;0)"</formula>
    </cfRule>
  </conditionalFormatting>
  <conditionalFormatting sqref="AQ3959:AU3959">
    <cfRule type="expression" dxfId="2750" priority="249">
      <formula>AND($D$115&gt;1,$E$119="")</formula>
    </cfRule>
    <cfRule type="expression" dxfId="2749" priority="272">
      <formula>$D$115&gt;1</formula>
    </cfRule>
  </conditionalFormatting>
  <conditionalFormatting sqref="AT4019">
    <cfRule type="expression" dxfId="2748" priority="256">
      <formula>$E$414&gt;0</formula>
    </cfRule>
  </conditionalFormatting>
  <conditionalFormatting sqref="AP4053:AS4053">
    <cfRule type="expression" dxfId="2747" priority="253">
      <formula>$D$439&gt;0</formula>
    </cfRule>
  </conditionalFormatting>
  <conditionalFormatting sqref="AP4068:AR4068">
    <cfRule type="expression" dxfId="2746" priority="252">
      <formula>$D$439&gt;0</formula>
    </cfRule>
  </conditionalFormatting>
  <conditionalFormatting sqref="AP4053:AS4068">
    <cfRule type="expression" dxfId="2745" priority="251">
      <formula>$D$439&gt;0</formula>
    </cfRule>
  </conditionalFormatting>
  <conditionalFormatting sqref="AP3944 AS3944 AP3947:AW3947 AP3949 AT3949:AU3949">
    <cfRule type="containsBlanks" dxfId="2744" priority="281">
      <formula>LEN(TRIM(AP3944))=0</formula>
    </cfRule>
  </conditionalFormatting>
  <conditionalFormatting sqref="AP3953 AP3955 AP3957">
    <cfRule type="containsBlanks" dxfId="2743" priority="250">
      <formula>LEN(TRIM(AP3953))=0</formula>
    </cfRule>
  </conditionalFormatting>
  <conditionalFormatting sqref="AP3962:AT3962 AP3966:AT3966">
    <cfRule type="containsBlanks" dxfId="2742" priority="280">
      <formula>LEN(TRIM(AP3962))=0</formula>
    </cfRule>
  </conditionalFormatting>
  <conditionalFormatting sqref="AP3972:AU3972 AP3974 AS3974 AP3977 AS3977 AP3979">
    <cfRule type="containsBlanks" dxfId="2741" priority="248">
      <formula>LEN(TRIM(AP3972))=0</formula>
    </cfRule>
  </conditionalFormatting>
  <conditionalFormatting sqref="AP3986:AQ3986">
    <cfRule type="containsBlanks" dxfId="2740" priority="247">
      <formula>LEN(TRIM(AP3986))=0</formula>
    </cfRule>
  </conditionalFormatting>
  <conditionalFormatting sqref="AQ3988:AV3988">
    <cfRule type="expression" dxfId="2739" priority="246">
      <formula>AND($D$146&gt;0,$E$148="")</formula>
    </cfRule>
  </conditionalFormatting>
  <conditionalFormatting sqref="AR4073:AW4077">
    <cfRule type="expression" dxfId="2738" priority="245">
      <formula>$D$439&gt;0</formula>
    </cfRule>
  </conditionalFormatting>
  <conditionalFormatting sqref="AO4074:AQ4077">
    <cfRule type="expression" dxfId="2737" priority="244">
      <formula>$D$439&gt;0</formula>
    </cfRule>
  </conditionalFormatting>
  <conditionalFormatting sqref="AR4073:AW4073">
    <cfRule type="expression" dxfId="2736" priority="243">
      <formula>$D$439&gt;0</formula>
    </cfRule>
  </conditionalFormatting>
  <conditionalFormatting sqref="AW4074:AW4076">
    <cfRule type="expression" dxfId="2735" priority="242">
      <formula>$D$439&gt;0</formula>
    </cfRule>
  </conditionalFormatting>
  <conditionalFormatting sqref="AO4077:AW4077">
    <cfRule type="expression" dxfId="2734" priority="241">
      <formula>$D$439&gt;0</formula>
    </cfRule>
  </conditionalFormatting>
  <conditionalFormatting sqref="AO4117:BB4122 AO4126:BB4131 AO4135:BB4140">
    <cfRule type="containsBlanks" dxfId="2733" priority="235">
      <formula>LEN(TRIM(AO4117))=0</formula>
    </cfRule>
  </conditionalFormatting>
  <conditionalFormatting sqref="AO4233:AO4247">
    <cfRule type="duplicateValues" dxfId="2732" priority="217"/>
  </conditionalFormatting>
  <conditionalFormatting sqref="AW4317">
    <cfRule type="expression" dxfId="2731" priority="212">
      <formula>"Y($D$439&gt;0;$K$477&lt;&gt;$D$439&gt;0)"</formula>
    </cfRule>
  </conditionalFormatting>
  <conditionalFormatting sqref="AQ4199:AU4199">
    <cfRule type="expression" dxfId="2730" priority="188">
      <formula>AND($D$115&gt;1,$E$119="")</formula>
    </cfRule>
    <cfRule type="expression" dxfId="2729" priority="211">
      <formula>$D$115&gt;1</formula>
    </cfRule>
  </conditionalFormatting>
  <conditionalFormatting sqref="AT4259">
    <cfRule type="expression" dxfId="2728" priority="195">
      <formula>$E$414&gt;0</formula>
    </cfRule>
  </conditionalFormatting>
  <conditionalFormatting sqref="AP4293:AS4293">
    <cfRule type="expression" dxfId="2727" priority="192">
      <formula>$D$439&gt;0</formula>
    </cfRule>
  </conditionalFormatting>
  <conditionalFormatting sqref="AP4308:AR4308">
    <cfRule type="expression" dxfId="2726" priority="191">
      <formula>$D$439&gt;0</formula>
    </cfRule>
  </conditionalFormatting>
  <conditionalFormatting sqref="AP4293:AS4308">
    <cfRule type="expression" dxfId="2725" priority="190">
      <formula>$D$439&gt;0</formula>
    </cfRule>
  </conditionalFormatting>
  <conditionalFormatting sqref="AP4184 AS4184 AP4187:AW4187 AP4189 AT4189:AU4189">
    <cfRule type="containsBlanks" dxfId="2724" priority="220">
      <formula>LEN(TRIM(AP4184))=0</formula>
    </cfRule>
  </conditionalFormatting>
  <conditionalFormatting sqref="AP4193 AP4195 AP4197">
    <cfRule type="containsBlanks" dxfId="2723" priority="189">
      <formula>LEN(TRIM(AP4193))=0</formula>
    </cfRule>
  </conditionalFormatting>
  <conditionalFormatting sqref="AP4202:AT4202 AP4206:AT4206">
    <cfRule type="containsBlanks" dxfId="2722" priority="219">
      <formula>LEN(TRIM(AP4202))=0</formula>
    </cfRule>
  </conditionalFormatting>
  <conditionalFormatting sqref="AP4212:AU4212 AP4214 AS4214 AP4217 AS4217 AP4219">
    <cfRule type="containsBlanks" dxfId="2721" priority="187">
      <formula>LEN(TRIM(AP4212))=0</formula>
    </cfRule>
  </conditionalFormatting>
  <conditionalFormatting sqref="AP4226:AQ4226">
    <cfRule type="containsBlanks" dxfId="2720" priority="186">
      <formula>LEN(TRIM(AP4226))=0</formula>
    </cfRule>
  </conditionalFormatting>
  <conditionalFormatting sqref="AQ4228:AV4228">
    <cfRule type="expression" dxfId="2719" priority="185">
      <formula>AND($D$146&gt;0,$E$148="")</formula>
    </cfRule>
  </conditionalFormatting>
  <conditionalFormatting sqref="AR4313:AW4317">
    <cfRule type="expression" dxfId="2718" priority="184">
      <formula>$D$439&gt;0</formula>
    </cfRule>
  </conditionalFormatting>
  <conditionalFormatting sqref="AO4314:AQ4317">
    <cfRule type="expression" dxfId="2717" priority="183">
      <formula>$D$439&gt;0</formula>
    </cfRule>
  </conditionalFormatting>
  <conditionalFormatting sqref="AR4313:AW4313">
    <cfRule type="expression" dxfId="2716" priority="182">
      <formula>$D$439&gt;0</formula>
    </cfRule>
  </conditionalFormatting>
  <conditionalFormatting sqref="AW4314:AW4316">
    <cfRule type="expression" dxfId="2715" priority="181">
      <formula>$D$439&gt;0</formula>
    </cfRule>
  </conditionalFormatting>
  <conditionalFormatting sqref="AO4317:AW4317">
    <cfRule type="expression" dxfId="2714" priority="180">
      <formula>$D$439&gt;0</formula>
    </cfRule>
  </conditionalFormatting>
  <conditionalFormatting sqref="AO4357:BB4362 AO4366:BB4371 AO4375:BB4380">
    <cfRule type="containsBlanks" dxfId="2713" priority="174">
      <formula>LEN(TRIM(AO4357))=0</formula>
    </cfRule>
  </conditionalFormatting>
  <conditionalFormatting sqref="AO4473:AO4487">
    <cfRule type="duplicateValues" dxfId="2712" priority="156"/>
  </conditionalFormatting>
  <conditionalFormatting sqref="AW4557">
    <cfRule type="expression" dxfId="2711" priority="151">
      <formula>"Y($D$439&gt;0;$K$477&lt;&gt;$D$439&gt;0)"</formula>
    </cfRule>
  </conditionalFormatting>
  <conditionalFormatting sqref="AQ4439:AU4439">
    <cfRule type="expression" dxfId="2710" priority="127">
      <formula>AND($D$115&gt;1,$E$119="")</formula>
    </cfRule>
    <cfRule type="expression" dxfId="2709" priority="150">
      <formula>$D$115&gt;1</formula>
    </cfRule>
  </conditionalFormatting>
  <conditionalFormatting sqref="AT4499">
    <cfRule type="expression" dxfId="2708" priority="134">
      <formula>$E$414&gt;0</formula>
    </cfRule>
  </conditionalFormatting>
  <conditionalFormatting sqref="AP4533:AS4533">
    <cfRule type="expression" dxfId="2707" priority="131">
      <formula>$D$439&gt;0</formula>
    </cfRule>
  </conditionalFormatting>
  <conditionalFormatting sqref="AP4548:AR4548">
    <cfRule type="expression" dxfId="2706" priority="130">
      <formula>$D$439&gt;0</formula>
    </cfRule>
  </conditionalFormatting>
  <conditionalFormatting sqref="AP4533:AS4548">
    <cfRule type="expression" dxfId="2705" priority="129">
      <formula>$D$439&gt;0</formula>
    </cfRule>
  </conditionalFormatting>
  <conditionalFormatting sqref="AP4424 AS4424 AP4427:AW4427 AP4429 AT4429:AU4429">
    <cfRule type="containsBlanks" dxfId="2704" priority="159">
      <formula>LEN(TRIM(AP4424))=0</formula>
    </cfRule>
  </conditionalFormatting>
  <conditionalFormatting sqref="AP4433 AP4435 AP4437">
    <cfRule type="containsBlanks" dxfId="2703" priority="128">
      <formula>LEN(TRIM(AP4433))=0</formula>
    </cfRule>
  </conditionalFormatting>
  <conditionalFormatting sqref="AP4442:AT4442 AP4446:AT4446">
    <cfRule type="containsBlanks" dxfId="2702" priority="158">
      <formula>LEN(TRIM(AP4442))=0</formula>
    </cfRule>
  </conditionalFormatting>
  <conditionalFormatting sqref="AP4452:AU4452 AP4454 AS4454 AP4457 AS4457 AP4459">
    <cfRule type="containsBlanks" dxfId="2701" priority="126">
      <formula>LEN(TRIM(AP4452))=0</formula>
    </cfRule>
  </conditionalFormatting>
  <conditionalFormatting sqref="AP4466:AQ4466">
    <cfRule type="containsBlanks" dxfId="2700" priority="125">
      <formula>LEN(TRIM(AP4466))=0</formula>
    </cfRule>
  </conditionalFormatting>
  <conditionalFormatting sqref="AQ4468:AV4468">
    <cfRule type="expression" dxfId="2699" priority="124">
      <formula>AND($D$146&gt;0,$E$148="")</formula>
    </cfRule>
  </conditionalFormatting>
  <conditionalFormatting sqref="AR4553:AW4557">
    <cfRule type="expression" dxfId="2698" priority="123">
      <formula>$D$439&gt;0</formula>
    </cfRule>
  </conditionalFormatting>
  <conditionalFormatting sqref="AO4554:AQ4557">
    <cfRule type="expression" dxfId="2697" priority="122">
      <formula>$D$439&gt;0</formula>
    </cfRule>
  </conditionalFormatting>
  <conditionalFormatting sqref="AR4553:AW4553">
    <cfRule type="expression" dxfId="2696" priority="121">
      <formula>$D$439&gt;0</formula>
    </cfRule>
  </conditionalFormatting>
  <conditionalFormatting sqref="AW4554:AW4556">
    <cfRule type="expression" dxfId="2695" priority="120">
      <formula>$D$439&gt;0</formula>
    </cfRule>
  </conditionalFormatting>
  <conditionalFormatting sqref="AO4557:AW4557">
    <cfRule type="expression" dxfId="2694" priority="119">
      <formula>$D$439&gt;0</formula>
    </cfRule>
  </conditionalFormatting>
  <conditionalFormatting sqref="AO4597:BB4602 AO4606:BB4611 AO4615:BB4620">
    <cfRule type="containsBlanks" dxfId="2693" priority="113">
      <formula>LEN(TRIM(AO4597))=0</formula>
    </cfRule>
  </conditionalFormatting>
  <conditionalFormatting sqref="AO4713:AO4727">
    <cfRule type="duplicateValues" dxfId="2692" priority="95"/>
  </conditionalFormatting>
  <conditionalFormatting sqref="AW4797">
    <cfRule type="expression" dxfId="2691" priority="90">
      <formula>"Y($D$439&gt;0;$K$477&lt;&gt;$D$439&gt;0)"</formula>
    </cfRule>
  </conditionalFormatting>
  <conditionalFormatting sqref="AQ4679:AU4679">
    <cfRule type="expression" dxfId="2690" priority="66">
      <formula>AND($D$115&gt;1,$E$119="")</formula>
    </cfRule>
    <cfRule type="expression" dxfId="2689" priority="89">
      <formula>$D$115&gt;1</formula>
    </cfRule>
  </conditionalFormatting>
  <conditionalFormatting sqref="AT4739">
    <cfRule type="expression" dxfId="2688" priority="73">
      <formula>$E$414&gt;0</formula>
    </cfRule>
  </conditionalFormatting>
  <conditionalFormatting sqref="AP4773:AS4773">
    <cfRule type="expression" dxfId="2687" priority="70">
      <formula>$D$439&gt;0</formula>
    </cfRule>
  </conditionalFormatting>
  <conditionalFormatting sqref="AP4788:AR4788">
    <cfRule type="expression" dxfId="2686" priority="69">
      <formula>$D$439&gt;0</formula>
    </cfRule>
  </conditionalFormatting>
  <conditionalFormatting sqref="AP4773:AS4788">
    <cfRule type="expression" dxfId="2685" priority="68">
      <formula>$D$439&gt;0</formula>
    </cfRule>
  </conditionalFormatting>
  <conditionalFormatting sqref="AP4664 AS4664 AP4667:AW4667 AP4669 AT4669:AU4669">
    <cfRule type="containsBlanks" dxfId="2684" priority="98">
      <formula>LEN(TRIM(AP4664))=0</formula>
    </cfRule>
  </conditionalFormatting>
  <conditionalFormatting sqref="AP4673 AP4675 AP4677">
    <cfRule type="containsBlanks" dxfId="2683" priority="67">
      <formula>LEN(TRIM(AP4673))=0</formula>
    </cfRule>
  </conditionalFormatting>
  <conditionalFormatting sqref="AP4682:AT4682 AP4686:AT4686">
    <cfRule type="containsBlanks" dxfId="2682" priority="97">
      <formula>LEN(TRIM(AP4682))=0</formula>
    </cfRule>
  </conditionalFormatting>
  <conditionalFormatting sqref="AP4692:AU4692 AP4694 AS4694 AP4697 AS4697 AP4699">
    <cfRule type="containsBlanks" dxfId="2681" priority="65">
      <formula>LEN(TRIM(AP4692))=0</formula>
    </cfRule>
  </conditionalFormatting>
  <conditionalFormatting sqref="AP4706:AQ4706">
    <cfRule type="containsBlanks" dxfId="2680" priority="64">
      <formula>LEN(TRIM(AP4706))=0</formula>
    </cfRule>
  </conditionalFormatting>
  <conditionalFormatting sqref="AQ4708:AV4708">
    <cfRule type="expression" dxfId="2679" priority="63">
      <formula>AND($D$146&gt;0,$E$148="")</formula>
    </cfRule>
  </conditionalFormatting>
  <conditionalFormatting sqref="AR4793:AW4797">
    <cfRule type="expression" dxfId="2678" priority="62">
      <formula>$D$439&gt;0</formula>
    </cfRule>
  </conditionalFormatting>
  <conditionalFormatting sqref="AO4794:AQ4797">
    <cfRule type="expression" dxfId="2677" priority="61">
      <formula>$D$439&gt;0</formula>
    </cfRule>
  </conditionalFormatting>
  <conditionalFormatting sqref="AR4793:AW4793">
    <cfRule type="expression" dxfId="2676" priority="60">
      <formula>$D$439&gt;0</formula>
    </cfRule>
  </conditionalFormatting>
  <conditionalFormatting sqref="AW4794:AW4796">
    <cfRule type="expression" dxfId="2675" priority="59">
      <formula>$D$439&gt;0</formula>
    </cfRule>
  </conditionalFormatting>
  <conditionalFormatting sqref="AO4797:AW4797">
    <cfRule type="expression" dxfId="2674" priority="58">
      <formula>$D$439&gt;0</formula>
    </cfRule>
  </conditionalFormatting>
  <conditionalFormatting sqref="AO4837:BB4842 AO4846:BB4851 AO4855:BB4860">
    <cfRule type="containsBlanks" dxfId="2673" priority="52">
      <formula>LEN(TRIM(AO4837))=0</formula>
    </cfRule>
  </conditionalFormatting>
  <dataValidations count="263">
    <dataValidation type="whole" operator="greaterThanOrEqual" showInputMessage="1" showErrorMessage="1" errorTitle="Error" error="El curso debe tener al menos una réplica." promptTitle="Cantidad de réplicas" prompt="Dato obligatorio. En caso de que no tenga réplicas el curso deberá ingresar un uno (1). En caso de realizar más de una réplica deberá justificarlo." sqref="D115 D355 D4675 D595 D835 D1075 D1315 D1555 D1795 D2035 D2275 D2515 D2755 D2995 D3235 D3475 D3715 D3955 D4195 D4435 AP115 AP355 AP595 AP835 AP1075 AP1315 AP1555 AP1795 AP2035 AP2275 AP2515 AP2755 AP2995 AP3235 AP3475 AP3715 AP3955 AP4195 AP4435 AP4675">
      <formula1>1</formula1>
    </dataValidation>
    <dataValidation type="list" allowBlank="1" showInputMessage="1" showErrorMessage="1" errorTitle="Error" error="Debe seleccionar una opción de la lista desplegable." promptTitle="Subtipologia" prompt="Dato obligatorio. Debe seleccionar un valor de la lista desplegable, seleccionando el que más se asemeje con la temática del curso." sqref="D126:H126">
      <formula1>INDIRECT($D$124)</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48:J148">
      <formula1>INDIRECT($F$146)</formula1>
    </dataValidation>
    <dataValidation type="textLength" allowBlank="1" showInputMessage="1" showErrorMessage="1" sqref="F152 F392 F4712 F632 F872 F1112 F1352 F1592 F1832 F2072 F2312 F2552 F2792 F3032 F3272 F3512 F3752 F3992 F4232 F4472 AR152 AR392 AR632 AR872 AR1112 AR1352 AR1592 AR1832 AR2072 AR2312 AR2552 AR2792 AR3032 AR3272 AR3512 AR3752 AR3992 AR4232 AR4472 AR4712">
      <formula1>0</formula1>
      <formula2>1500</formula2>
    </dataValidation>
    <dataValidation type="textLength" allowBlank="1" showInputMessage="1" showErrorMessage="1" sqref="G152 G392 G4712 G632 G872 G1112 G1352 G1592 G1832 G2072 G2312 G2552 G2792 G3032 G3272 G3512 G3752 G3992 G4232 G4472 AS152 AS392 AS632 AS872 AS1112 AS1352 AS1592 AS1832 AS2072 AS2312 AS2552 AS2792 AS3032 AS3272 AS3512 AS3752 AS3992 AS4232 AS4472 AS4712">
      <formula1>0</formula1>
      <formula2>255</formula2>
    </dataValidation>
    <dataValidation type="whole" allowBlank="1" showInputMessage="1" showErrorMessage="1" errorTitle="Error" error="No puede ser mayor a la cantidad de desocupados a capacitar" sqref="D181 D421 D4741 D661 D901 D1141 D1381 D1621 D1861 D2101 D2341 D2581 D2821 D3061 D3301 D3541 D3781 D4021 D4261 D4501 AP181 AP421 AP661 AP901 AP1141 AP1381 AP1621 AP1861 AP2101 AP2341 AP2581 AP2821 AP3061 AP3301 AP3541 AP3781 AP4021 AP4261 AP4501 AP4741">
      <formula1>1</formula1>
      <formula2>E174</formula2>
    </dataValidation>
    <dataValidation type="whole" showInputMessage="1" showErrorMessage="1" errorTitle="Error" error="La cantidad de meses debe estar entre uno (1) y doce (12)" promptTitle="Duración en meses" prompt="Dato obligatorio. El minimo es un (1) mes y el máximo doce (12) meses." sqref="D117 D357 D4677 D597 D837 D1077 D1317 D1557 D1797 D2037 D2277 D2517 D2757 D2997 D3237 D3477 D3717 D3957 D4197 D4437 AP117 AP357 AP597 AP837 AP1077 AP1317 AP1557 AP1797 AP2037 AP2277 AP2517 AP2757 AP2997 AP3237 AP3477 AP3717 AP3957 AP4197 AP4437 AP4677">
      <formula1>1</formula1>
      <formula2>12</formula2>
    </dataValidation>
    <dataValidation type="list" showInputMessage="1" showErrorMessage="1" errorTitle="Error" error="Debe ingresar un valor de la lista desplegable." promptTitle="Departamento" prompt="Dato obligatorio." sqref="D137">
      <formula1>INDIRECT($E$135)</formula1>
    </dataValidation>
    <dataValidation type="whole" operator="greaterThanOrEqual" showInputMessage="1" showErrorMessage="1" promptTitle="Cantidad de horas" prompt="Dato obligatorio. " sqref="D113 D353 D4673 D593 D833 D1073 D1313 D1553 D1793 D2033 D2273 D2513 D2753 D2993 D3233 D3473 D3713 D3953 D4193 D4433 AP113 AP353 AP593 AP833 AP1073 AP1313 AP1553 AP1793 AP2033 AP2273 AP2513 AP2753 AP2993 AP3233 AP3473 AP3713 AP3953 AP4193 AP4433 AP4673">
      <formula1>1</formula1>
    </dataValidation>
    <dataValidation type="textLength" operator="lessThanOrEqual" allowBlank="1" showInputMessage="1" showErrorMessage="1" errorTitle="Error" error="El nombre del curso no puede superar los 50 caracteres._x000a_" promptTitle="Nombre del curso" prompt="Dato obligatorio. " sqref="D107:K107 D347:K347 D4667:K4667 D587:K587 D827:K827 D1067:K1067 D1307:K1307 D1547:K1547 D1787:K1787 D2027:K2027 D2267:K2267 D2507:K2507 D2747:K2747 D2987:K2987 D3227:K3227 D3467:K3467 D3707:K3707 D3947:K3947 D4187:K4187 D4427:K4427 AP107:AW107 AP347:AW347 AP587:AW587 AP827:AW827 AP1067:AW1067 AP1307:AW1307 AP1547:AW1547 AP1787:AW1787 AP2027:AW2027 AP2267:AW2267 AP2507:AW2507 AP2747:AW2747 AP2987:AW2987 AP3227:AW3227 AP3467:AW3467 AP3707:AW3707 AP3947:AW3947 AP4187:AW4187 AP4427:AW4427 AP4667:AW4667">
      <formula1>50</formula1>
    </dataValidation>
    <dataValidation type="textLength" operator="lessThanOrEqual" showInputMessage="1" showErrorMessage="1" errorTitle="Error" error="El domicilio no debe tener más de 255 caracteres." promptTitle="Domicilio" prompt="Dato obligatorio. Debe ingresar el domicilio donde se dictará el curso. En caso de cursos virtuales, el domicilio de la instiución que dictará el mismo." sqref="D132:I132 D372:I372 D4692:I4692 D612:I612 D852:I852 D1092:I1092 D1332:I1332 D1572:I1572 D1812:I1812 D2052:I2052 D2292:I2292 D2532:I2532 D2772:I2772 D3012:I3012 D3252:I3252 D3492:I3492 D3732:I3732 D3972:I3972 D4212:I4212 D4452:I4452 AP132:AU132 AP372:AU372 AP612:AU612 AP852:AU852 AP1092:AU1092 AP1332:AU1332 AP1572:AU1572 AP1812:AU1812 AP2052:AU2052 AP2292:AU2292 AP2532:AU2532 AP2772:AU2772 AP3012:AU3012 AP3252:AU3252 AP3492:AU3492 AP3732:AU3732 AP3972:AU3972 AP4212:AU4212 AP4452:AU4452 AP4692:AU4692">
      <formula1>255</formula1>
    </dataValidation>
    <dataValidation type="textLength" operator="lessThanOrEqual" allowBlank="1" showInputMessage="1" showErrorMessage="1" errorTitle="Error" error="La trayectoria del docente no puede superar los mil (1.000) caracteres." promptTitle="Trayectoria del docente" prompt="Dato obligatorio." sqref="G153:G167 G393:G407 G4713:G4727 G633:G647 G873:G887 G1113:G1127 G1353:G1367 G1593:G1607 G1833:G1847 G2073:G2087 G2313:G2327 G2553:G2567 G2793:G2807 G3033:G3047 G3273:G3287 G3513:G3527 G3753:G3767 G3993:G4007 G4233:G4247 G4473:G4487 AS153:AS167 AS393:AS407 AS633:AS647 AS873:AS887 AS1113:AS1127 AS1353:AS1367 AS1593:AS1607 AS1833:AS1847 AS2073:AS2087 AS2313:AS2327 AS2553:AS2567 AS2793:AS2807 AS3033:AS3047 AS3273:AS3287 AS3513:AS3527 AS3753:AS3767 AS3993:AS4007 AS4233:AS4247 AS4473:AS4487 AS4713:AS4727">
      <formula1>1000</formula1>
    </dataValidation>
    <dataValidation type="whole" operator="greaterThanOrEqual" showInputMessage="1" showErrorMessage="1" errorTitle="Error" error="La cantidad de ocupados de todas las réplicas debe ser mayor o igual a la cantidad de ocupados de una réplica." promptTitle="Ocupados de todas las réplicas" prompt="Dato obligatorio. Debe ser un valor numerico mayor o igual a los ocupados de una réplica." sqref="E173 E413 E4733 E653 E893 E1133 E1373 E1613 E1853 E2093 E2333 E2573 E2813 E3053 E3293 E3533 E3773 E4013 E4253 E4493 AQ173 AQ413 AQ653 AQ893 AQ1133 AQ1373 AQ1613 AQ1853 AQ2093 AQ2333 AQ2573 AQ2813 AQ3053 AQ3293 AQ3533 AQ3773 AQ4013 AQ4253 AQ4493 AQ4733">
      <formula1>D173</formula1>
    </dataValidation>
    <dataValidation type="whole" operator="greaterThanOrEqual" showInputMessage="1" showErrorMessage="1" errorTitle="Error" error="La cantidad de ocupados de todas las réplicas debe ser mayor o igual a la cantidad de desocupados de una réplica." promptTitle="Desocupados de todas las réplica" prompt="Dato obligatorio. Debe ser un valor numerico mayor o igual a los desocupados de una réplica." sqref="E174 E414 E4734 E654 E894 E1134 E1374 E1614 E1854 E2094 E2334 E2574 E2814 E3054 E3294 E3534 E3774 E4014 E4254 E4494 AQ174 AQ414 AQ654 AQ894 AQ1134 AQ1374 AQ1614 AQ1854 AQ2094 AQ2334 AQ2574 AQ2814 AQ3054 AQ3294 AQ3534 AQ3774 AQ4014 AQ4254 AQ4494 AQ4734">
      <formula1>D174</formula1>
    </dataValidation>
    <dataValidation type="whole" operator="greaterThanOrEqual" showInputMessage="1" showErrorMessage="1" errorTitle="Error" error="Al menos debe haber un participante en el curso." promptTitle="Ocupados de una réplica" prompt="Dato obligatorio. Debe ingresar la cantidad de ocupados de una réplica." sqref="D173 D413 D4733 D653 D893 D1133 D1373 D1613 D1853 D2093 D2333 D2573 D2813 D3053 D3293 D3533 D3773 D4013 D4253 D4493 AP173 AP413 AP653 AP893 AP1133 AP1373 AP1613 AP1853 AP2093 AP2333 AP2573 AP2813 AP3053 AP3293 AP3533 AP3773 AP4013 AP4253 AP4493 AP4733">
      <formula1>0</formula1>
    </dataValidation>
    <dataValidation type="textLength" operator="lessThanOrEqual" showInputMessage="1" showErrorMessage="1" errorTitle="Error" error="Debe ingresar un número con menos de cien (100) caracteres." promptTitle="Teléfono" prompt="Dato obligatorio." sqref="D139 D379 D4699 D619 D859 D1099 D1339 D1579 D1819 D2059 D2299 D2539 D2779 D3019 D3259 D3499 D3739 D3979 D4219 D4459 AP139 AP379 AP619 AP859 AP1099 AP1339 AP1579 AP1819 AP2059 AP2299 AP2539 AP2779 AP3019 AP3259 AP3499 AP3739 AP3979 AP4219 AP4459 AP4699">
      <formula1>100</formula1>
    </dataValidation>
    <dataValidation type="textLength" operator="equal" showInputMessage="1" showErrorMessage="1" errorTitle="Error" error="El número de CUIL o CUIT debe contener 11 dígitos." promptTitle="CUIL / CUIT" prompt="Dato obligatorio. Este dato es obligatorio y no debe tener guiones." sqref="C153:C167 C393:C407 C4713:C4727 C633:C647 C873:C887 C1113:C1127 C1353:C1367 C1593:C1607 C1833:C1847 C2073:C2087 C2313:C2327 C2553:C2567 C2793:C2807 C3033:C3047 C3273:C3287 C3513:C3527 C3753:C3767 C3993:C4007 C4233:C4247 C4473:C4487 AO153:AO167 AO393:AO407 AO633:AO647 AO873:AO887 AO1113:AO1127 AO1353:AO1367 AO1593:AO1607 AO1833:AO1847 AO2073:AO2087 AO2313:AO2327 AO2553:AO2567 AO2793:AO2807 AO3033:AO3047 AO3273:AO3287 AO3513:AO3527 AO3753:AO3767 AO3993:AO4007 AO4233:AO4247 AO4473:AO4487 AO4713:AO4727">
      <formula1>11</formula1>
    </dataValidation>
    <dataValidation type="textLength" operator="lessThanOrEqual" showInputMessage="1" showErrorMessage="1" errorTitle="Error" error="El apellido no puede superar los 255 caracteres." promptTitle="Apellido" prompt="Dato obligatorio." sqref="D153:D167 D393:D407 D4713:D4727 D633:D647 D873:D887 D1113:D1127 D1353:D1367 D1593:D1607 D1833:D1847 D2073:D2087 D2313:D2327 D2553:D2567 D2793:D2807 D3033:D3047 D3273:D3287 D3513:D3527 D3753:D3767 D3993:D4007 D4233:D4247 D4473:D4487 AP153:AP167 AP393:AP407 AP633:AP647 AP873:AP887 AP1113:AP1127 AP1353:AP1367 AP1593:AP1607 AP1833:AP1847 AP2073:AP2087 AP2313:AP2327 AP2553:AP2567 AP2793:AP2807 AP3033:AP3047 AP3273:AP3287 AP3513:AP3527 AP3753:AP3767 AP3993:AP4007 AP4233:AP4247 AP4473:AP4487 AP4713:AP4727">
      <formula1>255</formula1>
    </dataValidation>
    <dataValidation type="textLength" operator="lessThanOrEqual" showInputMessage="1" showErrorMessage="1" errorTitle="Error" error="El nombre no puede superar los 255 caracteres." promptTitle="Nombres" prompt="Dato obligatorio." sqref="E153:E167 E393:E407 E4713:E4727 E633:E647 E873:E887 E1113:E1127 E1353:E1367 E1593:E1607 E1833:E1847 E2073:E2087 E2313:E2327 E2553:E2567 E2793:E2807 E3033:E3047 E3273:E3287 E3513:E3527 E3753:E3767 E3993:E4007 E4233:E4247 E4473:E4487 AQ153:AQ167 AQ393:AQ407 AQ633:AQ647 AQ873:AQ887 AQ1113:AQ1127 AQ1353:AQ1367 AQ1593:AQ1607 AQ1833:AQ1847 AQ2073:AQ2087 AQ2313:AQ2327 AQ2553:AQ2567 AQ2793:AQ2807 AQ3033:AQ3047 AQ3273:AQ3287 AQ3513:AQ3527 AQ3753:AQ3767 AQ3993:AQ4007 AQ4233:AQ4247 AQ4473:AQ4487 AQ4713:AQ4727">
      <formula1>255</formula1>
    </dataValidation>
    <dataValidation type="textLength" operator="lessThanOrEqual" allowBlank="1" showInputMessage="1" showErrorMessage="1" errorTitle="Error" error="El correo electrónico, no debe superar los 255 caracteres." promptTitle="Correo electrónico" prompt="Dato obligatorio." sqref="F153:F167 F393:F407 F4713:F4727 F633:F647 F873:F887 F1113:F1127 F1353:F1367 F1593:F1607 F1833:F1847 F2073:F2087 F2313:F2327 F2553:F2567 F2793:F2807 F3033:F3047 F3273:F3287 F3513:F3527 F3753:F3767 F3993:F4007 F4233:F4247 F4473:F4487 AR153:AR167 AR393:AR407 AR633:AR647 AR873:AR887 AR1113:AR1127 AR1353:AR1367 AR1593:AR1607 AR1833:AR1847 AR2073:AR2087 AR2313:AR2327 AR2553:AR2567 AR2793:AR2807 AR3033:AR3047 AR3273:AR3287 AR3513:AR3527 AR3753:AR3767 AR3993:AR4007 AR4233:AR4247 AR4473:AR4487 AR4713:AR4727">
      <formula1>255</formula1>
    </dataValidation>
    <dataValidation type="textLength" operator="lessThanOrEqual" showInputMessage="1" showErrorMessage="1" errorTitle="Error" error="El objetivo del curso no puede superar los cinco mil (5.000) caracteres." promptTitle="Objetivos" prompt="Dato obligatorio." sqref="C277:P282 C517:P522 C4837:P4842 C757:P762 C997:P1002 C1237:P1242 C1477:P1482 C1717:P1722 C1957:P1962 C2197:P2202 C2437:P2442 C2677:P2682 C2917:P2922 C3157:P3162 C3397:P3402 C3637:P3642 C3877:P3882 C4117:P4122 C4357:P4362 C4597:P4602 AO277:BB282 AO517:BB522 AO757:BB762 AO997:BB1002 AO1237:BB1242 AO1477:BB1482 AO1717:BB1722 AO1957:BB1962 AO2197:BB2202 AO2437:BB2442 AO2677:BB2682 AO2917:BB2922 AO3157:BB3162 AO3397:BB3402 AO3637:BB3642 AO3877:BB3882 AO4117:BB4122 AO4357:BB4362 AO4597:BB4602 AO4837:BB4842">
      <formula1>5000</formula1>
    </dataValidation>
    <dataValidation type="textLength" operator="lessThanOrEqual" showInputMessage="1" showErrorMessage="1" errorTitle="Error" error="la contribución esperada_x000a_ no puede superar los cinco mil (5.000) caracteres." promptTitle="Contribución esperada" prompt="Dato obligatorio." sqref="C286:P291 C526:P531 C4846:P4851 C766:P771 C1006:P1011 C1246:P1251 C1486:P1491 C1726:P1731 C1966:P1971 C2206:P2211 C2446:P2451 C2686:P2691 C2926:P2931 C3166:P3171 C3406:P3411 C3646:P3651 C3886:P3891 C4126:P4131 C4366:P4371 C4606:P4611 AO286:BB291 AO526:BB531 AO766:BB771 AO1006:BB1011 AO1246:BB1251 AO1486:BB1491 AO1726:BB1731 AO1966:BB1971 AO2206:BB2211 AO2446:BB2451 AO2686:BB2691 AO2926:BB2931 AO3166:BB3171 AO3406:BB3411 AO3646:BB3651 AO3886:BB3891 AO4126:BB4131 AO4366:BB4371 AO4606:BB4611 AO4846:BB4851">
      <formula1>5000</formula1>
    </dataValidation>
    <dataValidation type="textLength" operator="lessThanOrEqual" showInputMessage="1" showErrorMessage="1" errorTitle="Error" error="El contenido del curso no puede superar los cinco mil (5.000) caracteres." promptTitle="Contenido" prompt="Dato obligatorio." sqref="C295:P300 C535:P540 C4855:P4860 C775:P780 C1015:P1020 C1255:P1260 C1495:P1500 C1735:P1740 C1975:P1980 C2215:P2220 C2455:P2460 C2695:P2700 C2935:P2940 C3175:P3180 C3415:P3420 C3655:P3660 C3895:P3900 C4135:P4140 C4375:P4380 C4615:P4620 AO295:BB300 AO535:BB540 AO775:BB780 AO1015:BB1020 AO1255:BB1260 AO1495:BB1500 AO1735:BB1740 AO1975:BB1980 AO2215:BB2220 AO2455:BB2460 AO2695:BB2700 AO2935:BB2940 AO3175:BB3180 AO3415:BB3420 AO3655:BB3660 AO3895:BB3900 AO4135:BB4140 AO4375:BB4380 AO4615:BB4620 AO4855:BB4860">
      <formula1>5000</formula1>
    </dataValidation>
    <dataValidation type="list" allowBlank="1" showInputMessage="1" showErrorMessage="1" errorTitle="Error" error="Debe ingresar un valor de la lista desplegable." promptTitle="Municipio" prompt="Dato obligatorio." sqref="G134:H134">
      <formula1>INDIRECT($D$135)</formula1>
    </dataValidation>
    <dataValidation type="list" showInputMessage="1" showErrorMessage="1" promptTitle="Modalidad" prompt="Dato obligatorio. Debe seleccionar una modalidad de la lista desplegable en función al tipo de formación seleccionado." sqref="G104:I104">
      <formula1>INDIRECT($E$104)</formula1>
    </dataValidation>
    <dataValidation allowBlank="1" showInputMessage="1" showErrorMessage="1" promptTitle="Fecha aprox. de inicio" prompt="Dato obligatorio. Recuerde que los cursos podran comenzar una vez aprobada la propuesta, salvo que se trate de tipo de formación abierta." sqref="D109 D349 D4669 D589 D829 D1069 D1309 D1549 D1789 D2029 D2269 D2509 D2749 D2989 D3229 D3469 D3709 D3949 D4189 D4429 AP109 AP349 AP589 AP829 AP1069 AP1309 AP1549 AP1789 AP2029 AP2269 AP2509 AP2749 AP2989 AP3229 AP3469 AP3709 AP3949 AP4189 AP4429 AP4669"/>
    <dataValidation allowBlank="1" showInputMessage="1" showErrorMessage="1" promptTitle="Fecha aprox. de finalización" prompt="Dato obligatorio." sqref="H109:I109 H349:I349 H4669:I4669 H589:I589 H829:I829 H1069:I1069 H1309:I1309 H1549:I1549 H1789:I1789 H2029:I2029 H2269:I2269 H2509:I2509 H2749:I2749 H2989:I2989 H3229:I3229 H3469:I3469 H3709:I3709 H3949:I3949 H4189:I4189 H4429:I4429 AT109:AU109 AT349:AU349 AT589:AU589 AT829:AU829 AT1069:AU1069 AT1309:AU1309 AT1549:AU1549 AT1789:AU1789 AT2029:AU2029 AT2269:AU2269 AT2509:AU2509 AT2749:AU2749 AT2989:AU2989 AT3229:AU3229 AT3469:AU3469 AT3709:AU3709 AT3949:AU3949 AT4189:AU4189 AT4429:AU4429 AT4669:AU4669"/>
    <dataValidation type="whole" operator="greaterThanOrEqual" showInputMessage="1" showErrorMessage="1" promptTitle="Desocupados una réplica" prompt="Dato obligatorio. Debe ingresar la cantidad de desocupados de una réplica." sqref="D174 D414 D4734 D654 D894 D1134 D1374 D1614 D1854 D2094 D2334 D2574 D2814 D3054 D3294 D3534 D3774 D4014 D4254 D4494 AP174 AP414 AP654 AP894 AP1134 AP1374 AP1614 AP1854 AP2094 AP2334 AP2574 AP2814 AP3054 AP3294 AP3534 AP3774 AP4014 AP4254 AP4494 AP4734">
      <formula1>0</formula1>
    </dataValidation>
    <dataValidation type="whole" operator="lessThanOrEqual" showInputMessage="1" showErrorMessage="1" sqref="G214:G227 G454:G467 G4774:G4787 G694:G707 G934:G947 G1174:G1187 G1414:G1427 G1654:G1667 G1894:G1907 G2134:G2147 G2374:G2387 G2614:G2627 G2854:G2867 G3094:G3107 G3334:G3347 G3574:G3587 G3814:G3827 G4054:G4067 G4294:G4307 G4534:G4547 AS214:AS227 AS454:AS467 AS694:AS707 AS934:AS947 AS1174:AS1187 AS1414:AS1427 AS1654:AS1667 AS1894:AS1907 AS2134:AS2147 AS2374:AS2387 AS2614:AS2627 AS2854:AS2867 AS3094:AS3107 AS3334:AS3347 AS3574:AS3587 AS3814:AS3827 AS4054:AS4067 AS4294:AS4307 AS4534:AS4547 AS4774:AS4787">
      <formula1>F214</formula1>
    </dataValidation>
    <dataValidation type="textLength" operator="lessThanOrEqual" allowBlank="1" showInputMessage="1" showErrorMessage="1" errorTitle="Error " error="No puede superar los 255 caracteres_x000a_" sqref="D255:F269 D495:F509 D4815:F4829 D735:F749 D975:F989 D1215:F1229 D1455:F1469 D1695:F1709 D1935:F1949 D2175:F2189 D2415:F2429 D2655:F2669 D2895:F2909 D3135:F3149 D3375:F3389 D3615:F3629 D3855:F3869 D4095:F4109 D4335:F4349 D4575:F4589 AP255:AR269 AP495:AR509 AP735:AR749 AP975:AR989 AP1215:AR1229 AP1455:AR1469 AP1695:AR1709 AP1935:AR1949 AP2175:AR2189 AP2415:AR2429 AP2655:AR2669 AP2895:AR2909 AP3135:AR3149 AP3375:AR3389 AP3615:AR3629 AP3855:AR3869 AP4095:AR4109 AP4335:AR4349 AP4575:AR4589 AP4815:AR4829">
      <formula1>255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366:H366">
      <formula1>INDIRECT($D$364)</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88:J388 AQ388:AV388">
      <formula1>INDIRECT($F$386)</formula1>
    </dataValidation>
    <dataValidation type="list" showInputMessage="1" showErrorMessage="1" promptTitle="Modalidad" prompt="Dato obligatorio. Debe seleccionar una modalidad de la lista desplegable en función al tipo de formación seleccionado." sqref="G344:I344">
      <formula1>INDIRECT($E$344)</formula1>
    </dataValidation>
    <dataValidation type="list" allowBlank="1" showInputMessage="1" showErrorMessage="1" errorTitle="Error" error="Debe ingresar un valor de la lista desplegable." promptTitle="Municipio" prompt="Dato obligatorio." sqref="G374:H374">
      <formula1>INDIRECT($D$375)</formula1>
    </dataValidation>
    <dataValidation type="list" showInputMessage="1" showErrorMessage="1" errorTitle="Error" error="Debe ingresar un valor de la lista desplegable." promptTitle="Departamento" prompt="Dato obligatorio." sqref="D377">
      <formula1>INDIRECT($E$375)</formula1>
    </dataValidation>
    <dataValidation type="list" showInputMessage="1" showErrorMessage="1" promptTitle="Modalidad" prompt="Dato obligatorio. Debe seleccionar una modalidad de la lista desplegable en función al tipo de formación seleccionado." sqref="AS104:AU104">
      <formula1>INDIRECT($AQ$104)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126:AT126">
      <formula1>INDIRECT($AP$124)</formula1>
    </dataValidation>
    <dataValidation type="list" allowBlank="1" showInputMessage="1" showErrorMessage="1" errorTitle="Error" error="Debe ingresar un valor de la lista desplegable." promptTitle="Municipio" prompt="Dato obligatorio." sqref="AS134:AT134">
      <formula1>INDIRECT($AP$135)</formula1>
    </dataValidation>
    <dataValidation type="list" showInputMessage="1" showErrorMessage="1" errorTitle="Error" error="Debe ingresar un valor de la lista desplegable." promptTitle="Departamento" prompt="Dato obligatorio." sqref="AP137">
      <formula1>INDIRECT($AQ$135)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148:AV148">
      <formula1>INDIRECT($AP$146)</formula1>
    </dataValidation>
    <dataValidation type="list" showInputMessage="1" showErrorMessage="1" promptTitle="Modalidad" prompt="Dato obligatorio. Debe seleccionar una modalidad de la lista desplegable en función al tipo de formación seleccionado." sqref="AS344:AU344">
      <formula1>INDIRECT($AQ$344)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366:AT366">
      <formula1>INDIRECT($AP$364)</formula1>
    </dataValidation>
    <dataValidation type="list" allowBlank="1" showInputMessage="1" showErrorMessage="1" errorTitle="Error" error="Debe ingresar un valor de la lista desplegable." promptTitle="Municipio" prompt="Dato obligatorio." sqref="AS374:AT374">
      <formula1>INDIRECT($AP$375)</formula1>
    </dataValidation>
    <dataValidation type="list" showInputMessage="1" showErrorMessage="1" errorTitle="Error" error="Debe ingresar un valor de la lista desplegable." promptTitle="Departamento" prompt="Dato obligatorio." sqref="AP377">
      <formula1>INDIRECT($AQ$375)</formula1>
    </dataValidation>
    <dataValidation type="list" showInputMessage="1" showErrorMessage="1" promptTitle="Modalidad" prompt="Dato obligatorio. Debe seleccionar una modalidad de la lista desplegable en función al tipo de formación seleccionado." sqref="G584:I584">
      <formula1>INDIRECT($E$584)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606:H606">
      <formula1>INDIRECT($D$604)</formula1>
    </dataValidation>
    <dataValidation type="list" allowBlank="1" showInputMessage="1" showErrorMessage="1" errorTitle="Error" error="Debe ingresar un valor de la lista desplegable." promptTitle="Municipio" prompt="Dato obligatorio." sqref="G614:H614">
      <formula1>INDIRECT($D$615)</formula1>
    </dataValidation>
    <dataValidation type="list" showInputMessage="1" showErrorMessage="1" errorTitle="Error" error="Debe ingresar un valor de la lista desplegable." promptTitle="Departamento" prompt="Dato obligatorio." sqref="D617">
      <formula1>INDIRECT($E$615)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628:J628">
      <formula1>INDIRECT($F$626)</formula1>
    </dataValidation>
    <dataValidation type="list" showInputMessage="1" showErrorMessage="1" promptTitle="Modalidad" prompt="Dato obligatorio. Debe seleccionar una modalidad de la lista desplegable en función al tipo de formación seleccionado." sqref="AS584:AU584">
      <formula1>INDIRECT($AQ$584)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606:AT606">
      <formula1>INDIRECT($AP$604)</formula1>
    </dataValidation>
    <dataValidation type="list" allowBlank="1" showInputMessage="1" showErrorMessage="1" errorTitle="Error" error="Debe ingresar un valor de la lista desplegable." promptTitle="Municipio" prompt="Dato obligatorio." sqref="AS614:AT614">
      <formula1>INDIRECT($AP$615)</formula1>
    </dataValidation>
    <dataValidation type="list" showInputMessage="1" showErrorMessage="1" errorTitle="Error" error="Debe ingresar un valor de la lista desplegable." promptTitle="Departamento" prompt="Dato obligatorio." sqref="AP617">
      <formula1>INDIRECT($AQ$615)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628:AV628">
      <formula1>INDIRECT($AR$626)</formula1>
    </dataValidation>
    <dataValidation type="list" showInputMessage="1" showErrorMessage="1" promptTitle="Modalidad" prompt="Dato obligatorio. Debe seleccionar una modalidad de la lista desplegable en función al tipo de formación seleccionado." sqref="G824:I824">
      <formula1>INDIRECT($E$824)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846:H846">
      <formula1>INDIRECT($D$844)</formula1>
    </dataValidation>
    <dataValidation type="list" allowBlank="1" showInputMessage="1" showErrorMessage="1" errorTitle="Error" error="Debe ingresar un valor de la lista desplegable." promptTitle="Municipio" prompt="Dato obligatorio." sqref="G854:H854">
      <formula1>INDIRECT($D$855)</formula1>
    </dataValidation>
    <dataValidation type="list" showInputMessage="1" showErrorMessage="1" errorTitle="Error" error="Debe ingresar un valor de la lista desplegable." promptTitle="Departamento" prompt="Dato obligatorio." sqref="D857">
      <formula1>INDIRECT($E$855)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868:J868">
      <formula1>INDIRECT($F$866)</formula1>
    </dataValidation>
    <dataValidation type="list" showInputMessage="1" showErrorMessage="1" promptTitle="Modalidad" prompt="Dato obligatorio. Debe seleccionar una modalidad de la lista desplegable en función al tipo de formación seleccionado." sqref="AS824:AU824">
      <formula1>INDIRECT($AQ$824)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846:AT846">
      <formula1>INDIRECT($AP$844)</formula1>
    </dataValidation>
    <dataValidation type="list" allowBlank="1" showInputMessage="1" showErrorMessage="1" errorTitle="Error" error="Debe ingresar un valor de la lista desplegable." promptTitle="Municipio" prompt="Dato obligatorio." sqref="AS854:AT854">
      <formula1>INDIRECT($AP$855)</formula1>
    </dataValidation>
    <dataValidation type="list" showInputMessage="1" showErrorMessage="1" errorTitle="Error" error="Debe ingresar un valor de la lista desplegable." promptTitle="Departamento" prompt="Dato obligatorio." sqref="AP857">
      <formula1>INDIRECT($AQ$855)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868:AV868">
      <formula1>INDIRECT($AR$866)</formula1>
    </dataValidation>
    <dataValidation type="list" showInputMessage="1" showErrorMessage="1" promptTitle="Modalidad" prompt="Dato obligatorio. Debe seleccionar una modalidad de la lista desplegable en función al tipo de formación seleccionado." sqref="G1064:I1064">
      <formula1>INDIRECT($E$1064)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1086:H1086">
      <formula1>INDIRECT($D$1084)</formula1>
    </dataValidation>
    <dataValidation type="list" allowBlank="1" showInputMessage="1" showErrorMessage="1" errorTitle="Error" error="Debe ingresar un valor de la lista desplegable." promptTitle="Municipio" prompt="Dato obligatorio." sqref="G1094:H1094">
      <formula1>INDIRECT($D$1095)</formula1>
    </dataValidation>
    <dataValidation type="list" showInputMessage="1" showErrorMessage="1" errorTitle="Error" error="Debe ingresar un valor de la lista desplegable." promptTitle="Departamento" prompt="Dato obligatorio." sqref="D1097">
      <formula1>INDIRECT($E$1095)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108:J1108">
      <formula1>INDIRECT($F$1106)</formula1>
    </dataValidation>
    <dataValidation type="list" showInputMessage="1" showErrorMessage="1" promptTitle="Modalidad" prompt="Dato obligatorio. Debe seleccionar una modalidad de la lista desplegable en función al tipo de formación seleccionado." sqref="AS1064:AU1064">
      <formula1>INDIRECT($AQ$1064)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1086:AT1086">
      <formula1>INDIRECT($AP$1084)</formula1>
    </dataValidation>
    <dataValidation type="list" allowBlank="1" showInputMessage="1" showErrorMessage="1" errorTitle="Error" error="Debe ingresar un valor de la lista desplegable." promptTitle="Municipio" prompt="Dato obligatorio." sqref="AS1094:AT1094">
      <formula1>INDIRECT($AP$1095)</formula1>
    </dataValidation>
    <dataValidation type="list" showInputMessage="1" showErrorMessage="1" errorTitle="Error" error="Debe ingresar un valor de la lista desplegable." promptTitle="Departamento" prompt="Dato obligatorio." sqref="AP1097">
      <formula1>INDIRECT($AQ$1095)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1108:AV1108">
      <formula1>INDIRECT($AR$1106)</formula1>
    </dataValidation>
    <dataValidation type="list" showInputMessage="1" showErrorMessage="1" promptTitle="Modalidad" prompt="Dato obligatorio. Debe seleccionar una modalidad de la lista desplegable en función al tipo de formación seleccionado." sqref="G1304:I1304">
      <formula1>INDIRECT($E$1304)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1326:H1326">
      <formula1>INDIRECT($D$1324)</formula1>
    </dataValidation>
    <dataValidation type="list" allowBlank="1" showInputMessage="1" showErrorMessage="1" errorTitle="Error" error="Debe ingresar un valor de la lista desplegable." promptTitle="Municipio" prompt="Dato obligatorio." sqref="G1334:H1334">
      <formula1>INDIRECT($D$1335)</formula1>
    </dataValidation>
    <dataValidation type="list" showInputMessage="1" showErrorMessage="1" errorTitle="Error" error="Debe ingresar un valor de la lista desplegable." promptTitle="Departamento" prompt="Dato obligatorio." sqref="D1337">
      <formula1>INDIRECT($E$1335)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348:J1348">
      <formula1>INDIRECT($F$1346)</formula1>
    </dataValidation>
    <dataValidation type="list" showInputMessage="1" showErrorMessage="1" promptTitle="Modalidad" prompt="Dato obligatorio. Debe seleccionar una modalidad de la lista desplegable en función al tipo de formación seleccionado." sqref="AS1304:AU1304">
      <formula1>INDIRECT($AQ$1304)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1326:AT1326">
      <formula1>INDIRECT($AP$1324)</formula1>
    </dataValidation>
    <dataValidation type="list" allowBlank="1" showInputMessage="1" showErrorMessage="1" errorTitle="Error" error="Debe ingresar un valor de la lista desplegable." promptTitle="Municipio" prompt="Dato obligatorio." sqref="AS1334:AT1334">
      <formula1>INDIRECT($AP$1335)</formula1>
    </dataValidation>
    <dataValidation type="list" showInputMessage="1" showErrorMessage="1" errorTitle="Error" error="Debe ingresar un valor de la lista desplegable." promptTitle="Departamento" prompt="Dato obligatorio." sqref="AP1337">
      <formula1>INDIRECT($AQ$1335)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1348:AV1348">
      <formula1>INDIRECT($AR$1346)</formula1>
    </dataValidation>
    <dataValidation type="list" showInputMessage="1" showErrorMessage="1" promptTitle="Modalidad" prompt="Dato obligatorio. Debe seleccionar una modalidad de la lista desplegable en función al tipo de formación seleccionado." sqref="G1544:I1544">
      <formula1>INDIRECT($E$1544)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1566:H1566">
      <formula1>INDIRECT($D$1564)</formula1>
    </dataValidation>
    <dataValidation type="list" allowBlank="1" showInputMessage="1" showErrorMessage="1" errorTitle="Error" error="Debe ingresar un valor de la lista desplegable." promptTitle="Municipio" prompt="Dato obligatorio." sqref="G1574:H1574">
      <formula1>INDIRECT($D$1575)</formula1>
    </dataValidation>
    <dataValidation type="list" showInputMessage="1" showErrorMessage="1" errorTitle="Error" error="Debe ingresar un valor de la lista desplegable." promptTitle="Departamento" prompt="Dato obligatorio." sqref="D1577">
      <formula1>INDIRECT($E$1575)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588:J1588">
      <formula1>INDIRECT($F$1586)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1588:AV1588">
      <formula1>INDIRECT($AR$1586)</formula1>
    </dataValidation>
    <dataValidation type="list" showInputMessage="1" showErrorMessage="1" errorTitle="Error" error="Debe ingresar un valor de la lista desplegable." promptTitle="Municipio" prompt="Dato obligatorio." sqref="AS1574:AT1574">
      <formula1>INDIRECT($AP$1575)</formula1>
    </dataValidation>
    <dataValidation type="list" showInputMessage="1" showErrorMessage="1" errorTitle="Error" error="Debe ingresar un valor de la lista desplegable." promptTitle="Departamento" prompt="Dato obligatorio." sqref="AP1577">
      <formula1>INDIRECT($AQ$1575)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1566:AT1566">
      <formula1>INDIRECT($AP$1564)</formula1>
    </dataValidation>
    <dataValidation type="list" showInputMessage="1" showErrorMessage="1" promptTitle="Modalidad" prompt="Dato obligatorio. Debe seleccionar una modalidad de la lista desplegable en función al tipo de formación seleccionado." sqref="AS1544:AU1544">
      <formula1>INDIRECT($AQ$1544)</formula1>
    </dataValidation>
    <dataValidation type="list" showInputMessage="1" showErrorMessage="1" promptTitle="Modalidad" prompt="Dato obligatorio. Debe seleccionar una modalidad de la lista desplegable en función al tipo de formación seleccionado." sqref="G1784:I1784">
      <formula1>INDIRECT($E$1784)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1806:H1806">
      <formula1>INDIRECT($D$1804)</formula1>
    </dataValidation>
    <dataValidation type="list" allowBlank="1" showInputMessage="1" showErrorMessage="1" errorTitle="Error" error="Debe ingresar un valor de la lista desplegable." promptTitle="Municipio" prompt="Dato obligatorio." sqref="G1814:H1814">
      <formula1>INDIRECT($D$1815)</formula1>
    </dataValidation>
    <dataValidation type="list" showInputMessage="1" showErrorMessage="1" errorTitle="Error" error="Debe ingresar un valor de la lista desplegable." promptTitle="Departamento" prompt="Dato obligatorio." sqref="D1817">
      <formula1>INDIRECT($E$1815)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828:J1828">
      <formula1>INDIRECT($F$1826)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1828:AV1828">
      <formula1>INDIRECT($AR$1826)</formula1>
    </dataValidation>
    <dataValidation type="list" allowBlank="1" showInputMessage="1" showErrorMessage="1" errorTitle="Error" error="Debe ingresar un valor de la lista desplegable." promptTitle="Municipio" prompt="Dato obligatorio." sqref="AS1814:AT1814">
      <formula1>INDIRECT($AP$1815)</formula1>
    </dataValidation>
    <dataValidation type="list" showInputMessage="1" showErrorMessage="1" errorTitle="Error" error="Debe ingresar un valor de la lista desplegable." promptTitle="Departamento" prompt="Dato obligatorio." sqref="AP1817">
      <formula1>INDIRECT($AQ$1815)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1806:AT1806">
      <formula1>INDIRECT($AP$1804)</formula1>
    </dataValidation>
    <dataValidation type="list" showInputMessage="1" showErrorMessage="1" promptTitle="Modalidad" prompt="Dato obligatorio. Debe seleccionar una modalidad de la lista desplegable en función al tipo de formación seleccionado." sqref="AS1784:AU1784">
      <formula1>INDIRECT($AQ$1784)</formula1>
    </dataValidation>
    <dataValidation type="list" showInputMessage="1" showErrorMessage="1" promptTitle="Modalidad" prompt="Dato obligatorio. Debe seleccionar una modalidad de la lista desplegable en función al tipo de formación seleccionado." sqref="G2024:I2024">
      <formula1>INDIRECT($E$2024)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2046:H2046">
      <formula1>INDIRECT($D$2044)</formula1>
    </dataValidation>
    <dataValidation type="list" allowBlank="1" showInputMessage="1" showErrorMessage="1" errorTitle="Error" error="Debe ingresar un valor de la lista desplegable." promptTitle="Municipio" prompt="Dato obligatorio." sqref="G2054:H2054">
      <formula1>INDIRECT($D$2055)</formula1>
    </dataValidation>
    <dataValidation type="list" showInputMessage="1" showErrorMessage="1" errorTitle="Error" error="Debe ingresar un valor de la lista desplegable." promptTitle="Departamento" prompt="Dato obligatorio." sqref="D2057">
      <formula1>INDIRECT($E$2055)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068:J2068">
      <formula1>INDIRECT($F$2066)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2068:AV2068">
      <formula1>INDIRECT($AR$2066)</formula1>
    </dataValidation>
    <dataValidation type="list" allowBlank="1" showInputMessage="1" showErrorMessage="1" errorTitle="Error" error="Debe ingresar un valor de la lista desplegable." promptTitle="Municipio" prompt="Dato obligatorio." sqref="AS2054:AT2054">
      <formula1>INDIRECT($AP$2055)</formula1>
    </dataValidation>
    <dataValidation type="list" showInputMessage="1" showErrorMessage="1" errorTitle="Error" error="Debe ingresar un valor de la lista desplegable." promptTitle="Departamento" prompt="Dato obligatorio." sqref="AP2057">
      <formula1>INDIRECT($AQ$2055)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2046:AT2046">
      <formula1>INDIRECT($AP$2044)</formula1>
    </dataValidation>
    <dataValidation type="list" showInputMessage="1" showErrorMessage="1" promptTitle="Modalidad" prompt="Dato obligatorio. Debe seleccionar una modalidad de la lista desplegable en función al tipo de formación seleccionado." sqref="AS2024:AU2024">
      <formula1>INDIRECT($AQ$2024)</formula1>
    </dataValidation>
    <dataValidation type="list" showInputMessage="1" showErrorMessage="1" promptTitle="Modalidad" prompt="Dato obligatorio. Debe seleccionar una modalidad de la lista desplegable en función al tipo de formación seleccionado." sqref="G2264:I2264">
      <formula1>INDIRECT($E$2264)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2286:H2286">
      <formula1>INDIRECT($D$2284)</formula1>
    </dataValidation>
    <dataValidation type="list" allowBlank="1" showInputMessage="1" showErrorMessage="1" errorTitle="Error" error="Debe ingresar un valor de la lista desplegable." promptTitle="Municipio" prompt="Dato obligatorio." sqref="G2294:H2294">
      <formula1>INDIRECT($D$2295)</formula1>
    </dataValidation>
    <dataValidation type="list" showInputMessage="1" showErrorMessage="1" errorTitle="Error" error="Debe ingresar un valor de la lista desplegable." promptTitle="Departamento" prompt="Dato obligatorio." sqref="D2297">
      <formula1>INDIRECT($E$2295)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308:J2308">
      <formula1>INDIRECT($F$2306)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2308:AV2308">
      <formula1>INDIRECT($AR$2306)</formula1>
    </dataValidation>
    <dataValidation type="list" allowBlank="1" showInputMessage="1" showErrorMessage="1" errorTitle="Error" error="Debe ingresar un valor de la lista desplegable." promptTitle="Municipio" prompt="Dato obligatorio." sqref="AS2294:AT2294">
      <formula1>INDIRECT($AP$2295)</formula1>
    </dataValidation>
    <dataValidation type="list" showInputMessage="1" showErrorMessage="1" errorTitle="Error" error="Debe ingresar un valor de la lista desplegable." promptTitle="Departamento" prompt="Dato obligatorio." sqref="AP2297">
      <formula1>INDIRECT($AQ$2295)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2286:AT2286">
      <formula1>INDIRECT($AP$2284)</formula1>
    </dataValidation>
    <dataValidation type="list" showInputMessage="1" showErrorMessage="1" promptTitle="Modalidad" prompt="Dato obligatorio. Debe seleccionar una modalidad de la lista desplegable en función al tipo de formación seleccionado." sqref="AS2264:AU2264">
      <formula1>INDIRECT($AQ$2264)</formula1>
    </dataValidation>
    <dataValidation type="list" showInputMessage="1" showErrorMessage="1" promptTitle="Modalidad" prompt="Dato obligatorio. Debe seleccionar una modalidad de la lista desplegable en función al tipo de formación seleccionado." sqref="G2504:I2504">
      <formula1>INDIRECT($E$2504)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2526:H2526">
      <formula1>INDIRECT($D$2524)</formula1>
    </dataValidation>
    <dataValidation type="list" allowBlank="1" showInputMessage="1" showErrorMessage="1" errorTitle="Error" error="Debe ingresar un valor de la lista desplegable." promptTitle="Municipio" prompt="Dato obligatorio." sqref="G2534:H2534">
      <formula1>INDIRECT($D$2535)</formula1>
    </dataValidation>
    <dataValidation type="list" showInputMessage="1" showErrorMessage="1" errorTitle="Error" error="Debe ingresar un valor de la lista desplegable." promptTitle="Departamento" prompt="Dato obligatorio." sqref="D2537">
      <formula1>INDIRECT($E$2535)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548:J2548">
      <formula1>INDIRECT($F$2546)</formula1>
    </dataValidation>
    <dataValidation type="list" showInputMessage="1" showErrorMessage="1" promptTitle="Modalidad" prompt="Dato obligatorio. Debe seleccionar una modalidad de la lista desplegable en función al tipo de formación seleccionado." sqref="AS2504:AU2504">
      <formula1>INDIRECT($AQ$2504)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2526:AT2526">
      <formula1>INDIRECT($AP$2524)</formula1>
    </dataValidation>
    <dataValidation type="list" allowBlank="1" showInputMessage="1" showErrorMessage="1" errorTitle="Error" error="Debe ingresar un valor de la lista desplegable." promptTitle="Municipio" prompt="Dato obligatorio." sqref="AS2534:AT2534">
      <formula1>INDIRECT($AP$2535)</formula1>
    </dataValidation>
    <dataValidation type="list" showInputMessage="1" showErrorMessage="1" errorTitle="Error" error="Debe ingresar un valor de la lista desplegable." promptTitle="Departamento" prompt="Dato obligatorio." sqref="AP2537">
      <formula1>INDIRECT($AQ$2535)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2548:AV2548">
      <formula1>INDIRECT($AR$2546)</formula1>
    </dataValidation>
    <dataValidation type="list" showInputMessage="1" showErrorMessage="1" promptTitle="Modalidad" prompt="Dato obligatorio. Debe seleccionar una modalidad de la lista desplegable en función al tipo de formación seleccionado." sqref="G2744:I2744">
      <formula1>INDIRECT($E$2744)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2766:H2766">
      <formula1>INDIRECT($D$2764)</formula1>
    </dataValidation>
    <dataValidation type="list" allowBlank="1" showInputMessage="1" showErrorMessage="1" errorTitle="Error" error="Debe ingresar un valor de la lista desplegable." promptTitle="Municipio" prompt="Dato obligatorio." sqref="G2774:H2774">
      <formula1>INDIRECT($D$2775)</formula1>
    </dataValidation>
    <dataValidation type="list" showInputMessage="1" showErrorMessage="1" errorTitle="Error" error="Debe ingresar un valor de la lista desplegable." promptTitle="Departamento" prompt="Dato obligatorio." sqref="D2777">
      <formula1>INDIRECT($E$2775)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788:J2788">
      <formula1>INDIRECT($F$2786)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2788:AV2788">
      <formula1>INDIRECT($AR$2786)</formula1>
    </dataValidation>
    <dataValidation type="list" allowBlank="1" showInputMessage="1" showErrorMessage="1" errorTitle="Error" error="Debe ingresar un valor de la lista desplegable." promptTitle="Municipio" prompt="Dato obligatorio." sqref="AS2774:AT2774">
      <formula1>INDIRECT($AP$2775)</formula1>
    </dataValidation>
    <dataValidation type="list" showInputMessage="1" showErrorMessage="1" errorTitle="Error" error="Debe ingresar un valor de la lista desplegable." promptTitle="Departamento" prompt="Dato obligatorio." sqref="AP2777">
      <formula1>INDIRECT($AQ$2775)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2766:AT2766">
      <formula1>INDIRECT($AP$2764)</formula1>
    </dataValidation>
    <dataValidation type="list" showInputMessage="1" showErrorMessage="1" promptTitle="Modalidad" prompt="Dato obligatorio. Debe seleccionar una modalidad de la lista desplegable en función al tipo de formación seleccionado." sqref="AS2744:AU2744">
      <formula1>INDIRECT($AQ$2744)</formula1>
    </dataValidation>
    <dataValidation type="list" showInputMessage="1" showErrorMessage="1" promptTitle="Modalidad" prompt="Dato obligatorio. Debe seleccionar una modalidad de la lista desplegable en función al tipo de formación seleccionado." sqref="G2984:I2984">
      <formula1>INDIRECT($E$2984)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3006:H3006">
      <formula1>INDIRECT($D$3004)</formula1>
    </dataValidation>
    <dataValidation type="list" allowBlank="1" showInputMessage="1" showErrorMessage="1" errorTitle="Error" error="Debe ingresar un valor de la lista desplegable." promptTitle="Municipio" prompt="Dato obligatorio." sqref="G3014:H3014">
      <formula1>INDIRECT($D$3015)</formula1>
    </dataValidation>
    <dataValidation type="list" showInputMessage="1" showErrorMessage="1" errorTitle="Error" error="Debe ingresar un valor de la lista desplegable." promptTitle="Departamento" prompt="Dato obligatorio." sqref="D3017">
      <formula1>INDIRECT($E$3015)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028:J3028">
      <formula1>INDIRECT($F$3026)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3028:AV3028">
      <formula1>INDIRECT($AR$3026)</formula1>
    </dataValidation>
    <dataValidation type="list" allowBlank="1" showInputMessage="1" showErrorMessage="1" errorTitle="Error" error="Debe ingresar un valor de la lista desplegable." promptTitle="Municipio" prompt="Dato obligatorio." sqref="AS3014:AT3014">
      <formula1>INDIRECT($AP$3015)</formula1>
    </dataValidation>
    <dataValidation type="list" showInputMessage="1" showErrorMessage="1" errorTitle="Error" error="Debe ingresar un valor de la lista desplegable." promptTitle="Departamento" prompt="Dato obligatorio." sqref="AP3017">
      <formula1>INDIRECT($AQ$3015)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3006:AT3006">
      <formula1>INDIRECT($AP$3004)</formula1>
    </dataValidation>
    <dataValidation type="list" showInputMessage="1" showErrorMessage="1" promptTitle="Modalidad" prompt="Dato obligatorio. Debe seleccionar una modalidad de la lista desplegable en función al tipo de formación seleccionado." sqref="AS2984:AU2984">
      <formula1>INDIRECT($AQ$2984)</formula1>
    </dataValidation>
    <dataValidation type="list" showInputMessage="1" showErrorMessage="1" promptTitle="Modalidad" prompt="Dato obligatorio. Debe seleccionar una modalidad de la lista desplegable en función al tipo de formación seleccionado." sqref="G3224:I3224">
      <formula1>INDIRECT($E$3224)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3246:H3246">
      <formula1>INDIRECT($D$3244)</formula1>
    </dataValidation>
    <dataValidation type="list" allowBlank="1" showInputMessage="1" showErrorMessage="1" errorTitle="Error" error="Debe ingresar un valor de la lista desplegable." promptTitle="Municipio" prompt="Dato obligatorio." sqref="G3254:H3254">
      <formula1>INDIRECT($D$3255)</formula1>
    </dataValidation>
    <dataValidation type="list" showInputMessage="1" showErrorMessage="1" errorTitle="Error" error="Debe ingresar un valor de la lista desplegable." promptTitle="Departamento" prompt="Dato obligatorio." sqref="D3257">
      <formula1>INDIRECT($E$3255)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268:J3268">
      <formula1>INDIRECT($F$3266)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3268:AV3268">
      <formula1>INDIRECT($AR$3266)</formula1>
    </dataValidation>
    <dataValidation type="list" allowBlank="1" showInputMessage="1" showErrorMessage="1" errorTitle="Error" error="Debe ingresar un valor de la lista desplegable." promptTitle="Municipio" prompt="Dato obligatorio." sqref="AS3254:AT3254">
      <formula1>INDIRECT($AP$3255)</formula1>
    </dataValidation>
    <dataValidation type="list" showInputMessage="1" showErrorMessage="1" errorTitle="Error" error="Debe ingresar un valor de la lista desplegable." promptTitle="Departamento" prompt="Dato obligatorio." sqref="AP3257">
      <formula1>INDIRECT($AQ$3255)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3246:AT3246">
      <formula1>INDIRECT($AP$3244)</formula1>
    </dataValidation>
    <dataValidation type="list" showInputMessage="1" showErrorMessage="1" promptTitle="Modalidad" prompt="Dato obligatorio. Debe seleccionar una modalidad de la lista desplegable en función al tipo de formación seleccionado." sqref="AS3224:AU3224">
      <formula1>INDIRECT($AQ$3224)</formula1>
    </dataValidation>
    <dataValidation type="list" showInputMessage="1" showErrorMessage="1" promptTitle="Modalidad" prompt="Dato obligatorio. Debe seleccionar una modalidad de la lista desplegable en función al tipo de formación seleccionado." sqref="G3464:I3464">
      <formula1>INDIRECT($E$3464)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3486:H3486">
      <formula1>INDIRECT($D$3484)</formula1>
    </dataValidation>
    <dataValidation type="list" allowBlank="1" showInputMessage="1" showErrorMessage="1" errorTitle="Error" error="Debe ingresar un valor de la lista desplegable." promptTitle="Municipio" prompt="Dato obligatorio." sqref="G3494:H3494">
      <formula1>INDIRECT($D$3495)</formula1>
    </dataValidation>
    <dataValidation type="list" showInputMessage="1" showErrorMessage="1" errorTitle="Error" error="Debe ingresar un valor de la lista desplegable." promptTitle="Departamento" prompt="Dato obligatorio." sqref="D3497">
      <formula1>INDIRECT($E$3495)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508:J3508">
      <formula1>INDIRECT($F$3506)</formula1>
    </dataValidation>
    <dataValidation type="list" showInputMessage="1" showErrorMessage="1" promptTitle="Modalidad" prompt="Dato obligatorio. Debe seleccionar una modalidad de la lista desplegable en función al tipo de formación seleccionado." sqref="AS3464:AU3464">
      <formula1>INDIRECT($AQ$3464)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3486:AT3486">
      <formula1>INDIRECT($AP$3484)</formula1>
    </dataValidation>
    <dataValidation type="list" allowBlank="1" showInputMessage="1" showErrorMessage="1" errorTitle="Error" error="Debe ingresar un valor de la lista desplegable." promptTitle="Municipio" prompt="Dato obligatorio." sqref="AS3494:AT3494">
      <formula1>INDIRECT($AP$3495)</formula1>
    </dataValidation>
    <dataValidation type="list" showInputMessage="1" showErrorMessage="1" errorTitle="Error" error="Debe ingresar un valor de la lista desplegable." promptTitle="Departamento" prompt="Dato obligatorio." sqref="AP3497">
      <formula1>INDIRECT($AQ$3495)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3508:AV3508">
      <formula1>INDIRECT($AR$3506)</formula1>
    </dataValidation>
    <dataValidation type="list" showInputMessage="1" showErrorMessage="1" promptTitle="Modalidad" prompt="Dato obligatorio. Debe seleccionar una modalidad de la lista desplegable en función al tipo de formación seleccionado." sqref="G3704:I3704">
      <formula1>INDIRECT($E$3704)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3726:H3726">
      <formula1>INDIRECT($D$3724)</formula1>
    </dataValidation>
    <dataValidation type="list" allowBlank="1" showInputMessage="1" showErrorMessage="1" errorTitle="Error" error="Debe ingresar un valor de la lista desplegable." promptTitle="Municipio" prompt="Dato obligatorio." sqref="G3734:H3734">
      <formula1>INDIRECT($D$3735)</formula1>
    </dataValidation>
    <dataValidation type="list" showInputMessage="1" showErrorMessage="1" errorTitle="Error" error="Debe ingresar un valor de la lista desplegable." promptTitle="Departamento" prompt="Dato obligatorio." sqref="D3737">
      <formula1>INDIRECT($E$3735)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748:J3748">
      <formula1>INDIRECT($F$3746)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3748:AV3748">
      <formula1>INDIRECT($AR$3746)</formula1>
    </dataValidation>
    <dataValidation type="list" allowBlank="1" showInputMessage="1" showErrorMessage="1" errorTitle="Error" error="Debe ingresar un valor de la lista desplegable." promptTitle="Municipio" prompt="Dato obligatorio." sqref="AS3734:AT3734">
      <formula1>INDIRECT($AP$3735)</formula1>
    </dataValidation>
    <dataValidation type="list" showInputMessage="1" showErrorMessage="1" errorTitle="Error" error="Debe ingresar un valor de la lista desplegable." promptTitle="Departamento" prompt="Dato obligatorio." sqref="AP3737">
      <formula1>INDIRECT($AQ$3735)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3726:AT3726">
      <formula1>INDIRECT($AP$3724)</formula1>
    </dataValidation>
    <dataValidation type="list" showInputMessage="1" showErrorMessage="1" promptTitle="Modalidad" prompt="Dato obligatorio. Debe seleccionar una modalidad de la lista desplegable en función al tipo de formación seleccionado." sqref="AS3704:AU3704">
      <formula1>INDIRECT($AQ$3704)</formula1>
    </dataValidation>
    <dataValidation type="list" showInputMessage="1" showErrorMessage="1" promptTitle="Modalidad" prompt="Dato obligatorio. Debe seleccionar una modalidad de la lista desplegable en función al tipo de formación seleccionado." sqref="G3944:I3944">
      <formula1>INDIRECT($E$3944)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3966:H3966">
      <formula1>INDIRECT($D$3964)</formula1>
    </dataValidation>
    <dataValidation type="list" allowBlank="1" showInputMessage="1" showErrorMessage="1" errorTitle="Error" error="Debe ingresar un valor de la lista desplegable." promptTitle="Municipio" prompt="Dato obligatorio." sqref="G3974:H3974">
      <formula1>INDIRECT($D$3975)</formula1>
    </dataValidation>
    <dataValidation type="list" showInputMessage="1" showErrorMessage="1" errorTitle="Error" error="Debe ingresar un valor de la lista desplegable." promptTitle="Departamento" prompt="Dato obligatorio." sqref="D3977">
      <formula1>INDIRECT($E$3975)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988:J3988">
      <formula1>INDIRECT($F$3986)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3988:AV3988">
      <formula1>INDIRECT($AR$3986)</formula1>
    </dataValidation>
    <dataValidation type="list" allowBlank="1" showInputMessage="1" showErrorMessage="1" errorTitle="Error" error="Debe ingresar un valor de la lista desplegable." promptTitle="Municipio" prompt="Dato obligatorio." sqref="AS3974:AT3974">
      <formula1>INDIRECT($AP$3975)</formula1>
    </dataValidation>
    <dataValidation type="list" showInputMessage="1" showErrorMessage="1" errorTitle="Error" error="Debe ingresar un valor de la lista desplegable." promptTitle="Departamento" prompt="Dato obligatorio." sqref="AP3977">
      <formula1>INDIRECT($AQ$3975)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3966:AT3966">
      <formula1>INDIRECT($AP$3964)</formula1>
    </dataValidation>
    <dataValidation type="list" showInputMessage="1" showErrorMessage="1" promptTitle="Modalidad" prompt="Dato obligatorio. Debe seleccionar una modalidad de la lista desplegable en función al tipo de formación seleccionado." sqref="AS3944:AU3944">
      <formula1>INDIRECT($AQ$3944)</formula1>
    </dataValidation>
    <dataValidation type="list" showInputMessage="1" showErrorMessage="1" promptTitle="Modalidad" prompt="Dato obligatorio. Debe seleccionar una modalidad de la lista desplegable en función al tipo de formación seleccionado." sqref="AS4184:AU4184">
      <formula1>INDIRECT($AQ$4184)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4206:AT4206">
      <formula1>INDIRECT($AP$4204)</formula1>
    </dataValidation>
    <dataValidation type="list" allowBlank="1" showInputMessage="1" showErrorMessage="1" errorTitle="Error" error="Debe ingresar un valor de la lista desplegable." promptTitle="Municipio" prompt="Dato obligatorio." sqref="AS4214:AT4214">
      <formula1>INDIRECT($AP$4215)</formula1>
    </dataValidation>
    <dataValidation type="list" showInputMessage="1" showErrorMessage="1" errorTitle="Error" error="Debe ingresar un valor de la lista desplegable." promptTitle="Departamento" prompt="Dato obligatorio." sqref="AP4217">
      <formula1>INDIRECT($AQ$4215)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4228:AV4228">
      <formula1>INDIRECT($AR$4226)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4228:J4228">
      <formula1>INDIRECT($F$4226)</formula1>
    </dataValidation>
    <dataValidation type="list" allowBlank="1" showInputMessage="1" showErrorMessage="1" errorTitle="Error" error="Debe ingresar un valor de la lista desplegable." promptTitle="Municipio" prompt="Dato obligatorio." sqref="G4214:H4214">
      <formula1>INDIRECT($D$4215)</formula1>
    </dataValidation>
    <dataValidation type="list" showInputMessage="1" showErrorMessage="1" errorTitle="Error" error="Debe ingresar un valor de la lista desplegable." promptTitle="Departamento" prompt="Dato obligatorio." sqref="D4217">
      <formula1>INDIRECT($E$4215)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4206:H4206">
      <formula1>INDIRECT($D$4204)</formula1>
    </dataValidation>
    <dataValidation type="list" showInputMessage="1" showErrorMessage="1" promptTitle="Modalidad" prompt="Dato obligatorio. Debe seleccionar una modalidad de la lista desplegable en función al tipo de formación seleccionado." sqref="G4184:I4184">
      <formula1>INDIRECT($E$4184)</formula1>
    </dataValidation>
    <dataValidation type="list" showInputMessage="1" showErrorMessage="1" promptTitle="Modalidad" prompt="Dato obligatorio. Debe seleccionar una modalidad de la lista desplegable en función al tipo de formación seleccionado." sqref="G4424:I4424">
      <formula1>INDIRECT($E$4424)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4446:H4446">
      <formula1>INDIRECT($D$4444)</formula1>
    </dataValidation>
    <dataValidation type="list" allowBlank="1" showInputMessage="1" showErrorMessage="1" errorTitle="Error" error="Debe ingresar un valor de la lista desplegable." promptTitle="Municipio" prompt="Dato obligatorio." sqref="G4454:H4454">
      <formula1>INDIRECT($D$4455)</formula1>
    </dataValidation>
    <dataValidation type="list" showInputMessage="1" showErrorMessage="1" errorTitle="Error" error="Debe ingresar un valor de la lista desplegable." promptTitle="Departamento" prompt="Dato obligatorio." sqref="D4457">
      <formula1>INDIRECT($E$4455)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4468:J4468">
      <formula1>INDIRECT($F$4466)</formula1>
    </dataValidation>
    <dataValidation type="list" showInputMessage="1" showErrorMessage="1" promptTitle="Modalidad" prompt="Dato obligatorio. Debe seleccionar una modalidad de la lista desplegable en función al tipo de formación seleccionado." sqref="AS4424:AU4424">
      <formula1>INDIRECT($AQ$4424)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4446:AT4446">
      <formula1>INDIRECT($AP$4444)</formula1>
    </dataValidation>
    <dataValidation type="list" allowBlank="1" showInputMessage="1" showErrorMessage="1" errorTitle="Error" error="Debe ingresar un valor de la lista desplegable." promptTitle="Municipio" prompt="Dato obligatorio." sqref="AS4454:AT4454">
      <formula1>INDIRECT($AP$4455)</formula1>
    </dataValidation>
    <dataValidation type="list" showInputMessage="1" showErrorMessage="1" errorTitle="Error" error="Debe ingresar un valor de la lista desplegable." promptTitle="Departamento" prompt="Dato obligatorio." sqref="AP4457">
      <formula1>INDIRECT($AQ$4455)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4468:AV4468">
      <formula1>INDIRECT($AR$4466)</formula1>
    </dataValidation>
    <dataValidation type="list" showInputMessage="1" showErrorMessage="1" promptTitle="Modalidad" prompt="Dato obligatorio. Debe seleccionar una modalidad de la lista desplegable en función al tipo de formación seleccionado." sqref="AS4664:AU4664">
      <formula1>INDIRECT($AQ$4664)</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AP4686:AT4686">
      <formula1>INDIRECT($AP$4684)</formula1>
    </dataValidation>
    <dataValidation type="list" allowBlank="1" showInputMessage="1" showErrorMessage="1" errorTitle="Error" error="Debe ingresar un valor de la lista desplegable." promptTitle="Municipio" prompt="Dato obligatorio." sqref="AS4694:AT4694">
      <formula1>INDIRECT($AP$4695)</formula1>
    </dataValidation>
    <dataValidation type="list" showInputMessage="1" showErrorMessage="1" errorTitle="Error" error="Debe ingresar un valor de la lista desplegable." promptTitle="Departamento" prompt="Dato obligatorio." sqref="AP4697">
      <formula1>INDIRECT($AQ$4695)</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AQ4708:AV4708">
      <formula1>INDIRECT($AR$4706)</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4708:J4708">
      <formula1>INDIRECT($F$4706)</formula1>
    </dataValidation>
    <dataValidation type="list" allowBlank="1" showInputMessage="1" showErrorMessage="1" errorTitle="Error" error="Debe ingresar un valor de la lista desplegable." promptTitle="Municipio" prompt="Dato obligatorio." sqref="G4694:H4694">
      <formula1>INDIRECT($D$4695)</formula1>
    </dataValidation>
    <dataValidation type="list" showInputMessage="1" showErrorMessage="1" errorTitle="Error" error="Debe ingresar un valor de la lista desplegable." promptTitle="Departamento" prompt="Dato obligatorio." sqref="D4697">
      <formula1>INDIRECT($E$4695)</formula1>
    </dataValidation>
    <dataValidation type="list" showInputMessage="1" showErrorMessage="1" errorTitle="Error" error="Debe seleccionar una opción de la lista desplegable." promptTitle="Subtipologia" prompt="Dato obligatorio. Debe seleccionar un valor de la lista desplegable, seleccionando el que más se asemeje con la temática del curso." sqref="D4686:H4686">
      <formula1>INDIRECT($D$4684)</formula1>
    </dataValidation>
    <dataValidation type="list" showInputMessage="1" showErrorMessage="1" promptTitle="Modalidad" prompt="Dato obligatorio. Debe seleccionar una modalidad de la lista desplegable en función al tipo de formación seleccionado." sqref="G4664:I4664">
      <formula1>INDIRECT($E$4664)</formula1>
    </dataValidation>
    <dataValidation type="list" allowBlank="1" showInputMessage="1" showErrorMessage="1" errorTitle="Error" error="Debe ingresar una valor de la lista desplegable." promptTitle="Localidad" prompt="Dato obligatorio." sqref="G377">
      <formula1>$AP$4:$AP$4242</formula1>
    </dataValidation>
    <dataValidation type="list" allowBlank="1" showInputMessage="1" showErrorMessage="1" errorTitle="Error" error="Debe ingresar una valor de la lista desplegable." promptTitle="Localidad" prompt="Dato obligatorio." sqref="G4697">
      <formula1>$AP$4:$AP$4242</formula1>
    </dataValidation>
    <dataValidation type="list" allowBlank="1" showInputMessage="1" showErrorMessage="1" errorTitle="Error" error="Debe ingresar una valor de la lista desplegable." promptTitle="Localidad" prompt="Dato obligatorio." sqref="G617">
      <formula1>$AP$4:$AP$4242</formula1>
    </dataValidation>
    <dataValidation type="list" allowBlank="1" showInputMessage="1" showErrorMessage="1" errorTitle="Error" error="Debe ingresar una valor de la lista desplegable." promptTitle="Localidad" prompt="Dato obligatorio." sqref="G857">
      <formula1>$AP$4:$AP$4242</formula1>
    </dataValidation>
    <dataValidation type="list" allowBlank="1" showInputMessage="1" showErrorMessage="1" errorTitle="Error" error="Debe ingresar una valor de la lista desplegable." promptTitle="Localidad" prompt="Dato obligatorio." sqref="G1097">
      <formula1>$AP$4:$AP$4242</formula1>
    </dataValidation>
    <dataValidation type="list" allowBlank="1" showInputMessage="1" showErrorMessage="1" errorTitle="Error" error="Debe ingresar una valor de la lista desplegable." promptTitle="Localidad" prompt="Dato obligatorio." sqref="G1337">
      <formula1>$AP$4:$AP$4242</formula1>
    </dataValidation>
    <dataValidation type="list" allowBlank="1" showInputMessage="1" showErrorMessage="1" errorTitle="Error" error="Debe ingresar una valor de la lista desplegable." promptTitle="Localidad" prompt="Dato obligatorio." sqref="G1577">
      <formula1>$AP$4:$AP$4242</formula1>
    </dataValidation>
    <dataValidation type="list" allowBlank="1" showInputMessage="1" showErrorMessage="1" errorTitle="Error" error="Debe ingresar una valor de la lista desplegable." promptTitle="Localidad" prompt="Dato obligatorio." sqref="G1817">
      <formula1>$AP$4:$AP$4242</formula1>
    </dataValidation>
    <dataValidation type="list" allowBlank="1" showInputMessage="1" showErrorMessage="1" errorTitle="Error" error="Debe ingresar una valor de la lista desplegable." promptTitle="Localidad" prompt="Dato obligatorio." sqref="G2057">
      <formula1>$AP$4:$AP$4242</formula1>
    </dataValidation>
    <dataValidation type="list" allowBlank="1" showInputMessage="1" showErrorMessage="1" errorTitle="Error" error="Debe ingresar una valor de la lista desplegable." promptTitle="Localidad" prompt="Dato obligatorio." sqref="G2297">
      <formula1>$AP$4:$AP$4242</formula1>
    </dataValidation>
    <dataValidation type="list" allowBlank="1" showInputMessage="1" showErrorMessage="1" errorTitle="Error" error="Debe ingresar una valor de la lista desplegable." promptTitle="Localidad" prompt="Dato obligatorio." sqref="G2537">
      <formula1>$AP$4:$AP$4242</formula1>
    </dataValidation>
    <dataValidation type="list" allowBlank="1" showInputMessage="1" showErrorMessage="1" errorTitle="Error" error="Debe ingresar una valor de la lista desplegable." promptTitle="Localidad" prompt="Dato obligatorio." sqref="G2777">
      <formula1>$AP$4:$AP$4242</formula1>
    </dataValidation>
    <dataValidation type="list" allowBlank="1" showInputMessage="1" showErrorMessage="1" errorTitle="Error" error="Debe ingresar una valor de la lista desplegable." promptTitle="Localidad" prompt="Dato obligatorio." sqref="G3017">
      <formula1>$AP$4:$AP$4242</formula1>
    </dataValidation>
    <dataValidation type="list" allowBlank="1" showInputMessage="1" showErrorMessage="1" errorTitle="Error" error="Debe ingresar una valor de la lista desplegable." promptTitle="Localidad" prompt="Dato obligatorio." sqref="G3257">
      <formula1>$AP$4:$AP$4242</formula1>
    </dataValidation>
    <dataValidation type="list" allowBlank="1" showInputMessage="1" showErrorMessage="1" errorTitle="Error" error="Debe ingresar una valor de la lista desplegable." promptTitle="Localidad" prompt="Dato obligatorio." sqref="G3497">
      <formula1>$AP$4:$AP$4242</formula1>
    </dataValidation>
    <dataValidation type="list" allowBlank="1" showInputMessage="1" showErrorMessage="1" errorTitle="Error" error="Debe ingresar una valor de la lista desplegable." promptTitle="Localidad" prompt="Dato obligatorio." sqref="G3737">
      <formula1>$AP$4:$AP$4242</formula1>
    </dataValidation>
    <dataValidation type="list" allowBlank="1" showInputMessage="1" showErrorMessage="1" errorTitle="Error" error="Debe ingresar una valor de la lista desplegable." promptTitle="Localidad" prompt="Dato obligatorio." sqref="G3977">
      <formula1>$AP$4:$AP$4242</formula1>
    </dataValidation>
    <dataValidation type="list" allowBlank="1" showInputMessage="1" showErrorMessage="1" errorTitle="Error" error="Debe ingresar una valor de la lista desplegable." promptTitle="Localidad" prompt="Dato obligatorio." sqref="G4217">
      <formula1>$AP$4:$AP$4242</formula1>
    </dataValidation>
    <dataValidation type="list" allowBlank="1" showInputMessage="1" showErrorMessage="1" errorTitle="Error" error="Debe ingresar una valor de la lista desplegable." promptTitle="Localidad" prompt="Dato obligatorio." sqref="G4457">
      <formula1>$AP$4:$AP$4242</formula1>
    </dataValidation>
    <dataValidation type="list" allowBlank="1" showInputMessage="1" showErrorMessage="1" errorTitle="Error" error="Debe ingresar una valor de la lista desplegable." promptTitle="Localidad" prompt="Dato obligatorio." sqref="AS137">
      <formula1>$AP$4:$AP$4242</formula1>
    </dataValidation>
    <dataValidation type="list" allowBlank="1" showInputMessage="1" showErrorMessage="1" errorTitle="Error" error="Debe ingresar una valor de la lista desplegable." promptTitle="Localidad" prompt="Dato obligatorio." sqref="AS377">
      <formula1>$AP$4:$AP$4242</formula1>
    </dataValidation>
    <dataValidation type="list" allowBlank="1" showInputMessage="1" showErrorMessage="1" errorTitle="Error" error="Debe ingresar una valor de la lista desplegable." promptTitle="Localidad" prompt="Dato obligatorio." sqref="AS617">
      <formula1>$AP$4:$AP$4242</formula1>
    </dataValidation>
    <dataValidation type="list" allowBlank="1" showInputMessage="1" showErrorMessage="1" errorTitle="Error" error="Debe ingresar una valor de la lista desplegable." promptTitle="Localidad" prompt="Dato obligatorio." sqref="AS857">
      <formula1>$AP$4:$AP$4242</formula1>
    </dataValidation>
    <dataValidation type="list" allowBlank="1" showInputMessage="1" showErrorMessage="1" errorTitle="Error" error="Debe ingresar una valor de la lista desplegable." promptTitle="Localidad" prompt="Dato obligatorio." sqref="AS1097">
      <formula1>$AP$4:$AP$4242</formula1>
    </dataValidation>
    <dataValidation type="list" allowBlank="1" showInputMessage="1" showErrorMessage="1" errorTitle="Error" error="Debe ingresar una valor de la lista desplegable." promptTitle="Localidad" prompt="Dato obligatorio." sqref="AS1337">
      <formula1>$AP$4:$AP$4242</formula1>
    </dataValidation>
    <dataValidation type="list" allowBlank="1" showInputMessage="1" showErrorMessage="1" errorTitle="Error" error="Debe ingresar una valor de la lista desplegable." promptTitle="Localidad" prompt="Dato obligatorio." sqref="AS1577">
      <formula1>$AP$4:$AP$4242</formula1>
    </dataValidation>
    <dataValidation type="list" allowBlank="1" showInputMessage="1" showErrorMessage="1" errorTitle="Error" error="Debe ingresar una valor de la lista desplegable." promptTitle="Localidad" prompt="Dato obligatorio." sqref="AS1817">
      <formula1>$AP$4:$AP$4242</formula1>
    </dataValidation>
    <dataValidation type="list" allowBlank="1" showInputMessage="1" showErrorMessage="1" errorTitle="Error" error="Debe ingresar una valor de la lista desplegable." promptTitle="Localidad" prompt="Dato obligatorio." sqref="AS2057">
      <formula1>$AP$4:$AP$4242</formula1>
    </dataValidation>
    <dataValidation type="list" allowBlank="1" showInputMessage="1" showErrorMessage="1" errorTitle="Error" error="Debe ingresar una valor de la lista desplegable." promptTitle="Localidad" prompt="Dato obligatorio." sqref="AS2297">
      <formula1>$AP$4:$AP$4242</formula1>
    </dataValidation>
    <dataValidation type="list" allowBlank="1" showInputMessage="1" showErrorMessage="1" errorTitle="Error" error="Debe ingresar una valor de la lista desplegable." promptTitle="Localidad" prompt="Dato obligatorio." sqref="AS2537">
      <formula1>$AP$4:$AP$4242</formula1>
    </dataValidation>
    <dataValidation type="list" allowBlank="1" showInputMessage="1" showErrorMessage="1" errorTitle="Error" error="Debe ingresar una valor de la lista desplegable." promptTitle="Localidad" prompt="Dato obligatorio." sqref="AS2777">
      <formula1>$AP$4:$AP$4242</formula1>
    </dataValidation>
    <dataValidation type="list" allowBlank="1" showInputMessage="1" showErrorMessage="1" errorTitle="Error" error="Debe ingresar una valor de la lista desplegable." promptTitle="Localidad" prompt="Dato obligatorio." sqref="AS3017">
      <formula1>$AP$4:$AP$4242</formula1>
    </dataValidation>
    <dataValidation type="list" allowBlank="1" showInputMessage="1" showErrorMessage="1" errorTitle="Error" error="Debe ingresar una valor de la lista desplegable." promptTitle="Localidad" prompt="Dato obligatorio." sqref="AS3257">
      <formula1>$AP$4:$AP$4242</formula1>
    </dataValidation>
    <dataValidation type="list" allowBlank="1" showInputMessage="1" showErrorMessage="1" errorTitle="Error" error="Debe ingresar una valor de la lista desplegable." promptTitle="Localidad" prompt="Dato obligatorio." sqref="AS3497">
      <formula1>$AP$4:$AP$4242</formula1>
    </dataValidation>
    <dataValidation type="list" allowBlank="1" showInputMessage="1" showErrorMessage="1" errorTitle="Error" error="Debe ingresar una valor de la lista desplegable." promptTitle="Localidad" prompt="Dato obligatorio." sqref="AS3737">
      <formula1>$AP$4:$AP$4242</formula1>
    </dataValidation>
    <dataValidation type="list" allowBlank="1" showInputMessage="1" showErrorMessage="1" errorTitle="Error" error="Debe ingresar una valor de la lista desplegable." promptTitle="Localidad" prompt="Dato obligatorio." sqref="AS3977">
      <formula1>$AP$4:$AP$4242</formula1>
    </dataValidation>
    <dataValidation type="list" allowBlank="1" showInputMessage="1" showErrorMessage="1" errorTitle="Error" error="Debe ingresar una valor de la lista desplegable." promptTitle="Localidad" prompt="Dato obligatorio." sqref="AS4217">
      <formula1>$AP$4:$AP$4242</formula1>
    </dataValidation>
    <dataValidation type="list" allowBlank="1" showInputMessage="1" showErrorMessage="1" errorTitle="Error" error="Debe ingresar una valor de la lista desplegable." promptTitle="Localidad" prompt="Dato obligatorio." sqref="AS4457">
      <formula1>$AP$4:$AP$4242</formula1>
    </dataValidation>
    <dataValidation type="list" allowBlank="1" showInputMessage="1" showErrorMessage="1" errorTitle="Error" error="Debe ingresar una valor de la lista desplegable." promptTitle="Localidad" prompt="Dato obligatorio." sqref="AS4697">
      <formula1>$AP$4:$AP$4242</formula1>
    </dataValidation>
  </dataValidations>
  <hyperlinks>
    <hyperlink ref="C316:F317" location="Cursos" display="Cursos"/>
    <hyperlink ref="G10" location="Curso_1" display="Cargar o editar curso N°1"/>
    <hyperlink ref="C556:F557" location="Cursos" display="Cursos"/>
    <hyperlink ref="C796:F797" location="Cursos" display="Cursos"/>
    <hyperlink ref="C1036:F1037" location="Cursos" display="Cursos"/>
    <hyperlink ref="C1276:F1277" location="Cursos" display="Cursos"/>
    <hyperlink ref="C1516:F1517" location="Cursos" display="Cursos"/>
    <hyperlink ref="C1756:F1757" location="Cursos" display="Cursos"/>
    <hyperlink ref="C1996:F1997" location="Cursos" display="Cursos"/>
    <hyperlink ref="C2236:F2237" location="Cursos" display="Cursos"/>
    <hyperlink ref="C2476:F2477" location="Cursos" display="Cursos"/>
    <hyperlink ref="C2716:F2717" location="Cursos" display="Cursos"/>
    <hyperlink ref="C2956:F2957" location="Cursos" display="Cursos"/>
    <hyperlink ref="C3196:F3197" location="Cursos" display="Cursos"/>
    <hyperlink ref="C3436:F3437" location="Cursos" display="Cursos"/>
    <hyperlink ref="C3676:F3677" location="Cursos" display="Cursos"/>
    <hyperlink ref="C3916:F3917" location="Cursos" display="Cursos"/>
    <hyperlink ref="C4156:F4157" location="Cursos" display="Cursos"/>
    <hyperlink ref="C4396:F4397" location="Cursos" display="Cursos"/>
    <hyperlink ref="C4636:F4637" location="Cursos" display="Cursos"/>
    <hyperlink ref="C4876:F4877" location="Cursos" display="Cursos"/>
    <hyperlink ref="AO316:AR317" location="Cursos" display="Cursos"/>
    <hyperlink ref="AO556:AR557" location="Cursos" display="Cursos"/>
    <hyperlink ref="AO796:AR797" location="Cursos" display="Cursos"/>
    <hyperlink ref="AO1036:AR1037" location="Cursos" display="Cursos"/>
    <hyperlink ref="AO1276:AR1277" location="Cursos" display="Cursos"/>
    <hyperlink ref="AO1516:AR1517" location="Cursos" display="Cursos"/>
    <hyperlink ref="AO1756:AR1757" location="Cursos" display="Cursos"/>
    <hyperlink ref="AO1996:AR1997" location="Cursos" display="Cursos"/>
    <hyperlink ref="AO2236:AR2237" location="Cursos" display="Cursos"/>
    <hyperlink ref="AO2476:AR2477" location="Cursos" display="Cursos"/>
    <hyperlink ref="AO2716:AR2717" location="Cursos" display="Cursos"/>
    <hyperlink ref="AO2956:AR2957" location="Cursos" display="Cursos"/>
    <hyperlink ref="AO3196:AR3197" location="Cursos" display="Cursos"/>
    <hyperlink ref="AO3436:AR3437" location="Cursos" display="Cursos"/>
    <hyperlink ref="AO3676:AR3677" location="Cursos" display="Cursos"/>
    <hyperlink ref="AO3916:AR3917" location="Cursos" display="Cursos"/>
    <hyperlink ref="AO4156:AR4157" location="Cursos" display="Cursos"/>
    <hyperlink ref="AO4396:AR4397" location="Cursos" display="Cursos"/>
    <hyperlink ref="AO4636:AR4637" location="Cursos" display="Cursos"/>
    <hyperlink ref="AO4876:AR4877" location="Cursos" display="Cursos"/>
    <hyperlink ref="G11" location="Curso_2" display="Cargar o editar curso N°2"/>
    <hyperlink ref="G30" location="Curso_21" display="Cargar o editar curso N°21"/>
    <hyperlink ref="G31" location="Curso_22" display="Cargar o editar curso N°22"/>
    <hyperlink ref="G12" location="Curso_3" display="Cargar o editar curso N°3"/>
    <hyperlink ref="G32" location="Curso_23" display="Cargar o editar curso N°23"/>
    <hyperlink ref="G13" location="Curso_4" display="Cargar o editar curso N°4"/>
    <hyperlink ref="G33" location="Curso_24" display="Cargar o editar curso N°24"/>
    <hyperlink ref="G14" location="Curso_5" display="Cargar o editar curso N°5"/>
    <hyperlink ref="G34" location="Curso_25" display="Cargar o editar curso N°25"/>
    <hyperlink ref="G15" location="Curso_6" display="Cargar o editar curso N°6"/>
    <hyperlink ref="G35" location="Curso_26" display="Cargar o editar curso N°26"/>
    <hyperlink ref="G16" location="Curso_7" display="Cargar o editar curso N°7"/>
    <hyperlink ref="G36" location="Curso_27" display="Cargar o editar curso N°27"/>
    <hyperlink ref="G17" location="Curso_8" display="Cargar o editar curso N°8"/>
    <hyperlink ref="G37" location="Curso_28" display="Cargar o editar curso N°28"/>
    <hyperlink ref="G18" location="Curso_9" display="Cargar o editar curso N°9"/>
    <hyperlink ref="G38" location="Curso_29" display="Cargar o editar curso N°29"/>
    <hyperlink ref="G19" location="Curso_10" display="Cargar o editar curso N°10"/>
    <hyperlink ref="G39" location="Curso_30" display="Cargar o editar curso N°30"/>
    <hyperlink ref="G20" location="Curso_11" display="Cargar o editar curso N°11"/>
    <hyperlink ref="G40" location="Curso_31" display="Cargar o editar curso N°31"/>
    <hyperlink ref="G21" location="Curso_12" display="Cargar o editar curso N°12"/>
    <hyperlink ref="G41" location="Curso_32" display="Cargar o editar curso N°32"/>
    <hyperlink ref="G22" location="Curso_13" display="Cargar o editar curso N°13"/>
    <hyperlink ref="G42" location="Curso_33" display="Cargar o editar curso N°33"/>
    <hyperlink ref="G23" location="Curso_14" display="Cargar o editar curso N°14"/>
    <hyperlink ref="G43" location="Curso_34" display="Cargar o editar curso N°34"/>
    <hyperlink ref="G24" location="Curso_15" display="Cargar o editar curso N°15"/>
    <hyperlink ref="G44" location="Curso_35" display="Cargar o editar curso N°35"/>
    <hyperlink ref="G25" location="Curso_16" display="Cargar o editar curso N°16"/>
    <hyperlink ref="G45" location="Curso_36" display="Cargar o editar curso N°36"/>
    <hyperlink ref="G26" location="Curso_17" display="Cargar o editar curso N°17"/>
    <hyperlink ref="G27" location="Curso_18" display="Cargar o editar curso N°18"/>
    <hyperlink ref="G28" location="Curso_19" display="Cargar o editar curso N°19"/>
    <hyperlink ref="G29" location="Curso_20" display="Cargar o editar curso N°20"/>
    <hyperlink ref="G46" location="Curso_37" display="Cargar o editar curso N°37"/>
    <hyperlink ref="G47" location="Curso_38" display="Cargar o editar curso N°38"/>
    <hyperlink ref="G48" location="Curso_39" display="Cargar o editar curso N°39"/>
    <hyperlink ref="G49" location="Curso_40" display="Cargar o editar curso N°40"/>
    <hyperlink ref="B2:D2" location="'Propuesta de Formacion'!A1" display="Volver al menu &quot;Propuesta de formación&quot;"/>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788" id="{00000000-000E-0000-0D00-000014000000}">
            <xm:f>OR(AND($D$104=Tablas!$C$62,$G$104=Tablas!$C$54),AND($D$104=Tablas!$C$62,$G$104=Tablas!$C$57))</xm:f>
            <x14:dxf>
              <border>
                <left style="thin">
                  <color auto="1"/>
                </left>
                <right style="thin">
                  <color auto="1"/>
                </right>
                <top style="thin">
                  <color auto="1"/>
                </top>
                <bottom style="thin">
                  <color auto="1"/>
                </bottom>
                <vertical/>
                <horizontal/>
              </border>
            </x14:dxf>
          </x14:cfRule>
          <xm:sqref>D244:E248</xm:sqref>
        </x14:conditionalFormatting>
        <x14:conditionalFormatting xmlns:xm="http://schemas.microsoft.com/office/excel/2006/main">
          <x14:cfRule type="expression" priority="3787" id="{00000000-000E-0000-0D00-000013000000}">
            <xm:f>OR(AND($D$104=Tablas!$C$62,$G$104=Tablas!$C$54),AND($D$104=Tablas!$C$62,$G$104=Tablas!$C$57))</xm:f>
            <x14:dxf>
              <fill>
                <patternFill>
                  <bgColor rgb="FFB7E0FF"/>
                </patternFill>
              </fill>
            </x14:dxf>
          </x14:cfRule>
          <xm:sqref>D244</xm:sqref>
        </x14:conditionalFormatting>
        <x14:conditionalFormatting xmlns:xm="http://schemas.microsoft.com/office/excel/2006/main">
          <x14:cfRule type="expression" priority="3846" id="{8FE3FCAE-7266-4716-A198-BF166C07EFC1}">
            <xm:f>OR($D$146=Tablas!$C$35,$D$146=Tablas!$C$36,$D$146=Tablas!$C$37)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C152:G167</xm:sqref>
        </x14:conditionalFormatting>
        <x14:conditionalFormatting xmlns:xm="http://schemas.microsoft.com/office/excel/2006/main">
          <x14:cfRule type="expression" priority="3843" id="{D34AA422-9A6B-4B2D-A51E-F258F5F04401}">
            <xm:f>OR($D$146=Tablas!$C$35,$D$146=Tablas!$C$36,$D$146=Tablas!$C$37)</xm:f>
            <x14:dxf>
              <fill>
                <patternFill>
                  <bgColor rgb="FFB7E0FF"/>
                </patternFill>
              </fill>
            </x14:dxf>
          </x14:cfRule>
          <xm:sqref>C152:G152</xm:sqref>
        </x14:conditionalFormatting>
        <x14:conditionalFormatting xmlns:xm="http://schemas.microsoft.com/office/excel/2006/main">
          <x14:cfRule type="expression" priority="3835" id="{1469C718-DC0A-4863-B11C-228BEA10000C}">
            <xm:f>$H$179=Tablas!$C$41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E187:H191</xm:sqref>
        </x14:conditionalFormatting>
        <x14:conditionalFormatting xmlns:xm="http://schemas.microsoft.com/office/excel/2006/main">
          <x14:cfRule type="expression" priority="3834" id="{D3B173DE-342C-4DFD-A56B-6CC46EDBBB42}">
            <xm:f>$H$179=Tablas!$C$41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C188:D191</xm:sqref>
        </x14:conditionalFormatting>
        <x14:conditionalFormatting xmlns:xm="http://schemas.microsoft.com/office/excel/2006/main">
          <x14:cfRule type="expression" priority="3833" id="{FC8F7055-0EB5-4B20-889E-125AB9D2E5EB}">
            <xm:f>$H$179=Tablas!$C$41</xm:f>
            <x14:dxf>
              <fill>
                <patternFill>
                  <bgColor rgb="FFB9E0FF"/>
                </patternFill>
              </fill>
            </x14:dxf>
          </x14:cfRule>
          <xm:sqref>E187:H187</xm:sqref>
        </x14:conditionalFormatting>
        <x14:conditionalFormatting xmlns:xm="http://schemas.microsoft.com/office/excel/2006/main">
          <x14:cfRule type="expression" priority="3832" id="{C59333FF-E52F-4E2D-93B4-1E792DBB48DE}">
            <xm:f>$H$179=Tablas!$C$41</xm:f>
            <x14:dxf>
              <fill>
                <patternFill>
                  <bgColor rgb="FFB9E0FF"/>
                </patternFill>
              </fill>
            </x14:dxf>
          </x14:cfRule>
          <xm:sqref>C191:D191</xm:sqref>
        </x14:conditionalFormatting>
        <x14:conditionalFormatting xmlns:xm="http://schemas.microsoft.com/office/excel/2006/main">
          <x14:cfRule type="cellIs" priority="3824" operator="notEqual" id="{B1DE0823-8150-4642-B779-8C4CC0722015}">
            <xm:f>'Dotacion de personal'!$F$38</xm:f>
            <x14:dxf>
              <fill>
                <patternFill>
                  <bgColor rgb="FFFF9999"/>
                </patternFill>
              </fill>
            </x14:dxf>
          </x14:cfRule>
          <xm:sqref>E206</xm:sqref>
        </x14:conditionalFormatting>
        <x14:conditionalFormatting xmlns:xm="http://schemas.microsoft.com/office/excel/2006/main">
          <x14:cfRule type="cellIs" priority="3823" operator="notEqual" id="{9C50EE5F-6DDA-4A4C-8EC3-36BDA1122D72}">
            <xm:f>'Dotacion de personal'!$G$38</xm:f>
            <x14:dxf>
              <fill>
                <patternFill>
                  <bgColor rgb="FFFF9999"/>
                </patternFill>
              </fill>
            </x14:dxf>
          </x14:cfRule>
          <xm:sqref>F206</xm:sqref>
        </x14:conditionalFormatting>
        <x14:conditionalFormatting xmlns:xm="http://schemas.microsoft.com/office/excel/2006/main">
          <x14:cfRule type="cellIs" priority="3822" operator="notEqual" id="{40E9E50D-4284-421F-BEAE-8CC90608B3C1}">
            <xm:f>'Dotacion de personal'!$H$38</xm:f>
            <x14:dxf>
              <fill>
                <patternFill>
                  <bgColor rgb="FFFF9999"/>
                </patternFill>
              </fill>
            </x14:dxf>
          </x14:cfRule>
          <xm:sqref>G206</xm:sqref>
        </x14:conditionalFormatting>
        <x14:conditionalFormatting xmlns:xm="http://schemas.microsoft.com/office/excel/2006/main">
          <x14:cfRule type="cellIs" priority="3821" operator="notEqual" id="{30917D75-8962-4439-A146-095D552D185A}">
            <xm:f>'Dotacion de personal'!$I$38</xm:f>
            <x14:dxf>
              <fill>
                <patternFill>
                  <bgColor rgb="FFFF9999"/>
                </patternFill>
              </fill>
            </x14:dxf>
          </x14:cfRule>
          <xm:sqref>H206</xm:sqref>
        </x14:conditionalFormatting>
        <x14:conditionalFormatting xmlns:xm="http://schemas.microsoft.com/office/excel/2006/main">
          <x14:cfRule type="cellIs" priority="3820" operator="notEqual" id="{87512295-CEF7-4908-B95F-E8B7092414A1}">
            <xm:f>'Dotacion de personal'!$J$38</xm:f>
            <x14:dxf>
              <fill>
                <patternFill>
                  <bgColor rgb="FFFF9999"/>
                </patternFill>
              </fill>
            </x14:dxf>
          </x14:cfRule>
          <xm:sqref>I206</xm:sqref>
        </x14:conditionalFormatting>
        <x14:conditionalFormatting xmlns:xm="http://schemas.microsoft.com/office/excel/2006/main">
          <x14:cfRule type="cellIs" priority="3819" operator="notEqual" id="{6C92548F-88C4-4815-8A26-8018719FA837}">
            <xm:f>'Dotacion de personal'!$F$39</xm:f>
            <x14:dxf>
              <fill>
                <patternFill>
                  <bgColor rgb="FFFF9999"/>
                </patternFill>
              </fill>
            </x14:dxf>
          </x14:cfRule>
          <xm:sqref>E207</xm:sqref>
        </x14:conditionalFormatting>
        <x14:conditionalFormatting xmlns:xm="http://schemas.microsoft.com/office/excel/2006/main">
          <x14:cfRule type="cellIs" priority="3818" operator="notEqual" id="{A7DB76BA-6009-47BE-8BED-5AD7B6F154A9}">
            <xm:f>'Dotacion de personal'!$F$40</xm:f>
            <x14:dxf>
              <fill>
                <patternFill>
                  <bgColor rgb="FFFF9999"/>
                </patternFill>
              </fill>
            </x14:dxf>
          </x14:cfRule>
          <xm:sqref>E208</xm:sqref>
        </x14:conditionalFormatting>
        <x14:conditionalFormatting xmlns:xm="http://schemas.microsoft.com/office/excel/2006/main">
          <x14:cfRule type="cellIs" priority="3817" operator="notEqual" id="{E6CB7246-DCF7-4A14-ACCC-9CDC35C587E9}">
            <xm:f>'Dotacion de personal'!$G$39</xm:f>
            <x14:dxf>
              <fill>
                <patternFill>
                  <bgColor rgb="FFFF9999"/>
                </patternFill>
              </fill>
            </x14:dxf>
          </x14:cfRule>
          <xm:sqref>F207</xm:sqref>
        </x14:conditionalFormatting>
        <x14:conditionalFormatting xmlns:xm="http://schemas.microsoft.com/office/excel/2006/main">
          <x14:cfRule type="cellIs" priority="3816" operator="notEqual" id="{A79E4003-1163-4C61-A165-8A40D74039BA}">
            <xm:f>'Dotacion de personal'!$G$40</xm:f>
            <x14:dxf>
              <fill>
                <patternFill>
                  <bgColor rgb="FFFF9999"/>
                </patternFill>
              </fill>
            </x14:dxf>
          </x14:cfRule>
          <xm:sqref>F208</xm:sqref>
        </x14:conditionalFormatting>
        <x14:conditionalFormatting xmlns:xm="http://schemas.microsoft.com/office/excel/2006/main">
          <x14:cfRule type="cellIs" priority="3815" operator="notEqual" id="{DAD12A5A-05A5-4FBA-8279-786D29F2933B}">
            <xm:f>'Dotacion de personal'!$H$39</xm:f>
            <x14:dxf>
              <fill>
                <patternFill>
                  <bgColor rgb="FFFF9999"/>
                </patternFill>
              </fill>
            </x14:dxf>
          </x14:cfRule>
          <xm:sqref>G207</xm:sqref>
        </x14:conditionalFormatting>
        <x14:conditionalFormatting xmlns:xm="http://schemas.microsoft.com/office/excel/2006/main">
          <x14:cfRule type="cellIs" priority="3814" operator="notEqual" id="{6BD9EDB8-E219-4176-BCF9-269FFBA4F44C}">
            <xm:f>'Dotacion de personal'!$H$40</xm:f>
            <x14:dxf>
              <fill>
                <patternFill>
                  <bgColor rgb="FFFF9999"/>
                </patternFill>
              </fill>
            </x14:dxf>
          </x14:cfRule>
          <xm:sqref>G208</xm:sqref>
        </x14:conditionalFormatting>
        <x14:conditionalFormatting xmlns:xm="http://schemas.microsoft.com/office/excel/2006/main">
          <x14:cfRule type="cellIs" priority="3813" operator="notEqual" id="{B46CC89D-46D0-47FC-BB53-709E4B17BFFC}">
            <xm:f>'Dotacion de personal'!$I$39</xm:f>
            <x14:dxf>
              <fill>
                <patternFill>
                  <bgColor rgb="FFFF9999"/>
                </patternFill>
              </fill>
            </x14:dxf>
          </x14:cfRule>
          <xm:sqref>H207</xm:sqref>
        </x14:conditionalFormatting>
        <x14:conditionalFormatting xmlns:xm="http://schemas.microsoft.com/office/excel/2006/main">
          <x14:cfRule type="cellIs" priority="3812" operator="notEqual" id="{F6C21CB7-C18F-46B7-9540-D7AFF6E2C1C3}">
            <xm:f>'Dotacion de personal'!$I$40</xm:f>
            <x14:dxf>
              <fill>
                <patternFill>
                  <bgColor rgb="FFFF9999"/>
                </patternFill>
              </fill>
            </x14:dxf>
          </x14:cfRule>
          <xm:sqref>H208</xm:sqref>
        </x14:conditionalFormatting>
        <x14:conditionalFormatting xmlns:xm="http://schemas.microsoft.com/office/excel/2006/main">
          <x14:cfRule type="cellIs" priority="3811" operator="notEqual" id="{99280FB4-F98E-46E5-96A7-21571530862A}">
            <xm:f>'Dotacion de personal'!$J$39</xm:f>
            <x14:dxf>
              <fill>
                <patternFill>
                  <bgColor rgb="FFFF9999"/>
                </patternFill>
              </fill>
            </x14:dxf>
          </x14:cfRule>
          <xm:sqref>I207</xm:sqref>
        </x14:conditionalFormatting>
        <x14:conditionalFormatting xmlns:xm="http://schemas.microsoft.com/office/excel/2006/main">
          <x14:cfRule type="cellIs" priority="3810" operator="notEqual" id="{E70E3664-32E6-49BF-8F09-0E9D9C47CDAC}">
            <xm:f>'Dotacion de personal'!$J$40</xm:f>
            <x14:dxf>
              <fill>
                <patternFill>
                  <bgColor rgb="FFFF9999"/>
                </patternFill>
              </fill>
            </x14:dxf>
          </x14:cfRule>
          <xm:sqref>I208</xm:sqref>
        </x14:conditionalFormatting>
        <x14:conditionalFormatting xmlns:xm="http://schemas.microsoft.com/office/excel/2006/main">
          <x14:cfRule type="expression" priority="3807" id="{3DC5AC21-FA6D-4B95-BA9A-4D279139CCE0}">
            <xm:f>$H$179=Tablas!$C$10</xm:f>
            <x14:dxf>
              <border>
                <left style="thin">
                  <color auto="1"/>
                </left>
                <right style="thin">
                  <color auto="1"/>
                </right>
                <top style="thin">
                  <color auto="1"/>
                </top>
                <bottom style="thin">
                  <color auto="1"/>
                </bottom>
                <vertical/>
                <horizontal/>
              </border>
            </x14:dxf>
          </x14:cfRule>
          <xm:sqref>D181</xm:sqref>
        </x14:conditionalFormatting>
        <x14:conditionalFormatting xmlns:xm="http://schemas.microsoft.com/office/excel/2006/main">
          <x14:cfRule type="expression" priority="3806" id="{9A9F11B6-9804-4FC8-B383-F4086AE4717F}">
            <xm:f>$H$179=Tablas!$C$10</xm:f>
            <x14:dxf>
              <border>
                <left style="thin">
                  <color auto="1"/>
                </left>
                <right style="thin">
                  <color auto="1"/>
                </right>
                <top style="thin">
                  <color auto="1"/>
                </top>
                <bottom style="thin">
                  <color auto="1"/>
                </bottom>
                <vertical/>
                <horizontal/>
              </border>
            </x14:dxf>
          </x14:cfRule>
          <xm:sqref>E183:P183</xm:sqref>
        </x14:conditionalFormatting>
        <x14:conditionalFormatting xmlns:xm="http://schemas.microsoft.com/office/excel/2006/main">
          <x14:cfRule type="expression" priority="3786" id="{E2EA4720-C6C7-45C5-9D6D-271BBDCAC76F}">
            <xm:f>AND($D$104=Tablas!$C$62,$G$104=Tablas!$C$54)</xm:f>
            <x14:dxf>
              <border>
                <left style="thin">
                  <color auto="1"/>
                </left>
                <right style="thin">
                  <color auto="1"/>
                </right>
                <top style="thin">
                  <color auto="1"/>
                </top>
                <bottom style="thin">
                  <color auto="1"/>
                </bottom>
                <vertical/>
                <horizontal/>
              </border>
            </x14:dxf>
          </x14:cfRule>
          <xm:sqref>D254:I270</xm:sqref>
        </x14:conditionalFormatting>
        <x14:conditionalFormatting xmlns:xm="http://schemas.microsoft.com/office/excel/2006/main">
          <x14:cfRule type="expression" priority="3785" id="{46464DD8-96A0-4851-8296-F61146212D6B}">
            <xm:f>AND($D$104=Tablas!$C$62,$G$104=Tablas!$C$54)</xm:f>
            <x14:dxf>
              <fill>
                <patternFill>
                  <bgColor rgb="FFB7E0FF"/>
                </patternFill>
              </fill>
            </x14:dxf>
          </x14:cfRule>
          <xm:sqref>D254:I254</xm:sqref>
        </x14:conditionalFormatting>
        <x14:conditionalFormatting xmlns:xm="http://schemas.microsoft.com/office/excel/2006/main">
          <x14:cfRule type="expression" priority="3784" id="{FC74D3D5-8DE0-4A83-A71D-374BEC8D896D}">
            <xm:f>AND($D$104=Tablas!$C$62,$G$104=Tablas!$C$54)</xm:f>
            <x14:dxf>
              <fill>
                <patternFill>
                  <bgColor rgb="FFB7E0FF"/>
                </patternFill>
              </fill>
            </x14:dxf>
          </x14:cfRule>
          <xm:sqref>D270:H270</xm:sqref>
        </x14:conditionalFormatting>
        <x14:conditionalFormatting xmlns:xm="http://schemas.microsoft.com/office/excel/2006/main">
          <x14:cfRule type="expression" priority="3774" id="{1426F17A-82F0-4A73-BC89-4D166AA2BC93}">
            <xm:f>OR(AND($D$104=Tablas!$C$61,$G$104=Tablas!$C$53),AND($D$104=Tablas!$C$61,$G$104=Tablas!$C$54),AND($D$104=Tablas!$C$62,$G$104=Tablas!$C$53),AND($D$104=Tablas!$C$62,$G$104=Tablas!$C$54),AND($D$104=Tablas!$C$62,$G$104=Tablas!$C$56))</xm:f>
            <x14:dxf>
              <border>
                <left style="thin">
                  <color auto="1"/>
                </left>
                <right style="thin">
                  <color auto="1"/>
                </right>
                <top style="thin">
                  <color auto="1"/>
                </top>
                <bottom style="thin">
                  <color auto="1"/>
                </bottom>
                <vertical/>
                <horizontal/>
              </border>
            </x14:dxf>
          </x14:cfRule>
          <xm:sqref>D197:E200</xm:sqref>
        </x14:conditionalFormatting>
        <x14:conditionalFormatting xmlns:xm="http://schemas.microsoft.com/office/excel/2006/main">
          <x14:cfRule type="expression" priority="3773" id="{71B70727-844A-498B-8406-F859CDF967EE}">
            <xm:f>OR(AND($D$104=Tablas!$C$61,$G$104=Tablas!$C$53),AND($D$104=Tablas!$C$61,$G$104=Tablas!$C$54),AND($D$104=Tablas!$C$62,$G$104=Tablas!$C$53),AND($D$104=Tablas!$C$62,$G$104=Tablas!$C$54),AND($D$104=Tablas!$C$62,$G$104=Tablas!$C$56))</xm:f>
            <x14:dxf>
              <border>
                <left style="thin">
                  <color auto="1"/>
                </left>
                <right style="thin">
                  <color auto="1"/>
                </right>
                <top style="thin">
                  <color auto="1"/>
                </top>
                <bottom style="thin">
                  <color auto="1"/>
                </bottom>
                <vertical/>
                <horizontal/>
              </border>
            </x14:dxf>
          </x14:cfRule>
          <xm:sqref>C198:C200</xm:sqref>
        </x14:conditionalFormatting>
        <x14:conditionalFormatting xmlns:xm="http://schemas.microsoft.com/office/excel/2006/main">
          <x14:cfRule type="expression" priority="3772" id="{600D4C7D-AC06-40A3-B1AF-E48B82E3EED7}">
            <xm:f>OR(AND($D$104=Tablas!$C$61,$G$104=Tablas!$C$53),AND($D$104=Tablas!$C$61,$G$104=Tablas!$C$54),AND($D$104=Tablas!$C$62,$G$104=Tablas!$C$53),AND($D$104=Tablas!$C$62,$G$104=Tablas!$C$54),AND($D$104=Tablas!$C$62,$G$104=Tablas!$C$56))</xm:f>
            <x14:dxf>
              <fill>
                <patternFill>
                  <bgColor rgb="FFB7E0FF"/>
                </patternFill>
              </fill>
            </x14:dxf>
          </x14:cfRule>
          <xm:sqref>D197:E197</xm:sqref>
        </x14:conditionalFormatting>
        <x14:conditionalFormatting xmlns:xm="http://schemas.microsoft.com/office/excel/2006/main">
          <x14:cfRule type="expression" priority="3771" id="{B0638EF5-F65D-4C38-BF7B-38FD2080C64F}">
            <xm:f>OR(AND($D$104=Tablas!$C$61,$G$104=Tablas!$C$53),AND($D$104=Tablas!$C$61,$G$104=Tablas!$C$54),AND($D$104=Tablas!$C$62,$G$104=Tablas!$C$53),AND($D$104=Tablas!$C$62,$G$104=Tablas!$C$54),AND($D$104=Tablas!$C$62,$G$104=Tablas!$C$56))</xm:f>
            <x14:dxf>
              <fill>
                <patternFill>
                  <bgColor rgb="FFB7E0FF"/>
                </patternFill>
              </fill>
            </x14:dxf>
          </x14:cfRule>
          <xm:sqref>C200</xm:sqref>
        </x14:conditionalFormatting>
        <x14:conditionalFormatting xmlns:xm="http://schemas.microsoft.com/office/excel/2006/main">
          <x14:cfRule type="expression" priority="3770" id="{CA895838-45A0-4DD2-B8F6-8604FC3BB64F}">
            <xm:f>OR(AND($D$104=Tablas!$C$61,$G$104=Tablas!$C$53),AND($D$104=Tablas!$C$61,$G$104=Tablas!$C$54),AND($D$104=Tablas!$C$62,$G$104=Tablas!$C$53),AND($D$104=Tablas!$C$62,$G$104=Tablas!$C$54),AND($D$104=Tablas!$C$62,$G$104=Tablas!$C$56))</xm:f>
            <x14:dxf>
              <border>
                <left style="thin">
                  <color auto="1"/>
                </left>
                <right style="thin">
                  <color auto="1"/>
                </right>
                <top style="thin">
                  <color auto="1"/>
                </top>
                <bottom style="thin">
                  <color auto="1"/>
                </bottom>
                <vertical/>
                <horizontal/>
              </border>
            </x14:dxf>
          </x14:cfRule>
          <xm:sqref>E205:J209</xm:sqref>
        </x14:conditionalFormatting>
        <x14:conditionalFormatting xmlns:xm="http://schemas.microsoft.com/office/excel/2006/main">
          <x14:cfRule type="expression" priority="3769" id="{D79EF2F7-16CF-41D2-9F2F-FA94F7867577}">
            <xm:f>OR(AND($D$104=Tablas!$C$61,$G$104=Tablas!$C$53),AND($D$104=Tablas!$C$61,$G$104=Tablas!$C$54),AND($D$104=Tablas!$C$62,$G$104=Tablas!$C$53),AND($D$104=Tablas!$C$62,$G$104=Tablas!$C$54),AND($D$104=Tablas!$C$62,$G$104=Tablas!$C$56))</xm:f>
            <x14:dxf>
              <border>
                <left style="thin">
                  <color auto="1"/>
                </left>
                <right style="thin">
                  <color auto="1"/>
                </right>
                <top style="thin">
                  <color auto="1"/>
                </top>
                <bottom style="thin">
                  <color auto="1"/>
                </bottom>
                <vertical/>
                <horizontal/>
              </border>
            </x14:dxf>
          </x14:cfRule>
          <xm:sqref>C206:D209</xm:sqref>
        </x14:conditionalFormatting>
        <x14:conditionalFormatting xmlns:xm="http://schemas.microsoft.com/office/excel/2006/main">
          <x14:cfRule type="expression" priority="3768" id="{760C31D4-B7A7-442D-8DD9-E7E7D7872357}">
            <xm:f>OR(AND($D$104=Tablas!$C$61,$G$104=Tablas!$C$53),AND($D$104=Tablas!$C$61,$G$104=Tablas!$C$54),AND($D$104=Tablas!$C$62,$G$104=Tablas!$C$53),AND($D$104=Tablas!$C$62,$G$104=Tablas!$C$54),AND($D$104=Tablas!$C$62,$G$104=Tablas!$C$56))</xm:f>
            <x14:dxf>
              <fill>
                <patternFill>
                  <bgColor rgb="FFB9E0FF"/>
                </patternFill>
              </fill>
            </x14:dxf>
          </x14:cfRule>
          <xm:sqref>E205:J205</xm:sqref>
        </x14:conditionalFormatting>
        <x14:conditionalFormatting xmlns:xm="http://schemas.microsoft.com/office/excel/2006/main">
          <x14:cfRule type="expression" priority="3767" id="{A9C38167-3971-4F94-A0AD-F412B11DC78B}">
            <xm:f>OR(AND($D$104=Tablas!$C$61,$G$104=Tablas!$C$53),AND($D$104=Tablas!$C$61,$G$104=Tablas!$C$54),AND($D$104=Tablas!$C$62,$G$104=Tablas!$C$53),AND($D$104=Tablas!$C$62,$G$104=Tablas!$C$54),AND($D$104=Tablas!$C$62,$G$104=Tablas!$C$56))</xm:f>
            <x14:dxf>
              <fill>
                <patternFill>
                  <bgColor rgb="FFB9E0FF"/>
                </patternFill>
              </fill>
            </x14:dxf>
          </x14:cfRule>
          <xm:sqref>J206:J208</xm:sqref>
        </x14:conditionalFormatting>
        <x14:conditionalFormatting xmlns:xm="http://schemas.microsoft.com/office/excel/2006/main">
          <x14:cfRule type="expression" priority="3766" id="{43E84884-AC61-4571-85BE-396DC7D9D3F1}">
            <xm:f>OR(AND($D$104=Tablas!$C$61,$G$104=Tablas!$C$53),AND($D$104=Tablas!$C$61,$G$104=Tablas!$C$54),AND($D$104=Tablas!$C$62,$G$104=Tablas!$C$53),AND($D$104=Tablas!$C$62,$G$104=Tablas!$C$54),AND($D$104=Tablas!$C$62,$G$104=Tablas!$C$56))</xm:f>
            <x14:dxf>
              <fill>
                <patternFill>
                  <bgColor rgb="FFB9E0FF"/>
                </patternFill>
              </fill>
            </x14:dxf>
          </x14:cfRule>
          <xm:sqref>C209:J209</xm:sqref>
        </x14:conditionalFormatting>
        <x14:conditionalFormatting xmlns:xm="http://schemas.microsoft.com/office/excel/2006/main">
          <x14:cfRule type="expression" priority="3763" id="{B8192DDC-1382-4050-8BF6-187ACE0A99E5}">
            <xm:f>AND($E$198&lt;&gt;$J$209,OR(AND($D$104=Tablas!$C$61,$G$104=Tablas!$C$53),AND($D$104=Tablas!$C$61,$G$104=Tablas!$C$54),AND($D$104=Tablas!$C$62,$G$104=Tablas!$C$53),AND($D$104=Tablas!$C$62,$G$104=Tablas!$C$54),AND($D$104=Tablas!$C$62,$G$104=Tablas!$C$56)))</xm:f>
            <x14:dxf>
              <fill>
                <patternFill>
                  <bgColor rgb="FFFF9999"/>
                </patternFill>
              </fill>
            </x14:dxf>
          </x14:cfRule>
          <xm:sqref>J209</xm:sqref>
        </x14:conditionalFormatting>
        <x14:conditionalFormatting xmlns:xm="http://schemas.microsoft.com/office/excel/2006/main">
          <x14:cfRule type="expression" priority="3762" id="{701254E7-F38C-4244-9B6C-8601125A5778}">
            <xm:f>AND($D$104=Tablas!$C$62,$G$104=Tablas!$C$54,$E$174&gt;0)</xm:f>
            <x14:dxf>
              <border>
                <left style="thin">
                  <color auto="1"/>
                </left>
                <right style="thin">
                  <color auto="1"/>
                </right>
                <top style="thin">
                  <color auto="1"/>
                </top>
                <bottom style="thin">
                  <color auto="1"/>
                </bottom>
              </border>
            </x14:dxf>
          </x14:cfRule>
          <xm:sqref>F244:J248</xm:sqref>
        </x14:conditionalFormatting>
        <x14:conditionalFormatting xmlns:xm="http://schemas.microsoft.com/office/excel/2006/main">
          <x14:cfRule type="expression" priority="3761" id="{373AE9DB-603B-4692-9E5B-497BABAFCDC8}">
            <xm:f>AND($D$104=Tablas!$C$62,$G$104=Tablas!$C$54,$E$174&gt;0)</xm:f>
            <x14:dxf>
              <fill>
                <patternFill>
                  <bgColor rgb="FFB9E0FF"/>
                </patternFill>
              </fill>
            </x14:dxf>
          </x14:cfRule>
          <xm:sqref>F244:J244</xm:sqref>
        </x14:conditionalFormatting>
        <x14:conditionalFormatting xmlns:xm="http://schemas.microsoft.com/office/excel/2006/main">
          <x14:cfRule type="expression" priority="3760" id="{A0BFF59F-4E4B-4881-9664-BFB13DEA64AB}">
            <xm:f>AND($H$179=Tablas!$C$41,$H$191&lt;&gt;$D$181)</xm:f>
            <x14:dxf>
              <fill>
                <patternFill>
                  <bgColor rgb="FFFF9999"/>
                </patternFill>
              </fill>
            </x14:dxf>
          </x14:cfRule>
          <xm:sqref>H191</xm:sqref>
        </x14:conditionalFormatting>
        <x14:conditionalFormatting xmlns:xm="http://schemas.microsoft.com/office/excel/2006/main">
          <x14:cfRule type="expression" priority="3656" id="{479A721B-D461-4236-B32D-37D164561CF4}">
            <xm:f>OR(AND($D$344=Tablas!$C$62,$G$344=Tablas!$C$54),AND($D$344=Tablas!$C$62,$G$344=Tablas!$C$57))</xm:f>
            <x14:dxf>
              <border>
                <left style="thin">
                  <color auto="1"/>
                </left>
                <right style="thin">
                  <color auto="1"/>
                </right>
                <top style="thin">
                  <color auto="1"/>
                </top>
                <bottom style="thin">
                  <color auto="1"/>
                </bottom>
                <vertical/>
                <horizontal/>
              </border>
            </x14:dxf>
          </x14:cfRule>
          <xm:sqref>D484:E488</xm:sqref>
        </x14:conditionalFormatting>
        <x14:conditionalFormatting xmlns:xm="http://schemas.microsoft.com/office/excel/2006/main">
          <x14:cfRule type="expression" priority="3655" id="{82B71ECC-4164-48F4-9FAB-466E3C67BC29}">
            <xm:f>OR(AND($D$344=Tablas!$C$62,$G$344=Tablas!$C$54),AND($D$344=Tablas!$C$62,$G$344=Tablas!$C$57))</xm:f>
            <x14:dxf>
              <fill>
                <patternFill>
                  <bgColor rgb="FFB7E0FF"/>
                </patternFill>
              </fill>
            </x14:dxf>
          </x14:cfRule>
          <xm:sqref>D484</xm:sqref>
        </x14:conditionalFormatting>
        <x14:conditionalFormatting xmlns:xm="http://schemas.microsoft.com/office/excel/2006/main">
          <x14:cfRule type="expression" priority="3698" id="{F9EBF15E-9EB2-42E4-B65A-E6E9792482EC}">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C392:G407</xm:sqref>
        </x14:conditionalFormatting>
        <x14:conditionalFormatting xmlns:xm="http://schemas.microsoft.com/office/excel/2006/main">
          <x14:cfRule type="expression" priority="3695" id="{247D06BA-B702-44D7-A0BB-91ED4A993B80}">
            <xm:f>OR($D$386=Tablas!$C$35,$D$386=Tablas!$C$36,$D$3866=Tablas!$C$37)</xm:f>
            <x14:dxf>
              <fill>
                <patternFill>
                  <bgColor rgb="FFB7E0FF"/>
                </patternFill>
              </fill>
            </x14:dxf>
          </x14:cfRule>
          <xm:sqref>C392:G392</xm:sqref>
        </x14:conditionalFormatting>
        <x14:conditionalFormatting xmlns:xm="http://schemas.microsoft.com/office/excel/2006/main">
          <x14:cfRule type="expression" priority="3693" id="{F945D155-CFD4-40D8-BE38-17508FD75A4C}">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E427:H431</xm:sqref>
        </x14:conditionalFormatting>
        <x14:conditionalFormatting xmlns:xm="http://schemas.microsoft.com/office/excel/2006/main">
          <x14:cfRule type="expression" priority="3692" id="{C49519E5-3874-4413-A1D7-BBF49E91A529}">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C428:D431</xm:sqref>
        </x14:conditionalFormatting>
        <x14:conditionalFormatting xmlns:xm="http://schemas.microsoft.com/office/excel/2006/main">
          <x14:cfRule type="expression" priority="3691" id="{EACF3834-9B4B-4F85-BC12-EC3E4983D507}">
            <xm:f>$H$419=Tablas!$C$41</xm:f>
            <x14:dxf>
              <fill>
                <patternFill>
                  <bgColor rgb="FFB9E0FF"/>
                </patternFill>
              </fill>
            </x14:dxf>
          </x14:cfRule>
          <xm:sqref>E427:H427</xm:sqref>
        </x14:conditionalFormatting>
        <x14:conditionalFormatting xmlns:xm="http://schemas.microsoft.com/office/excel/2006/main">
          <x14:cfRule type="expression" priority="3690" id="{FB369007-8369-44E5-9793-C29B50CD975F}">
            <xm:f>$H$419=Tablas!$C$41</xm:f>
            <x14:dxf>
              <fill>
                <patternFill>
                  <bgColor rgb="FFB9E0FF"/>
                </patternFill>
              </fill>
            </x14:dxf>
          </x14:cfRule>
          <xm:sqref>C431:D431</xm:sqref>
        </x14:conditionalFormatting>
        <x14:conditionalFormatting xmlns:xm="http://schemas.microsoft.com/office/excel/2006/main">
          <x14:cfRule type="cellIs" priority="3687" operator="notEqual" id="{8B8B7329-BFBB-4391-8D96-C3504F528EB3}">
            <xm:f>'Dotacion de personal'!$F$38</xm:f>
            <x14:dxf>
              <fill>
                <patternFill>
                  <bgColor rgb="FFFF9999"/>
                </patternFill>
              </fill>
            </x14:dxf>
          </x14:cfRule>
          <xm:sqref>E446</xm:sqref>
        </x14:conditionalFormatting>
        <x14:conditionalFormatting xmlns:xm="http://schemas.microsoft.com/office/excel/2006/main">
          <x14:cfRule type="cellIs" priority="3686" operator="notEqual" id="{C1E2E19D-C1CF-4F73-9D29-E5204ACF66A3}">
            <xm:f>'Dotacion de personal'!$G$38</xm:f>
            <x14:dxf>
              <fill>
                <patternFill>
                  <bgColor rgb="FFFF9999"/>
                </patternFill>
              </fill>
            </x14:dxf>
          </x14:cfRule>
          <xm:sqref>F446</xm:sqref>
        </x14:conditionalFormatting>
        <x14:conditionalFormatting xmlns:xm="http://schemas.microsoft.com/office/excel/2006/main">
          <x14:cfRule type="cellIs" priority="3685" operator="notEqual" id="{8DA9D443-77A2-4FA5-9048-FBCD4FD3CB94}">
            <xm:f>'Dotacion de personal'!$H$38</xm:f>
            <x14:dxf>
              <fill>
                <patternFill>
                  <bgColor rgb="FFFF9999"/>
                </patternFill>
              </fill>
            </x14:dxf>
          </x14:cfRule>
          <xm:sqref>G446</xm:sqref>
        </x14:conditionalFormatting>
        <x14:conditionalFormatting xmlns:xm="http://schemas.microsoft.com/office/excel/2006/main">
          <x14:cfRule type="cellIs" priority="3684" operator="notEqual" id="{E1F31B07-0C29-4BA5-9FD7-C35F440CE287}">
            <xm:f>'Dotacion de personal'!$I$38</xm:f>
            <x14:dxf>
              <fill>
                <patternFill>
                  <bgColor rgb="FFFF9999"/>
                </patternFill>
              </fill>
            </x14:dxf>
          </x14:cfRule>
          <xm:sqref>H446</xm:sqref>
        </x14:conditionalFormatting>
        <x14:conditionalFormatting xmlns:xm="http://schemas.microsoft.com/office/excel/2006/main">
          <x14:cfRule type="cellIs" priority="3683" operator="notEqual" id="{112885C5-54CF-4204-9DD6-A5CC31ABCF07}">
            <xm:f>'Dotacion de personal'!$J$38</xm:f>
            <x14:dxf>
              <fill>
                <patternFill>
                  <bgColor rgb="FFFF9999"/>
                </patternFill>
              </fill>
            </x14:dxf>
          </x14:cfRule>
          <xm:sqref>I446</xm:sqref>
        </x14:conditionalFormatting>
        <x14:conditionalFormatting xmlns:xm="http://schemas.microsoft.com/office/excel/2006/main">
          <x14:cfRule type="cellIs" priority="3682" operator="notEqual" id="{0BBF13B8-1002-472B-803A-A76730DAD8AB}">
            <xm:f>'Dotacion de personal'!$F$39</xm:f>
            <x14:dxf>
              <fill>
                <patternFill>
                  <bgColor rgb="FFFF9999"/>
                </patternFill>
              </fill>
            </x14:dxf>
          </x14:cfRule>
          <xm:sqref>E447</xm:sqref>
        </x14:conditionalFormatting>
        <x14:conditionalFormatting xmlns:xm="http://schemas.microsoft.com/office/excel/2006/main">
          <x14:cfRule type="cellIs" priority="3681" operator="notEqual" id="{28CAB386-5B61-4304-BBBC-CC2EC4C31327}">
            <xm:f>'Dotacion de personal'!$F$40</xm:f>
            <x14:dxf>
              <fill>
                <patternFill>
                  <bgColor rgb="FFFF9999"/>
                </patternFill>
              </fill>
            </x14:dxf>
          </x14:cfRule>
          <xm:sqref>E448</xm:sqref>
        </x14:conditionalFormatting>
        <x14:conditionalFormatting xmlns:xm="http://schemas.microsoft.com/office/excel/2006/main">
          <x14:cfRule type="cellIs" priority="3680" operator="notEqual" id="{D35D385F-D8D3-4FBC-9E87-47FCACD1C2FA}">
            <xm:f>'Dotacion de personal'!$G$39</xm:f>
            <x14:dxf>
              <fill>
                <patternFill>
                  <bgColor rgb="FFFF9999"/>
                </patternFill>
              </fill>
            </x14:dxf>
          </x14:cfRule>
          <xm:sqref>F447</xm:sqref>
        </x14:conditionalFormatting>
        <x14:conditionalFormatting xmlns:xm="http://schemas.microsoft.com/office/excel/2006/main">
          <x14:cfRule type="cellIs" priority="3679" operator="notEqual" id="{07E6F875-CBF4-44F0-9A52-AE0E42B10A89}">
            <xm:f>'Dotacion de personal'!$G$40</xm:f>
            <x14:dxf>
              <fill>
                <patternFill>
                  <bgColor rgb="FFFF9999"/>
                </patternFill>
              </fill>
            </x14:dxf>
          </x14:cfRule>
          <xm:sqref>F448</xm:sqref>
        </x14:conditionalFormatting>
        <x14:conditionalFormatting xmlns:xm="http://schemas.microsoft.com/office/excel/2006/main">
          <x14:cfRule type="cellIs" priority="3678" operator="notEqual" id="{80455A15-459A-4DB7-A187-80333AF8E001}">
            <xm:f>'Dotacion de personal'!$H$39</xm:f>
            <x14:dxf>
              <fill>
                <patternFill>
                  <bgColor rgb="FFFF9999"/>
                </patternFill>
              </fill>
            </x14:dxf>
          </x14:cfRule>
          <xm:sqref>G447</xm:sqref>
        </x14:conditionalFormatting>
        <x14:conditionalFormatting xmlns:xm="http://schemas.microsoft.com/office/excel/2006/main">
          <x14:cfRule type="cellIs" priority="3677" operator="notEqual" id="{0D2C1984-84C4-4C3D-8546-A749D131AF81}">
            <xm:f>'Dotacion de personal'!$H$40</xm:f>
            <x14:dxf>
              <fill>
                <patternFill>
                  <bgColor rgb="FFFF9999"/>
                </patternFill>
              </fill>
            </x14:dxf>
          </x14:cfRule>
          <xm:sqref>G448</xm:sqref>
        </x14:conditionalFormatting>
        <x14:conditionalFormatting xmlns:xm="http://schemas.microsoft.com/office/excel/2006/main">
          <x14:cfRule type="cellIs" priority="3676" operator="notEqual" id="{F32B55AD-E04A-44A1-BA2F-6DB18B54C095}">
            <xm:f>'Dotacion de personal'!$I$39</xm:f>
            <x14:dxf>
              <fill>
                <patternFill>
                  <bgColor rgb="FFFF9999"/>
                </patternFill>
              </fill>
            </x14:dxf>
          </x14:cfRule>
          <xm:sqref>H447</xm:sqref>
        </x14:conditionalFormatting>
        <x14:conditionalFormatting xmlns:xm="http://schemas.microsoft.com/office/excel/2006/main">
          <x14:cfRule type="cellIs" priority="3675" operator="notEqual" id="{0171048E-2B4F-4C58-93D1-9F6622CC55E1}">
            <xm:f>'Dotacion de personal'!$I$40</xm:f>
            <x14:dxf>
              <fill>
                <patternFill>
                  <bgColor rgb="FFFF9999"/>
                </patternFill>
              </fill>
            </x14:dxf>
          </x14:cfRule>
          <xm:sqref>H448</xm:sqref>
        </x14:conditionalFormatting>
        <x14:conditionalFormatting xmlns:xm="http://schemas.microsoft.com/office/excel/2006/main">
          <x14:cfRule type="cellIs" priority="3674" operator="notEqual" id="{EEB57EA5-5D8E-4843-840F-9CE7001F1177}">
            <xm:f>'Dotacion de personal'!$J$39</xm:f>
            <x14:dxf>
              <fill>
                <patternFill>
                  <bgColor rgb="FFFF9999"/>
                </patternFill>
              </fill>
            </x14:dxf>
          </x14:cfRule>
          <xm:sqref>I447</xm:sqref>
        </x14:conditionalFormatting>
        <x14:conditionalFormatting xmlns:xm="http://schemas.microsoft.com/office/excel/2006/main">
          <x14:cfRule type="cellIs" priority="3673" operator="notEqual" id="{CD1B1E8B-DC80-45AF-A9EB-B9D8846028C4}">
            <xm:f>'Dotacion de personal'!$J$40</xm:f>
            <x14:dxf>
              <fill>
                <patternFill>
                  <bgColor rgb="FFFF9999"/>
                </patternFill>
              </fill>
            </x14:dxf>
          </x14:cfRule>
          <xm:sqref>I448</xm:sqref>
        </x14:conditionalFormatting>
        <x14:conditionalFormatting xmlns:xm="http://schemas.microsoft.com/office/excel/2006/main">
          <x14:cfRule type="expression" priority="3671" id="{EA183D53-2971-48CA-8C62-4DE55873C8BB}">
            <xm:f>$H$419=Tablas!$C$10</xm:f>
            <x14:dxf>
              <border>
                <left style="thin">
                  <color auto="1"/>
                </left>
                <right style="thin">
                  <color auto="1"/>
                </right>
                <top style="thin">
                  <color auto="1"/>
                </top>
                <bottom style="thin">
                  <color auto="1"/>
                </bottom>
                <vertical/>
                <horizontal/>
              </border>
            </x14:dxf>
          </x14:cfRule>
          <xm:sqref>D421</xm:sqref>
        </x14:conditionalFormatting>
        <x14:conditionalFormatting xmlns:xm="http://schemas.microsoft.com/office/excel/2006/main">
          <x14:cfRule type="expression" priority="3670" id="{7E9B7457-9652-465C-84DF-1112D2D3CEC8}">
            <xm:f>$H$419=Tablas!$C$10</xm:f>
            <x14:dxf>
              <border>
                <left style="thin">
                  <color auto="1"/>
                </left>
                <right style="thin">
                  <color auto="1"/>
                </right>
                <top style="thin">
                  <color auto="1"/>
                </top>
                <bottom style="thin">
                  <color auto="1"/>
                </bottom>
                <vertical/>
                <horizontal/>
              </border>
            </x14:dxf>
          </x14:cfRule>
          <xm:sqref>E423:P423</xm:sqref>
        </x14:conditionalFormatting>
        <x14:conditionalFormatting xmlns:xm="http://schemas.microsoft.com/office/excel/2006/main">
          <x14:cfRule type="expression" priority="3654" id="{CE40B95D-2421-4D01-849A-8B28BFD495AC}">
            <xm:f>AND($D$344=Tablas!$C$62,$G$344=Tablas!$C$54)</xm:f>
            <x14:dxf>
              <border>
                <left style="thin">
                  <color auto="1"/>
                </left>
                <right style="thin">
                  <color auto="1"/>
                </right>
                <top style="thin">
                  <color auto="1"/>
                </top>
                <bottom style="thin">
                  <color auto="1"/>
                </bottom>
                <vertical/>
                <horizontal/>
              </border>
            </x14:dxf>
          </x14:cfRule>
          <xm:sqref>D494:I510</xm:sqref>
        </x14:conditionalFormatting>
        <x14:conditionalFormatting xmlns:xm="http://schemas.microsoft.com/office/excel/2006/main">
          <x14:cfRule type="expression" priority="3653" id="{CD2D85C2-4899-45F1-BC1E-BEBBA0EFEF35}">
            <xm:f>AND($D$344=Tablas!$C$62,$G$344=Tablas!$C$54)</xm:f>
            <x14:dxf>
              <fill>
                <patternFill>
                  <bgColor rgb="FFB7E0FF"/>
                </patternFill>
              </fill>
            </x14:dxf>
          </x14:cfRule>
          <xm:sqref>D494:I494</xm:sqref>
        </x14:conditionalFormatting>
        <x14:conditionalFormatting xmlns:xm="http://schemas.microsoft.com/office/excel/2006/main">
          <x14:cfRule type="expression" priority="3652" id="{F5110C78-3887-4783-AE66-74C6A8AD5571}">
            <xm:f>AND($D$344=Tablas!$C$62,$G$344=Tablas!$C$54)</xm:f>
            <x14:dxf>
              <fill>
                <patternFill>
                  <bgColor rgb="FFB7E0FF"/>
                </patternFill>
              </fill>
            </x14:dxf>
          </x14:cfRule>
          <xm:sqref>D510:H510</xm:sqref>
        </x14:conditionalFormatting>
        <x14:conditionalFormatting xmlns:xm="http://schemas.microsoft.com/office/excel/2006/main">
          <x14:cfRule type="expression" priority="3650" id="{BA4B3F5B-7AF5-46CD-A132-D61C5BD45CF3}">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D437:E440</xm:sqref>
        </x14:conditionalFormatting>
        <x14:conditionalFormatting xmlns:xm="http://schemas.microsoft.com/office/excel/2006/main">
          <x14:cfRule type="expression" priority="3649" id="{908B0133-188C-4889-9AB0-05A2DA769EA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C438:C440</xm:sqref>
        </x14:conditionalFormatting>
        <x14:conditionalFormatting xmlns:xm="http://schemas.microsoft.com/office/excel/2006/main">
          <x14:cfRule type="expression" priority="3648" id="{BE290D9E-A362-456B-9EB1-D76A0C3613DF}">
            <xm:f>OR(AND($D$344=Tablas!$C$61,$G$344=Tablas!$C$53),AND($D$344=Tablas!$C$61,$G$344=Tablas!$C$54),AND($D$344=Tablas!$C$62,$G$344=Tablas!$C$53),AND($D$344=Tablas!$C$62,$G$344=Tablas!$C$54),AND($D$344=Tablas!$C$62,$G$344=Tablas!$C$56))</xm:f>
            <x14:dxf>
              <fill>
                <patternFill>
                  <bgColor rgb="FFB7E0FF"/>
                </patternFill>
              </fill>
            </x14:dxf>
          </x14:cfRule>
          <xm:sqref>D437:E437</xm:sqref>
        </x14:conditionalFormatting>
        <x14:conditionalFormatting xmlns:xm="http://schemas.microsoft.com/office/excel/2006/main">
          <x14:cfRule type="expression" priority="3647" id="{7A041C53-6FA7-42FB-BBDF-4F9C208B682D}">
            <xm:f>OR(AND($D$344=Tablas!$C$61,$G$344=Tablas!$C$53),AND($D$344=Tablas!$C$61,$G$344=Tablas!$C$54),AND($D$344=Tablas!$C$62,$G$344=Tablas!$C$53),AND($D$344=Tablas!$C$62,$G$344=Tablas!$C$54),AND($D$344=Tablas!$C$62,$G$344=Tablas!$C$56))</xm:f>
            <x14:dxf>
              <fill>
                <patternFill>
                  <bgColor rgb="FFB7E0FF"/>
                </patternFill>
              </fill>
            </x14:dxf>
          </x14:cfRule>
          <xm:sqref>C440</xm:sqref>
        </x14:conditionalFormatting>
        <x14:conditionalFormatting xmlns:xm="http://schemas.microsoft.com/office/excel/2006/main">
          <x14:cfRule type="expression" priority="3646" id="{6833F1FC-C632-471E-A940-8456391345CE}">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E445:J449</xm:sqref>
        </x14:conditionalFormatting>
        <x14:conditionalFormatting xmlns:xm="http://schemas.microsoft.com/office/excel/2006/main">
          <x14:cfRule type="expression" priority="3645" id="{C8613F04-7231-423D-9978-70BBF738EE40}">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C446:D449</xm:sqref>
        </x14:conditionalFormatting>
        <x14:conditionalFormatting xmlns:xm="http://schemas.microsoft.com/office/excel/2006/main">
          <x14:cfRule type="expression" priority="3644" id="{CAB3E4E2-BE19-4826-979C-3E87DC155D93}">
            <xm:f>OR(AND($D$344=Tablas!$C$61,$G$344=Tablas!$C$53),AND($D$344=Tablas!$C$54),AND($D$344=Tablas!$C$62,$G$344=Tablas!$C$53),AND($D$344=Tablas!$C$62,$G$344=Tablas!$C$54),AND($D$344=Tablas!$C$62,$G$344=Tablas!$C$56))</xm:f>
            <x14:dxf>
              <fill>
                <patternFill>
                  <bgColor rgb="FFB9E0FF"/>
                </patternFill>
              </fill>
            </x14:dxf>
          </x14:cfRule>
          <xm:sqref>E445:J445</xm:sqref>
        </x14:conditionalFormatting>
        <x14:conditionalFormatting xmlns:xm="http://schemas.microsoft.com/office/excel/2006/main">
          <x14:cfRule type="expression" priority="3643" id="{BF9D1CDE-FD5A-47BA-96FA-C1B1BF15DFEC}">
            <xm:f>OR(AND($D$344=Tablas!$C$61,$G$344=Tablas!$C$53),AND($D$344=Tablas!$C$54),AND($D$344=Tablas!$C$62,$G$344=Tablas!$C$53),AND($D$344=Tablas!$C$62,$G$344=Tablas!$C$54),AND($D$344=Tablas!$C$62,$G$344=Tablas!$C$56))</xm:f>
            <x14:dxf>
              <fill>
                <patternFill>
                  <bgColor rgb="FFB9E0FF"/>
                </patternFill>
              </fill>
            </x14:dxf>
          </x14:cfRule>
          <xm:sqref>J446:J448</xm:sqref>
        </x14:conditionalFormatting>
        <x14:conditionalFormatting xmlns:xm="http://schemas.microsoft.com/office/excel/2006/main">
          <x14:cfRule type="expression" priority="3642" id="{C42057A5-CDA2-457B-A289-8F9B792A3175}">
            <xm:f>OR(AND($D$344=Tablas!$C$61,$G$344=Tablas!$C$53),AND($D$344=Tablas!$C$54),AND($D$344=Tablas!$C$62,$G$344=Tablas!$C$53),AND($D$344=Tablas!$C$62,$G$344=Tablas!$C$54),AND($D$344=Tablas!$C$62,$G$344=Tablas!$C$56))</xm:f>
            <x14:dxf>
              <fill>
                <patternFill>
                  <bgColor rgb="FFB9E0FF"/>
                </patternFill>
              </fill>
            </x14:dxf>
          </x14:cfRule>
          <xm:sqref>C449:J449</xm:sqref>
        </x14:conditionalFormatting>
        <x14:conditionalFormatting xmlns:xm="http://schemas.microsoft.com/office/excel/2006/main">
          <x14:cfRule type="expression" priority="3641" id="{72C209B7-17A0-4E99-A553-051B4BCAE91B}">
            <xm:f>AND($E$198&lt;&gt;$J$209,OR(AND($D$104=Tablas!$C$61,$G$104=Tablas!$C$53),AND($D$104=Tablas!$C$61,$G$104=Tablas!$C$54),AND($D$104=Tablas!$C$62,$G$104=Tablas!$C$53),AND($D$104=Tablas!$C$62,$G$104=Tablas!$C$54),AND($D$104=Tablas!$C$62,$G$104=Tablas!$C$56)))</xm:f>
            <x14:dxf>
              <fill>
                <patternFill>
                  <bgColor rgb="FFFF9999"/>
                </patternFill>
              </fill>
            </x14:dxf>
          </x14:cfRule>
          <xm:sqref>J449</xm:sqref>
        </x14:conditionalFormatting>
        <x14:conditionalFormatting xmlns:xm="http://schemas.microsoft.com/office/excel/2006/main">
          <x14:cfRule type="expression" priority="3640" id="{1A87784B-FA60-4F11-B404-C3097DEA4A65}">
            <xm:f>AND($D$344=Tablas!$C$62,$G$344=Tablas!$C$54,$E$414&gt;0)</xm:f>
            <x14:dxf>
              <border>
                <left style="thin">
                  <color auto="1"/>
                </left>
                <right style="thin">
                  <color auto="1"/>
                </right>
                <top style="thin">
                  <color auto="1"/>
                </top>
                <bottom style="thin">
                  <color auto="1"/>
                </bottom>
              </border>
            </x14:dxf>
          </x14:cfRule>
          <xm:sqref>F484:J488</xm:sqref>
        </x14:conditionalFormatting>
        <x14:conditionalFormatting xmlns:xm="http://schemas.microsoft.com/office/excel/2006/main">
          <x14:cfRule type="expression" priority="3639" id="{ACE82012-7825-402E-8F4A-024398958096}">
            <xm:f>AND($D$344=Tablas!$C$62,$G$344=Tablas!$C$54,$E$414&gt;0)</xm:f>
            <x14:dxf>
              <fill>
                <patternFill>
                  <bgColor rgb="FFB9E0FF"/>
                </patternFill>
              </fill>
            </x14:dxf>
          </x14:cfRule>
          <xm:sqref>F484:J484</xm:sqref>
        </x14:conditionalFormatting>
        <x14:conditionalFormatting xmlns:xm="http://schemas.microsoft.com/office/excel/2006/main">
          <x14:cfRule type="expression" priority="3638" id="{4143A24D-1C69-4E98-9499-97CD2327C8AD}">
            <xm:f>AND($H$419=Tablas!$C$41,$H$431&lt;&gt;$E$414)</xm:f>
            <x14:dxf>
              <fill>
                <patternFill>
                  <bgColor rgb="FFFF9999"/>
                </patternFill>
              </fill>
            </x14:dxf>
          </x14:cfRule>
          <xm:sqref>H431</xm:sqref>
        </x14:conditionalFormatting>
        <x14:conditionalFormatting xmlns:xm="http://schemas.microsoft.com/office/excel/2006/main">
          <x14:cfRule type="cellIs" priority="2345" operator="notEqual" id="{6C9D5E2F-01D0-43F4-8E5C-A012B8DB0923}">
            <xm:f>'Dotacion de personal'!$F$38</xm:f>
            <x14:dxf>
              <fill>
                <patternFill>
                  <bgColor rgb="FFFF9999"/>
                </patternFill>
              </fill>
            </x14:dxf>
          </x14:cfRule>
          <xm:sqref>E1166</xm:sqref>
        </x14:conditionalFormatting>
        <x14:conditionalFormatting xmlns:xm="http://schemas.microsoft.com/office/excel/2006/main">
          <x14:cfRule type="cellIs" priority="2344" operator="notEqual" id="{C5DAF64C-6F37-487A-B7D7-727AE853621F}">
            <xm:f>'Dotacion de personal'!$G$38</xm:f>
            <x14:dxf>
              <fill>
                <patternFill>
                  <bgColor rgb="FFFF9999"/>
                </patternFill>
              </fill>
            </x14:dxf>
          </x14:cfRule>
          <xm:sqref>F1166</xm:sqref>
        </x14:conditionalFormatting>
        <x14:conditionalFormatting xmlns:xm="http://schemas.microsoft.com/office/excel/2006/main">
          <x14:cfRule type="cellIs" priority="2343" operator="notEqual" id="{5ECAEF05-6E4E-4070-BCB5-9B2E3DFCD993}">
            <xm:f>'Dotacion de personal'!$H$38</xm:f>
            <x14:dxf>
              <fill>
                <patternFill>
                  <bgColor rgb="FFFF9999"/>
                </patternFill>
              </fill>
            </x14:dxf>
          </x14:cfRule>
          <xm:sqref>G1166</xm:sqref>
        </x14:conditionalFormatting>
        <x14:conditionalFormatting xmlns:xm="http://schemas.microsoft.com/office/excel/2006/main">
          <x14:cfRule type="cellIs" priority="2342" operator="notEqual" id="{18AB03DD-22AD-4A9D-86F2-E51EAE51B0D2}">
            <xm:f>'Dotacion de personal'!$I$38</xm:f>
            <x14:dxf>
              <fill>
                <patternFill>
                  <bgColor rgb="FFFF9999"/>
                </patternFill>
              </fill>
            </x14:dxf>
          </x14:cfRule>
          <xm:sqref>H1166</xm:sqref>
        </x14:conditionalFormatting>
        <x14:conditionalFormatting xmlns:xm="http://schemas.microsoft.com/office/excel/2006/main">
          <x14:cfRule type="cellIs" priority="2341" operator="notEqual" id="{0BA87B3B-99BB-4608-8249-F23B6022AD08}">
            <xm:f>'Dotacion de personal'!$J$38</xm:f>
            <x14:dxf>
              <fill>
                <patternFill>
                  <bgColor rgb="FFFF9999"/>
                </patternFill>
              </fill>
            </x14:dxf>
          </x14:cfRule>
          <xm:sqref>I1166</xm:sqref>
        </x14:conditionalFormatting>
        <x14:conditionalFormatting xmlns:xm="http://schemas.microsoft.com/office/excel/2006/main">
          <x14:cfRule type="cellIs" priority="2340" operator="notEqual" id="{29D02BE9-53B7-4C21-AE9C-7B2F4B5C1414}">
            <xm:f>'Dotacion de personal'!$F$39</xm:f>
            <x14:dxf>
              <fill>
                <patternFill>
                  <bgColor rgb="FFFF9999"/>
                </patternFill>
              </fill>
            </x14:dxf>
          </x14:cfRule>
          <xm:sqref>E1167</xm:sqref>
        </x14:conditionalFormatting>
        <x14:conditionalFormatting xmlns:xm="http://schemas.microsoft.com/office/excel/2006/main">
          <x14:cfRule type="cellIs" priority="2339" operator="notEqual" id="{C9A01907-8B74-4155-99E3-6CB4FD35CEA4}">
            <xm:f>'Dotacion de personal'!$F$40</xm:f>
            <x14:dxf>
              <fill>
                <patternFill>
                  <bgColor rgb="FFFF9999"/>
                </patternFill>
              </fill>
            </x14:dxf>
          </x14:cfRule>
          <xm:sqref>E1168</xm:sqref>
        </x14:conditionalFormatting>
        <x14:conditionalFormatting xmlns:xm="http://schemas.microsoft.com/office/excel/2006/main">
          <x14:cfRule type="cellIs" priority="2338" operator="notEqual" id="{4F43D4BB-4743-4CC8-8442-E1C4F4F91B05}">
            <xm:f>'Dotacion de personal'!$G$39</xm:f>
            <x14:dxf>
              <fill>
                <patternFill>
                  <bgColor rgb="FFFF9999"/>
                </patternFill>
              </fill>
            </x14:dxf>
          </x14:cfRule>
          <xm:sqref>F1167</xm:sqref>
        </x14:conditionalFormatting>
        <x14:conditionalFormatting xmlns:xm="http://schemas.microsoft.com/office/excel/2006/main">
          <x14:cfRule type="cellIs" priority="2337" operator="notEqual" id="{C226CF4D-5EB2-4152-A912-017ABCE943A6}">
            <xm:f>'Dotacion de personal'!$G$40</xm:f>
            <x14:dxf>
              <fill>
                <patternFill>
                  <bgColor rgb="FFFF9999"/>
                </patternFill>
              </fill>
            </x14:dxf>
          </x14:cfRule>
          <xm:sqref>F1168</xm:sqref>
        </x14:conditionalFormatting>
        <x14:conditionalFormatting xmlns:xm="http://schemas.microsoft.com/office/excel/2006/main">
          <x14:cfRule type="cellIs" priority="2336" operator="notEqual" id="{E211BC37-0C7D-4827-9A56-756204B84C0B}">
            <xm:f>'Dotacion de personal'!$H$39</xm:f>
            <x14:dxf>
              <fill>
                <patternFill>
                  <bgColor rgb="FFFF9999"/>
                </patternFill>
              </fill>
            </x14:dxf>
          </x14:cfRule>
          <xm:sqref>G1167</xm:sqref>
        </x14:conditionalFormatting>
        <x14:conditionalFormatting xmlns:xm="http://schemas.microsoft.com/office/excel/2006/main">
          <x14:cfRule type="cellIs" priority="2335" operator="notEqual" id="{0098C04B-6E41-4F60-8367-7BD93929FADE}">
            <xm:f>'Dotacion de personal'!$H$40</xm:f>
            <x14:dxf>
              <fill>
                <patternFill>
                  <bgColor rgb="FFFF9999"/>
                </patternFill>
              </fill>
            </x14:dxf>
          </x14:cfRule>
          <xm:sqref>G1168</xm:sqref>
        </x14:conditionalFormatting>
        <x14:conditionalFormatting xmlns:xm="http://schemas.microsoft.com/office/excel/2006/main">
          <x14:cfRule type="cellIs" priority="2334" operator="notEqual" id="{EAE046D7-0D0F-4F8A-99C8-8C97BA0EFA63}">
            <xm:f>'Dotacion de personal'!$I$39</xm:f>
            <x14:dxf>
              <fill>
                <patternFill>
                  <bgColor rgb="FFFF9999"/>
                </patternFill>
              </fill>
            </x14:dxf>
          </x14:cfRule>
          <xm:sqref>H1167</xm:sqref>
        </x14:conditionalFormatting>
        <x14:conditionalFormatting xmlns:xm="http://schemas.microsoft.com/office/excel/2006/main">
          <x14:cfRule type="cellIs" priority="2333" operator="notEqual" id="{202B1B25-EFD3-475D-802C-3039AF4EDBB7}">
            <xm:f>'Dotacion de personal'!$I$40</xm:f>
            <x14:dxf>
              <fill>
                <patternFill>
                  <bgColor rgb="FFFF9999"/>
                </patternFill>
              </fill>
            </x14:dxf>
          </x14:cfRule>
          <xm:sqref>H1168</xm:sqref>
        </x14:conditionalFormatting>
        <x14:conditionalFormatting xmlns:xm="http://schemas.microsoft.com/office/excel/2006/main">
          <x14:cfRule type="cellIs" priority="2332" operator="notEqual" id="{94C6F2A3-59E8-4309-86E0-AA741D7D4611}">
            <xm:f>'Dotacion de personal'!$J$39</xm:f>
            <x14:dxf>
              <fill>
                <patternFill>
                  <bgColor rgb="FFFF9999"/>
                </patternFill>
              </fill>
            </x14:dxf>
          </x14:cfRule>
          <xm:sqref>I1167</xm:sqref>
        </x14:conditionalFormatting>
        <x14:conditionalFormatting xmlns:xm="http://schemas.microsoft.com/office/excel/2006/main">
          <x14:cfRule type="cellIs" priority="2331" operator="notEqual" id="{4EC7A08B-5094-43D6-824F-77CE4C45A47B}">
            <xm:f>'Dotacion de personal'!$J$40</xm:f>
            <x14:dxf>
              <fill>
                <patternFill>
                  <bgColor rgb="FFFF9999"/>
                </patternFill>
              </fill>
            </x14:dxf>
          </x14:cfRule>
          <xm:sqref>I1168</xm:sqref>
        </x14:conditionalFormatting>
        <x14:conditionalFormatting xmlns:xm="http://schemas.microsoft.com/office/excel/2006/main">
          <x14:cfRule type="expression" priority="2299" id="{BBBD4CEF-9661-4182-998F-70B6FBDDD152}">
            <xm:f>AND($E$198&lt;&gt;$J$209,OR(AND($D$104=Tablas!$C$61,$G$104=Tablas!$C$53),AND($D$104=Tablas!$C$61,$G$104=Tablas!$C$54),AND($D$104=Tablas!$C$62,$G$104=Tablas!$C$53),AND($D$104=Tablas!$C$62,$G$104=Tablas!$C$54),AND($D$104=Tablas!$C$62,$G$104=Tablas!$C$56)))</xm:f>
            <x14:dxf>
              <fill>
                <patternFill>
                  <bgColor rgb="FFFF9999"/>
                </patternFill>
              </fill>
            </x14:dxf>
          </x14:cfRule>
          <xm:sqref>J1169</xm:sqref>
        </x14:conditionalFormatting>
        <x14:conditionalFormatting xmlns:xm="http://schemas.microsoft.com/office/excel/2006/main">
          <x14:cfRule type="expression" priority="2436" id="{5CB0DAE1-5915-4CFF-BD4E-1483066B561C}">
            <xm:f>OR(AND($D$344=Tablas!$C$62,$G$344=Tablas!$C$54),AND($D$344=Tablas!$C$62,$G$344=Tablas!$C$57))</xm:f>
            <x14:dxf>
              <border>
                <left style="thin">
                  <color auto="1"/>
                </left>
                <right style="thin">
                  <color auto="1"/>
                </right>
                <top style="thin">
                  <color auto="1"/>
                </top>
                <bottom style="thin">
                  <color auto="1"/>
                </bottom>
                <vertical/>
                <horizontal/>
              </border>
            </x14:dxf>
          </x14:cfRule>
          <xm:sqref>D724:E728</xm:sqref>
        </x14:conditionalFormatting>
        <x14:conditionalFormatting xmlns:xm="http://schemas.microsoft.com/office/excel/2006/main">
          <x14:cfRule type="expression" priority="2435" id="{B77774F0-5806-47CE-9C4D-453B23E2F1DD}">
            <xm:f>OR(AND($D$344=Tablas!$C$62,$G$344=Tablas!$C$54),AND($D$344=Tablas!$C$62,$G$344=Tablas!$C$57))</xm:f>
            <x14:dxf>
              <fill>
                <patternFill>
                  <bgColor rgb="FFB7E0FF"/>
                </patternFill>
              </fill>
            </x14:dxf>
          </x14:cfRule>
          <xm:sqref>D724</xm:sqref>
        </x14:conditionalFormatting>
        <x14:conditionalFormatting xmlns:xm="http://schemas.microsoft.com/office/excel/2006/main">
          <x14:cfRule type="expression" priority="2478" id="{6F0CEC22-C8D2-4CE9-B260-3360FCF39ECE}">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C632:G647</xm:sqref>
        </x14:conditionalFormatting>
        <x14:conditionalFormatting xmlns:xm="http://schemas.microsoft.com/office/excel/2006/main">
          <x14:cfRule type="expression" priority="2475" id="{C5515501-39CC-41AB-851E-A58E2333994E}">
            <xm:f>OR($D$386=Tablas!$C$35,$D$386=Tablas!$C$36,$D$3866=Tablas!$C$37)</xm:f>
            <x14:dxf>
              <fill>
                <patternFill>
                  <bgColor rgb="FFB7E0FF"/>
                </patternFill>
              </fill>
            </x14:dxf>
          </x14:cfRule>
          <xm:sqref>C632:G632</xm:sqref>
        </x14:conditionalFormatting>
        <x14:conditionalFormatting xmlns:xm="http://schemas.microsoft.com/office/excel/2006/main">
          <x14:cfRule type="expression" priority="2473" id="{1F9AA66C-B03F-4F75-96F7-3B7FEFA227E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E667:H671</xm:sqref>
        </x14:conditionalFormatting>
        <x14:conditionalFormatting xmlns:xm="http://schemas.microsoft.com/office/excel/2006/main">
          <x14:cfRule type="expression" priority="2472" id="{3D8FE9A1-2D70-49FF-8EF1-5EE200EE44F0}">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C668:D671</xm:sqref>
        </x14:conditionalFormatting>
        <x14:conditionalFormatting xmlns:xm="http://schemas.microsoft.com/office/excel/2006/main">
          <x14:cfRule type="expression" priority="2471" id="{0BCA3732-43E4-4198-A81B-CA5EB0933D03}">
            <xm:f>$H$419=Tablas!$C$41</xm:f>
            <x14:dxf>
              <fill>
                <patternFill>
                  <bgColor rgb="FFB9E0FF"/>
                </patternFill>
              </fill>
            </x14:dxf>
          </x14:cfRule>
          <xm:sqref>E667:H667</xm:sqref>
        </x14:conditionalFormatting>
        <x14:conditionalFormatting xmlns:xm="http://schemas.microsoft.com/office/excel/2006/main">
          <x14:cfRule type="expression" priority="2470" id="{9B40121F-90AB-4BC7-A36A-C9E028F13CC3}">
            <xm:f>$H$419=Tablas!$C$41</xm:f>
            <x14:dxf>
              <fill>
                <patternFill>
                  <bgColor rgb="FFB9E0FF"/>
                </patternFill>
              </fill>
            </x14:dxf>
          </x14:cfRule>
          <xm:sqref>C671:D671</xm:sqref>
        </x14:conditionalFormatting>
        <x14:conditionalFormatting xmlns:xm="http://schemas.microsoft.com/office/excel/2006/main">
          <x14:cfRule type="cellIs" priority="2467" operator="notEqual" id="{1E9FAF77-F84F-4B13-AA95-1B2457CE212A}">
            <xm:f>'Dotacion de personal'!$F$38</xm:f>
            <x14:dxf>
              <fill>
                <patternFill>
                  <bgColor rgb="FFFF9999"/>
                </patternFill>
              </fill>
            </x14:dxf>
          </x14:cfRule>
          <xm:sqref>E686</xm:sqref>
        </x14:conditionalFormatting>
        <x14:conditionalFormatting xmlns:xm="http://schemas.microsoft.com/office/excel/2006/main">
          <x14:cfRule type="cellIs" priority="2466" operator="notEqual" id="{D1EA2525-9B78-4804-ADEA-38668A79F144}">
            <xm:f>'Dotacion de personal'!$G$38</xm:f>
            <x14:dxf>
              <fill>
                <patternFill>
                  <bgColor rgb="FFFF9999"/>
                </patternFill>
              </fill>
            </x14:dxf>
          </x14:cfRule>
          <xm:sqref>F686</xm:sqref>
        </x14:conditionalFormatting>
        <x14:conditionalFormatting xmlns:xm="http://schemas.microsoft.com/office/excel/2006/main">
          <x14:cfRule type="cellIs" priority="2465" operator="notEqual" id="{D895435B-3467-4C78-83C9-0447499A2FF5}">
            <xm:f>'Dotacion de personal'!$H$38</xm:f>
            <x14:dxf>
              <fill>
                <patternFill>
                  <bgColor rgb="FFFF9999"/>
                </patternFill>
              </fill>
            </x14:dxf>
          </x14:cfRule>
          <xm:sqref>G686</xm:sqref>
        </x14:conditionalFormatting>
        <x14:conditionalFormatting xmlns:xm="http://schemas.microsoft.com/office/excel/2006/main">
          <x14:cfRule type="cellIs" priority="2464" operator="notEqual" id="{B8B385B3-2DD4-4947-B86C-4D00BCC00429}">
            <xm:f>'Dotacion de personal'!$I$38</xm:f>
            <x14:dxf>
              <fill>
                <patternFill>
                  <bgColor rgb="FFFF9999"/>
                </patternFill>
              </fill>
            </x14:dxf>
          </x14:cfRule>
          <xm:sqref>H686</xm:sqref>
        </x14:conditionalFormatting>
        <x14:conditionalFormatting xmlns:xm="http://schemas.microsoft.com/office/excel/2006/main">
          <x14:cfRule type="cellIs" priority="2463" operator="notEqual" id="{5EA437EB-F472-43C7-88E6-7F212FEF0301}">
            <xm:f>'Dotacion de personal'!$J$38</xm:f>
            <x14:dxf>
              <fill>
                <patternFill>
                  <bgColor rgb="FFFF9999"/>
                </patternFill>
              </fill>
            </x14:dxf>
          </x14:cfRule>
          <xm:sqref>I686</xm:sqref>
        </x14:conditionalFormatting>
        <x14:conditionalFormatting xmlns:xm="http://schemas.microsoft.com/office/excel/2006/main">
          <x14:cfRule type="cellIs" priority="2462" operator="notEqual" id="{63E52FE4-D3B5-4AEC-9E37-8AACFB578571}">
            <xm:f>'Dotacion de personal'!$F$39</xm:f>
            <x14:dxf>
              <fill>
                <patternFill>
                  <bgColor rgb="FFFF9999"/>
                </patternFill>
              </fill>
            </x14:dxf>
          </x14:cfRule>
          <xm:sqref>E687</xm:sqref>
        </x14:conditionalFormatting>
        <x14:conditionalFormatting xmlns:xm="http://schemas.microsoft.com/office/excel/2006/main">
          <x14:cfRule type="cellIs" priority="2461" operator="notEqual" id="{36B7CD97-4E01-4D5E-9553-F23246F8EF83}">
            <xm:f>'Dotacion de personal'!$F$40</xm:f>
            <x14:dxf>
              <fill>
                <patternFill>
                  <bgColor rgb="FFFF9999"/>
                </patternFill>
              </fill>
            </x14:dxf>
          </x14:cfRule>
          <xm:sqref>E688</xm:sqref>
        </x14:conditionalFormatting>
        <x14:conditionalFormatting xmlns:xm="http://schemas.microsoft.com/office/excel/2006/main">
          <x14:cfRule type="cellIs" priority="2460" operator="notEqual" id="{D6EF4B23-B2E0-495E-BD17-14129725140C}">
            <xm:f>'Dotacion de personal'!$G$39</xm:f>
            <x14:dxf>
              <fill>
                <patternFill>
                  <bgColor rgb="FFFF9999"/>
                </patternFill>
              </fill>
            </x14:dxf>
          </x14:cfRule>
          <xm:sqref>F687</xm:sqref>
        </x14:conditionalFormatting>
        <x14:conditionalFormatting xmlns:xm="http://schemas.microsoft.com/office/excel/2006/main">
          <x14:cfRule type="cellIs" priority="2459" operator="notEqual" id="{2FCD3220-D339-4775-A67D-9ABDF8C5D9BE}">
            <xm:f>'Dotacion de personal'!$G$40</xm:f>
            <x14:dxf>
              <fill>
                <patternFill>
                  <bgColor rgb="FFFF9999"/>
                </patternFill>
              </fill>
            </x14:dxf>
          </x14:cfRule>
          <xm:sqref>F688</xm:sqref>
        </x14:conditionalFormatting>
        <x14:conditionalFormatting xmlns:xm="http://schemas.microsoft.com/office/excel/2006/main">
          <x14:cfRule type="cellIs" priority="2458" operator="notEqual" id="{F451AA15-5922-44B2-9221-3019425358D4}">
            <xm:f>'Dotacion de personal'!$H$39</xm:f>
            <x14:dxf>
              <fill>
                <patternFill>
                  <bgColor rgb="FFFF9999"/>
                </patternFill>
              </fill>
            </x14:dxf>
          </x14:cfRule>
          <xm:sqref>G687</xm:sqref>
        </x14:conditionalFormatting>
        <x14:conditionalFormatting xmlns:xm="http://schemas.microsoft.com/office/excel/2006/main">
          <x14:cfRule type="cellIs" priority="2457" operator="notEqual" id="{1D938B4E-2B85-42E4-BD16-B2F08B117244}">
            <xm:f>'Dotacion de personal'!$H$40</xm:f>
            <x14:dxf>
              <fill>
                <patternFill>
                  <bgColor rgb="FFFF9999"/>
                </patternFill>
              </fill>
            </x14:dxf>
          </x14:cfRule>
          <xm:sqref>G688</xm:sqref>
        </x14:conditionalFormatting>
        <x14:conditionalFormatting xmlns:xm="http://schemas.microsoft.com/office/excel/2006/main">
          <x14:cfRule type="cellIs" priority="2456" operator="notEqual" id="{880364BD-8182-4F12-8E61-D2EC70615CEC}">
            <xm:f>'Dotacion de personal'!$I$39</xm:f>
            <x14:dxf>
              <fill>
                <patternFill>
                  <bgColor rgb="FFFF9999"/>
                </patternFill>
              </fill>
            </x14:dxf>
          </x14:cfRule>
          <xm:sqref>H687</xm:sqref>
        </x14:conditionalFormatting>
        <x14:conditionalFormatting xmlns:xm="http://schemas.microsoft.com/office/excel/2006/main">
          <x14:cfRule type="cellIs" priority="2455" operator="notEqual" id="{E67BA37F-0F4E-4912-B6FD-260AF44F8A65}">
            <xm:f>'Dotacion de personal'!$I$40</xm:f>
            <x14:dxf>
              <fill>
                <patternFill>
                  <bgColor rgb="FFFF9999"/>
                </patternFill>
              </fill>
            </x14:dxf>
          </x14:cfRule>
          <xm:sqref>H688</xm:sqref>
        </x14:conditionalFormatting>
        <x14:conditionalFormatting xmlns:xm="http://schemas.microsoft.com/office/excel/2006/main">
          <x14:cfRule type="cellIs" priority="2454" operator="notEqual" id="{F375D6D2-A554-4787-9478-97AAC14020B0}">
            <xm:f>'Dotacion de personal'!$J$39</xm:f>
            <x14:dxf>
              <fill>
                <patternFill>
                  <bgColor rgb="FFFF9999"/>
                </patternFill>
              </fill>
            </x14:dxf>
          </x14:cfRule>
          <xm:sqref>I687</xm:sqref>
        </x14:conditionalFormatting>
        <x14:conditionalFormatting xmlns:xm="http://schemas.microsoft.com/office/excel/2006/main">
          <x14:cfRule type="cellIs" priority="2453" operator="notEqual" id="{0A48097D-AD57-430A-A3FF-A3B28412EA59}">
            <xm:f>'Dotacion de personal'!$J$40</xm:f>
            <x14:dxf>
              <fill>
                <patternFill>
                  <bgColor rgb="FFFF9999"/>
                </patternFill>
              </fill>
            </x14:dxf>
          </x14:cfRule>
          <xm:sqref>I688</xm:sqref>
        </x14:conditionalFormatting>
        <x14:conditionalFormatting xmlns:xm="http://schemas.microsoft.com/office/excel/2006/main">
          <x14:cfRule type="expression" priority="2451" id="{05889777-B0DC-4A9E-86D0-5A5C5FA3C708}">
            <xm:f>$H$419=Tablas!$C$10</xm:f>
            <x14:dxf>
              <border>
                <left style="thin">
                  <color auto="1"/>
                </left>
                <right style="thin">
                  <color auto="1"/>
                </right>
                <top style="thin">
                  <color auto="1"/>
                </top>
                <bottom style="thin">
                  <color auto="1"/>
                </bottom>
                <vertical/>
                <horizontal/>
              </border>
            </x14:dxf>
          </x14:cfRule>
          <xm:sqref>D661</xm:sqref>
        </x14:conditionalFormatting>
        <x14:conditionalFormatting xmlns:xm="http://schemas.microsoft.com/office/excel/2006/main">
          <x14:cfRule type="expression" priority="2450" id="{7A036FED-ACFF-4C0F-BEC8-FD3EFF2B577B}">
            <xm:f>$H$419=Tablas!$C$10</xm:f>
            <x14:dxf>
              <border>
                <left style="thin">
                  <color auto="1"/>
                </left>
                <right style="thin">
                  <color auto="1"/>
                </right>
                <top style="thin">
                  <color auto="1"/>
                </top>
                <bottom style="thin">
                  <color auto="1"/>
                </bottom>
                <vertical/>
                <horizontal/>
              </border>
            </x14:dxf>
          </x14:cfRule>
          <xm:sqref>E663:P663</xm:sqref>
        </x14:conditionalFormatting>
        <x14:conditionalFormatting xmlns:xm="http://schemas.microsoft.com/office/excel/2006/main">
          <x14:cfRule type="expression" priority="2434" id="{3AA7F4D5-2200-449A-AE5B-EB3E5F8D0EE7}">
            <xm:f>AND($D$344=Tablas!$C$62,$G$344=Tablas!$C$54)</xm:f>
            <x14:dxf>
              <border>
                <left style="thin">
                  <color auto="1"/>
                </left>
                <right style="thin">
                  <color auto="1"/>
                </right>
                <top style="thin">
                  <color auto="1"/>
                </top>
                <bottom style="thin">
                  <color auto="1"/>
                </bottom>
                <vertical/>
                <horizontal/>
              </border>
            </x14:dxf>
          </x14:cfRule>
          <xm:sqref>D734:I749 D750:H750</xm:sqref>
        </x14:conditionalFormatting>
        <x14:conditionalFormatting xmlns:xm="http://schemas.microsoft.com/office/excel/2006/main">
          <x14:cfRule type="expression" priority="2433" id="{562CBD56-C421-4F19-BD18-A5FC489A4FFC}">
            <xm:f>AND($D$344=Tablas!$C$62,$G$344=Tablas!$C$54)</xm:f>
            <x14:dxf>
              <fill>
                <patternFill>
                  <bgColor rgb="FFB7E0FF"/>
                </patternFill>
              </fill>
            </x14:dxf>
          </x14:cfRule>
          <xm:sqref>D734:I734</xm:sqref>
        </x14:conditionalFormatting>
        <x14:conditionalFormatting xmlns:xm="http://schemas.microsoft.com/office/excel/2006/main">
          <x14:cfRule type="expression" priority="2432" id="{82C0EC53-4D53-487C-A1B7-A043FE7C0B5D}">
            <xm:f>AND($D$344=Tablas!$C$62,$G$344=Tablas!$C$54)</xm:f>
            <x14:dxf>
              <fill>
                <patternFill>
                  <bgColor rgb="FFB7E0FF"/>
                </patternFill>
              </fill>
            </x14:dxf>
          </x14:cfRule>
          <xm:sqref>D750:H750</xm:sqref>
        </x14:conditionalFormatting>
        <x14:conditionalFormatting xmlns:xm="http://schemas.microsoft.com/office/excel/2006/main">
          <x14:cfRule type="expression" priority="2430" id="{B8CB132A-7E4E-4BDD-B924-E9A114376B5B}">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D677:E680</xm:sqref>
        </x14:conditionalFormatting>
        <x14:conditionalFormatting xmlns:xm="http://schemas.microsoft.com/office/excel/2006/main">
          <x14:cfRule type="expression" priority="2429" id="{4F1643BB-277F-4F6A-A2C9-018EDADFC54B}">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C678:C680</xm:sqref>
        </x14:conditionalFormatting>
        <x14:conditionalFormatting xmlns:xm="http://schemas.microsoft.com/office/excel/2006/main">
          <x14:cfRule type="expression" priority="2428" id="{3AB7CF2C-33FE-478A-B3BB-50B0C44D93F5}">
            <xm:f>OR(AND($D$344=Tablas!$C$61,$G$344=Tablas!$C$53),AND($D$344=Tablas!$C$61,$G$344=Tablas!$C$54),AND($D$344=Tablas!$C$62,$G$344=Tablas!$C$53),AND($D$344=Tablas!$C$62,$G$344=Tablas!$C$54),AND($D$344=Tablas!$C$62,$G$344=Tablas!$C$56))</xm:f>
            <x14:dxf>
              <fill>
                <patternFill>
                  <bgColor rgb="FFB7E0FF"/>
                </patternFill>
              </fill>
            </x14:dxf>
          </x14:cfRule>
          <xm:sqref>D677:E677</xm:sqref>
        </x14:conditionalFormatting>
        <x14:conditionalFormatting xmlns:xm="http://schemas.microsoft.com/office/excel/2006/main">
          <x14:cfRule type="expression" priority="2427" id="{D2A58A9C-99F1-4D4D-AF0A-B19BF395383F}">
            <xm:f>OR(AND($D$344=Tablas!$C$61,$G$344=Tablas!$C$53),AND($D$344=Tablas!$C$61,$G$344=Tablas!$C$54),AND($D$344=Tablas!$C$62,$G$344=Tablas!$C$53),AND($D$344=Tablas!$C$62,$G$344=Tablas!$C$54),AND($D$344=Tablas!$C$62,$G$344=Tablas!$C$56))</xm:f>
            <x14:dxf>
              <fill>
                <patternFill>
                  <bgColor rgb="FFB7E0FF"/>
                </patternFill>
              </fill>
            </x14:dxf>
          </x14:cfRule>
          <xm:sqref>C680</xm:sqref>
        </x14:conditionalFormatting>
        <x14:conditionalFormatting xmlns:xm="http://schemas.microsoft.com/office/excel/2006/main">
          <x14:cfRule type="expression" priority="2426" id="{4D864EC7-D738-48DA-B578-4F8F2BC79FD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E685:J689</xm:sqref>
        </x14:conditionalFormatting>
        <x14:conditionalFormatting xmlns:xm="http://schemas.microsoft.com/office/excel/2006/main">
          <x14:cfRule type="expression" priority="2425" id="{58EA1177-504D-4170-82BF-5D2C2EBCE2DA}">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C686:D689</xm:sqref>
        </x14:conditionalFormatting>
        <x14:conditionalFormatting xmlns:xm="http://schemas.microsoft.com/office/excel/2006/main">
          <x14:cfRule type="expression" priority="2424" id="{F0FB3ACA-88D5-4B8A-A157-ABCE38E631DB}">
            <xm:f>OR(AND($D$344=Tablas!$C$61,$G$344=Tablas!$C$53),AND($D$344=Tablas!$C$54),AND($D$344=Tablas!$C$62,$G$344=Tablas!$C$53),AND($D$344=Tablas!$C$62,$G$344=Tablas!$C$54),AND($D$344=Tablas!$C$62,$G$344=Tablas!$C$56))</xm:f>
            <x14:dxf>
              <fill>
                <patternFill>
                  <bgColor rgb="FFB9E0FF"/>
                </patternFill>
              </fill>
            </x14:dxf>
          </x14:cfRule>
          <xm:sqref>E685:J685</xm:sqref>
        </x14:conditionalFormatting>
        <x14:conditionalFormatting xmlns:xm="http://schemas.microsoft.com/office/excel/2006/main">
          <x14:cfRule type="expression" priority="2423" id="{310AD19D-F3A7-4F62-853E-E0A53D80EC8C}">
            <xm:f>OR(AND($D$344=Tablas!$C$61,$G$344=Tablas!$C$53),AND($D$344=Tablas!$C$54),AND($D$344=Tablas!$C$62,$G$344=Tablas!$C$53),AND($D$344=Tablas!$C$62,$G$344=Tablas!$C$54),AND($D$344=Tablas!$C$62,$G$344=Tablas!$C$56))</xm:f>
            <x14:dxf>
              <fill>
                <patternFill>
                  <bgColor rgb="FFB9E0FF"/>
                </patternFill>
              </fill>
            </x14:dxf>
          </x14:cfRule>
          <xm:sqref>J686:J688</xm:sqref>
        </x14:conditionalFormatting>
        <x14:conditionalFormatting xmlns:xm="http://schemas.microsoft.com/office/excel/2006/main">
          <x14:cfRule type="expression" priority="2422" id="{5C9145C2-CCA6-4C94-ACC0-47597C8F5201}">
            <xm:f>OR(AND($D$344=Tablas!$C$61,$G$344=Tablas!$C$53),AND($D$344=Tablas!$C$54),AND($D$344=Tablas!$C$62,$G$344=Tablas!$C$53),AND($D$344=Tablas!$C$62,$G$344=Tablas!$C$54),AND($D$344=Tablas!$C$62,$G$344=Tablas!$C$56))</xm:f>
            <x14:dxf>
              <fill>
                <patternFill>
                  <bgColor rgb="FFB9E0FF"/>
                </patternFill>
              </fill>
            </x14:dxf>
          </x14:cfRule>
          <xm:sqref>C689:J689</xm:sqref>
        </x14:conditionalFormatting>
        <x14:conditionalFormatting xmlns:xm="http://schemas.microsoft.com/office/excel/2006/main">
          <x14:cfRule type="expression" priority="2421" id="{16D7D76C-AC51-4260-BA8C-55A5BD9DB09A}">
            <xm:f>AND($E$198&lt;&gt;$J$209,OR(AND($D$104=Tablas!$C$61,$G$104=Tablas!$C$53),AND($D$104=Tablas!$C$61,$G$104=Tablas!$C$54),AND($D$104=Tablas!$C$62,$G$104=Tablas!$C$53),AND($D$104=Tablas!$C$62,$G$104=Tablas!$C$54),AND($D$104=Tablas!$C$62,$G$104=Tablas!$C$56)))</xm:f>
            <x14:dxf>
              <fill>
                <patternFill>
                  <bgColor rgb="FFFF9999"/>
                </patternFill>
              </fill>
            </x14:dxf>
          </x14:cfRule>
          <xm:sqref>J689</xm:sqref>
        </x14:conditionalFormatting>
        <x14:conditionalFormatting xmlns:xm="http://schemas.microsoft.com/office/excel/2006/main">
          <x14:cfRule type="expression" priority="2420" id="{963EC2DB-B48D-428F-AE46-4047AEE30BFE}">
            <xm:f>AND($D$344=Tablas!$C$62,$G$344=Tablas!$C$54,$E$414&gt;0)</xm:f>
            <x14:dxf>
              <border>
                <left style="thin">
                  <color auto="1"/>
                </left>
                <right style="thin">
                  <color auto="1"/>
                </right>
                <top style="thin">
                  <color auto="1"/>
                </top>
                <bottom style="thin">
                  <color auto="1"/>
                </bottom>
              </border>
            </x14:dxf>
          </x14:cfRule>
          <xm:sqref>F724:J728</xm:sqref>
        </x14:conditionalFormatting>
        <x14:conditionalFormatting xmlns:xm="http://schemas.microsoft.com/office/excel/2006/main">
          <x14:cfRule type="expression" priority="2419" id="{0A4EDCB9-92BF-41AE-83C2-A1946814FA89}">
            <xm:f>AND($D$344=Tablas!$C$62,$G$344=Tablas!$C$54,$E$414&gt;0)</xm:f>
            <x14:dxf>
              <fill>
                <patternFill>
                  <bgColor rgb="FFB9E0FF"/>
                </patternFill>
              </fill>
            </x14:dxf>
          </x14:cfRule>
          <xm:sqref>F724:J724</xm:sqref>
        </x14:conditionalFormatting>
        <x14:conditionalFormatting xmlns:xm="http://schemas.microsoft.com/office/excel/2006/main">
          <x14:cfRule type="expression" priority="2418" id="{464F50D7-31DB-486A-94A8-86679424BFDB}">
            <xm:f>AND($H$419=Tablas!$C$41,$H$431&lt;&gt;$E$414)</xm:f>
            <x14:dxf>
              <fill>
                <patternFill>
                  <bgColor rgb="FFFF9999"/>
                </patternFill>
              </fill>
            </x14:dxf>
          </x14:cfRule>
          <xm:sqref>H671</xm:sqref>
        </x14:conditionalFormatting>
        <x14:conditionalFormatting xmlns:xm="http://schemas.microsoft.com/office/excel/2006/main">
          <x14:cfRule type="expression" priority="2375" id="{393BC805-7C14-4B8B-8094-B5B5750385A3}">
            <xm:f>OR(AND($D$344=Tablas!$C$62,$G$344=Tablas!$C$54),AND($D$344=Tablas!$C$62,$G$344=Tablas!$C$57))</xm:f>
            <x14:dxf>
              <border>
                <left style="thin">
                  <color auto="1"/>
                </left>
                <right style="thin">
                  <color auto="1"/>
                </right>
                <top style="thin">
                  <color auto="1"/>
                </top>
                <bottom style="thin">
                  <color auto="1"/>
                </bottom>
                <vertical/>
                <horizontal/>
              </border>
            </x14:dxf>
          </x14:cfRule>
          <xm:sqref>D964:E968</xm:sqref>
        </x14:conditionalFormatting>
        <x14:conditionalFormatting xmlns:xm="http://schemas.microsoft.com/office/excel/2006/main">
          <x14:cfRule type="expression" priority="2374" id="{A8720C49-3D5D-47F7-B8AB-56F521363DE5}">
            <xm:f>OR(AND($D$344=Tablas!$C$62,$G$344=Tablas!$C$54),AND($D$344=Tablas!$C$62,$G$344=Tablas!$C$57))</xm:f>
            <x14:dxf>
              <fill>
                <patternFill>
                  <bgColor rgb="FFB7E0FF"/>
                </patternFill>
              </fill>
            </x14:dxf>
          </x14:cfRule>
          <xm:sqref>D964</xm:sqref>
        </x14:conditionalFormatting>
        <x14:conditionalFormatting xmlns:xm="http://schemas.microsoft.com/office/excel/2006/main">
          <x14:cfRule type="expression" priority="2417" id="{3851C26A-573A-4424-894B-FABD54DFFBE0}">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C872:G887</xm:sqref>
        </x14:conditionalFormatting>
        <x14:conditionalFormatting xmlns:xm="http://schemas.microsoft.com/office/excel/2006/main">
          <x14:cfRule type="expression" priority="2414" id="{23B28F24-9FA2-466F-8321-B2DBE5094C71}">
            <xm:f>OR($D$386=Tablas!$C$35,$D$386=Tablas!$C$36,$D$3866=Tablas!$C$37)</xm:f>
            <x14:dxf>
              <fill>
                <patternFill>
                  <bgColor rgb="FFB7E0FF"/>
                </patternFill>
              </fill>
            </x14:dxf>
          </x14:cfRule>
          <xm:sqref>C872:G872</xm:sqref>
        </x14:conditionalFormatting>
        <x14:conditionalFormatting xmlns:xm="http://schemas.microsoft.com/office/excel/2006/main">
          <x14:cfRule type="expression" priority="2412" id="{CB9B6D39-492C-4F52-9C09-5D037458D856}">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E907:H911</xm:sqref>
        </x14:conditionalFormatting>
        <x14:conditionalFormatting xmlns:xm="http://schemas.microsoft.com/office/excel/2006/main">
          <x14:cfRule type="expression" priority="2411" id="{95F687B7-C157-4D11-8C6E-42111BCB30BA}">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C908:D911</xm:sqref>
        </x14:conditionalFormatting>
        <x14:conditionalFormatting xmlns:xm="http://schemas.microsoft.com/office/excel/2006/main">
          <x14:cfRule type="expression" priority="2410" id="{853BF68E-D9D5-4657-8C69-36A0B1646D35}">
            <xm:f>$H$419=Tablas!$C$41</xm:f>
            <x14:dxf>
              <fill>
                <patternFill>
                  <bgColor rgb="FFB9E0FF"/>
                </patternFill>
              </fill>
            </x14:dxf>
          </x14:cfRule>
          <xm:sqref>E907:H907</xm:sqref>
        </x14:conditionalFormatting>
        <x14:conditionalFormatting xmlns:xm="http://schemas.microsoft.com/office/excel/2006/main">
          <x14:cfRule type="expression" priority="2409" id="{829BA57B-8A4A-4D64-84BC-579E97745808}">
            <xm:f>$H$419=Tablas!$C$41</xm:f>
            <x14:dxf>
              <fill>
                <patternFill>
                  <bgColor rgb="FFB9E0FF"/>
                </patternFill>
              </fill>
            </x14:dxf>
          </x14:cfRule>
          <xm:sqref>C911:D911</xm:sqref>
        </x14:conditionalFormatting>
        <x14:conditionalFormatting xmlns:xm="http://schemas.microsoft.com/office/excel/2006/main">
          <x14:cfRule type="cellIs" priority="2406" operator="notEqual" id="{A18099D6-BE2B-4B4D-8291-5B4A698003B2}">
            <xm:f>'Dotacion de personal'!$F$38</xm:f>
            <x14:dxf>
              <fill>
                <patternFill>
                  <bgColor rgb="FFFF9999"/>
                </patternFill>
              </fill>
            </x14:dxf>
          </x14:cfRule>
          <xm:sqref>E926</xm:sqref>
        </x14:conditionalFormatting>
        <x14:conditionalFormatting xmlns:xm="http://schemas.microsoft.com/office/excel/2006/main">
          <x14:cfRule type="cellIs" priority="2405" operator="notEqual" id="{F5C7551A-DEEB-42CD-ADEC-B389A113EE31}">
            <xm:f>'Dotacion de personal'!$G$38</xm:f>
            <x14:dxf>
              <fill>
                <patternFill>
                  <bgColor rgb="FFFF9999"/>
                </patternFill>
              </fill>
            </x14:dxf>
          </x14:cfRule>
          <xm:sqref>F926</xm:sqref>
        </x14:conditionalFormatting>
        <x14:conditionalFormatting xmlns:xm="http://schemas.microsoft.com/office/excel/2006/main">
          <x14:cfRule type="cellIs" priority="2404" operator="notEqual" id="{BB86AD7E-8FF2-4EF5-A261-7CC852B33A47}">
            <xm:f>'Dotacion de personal'!$H$38</xm:f>
            <x14:dxf>
              <fill>
                <patternFill>
                  <bgColor rgb="FFFF9999"/>
                </patternFill>
              </fill>
            </x14:dxf>
          </x14:cfRule>
          <xm:sqref>G926</xm:sqref>
        </x14:conditionalFormatting>
        <x14:conditionalFormatting xmlns:xm="http://schemas.microsoft.com/office/excel/2006/main">
          <x14:cfRule type="cellIs" priority="2403" operator="notEqual" id="{4E1B8CB4-0D21-4634-810B-B57959B00124}">
            <xm:f>'Dotacion de personal'!$I$38</xm:f>
            <x14:dxf>
              <fill>
                <patternFill>
                  <bgColor rgb="FFFF9999"/>
                </patternFill>
              </fill>
            </x14:dxf>
          </x14:cfRule>
          <xm:sqref>H926</xm:sqref>
        </x14:conditionalFormatting>
        <x14:conditionalFormatting xmlns:xm="http://schemas.microsoft.com/office/excel/2006/main">
          <x14:cfRule type="cellIs" priority="2402" operator="notEqual" id="{8B3D8292-DD3C-4CB6-8ED5-FAA3F5C0B670}">
            <xm:f>'Dotacion de personal'!$J$38</xm:f>
            <x14:dxf>
              <fill>
                <patternFill>
                  <bgColor rgb="FFFF9999"/>
                </patternFill>
              </fill>
            </x14:dxf>
          </x14:cfRule>
          <xm:sqref>I926</xm:sqref>
        </x14:conditionalFormatting>
        <x14:conditionalFormatting xmlns:xm="http://schemas.microsoft.com/office/excel/2006/main">
          <x14:cfRule type="cellIs" priority="2401" operator="notEqual" id="{17E6885A-8746-464C-9027-F51CD3EF0265}">
            <xm:f>'Dotacion de personal'!$F$39</xm:f>
            <x14:dxf>
              <fill>
                <patternFill>
                  <bgColor rgb="FFFF9999"/>
                </patternFill>
              </fill>
            </x14:dxf>
          </x14:cfRule>
          <xm:sqref>E927</xm:sqref>
        </x14:conditionalFormatting>
        <x14:conditionalFormatting xmlns:xm="http://schemas.microsoft.com/office/excel/2006/main">
          <x14:cfRule type="cellIs" priority="2400" operator="notEqual" id="{60339136-C964-43FB-A64E-382F4B74BB1A}">
            <xm:f>'Dotacion de personal'!$F$40</xm:f>
            <x14:dxf>
              <fill>
                <patternFill>
                  <bgColor rgb="FFFF9999"/>
                </patternFill>
              </fill>
            </x14:dxf>
          </x14:cfRule>
          <xm:sqref>E928</xm:sqref>
        </x14:conditionalFormatting>
        <x14:conditionalFormatting xmlns:xm="http://schemas.microsoft.com/office/excel/2006/main">
          <x14:cfRule type="cellIs" priority="2399" operator="notEqual" id="{06FD6241-D6E6-4EDE-B541-F894DF3A2128}">
            <xm:f>'Dotacion de personal'!$G$39</xm:f>
            <x14:dxf>
              <fill>
                <patternFill>
                  <bgColor rgb="FFFF9999"/>
                </patternFill>
              </fill>
            </x14:dxf>
          </x14:cfRule>
          <xm:sqref>F927</xm:sqref>
        </x14:conditionalFormatting>
        <x14:conditionalFormatting xmlns:xm="http://schemas.microsoft.com/office/excel/2006/main">
          <x14:cfRule type="cellIs" priority="2398" operator="notEqual" id="{12DB3321-65EA-48F4-BF00-75A04D1D290D}">
            <xm:f>'Dotacion de personal'!$G$40</xm:f>
            <x14:dxf>
              <fill>
                <patternFill>
                  <bgColor rgb="FFFF9999"/>
                </patternFill>
              </fill>
            </x14:dxf>
          </x14:cfRule>
          <xm:sqref>F928</xm:sqref>
        </x14:conditionalFormatting>
        <x14:conditionalFormatting xmlns:xm="http://schemas.microsoft.com/office/excel/2006/main">
          <x14:cfRule type="cellIs" priority="2397" operator="notEqual" id="{C77CC3FA-E883-4E6F-B5D6-CC8D549B1ADF}">
            <xm:f>'Dotacion de personal'!$H$39</xm:f>
            <x14:dxf>
              <fill>
                <patternFill>
                  <bgColor rgb="FFFF9999"/>
                </patternFill>
              </fill>
            </x14:dxf>
          </x14:cfRule>
          <xm:sqref>G927</xm:sqref>
        </x14:conditionalFormatting>
        <x14:conditionalFormatting xmlns:xm="http://schemas.microsoft.com/office/excel/2006/main">
          <x14:cfRule type="cellIs" priority="2396" operator="notEqual" id="{1DB4568E-C9A4-4566-A9C0-238C47C292CB}">
            <xm:f>'Dotacion de personal'!$H$40</xm:f>
            <x14:dxf>
              <fill>
                <patternFill>
                  <bgColor rgb="FFFF9999"/>
                </patternFill>
              </fill>
            </x14:dxf>
          </x14:cfRule>
          <xm:sqref>G928</xm:sqref>
        </x14:conditionalFormatting>
        <x14:conditionalFormatting xmlns:xm="http://schemas.microsoft.com/office/excel/2006/main">
          <x14:cfRule type="cellIs" priority="2395" operator="notEqual" id="{6E149B16-F01E-4ED2-BAD7-191A003C714B}">
            <xm:f>'Dotacion de personal'!$I$39</xm:f>
            <x14:dxf>
              <fill>
                <patternFill>
                  <bgColor rgb="FFFF9999"/>
                </patternFill>
              </fill>
            </x14:dxf>
          </x14:cfRule>
          <xm:sqref>H927</xm:sqref>
        </x14:conditionalFormatting>
        <x14:conditionalFormatting xmlns:xm="http://schemas.microsoft.com/office/excel/2006/main">
          <x14:cfRule type="cellIs" priority="2394" operator="notEqual" id="{4495F0BD-1E5A-4D91-B733-E43129E570DC}">
            <xm:f>'Dotacion de personal'!$I$40</xm:f>
            <x14:dxf>
              <fill>
                <patternFill>
                  <bgColor rgb="FFFF9999"/>
                </patternFill>
              </fill>
            </x14:dxf>
          </x14:cfRule>
          <xm:sqref>H928</xm:sqref>
        </x14:conditionalFormatting>
        <x14:conditionalFormatting xmlns:xm="http://schemas.microsoft.com/office/excel/2006/main">
          <x14:cfRule type="cellIs" priority="2393" operator="notEqual" id="{5380F870-2082-4FCA-91CC-50E44EDCBA64}">
            <xm:f>'Dotacion de personal'!$J$39</xm:f>
            <x14:dxf>
              <fill>
                <patternFill>
                  <bgColor rgb="FFFF9999"/>
                </patternFill>
              </fill>
            </x14:dxf>
          </x14:cfRule>
          <xm:sqref>I927</xm:sqref>
        </x14:conditionalFormatting>
        <x14:conditionalFormatting xmlns:xm="http://schemas.microsoft.com/office/excel/2006/main">
          <x14:cfRule type="cellIs" priority="2392" operator="notEqual" id="{613F7F3F-0EAD-44BA-9C84-9D15CB59B2BD}">
            <xm:f>'Dotacion de personal'!$J$40</xm:f>
            <x14:dxf>
              <fill>
                <patternFill>
                  <bgColor rgb="FFFF9999"/>
                </patternFill>
              </fill>
            </x14:dxf>
          </x14:cfRule>
          <xm:sqref>I928</xm:sqref>
        </x14:conditionalFormatting>
        <x14:conditionalFormatting xmlns:xm="http://schemas.microsoft.com/office/excel/2006/main">
          <x14:cfRule type="expression" priority="2390" id="{8A7D93E1-4343-4090-9573-C77A9236F5D2}">
            <xm:f>$H$419=Tablas!$C$10</xm:f>
            <x14:dxf>
              <border>
                <left style="thin">
                  <color auto="1"/>
                </left>
                <right style="thin">
                  <color auto="1"/>
                </right>
                <top style="thin">
                  <color auto="1"/>
                </top>
                <bottom style="thin">
                  <color auto="1"/>
                </bottom>
                <vertical/>
                <horizontal/>
              </border>
            </x14:dxf>
          </x14:cfRule>
          <xm:sqref>D901</xm:sqref>
        </x14:conditionalFormatting>
        <x14:conditionalFormatting xmlns:xm="http://schemas.microsoft.com/office/excel/2006/main">
          <x14:cfRule type="expression" priority="2389" id="{0AE66205-9568-42EF-911E-159B6F7B6EA1}">
            <xm:f>$H$419=Tablas!$C$10</xm:f>
            <x14:dxf>
              <border>
                <left style="thin">
                  <color auto="1"/>
                </left>
                <right style="thin">
                  <color auto="1"/>
                </right>
                <top style="thin">
                  <color auto="1"/>
                </top>
                <bottom style="thin">
                  <color auto="1"/>
                </bottom>
                <vertical/>
                <horizontal/>
              </border>
            </x14:dxf>
          </x14:cfRule>
          <xm:sqref>E903:P903</xm:sqref>
        </x14:conditionalFormatting>
        <x14:conditionalFormatting xmlns:xm="http://schemas.microsoft.com/office/excel/2006/main">
          <x14:cfRule type="expression" priority="2373" id="{406E97AC-5809-4DDE-8C48-8D5E18884AB6}">
            <xm:f>AND($D$344=Tablas!$C$62,$G$344=Tablas!$C$54)</xm:f>
            <x14:dxf>
              <border>
                <left style="thin">
                  <color auto="1"/>
                </left>
                <right style="thin">
                  <color auto="1"/>
                </right>
                <top style="thin">
                  <color auto="1"/>
                </top>
                <bottom style="thin">
                  <color auto="1"/>
                </bottom>
                <vertical/>
                <horizontal/>
              </border>
            </x14:dxf>
          </x14:cfRule>
          <xm:sqref>D974:I989 D990:H990</xm:sqref>
        </x14:conditionalFormatting>
        <x14:conditionalFormatting xmlns:xm="http://schemas.microsoft.com/office/excel/2006/main">
          <x14:cfRule type="expression" priority="2372" id="{890C8954-9E07-46AF-BEC0-BE6F7DB753CA}">
            <xm:f>AND($D$344=Tablas!$C$62,$G$344=Tablas!$C$54)</xm:f>
            <x14:dxf>
              <fill>
                <patternFill>
                  <bgColor rgb="FFB7E0FF"/>
                </patternFill>
              </fill>
            </x14:dxf>
          </x14:cfRule>
          <xm:sqref>D974:I974</xm:sqref>
        </x14:conditionalFormatting>
        <x14:conditionalFormatting xmlns:xm="http://schemas.microsoft.com/office/excel/2006/main">
          <x14:cfRule type="expression" priority="2371" id="{BA1FDEA9-7BFE-49D4-97FA-A89D94DC191F}">
            <xm:f>AND($D$344=Tablas!$C$62,$G$344=Tablas!$C$54)</xm:f>
            <x14:dxf>
              <fill>
                <patternFill>
                  <bgColor rgb="FFB7E0FF"/>
                </patternFill>
              </fill>
            </x14:dxf>
          </x14:cfRule>
          <xm:sqref>D990:H990</xm:sqref>
        </x14:conditionalFormatting>
        <x14:conditionalFormatting xmlns:xm="http://schemas.microsoft.com/office/excel/2006/main">
          <x14:cfRule type="expression" priority="2369" id="{23364AB2-C820-4586-A791-D3ED6A6F643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D917:E920</xm:sqref>
        </x14:conditionalFormatting>
        <x14:conditionalFormatting xmlns:xm="http://schemas.microsoft.com/office/excel/2006/main">
          <x14:cfRule type="expression" priority="2368" id="{E9A6497A-B7F9-4513-8077-484960578F2F}">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C918:C920</xm:sqref>
        </x14:conditionalFormatting>
        <x14:conditionalFormatting xmlns:xm="http://schemas.microsoft.com/office/excel/2006/main">
          <x14:cfRule type="expression" priority="2367" id="{974A403C-EDB0-45F2-915D-EFB969CF5E9C}">
            <xm:f>OR(AND($D$344=Tablas!$C$61,$G$344=Tablas!$C$53),AND($D$344=Tablas!$C$61,$G$344=Tablas!$C$54),AND($D$344=Tablas!$C$62,$G$344=Tablas!$C$53),AND($D$344=Tablas!$C$62,$G$344=Tablas!$C$54),AND($D$344=Tablas!$C$62,$G$344=Tablas!$C$56))</xm:f>
            <x14:dxf>
              <fill>
                <patternFill>
                  <bgColor rgb="FFB7E0FF"/>
                </patternFill>
              </fill>
            </x14:dxf>
          </x14:cfRule>
          <xm:sqref>D917:E917</xm:sqref>
        </x14:conditionalFormatting>
        <x14:conditionalFormatting xmlns:xm="http://schemas.microsoft.com/office/excel/2006/main">
          <x14:cfRule type="expression" priority="2366" id="{475F2944-CC94-4318-AF3E-F51ECBFA8549}">
            <xm:f>OR(AND($D$344=Tablas!$C$61,$G$344=Tablas!$C$53),AND($D$344=Tablas!$C$61,$G$344=Tablas!$C$54),AND($D$344=Tablas!$C$62,$G$344=Tablas!$C$53),AND($D$344=Tablas!$C$62,$G$344=Tablas!$C$54),AND($D$344=Tablas!$C$62,$G$344=Tablas!$C$56))</xm:f>
            <x14:dxf>
              <fill>
                <patternFill>
                  <bgColor rgb="FFB7E0FF"/>
                </patternFill>
              </fill>
            </x14:dxf>
          </x14:cfRule>
          <xm:sqref>C920</xm:sqref>
        </x14:conditionalFormatting>
        <x14:conditionalFormatting xmlns:xm="http://schemas.microsoft.com/office/excel/2006/main">
          <x14:cfRule type="expression" priority="2365" id="{87E67DC6-6CF4-474D-89B6-26C414F28DEF}">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E925:J929</xm:sqref>
        </x14:conditionalFormatting>
        <x14:conditionalFormatting xmlns:xm="http://schemas.microsoft.com/office/excel/2006/main">
          <x14:cfRule type="expression" priority="2364" id="{A43D6DE1-6EA9-477D-889A-5546B122E13E}">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C926:D929</xm:sqref>
        </x14:conditionalFormatting>
        <x14:conditionalFormatting xmlns:xm="http://schemas.microsoft.com/office/excel/2006/main">
          <x14:cfRule type="expression" priority="2363" id="{835F52C5-B78D-4A1C-B5D3-92860552C8DB}">
            <xm:f>OR(AND($D$344=Tablas!$C$61,$G$344=Tablas!$C$53),AND($D$344=Tablas!$C$54),AND($D$344=Tablas!$C$62,$G$344=Tablas!$C$53),AND($D$344=Tablas!$C$62,$G$344=Tablas!$C$54),AND($D$344=Tablas!$C$62,$G$344=Tablas!$C$56))</xm:f>
            <x14:dxf>
              <fill>
                <patternFill>
                  <bgColor rgb="FFB9E0FF"/>
                </patternFill>
              </fill>
            </x14:dxf>
          </x14:cfRule>
          <xm:sqref>E925:J925</xm:sqref>
        </x14:conditionalFormatting>
        <x14:conditionalFormatting xmlns:xm="http://schemas.microsoft.com/office/excel/2006/main">
          <x14:cfRule type="expression" priority="2362" id="{FAB7B068-0A47-45ED-8A7A-C20FED6EEE2E}">
            <xm:f>OR(AND($D$344=Tablas!$C$61,$G$344=Tablas!$C$53),AND($D$344=Tablas!$C$54),AND($D$344=Tablas!$C$62,$G$344=Tablas!$C$53),AND($D$344=Tablas!$C$62,$G$344=Tablas!$C$54),AND($D$344=Tablas!$C$62,$G$344=Tablas!$C$56))</xm:f>
            <x14:dxf>
              <fill>
                <patternFill>
                  <bgColor rgb="FFB9E0FF"/>
                </patternFill>
              </fill>
            </x14:dxf>
          </x14:cfRule>
          <xm:sqref>J926:J928</xm:sqref>
        </x14:conditionalFormatting>
        <x14:conditionalFormatting xmlns:xm="http://schemas.microsoft.com/office/excel/2006/main">
          <x14:cfRule type="expression" priority="2361" id="{2E020A5B-736B-4EF4-9C98-3BE741D23074}">
            <xm:f>OR(AND($D$344=Tablas!$C$61,$G$344=Tablas!$C$53),AND($D$344=Tablas!$C$54),AND($D$344=Tablas!$C$62,$G$344=Tablas!$C$53),AND($D$344=Tablas!$C$62,$G$344=Tablas!$C$54),AND($D$344=Tablas!$C$62,$G$344=Tablas!$C$56))</xm:f>
            <x14:dxf>
              <fill>
                <patternFill>
                  <bgColor rgb="FFB9E0FF"/>
                </patternFill>
              </fill>
            </x14:dxf>
          </x14:cfRule>
          <xm:sqref>C929:J929</xm:sqref>
        </x14:conditionalFormatting>
        <x14:conditionalFormatting xmlns:xm="http://schemas.microsoft.com/office/excel/2006/main">
          <x14:cfRule type="expression" priority="2360" id="{DD891D92-31DF-468E-B171-4DC42173F159}">
            <xm:f>AND($E$198&lt;&gt;$J$209,OR(AND($D$104=Tablas!$C$61,$G$104=Tablas!$C$53),AND($D$104=Tablas!$C$61,$G$104=Tablas!$C$54),AND($D$104=Tablas!$C$62,$G$104=Tablas!$C$53),AND($D$104=Tablas!$C$62,$G$104=Tablas!$C$54),AND($D$104=Tablas!$C$62,$G$104=Tablas!$C$56)))</xm:f>
            <x14:dxf>
              <fill>
                <patternFill>
                  <bgColor rgb="FFFF9999"/>
                </patternFill>
              </fill>
            </x14:dxf>
          </x14:cfRule>
          <xm:sqref>J929</xm:sqref>
        </x14:conditionalFormatting>
        <x14:conditionalFormatting xmlns:xm="http://schemas.microsoft.com/office/excel/2006/main">
          <x14:cfRule type="expression" priority="2359" id="{F2130084-9C47-42A6-8FBD-A74171B58DA4}">
            <xm:f>AND($D$344=Tablas!$C$62,$G$344=Tablas!$C$54,$E$414&gt;0)</xm:f>
            <x14:dxf>
              <border>
                <left style="thin">
                  <color auto="1"/>
                </left>
                <right style="thin">
                  <color auto="1"/>
                </right>
                <top style="thin">
                  <color auto="1"/>
                </top>
                <bottom style="thin">
                  <color auto="1"/>
                </bottom>
              </border>
            </x14:dxf>
          </x14:cfRule>
          <xm:sqref>F964:J968</xm:sqref>
        </x14:conditionalFormatting>
        <x14:conditionalFormatting xmlns:xm="http://schemas.microsoft.com/office/excel/2006/main">
          <x14:cfRule type="expression" priority="2358" id="{58D43AB4-89D7-4699-9941-A78F02077E58}">
            <xm:f>AND($D$344=Tablas!$C$62,$G$344=Tablas!$C$54,$E$414&gt;0)</xm:f>
            <x14:dxf>
              <fill>
                <patternFill>
                  <bgColor rgb="FFB9E0FF"/>
                </patternFill>
              </fill>
            </x14:dxf>
          </x14:cfRule>
          <xm:sqref>F964:J964</xm:sqref>
        </x14:conditionalFormatting>
        <x14:conditionalFormatting xmlns:xm="http://schemas.microsoft.com/office/excel/2006/main">
          <x14:cfRule type="expression" priority="2357" id="{D896CFCB-BA5E-432D-B405-1AC920C6C133}">
            <xm:f>AND($H$419=Tablas!$C$41,$H$431&lt;&gt;$E$414)</xm:f>
            <x14:dxf>
              <fill>
                <patternFill>
                  <bgColor rgb="FFFF9999"/>
                </patternFill>
              </fill>
            </x14:dxf>
          </x14:cfRule>
          <xm:sqref>H911</xm:sqref>
        </x14:conditionalFormatting>
        <x14:conditionalFormatting xmlns:xm="http://schemas.microsoft.com/office/excel/2006/main">
          <x14:cfRule type="expression" priority="2314" id="{78896FDF-052E-476A-977C-8AB108F4B04B}">
            <xm:f>OR(AND($D$344=Tablas!$C$62,$G$344=Tablas!$C$54),AND($D$344=Tablas!$C$62,$G$344=Tablas!$C$57))</xm:f>
            <x14:dxf>
              <border>
                <left style="thin">
                  <color auto="1"/>
                </left>
                <right style="thin">
                  <color auto="1"/>
                </right>
                <top style="thin">
                  <color auto="1"/>
                </top>
                <bottom style="thin">
                  <color auto="1"/>
                </bottom>
                <vertical/>
                <horizontal/>
              </border>
            </x14:dxf>
          </x14:cfRule>
          <xm:sqref>D1204:E1208</xm:sqref>
        </x14:conditionalFormatting>
        <x14:conditionalFormatting xmlns:xm="http://schemas.microsoft.com/office/excel/2006/main">
          <x14:cfRule type="expression" priority="2313" id="{F8872868-2E72-4EB8-B130-148C50C2DFD4}">
            <xm:f>OR(AND($D$344=Tablas!$C$62,$G$344=Tablas!$C$54),AND($D$344=Tablas!$C$62,$G$344=Tablas!$C$57))</xm:f>
            <x14:dxf>
              <fill>
                <patternFill>
                  <bgColor rgb="FFB7E0FF"/>
                </patternFill>
              </fill>
            </x14:dxf>
          </x14:cfRule>
          <xm:sqref>D1204</xm:sqref>
        </x14:conditionalFormatting>
        <x14:conditionalFormatting xmlns:xm="http://schemas.microsoft.com/office/excel/2006/main">
          <x14:cfRule type="expression" priority="2356" id="{A320EC50-141A-41BD-838D-8581FD88648A}">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C1112:G1127</xm:sqref>
        </x14:conditionalFormatting>
        <x14:conditionalFormatting xmlns:xm="http://schemas.microsoft.com/office/excel/2006/main">
          <x14:cfRule type="expression" priority="2353" id="{CA7814D8-CF0F-4EB3-B7D2-9E091917102F}">
            <xm:f>OR($D$386=Tablas!$C$35,$D$386=Tablas!$C$36,$D$3866=Tablas!$C$37)</xm:f>
            <x14:dxf>
              <fill>
                <patternFill>
                  <bgColor rgb="FFB7E0FF"/>
                </patternFill>
              </fill>
            </x14:dxf>
          </x14:cfRule>
          <xm:sqref>C1112:G1112</xm:sqref>
        </x14:conditionalFormatting>
        <x14:conditionalFormatting xmlns:xm="http://schemas.microsoft.com/office/excel/2006/main">
          <x14:cfRule type="expression" priority="2351" id="{A493F98E-E975-47FB-9B08-F8B9213EB3F7}">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E1147:H1151</xm:sqref>
        </x14:conditionalFormatting>
        <x14:conditionalFormatting xmlns:xm="http://schemas.microsoft.com/office/excel/2006/main">
          <x14:cfRule type="expression" priority="2350" id="{41191F48-2738-4E3F-9DF4-DA0C0281D99D}">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C1148:D1151</xm:sqref>
        </x14:conditionalFormatting>
        <x14:conditionalFormatting xmlns:xm="http://schemas.microsoft.com/office/excel/2006/main">
          <x14:cfRule type="expression" priority="2349" id="{4CB1D76B-BA0F-4388-93BA-9901DE4FE4ED}">
            <xm:f>$H$419=Tablas!$C$41</xm:f>
            <x14:dxf>
              <fill>
                <patternFill>
                  <bgColor rgb="FFB9E0FF"/>
                </patternFill>
              </fill>
            </x14:dxf>
          </x14:cfRule>
          <xm:sqref>E1147:H1147</xm:sqref>
        </x14:conditionalFormatting>
        <x14:conditionalFormatting xmlns:xm="http://schemas.microsoft.com/office/excel/2006/main">
          <x14:cfRule type="expression" priority="2348" id="{56558FE5-E49E-489C-9EA2-0C315F9C3B69}">
            <xm:f>$H$419=Tablas!$C$41</xm:f>
            <x14:dxf>
              <fill>
                <patternFill>
                  <bgColor rgb="FFB9E0FF"/>
                </patternFill>
              </fill>
            </x14:dxf>
          </x14:cfRule>
          <xm:sqref>C1151:D1151</xm:sqref>
        </x14:conditionalFormatting>
        <x14:conditionalFormatting xmlns:xm="http://schemas.microsoft.com/office/excel/2006/main">
          <x14:cfRule type="expression" priority="2329" id="{EA4E9718-1EC2-4C9C-BEE0-6FB6F8D34058}">
            <xm:f>$H$419=Tablas!$C$10</xm:f>
            <x14:dxf>
              <border>
                <left style="thin">
                  <color auto="1"/>
                </left>
                <right style="thin">
                  <color auto="1"/>
                </right>
                <top style="thin">
                  <color auto="1"/>
                </top>
                <bottom style="thin">
                  <color auto="1"/>
                </bottom>
                <vertical/>
                <horizontal/>
              </border>
            </x14:dxf>
          </x14:cfRule>
          <xm:sqref>D1141</xm:sqref>
        </x14:conditionalFormatting>
        <x14:conditionalFormatting xmlns:xm="http://schemas.microsoft.com/office/excel/2006/main">
          <x14:cfRule type="expression" priority="2328" id="{3BA15C31-9386-4684-99DF-9587FC22D4D7}">
            <xm:f>$H$419=Tablas!$C$10</xm:f>
            <x14:dxf>
              <border>
                <left style="thin">
                  <color auto="1"/>
                </left>
                <right style="thin">
                  <color auto="1"/>
                </right>
                <top style="thin">
                  <color auto="1"/>
                </top>
                <bottom style="thin">
                  <color auto="1"/>
                </bottom>
                <vertical/>
                <horizontal/>
              </border>
            </x14:dxf>
          </x14:cfRule>
          <xm:sqref>E1143:P1143</xm:sqref>
        </x14:conditionalFormatting>
        <x14:conditionalFormatting xmlns:xm="http://schemas.microsoft.com/office/excel/2006/main">
          <x14:cfRule type="expression" priority="2312" id="{422DA96C-9D75-4485-93F7-4E128929B2BC}">
            <xm:f>AND($D$344=Tablas!$C$62,$G$344=Tablas!$C$54)</xm:f>
            <x14:dxf>
              <border>
                <left style="thin">
                  <color auto="1"/>
                </left>
                <right style="thin">
                  <color auto="1"/>
                </right>
                <top style="thin">
                  <color auto="1"/>
                </top>
                <bottom style="thin">
                  <color auto="1"/>
                </bottom>
                <vertical/>
                <horizontal/>
              </border>
            </x14:dxf>
          </x14:cfRule>
          <xm:sqref>D1214:I1229 D1230:H1230</xm:sqref>
        </x14:conditionalFormatting>
        <x14:conditionalFormatting xmlns:xm="http://schemas.microsoft.com/office/excel/2006/main">
          <x14:cfRule type="expression" priority="2311" id="{05CF3E2A-3E21-49B4-830A-8011E8EF9D4B}">
            <xm:f>AND($D$344=Tablas!$C$62,$G$344=Tablas!$C$54)</xm:f>
            <x14:dxf>
              <fill>
                <patternFill>
                  <bgColor rgb="FFB7E0FF"/>
                </patternFill>
              </fill>
            </x14:dxf>
          </x14:cfRule>
          <xm:sqref>D1214:I1214</xm:sqref>
        </x14:conditionalFormatting>
        <x14:conditionalFormatting xmlns:xm="http://schemas.microsoft.com/office/excel/2006/main">
          <x14:cfRule type="expression" priority="2310" id="{3C1DCC0E-4EAC-4DFB-93CE-F63361869B46}">
            <xm:f>AND($D$344=Tablas!$C$62,$G$344=Tablas!$C$54)</xm:f>
            <x14:dxf>
              <fill>
                <patternFill>
                  <bgColor rgb="FFB7E0FF"/>
                </patternFill>
              </fill>
            </x14:dxf>
          </x14:cfRule>
          <xm:sqref>D1230:H1230</xm:sqref>
        </x14:conditionalFormatting>
        <x14:conditionalFormatting xmlns:xm="http://schemas.microsoft.com/office/excel/2006/main">
          <x14:cfRule type="expression" priority="2308" id="{CC84CE90-1DB9-4965-8A64-8DEA322892D1}">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D1157:E1160</xm:sqref>
        </x14:conditionalFormatting>
        <x14:conditionalFormatting xmlns:xm="http://schemas.microsoft.com/office/excel/2006/main">
          <x14:cfRule type="expression" priority="2307" id="{251A1C64-633A-4A3E-8632-FB9666CA84E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C1158:C1160</xm:sqref>
        </x14:conditionalFormatting>
        <x14:conditionalFormatting xmlns:xm="http://schemas.microsoft.com/office/excel/2006/main">
          <x14:cfRule type="expression" priority="2306" id="{74DCD629-075F-41D3-9409-F499C74E7AB7}">
            <xm:f>OR(AND($D$344=Tablas!$C$61,$G$344=Tablas!$C$53),AND($D$344=Tablas!$C$61,$G$344=Tablas!$C$54),AND($D$344=Tablas!$C$62,$G$344=Tablas!$C$53),AND($D$344=Tablas!$C$62,$G$344=Tablas!$C$54),AND($D$344=Tablas!$C$62,$G$344=Tablas!$C$56))</xm:f>
            <x14:dxf>
              <fill>
                <patternFill>
                  <bgColor rgb="FFB7E0FF"/>
                </patternFill>
              </fill>
            </x14:dxf>
          </x14:cfRule>
          <xm:sqref>D1157:E1157</xm:sqref>
        </x14:conditionalFormatting>
        <x14:conditionalFormatting xmlns:xm="http://schemas.microsoft.com/office/excel/2006/main">
          <x14:cfRule type="expression" priority="2305" id="{013CDBA2-F39F-4F8C-A01D-C42BE9D858E0}">
            <xm:f>OR(AND($D$344=Tablas!$C$61,$G$344=Tablas!$C$53),AND($D$344=Tablas!$C$61,$G$344=Tablas!$C$54),AND($D$344=Tablas!$C$62,$G$344=Tablas!$C$53),AND($D$344=Tablas!$C$62,$G$344=Tablas!$C$54),AND($D$344=Tablas!$C$62,$G$344=Tablas!$C$56))</xm:f>
            <x14:dxf>
              <fill>
                <patternFill>
                  <bgColor rgb="FFB7E0FF"/>
                </patternFill>
              </fill>
            </x14:dxf>
          </x14:cfRule>
          <xm:sqref>C1160</xm:sqref>
        </x14:conditionalFormatting>
        <x14:conditionalFormatting xmlns:xm="http://schemas.microsoft.com/office/excel/2006/main">
          <x14:cfRule type="expression" priority="2304" id="{4CFC8342-663F-4ADC-96FA-B12ABF82E65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E1165:J1169</xm:sqref>
        </x14:conditionalFormatting>
        <x14:conditionalFormatting xmlns:xm="http://schemas.microsoft.com/office/excel/2006/main">
          <x14:cfRule type="expression" priority="2303" id="{BACCFCBF-55A8-4401-93C8-EED4BB76B9AB}">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C1166:D1169</xm:sqref>
        </x14:conditionalFormatting>
        <x14:conditionalFormatting xmlns:xm="http://schemas.microsoft.com/office/excel/2006/main">
          <x14:cfRule type="expression" priority="2302" id="{0EBFCFBA-5904-4DB1-B9A8-934EE7D1CBDB}">
            <xm:f>OR(AND($D$344=Tablas!$C$61,$G$344=Tablas!$C$53),AND($D$344=Tablas!$C$54),AND($D$344=Tablas!$C$62,$G$344=Tablas!$C$53),AND($D$344=Tablas!$C$62,$G$344=Tablas!$C$54),AND($D$344=Tablas!$C$62,$G$344=Tablas!$C$56))</xm:f>
            <x14:dxf>
              <fill>
                <patternFill>
                  <bgColor rgb="FFB9E0FF"/>
                </patternFill>
              </fill>
            </x14:dxf>
          </x14:cfRule>
          <xm:sqref>E1165:J1165</xm:sqref>
        </x14:conditionalFormatting>
        <x14:conditionalFormatting xmlns:xm="http://schemas.microsoft.com/office/excel/2006/main">
          <x14:cfRule type="expression" priority="2301" id="{EFDF0B12-E147-4D6E-8AC7-E777C378BEAC}">
            <xm:f>OR(AND($D$344=Tablas!$C$61,$G$344=Tablas!$C$53),AND($D$344=Tablas!$C$54),AND($D$344=Tablas!$C$62,$G$344=Tablas!$C$53),AND($D$344=Tablas!$C$62,$G$344=Tablas!$C$54),AND($D$344=Tablas!$C$62,$G$344=Tablas!$C$56))</xm:f>
            <x14:dxf>
              <fill>
                <patternFill>
                  <bgColor rgb="FFB9E0FF"/>
                </patternFill>
              </fill>
            </x14:dxf>
          </x14:cfRule>
          <xm:sqref>J1166:J1168</xm:sqref>
        </x14:conditionalFormatting>
        <x14:conditionalFormatting xmlns:xm="http://schemas.microsoft.com/office/excel/2006/main">
          <x14:cfRule type="expression" priority="2300" id="{C9B6273D-0DFB-45E4-B6AC-0069A376DE33}">
            <xm:f>OR(AND($D$344=Tablas!$C$61,$G$344=Tablas!$C$53),AND($D$344=Tablas!$C$54),AND($D$344=Tablas!$C$62,$G$344=Tablas!$C$53),AND($D$344=Tablas!$C$62,$G$344=Tablas!$C$54),AND($D$344=Tablas!$C$62,$G$344=Tablas!$C$56))</xm:f>
            <x14:dxf>
              <fill>
                <patternFill>
                  <bgColor rgb="FFB9E0FF"/>
                </patternFill>
              </fill>
            </x14:dxf>
          </x14:cfRule>
          <xm:sqref>C1169:J1169</xm:sqref>
        </x14:conditionalFormatting>
        <x14:conditionalFormatting xmlns:xm="http://schemas.microsoft.com/office/excel/2006/main">
          <x14:cfRule type="expression" priority="2298" id="{B795CCD5-CB84-4EF5-95AF-91F4D81A6EAB}">
            <xm:f>AND($D$344=Tablas!$C$62,$G$344=Tablas!$C$54,$E$414&gt;0)</xm:f>
            <x14:dxf>
              <border>
                <left style="thin">
                  <color auto="1"/>
                </left>
                <right style="thin">
                  <color auto="1"/>
                </right>
                <top style="thin">
                  <color auto="1"/>
                </top>
                <bottom style="thin">
                  <color auto="1"/>
                </bottom>
              </border>
            </x14:dxf>
          </x14:cfRule>
          <xm:sqref>F1204:J1208</xm:sqref>
        </x14:conditionalFormatting>
        <x14:conditionalFormatting xmlns:xm="http://schemas.microsoft.com/office/excel/2006/main">
          <x14:cfRule type="expression" priority="2297" id="{0F9F7F03-E03A-48CA-A5D8-A81301BE5A3A}">
            <xm:f>AND($D$344=Tablas!$C$62,$G$344=Tablas!$C$54,$E$414&gt;0)</xm:f>
            <x14:dxf>
              <fill>
                <patternFill>
                  <bgColor rgb="FFB9E0FF"/>
                </patternFill>
              </fill>
            </x14:dxf>
          </x14:cfRule>
          <xm:sqref>F1204:J1204</xm:sqref>
        </x14:conditionalFormatting>
        <x14:conditionalFormatting xmlns:xm="http://schemas.microsoft.com/office/excel/2006/main">
          <x14:cfRule type="expression" priority="2296" id="{8FFB852E-0A58-4BDF-AF81-73747AA386DB}">
            <xm:f>AND($H$419=Tablas!$C$41,$H$431&lt;&gt;$E$414)</xm:f>
            <x14:dxf>
              <fill>
                <patternFill>
                  <bgColor rgb="FFFF9999"/>
                </patternFill>
              </fill>
            </x14:dxf>
          </x14:cfRule>
          <xm:sqref>H1151</xm:sqref>
        </x14:conditionalFormatting>
        <x14:conditionalFormatting xmlns:xm="http://schemas.microsoft.com/office/excel/2006/main">
          <x14:cfRule type="expression" priority="2253" id="{0A1B4C22-8C92-4623-A9C7-00323811887F}">
            <xm:f>OR(AND($D$344=Tablas!$C$62,$G$344=Tablas!$C$54),AND($D$344=Tablas!$C$62,$G$344=Tablas!$C$57))</xm:f>
            <x14:dxf>
              <border>
                <left style="thin">
                  <color auto="1"/>
                </left>
                <right style="thin">
                  <color auto="1"/>
                </right>
                <top style="thin">
                  <color auto="1"/>
                </top>
                <bottom style="thin">
                  <color auto="1"/>
                </bottom>
                <vertical/>
                <horizontal/>
              </border>
            </x14:dxf>
          </x14:cfRule>
          <xm:sqref>D1444:E1448</xm:sqref>
        </x14:conditionalFormatting>
        <x14:conditionalFormatting xmlns:xm="http://schemas.microsoft.com/office/excel/2006/main">
          <x14:cfRule type="expression" priority="2252" id="{92C4B2B7-8D54-475C-A2F2-4DF1058EB17C}">
            <xm:f>OR(AND($D$344=Tablas!$C$62,$G$344=Tablas!$C$54),AND($D$344=Tablas!$C$62,$G$344=Tablas!$C$57))</xm:f>
            <x14:dxf>
              <fill>
                <patternFill>
                  <bgColor rgb="FFB7E0FF"/>
                </patternFill>
              </fill>
            </x14:dxf>
          </x14:cfRule>
          <xm:sqref>D1444</xm:sqref>
        </x14:conditionalFormatting>
        <x14:conditionalFormatting xmlns:xm="http://schemas.microsoft.com/office/excel/2006/main">
          <x14:cfRule type="expression" priority="2295" id="{FA6FFAB8-F90B-473F-94B5-D77CF4CEE0A8}">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C1352:G1367</xm:sqref>
        </x14:conditionalFormatting>
        <x14:conditionalFormatting xmlns:xm="http://schemas.microsoft.com/office/excel/2006/main">
          <x14:cfRule type="expression" priority="2292" id="{E39AFB09-1510-4056-912C-540FDEE068F3}">
            <xm:f>OR($D$386=Tablas!$C$35,$D$386=Tablas!$C$36,$D$3866=Tablas!$C$37)</xm:f>
            <x14:dxf>
              <fill>
                <patternFill>
                  <bgColor rgb="FFB7E0FF"/>
                </patternFill>
              </fill>
            </x14:dxf>
          </x14:cfRule>
          <xm:sqref>C1352:G1352</xm:sqref>
        </x14:conditionalFormatting>
        <x14:conditionalFormatting xmlns:xm="http://schemas.microsoft.com/office/excel/2006/main">
          <x14:cfRule type="expression" priority="2290" id="{D53367C3-7D2E-4FDA-A2EE-6DB422E20A0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E1387:H1391</xm:sqref>
        </x14:conditionalFormatting>
        <x14:conditionalFormatting xmlns:xm="http://schemas.microsoft.com/office/excel/2006/main">
          <x14:cfRule type="expression" priority="2289" id="{1F1AC349-BD19-4C13-9BCA-934D35712BFF}">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C1388:D1391</xm:sqref>
        </x14:conditionalFormatting>
        <x14:conditionalFormatting xmlns:xm="http://schemas.microsoft.com/office/excel/2006/main">
          <x14:cfRule type="expression" priority="2288" id="{90A81491-2FB8-4CF0-994E-BC19D9E23304}">
            <xm:f>$H$419=Tablas!$C$41</xm:f>
            <x14:dxf>
              <fill>
                <patternFill>
                  <bgColor rgb="FFB9E0FF"/>
                </patternFill>
              </fill>
            </x14:dxf>
          </x14:cfRule>
          <xm:sqref>E1387:H1387</xm:sqref>
        </x14:conditionalFormatting>
        <x14:conditionalFormatting xmlns:xm="http://schemas.microsoft.com/office/excel/2006/main">
          <x14:cfRule type="expression" priority="2287" id="{B90D99A3-FB9D-4CEE-91D2-564DC0A10F55}">
            <xm:f>$H$419=Tablas!$C$41</xm:f>
            <x14:dxf>
              <fill>
                <patternFill>
                  <bgColor rgb="FFB9E0FF"/>
                </patternFill>
              </fill>
            </x14:dxf>
          </x14:cfRule>
          <xm:sqref>C1391:D1391</xm:sqref>
        </x14:conditionalFormatting>
        <x14:conditionalFormatting xmlns:xm="http://schemas.microsoft.com/office/excel/2006/main">
          <x14:cfRule type="cellIs" priority="2284" operator="notEqual" id="{73C38181-A410-4DF8-8C40-C2510386002B}">
            <xm:f>'Dotacion de personal'!$F$38</xm:f>
            <x14:dxf>
              <fill>
                <patternFill>
                  <bgColor rgb="FFFF9999"/>
                </patternFill>
              </fill>
            </x14:dxf>
          </x14:cfRule>
          <xm:sqref>E1406</xm:sqref>
        </x14:conditionalFormatting>
        <x14:conditionalFormatting xmlns:xm="http://schemas.microsoft.com/office/excel/2006/main">
          <x14:cfRule type="cellIs" priority="2283" operator="notEqual" id="{4066BFB6-621A-477B-9E88-8DA364F65E79}">
            <xm:f>'Dotacion de personal'!$G$38</xm:f>
            <x14:dxf>
              <fill>
                <patternFill>
                  <bgColor rgb="FFFF9999"/>
                </patternFill>
              </fill>
            </x14:dxf>
          </x14:cfRule>
          <xm:sqref>F1406</xm:sqref>
        </x14:conditionalFormatting>
        <x14:conditionalFormatting xmlns:xm="http://schemas.microsoft.com/office/excel/2006/main">
          <x14:cfRule type="cellIs" priority="2282" operator="notEqual" id="{96F4C977-295F-4C99-BBCE-F7A0331FF186}">
            <xm:f>'Dotacion de personal'!$H$38</xm:f>
            <x14:dxf>
              <fill>
                <patternFill>
                  <bgColor rgb="FFFF9999"/>
                </patternFill>
              </fill>
            </x14:dxf>
          </x14:cfRule>
          <xm:sqref>G1406</xm:sqref>
        </x14:conditionalFormatting>
        <x14:conditionalFormatting xmlns:xm="http://schemas.microsoft.com/office/excel/2006/main">
          <x14:cfRule type="cellIs" priority="2281" operator="notEqual" id="{BB44922F-F01E-4B69-A819-DE41F7B4E8C6}">
            <xm:f>'Dotacion de personal'!$I$38</xm:f>
            <x14:dxf>
              <fill>
                <patternFill>
                  <bgColor rgb="FFFF9999"/>
                </patternFill>
              </fill>
            </x14:dxf>
          </x14:cfRule>
          <xm:sqref>H1406</xm:sqref>
        </x14:conditionalFormatting>
        <x14:conditionalFormatting xmlns:xm="http://schemas.microsoft.com/office/excel/2006/main">
          <x14:cfRule type="cellIs" priority="2280" operator="notEqual" id="{7A18B894-AB72-464A-8202-FF411CC39B39}">
            <xm:f>'Dotacion de personal'!$J$38</xm:f>
            <x14:dxf>
              <fill>
                <patternFill>
                  <bgColor rgb="FFFF9999"/>
                </patternFill>
              </fill>
            </x14:dxf>
          </x14:cfRule>
          <xm:sqref>I1406</xm:sqref>
        </x14:conditionalFormatting>
        <x14:conditionalFormatting xmlns:xm="http://schemas.microsoft.com/office/excel/2006/main">
          <x14:cfRule type="cellIs" priority="2279" operator="notEqual" id="{3BA65025-EEB7-4EED-92F9-9C4DB2D7336B}">
            <xm:f>'Dotacion de personal'!$F$39</xm:f>
            <x14:dxf>
              <fill>
                <patternFill>
                  <bgColor rgb="FFFF9999"/>
                </patternFill>
              </fill>
            </x14:dxf>
          </x14:cfRule>
          <xm:sqref>E1407</xm:sqref>
        </x14:conditionalFormatting>
        <x14:conditionalFormatting xmlns:xm="http://schemas.microsoft.com/office/excel/2006/main">
          <x14:cfRule type="cellIs" priority="2278" operator="notEqual" id="{903224C0-6EA6-4722-ACAF-F4F208CE8EE8}">
            <xm:f>'Dotacion de personal'!$F$40</xm:f>
            <x14:dxf>
              <fill>
                <patternFill>
                  <bgColor rgb="FFFF9999"/>
                </patternFill>
              </fill>
            </x14:dxf>
          </x14:cfRule>
          <xm:sqref>E1408</xm:sqref>
        </x14:conditionalFormatting>
        <x14:conditionalFormatting xmlns:xm="http://schemas.microsoft.com/office/excel/2006/main">
          <x14:cfRule type="cellIs" priority="2277" operator="notEqual" id="{36A563FD-3C49-4E90-A917-9CFFC71632EF}">
            <xm:f>'Dotacion de personal'!$G$39</xm:f>
            <x14:dxf>
              <fill>
                <patternFill>
                  <bgColor rgb="FFFF9999"/>
                </patternFill>
              </fill>
            </x14:dxf>
          </x14:cfRule>
          <xm:sqref>F1407</xm:sqref>
        </x14:conditionalFormatting>
        <x14:conditionalFormatting xmlns:xm="http://schemas.microsoft.com/office/excel/2006/main">
          <x14:cfRule type="cellIs" priority="2276" operator="notEqual" id="{720C5E23-F1B4-4693-81DD-3449F74BB535}">
            <xm:f>'Dotacion de personal'!$G$40</xm:f>
            <x14:dxf>
              <fill>
                <patternFill>
                  <bgColor rgb="FFFF9999"/>
                </patternFill>
              </fill>
            </x14:dxf>
          </x14:cfRule>
          <xm:sqref>F1408</xm:sqref>
        </x14:conditionalFormatting>
        <x14:conditionalFormatting xmlns:xm="http://schemas.microsoft.com/office/excel/2006/main">
          <x14:cfRule type="cellIs" priority="2275" operator="notEqual" id="{8319E41E-8A43-4C61-B4DB-FF6629F7FEEC}">
            <xm:f>'Dotacion de personal'!$H$39</xm:f>
            <x14:dxf>
              <fill>
                <patternFill>
                  <bgColor rgb="FFFF9999"/>
                </patternFill>
              </fill>
            </x14:dxf>
          </x14:cfRule>
          <xm:sqref>G1407</xm:sqref>
        </x14:conditionalFormatting>
        <x14:conditionalFormatting xmlns:xm="http://schemas.microsoft.com/office/excel/2006/main">
          <x14:cfRule type="cellIs" priority="2274" operator="notEqual" id="{127ABE71-C604-49D7-914A-3D03CF740CBC}">
            <xm:f>'Dotacion de personal'!$H$40</xm:f>
            <x14:dxf>
              <fill>
                <patternFill>
                  <bgColor rgb="FFFF9999"/>
                </patternFill>
              </fill>
            </x14:dxf>
          </x14:cfRule>
          <xm:sqref>G1408</xm:sqref>
        </x14:conditionalFormatting>
        <x14:conditionalFormatting xmlns:xm="http://schemas.microsoft.com/office/excel/2006/main">
          <x14:cfRule type="cellIs" priority="2273" operator="notEqual" id="{F15D9E0E-5412-4BD4-9D45-1481399C1064}">
            <xm:f>'Dotacion de personal'!$I$39</xm:f>
            <x14:dxf>
              <fill>
                <patternFill>
                  <bgColor rgb="FFFF9999"/>
                </patternFill>
              </fill>
            </x14:dxf>
          </x14:cfRule>
          <xm:sqref>H1407</xm:sqref>
        </x14:conditionalFormatting>
        <x14:conditionalFormatting xmlns:xm="http://schemas.microsoft.com/office/excel/2006/main">
          <x14:cfRule type="cellIs" priority="2272" operator="notEqual" id="{36F7556C-6A31-4553-BFBC-D5AA50CDC403}">
            <xm:f>'Dotacion de personal'!$I$40</xm:f>
            <x14:dxf>
              <fill>
                <patternFill>
                  <bgColor rgb="FFFF9999"/>
                </patternFill>
              </fill>
            </x14:dxf>
          </x14:cfRule>
          <xm:sqref>H1408</xm:sqref>
        </x14:conditionalFormatting>
        <x14:conditionalFormatting xmlns:xm="http://schemas.microsoft.com/office/excel/2006/main">
          <x14:cfRule type="cellIs" priority="2271" operator="notEqual" id="{EEC1CFDB-391F-446C-8C2D-7106614F5C8B}">
            <xm:f>'Dotacion de personal'!$J$39</xm:f>
            <x14:dxf>
              <fill>
                <patternFill>
                  <bgColor rgb="FFFF9999"/>
                </patternFill>
              </fill>
            </x14:dxf>
          </x14:cfRule>
          <xm:sqref>I1407</xm:sqref>
        </x14:conditionalFormatting>
        <x14:conditionalFormatting xmlns:xm="http://schemas.microsoft.com/office/excel/2006/main">
          <x14:cfRule type="cellIs" priority="2270" operator="notEqual" id="{BE72BFDD-D61C-4963-B670-D2426C75F5CB}">
            <xm:f>'Dotacion de personal'!$J$40</xm:f>
            <x14:dxf>
              <fill>
                <patternFill>
                  <bgColor rgb="FFFF9999"/>
                </patternFill>
              </fill>
            </x14:dxf>
          </x14:cfRule>
          <xm:sqref>I1408</xm:sqref>
        </x14:conditionalFormatting>
        <x14:conditionalFormatting xmlns:xm="http://schemas.microsoft.com/office/excel/2006/main">
          <x14:cfRule type="expression" priority="2268" id="{7B7025E9-4202-4FE4-97B7-15D266771C80}">
            <xm:f>$H$419=Tablas!$C$10</xm:f>
            <x14:dxf>
              <border>
                <left style="thin">
                  <color auto="1"/>
                </left>
                <right style="thin">
                  <color auto="1"/>
                </right>
                <top style="thin">
                  <color auto="1"/>
                </top>
                <bottom style="thin">
                  <color auto="1"/>
                </bottom>
                <vertical/>
                <horizontal/>
              </border>
            </x14:dxf>
          </x14:cfRule>
          <xm:sqref>D1381</xm:sqref>
        </x14:conditionalFormatting>
        <x14:conditionalFormatting xmlns:xm="http://schemas.microsoft.com/office/excel/2006/main">
          <x14:cfRule type="expression" priority="2267" id="{39BA3DEA-1B9D-4FF3-A9B9-0CA363D50E38}">
            <xm:f>$H$419=Tablas!$C$10</xm:f>
            <x14:dxf>
              <border>
                <left style="thin">
                  <color auto="1"/>
                </left>
                <right style="thin">
                  <color auto="1"/>
                </right>
                <top style="thin">
                  <color auto="1"/>
                </top>
                <bottom style="thin">
                  <color auto="1"/>
                </bottom>
                <vertical/>
                <horizontal/>
              </border>
            </x14:dxf>
          </x14:cfRule>
          <xm:sqref>E1383:P1383</xm:sqref>
        </x14:conditionalFormatting>
        <x14:conditionalFormatting xmlns:xm="http://schemas.microsoft.com/office/excel/2006/main">
          <x14:cfRule type="expression" priority="2251" id="{C372262A-35CA-433B-9E68-76C4589103FE}">
            <xm:f>AND($D$344=Tablas!$C$62,$G$344=Tablas!$C$54)</xm:f>
            <x14:dxf>
              <border>
                <left style="thin">
                  <color auto="1"/>
                </left>
                <right style="thin">
                  <color auto="1"/>
                </right>
                <top style="thin">
                  <color auto="1"/>
                </top>
                <bottom style="thin">
                  <color auto="1"/>
                </bottom>
                <vertical/>
                <horizontal/>
              </border>
            </x14:dxf>
          </x14:cfRule>
          <xm:sqref>D1454:I1469 D1470:H1470</xm:sqref>
        </x14:conditionalFormatting>
        <x14:conditionalFormatting xmlns:xm="http://schemas.microsoft.com/office/excel/2006/main">
          <x14:cfRule type="expression" priority="2250" id="{E2066332-3E4F-478D-A731-7A29D9A7261B}">
            <xm:f>AND($D$344=Tablas!$C$62,$G$344=Tablas!$C$54)</xm:f>
            <x14:dxf>
              <fill>
                <patternFill>
                  <bgColor rgb="FFB7E0FF"/>
                </patternFill>
              </fill>
            </x14:dxf>
          </x14:cfRule>
          <xm:sqref>D1454:I1454</xm:sqref>
        </x14:conditionalFormatting>
        <x14:conditionalFormatting xmlns:xm="http://schemas.microsoft.com/office/excel/2006/main">
          <x14:cfRule type="expression" priority="2249" id="{B3FC38C9-11C3-46F3-B250-57D35975F50F}">
            <xm:f>AND($D$344=Tablas!$C$62,$G$344=Tablas!$C$54)</xm:f>
            <x14:dxf>
              <fill>
                <patternFill>
                  <bgColor rgb="FFB7E0FF"/>
                </patternFill>
              </fill>
            </x14:dxf>
          </x14:cfRule>
          <xm:sqref>D1470:H1470</xm:sqref>
        </x14:conditionalFormatting>
        <x14:conditionalFormatting xmlns:xm="http://schemas.microsoft.com/office/excel/2006/main">
          <x14:cfRule type="expression" priority="2247" id="{43B8DCC5-05EC-4EB0-8EA5-31E770F5A648}">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D1397:E1400</xm:sqref>
        </x14:conditionalFormatting>
        <x14:conditionalFormatting xmlns:xm="http://schemas.microsoft.com/office/excel/2006/main">
          <x14:cfRule type="expression" priority="2246" id="{CCEFACBD-2843-44B9-94C0-D4582BD8385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C1398:C1400</xm:sqref>
        </x14:conditionalFormatting>
        <x14:conditionalFormatting xmlns:xm="http://schemas.microsoft.com/office/excel/2006/main">
          <x14:cfRule type="expression" priority="2245" id="{7B295714-3135-48EC-B6D2-038C4FB8783E}">
            <xm:f>OR(AND($D$344=Tablas!$C$61,$G$344=Tablas!$C$53),AND($D$344=Tablas!$C$61,$G$344=Tablas!$C$54),AND($D$344=Tablas!$C$62,$G$344=Tablas!$C$53),AND($D$344=Tablas!$C$62,$G$344=Tablas!$C$54),AND($D$344=Tablas!$C$62,$G$344=Tablas!$C$56))</xm:f>
            <x14:dxf>
              <fill>
                <patternFill>
                  <bgColor rgb="FFB7E0FF"/>
                </patternFill>
              </fill>
            </x14:dxf>
          </x14:cfRule>
          <xm:sqref>D1397:E1397</xm:sqref>
        </x14:conditionalFormatting>
        <x14:conditionalFormatting xmlns:xm="http://schemas.microsoft.com/office/excel/2006/main">
          <x14:cfRule type="expression" priority="2244" id="{BB6D9A33-87FB-4B98-8EEC-F1B1211F3604}">
            <xm:f>OR(AND($D$344=Tablas!$C$61,$G$344=Tablas!$C$53),AND($D$344=Tablas!$C$61,$G$344=Tablas!$C$54),AND($D$344=Tablas!$C$62,$G$344=Tablas!$C$53),AND($D$344=Tablas!$C$62,$G$344=Tablas!$C$54),AND($D$344=Tablas!$C$62,$G$344=Tablas!$C$56))</xm:f>
            <x14:dxf>
              <fill>
                <patternFill>
                  <bgColor rgb="FFB7E0FF"/>
                </patternFill>
              </fill>
            </x14:dxf>
          </x14:cfRule>
          <xm:sqref>C1400</xm:sqref>
        </x14:conditionalFormatting>
        <x14:conditionalFormatting xmlns:xm="http://schemas.microsoft.com/office/excel/2006/main">
          <x14:cfRule type="expression" priority="2243" id="{112B7331-23C0-4EC3-A8CF-C7A992C08040}">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E1405:J1409</xm:sqref>
        </x14:conditionalFormatting>
        <x14:conditionalFormatting xmlns:xm="http://schemas.microsoft.com/office/excel/2006/main">
          <x14:cfRule type="expression" priority="2242" id="{E5F0609E-75E8-48A1-A6F4-559FF30DCEE4}">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C1406:D1409</xm:sqref>
        </x14:conditionalFormatting>
        <x14:conditionalFormatting xmlns:xm="http://schemas.microsoft.com/office/excel/2006/main">
          <x14:cfRule type="expression" priority="2241" id="{8664C3CE-FAA6-4165-A29A-EB04F1AABC16}">
            <xm:f>OR(AND($D$344=Tablas!$C$61,$G$344=Tablas!$C$53),AND($D$344=Tablas!$C$54),AND($D$344=Tablas!$C$62,$G$344=Tablas!$C$53),AND($D$344=Tablas!$C$62,$G$344=Tablas!$C$54),AND($D$344=Tablas!$C$62,$G$344=Tablas!$C$56))</xm:f>
            <x14:dxf>
              <fill>
                <patternFill>
                  <bgColor rgb="FFB9E0FF"/>
                </patternFill>
              </fill>
            </x14:dxf>
          </x14:cfRule>
          <xm:sqref>E1405:J1405</xm:sqref>
        </x14:conditionalFormatting>
        <x14:conditionalFormatting xmlns:xm="http://schemas.microsoft.com/office/excel/2006/main">
          <x14:cfRule type="expression" priority="2240" id="{69BFE814-9C8C-4E3D-9268-E3E623CCA740}">
            <xm:f>OR(AND($D$344=Tablas!$C$61,$G$344=Tablas!$C$53),AND($D$344=Tablas!$C$54),AND($D$344=Tablas!$C$62,$G$344=Tablas!$C$53),AND($D$344=Tablas!$C$62,$G$344=Tablas!$C$54),AND($D$344=Tablas!$C$62,$G$344=Tablas!$C$56))</xm:f>
            <x14:dxf>
              <fill>
                <patternFill>
                  <bgColor rgb="FFB9E0FF"/>
                </patternFill>
              </fill>
            </x14:dxf>
          </x14:cfRule>
          <xm:sqref>J1406:J1408</xm:sqref>
        </x14:conditionalFormatting>
        <x14:conditionalFormatting xmlns:xm="http://schemas.microsoft.com/office/excel/2006/main">
          <x14:cfRule type="expression" priority="2239" id="{50A9441A-44EB-4E78-A459-86129FB52C61}">
            <xm:f>OR(AND($D$344=Tablas!$C$61,$G$344=Tablas!$C$53),AND($D$344=Tablas!$C$54),AND($D$344=Tablas!$C$62,$G$344=Tablas!$C$53),AND($D$344=Tablas!$C$62,$G$344=Tablas!$C$54),AND($D$344=Tablas!$C$62,$G$344=Tablas!$C$56))</xm:f>
            <x14:dxf>
              <fill>
                <patternFill>
                  <bgColor rgb="FFB9E0FF"/>
                </patternFill>
              </fill>
            </x14:dxf>
          </x14:cfRule>
          <xm:sqref>C1409:J1409</xm:sqref>
        </x14:conditionalFormatting>
        <x14:conditionalFormatting xmlns:xm="http://schemas.microsoft.com/office/excel/2006/main">
          <x14:cfRule type="expression" priority="2238" id="{27F5B219-C662-4CCC-B013-1828ECDEC2E4}">
            <xm:f>AND($E$198&lt;&gt;$J$209,OR(AND($D$104=Tablas!$C$61,$G$104=Tablas!$C$53),AND($D$104=Tablas!$C$61,$G$104=Tablas!$C$54),AND($D$104=Tablas!$C$62,$G$104=Tablas!$C$53),AND($D$104=Tablas!$C$62,$G$104=Tablas!$C$54),AND($D$104=Tablas!$C$62,$G$104=Tablas!$C$56)))</xm:f>
            <x14:dxf>
              <fill>
                <patternFill>
                  <bgColor rgb="FFFF9999"/>
                </patternFill>
              </fill>
            </x14:dxf>
          </x14:cfRule>
          <xm:sqref>J1409</xm:sqref>
        </x14:conditionalFormatting>
        <x14:conditionalFormatting xmlns:xm="http://schemas.microsoft.com/office/excel/2006/main">
          <x14:cfRule type="expression" priority="2237" id="{FF1CE7CC-B260-4C03-8142-993D63A11340}">
            <xm:f>AND($D$344=Tablas!$C$62,$G$344=Tablas!$C$54,$E$414&gt;0)</xm:f>
            <x14:dxf>
              <border>
                <left style="thin">
                  <color auto="1"/>
                </left>
                <right style="thin">
                  <color auto="1"/>
                </right>
                <top style="thin">
                  <color auto="1"/>
                </top>
                <bottom style="thin">
                  <color auto="1"/>
                </bottom>
              </border>
            </x14:dxf>
          </x14:cfRule>
          <xm:sqref>F1444:J1448</xm:sqref>
        </x14:conditionalFormatting>
        <x14:conditionalFormatting xmlns:xm="http://schemas.microsoft.com/office/excel/2006/main">
          <x14:cfRule type="expression" priority="2236" id="{331A5DAF-BC35-46EB-9921-3FA61C69DA2C}">
            <xm:f>AND($D$344=Tablas!$C$62,$G$344=Tablas!$C$54,$E$414&gt;0)</xm:f>
            <x14:dxf>
              <fill>
                <patternFill>
                  <bgColor rgb="FFB9E0FF"/>
                </patternFill>
              </fill>
            </x14:dxf>
          </x14:cfRule>
          <xm:sqref>F1444:J1444</xm:sqref>
        </x14:conditionalFormatting>
        <x14:conditionalFormatting xmlns:xm="http://schemas.microsoft.com/office/excel/2006/main">
          <x14:cfRule type="expression" priority="2235" id="{9696A551-AD5A-4F18-8700-1BEAB6FA4A9D}">
            <xm:f>AND($H$419=Tablas!$C$41,$H$431&lt;&gt;$E$414)</xm:f>
            <x14:dxf>
              <fill>
                <patternFill>
                  <bgColor rgb="FFFF9999"/>
                </patternFill>
              </fill>
            </x14:dxf>
          </x14:cfRule>
          <xm:sqref>H1391</xm:sqref>
        </x14:conditionalFormatting>
        <x14:conditionalFormatting xmlns:xm="http://schemas.microsoft.com/office/excel/2006/main">
          <x14:cfRule type="expression" priority="2192" id="{1428A718-A3C7-4602-B0A5-965C949E314E}">
            <xm:f>OR(AND($D$344=Tablas!$C$62,$G$344=Tablas!$C$54),AND($D$344=Tablas!$C$62,$G$344=Tablas!$C$57))</xm:f>
            <x14:dxf>
              <border>
                <left style="thin">
                  <color auto="1"/>
                </left>
                <right style="thin">
                  <color auto="1"/>
                </right>
                <top style="thin">
                  <color auto="1"/>
                </top>
                <bottom style="thin">
                  <color auto="1"/>
                </bottom>
                <vertical/>
                <horizontal/>
              </border>
            </x14:dxf>
          </x14:cfRule>
          <xm:sqref>D1684:E1688</xm:sqref>
        </x14:conditionalFormatting>
        <x14:conditionalFormatting xmlns:xm="http://schemas.microsoft.com/office/excel/2006/main">
          <x14:cfRule type="expression" priority="2191" id="{F18FA00F-7CF2-4637-B44C-24DDF8F305D6}">
            <xm:f>OR(AND($D$344=Tablas!$C$62,$G$344=Tablas!$C$54),AND($D$344=Tablas!$C$62,$G$344=Tablas!$C$57))</xm:f>
            <x14:dxf>
              <fill>
                <patternFill>
                  <bgColor rgb="FFB7E0FF"/>
                </patternFill>
              </fill>
            </x14:dxf>
          </x14:cfRule>
          <xm:sqref>D1684</xm:sqref>
        </x14:conditionalFormatting>
        <x14:conditionalFormatting xmlns:xm="http://schemas.microsoft.com/office/excel/2006/main">
          <x14:cfRule type="expression" priority="2234" id="{6D7EC35E-E477-4D84-9427-13859A9512E3}">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C1592:G1607</xm:sqref>
        </x14:conditionalFormatting>
        <x14:conditionalFormatting xmlns:xm="http://schemas.microsoft.com/office/excel/2006/main">
          <x14:cfRule type="expression" priority="2231" id="{3E58EF2A-3DB2-46ED-8CE5-3CE1C8A770C0}">
            <xm:f>OR($D$386=Tablas!$C$35,$D$386=Tablas!$C$36,$D$3866=Tablas!$C$37)</xm:f>
            <x14:dxf>
              <fill>
                <patternFill>
                  <bgColor rgb="FFB7E0FF"/>
                </patternFill>
              </fill>
            </x14:dxf>
          </x14:cfRule>
          <xm:sqref>C1592:G1592</xm:sqref>
        </x14:conditionalFormatting>
        <x14:conditionalFormatting xmlns:xm="http://schemas.microsoft.com/office/excel/2006/main">
          <x14:cfRule type="expression" priority="2229" id="{69FBF661-97B7-45A8-9FD8-3B8895460832}">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E1627:H1631</xm:sqref>
        </x14:conditionalFormatting>
        <x14:conditionalFormatting xmlns:xm="http://schemas.microsoft.com/office/excel/2006/main">
          <x14:cfRule type="expression" priority="2228" id="{4CD42BEA-652E-4F6C-A170-039F6EE4BD8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C1628:D1631</xm:sqref>
        </x14:conditionalFormatting>
        <x14:conditionalFormatting xmlns:xm="http://schemas.microsoft.com/office/excel/2006/main">
          <x14:cfRule type="expression" priority="2227" id="{77ECDDC9-8840-4E23-81C4-277AE6471FFC}">
            <xm:f>$H$419=Tablas!$C$41</xm:f>
            <x14:dxf>
              <fill>
                <patternFill>
                  <bgColor rgb="FFB9E0FF"/>
                </patternFill>
              </fill>
            </x14:dxf>
          </x14:cfRule>
          <xm:sqref>E1627:H1627</xm:sqref>
        </x14:conditionalFormatting>
        <x14:conditionalFormatting xmlns:xm="http://schemas.microsoft.com/office/excel/2006/main">
          <x14:cfRule type="expression" priority="2226" id="{B262D75D-6733-42D5-9394-05DDB6CA7F0E}">
            <xm:f>$H$419=Tablas!$C$41</xm:f>
            <x14:dxf>
              <fill>
                <patternFill>
                  <bgColor rgb="FFB9E0FF"/>
                </patternFill>
              </fill>
            </x14:dxf>
          </x14:cfRule>
          <xm:sqref>C1631:D1631</xm:sqref>
        </x14:conditionalFormatting>
        <x14:conditionalFormatting xmlns:xm="http://schemas.microsoft.com/office/excel/2006/main">
          <x14:cfRule type="cellIs" priority="2223" operator="notEqual" id="{0DE2FA44-D7DE-423F-9106-8900FCFAAAF2}">
            <xm:f>'Dotacion de personal'!$F$38</xm:f>
            <x14:dxf>
              <fill>
                <patternFill>
                  <bgColor rgb="FFFF9999"/>
                </patternFill>
              </fill>
            </x14:dxf>
          </x14:cfRule>
          <xm:sqref>E1646</xm:sqref>
        </x14:conditionalFormatting>
        <x14:conditionalFormatting xmlns:xm="http://schemas.microsoft.com/office/excel/2006/main">
          <x14:cfRule type="cellIs" priority="2222" operator="notEqual" id="{83481642-0D51-417C-AAC5-3D49FEA733FC}">
            <xm:f>'Dotacion de personal'!$G$38</xm:f>
            <x14:dxf>
              <fill>
                <patternFill>
                  <bgColor rgb="FFFF9999"/>
                </patternFill>
              </fill>
            </x14:dxf>
          </x14:cfRule>
          <xm:sqref>F1646</xm:sqref>
        </x14:conditionalFormatting>
        <x14:conditionalFormatting xmlns:xm="http://schemas.microsoft.com/office/excel/2006/main">
          <x14:cfRule type="cellIs" priority="2221" operator="notEqual" id="{276074C4-A968-4E3F-AA03-CFFC9F377DE9}">
            <xm:f>'Dotacion de personal'!$H$38</xm:f>
            <x14:dxf>
              <fill>
                <patternFill>
                  <bgColor rgb="FFFF9999"/>
                </patternFill>
              </fill>
            </x14:dxf>
          </x14:cfRule>
          <xm:sqref>G1646</xm:sqref>
        </x14:conditionalFormatting>
        <x14:conditionalFormatting xmlns:xm="http://schemas.microsoft.com/office/excel/2006/main">
          <x14:cfRule type="cellIs" priority="2220" operator="notEqual" id="{1A5B4DEA-53DE-4117-8711-22F88AA191A6}">
            <xm:f>'Dotacion de personal'!$I$38</xm:f>
            <x14:dxf>
              <fill>
                <patternFill>
                  <bgColor rgb="FFFF9999"/>
                </patternFill>
              </fill>
            </x14:dxf>
          </x14:cfRule>
          <xm:sqref>H1646</xm:sqref>
        </x14:conditionalFormatting>
        <x14:conditionalFormatting xmlns:xm="http://schemas.microsoft.com/office/excel/2006/main">
          <x14:cfRule type="cellIs" priority="2219" operator="notEqual" id="{BFCBAE84-B994-4EDA-8AD0-A61B1B656AD1}">
            <xm:f>'Dotacion de personal'!$J$38</xm:f>
            <x14:dxf>
              <fill>
                <patternFill>
                  <bgColor rgb="FFFF9999"/>
                </patternFill>
              </fill>
            </x14:dxf>
          </x14:cfRule>
          <xm:sqref>I1646</xm:sqref>
        </x14:conditionalFormatting>
        <x14:conditionalFormatting xmlns:xm="http://schemas.microsoft.com/office/excel/2006/main">
          <x14:cfRule type="cellIs" priority="2218" operator="notEqual" id="{E4D582EF-D368-4FB7-9C61-A1F45ADAFD8F}">
            <xm:f>'Dotacion de personal'!$F$39</xm:f>
            <x14:dxf>
              <fill>
                <patternFill>
                  <bgColor rgb="FFFF9999"/>
                </patternFill>
              </fill>
            </x14:dxf>
          </x14:cfRule>
          <xm:sqref>E1647</xm:sqref>
        </x14:conditionalFormatting>
        <x14:conditionalFormatting xmlns:xm="http://schemas.microsoft.com/office/excel/2006/main">
          <x14:cfRule type="cellIs" priority="2217" operator="notEqual" id="{15C7A428-597B-4C7E-A361-E589B5B3E340}">
            <xm:f>'Dotacion de personal'!$F$40</xm:f>
            <x14:dxf>
              <fill>
                <patternFill>
                  <bgColor rgb="FFFF9999"/>
                </patternFill>
              </fill>
            </x14:dxf>
          </x14:cfRule>
          <xm:sqref>E1648</xm:sqref>
        </x14:conditionalFormatting>
        <x14:conditionalFormatting xmlns:xm="http://schemas.microsoft.com/office/excel/2006/main">
          <x14:cfRule type="cellIs" priority="2216" operator="notEqual" id="{85891FED-E881-40F7-B046-3B27DEC83D60}">
            <xm:f>'Dotacion de personal'!$G$39</xm:f>
            <x14:dxf>
              <fill>
                <patternFill>
                  <bgColor rgb="FFFF9999"/>
                </patternFill>
              </fill>
            </x14:dxf>
          </x14:cfRule>
          <xm:sqref>F1647</xm:sqref>
        </x14:conditionalFormatting>
        <x14:conditionalFormatting xmlns:xm="http://schemas.microsoft.com/office/excel/2006/main">
          <x14:cfRule type="cellIs" priority="2215" operator="notEqual" id="{168E6FA7-ECFB-44C3-B04D-E958586D8D83}">
            <xm:f>'Dotacion de personal'!$G$40</xm:f>
            <x14:dxf>
              <fill>
                <patternFill>
                  <bgColor rgb="FFFF9999"/>
                </patternFill>
              </fill>
            </x14:dxf>
          </x14:cfRule>
          <xm:sqref>F1648</xm:sqref>
        </x14:conditionalFormatting>
        <x14:conditionalFormatting xmlns:xm="http://schemas.microsoft.com/office/excel/2006/main">
          <x14:cfRule type="cellIs" priority="2214" operator="notEqual" id="{061DBC74-81D8-4AB6-AAC0-3B06576740AA}">
            <xm:f>'Dotacion de personal'!$H$39</xm:f>
            <x14:dxf>
              <fill>
                <patternFill>
                  <bgColor rgb="FFFF9999"/>
                </patternFill>
              </fill>
            </x14:dxf>
          </x14:cfRule>
          <xm:sqref>G1647</xm:sqref>
        </x14:conditionalFormatting>
        <x14:conditionalFormatting xmlns:xm="http://schemas.microsoft.com/office/excel/2006/main">
          <x14:cfRule type="cellIs" priority="2213" operator="notEqual" id="{74E3D710-A223-4BAB-9C0F-9236EA1D3981}">
            <xm:f>'Dotacion de personal'!$H$40</xm:f>
            <x14:dxf>
              <fill>
                <patternFill>
                  <bgColor rgb="FFFF9999"/>
                </patternFill>
              </fill>
            </x14:dxf>
          </x14:cfRule>
          <xm:sqref>G1648</xm:sqref>
        </x14:conditionalFormatting>
        <x14:conditionalFormatting xmlns:xm="http://schemas.microsoft.com/office/excel/2006/main">
          <x14:cfRule type="cellIs" priority="2212" operator="notEqual" id="{6FD7BAA1-99A8-43CC-B8C7-16552D36D8E7}">
            <xm:f>'Dotacion de personal'!$I$39</xm:f>
            <x14:dxf>
              <fill>
                <patternFill>
                  <bgColor rgb="FFFF9999"/>
                </patternFill>
              </fill>
            </x14:dxf>
          </x14:cfRule>
          <xm:sqref>H1647</xm:sqref>
        </x14:conditionalFormatting>
        <x14:conditionalFormatting xmlns:xm="http://schemas.microsoft.com/office/excel/2006/main">
          <x14:cfRule type="cellIs" priority="2211" operator="notEqual" id="{4DB5DC37-84F5-43D0-A350-60337A52AC08}">
            <xm:f>'Dotacion de personal'!$I$40</xm:f>
            <x14:dxf>
              <fill>
                <patternFill>
                  <bgColor rgb="FFFF9999"/>
                </patternFill>
              </fill>
            </x14:dxf>
          </x14:cfRule>
          <xm:sqref>H1648</xm:sqref>
        </x14:conditionalFormatting>
        <x14:conditionalFormatting xmlns:xm="http://schemas.microsoft.com/office/excel/2006/main">
          <x14:cfRule type="cellIs" priority="2210" operator="notEqual" id="{69472985-F38F-4091-860F-162C5FE33B5C}">
            <xm:f>'Dotacion de personal'!$J$39</xm:f>
            <x14:dxf>
              <fill>
                <patternFill>
                  <bgColor rgb="FFFF9999"/>
                </patternFill>
              </fill>
            </x14:dxf>
          </x14:cfRule>
          <xm:sqref>I1647</xm:sqref>
        </x14:conditionalFormatting>
        <x14:conditionalFormatting xmlns:xm="http://schemas.microsoft.com/office/excel/2006/main">
          <x14:cfRule type="cellIs" priority="2209" operator="notEqual" id="{DE478C98-1E85-418A-A6E9-783214BF60E5}">
            <xm:f>'Dotacion de personal'!$J$40</xm:f>
            <x14:dxf>
              <fill>
                <patternFill>
                  <bgColor rgb="FFFF9999"/>
                </patternFill>
              </fill>
            </x14:dxf>
          </x14:cfRule>
          <xm:sqref>I1648</xm:sqref>
        </x14:conditionalFormatting>
        <x14:conditionalFormatting xmlns:xm="http://schemas.microsoft.com/office/excel/2006/main">
          <x14:cfRule type="expression" priority="2207" id="{A632E623-CA9F-4157-9BF5-5A6749CC9C08}">
            <xm:f>$H$419=Tablas!$C$10</xm:f>
            <x14:dxf>
              <border>
                <left style="thin">
                  <color auto="1"/>
                </left>
                <right style="thin">
                  <color auto="1"/>
                </right>
                <top style="thin">
                  <color auto="1"/>
                </top>
                <bottom style="thin">
                  <color auto="1"/>
                </bottom>
                <vertical/>
                <horizontal/>
              </border>
            </x14:dxf>
          </x14:cfRule>
          <xm:sqref>D1621</xm:sqref>
        </x14:conditionalFormatting>
        <x14:conditionalFormatting xmlns:xm="http://schemas.microsoft.com/office/excel/2006/main">
          <x14:cfRule type="expression" priority="2206" id="{074A2923-D539-4210-ADFE-09D4CF93687E}">
            <xm:f>$H$419=Tablas!$C$10</xm:f>
            <x14:dxf>
              <border>
                <left style="thin">
                  <color auto="1"/>
                </left>
                <right style="thin">
                  <color auto="1"/>
                </right>
                <top style="thin">
                  <color auto="1"/>
                </top>
                <bottom style="thin">
                  <color auto="1"/>
                </bottom>
                <vertical/>
                <horizontal/>
              </border>
            </x14:dxf>
          </x14:cfRule>
          <xm:sqref>E1623:P1623</xm:sqref>
        </x14:conditionalFormatting>
        <x14:conditionalFormatting xmlns:xm="http://schemas.microsoft.com/office/excel/2006/main">
          <x14:cfRule type="expression" priority="2190" id="{9596D336-6BAA-41F3-A205-FDCD2DE50B39}">
            <xm:f>AND($D$344=Tablas!$C$62,$G$344=Tablas!$C$54)</xm:f>
            <x14:dxf>
              <border>
                <left style="thin">
                  <color auto="1"/>
                </left>
                <right style="thin">
                  <color auto="1"/>
                </right>
                <top style="thin">
                  <color auto="1"/>
                </top>
                <bottom style="thin">
                  <color auto="1"/>
                </bottom>
                <vertical/>
                <horizontal/>
              </border>
            </x14:dxf>
          </x14:cfRule>
          <xm:sqref>D1694:I1709 D1710:H1710</xm:sqref>
        </x14:conditionalFormatting>
        <x14:conditionalFormatting xmlns:xm="http://schemas.microsoft.com/office/excel/2006/main">
          <x14:cfRule type="expression" priority="2189" id="{6DF4407B-42C5-4C67-B89D-CA8D8C6B290D}">
            <xm:f>AND($D$344=Tablas!$C$62,$G$344=Tablas!$C$54)</xm:f>
            <x14:dxf>
              <fill>
                <patternFill>
                  <bgColor rgb="FFB7E0FF"/>
                </patternFill>
              </fill>
            </x14:dxf>
          </x14:cfRule>
          <xm:sqref>D1694:I1694</xm:sqref>
        </x14:conditionalFormatting>
        <x14:conditionalFormatting xmlns:xm="http://schemas.microsoft.com/office/excel/2006/main">
          <x14:cfRule type="expression" priority="2188" id="{5984A9BD-AE28-4BC5-8EF4-9FFB5CA216CD}">
            <xm:f>AND($D$344=Tablas!$C$62,$G$344=Tablas!$C$54)</xm:f>
            <x14:dxf>
              <fill>
                <patternFill>
                  <bgColor rgb="FFB7E0FF"/>
                </patternFill>
              </fill>
            </x14:dxf>
          </x14:cfRule>
          <xm:sqref>D1710:H1710</xm:sqref>
        </x14:conditionalFormatting>
        <x14:conditionalFormatting xmlns:xm="http://schemas.microsoft.com/office/excel/2006/main">
          <x14:cfRule type="expression" priority="2186" id="{8F1EE1FA-450F-482B-ADE9-F6FAAAB1BEBF}">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D1637:E1640</xm:sqref>
        </x14:conditionalFormatting>
        <x14:conditionalFormatting xmlns:xm="http://schemas.microsoft.com/office/excel/2006/main">
          <x14:cfRule type="expression" priority="2185" id="{EF2BCC20-32BA-484D-88C7-BCAD7E4D427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C1638:C1640</xm:sqref>
        </x14:conditionalFormatting>
        <x14:conditionalFormatting xmlns:xm="http://schemas.microsoft.com/office/excel/2006/main">
          <x14:cfRule type="expression" priority="2184" id="{0DF36C37-97FA-4C14-8EA2-5728B3D0F25C}">
            <xm:f>OR(AND($D$344=Tablas!$C$61,$G$344=Tablas!$C$53),AND($D$344=Tablas!$C$61,$G$344=Tablas!$C$54),AND($D$344=Tablas!$C$62,$G$344=Tablas!$C$53),AND($D$344=Tablas!$C$62,$G$344=Tablas!$C$54),AND($D$344=Tablas!$C$62,$G$344=Tablas!$C$56))</xm:f>
            <x14:dxf>
              <fill>
                <patternFill>
                  <bgColor rgb="FFB7E0FF"/>
                </patternFill>
              </fill>
            </x14:dxf>
          </x14:cfRule>
          <xm:sqref>D1637:E1637</xm:sqref>
        </x14:conditionalFormatting>
        <x14:conditionalFormatting xmlns:xm="http://schemas.microsoft.com/office/excel/2006/main">
          <x14:cfRule type="expression" priority="2183" id="{47EEE32A-FBF7-48FE-955B-4F97F5EC3470}">
            <xm:f>OR(AND($D$344=Tablas!$C$61,$G$344=Tablas!$C$53),AND($D$344=Tablas!$C$61,$G$344=Tablas!$C$54),AND($D$344=Tablas!$C$62,$G$344=Tablas!$C$53),AND($D$344=Tablas!$C$62,$G$344=Tablas!$C$54),AND($D$344=Tablas!$C$62,$G$344=Tablas!$C$56))</xm:f>
            <x14:dxf>
              <fill>
                <patternFill>
                  <bgColor rgb="FFB7E0FF"/>
                </patternFill>
              </fill>
            </x14:dxf>
          </x14:cfRule>
          <xm:sqref>C1640</xm:sqref>
        </x14:conditionalFormatting>
        <x14:conditionalFormatting xmlns:xm="http://schemas.microsoft.com/office/excel/2006/main">
          <x14:cfRule type="expression" priority="2182" id="{D0D1E2C5-C20A-4F17-9FCC-FD427E48B589}">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E1645:J1649</xm:sqref>
        </x14:conditionalFormatting>
        <x14:conditionalFormatting xmlns:xm="http://schemas.microsoft.com/office/excel/2006/main">
          <x14:cfRule type="expression" priority="2181" id="{8CA4F8ED-ACFB-4C18-A47F-37738A7B14CC}">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C1646:D1649</xm:sqref>
        </x14:conditionalFormatting>
        <x14:conditionalFormatting xmlns:xm="http://schemas.microsoft.com/office/excel/2006/main">
          <x14:cfRule type="expression" priority="2180" id="{8C2BB0C5-F459-4549-A2BE-41CB07E2CE15}">
            <xm:f>OR(AND($D$344=Tablas!$C$61,$G$344=Tablas!$C$53),AND($D$344=Tablas!$C$54),AND($D$344=Tablas!$C$62,$G$344=Tablas!$C$53),AND($D$344=Tablas!$C$62,$G$344=Tablas!$C$54),AND($D$344=Tablas!$C$62,$G$344=Tablas!$C$56))</xm:f>
            <x14:dxf>
              <fill>
                <patternFill>
                  <bgColor rgb="FFB9E0FF"/>
                </patternFill>
              </fill>
            </x14:dxf>
          </x14:cfRule>
          <xm:sqref>E1645:J1645</xm:sqref>
        </x14:conditionalFormatting>
        <x14:conditionalFormatting xmlns:xm="http://schemas.microsoft.com/office/excel/2006/main">
          <x14:cfRule type="expression" priority="2179" id="{F9923EB0-8337-4EB0-92FB-2F83D62ADE71}">
            <xm:f>OR(AND($D$344=Tablas!$C$61,$G$344=Tablas!$C$53),AND($D$344=Tablas!$C$54),AND($D$344=Tablas!$C$62,$G$344=Tablas!$C$53),AND($D$344=Tablas!$C$62,$G$344=Tablas!$C$54),AND($D$344=Tablas!$C$62,$G$344=Tablas!$C$56))</xm:f>
            <x14:dxf>
              <fill>
                <patternFill>
                  <bgColor rgb="FFB9E0FF"/>
                </patternFill>
              </fill>
            </x14:dxf>
          </x14:cfRule>
          <xm:sqref>J1646:J1648</xm:sqref>
        </x14:conditionalFormatting>
        <x14:conditionalFormatting xmlns:xm="http://schemas.microsoft.com/office/excel/2006/main">
          <x14:cfRule type="expression" priority="2178" id="{C8C53C83-40A1-485F-BF59-F2DD7653B88F}">
            <xm:f>OR(AND($D$344=Tablas!$C$61,$G$344=Tablas!$C$53),AND($D$344=Tablas!$C$54),AND($D$344=Tablas!$C$62,$G$344=Tablas!$C$53),AND($D$344=Tablas!$C$62,$G$344=Tablas!$C$54),AND($D$344=Tablas!$C$62,$G$344=Tablas!$C$56))</xm:f>
            <x14:dxf>
              <fill>
                <patternFill>
                  <bgColor rgb="FFB9E0FF"/>
                </patternFill>
              </fill>
            </x14:dxf>
          </x14:cfRule>
          <xm:sqref>C1649:J1649</xm:sqref>
        </x14:conditionalFormatting>
        <x14:conditionalFormatting xmlns:xm="http://schemas.microsoft.com/office/excel/2006/main">
          <x14:cfRule type="expression" priority="2177" id="{239C0498-144C-4158-860A-0D5FD39029CD}">
            <xm:f>AND($E$198&lt;&gt;$J$209,OR(AND($D$104=Tablas!$C$61,$G$104=Tablas!$C$53),AND($D$104=Tablas!$C$61,$G$104=Tablas!$C$54),AND($D$104=Tablas!$C$62,$G$104=Tablas!$C$53),AND($D$104=Tablas!$C$62,$G$104=Tablas!$C$54),AND($D$104=Tablas!$C$62,$G$104=Tablas!$C$56)))</xm:f>
            <x14:dxf>
              <fill>
                <patternFill>
                  <bgColor rgb="FFFF9999"/>
                </patternFill>
              </fill>
            </x14:dxf>
          </x14:cfRule>
          <xm:sqref>J1649</xm:sqref>
        </x14:conditionalFormatting>
        <x14:conditionalFormatting xmlns:xm="http://schemas.microsoft.com/office/excel/2006/main">
          <x14:cfRule type="expression" priority="2176" id="{83CF27D7-C039-402F-9981-A0F47E3CED49}">
            <xm:f>AND($D$344=Tablas!$C$62,$G$344=Tablas!$C$54,$E$414&gt;0)</xm:f>
            <x14:dxf>
              <border>
                <left style="thin">
                  <color auto="1"/>
                </left>
                <right style="thin">
                  <color auto="1"/>
                </right>
                <top style="thin">
                  <color auto="1"/>
                </top>
                <bottom style="thin">
                  <color auto="1"/>
                </bottom>
              </border>
            </x14:dxf>
          </x14:cfRule>
          <xm:sqref>F1684:J1688</xm:sqref>
        </x14:conditionalFormatting>
        <x14:conditionalFormatting xmlns:xm="http://schemas.microsoft.com/office/excel/2006/main">
          <x14:cfRule type="expression" priority="2175" id="{33AB559E-82CE-43D2-A407-A593C8F57D65}">
            <xm:f>AND($D$344=Tablas!$C$62,$G$344=Tablas!$C$54,$E$414&gt;0)</xm:f>
            <x14:dxf>
              <fill>
                <patternFill>
                  <bgColor rgb="FFB9E0FF"/>
                </patternFill>
              </fill>
            </x14:dxf>
          </x14:cfRule>
          <xm:sqref>F1684:J1684</xm:sqref>
        </x14:conditionalFormatting>
        <x14:conditionalFormatting xmlns:xm="http://schemas.microsoft.com/office/excel/2006/main">
          <x14:cfRule type="expression" priority="2174" id="{CD04A0B1-4B1D-41C6-A181-4F9980CEA1CB}">
            <xm:f>AND($H$419=Tablas!$C$41,$H$431&lt;&gt;$E$414)</xm:f>
            <x14:dxf>
              <fill>
                <patternFill>
                  <bgColor rgb="FFFF9999"/>
                </patternFill>
              </fill>
            </x14:dxf>
          </x14:cfRule>
          <xm:sqref>H1631</xm:sqref>
        </x14:conditionalFormatting>
        <x14:conditionalFormatting xmlns:xm="http://schemas.microsoft.com/office/excel/2006/main">
          <x14:cfRule type="expression" priority="2131" id="{2AC045B0-5F84-4CC2-9B48-2BA721C8B1D1}">
            <xm:f>OR(AND($D$344=Tablas!$C$62,$G$344=Tablas!$C$54),AND($D$344=Tablas!$C$62,$G$344=Tablas!$C$57))</xm:f>
            <x14:dxf>
              <border>
                <left style="thin">
                  <color auto="1"/>
                </left>
                <right style="thin">
                  <color auto="1"/>
                </right>
                <top style="thin">
                  <color auto="1"/>
                </top>
                <bottom style="thin">
                  <color auto="1"/>
                </bottom>
                <vertical/>
                <horizontal/>
              </border>
            </x14:dxf>
          </x14:cfRule>
          <xm:sqref>D1924:E1928</xm:sqref>
        </x14:conditionalFormatting>
        <x14:conditionalFormatting xmlns:xm="http://schemas.microsoft.com/office/excel/2006/main">
          <x14:cfRule type="expression" priority="2130" id="{BA572F7E-4184-4C71-BF36-B986EF849142}">
            <xm:f>OR(AND($D$344=Tablas!$C$62,$G$344=Tablas!$C$54),AND($D$344=Tablas!$C$62,$G$344=Tablas!$C$57))</xm:f>
            <x14:dxf>
              <fill>
                <patternFill>
                  <bgColor rgb="FFB7E0FF"/>
                </patternFill>
              </fill>
            </x14:dxf>
          </x14:cfRule>
          <xm:sqref>D1924</xm:sqref>
        </x14:conditionalFormatting>
        <x14:conditionalFormatting xmlns:xm="http://schemas.microsoft.com/office/excel/2006/main">
          <x14:cfRule type="expression" priority="2173" id="{9C13600A-D55B-4492-A882-194CEE26C029}">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C1832:G1847</xm:sqref>
        </x14:conditionalFormatting>
        <x14:conditionalFormatting xmlns:xm="http://schemas.microsoft.com/office/excel/2006/main">
          <x14:cfRule type="expression" priority="2170" id="{49FF2025-14D0-4230-B1F5-BCB7F1BA5628}">
            <xm:f>OR($D$386=Tablas!$C$35,$D$386=Tablas!$C$36,$D$3866=Tablas!$C$37)</xm:f>
            <x14:dxf>
              <fill>
                <patternFill>
                  <bgColor rgb="FFB7E0FF"/>
                </patternFill>
              </fill>
            </x14:dxf>
          </x14:cfRule>
          <xm:sqref>C1832:G1832</xm:sqref>
        </x14:conditionalFormatting>
        <x14:conditionalFormatting xmlns:xm="http://schemas.microsoft.com/office/excel/2006/main">
          <x14:cfRule type="expression" priority="2168" id="{C26FA58A-E629-4590-AF9F-8448D65571AF}">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E1867:H1871</xm:sqref>
        </x14:conditionalFormatting>
        <x14:conditionalFormatting xmlns:xm="http://schemas.microsoft.com/office/excel/2006/main">
          <x14:cfRule type="expression" priority="2167" id="{C9CB2CBE-F643-4C77-A6B1-C0B9E9CEF1AA}">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C1868:D1871</xm:sqref>
        </x14:conditionalFormatting>
        <x14:conditionalFormatting xmlns:xm="http://schemas.microsoft.com/office/excel/2006/main">
          <x14:cfRule type="expression" priority="2166" id="{578B0F03-3A3D-4FBA-ABA0-A2874EF3C9ED}">
            <xm:f>$H$419=Tablas!$C$41</xm:f>
            <x14:dxf>
              <fill>
                <patternFill>
                  <bgColor rgb="FFB9E0FF"/>
                </patternFill>
              </fill>
            </x14:dxf>
          </x14:cfRule>
          <xm:sqref>E1867:H1867</xm:sqref>
        </x14:conditionalFormatting>
        <x14:conditionalFormatting xmlns:xm="http://schemas.microsoft.com/office/excel/2006/main">
          <x14:cfRule type="expression" priority="2165" id="{3F1619E3-E7E2-4E8B-A2C1-1CCD4888543D}">
            <xm:f>$H$419=Tablas!$C$41</xm:f>
            <x14:dxf>
              <fill>
                <patternFill>
                  <bgColor rgb="FFB9E0FF"/>
                </patternFill>
              </fill>
            </x14:dxf>
          </x14:cfRule>
          <xm:sqref>C1871:D1871</xm:sqref>
        </x14:conditionalFormatting>
        <x14:conditionalFormatting xmlns:xm="http://schemas.microsoft.com/office/excel/2006/main">
          <x14:cfRule type="cellIs" priority="2162" operator="notEqual" id="{8E2252F7-61A7-4033-B5E9-E16D64BC0B93}">
            <xm:f>'Dotacion de personal'!$F$38</xm:f>
            <x14:dxf>
              <fill>
                <patternFill>
                  <bgColor rgb="FFFF9999"/>
                </patternFill>
              </fill>
            </x14:dxf>
          </x14:cfRule>
          <xm:sqref>E1886</xm:sqref>
        </x14:conditionalFormatting>
        <x14:conditionalFormatting xmlns:xm="http://schemas.microsoft.com/office/excel/2006/main">
          <x14:cfRule type="cellIs" priority="2161" operator="notEqual" id="{EF6E813A-8C2F-414E-BA5A-A7CC5B95A1E7}">
            <xm:f>'Dotacion de personal'!$G$38</xm:f>
            <x14:dxf>
              <fill>
                <patternFill>
                  <bgColor rgb="FFFF9999"/>
                </patternFill>
              </fill>
            </x14:dxf>
          </x14:cfRule>
          <xm:sqref>F1886</xm:sqref>
        </x14:conditionalFormatting>
        <x14:conditionalFormatting xmlns:xm="http://schemas.microsoft.com/office/excel/2006/main">
          <x14:cfRule type="cellIs" priority="2160" operator="notEqual" id="{9657420B-E522-4B4C-9DC4-0B3C7E86609E}">
            <xm:f>'Dotacion de personal'!$H$38</xm:f>
            <x14:dxf>
              <fill>
                <patternFill>
                  <bgColor rgb="FFFF9999"/>
                </patternFill>
              </fill>
            </x14:dxf>
          </x14:cfRule>
          <xm:sqref>G1886</xm:sqref>
        </x14:conditionalFormatting>
        <x14:conditionalFormatting xmlns:xm="http://schemas.microsoft.com/office/excel/2006/main">
          <x14:cfRule type="cellIs" priority="2159" operator="notEqual" id="{C203C1DF-593E-41CD-B409-05FB83AFB099}">
            <xm:f>'Dotacion de personal'!$I$38</xm:f>
            <x14:dxf>
              <fill>
                <patternFill>
                  <bgColor rgb="FFFF9999"/>
                </patternFill>
              </fill>
            </x14:dxf>
          </x14:cfRule>
          <xm:sqref>H1886</xm:sqref>
        </x14:conditionalFormatting>
        <x14:conditionalFormatting xmlns:xm="http://schemas.microsoft.com/office/excel/2006/main">
          <x14:cfRule type="cellIs" priority="2158" operator="notEqual" id="{958D8F74-FB3D-4CD2-8087-1ED8B7BC565B}">
            <xm:f>'Dotacion de personal'!$J$38</xm:f>
            <x14:dxf>
              <fill>
                <patternFill>
                  <bgColor rgb="FFFF9999"/>
                </patternFill>
              </fill>
            </x14:dxf>
          </x14:cfRule>
          <xm:sqref>I1886</xm:sqref>
        </x14:conditionalFormatting>
        <x14:conditionalFormatting xmlns:xm="http://schemas.microsoft.com/office/excel/2006/main">
          <x14:cfRule type="cellIs" priority="2157" operator="notEqual" id="{96498CC3-8397-4998-A038-28CC39F4DB69}">
            <xm:f>'Dotacion de personal'!$F$39</xm:f>
            <x14:dxf>
              <fill>
                <patternFill>
                  <bgColor rgb="FFFF9999"/>
                </patternFill>
              </fill>
            </x14:dxf>
          </x14:cfRule>
          <xm:sqref>E1887</xm:sqref>
        </x14:conditionalFormatting>
        <x14:conditionalFormatting xmlns:xm="http://schemas.microsoft.com/office/excel/2006/main">
          <x14:cfRule type="cellIs" priority="2156" operator="notEqual" id="{8045770D-8D87-4D89-A337-109EA8A6E2B7}">
            <xm:f>'Dotacion de personal'!$F$40</xm:f>
            <x14:dxf>
              <fill>
                <patternFill>
                  <bgColor rgb="FFFF9999"/>
                </patternFill>
              </fill>
            </x14:dxf>
          </x14:cfRule>
          <xm:sqref>E1888</xm:sqref>
        </x14:conditionalFormatting>
        <x14:conditionalFormatting xmlns:xm="http://schemas.microsoft.com/office/excel/2006/main">
          <x14:cfRule type="cellIs" priority="2155" operator="notEqual" id="{0268938A-3783-42DB-971C-D819D8C2BC80}">
            <xm:f>'Dotacion de personal'!$G$39</xm:f>
            <x14:dxf>
              <fill>
                <patternFill>
                  <bgColor rgb="FFFF9999"/>
                </patternFill>
              </fill>
            </x14:dxf>
          </x14:cfRule>
          <xm:sqref>F1887</xm:sqref>
        </x14:conditionalFormatting>
        <x14:conditionalFormatting xmlns:xm="http://schemas.microsoft.com/office/excel/2006/main">
          <x14:cfRule type="cellIs" priority="2154" operator="notEqual" id="{38339B1A-06ED-4E05-96FF-2EE6CA0179B3}">
            <xm:f>'Dotacion de personal'!$G$40</xm:f>
            <x14:dxf>
              <fill>
                <patternFill>
                  <bgColor rgb="FFFF9999"/>
                </patternFill>
              </fill>
            </x14:dxf>
          </x14:cfRule>
          <xm:sqref>F1888</xm:sqref>
        </x14:conditionalFormatting>
        <x14:conditionalFormatting xmlns:xm="http://schemas.microsoft.com/office/excel/2006/main">
          <x14:cfRule type="cellIs" priority="2153" operator="notEqual" id="{046C69A7-42C3-49C9-ABE2-47591E34ECA4}">
            <xm:f>'Dotacion de personal'!$H$39</xm:f>
            <x14:dxf>
              <fill>
                <patternFill>
                  <bgColor rgb="FFFF9999"/>
                </patternFill>
              </fill>
            </x14:dxf>
          </x14:cfRule>
          <xm:sqref>G1887</xm:sqref>
        </x14:conditionalFormatting>
        <x14:conditionalFormatting xmlns:xm="http://schemas.microsoft.com/office/excel/2006/main">
          <x14:cfRule type="cellIs" priority="2152" operator="notEqual" id="{AB50FD28-B3DD-44E9-B258-F33206CA34CB}">
            <xm:f>'Dotacion de personal'!$H$40</xm:f>
            <x14:dxf>
              <fill>
                <patternFill>
                  <bgColor rgb="FFFF9999"/>
                </patternFill>
              </fill>
            </x14:dxf>
          </x14:cfRule>
          <xm:sqref>G1888</xm:sqref>
        </x14:conditionalFormatting>
        <x14:conditionalFormatting xmlns:xm="http://schemas.microsoft.com/office/excel/2006/main">
          <x14:cfRule type="cellIs" priority="2151" operator="notEqual" id="{BC9D2A0E-EDF9-4BF0-A8D7-AC13FDB03CCB}">
            <xm:f>'Dotacion de personal'!$I$39</xm:f>
            <x14:dxf>
              <fill>
                <patternFill>
                  <bgColor rgb="FFFF9999"/>
                </patternFill>
              </fill>
            </x14:dxf>
          </x14:cfRule>
          <xm:sqref>H1887</xm:sqref>
        </x14:conditionalFormatting>
        <x14:conditionalFormatting xmlns:xm="http://schemas.microsoft.com/office/excel/2006/main">
          <x14:cfRule type="cellIs" priority="2150" operator="notEqual" id="{1F81272A-AF5E-4D92-ACDF-E12C711A0E35}">
            <xm:f>'Dotacion de personal'!$I$40</xm:f>
            <x14:dxf>
              <fill>
                <patternFill>
                  <bgColor rgb="FFFF9999"/>
                </patternFill>
              </fill>
            </x14:dxf>
          </x14:cfRule>
          <xm:sqref>H1888</xm:sqref>
        </x14:conditionalFormatting>
        <x14:conditionalFormatting xmlns:xm="http://schemas.microsoft.com/office/excel/2006/main">
          <x14:cfRule type="cellIs" priority="2149" operator="notEqual" id="{91FD541E-47C8-4655-B3ED-9DC10880DDEF}">
            <xm:f>'Dotacion de personal'!$J$39</xm:f>
            <x14:dxf>
              <fill>
                <patternFill>
                  <bgColor rgb="FFFF9999"/>
                </patternFill>
              </fill>
            </x14:dxf>
          </x14:cfRule>
          <xm:sqref>I1887</xm:sqref>
        </x14:conditionalFormatting>
        <x14:conditionalFormatting xmlns:xm="http://schemas.microsoft.com/office/excel/2006/main">
          <x14:cfRule type="cellIs" priority="2148" operator="notEqual" id="{59921CD8-F5B7-4F98-9C53-96112709BE5C}">
            <xm:f>'Dotacion de personal'!$J$40</xm:f>
            <x14:dxf>
              <fill>
                <patternFill>
                  <bgColor rgb="FFFF9999"/>
                </patternFill>
              </fill>
            </x14:dxf>
          </x14:cfRule>
          <xm:sqref>I1888</xm:sqref>
        </x14:conditionalFormatting>
        <x14:conditionalFormatting xmlns:xm="http://schemas.microsoft.com/office/excel/2006/main">
          <x14:cfRule type="expression" priority="2146" id="{0083AA96-CEC3-4A39-8911-F9DE300F9F2D}">
            <xm:f>$H$419=Tablas!$C$10</xm:f>
            <x14:dxf>
              <border>
                <left style="thin">
                  <color auto="1"/>
                </left>
                <right style="thin">
                  <color auto="1"/>
                </right>
                <top style="thin">
                  <color auto="1"/>
                </top>
                <bottom style="thin">
                  <color auto="1"/>
                </bottom>
                <vertical/>
                <horizontal/>
              </border>
            </x14:dxf>
          </x14:cfRule>
          <xm:sqref>D1861</xm:sqref>
        </x14:conditionalFormatting>
        <x14:conditionalFormatting xmlns:xm="http://schemas.microsoft.com/office/excel/2006/main">
          <x14:cfRule type="expression" priority="2145" id="{5EC65CFE-9BDE-4E99-B8C1-E4BF9F988A65}">
            <xm:f>$H$419=Tablas!$C$10</xm:f>
            <x14:dxf>
              <border>
                <left style="thin">
                  <color auto="1"/>
                </left>
                <right style="thin">
                  <color auto="1"/>
                </right>
                <top style="thin">
                  <color auto="1"/>
                </top>
                <bottom style="thin">
                  <color auto="1"/>
                </bottom>
                <vertical/>
                <horizontal/>
              </border>
            </x14:dxf>
          </x14:cfRule>
          <xm:sqref>E1863:P1863</xm:sqref>
        </x14:conditionalFormatting>
        <x14:conditionalFormatting xmlns:xm="http://schemas.microsoft.com/office/excel/2006/main">
          <x14:cfRule type="expression" priority="2129" id="{59655609-9D37-4A3B-B3C6-E38295056709}">
            <xm:f>AND($D$344=Tablas!$C$62,$G$344=Tablas!$C$54)</xm:f>
            <x14:dxf>
              <border>
                <left style="thin">
                  <color auto="1"/>
                </left>
                <right style="thin">
                  <color auto="1"/>
                </right>
                <top style="thin">
                  <color auto="1"/>
                </top>
                <bottom style="thin">
                  <color auto="1"/>
                </bottom>
                <vertical/>
                <horizontal/>
              </border>
            </x14:dxf>
          </x14:cfRule>
          <xm:sqref>D1934:I1949 D1950:H1950</xm:sqref>
        </x14:conditionalFormatting>
        <x14:conditionalFormatting xmlns:xm="http://schemas.microsoft.com/office/excel/2006/main">
          <x14:cfRule type="expression" priority="2128" id="{E57472E0-76EE-4C06-9D7F-6B6F9D5209B3}">
            <xm:f>AND($D$344=Tablas!$C$62,$G$344=Tablas!$C$54)</xm:f>
            <x14:dxf>
              <fill>
                <patternFill>
                  <bgColor rgb="FFB7E0FF"/>
                </patternFill>
              </fill>
            </x14:dxf>
          </x14:cfRule>
          <xm:sqref>D1934:I1934</xm:sqref>
        </x14:conditionalFormatting>
        <x14:conditionalFormatting xmlns:xm="http://schemas.microsoft.com/office/excel/2006/main">
          <x14:cfRule type="expression" priority="2127" id="{B4208475-7B21-4EFE-ABBF-DFB5477C2BFB}">
            <xm:f>AND($D$344=Tablas!$C$62,$G$344=Tablas!$C$54)</xm:f>
            <x14:dxf>
              <fill>
                <patternFill>
                  <bgColor rgb="FFB7E0FF"/>
                </patternFill>
              </fill>
            </x14:dxf>
          </x14:cfRule>
          <xm:sqref>D1950:H1950</xm:sqref>
        </x14:conditionalFormatting>
        <x14:conditionalFormatting xmlns:xm="http://schemas.microsoft.com/office/excel/2006/main">
          <x14:cfRule type="expression" priority="2125" id="{6C0F2615-4D0B-4225-B378-41506E91DB31}">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D1877:E1880</xm:sqref>
        </x14:conditionalFormatting>
        <x14:conditionalFormatting xmlns:xm="http://schemas.microsoft.com/office/excel/2006/main">
          <x14:cfRule type="expression" priority="2124" id="{2D783418-D59B-4F34-9763-FB35E2412D0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C1878:C1880</xm:sqref>
        </x14:conditionalFormatting>
        <x14:conditionalFormatting xmlns:xm="http://schemas.microsoft.com/office/excel/2006/main">
          <x14:cfRule type="expression" priority="2123" id="{1748A8E4-57EB-4CA9-95AB-4C43E396B73C}">
            <xm:f>OR(AND($D$344=Tablas!$C$61,$G$344=Tablas!$C$53),AND($D$344=Tablas!$C$61,$G$344=Tablas!$C$54),AND($D$344=Tablas!$C$62,$G$344=Tablas!$C$53),AND($D$344=Tablas!$C$62,$G$344=Tablas!$C$54),AND($D$344=Tablas!$C$62,$G$344=Tablas!$C$56))</xm:f>
            <x14:dxf>
              <fill>
                <patternFill>
                  <bgColor rgb="FFB7E0FF"/>
                </patternFill>
              </fill>
            </x14:dxf>
          </x14:cfRule>
          <xm:sqref>D1877:E1877</xm:sqref>
        </x14:conditionalFormatting>
        <x14:conditionalFormatting xmlns:xm="http://schemas.microsoft.com/office/excel/2006/main">
          <x14:cfRule type="expression" priority="2122" id="{3764F7B5-9226-4D2A-8319-BB2FC49C47F5}">
            <xm:f>OR(AND($D$344=Tablas!$C$61,$G$344=Tablas!$C$53),AND($D$344=Tablas!$C$61,$G$344=Tablas!$C$54),AND($D$344=Tablas!$C$62,$G$344=Tablas!$C$53),AND($D$344=Tablas!$C$62,$G$344=Tablas!$C$54),AND($D$344=Tablas!$C$62,$G$344=Tablas!$C$56))</xm:f>
            <x14:dxf>
              <fill>
                <patternFill>
                  <bgColor rgb="FFB7E0FF"/>
                </patternFill>
              </fill>
            </x14:dxf>
          </x14:cfRule>
          <xm:sqref>C1880</xm:sqref>
        </x14:conditionalFormatting>
        <x14:conditionalFormatting xmlns:xm="http://schemas.microsoft.com/office/excel/2006/main">
          <x14:cfRule type="expression" priority="2121" id="{02D5E9CF-6644-482B-BB52-503C2430D243}">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E1885:J1889</xm:sqref>
        </x14:conditionalFormatting>
        <x14:conditionalFormatting xmlns:xm="http://schemas.microsoft.com/office/excel/2006/main">
          <x14:cfRule type="expression" priority="2120" id="{60FB23E5-500F-49ED-94F4-F5EBF82634FD}">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C1886:D1889</xm:sqref>
        </x14:conditionalFormatting>
        <x14:conditionalFormatting xmlns:xm="http://schemas.microsoft.com/office/excel/2006/main">
          <x14:cfRule type="expression" priority="2119" id="{4435BA8A-2F5E-4728-9501-291B090B1DA7}">
            <xm:f>OR(AND($D$344=Tablas!$C$61,$G$344=Tablas!$C$53),AND($D$344=Tablas!$C$54),AND($D$344=Tablas!$C$62,$G$344=Tablas!$C$53),AND($D$344=Tablas!$C$62,$G$344=Tablas!$C$54),AND($D$344=Tablas!$C$62,$G$344=Tablas!$C$56))</xm:f>
            <x14:dxf>
              <fill>
                <patternFill>
                  <bgColor rgb="FFB9E0FF"/>
                </patternFill>
              </fill>
            </x14:dxf>
          </x14:cfRule>
          <xm:sqref>E1885:J1885</xm:sqref>
        </x14:conditionalFormatting>
        <x14:conditionalFormatting xmlns:xm="http://schemas.microsoft.com/office/excel/2006/main">
          <x14:cfRule type="expression" priority="2118" id="{14CF81BE-E429-4E25-9592-9DF36EE24FFF}">
            <xm:f>OR(AND($D$344=Tablas!$C$61,$G$344=Tablas!$C$53),AND($D$344=Tablas!$C$54),AND($D$344=Tablas!$C$62,$G$344=Tablas!$C$53),AND($D$344=Tablas!$C$62,$G$344=Tablas!$C$54),AND($D$344=Tablas!$C$62,$G$344=Tablas!$C$56))</xm:f>
            <x14:dxf>
              <fill>
                <patternFill>
                  <bgColor rgb="FFB9E0FF"/>
                </patternFill>
              </fill>
            </x14:dxf>
          </x14:cfRule>
          <xm:sqref>J1886:J1888</xm:sqref>
        </x14:conditionalFormatting>
        <x14:conditionalFormatting xmlns:xm="http://schemas.microsoft.com/office/excel/2006/main">
          <x14:cfRule type="expression" priority="2117" id="{844FB248-946E-4DBB-AC28-7D7B84E24D34}">
            <xm:f>OR(AND($D$344=Tablas!$C$61,$G$344=Tablas!$C$53),AND($D$344=Tablas!$C$54),AND($D$344=Tablas!$C$62,$G$344=Tablas!$C$53),AND($D$344=Tablas!$C$62,$G$344=Tablas!$C$54),AND($D$344=Tablas!$C$62,$G$344=Tablas!$C$56))</xm:f>
            <x14:dxf>
              <fill>
                <patternFill>
                  <bgColor rgb="FFB9E0FF"/>
                </patternFill>
              </fill>
            </x14:dxf>
          </x14:cfRule>
          <xm:sqref>C1889:J1889</xm:sqref>
        </x14:conditionalFormatting>
        <x14:conditionalFormatting xmlns:xm="http://schemas.microsoft.com/office/excel/2006/main">
          <x14:cfRule type="expression" priority="2116" id="{0A7EB161-AFF9-42A1-A44B-29195CC8C5FB}">
            <xm:f>AND($E$198&lt;&gt;$J$209,OR(AND($D$104=Tablas!$C$61,$G$104=Tablas!$C$53),AND($D$104=Tablas!$C$61,$G$104=Tablas!$C$54),AND($D$104=Tablas!$C$62,$G$104=Tablas!$C$53),AND($D$104=Tablas!$C$62,$G$104=Tablas!$C$54),AND($D$104=Tablas!$C$62,$G$104=Tablas!$C$56)))</xm:f>
            <x14:dxf>
              <fill>
                <patternFill>
                  <bgColor rgb="FFFF9999"/>
                </patternFill>
              </fill>
            </x14:dxf>
          </x14:cfRule>
          <xm:sqref>J1889</xm:sqref>
        </x14:conditionalFormatting>
        <x14:conditionalFormatting xmlns:xm="http://schemas.microsoft.com/office/excel/2006/main">
          <x14:cfRule type="expression" priority="2115" id="{8192483B-739F-45A6-9838-8F2946A6B784}">
            <xm:f>AND($D$344=Tablas!$C$62,$G$344=Tablas!$C$54,$E$414&gt;0)</xm:f>
            <x14:dxf>
              <border>
                <left style="thin">
                  <color auto="1"/>
                </left>
                <right style="thin">
                  <color auto="1"/>
                </right>
                <top style="thin">
                  <color auto="1"/>
                </top>
                <bottom style="thin">
                  <color auto="1"/>
                </bottom>
              </border>
            </x14:dxf>
          </x14:cfRule>
          <xm:sqref>F1924:J1928</xm:sqref>
        </x14:conditionalFormatting>
        <x14:conditionalFormatting xmlns:xm="http://schemas.microsoft.com/office/excel/2006/main">
          <x14:cfRule type="expression" priority="2114" id="{75A136E9-D4FA-4513-B35B-94BD37CF4474}">
            <xm:f>AND($D$344=Tablas!$C$62,$G$344=Tablas!$C$54,$E$414&gt;0)</xm:f>
            <x14:dxf>
              <fill>
                <patternFill>
                  <bgColor rgb="FFB9E0FF"/>
                </patternFill>
              </fill>
            </x14:dxf>
          </x14:cfRule>
          <xm:sqref>F1924:J1924</xm:sqref>
        </x14:conditionalFormatting>
        <x14:conditionalFormatting xmlns:xm="http://schemas.microsoft.com/office/excel/2006/main">
          <x14:cfRule type="expression" priority="2113" id="{0C568830-B94E-4520-9CC7-D8532F44D844}">
            <xm:f>AND($H$419=Tablas!$C$41,$H$431&lt;&gt;$E$414)</xm:f>
            <x14:dxf>
              <fill>
                <patternFill>
                  <bgColor rgb="FFFF9999"/>
                </patternFill>
              </fill>
            </x14:dxf>
          </x14:cfRule>
          <xm:sqref>H1871</xm:sqref>
        </x14:conditionalFormatting>
        <x14:conditionalFormatting xmlns:xm="http://schemas.microsoft.com/office/excel/2006/main">
          <x14:cfRule type="expression" priority="2070" id="{F6828BCB-CDF3-4B01-A728-4EE3815A4CCD}">
            <xm:f>OR(AND($D$344=Tablas!$C$62,$G$344=Tablas!$C$54),AND($D$344=Tablas!$C$62,$G$344=Tablas!$C$57))</xm:f>
            <x14:dxf>
              <border>
                <left style="thin">
                  <color auto="1"/>
                </left>
                <right style="thin">
                  <color auto="1"/>
                </right>
                <top style="thin">
                  <color auto="1"/>
                </top>
                <bottom style="thin">
                  <color auto="1"/>
                </bottom>
                <vertical/>
                <horizontal/>
              </border>
            </x14:dxf>
          </x14:cfRule>
          <xm:sqref>D2164:E2168</xm:sqref>
        </x14:conditionalFormatting>
        <x14:conditionalFormatting xmlns:xm="http://schemas.microsoft.com/office/excel/2006/main">
          <x14:cfRule type="expression" priority="2069" id="{4C9B1939-2F2A-47EF-98E2-71997A163B0E}">
            <xm:f>OR(AND($D$344=Tablas!$C$62,$G$344=Tablas!$C$54),AND($D$344=Tablas!$C$62,$G$344=Tablas!$C$57))</xm:f>
            <x14:dxf>
              <fill>
                <patternFill>
                  <bgColor rgb="FFB7E0FF"/>
                </patternFill>
              </fill>
            </x14:dxf>
          </x14:cfRule>
          <xm:sqref>D2164</xm:sqref>
        </x14:conditionalFormatting>
        <x14:conditionalFormatting xmlns:xm="http://schemas.microsoft.com/office/excel/2006/main">
          <x14:cfRule type="expression" priority="2112" id="{4E77D954-FD5E-4275-89A6-56399252A5A4}">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C2072:G2087</xm:sqref>
        </x14:conditionalFormatting>
        <x14:conditionalFormatting xmlns:xm="http://schemas.microsoft.com/office/excel/2006/main">
          <x14:cfRule type="expression" priority="2109" id="{E9851A02-AA1C-416F-892E-BCAA3E60DE18}">
            <xm:f>OR($D$386=Tablas!$C$35,$D$386=Tablas!$C$36,$D$3866=Tablas!$C$37)</xm:f>
            <x14:dxf>
              <fill>
                <patternFill>
                  <bgColor rgb="FFB7E0FF"/>
                </patternFill>
              </fill>
            </x14:dxf>
          </x14:cfRule>
          <xm:sqref>C2072:G2072</xm:sqref>
        </x14:conditionalFormatting>
        <x14:conditionalFormatting xmlns:xm="http://schemas.microsoft.com/office/excel/2006/main">
          <x14:cfRule type="expression" priority="2107" id="{7167FB3F-EDCE-4062-BA67-1CEF03E90E0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E2107:H2111</xm:sqref>
        </x14:conditionalFormatting>
        <x14:conditionalFormatting xmlns:xm="http://schemas.microsoft.com/office/excel/2006/main">
          <x14:cfRule type="expression" priority="2106" id="{8EBE75B8-F882-49BF-95C5-3212583446D6}">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C2108:D2111</xm:sqref>
        </x14:conditionalFormatting>
        <x14:conditionalFormatting xmlns:xm="http://schemas.microsoft.com/office/excel/2006/main">
          <x14:cfRule type="expression" priority="2105" id="{B0A63019-048F-4F1F-8155-AA439130786F}">
            <xm:f>$H$419=Tablas!$C$41</xm:f>
            <x14:dxf>
              <fill>
                <patternFill>
                  <bgColor rgb="FFB9E0FF"/>
                </patternFill>
              </fill>
            </x14:dxf>
          </x14:cfRule>
          <xm:sqref>E2107:H2107</xm:sqref>
        </x14:conditionalFormatting>
        <x14:conditionalFormatting xmlns:xm="http://schemas.microsoft.com/office/excel/2006/main">
          <x14:cfRule type="expression" priority="2104" id="{31AD5C44-7E10-4A09-87BE-FF2880A32FEE}">
            <xm:f>$H$419=Tablas!$C$41</xm:f>
            <x14:dxf>
              <fill>
                <patternFill>
                  <bgColor rgb="FFB9E0FF"/>
                </patternFill>
              </fill>
            </x14:dxf>
          </x14:cfRule>
          <xm:sqref>C2111:D2111</xm:sqref>
        </x14:conditionalFormatting>
        <x14:conditionalFormatting xmlns:xm="http://schemas.microsoft.com/office/excel/2006/main">
          <x14:cfRule type="cellIs" priority="2101" operator="notEqual" id="{7EE7D3E5-8A40-47A1-BD84-8E2D83E2CE71}">
            <xm:f>'Dotacion de personal'!$F$38</xm:f>
            <x14:dxf>
              <fill>
                <patternFill>
                  <bgColor rgb="FFFF9999"/>
                </patternFill>
              </fill>
            </x14:dxf>
          </x14:cfRule>
          <xm:sqref>E2126</xm:sqref>
        </x14:conditionalFormatting>
        <x14:conditionalFormatting xmlns:xm="http://schemas.microsoft.com/office/excel/2006/main">
          <x14:cfRule type="cellIs" priority="2100" operator="notEqual" id="{7C313962-9952-4A93-BBA7-24DE89AC54F4}">
            <xm:f>'Dotacion de personal'!$G$38</xm:f>
            <x14:dxf>
              <fill>
                <patternFill>
                  <bgColor rgb="FFFF9999"/>
                </patternFill>
              </fill>
            </x14:dxf>
          </x14:cfRule>
          <xm:sqref>F2126</xm:sqref>
        </x14:conditionalFormatting>
        <x14:conditionalFormatting xmlns:xm="http://schemas.microsoft.com/office/excel/2006/main">
          <x14:cfRule type="cellIs" priority="2099" operator="notEqual" id="{7382E961-EB3F-4B3F-B8FF-4BAA8C045CB5}">
            <xm:f>'Dotacion de personal'!$H$38</xm:f>
            <x14:dxf>
              <fill>
                <patternFill>
                  <bgColor rgb="FFFF9999"/>
                </patternFill>
              </fill>
            </x14:dxf>
          </x14:cfRule>
          <xm:sqref>G2126</xm:sqref>
        </x14:conditionalFormatting>
        <x14:conditionalFormatting xmlns:xm="http://schemas.microsoft.com/office/excel/2006/main">
          <x14:cfRule type="cellIs" priority="2098" operator="notEqual" id="{6CFD13EE-9D14-4834-8BE6-D46149575297}">
            <xm:f>'Dotacion de personal'!$I$38</xm:f>
            <x14:dxf>
              <fill>
                <patternFill>
                  <bgColor rgb="FFFF9999"/>
                </patternFill>
              </fill>
            </x14:dxf>
          </x14:cfRule>
          <xm:sqref>H2126</xm:sqref>
        </x14:conditionalFormatting>
        <x14:conditionalFormatting xmlns:xm="http://schemas.microsoft.com/office/excel/2006/main">
          <x14:cfRule type="cellIs" priority="2097" operator="notEqual" id="{CD150B3B-C083-41F7-B905-D0F1041F95F2}">
            <xm:f>'Dotacion de personal'!$J$38</xm:f>
            <x14:dxf>
              <fill>
                <patternFill>
                  <bgColor rgb="FFFF9999"/>
                </patternFill>
              </fill>
            </x14:dxf>
          </x14:cfRule>
          <xm:sqref>I2126</xm:sqref>
        </x14:conditionalFormatting>
        <x14:conditionalFormatting xmlns:xm="http://schemas.microsoft.com/office/excel/2006/main">
          <x14:cfRule type="cellIs" priority="2096" operator="notEqual" id="{27214D83-CE10-46B8-98C5-32DD31A5666D}">
            <xm:f>'Dotacion de personal'!$F$39</xm:f>
            <x14:dxf>
              <fill>
                <patternFill>
                  <bgColor rgb="FFFF9999"/>
                </patternFill>
              </fill>
            </x14:dxf>
          </x14:cfRule>
          <xm:sqref>E2127</xm:sqref>
        </x14:conditionalFormatting>
        <x14:conditionalFormatting xmlns:xm="http://schemas.microsoft.com/office/excel/2006/main">
          <x14:cfRule type="cellIs" priority="2095" operator="notEqual" id="{CBDF368E-BFFC-418F-86D2-535B525ECF26}">
            <xm:f>'Dotacion de personal'!$F$40</xm:f>
            <x14:dxf>
              <fill>
                <patternFill>
                  <bgColor rgb="FFFF9999"/>
                </patternFill>
              </fill>
            </x14:dxf>
          </x14:cfRule>
          <xm:sqref>E2128</xm:sqref>
        </x14:conditionalFormatting>
        <x14:conditionalFormatting xmlns:xm="http://schemas.microsoft.com/office/excel/2006/main">
          <x14:cfRule type="cellIs" priority="2094" operator="notEqual" id="{D9560907-92E9-4492-BA1F-8FA4556BB58F}">
            <xm:f>'Dotacion de personal'!$G$39</xm:f>
            <x14:dxf>
              <fill>
                <patternFill>
                  <bgColor rgb="FFFF9999"/>
                </patternFill>
              </fill>
            </x14:dxf>
          </x14:cfRule>
          <xm:sqref>F2127</xm:sqref>
        </x14:conditionalFormatting>
        <x14:conditionalFormatting xmlns:xm="http://schemas.microsoft.com/office/excel/2006/main">
          <x14:cfRule type="cellIs" priority="2093" operator="notEqual" id="{077096F6-A8D1-4BF3-86AC-6D1F556DDF32}">
            <xm:f>'Dotacion de personal'!$G$40</xm:f>
            <x14:dxf>
              <fill>
                <patternFill>
                  <bgColor rgb="FFFF9999"/>
                </patternFill>
              </fill>
            </x14:dxf>
          </x14:cfRule>
          <xm:sqref>F2128</xm:sqref>
        </x14:conditionalFormatting>
        <x14:conditionalFormatting xmlns:xm="http://schemas.microsoft.com/office/excel/2006/main">
          <x14:cfRule type="cellIs" priority="2092" operator="notEqual" id="{88CFC424-1C97-416F-9832-2D36B0A9AB3F}">
            <xm:f>'Dotacion de personal'!$H$39</xm:f>
            <x14:dxf>
              <fill>
                <patternFill>
                  <bgColor rgb="FFFF9999"/>
                </patternFill>
              </fill>
            </x14:dxf>
          </x14:cfRule>
          <xm:sqref>G2127</xm:sqref>
        </x14:conditionalFormatting>
        <x14:conditionalFormatting xmlns:xm="http://schemas.microsoft.com/office/excel/2006/main">
          <x14:cfRule type="cellIs" priority="2091" operator="notEqual" id="{7FC369FD-CC00-49D8-9176-173CED97644E}">
            <xm:f>'Dotacion de personal'!$H$40</xm:f>
            <x14:dxf>
              <fill>
                <patternFill>
                  <bgColor rgb="FFFF9999"/>
                </patternFill>
              </fill>
            </x14:dxf>
          </x14:cfRule>
          <xm:sqref>G2128</xm:sqref>
        </x14:conditionalFormatting>
        <x14:conditionalFormatting xmlns:xm="http://schemas.microsoft.com/office/excel/2006/main">
          <x14:cfRule type="cellIs" priority="2090" operator="notEqual" id="{6D343736-759B-4ADA-941D-D9605C14E983}">
            <xm:f>'Dotacion de personal'!$I$39</xm:f>
            <x14:dxf>
              <fill>
                <patternFill>
                  <bgColor rgb="FFFF9999"/>
                </patternFill>
              </fill>
            </x14:dxf>
          </x14:cfRule>
          <xm:sqref>H2127</xm:sqref>
        </x14:conditionalFormatting>
        <x14:conditionalFormatting xmlns:xm="http://schemas.microsoft.com/office/excel/2006/main">
          <x14:cfRule type="cellIs" priority="2089" operator="notEqual" id="{870F901C-E648-46BC-BA99-1C8677646FF8}">
            <xm:f>'Dotacion de personal'!$I$40</xm:f>
            <x14:dxf>
              <fill>
                <patternFill>
                  <bgColor rgb="FFFF9999"/>
                </patternFill>
              </fill>
            </x14:dxf>
          </x14:cfRule>
          <xm:sqref>H2128</xm:sqref>
        </x14:conditionalFormatting>
        <x14:conditionalFormatting xmlns:xm="http://schemas.microsoft.com/office/excel/2006/main">
          <x14:cfRule type="cellIs" priority="2088" operator="notEqual" id="{955AA9C7-49B7-4345-AE0B-22DC0CF17B42}">
            <xm:f>'Dotacion de personal'!$J$39</xm:f>
            <x14:dxf>
              <fill>
                <patternFill>
                  <bgColor rgb="FFFF9999"/>
                </patternFill>
              </fill>
            </x14:dxf>
          </x14:cfRule>
          <xm:sqref>I2127</xm:sqref>
        </x14:conditionalFormatting>
        <x14:conditionalFormatting xmlns:xm="http://schemas.microsoft.com/office/excel/2006/main">
          <x14:cfRule type="cellIs" priority="2087" operator="notEqual" id="{AA215657-E195-4227-97ED-B5E4B45AEBC1}">
            <xm:f>'Dotacion de personal'!$J$40</xm:f>
            <x14:dxf>
              <fill>
                <patternFill>
                  <bgColor rgb="FFFF9999"/>
                </patternFill>
              </fill>
            </x14:dxf>
          </x14:cfRule>
          <xm:sqref>I2128</xm:sqref>
        </x14:conditionalFormatting>
        <x14:conditionalFormatting xmlns:xm="http://schemas.microsoft.com/office/excel/2006/main">
          <x14:cfRule type="expression" priority="2085" id="{02EC613D-500A-4F72-BFC7-4BBB4C6D691A}">
            <xm:f>$H$419=Tablas!$C$10</xm:f>
            <x14:dxf>
              <border>
                <left style="thin">
                  <color auto="1"/>
                </left>
                <right style="thin">
                  <color auto="1"/>
                </right>
                <top style="thin">
                  <color auto="1"/>
                </top>
                <bottom style="thin">
                  <color auto="1"/>
                </bottom>
                <vertical/>
                <horizontal/>
              </border>
            </x14:dxf>
          </x14:cfRule>
          <xm:sqref>D2101</xm:sqref>
        </x14:conditionalFormatting>
        <x14:conditionalFormatting xmlns:xm="http://schemas.microsoft.com/office/excel/2006/main">
          <x14:cfRule type="expression" priority="2084" id="{F6EF0B14-2CD6-4387-A94A-D20BD9ADF38D}">
            <xm:f>$H$419=Tablas!$C$10</xm:f>
            <x14:dxf>
              <border>
                <left style="thin">
                  <color auto="1"/>
                </left>
                <right style="thin">
                  <color auto="1"/>
                </right>
                <top style="thin">
                  <color auto="1"/>
                </top>
                <bottom style="thin">
                  <color auto="1"/>
                </bottom>
                <vertical/>
                <horizontal/>
              </border>
            </x14:dxf>
          </x14:cfRule>
          <xm:sqref>E2103:P2103</xm:sqref>
        </x14:conditionalFormatting>
        <x14:conditionalFormatting xmlns:xm="http://schemas.microsoft.com/office/excel/2006/main">
          <x14:cfRule type="expression" priority="2068" id="{EC840164-AC60-4949-905F-54A98E864C91}">
            <xm:f>AND($D$344=Tablas!$C$62,$G$344=Tablas!$C$54)</xm:f>
            <x14:dxf>
              <border>
                <left style="thin">
                  <color auto="1"/>
                </left>
                <right style="thin">
                  <color auto="1"/>
                </right>
                <top style="thin">
                  <color auto="1"/>
                </top>
                <bottom style="thin">
                  <color auto="1"/>
                </bottom>
                <vertical/>
                <horizontal/>
              </border>
            </x14:dxf>
          </x14:cfRule>
          <xm:sqref>D2174:I2189 D2190:H2190</xm:sqref>
        </x14:conditionalFormatting>
        <x14:conditionalFormatting xmlns:xm="http://schemas.microsoft.com/office/excel/2006/main">
          <x14:cfRule type="expression" priority="2067" id="{06C8E8B8-9EF9-44C8-AC7A-704439E16B6B}">
            <xm:f>AND($D$344=Tablas!$C$62,$G$344=Tablas!$C$54)</xm:f>
            <x14:dxf>
              <fill>
                <patternFill>
                  <bgColor rgb="FFB7E0FF"/>
                </patternFill>
              </fill>
            </x14:dxf>
          </x14:cfRule>
          <xm:sqref>D2174:I2174</xm:sqref>
        </x14:conditionalFormatting>
        <x14:conditionalFormatting xmlns:xm="http://schemas.microsoft.com/office/excel/2006/main">
          <x14:cfRule type="expression" priority="2066" id="{066CC35A-9A36-4EB9-8F65-A0C6946303EC}">
            <xm:f>AND($D$344=Tablas!$C$62,$G$344=Tablas!$C$54)</xm:f>
            <x14:dxf>
              <fill>
                <patternFill>
                  <bgColor rgb="FFB7E0FF"/>
                </patternFill>
              </fill>
            </x14:dxf>
          </x14:cfRule>
          <xm:sqref>D2190:H2190</xm:sqref>
        </x14:conditionalFormatting>
        <x14:conditionalFormatting xmlns:xm="http://schemas.microsoft.com/office/excel/2006/main">
          <x14:cfRule type="expression" priority="2064" id="{60DC1289-2F28-4E3C-AA73-83B03103B9E4}">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D2117:E2120</xm:sqref>
        </x14:conditionalFormatting>
        <x14:conditionalFormatting xmlns:xm="http://schemas.microsoft.com/office/excel/2006/main">
          <x14:cfRule type="expression" priority="2063" id="{00DC0FB2-CE19-405E-9209-D9BD174983B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C2118:C2120</xm:sqref>
        </x14:conditionalFormatting>
        <x14:conditionalFormatting xmlns:xm="http://schemas.microsoft.com/office/excel/2006/main">
          <x14:cfRule type="expression" priority="2062" id="{6DEAF926-BBB6-4200-936E-1AF0976D32F4}">
            <xm:f>OR(AND($D$344=Tablas!$C$61,$G$344=Tablas!$C$53),AND($D$344=Tablas!$C$61,$G$344=Tablas!$C$54),AND($D$344=Tablas!$C$62,$G$344=Tablas!$C$53),AND($D$344=Tablas!$C$62,$G$344=Tablas!$C$54),AND($D$344=Tablas!$C$62,$G$344=Tablas!$C$56))</xm:f>
            <x14:dxf>
              <fill>
                <patternFill>
                  <bgColor rgb="FFB7E0FF"/>
                </patternFill>
              </fill>
            </x14:dxf>
          </x14:cfRule>
          <xm:sqref>D2117:E2117</xm:sqref>
        </x14:conditionalFormatting>
        <x14:conditionalFormatting xmlns:xm="http://schemas.microsoft.com/office/excel/2006/main">
          <x14:cfRule type="expression" priority="2061" id="{CF74103E-F3DA-4507-A546-584FE49C8594}">
            <xm:f>OR(AND($D$344=Tablas!$C$61,$G$344=Tablas!$C$53),AND($D$344=Tablas!$C$61,$G$344=Tablas!$C$54),AND($D$344=Tablas!$C$62,$G$344=Tablas!$C$53),AND($D$344=Tablas!$C$62,$G$344=Tablas!$C$54),AND($D$344=Tablas!$C$62,$G$344=Tablas!$C$56))</xm:f>
            <x14:dxf>
              <fill>
                <patternFill>
                  <bgColor rgb="FFB7E0FF"/>
                </patternFill>
              </fill>
            </x14:dxf>
          </x14:cfRule>
          <xm:sqref>C2120</xm:sqref>
        </x14:conditionalFormatting>
        <x14:conditionalFormatting xmlns:xm="http://schemas.microsoft.com/office/excel/2006/main">
          <x14:cfRule type="expression" priority="2060" id="{800A9275-894A-47D6-8446-6EC0A238B8B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E2125:J2129</xm:sqref>
        </x14:conditionalFormatting>
        <x14:conditionalFormatting xmlns:xm="http://schemas.microsoft.com/office/excel/2006/main">
          <x14:cfRule type="expression" priority="2059" id="{0C961972-E6F0-48B8-8187-0050CE76F4D4}">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C2126:D2129</xm:sqref>
        </x14:conditionalFormatting>
        <x14:conditionalFormatting xmlns:xm="http://schemas.microsoft.com/office/excel/2006/main">
          <x14:cfRule type="expression" priority="2058" id="{A81A13D8-32B0-4D9C-9F74-811FF765292D}">
            <xm:f>OR(AND($D$344=Tablas!$C$61,$G$344=Tablas!$C$53),AND($D$344=Tablas!$C$54),AND($D$344=Tablas!$C$62,$G$344=Tablas!$C$53),AND($D$344=Tablas!$C$62,$G$344=Tablas!$C$54),AND($D$344=Tablas!$C$62,$G$344=Tablas!$C$56))</xm:f>
            <x14:dxf>
              <fill>
                <patternFill>
                  <bgColor rgb="FFB9E0FF"/>
                </patternFill>
              </fill>
            </x14:dxf>
          </x14:cfRule>
          <xm:sqref>E2125:J2125</xm:sqref>
        </x14:conditionalFormatting>
        <x14:conditionalFormatting xmlns:xm="http://schemas.microsoft.com/office/excel/2006/main">
          <x14:cfRule type="expression" priority="2057" id="{BA4C6BAC-440E-4D95-97E0-21154611F372}">
            <xm:f>OR(AND($D$344=Tablas!$C$61,$G$344=Tablas!$C$53),AND($D$344=Tablas!$C$54),AND($D$344=Tablas!$C$62,$G$344=Tablas!$C$53),AND($D$344=Tablas!$C$62,$G$344=Tablas!$C$54),AND($D$344=Tablas!$C$62,$G$344=Tablas!$C$56))</xm:f>
            <x14:dxf>
              <fill>
                <patternFill>
                  <bgColor rgb="FFB9E0FF"/>
                </patternFill>
              </fill>
            </x14:dxf>
          </x14:cfRule>
          <xm:sqref>J2126:J2128</xm:sqref>
        </x14:conditionalFormatting>
        <x14:conditionalFormatting xmlns:xm="http://schemas.microsoft.com/office/excel/2006/main">
          <x14:cfRule type="expression" priority="2056" id="{D0DC1F0B-5632-4BFB-B341-E612CDE1E408}">
            <xm:f>OR(AND($D$344=Tablas!$C$61,$G$344=Tablas!$C$53),AND($D$344=Tablas!$C$54),AND($D$344=Tablas!$C$62,$G$344=Tablas!$C$53),AND($D$344=Tablas!$C$62,$G$344=Tablas!$C$54),AND($D$344=Tablas!$C$62,$G$344=Tablas!$C$56))</xm:f>
            <x14:dxf>
              <fill>
                <patternFill>
                  <bgColor rgb="FFB9E0FF"/>
                </patternFill>
              </fill>
            </x14:dxf>
          </x14:cfRule>
          <xm:sqref>C2129:J2129</xm:sqref>
        </x14:conditionalFormatting>
        <x14:conditionalFormatting xmlns:xm="http://schemas.microsoft.com/office/excel/2006/main">
          <x14:cfRule type="expression" priority="2055" id="{2578C990-6F28-4C90-B87C-98CFB730697E}">
            <xm:f>AND($E$198&lt;&gt;$J$209,OR(AND($D$104=Tablas!$C$61,$G$104=Tablas!$C$53),AND($D$104=Tablas!$C$61,$G$104=Tablas!$C$54),AND($D$104=Tablas!$C$62,$G$104=Tablas!$C$53),AND($D$104=Tablas!$C$62,$G$104=Tablas!$C$54),AND($D$104=Tablas!$C$62,$G$104=Tablas!$C$56)))</xm:f>
            <x14:dxf>
              <fill>
                <patternFill>
                  <bgColor rgb="FFFF9999"/>
                </patternFill>
              </fill>
            </x14:dxf>
          </x14:cfRule>
          <xm:sqref>J2129</xm:sqref>
        </x14:conditionalFormatting>
        <x14:conditionalFormatting xmlns:xm="http://schemas.microsoft.com/office/excel/2006/main">
          <x14:cfRule type="expression" priority="2054" id="{E73F268F-2A2C-4443-9AE2-785F7D05FDBD}">
            <xm:f>AND($D$344=Tablas!$C$62,$G$344=Tablas!$C$54,$E$414&gt;0)</xm:f>
            <x14:dxf>
              <border>
                <left style="thin">
                  <color auto="1"/>
                </left>
                <right style="thin">
                  <color auto="1"/>
                </right>
                <top style="thin">
                  <color auto="1"/>
                </top>
                <bottom style="thin">
                  <color auto="1"/>
                </bottom>
              </border>
            </x14:dxf>
          </x14:cfRule>
          <xm:sqref>F2164:J2168</xm:sqref>
        </x14:conditionalFormatting>
        <x14:conditionalFormatting xmlns:xm="http://schemas.microsoft.com/office/excel/2006/main">
          <x14:cfRule type="expression" priority="2053" id="{231794BD-4200-41C7-B96B-4FEB7CD945CB}">
            <xm:f>AND($D$344=Tablas!$C$62,$G$344=Tablas!$C$54,$E$414&gt;0)</xm:f>
            <x14:dxf>
              <fill>
                <patternFill>
                  <bgColor rgb="FFB9E0FF"/>
                </patternFill>
              </fill>
            </x14:dxf>
          </x14:cfRule>
          <xm:sqref>F2164:J2164</xm:sqref>
        </x14:conditionalFormatting>
        <x14:conditionalFormatting xmlns:xm="http://schemas.microsoft.com/office/excel/2006/main">
          <x14:cfRule type="expression" priority="2052" id="{73CFCC43-BBC6-46FA-809D-4AAC6E4837FF}">
            <xm:f>AND($H$419=Tablas!$C$41,$H$431&lt;&gt;$E$414)</xm:f>
            <x14:dxf>
              <fill>
                <patternFill>
                  <bgColor rgb="FFFF9999"/>
                </patternFill>
              </fill>
            </x14:dxf>
          </x14:cfRule>
          <xm:sqref>H2111</xm:sqref>
        </x14:conditionalFormatting>
        <x14:conditionalFormatting xmlns:xm="http://schemas.microsoft.com/office/excel/2006/main">
          <x14:cfRule type="expression" priority="2009" id="{83E7CAA4-051F-47FD-9BBA-F00A94343934}">
            <xm:f>OR(AND($D$344=Tablas!$C$62,$G$344=Tablas!$C$54),AND($D$344=Tablas!$C$62,$G$344=Tablas!$C$57))</xm:f>
            <x14:dxf>
              <border>
                <left style="thin">
                  <color auto="1"/>
                </left>
                <right style="thin">
                  <color auto="1"/>
                </right>
                <top style="thin">
                  <color auto="1"/>
                </top>
                <bottom style="thin">
                  <color auto="1"/>
                </bottom>
                <vertical/>
                <horizontal/>
              </border>
            </x14:dxf>
          </x14:cfRule>
          <xm:sqref>D2404:E2408</xm:sqref>
        </x14:conditionalFormatting>
        <x14:conditionalFormatting xmlns:xm="http://schemas.microsoft.com/office/excel/2006/main">
          <x14:cfRule type="expression" priority="2008" id="{22F9FA28-D907-4041-8532-2FE1D1643420}">
            <xm:f>OR(AND($D$344=Tablas!$C$62,$G$344=Tablas!$C$54),AND($D$344=Tablas!$C$62,$G$344=Tablas!$C$57))</xm:f>
            <x14:dxf>
              <fill>
                <patternFill>
                  <bgColor rgb="FFB7E0FF"/>
                </patternFill>
              </fill>
            </x14:dxf>
          </x14:cfRule>
          <xm:sqref>D2404</xm:sqref>
        </x14:conditionalFormatting>
        <x14:conditionalFormatting xmlns:xm="http://schemas.microsoft.com/office/excel/2006/main">
          <x14:cfRule type="expression" priority="2051" id="{8D5C35E5-97D9-4AC5-9EFB-0FD6E5C96522}">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C2312:G2327</xm:sqref>
        </x14:conditionalFormatting>
        <x14:conditionalFormatting xmlns:xm="http://schemas.microsoft.com/office/excel/2006/main">
          <x14:cfRule type="expression" priority="2048" id="{A8887E25-4CD6-4B3C-88F6-34CB96C9016E}">
            <xm:f>OR($D$386=Tablas!$C$35,$D$386=Tablas!$C$36,$D$3866=Tablas!$C$37)</xm:f>
            <x14:dxf>
              <fill>
                <patternFill>
                  <bgColor rgb="FFB7E0FF"/>
                </patternFill>
              </fill>
            </x14:dxf>
          </x14:cfRule>
          <xm:sqref>C2312:G2312</xm:sqref>
        </x14:conditionalFormatting>
        <x14:conditionalFormatting xmlns:xm="http://schemas.microsoft.com/office/excel/2006/main">
          <x14:cfRule type="expression" priority="2046" id="{B956AB49-965A-4082-90BF-5F8082997C3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E2347:H2351</xm:sqref>
        </x14:conditionalFormatting>
        <x14:conditionalFormatting xmlns:xm="http://schemas.microsoft.com/office/excel/2006/main">
          <x14:cfRule type="expression" priority="2045" id="{9CD6B9C9-83FB-4DE5-89CB-6B643728F097}">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C2348:D2351</xm:sqref>
        </x14:conditionalFormatting>
        <x14:conditionalFormatting xmlns:xm="http://schemas.microsoft.com/office/excel/2006/main">
          <x14:cfRule type="expression" priority="2044" id="{B97C5270-9EB8-4A40-831B-6DB7B23C6DE0}">
            <xm:f>$H$419=Tablas!$C$41</xm:f>
            <x14:dxf>
              <fill>
                <patternFill>
                  <bgColor rgb="FFB9E0FF"/>
                </patternFill>
              </fill>
            </x14:dxf>
          </x14:cfRule>
          <xm:sqref>E2347:H2347</xm:sqref>
        </x14:conditionalFormatting>
        <x14:conditionalFormatting xmlns:xm="http://schemas.microsoft.com/office/excel/2006/main">
          <x14:cfRule type="expression" priority="2043" id="{B7A08DED-F7A6-42D4-AA8E-41D5F2F7A8D0}">
            <xm:f>$H$419=Tablas!$C$41</xm:f>
            <x14:dxf>
              <fill>
                <patternFill>
                  <bgColor rgb="FFB9E0FF"/>
                </patternFill>
              </fill>
            </x14:dxf>
          </x14:cfRule>
          <xm:sqref>C2351:D2351</xm:sqref>
        </x14:conditionalFormatting>
        <x14:conditionalFormatting xmlns:xm="http://schemas.microsoft.com/office/excel/2006/main">
          <x14:cfRule type="cellIs" priority="2040" operator="notEqual" id="{A72EE54F-B252-4F44-8B65-FF6709E3FA88}">
            <xm:f>'Dotacion de personal'!$F$38</xm:f>
            <x14:dxf>
              <fill>
                <patternFill>
                  <bgColor rgb="FFFF9999"/>
                </patternFill>
              </fill>
            </x14:dxf>
          </x14:cfRule>
          <xm:sqref>E2366</xm:sqref>
        </x14:conditionalFormatting>
        <x14:conditionalFormatting xmlns:xm="http://schemas.microsoft.com/office/excel/2006/main">
          <x14:cfRule type="cellIs" priority="2039" operator="notEqual" id="{43C2785D-543C-48D8-ACCC-3D67AF3977B2}">
            <xm:f>'Dotacion de personal'!$G$38</xm:f>
            <x14:dxf>
              <fill>
                <patternFill>
                  <bgColor rgb="FFFF9999"/>
                </patternFill>
              </fill>
            </x14:dxf>
          </x14:cfRule>
          <xm:sqref>F2366</xm:sqref>
        </x14:conditionalFormatting>
        <x14:conditionalFormatting xmlns:xm="http://schemas.microsoft.com/office/excel/2006/main">
          <x14:cfRule type="cellIs" priority="2038" operator="notEqual" id="{CF3DFF3C-E3CA-4E9A-AE2F-3052CE35AB93}">
            <xm:f>'Dotacion de personal'!$H$38</xm:f>
            <x14:dxf>
              <fill>
                <patternFill>
                  <bgColor rgb="FFFF9999"/>
                </patternFill>
              </fill>
            </x14:dxf>
          </x14:cfRule>
          <xm:sqref>G2366</xm:sqref>
        </x14:conditionalFormatting>
        <x14:conditionalFormatting xmlns:xm="http://schemas.microsoft.com/office/excel/2006/main">
          <x14:cfRule type="cellIs" priority="2037" operator="notEqual" id="{0D7DA8A4-98A8-4016-ADFB-57FE23089E0F}">
            <xm:f>'Dotacion de personal'!$I$38</xm:f>
            <x14:dxf>
              <fill>
                <patternFill>
                  <bgColor rgb="FFFF9999"/>
                </patternFill>
              </fill>
            </x14:dxf>
          </x14:cfRule>
          <xm:sqref>H2366</xm:sqref>
        </x14:conditionalFormatting>
        <x14:conditionalFormatting xmlns:xm="http://schemas.microsoft.com/office/excel/2006/main">
          <x14:cfRule type="cellIs" priority="2036" operator="notEqual" id="{62EECBFD-8587-4082-ABA3-66599AEE15B8}">
            <xm:f>'Dotacion de personal'!$J$38</xm:f>
            <x14:dxf>
              <fill>
                <patternFill>
                  <bgColor rgb="FFFF9999"/>
                </patternFill>
              </fill>
            </x14:dxf>
          </x14:cfRule>
          <xm:sqref>I2366</xm:sqref>
        </x14:conditionalFormatting>
        <x14:conditionalFormatting xmlns:xm="http://schemas.microsoft.com/office/excel/2006/main">
          <x14:cfRule type="cellIs" priority="2035" operator="notEqual" id="{62AC1FA7-20CE-462E-B5C6-9617B8DC814B}">
            <xm:f>'Dotacion de personal'!$F$39</xm:f>
            <x14:dxf>
              <fill>
                <patternFill>
                  <bgColor rgb="FFFF9999"/>
                </patternFill>
              </fill>
            </x14:dxf>
          </x14:cfRule>
          <xm:sqref>E2367</xm:sqref>
        </x14:conditionalFormatting>
        <x14:conditionalFormatting xmlns:xm="http://schemas.microsoft.com/office/excel/2006/main">
          <x14:cfRule type="cellIs" priority="2034" operator="notEqual" id="{8B695A82-F7EE-449A-AFED-CA4F96D15035}">
            <xm:f>'Dotacion de personal'!$F$40</xm:f>
            <x14:dxf>
              <fill>
                <patternFill>
                  <bgColor rgb="FFFF9999"/>
                </patternFill>
              </fill>
            </x14:dxf>
          </x14:cfRule>
          <xm:sqref>E2368</xm:sqref>
        </x14:conditionalFormatting>
        <x14:conditionalFormatting xmlns:xm="http://schemas.microsoft.com/office/excel/2006/main">
          <x14:cfRule type="cellIs" priority="2033" operator="notEqual" id="{1BBDB447-853B-487A-83A8-D2733D48E880}">
            <xm:f>'Dotacion de personal'!$G$39</xm:f>
            <x14:dxf>
              <fill>
                <patternFill>
                  <bgColor rgb="FFFF9999"/>
                </patternFill>
              </fill>
            </x14:dxf>
          </x14:cfRule>
          <xm:sqref>F2367</xm:sqref>
        </x14:conditionalFormatting>
        <x14:conditionalFormatting xmlns:xm="http://schemas.microsoft.com/office/excel/2006/main">
          <x14:cfRule type="cellIs" priority="2032" operator="notEqual" id="{34107BFA-9EB1-483B-AF11-B88E9F9B298B}">
            <xm:f>'Dotacion de personal'!$G$40</xm:f>
            <x14:dxf>
              <fill>
                <patternFill>
                  <bgColor rgb="FFFF9999"/>
                </patternFill>
              </fill>
            </x14:dxf>
          </x14:cfRule>
          <xm:sqref>F2368</xm:sqref>
        </x14:conditionalFormatting>
        <x14:conditionalFormatting xmlns:xm="http://schemas.microsoft.com/office/excel/2006/main">
          <x14:cfRule type="cellIs" priority="2031" operator="notEqual" id="{38BAEEBB-067E-4816-864B-AFF48C02C092}">
            <xm:f>'Dotacion de personal'!$H$39</xm:f>
            <x14:dxf>
              <fill>
                <patternFill>
                  <bgColor rgb="FFFF9999"/>
                </patternFill>
              </fill>
            </x14:dxf>
          </x14:cfRule>
          <xm:sqref>G2367</xm:sqref>
        </x14:conditionalFormatting>
        <x14:conditionalFormatting xmlns:xm="http://schemas.microsoft.com/office/excel/2006/main">
          <x14:cfRule type="cellIs" priority="2030" operator="notEqual" id="{15E5811C-D380-4092-8B1A-4567C6962959}">
            <xm:f>'Dotacion de personal'!$H$40</xm:f>
            <x14:dxf>
              <fill>
                <patternFill>
                  <bgColor rgb="FFFF9999"/>
                </patternFill>
              </fill>
            </x14:dxf>
          </x14:cfRule>
          <xm:sqref>G2368</xm:sqref>
        </x14:conditionalFormatting>
        <x14:conditionalFormatting xmlns:xm="http://schemas.microsoft.com/office/excel/2006/main">
          <x14:cfRule type="cellIs" priority="2029" operator="notEqual" id="{18B6BE93-8A2F-4A68-91DF-7D199FA1A9FB}">
            <xm:f>'Dotacion de personal'!$I$39</xm:f>
            <x14:dxf>
              <fill>
                <patternFill>
                  <bgColor rgb="FFFF9999"/>
                </patternFill>
              </fill>
            </x14:dxf>
          </x14:cfRule>
          <xm:sqref>H2367</xm:sqref>
        </x14:conditionalFormatting>
        <x14:conditionalFormatting xmlns:xm="http://schemas.microsoft.com/office/excel/2006/main">
          <x14:cfRule type="cellIs" priority="2028" operator="notEqual" id="{BC07231F-B317-44B3-B5EE-03B0C2907EBB}">
            <xm:f>'Dotacion de personal'!$I$40</xm:f>
            <x14:dxf>
              <fill>
                <patternFill>
                  <bgColor rgb="FFFF9999"/>
                </patternFill>
              </fill>
            </x14:dxf>
          </x14:cfRule>
          <xm:sqref>H2368</xm:sqref>
        </x14:conditionalFormatting>
        <x14:conditionalFormatting xmlns:xm="http://schemas.microsoft.com/office/excel/2006/main">
          <x14:cfRule type="cellIs" priority="2027" operator="notEqual" id="{50A91C6E-E943-449C-BB08-A5E117BF9BD0}">
            <xm:f>'Dotacion de personal'!$J$39</xm:f>
            <x14:dxf>
              <fill>
                <patternFill>
                  <bgColor rgb="FFFF9999"/>
                </patternFill>
              </fill>
            </x14:dxf>
          </x14:cfRule>
          <xm:sqref>I2367</xm:sqref>
        </x14:conditionalFormatting>
        <x14:conditionalFormatting xmlns:xm="http://schemas.microsoft.com/office/excel/2006/main">
          <x14:cfRule type="cellIs" priority="2026" operator="notEqual" id="{EDA85D58-F3B5-41F9-BC1D-68EA94415F12}">
            <xm:f>'Dotacion de personal'!$J$40</xm:f>
            <x14:dxf>
              <fill>
                <patternFill>
                  <bgColor rgb="FFFF9999"/>
                </patternFill>
              </fill>
            </x14:dxf>
          </x14:cfRule>
          <xm:sqref>I2368</xm:sqref>
        </x14:conditionalFormatting>
        <x14:conditionalFormatting xmlns:xm="http://schemas.microsoft.com/office/excel/2006/main">
          <x14:cfRule type="expression" priority="2024" id="{F37E20E8-E7F2-4CE5-AB62-3C761168AAFE}">
            <xm:f>$H$419=Tablas!$C$10</xm:f>
            <x14:dxf>
              <border>
                <left style="thin">
                  <color auto="1"/>
                </left>
                <right style="thin">
                  <color auto="1"/>
                </right>
                <top style="thin">
                  <color auto="1"/>
                </top>
                <bottom style="thin">
                  <color auto="1"/>
                </bottom>
                <vertical/>
                <horizontal/>
              </border>
            </x14:dxf>
          </x14:cfRule>
          <xm:sqref>D2341</xm:sqref>
        </x14:conditionalFormatting>
        <x14:conditionalFormatting xmlns:xm="http://schemas.microsoft.com/office/excel/2006/main">
          <x14:cfRule type="expression" priority="2023" id="{A09E7FB9-1FA0-42F1-96A2-31D127B00591}">
            <xm:f>$H$419=Tablas!$C$10</xm:f>
            <x14:dxf>
              <border>
                <left style="thin">
                  <color auto="1"/>
                </left>
                <right style="thin">
                  <color auto="1"/>
                </right>
                <top style="thin">
                  <color auto="1"/>
                </top>
                <bottom style="thin">
                  <color auto="1"/>
                </bottom>
                <vertical/>
                <horizontal/>
              </border>
            </x14:dxf>
          </x14:cfRule>
          <xm:sqref>E2343:P2343</xm:sqref>
        </x14:conditionalFormatting>
        <x14:conditionalFormatting xmlns:xm="http://schemas.microsoft.com/office/excel/2006/main">
          <x14:cfRule type="expression" priority="2007" id="{C9B1F7BA-367C-453C-8912-7143E1A6749A}">
            <xm:f>AND($D$344=Tablas!$C$62,$G$344=Tablas!$C$54)</xm:f>
            <x14:dxf>
              <border>
                <left style="thin">
                  <color auto="1"/>
                </left>
                <right style="thin">
                  <color auto="1"/>
                </right>
                <top style="thin">
                  <color auto="1"/>
                </top>
                <bottom style="thin">
                  <color auto="1"/>
                </bottom>
                <vertical/>
                <horizontal/>
              </border>
            </x14:dxf>
          </x14:cfRule>
          <xm:sqref>D2414:I2429 D2430:H2430</xm:sqref>
        </x14:conditionalFormatting>
        <x14:conditionalFormatting xmlns:xm="http://schemas.microsoft.com/office/excel/2006/main">
          <x14:cfRule type="expression" priority="2006" id="{70A4A8A6-4858-4AD0-B090-9FBECBCE4942}">
            <xm:f>AND($D$344=Tablas!$C$62,$G$344=Tablas!$C$54)</xm:f>
            <x14:dxf>
              <fill>
                <patternFill>
                  <bgColor rgb="FFB7E0FF"/>
                </patternFill>
              </fill>
            </x14:dxf>
          </x14:cfRule>
          <xm:sqref>D2414:I2414</xm:sqref>
        </x14:conditionalFormatting>
        <x14:conditionalFormatting xmlns:xm="http://schemas.microsoft.com/office/excel/2006/main">
          <x14:cfRule type="expression" priority="2005" id="{303F314B-725E-4EBF-A0BE-3A5995F73D0E}">
            <xm:f>AND($D$344=Tablas!$C$62,$G$344=Tablas!$C$54)</xm:f>
            <x14:dxf>
              <fill>
                <patternFill>
                  <bgColor rgb="FFB7E0FF"/>
                </patternFill>
              </fill>
            </x14:dxf>
          </x14:cfRule>
          <xm:sqref>D2430:H2430</xm:sqref>
        </x14:conditionalFormatting>
        <x14:conditionalFormatting xmlns:xm="http://schemas.microsoft.com/office/excel/2006/main">
          <x14:cfRule type="expression" priority="2003" id="{16B13AF8-61D4-4F8B-9AB1-952325B5166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D2357:E2360</xm:sqref>
        </x14:conditionalFormatting>
        <x14:conditionalFormatting xmlns:xm="http://schemas.microsoft.com/office/excel/2006/main">
          <x14:cfRule type="expression" priority="2002" id="{7D9D4890-F199-4356-BBCB-4E50EF2AA4B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C2358:C2360</xm:sqref>
        </x14:conditionalFormatting>
        <x14:conditionalFormatting xmlns:xm="http://schemas.microsoft.com/office/excel/2006/main">
          <x14:cfRule type="expression" priority="2001" id="{C9918E87-FD32-46C7-A6CC-65BF976D79C8}">
            <xm:f>OR(AND($D$344=Tablas!$C$61,$G$344=Tablas!$C$53),AND($D$344=Tablas!$C$61,$G$344=Tablas!$C$54),AND($D$344=Tablas!$C$62,$G$344=Tablas!$C$53),AND($D$344=Tablas!$C$62,$G$344=Tablas!$C$54),AND($D$344=Tablas!$C$62,$G$344=Tablas!$C$56))</xm:f>
            <x14:dxf>
              <fill>
                <patternFill>
                  <bgColor rgb="FFB7E0FF"/>
                </patternFill>
              </fill>
            </x14:dxf>
          </x14:cfRule>
          <xm:sqref>D2357:E2357</xm:sqref>
        </x14:conditionalFormatting>
        <x14:conditionalFormatting xmlns:xm="http://schemas.microsoft.com/office/excel/2006/main">
          <x14:cfRule type="expression" priority="2000" id="{5B38BE83-BB45-4FCC-86CD-AFB14270BAF4}">
            <xm:f>OR(AND($D$344=Tablas!$C$61,$G$344=Tablas!$C$53),AND($D$344=Tablas!$C$61,$G$344=Tablas!$C$54),AND($D$344=Tablas!$C$62,$G$344=Tablas!$C$53),AND($D$344=Tablas!$C$62,$G$344=Tablas!$C$54),AND($D$344=Tablas!$C$62,$G$344=Tablas!$C$56))</xm:f>
            <x14:dxf>
              <fill>
                <patternFill>
                  <bgColor rgb="FFB7E0FF"/>
                </patternFill>
              </fill>
            </x14:dxf>
          </x14:cfRule>
          <xm:sqref>C2360</xm:sqref>
        </x14:conditionalFormatting>
        <x14:conditionalFormatting xmlns:xm="http://schemas.microsoft.com/office/excel/2006/main">
          <x14:cfRule type="expression" priority="1999" id="{ADC9D2A5-15E6-4983-B01A-E7729BF9AEC9}">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E2365:J2369</xm:sqref>
        </x14:conditionalFormatting>
        <x14:conditionalFormatting xmlns:xm="http://schemas.microsoft.com/office/excel/2006/main">
          <x14:cfRule type="expression" priority="1998" id="{5BB8E33C-2A06-420C-B96D-D9210F06D581}">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C2366:D2369</xm:sqref>
        </x14:conditionalFormatting>
        <x14:conditionalFormatting xmlns:xm="http://schemas.microsoft.com/office/excel/2006/main">
          <x14:cfRule type="expression" priority="1997" id="{71CEEDF8-0680-48EB-8CA6-7C8F3CC85797}">
            <xm:f>OR(AND($D$344=Tablas!$C$61,$G$344=Tablas!$C$53),AND($D$344=Tablas!$C$54),AND($D$344=Tablas!$C$62,$G$344=Tablas!$C$53),AND($D$344=Tablas!$C$62,$G$344=Tablas!$C$54),AND($D$344=Tablas!$C$62,$G$344=Tablas!$C$56))</xm:f>
            <x14:dxf>
              <fill>
                <patternFill>
                  <bgColor rgb="FFB9E0FF"/>
                </patternFill>
              </fill>
            </x14:dxf>
          </x14:cfRule>
          <xm:sqref>E2365:J2365</xm:sqref>
        </x14:conditionalFormatting>
        <x14:conditionalFormatting xmlns:xm="http://schemas.microsoft.com/office/excel/2006/main">
          <x14:cfRule type="expression" priority="1996" id="{080711C4-075F-4E2D-9E51-10743CBA77E5}">
            <xm:f>OR(AND($D$344=Tablas!$C$61,$G$344=Tablas!$C$53),AND($D$344=Tablas!$C$54),AND($D$344=Tablas!$C$62,$G$344=Tablas!$C$53),AND($D$344=Tablas!$C$62,$G$344=Tablas!$C$54),AND($D$344=Tablas!$C$62,$G$344=Tablas!$C$56))</xm:f>
            <x14:dxf>
              <fill>
                <patternFill>
                  <bgColor rgb="FFB9E0FF"/>
                </patternFill>
              </fill>
            </x14:dxf>
          </x14:cfRule>
          <xm:sqref>J2366:J2368</xm:sqref>
        </x14:conditionalFormatting>
        <x14:conditionalFormatting xmlns:xm="http://schemas.microsoft.com/office/excel/2006/main">
          <x14:cfRule type="expression" priority="1995" id="{E72E3997-FA5C-45AE-93EE-EA6046162DA8}">
            <xm:f>OR(AND($D$344=Tablas!$C$61,$G$344=Tablas!$C$53),AND($D$344=Tablas!$C$54),AND($D$344=Tablas!$C$62,$G$344=Tablas!$C$53),AND($D$344=Tablas!$C$62,$G$344=Tablas!$C$54),AND($D$344=Tablas!$C$62,$G$344=Tablas!$C$56))</xm:f>
            <x14:dxf>
              <fill>
                <patternFill>
                  <bgColor rgb="FFB9E0FF"/>
                </patternFill>
              </fill>
            </x14:dxf>
          </x14:cfRule>
          <xm:sqref>C2369:J2369</xm:sqref>
        </x14:conditionalFormatting>
        <x14:conditionalFormatting xmlns:xm="http://schemas.microsoft.com/office/excel/2006/main">
          <x14:cfRule type="expression" priority="1994" id="{07A15CBB-C9D4-4AA6-B4B9-E100A842A748}">
            <xm:f>AND($E$198&lt;&gt;$J$209,OR(AND($D$104=Tablas!$C$61,$G$104=Tablas!$C$53),AND($D$104=Tablas!$C$61,$G$104=Tablas!$C$54),AND($D$104=Tablas!$C$62,$G$104=Tablas!$C$53),AND($D$104=Tablas!$C$62,$G$104=Tablas!$C$54),AND($D$104=Tablas!$C$62,$G$104=Tablas!$C$56)))</xm:f>
            <x14:dxf>
              <fill>
                <patternFill>
                  <bgColor rgb="FFFF9999"/>
                </patternFill>
              </fill>
            </x14:dxf>
          </x14:cfRule>
          <xm:sqref>J2369</xm:sqref>
        </x14:conditionalFormatting>
        <x14:conditionalFormatting xmlns:xm="http://schemas.microsoft.com/office/excel/2006/main">
          <x14:cfRule type="expression" priority="1993" id="{B235278B-0671-402F-96F7-EB1FCE24DEA5}">
            <xm:f>AND($D$344=Tablas!$C$62,$G$344=Tablas!$C$54,$E$414&gt;0)</xm:f>
            <x14:dxf>
              <border>
                <left style="thin">
                  <color auto="1"/>
                </left>
                <right style="thin">
                  <color auto="1"/>
                </right>
                <top style="thin">
                  <color auto="1"/>
                </top>
                <bottom style="thin">
                  <color auto="1"/>
                </bottom>
              </border>
            </x14:dxf>
          </x14:cfRule>
          <xm:sqref>F2404:J2408</xm:sqref>
        </x14:conditionalFormatting>
        <x14:conditionalFormatting xmlns:xm="http://schemas.microsoft.com/office/excel/2006/main">
          <x14:cfRule type="expression" priority="1992" id="{40A00380-41B0-4650-B0AD-AF79235EE701}">
            <xm:f>AND($D$344=Tablas!$C$62,$G$344=Tablas!$C$54,$E$414&gt;0)</xm:f>
            <x14:dxf>
              <fill>
                <patternFill>
                  <bgColor rgb="FFB9E0FF"/>
                </patternFill>
              </fill>
            </x14:dxf>
          </x14:cfRule>
          <xm:sqref>F2404:J2404</xm:sqref>
        </x14:conditionalFormatting>
        <x14:conditionalFormatting xmlns:xm="http://schemas.microsoft.com/office/excel/2006/main">
          <x14:cfRule type="expression" priority="1991" id="{172C73E4-4745-4800-BAB8-6234F7527389}">
            <xm:f>AND($H$419=Tablas!$C$41,$H$431&lt;&gt;$E$414)</xm:f>
            <x14:dxf>
              <fill>
                <patternFill>
                  <bgColor rgb="FFFF9999"/>
                </patternFill>
              </fill>
            </x14:dxf>
          </x14:cfRule>
          <xm:sqref>H2351</xm:sqref>
        </x14:conditionalFormatting>
        <x14:conditionalFormatting xmlns:xm="http://schemas.microsoft.com/office/excel/2006/main">
          <x14:cfRule type="expression" priority="1948" id="{47BE1912-54B7-4B5A-8B71-3F94A0AECD9B}">
            <xm:f>OR(AND($D$344=Tablas!$C$62,$G$344=Tablas!$C$54),AND($D$344=Tablas!$C$62,$G$344=Tablas!$C$57))</xm:f>
            <x14:dxf>
              <border>
                <left style="thin">
                  <color auto="1"/>
                </left>
                <right style="thin">
                  <color auto="1"/>
                </right>
                <top style="thin">
                  <color auto="1"/>
                </top>
                <bottom style="thin">
                  <color auto="1"/>
                </bottom>
                <vertical/>
                <horizontal/>
              </border>
            </x14:dxf>
          </x14:cfRule>
          <xm:sqref>D2644:E2648</xm:sqref>
        </x14:conditionalFormatting>
        <x14:conditionalFormatting xmlns:xm="http://schemas.microsoft.com/office/excel/2006/main">
          <x14:cfRule type="expression" priority="1947" id="{4B95BD06-AB71-4B28-B087-412B19B2E8BF}">
            <xm:f>OR(AND($D$344=Tablas!$C$62,$G$344=Tablas!$C$54),AND($D$344=Tablas!$C$62,$G$344=Tablas!$C$57))</xm:f>
            <x14:dxf>
              <fill>
                <patternFill>
                  <bgColor rgb="FFB7E0FF"/>
                </patternFill>
              </fill>
            </x14:dxf>
          </x14:cfRule>
          <xm:sqref>D2644</xm:sqref>
        </x14:conditionalFormatting>
        <x14:conditionalFormatting xmlns:xm="http://schemas.microsoft.com/office/excel/2006/main">
          <x14:cfRule type="expression" priority="1990" id="{12DF4C02-984D-42CB-A6EA-71EF5D8256BF}">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C2552:G2567</xm:sqref>
        </x14:conditionalFormatting>
        <x14:conditionalFormatting xmlns:xm="http://schemas.microsoft.com/office/excel/2006/main">
          <x14:cfRule type="expression" priority="1987" id="{672E7584-C4F7-4CF5-8A2F-E92636F693D5}">
            <xm:f>OR($D$386=Tablas!$C$35,$D$386=Tablas!$C$36,$D$3866=Tablas!$C$37)</xm:f>
            <x14:dxf>
              <fill>
                <patternFill>
                  <bgColor rgb="FFB7E0FF"/>
                </patternFill>
              </fill>
            </x14:dxf>
          </x14:cfRule>
          <xm:sqref>C2552:G2552</xm:sqref>
        </x14:conditionalFormatting>
        <x14:conditionalFormatting xmlns:xm="http://schemas.microsoft.com/office/excel/2006/main">
          <x14:cfRule type="expression" priority="1985" id="{CD62F91F-2551-4189-A1E9-0C11F54A2BE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E2587:H2591</xm:sqref>
        </x14:conditionalFormatting>
        <x14:conditionalFormatting xmlns:xm="http://schemas.microsoft.com/office/excel/2006/main">
          <x14:cfRule type="expression" priority="1984" id="{F858D05B-E21D-42F5-8E0A-D7A79CB85CA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C2588:D2591</xm:sqref>
        </x14:conditionalFormatting>
        <x14:conditionalFormatting xmlns:xm="http://schemas.microsoft.com/office/excel/2006/main">
          <x14:cfRule type="expression" priority="1983" id="{AA5E258F-CDFE-4F17-99E5-C162D984DF34}">
            <xm:f>$H$419=Tablas!$C$41</xm:f>
            <x14:dxf>
              <fill>
                <patternFill>
                  <bgColor rgb="FFB9E0FF"/>
                </patternFill>
              </fill>
            </x14:dxf>
          </x14:cfRule>
          <xm:sqref>E2587:H2587</xm:sqref>
        </x14:conditionalFormatting>
        <x14:conditionalFormatting xmlns:xm="http://schemas.microsoft.com/office/excel/2006/main">
          <x14:cfRule type="expression" priority="1982" id="{AE7BE696-6480-4742-85E7-1D10107C168A}">
            <xm:f>$H$419=Tablas!$C$41</xm:f>
            <x14:dxf>
              <fill>
                <patternFill>
                  <bgColor rgb="FFB9E0FF"/>
                </patternFill>
              </fill>
            </x14:dxf>
          </x14:cfRule>
          <xm:sqref>C2591:D2591</xm:sqref>
        </x14:conditionalFormatting>
        <x14:conditionalFormatting xmlns:xm="http://schemas.microsoft.com/office/excel/2006/main">
          <x14:cfRule type="cellIs" priority="1979" operator="notEqual" id="{4368DC00-997E-462E-935E-A306F77635F1}">
            <xm:f>'Dotacion de personal'!$F$38</xm:f>
            <x14:dxf>
              <fill>
                <patternFill>
                  <bgColor rgb="FFFF9999"/>
                </patternFill>
              </fill>
            </x14:dxf>
          </x14:cfRule>
          <xm:sqref>E2606</xm:sqref>
        </x14:conditionalFormatting>
        <x14:conditionalFormatting xmlns:xm="http://schemas.microsoft.com/office/excel/2006/main">
          <x14:cfRule type="cellIs" priority="1978" operator="notEqual" id="{2B9625C8-5A5B-4AAE-B641-0E288DBDA876}">
            <xm:f>'Dotacion de personal'!$G$38</xm:f>
            <x14:dxf>
              <fill>
                <patternFill>
                  <bgColor rgb="FFFF9999"/>
                </patternFill>
              </fill>
            </x14:dxf>
          </x14:cfRule>
          <xm:sqref>F2606</xm:sqref>
        </x14:conditionalFormatting>
        <x14:conditionalFormatting xmlns:xm="http://schemas.microsoft.com/office/excel/2006/main">
          <x14:cfRule type="cellIs" priority="1977" operator="notEqual" id="{5036E30D-CFE8-456E-BAA3-54D06415FF16}">
            <xm:f>'Dotacion de personal'!$H$38</xm:f>
            <x14:dxf>
              <fill>
                <patternFill>
                  <bgColor rgb="FFFF9999"/>
                </patternFill>
              </fill>
            </x14:dxf>
          </x14:cfRule>
          <xm:sqref>G2606</xm:sqref>
        </x14:conditionalFormatting>
        <x14:conditionalFormatting xmlns:xm="http://schemas.microsoft.com/office/excel/2006/main">
          <x14:cfRule type="cellIs" priority="1976" operator="notEqual" id="{5E1CF275-AE26-48D3-8094-B016D61F3909}">
            <xm:f>'Dotacion de personal'!$I$38</xm:f>
            <x14:dxf>
              <fill>
                <patternFill>
                  <bgColor rgb="FFFF9999"/>
                </patternFill>
              </fill>
            </x14:dxf>
          </x14:cfRule>
          <xm:sqref>H2606</xm:sqref>
        </x14:conditionalFormatting>
        <x14:conditionalFormatting xmlns:xm="http://schemas.microsoft.com/office/excel/2006/main">
          <x14:cfRule type="cellIs" priority="1975" operator="notEqual" id="{C39E6837-0A44-4252-B55F-0EA26260043A}">
            <xm:f>'Dotacion de personal'!$J$38</xm:f>
            <x14:dxf>
              <fill>
                <patternFill>
                  <bgColor rgb="FFFF9999"/>
                </patternFill>
              </fill>
            </x14:dxf>
          </x14:cfRule>
          <xm:sqref>I2606</xm:sqref>
        </x14:conditionalFormatting>
        <x14:conditionalFormatting xmlns:xm="http://schemas.microsoft.com/office/excel/2006/main">
          <x14:cfRule type="cellIs" priority="1974" operator="notEqual" id="{A9E8550E-DE64-4162-9BA3-175BA857923C}">
            <xm:f>'Dotacion de personal'!$F$39</xm:f>
            <x14:dxf>
              <fill>
                <patternFill>
                  <bgColor rgb="FFFF9999"/>
                </patternFill>
              </fill>
            </x14:dxf>
          </x14:cfRule>
          <xm:sqref>E2607</xm:sqref>
        </x14:conditionalFormatting>
        <x14:conditionalFormatting xmlns:xm="http://schemas.microsoft.com/office/excel/2006/main">
          <x14:cfRule type="cellIs" priority="1973" operator="notEqual" id="{E2D4F249-B5A1-412A-B0B5-982BEC2E6227}">
            <xm:f>'Dotacion de personal'!$F$40</xm:f>
            <x14:dxf>
              <fill>
                <patternFill>
                  <bgColor rgb="FFFF9999"/>
                </patternFill>
              </fill>
            </x14:dxf>
          </x14:cfRule>
          <xm:sqref>E2608</xm:sqref>
        </x14:conditionalFormatting>
        <x14:conditionalFormatting xmlns:xm="http://schemas.microsoft.com/office/excel/2006/main">
          <x14:cfRule type="cellIs" priority="1972" operator="notEqual" id="{D3A6C9A3-9F56-4019-874D-D6D14D923913}">
            <xm:f>'Dotacion de personal'!$G$39</xm:f>
            <x14:dxf>
              <fill>
                <patternFill>
                  <bgColor rgb="FFFF9999"/>
                </patternFill>
              </fill>
            </x14:dxf>
          </x14:cfRule>
          <xm:sqref>F2607</xm:sqref>
        </x14:conditionalFormatting>
        <x14:conditionalFormatting xmlns:xm="http://schemas.microsoft.com/office/excel/2006/main">
          <x14:cfRule type="cellIs" priority="1971" operator="notEqual" id="{2F1A11F3-0EDC-4735-99D6-F02E5EFC1770}">
            <xm:f>'Dotacion de personal'!$G$40</xm:f>
            <x14:dxf>
              <fill>
                <patternFill>
                  <bgColor rgb="FFFF9999"/>
                </patternFill>
              </fill>
            </x14:dxf>
          </x14:cfRule>
          <xm:sqref>F2608</xm:sqref>
        </x14:conditionalFormatting>
        <x14:conditionalFormatting xmlns:xm="http://schemas.microsoft.com/office/excel/2006/main">
          <x14:cfRule type="cellIs" priority="1970" operator="notEqual" id="{3E02D783-3517-4EEA-9965-5A588A3CD8D6}">
            <xm:f>'Dotacion de personal'!$H$39</xm:f>
            <x14:dxf>
              <fill>
                <patternFill>
                  <bgColor rgb="FFFF9999"/>
                </patternFill>
              </fill>
            </x14:dxf>
          </x14:cfRule>
          <xm:sqref>G2607</xm:sqref>
        </x14:conditionalFormatting>
        <x14:conditionalFormatting xmlns:xm="http://schemas.microsoft.com/office/excel/2006/main">
          <x14:cfRule type="cellIs" priority="1969" operator="notEqual" id="{3049629E-7262-4803-8F30-07B5F3B25895}">
            <xm:f>'Dotacion de personal'!$H$40</xm:f>
            <x14:dxf>
              <fill>
                <patternFill>
                  <bgColor rgb="FFFF9999"/>
                </patternFill>
              </fill>
            </x14:dxf>
          </x14:cfRule>
          <xm:sqref>G2608</xm:sqref>
        </x14:conditionalFormatting>
        <x14:conditionalFormatting xmlns:xm="http://schemas.microsoft.com/office/excel/2006/main">
          <x14:cfRule type="cellIs" priority="1968" operator="notEqual" id="{5E72A3E9-0399-457C-8E32-8F39A79B57B0}">
            <xm:f>'Dotacion de personal'!$I$39</xm:f>
            <x14:dxf>
              <fill>
                <patternFill>
                  <bgColor rgb="FFFF9999"/>
                </patternFill>
              </fill>
            </x14:dxf>
          </x14:cfRule>
          <xm:sqref>H2607</xm:sqref>
        </x14:conditionalFormatting>
        <x14:conditionalFormatting xmlns:xm="http://schemas.microsoft.com/office/excel/2006/main">
          <x14:cfRule type="cellIs" priority="1967" operator="notEqual" id="{283C6C9C-2CB4-44CF-8E89-0C8F1BA77CC6}">
            <xm:f>'Dotacion de personal'!$I$40</xm:f>
            <x14:dxf>
              <fill>
                <patternFill>
                  <bgColor rgb="FFFF9999"/>
                </patternFill>
              </fill>
            </x14:dxf>
          </x14:cfRule>
          <xm:sqref>H2608</xm:sqref>
        </x14:conditionalFormatting>
        <x14:conditionalFormatting xmlns:xm="http://schemas.microsoft.com/office/excel/2006/main">
          <x14:cfRule type="cellIs" priority="1966" operator="notEqual" id="{2F5EBC31-3DC0-4A70-98D2-F854E192E8F0}">
            <xm:f>'Dotacion de personal'!$J$39</xm:f>
            <x14:dxf>
              <fill>
                <patternFill>
                  <bgColor rgb="FFFF9999"/>
                </patternFill>
              </fill>
            </x14:dxf>
          </x14:cfRule>
          <xm:sqref>I2607</xm:sqref>
        </x14:conditionalFormatting>
        <x14:conditionalFormatting xmlns:xm="http://schemas.microsoft.com/office/excel/2006/main">
          <x14:cfRule type="cellIs" priority="1965" operator="notEqual" id="{9DF39E43-9379-4E5D-A138-0F3298AC1377}">
            <xm:f>'Dotacion de personal'!$J$40</xm:f>
            <x14:dxf>
              <fill>
                <patternFill>
                  <bgColor rgb="FFFF9999"/>
                </patternFill>
              </fill>
            </x14:dxf>
          </x14:cfRule>
          <xm:sqref>I2608</xm:sqref>
        </x14:conditionalFormatting>
        <x14:conditionalFormatting xmlns:xm="http://schemas.microsoft.com/office/excel/2006/main">
          <x14:cfRule type="expression" priority="1963" id="{2D07A0D0-7858-4B42-BD24-0D8857114FC8}">
            <xm:f>$H$419=Tablas!$C$10</xm:f>
            <x14:dxf>
              <border>
                <left style="thin">
                  <color auto="1"/>
                </left>
                <right style="thin">
                  <color auto="1"/>
                </right>
                <top style="thin">
                  <color auto="1"/>
                </top>
                <bottom style="thin">
                  <color auto="1"/>
                </bottom>
                <vertical/>
                <horizontal/>
              </border>
            </x14:dxf>
          </x14:cfRule>
          <xm:sqref>D2581</xm:sqref>
        </x14:conditionalFormatting>
        <x14:conditionalFormatting xmlns:xm="http://schemas.microsoft.com/office/excel/2006/main">
          <x14:cfRule type="expression" priority="1962" id="{07FFBD12-CBE5-4DBB-972E-D281BBC0F47E}">
            <xm:f>$H$419=Tablas!$C$10</xm:f>
            <x14:dxf>
              <border>
                <left style="thin">
                  <color auto="1"/>
                </left>
                <right style="thin">
                  <color auto="1"/>
                </right>
                <top style="thin">
                  <color auto="1"/>
                </top>
                <bottom style="thin">
                  <color auto="1"/>
                </bottom>
                <vertical/>
                <horizontal/>
              </border>
            </x14:dxf>
          </x14:cfRule>
          <xm:sqref>E2583:P2583</xm:sqref>
        </x14:conditionalFormatting>
        <x14:conditionalFormatting xmlns:xm="http://schemas.microsoft.com/office/excel/2006/main">
          <x14:cfRule type="expression" priority="1946" id="{ED984853-C1EE-41E0-850E-27255F4C6F22}">
            <xm:f>AND($D$344=Tablas!$C$62,$G$344=Tablas!$C$54)</xm:f>
            <x14:dxf>
              <border>
                <left style="thin">
                  <color auto="1"/>
                </left>
                <right style="thin">
                  <color auto="1"/>
                </right>
                <top style="thin">
                  <color auto="1"/>
                </top>
                <bottom style="thin">
                  <color auto="1"/>
                </bottom>
                <vertical/>
                <horizontal/>
              </border>
            </x14:dxf>
          </x14:cfRule>
          <xm:sqref>D2654:I2669 D2670:H2670</xm:sqref>
        </x14:conditionalFormatting>
        <x14:conditionalFormatting xmlns:xm="http://schemas.microsoft.com/office/excel/2006/main">
          <x14:cfRule type="expression" priority="1945" id="{F19B8AEF-0390-4758-BC8F-30EEC40EE1A2}">
            <xm:f>AND($D$344=Tablas!$C$62,$G$344=Tablas!$C$54)</xm:f>
            <x14:dxf>
              <fill>
                <patternFill>
                  <bgColor rgb="FFB7E0FF"/>
                </patternFill>
              </fill>
            </x14:dxf>
          </x14:cfRule>
          <xm:sqref>D2654:I2654</xm:sqref>
        </x14:conditionalFormatting>
        <x14:conditionalFormatting xmlns:xm="http://schemas.microsoft.com/office/excel/2006/main">
          <x14:cfRule type="expression" priority="1944" id="{822C0963-556A-4365-B3D6-6F7C4B142C68}">
            <xm:f>AND($D$344=Tablas!$C$62,$G$344=Tablas!$C$54)</xm:f>
            <x14:dxf>
              <fill>
                <patternFill>
                  <bgColor rgb="FFB7E0FF"/>
                </patternFill>
              </fill>
            </x14:dxf>
          </x14:cfRule>
          <xm:sqref>D2670:H2670</xm:sqref>
        </x14:conditionalFormatting>
        <x14:conditionalFormatting xmlns:xm="http://schemas.microsoft.com/office/excel/2006/main">
          <x14:cfRule type="expression" priority="1942" id="{C4989D93-3A7F-4E9B-AF24-EE140FB207D7}">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D2597:E2600</xm:sqref>
        </x14:conditionalFormatting>
        <x14:conditionalFormatting xmlns:xm="http://schemas.microsoft.com/office/excel/2006/main">
          <x14:cfRule type="expression" priority="1941" id="{E49484E4-8C04-4508-B51D-BF5F48097ABA}">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C2598:C2600</xm:sqref>
        </x14:conditionalFormatting>
        <x14:conditionalFormatting xmlns:xm="http://schemas.microsoft.com/office/excel/2006/main">
          <x14:cfRule type="expression" priority="1940" id="{E790354B-D9DF-462E-AA5C-4ED36CEA6A10}">
            <xm:f>OR(AND($D$344=Tablas!$C$61,$G$344=Tablas!$C$53),AND($D$344=Tablas!$C$61,$G$344=Tablas!$C$54),AND($D$344=Tablas!$C$62,$G$344=Tablas!$C$53),AND($D$344=Tablas!$C$62,$G$344=Tablas!$C$54),AND($D$344=Tablas!$C$62,$G$344=Tablas!$C$56))</xm:f>
            <x14:dxf>
              <fill>
                <patternFill>
                  <bgColor rgb="FFB7E0FF"/>
                </patternFill>
              </fill>
            </x14:dxf>
          </x14:cfRule>
          <xm:sqref>D2597:E2597</xm:sqref>
        </x14:conditionalFormatting>
        <x14:conditionalFormatting xmlns:xm="http://schemas.microsoft.com/office/excel/2006/main">
          <x14:cfRule type="expression" priority="1939" id="{57B24544-81B0-4008-B6DC-60980AFBC809}">
            <xm:f>OR(AND($D$344=Tablas!$C$61,$G$344=Tablas!$C$53),AND($D$344=Tablas!$C$61,$G$344=Tablas!$C$54),AND($D$344=Tablas!$C$62,$G$344=Tablas!$C$53),AND($D$344=Tablas!$C$62,$G$344=Tablas!$C$54),AND($D$344=Tablas!$C$62,$G$344=Tablas!$C$56))</xm:f>
            <x14:dxf>
              <fill>
                <patternFill>
                  <bgColor rgb="FFB7E0FF"/>
                </patternFill>
              </fill>
            </x14:dxf>
          </x14:cfRule>
          <xm:sqref>C2600</xm:sqref>
        </x14:conditionalFormatting>
        <x14:conditionalFormatting xmlns:xm="http://schemas.microsoft.com/office/excel/2006/main">
          <x14:cfRule type="expression" priority="1938" id="{4E1FCE3E-B8D6-4524-A1CA-DE5B2324E24D}">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E2605:J2609</xm:sqref>
        </x14:conditionalFormatting>
        <x14:conditionalFormatting xmlns:xm="http://schemas.microsoft.com/office/excel/2006/main">
          <x14:cfRule type="expression" priority="1937" id="{D4837322-FC91-40B4-AADA-26F333D886B7}">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C2606:D2609</xm:sqref>
        </x14:conditionalFormatting>
        <x14:conditionalFormatting xmlns:xm="http://schemas.microsoft.com/office/excel/2006/main">
          <x14:cfRule type="expression" priority="1936" id="{CE708C8C-6951-4D4F-9653-E2174E0AF66C}">
            <xm:f>OR(AND($D$344=Tablas!$C$61,$G$344=Tablas!$C$53),AND($D$344=Tablas!$C$54),AND($D$344=Tablas!$C$62,$G$344=Tablas!$C$53),AND($D$344=Tablas!$C$62,$G$344=Tablas!$C$54),AND($D$344=Tablas!$C$62,$G$344=Tablas!$C$56))</xm:f>
            <x14:dxf>
              <fill>
                <patternFill>
                  <bgColor rgb="FFB9E0FF"/>
                </patternFill>
              </fill>
            </x14:dxf>
          </x14:cfRule>
          <xm:sqref>E2605:J2605</xm:sqref>
        </x14:conditionalFormatting>
        <x14:conditionalFormatting xmlns:xm="http://schemas.microsoft.com/office/excel/2006/main">
          <x14:cfRule type="expression" priority="1935" id="{FF830512-AA86-463C-A44C-CC4F1701F86A}">
            <xm:f>OR(AND($D$344=Tablas!$C$61,$G$344=Tablas!$C$53),AND($D$344=Tablas!$C$54),AND($D$344=Tablas!$C$62,$G$344=Tablas!$C$53),AND($D$344=Tablas!$C$62,$G$344=Tablas!$C$54),AND($D$344=Tablas!$C$62,$G$344=Tablas!$C$56))</xm:f>
            <x14:dxf>
              <fill>
                <patternFill>
                  <bgColor rgb="FFB9E0FF"/>
                </patternFill>
              </fill>
            </x14:dxf>
          </x14:cfRule>
          <xm:sqref>J2606:J2608</xm:sqref>
        </x14:conditionalFormatting>
        <x14:conditionalFormatting xmlns:xm="http://schemas.microsoft.com/office/excel/2006/main">
          <x14:cfRule type="expression" priority="1934" id="{1EE8D9C0-288A-456B-936B-93F0E7DF31F6}">
            <xm:f>OR(AND($D$344=Tablas!$C$61,$G$344=Tablas!$C$53),AND($D$344=Tablas!$C$54),AND($D$344=Tablas!$C$62,$G$344=Tablas!$C$53),AND($D$344=Tablas!$C$62,$G$344=Tablas!$C$54),AND($D$344=Tablas!$C$62,$G$344=Tablas!$C$56))</xm:f>
            <x14:dxf>
              <fill>
                <patternFill>
                  <bgColor rgb="FFB9E0FF"/>
                </patternFill>
              </fill>
            </x14:dxf>
          </x14:cfRule>
          <xm:sqref>C2609:J2609</xm:sqref>
        </x14:conditionalFormatting>
        <x14:conditionalFormatting xmlns:xm="http://schemas.microsoft.com/office/excel/2006/main">
          <x14:cfRule type="expression" priority="1933" id="{230D1730-85E6-4786-8EC4-91D59BFE0F47}">
            <xm:f>AND($E$198&lt;&gt;$J$209,OR(AND($D$104=Tablas!$C$61,$G$104=Tablas!$C$53),AND($D$104=Tablas!$C$61,$G$104=Tablas!$C$54),AND($D$104=Tablas!$C$62,$G$104=Tablas!$C$53),AND($D$104=Tablas!$C$62,$G$104=Tablas!$C$54),AND($D$104=Tablas!$C$62,$G$104=Tablas!$C$56)))</xm:f>
            <x14:dxf>
              <fill>
                <patternFill>
                  <bgColor rgb="FFFF9999"/>
                </patternFill>
              </fill>
            </x14:dxf>
          </x14:cfRule>
          <xm:sqref>J2609</xm:sqref>
        </x14:conditionalFormatting>
        <x14:conditionalFormatting xmlns:xm="http://schemas.microsoft.com/office/excel/2006/main">
          <x14:cfRule type="expression" priority="1932" id="{1AA742E0-DDDC-4D32-9F82-6D3CAF160834}">
            <xm:f>AND($D$344=Tablas!$C$62,$G$344=Tablas!$C$54,$E$414&gt;0)</xm:f>
            <x14:dxf>
              <border>
                <left style="thin">
                  <color auto="1"/>
                </left>
                <right style="thin">
                  <color auto="1"/>
                </right>
                <top style="thin">
                  <color auto="1"/>
                </top>
                <bottom style="thin">
                  <color auto="1"/>
                </bottom>
              </border>
            </x14:dxf>
          </x14:cfRule>
          <xm:sqref>F2644:J2648</xm:sqref>
        </x14:conditionalFormatting>
        <x14:conditionalFormatting xmlns:xm="http://schemas.microsoft.com/office/excel/2006/main">
          <x14:cfRule type="expression" priority="1931" id="{BB09E41A-59AF-47BB-AA55-5D715B183A85}">
            <xm:f>AND($D$344=Tablas!$C$62,$G$344=Tablas!$C$54,$E$414&gt;0)</xm:f>
            <x14:dxf>
              <fill>
                <patternFill>
                  <bgColor rgb="FFB9E0FF"/>
                </patternFill>
              </fill>
            </x14:dxf>
          </x14:cfRule>
          <xm:sqref>F2644:J2644</xm:sqref>
        </x14:conditionalFormatting>
        <x14:conditionalFormatting xmlns:xm="http://schemas.microsoft.com/office/excel/2006/main">
          <x14:cfRule type="expression" priority="1930" id="{FF98EBA5-8266-4D8A-8B1D-090F68B557D6}">
            <xm:f>AND($H$419=Tablas!$C$41,$H$431&lt;&gt;$E$414)</xm:f>
            <x14:dxf>
              <fill>
                <patternFill>
                  <bgColor rgb="FFFF9999"/>
                </patternFill>
              </fill>
            </x14:dxf>
          </x14:cfRule>
          <xm:sqref>H2591</xm:sqref>
        </x14:conditionalFormatting>
        <x14:conditionalFormatting xmlns:xm="http://schemas.microsoft.com/office/excel/2006/main">
          <x14:cfRule type="expression" priority="1887" id="{A740D50D-FBA0-4FE0-BD1F-DDB8285167D1}">
            <xm:f>OR(AND($D$344=Tablas!$C$62,$G$344=Tablas!$C$54),AND($D$344=Tablas!$C$62,$G$344=Tablas!$C$57))</xm:f>
            <x14:dxf>
              <border>
                <left style="thin">
                  <color auto="1"/>
                </left>
                <right style="thin">
                  <color auto="1"/>
                </right>
                <top style="thin">
                  <color auto="1"/>
                </top>
                <bottom style="thin">
                  <color auto="1"/>
                </bottom>
                <vertical/>
                <horizontal/>
              </border>
            </x14:dxf>
          </x14:cfRule>
          <xm:sqref>D2884:E2888</xm:sqref>
        </x14:conditionalFormatting>
        <x14:conditionalFormatting xmlns:xm="http://schemas.microsoft.com/office/excel/2006/main">
          <x14:cfRule type="expression" priority="1886" id="{322DE3F0-15E1-4793-9D2C-A424BC0C4D64}">
            <xm:f>OR(AND($D$344=Tablas!$C$62,$G$344=Tablas!$C$54),AND($D$344=Tablas!$C$62,$G$344=Tablas!$C$57))</xm:f>
            <x14:dxf>
              <fill>
                <patternFill>
                  <bgColor rgb="FFB7E0FF"/>
                </patternFill>
              </fill>
            </x14:dxf>
          </x14:cfRule>
          <xm:sqref>D2884</xm:sqref>
        </x14:conditionalFormatting>
        <x14:conditionalFormatting xmlns:xm="http://schemas.microsoft.com/office/excel/2006/main">
          <x14:cfRule type="expression" priority="1929" id="{1DECF961-F676-4BB1-BA01-A0188B87FB79}">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C2792:G2807</xm:sqref>
        </x14:conditionalFormatting>
        <x14:conditionalFormatting xmlns:xm="http://schemas.microsoft.com/office/excel/2006/main">
          <x14:cfRule type="expression" priority="1926" id="{022933D9-F1D1-4151-B2F1-F6F9263BE068}">
            <xm:f>OR($D$386=Tablas!$C$35,$D$386=Tablas!$C$36,$D$3866=Tablas!$C$37)</xm:f>
            <x14:dxf>
              <fill>
                <patternFill>
                  <bgColor rgb="FFB7E0FF"/>
                </patternFill>
              </fill>
            </x14:dxf>
          </x14:cfRule>
          <xm:sqref>C2792:G2792</xm:sqref>
        </x14:conditionalFormatting>
        <x14:conditionalFormatting xmlns:xm="http://schemas.microsoft.com/office/excel/2006/main">
          <x14:cfRule type="expression" priority="1924" id="{DCDECECA-055D-4BCB-B856-C017E223FFA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E2827:H2831</xm:sqref>
        </x14:conditionalFormatting>
        <x14:conditionalFormatting xmlns:xm="http://schemas.microsoft.com/office/excel/2006/main">
          <x14:cfRule type="expression" priority="1923" id="{DEF2FC6C-3ADA-44DC-99DE-C2532BD0C275}">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C2828:D2831</xm:sqref>
        </x14:conditionalFormatting>
        <x14:conditionalFormatting xmlns:xm="http://schemas.microsoft.com/office/excel/2006/main">
          <x14:cfRule type="expression" priority="1922" id="{0F884B2A-B622-4CB5-93DB-FD3E19127404}">
            <xm:f>$H$419=Tablas!$C$41</xm:f>
            <x14:dxf>
              <fill>
                <patternFill>
                  <bgColor rgb="FFB9E0FF"/>
                </patternFill>
              </fill>
            </x14:dxf>
          </x14:cfRule>
          <xm:sqref>E2827:H2827</xm:sqref>
        </x14:conditionalFormatting>
        <x14:conditionalFormatting xmlns:xm="http://schemas.microsoft.com/office/excel/2006/main">
          <x14:cfRule type="expression" priority="1921" id="{ED220FD3-C889-4D3D-B505-E3F67DB83E3B}">
            <xm:f>$H$419=Tablas!$C$41</xm:f>
            <x14:dxf>
              <fill>
                <patternFill>
                  <bgColor rgb="FFB9E0FF"/>
                </patternFill>
              </fill>
            </x14:dxf>
          </x14:cfRule>
          <xm:sqref>C2831:D2831</xm:sqref>
        </x14:conditionalFormatting>
        <x14:conditionalFormatting xmlns:xm="http://schemas.microsoft.com/office/excel/2006/main">
          <x14:cfRule type="cellIs" priority="1918" operator="notEqual" id="{570285D3-A56A-4818-BADB-AE419F3F3903}">
            <xm:f>'Dotacion de personal'!$F$38</xm:f>
            <x14:dxf>
              <fill>
                <patternFill>
                  <bgColor rgb="FFFF9999"/>
                </patternFill>
              </fill>
            </x14:dxf>
          </x14:cfRule>
          <xm:sqref>E2846</xm:sqref>
        </x14:conditionalFormatting>
        <x14:conditionalFormatting xmlns:xm="http://schemas.microsoft.com/office/excel/2006/main">
          <x14:cfRule type="cellIs" priority="1917" operator="notEqual" id="{3A220723-7365-4878-A0D4-2BD46EDD04F1}">
            <xm:f>'Dotacion de personal'!$G$38</xm:f>
            <x14:dxf>
              <fill>
                <patternFill>
                  <bgColor rgb="FFFF9999"/>
                </patternFill>
              </fill>
            </x14:dxf>
          </x14:cfRule>
          <xm:sqref>F2846</xm:sqref>
        </x14:conditionalFormatting>
        <x14:conditionalFormatting xmlns:xm="http://schemas.microsoft.com/office/excel/2006/main">
          <x14:cfRule type="cellIs" priority="1916" operator="notEqual" id="{328402C5-F0D2-4F18-87F2-AE79B3448545}">
            <xm:f>'Dotacion de personal'!$H$38</xm:f>
            <x14:dxf>
              <fill>
                <patternFill>
                  <bgColor rgb="FFFF9999"/>
                </patternFill>
              </fill>
            </x14:dxf>
          </x14:cfRule>
          <xm:sqref>G2846</xm:sqref>
        </x14:conditionalFormatting>
        <x14:conditionalFormatting xmlns:xm="http://schemas.microsoft.com/office/excel/2006/main">
          <x14:cfRule type="cellIs" priority="1915" operator="notEqual" id="{F0F5B564-9FE7-4542-8578-98BC89A7B91A}">
            <xm:f>'Dotacion de personal'!$I$38</xm:f>
            <x14:dxf>
              <fill>
                <patternFill>
                  <bgColor rgb="FFFF9999"/>
                </patternFill>
              </fill>
            </x14:dxf>
          </x14:cfRule>
          <xm:sqref>H2846</xm:sqref>
        </x14:conditionalFormatting>
        <x14:conditionalFormatting xmlns:xm="http://schemas.microsoft.com/office/excel/2006/main">
          <x14:cfRule type="cellIs" priority="1914" operator="notEqual" id="{6D9E9284-AC02-47F2-B7C4-7389ED922C92}">
            <xm:f>'Dotacion de personal'!$J$38</xm:f>
            <x14:dxf>
              <fill>
                <patternFill>
                  <bgColor rgb="FFFF9999"/>
                </patternFill>
              </fill>
            </x14:dxf>
          </x14:cfRule>
          <xm:sqref>I2846</xm:sqref>
        </x14:conditionalFormatting>
        <x14:conditionalFormatting xmlns:xm="http://schemas.microsoft.com/office/excel/2006/main">
          <x14:cfRule type="cellIs" priority="1913" operator="notEqual" id="{A3B10F02-1B17-4034-B7B2-1263F0D3036A}">
            <xm:f>'Dotacion de personal'!$F$39</xm:f>
            <x14:dxf>
              <fill>
                <patternFill>
                  <bgColor rgb="FFFF9999"/>
                </patternFill>
              </fill>
            </x14:dxf>
          </x14:cfRule>
          <xm:sqref>E2847</xm:sqref>
        </x14:conditionalFormatting>
        <x14:conditionalFormatting xmlns:xm="http://schemas.microsoft.com/office/excel/2006/main">
          <x14:cfRule type="cellIs" priority="1912" operator="notEqual" id="{504E284C-272C-4A98-A06E-A25B27BCE329}">
            <xm:f>'Dotacion de personal'!$F$40</xm:f>
            <x14:dxf>
              <fill>
                <patternFill>
                  <bgColor rgb="FFFF9999"/>
                </patternFill>
              </fill>
            </x14:dxf>
          </x14:cfRule>
          <xm:sqref>E2848</xm:sqref>
        </x14:conditionalFormatting>
        <x14:conditionalFormatting xmlns:xm="http://schemas.microsoft.com/office/excel/2006/main">
          <x14:cfRule type="cellIs" priority="1911" operator="notEqual" id="{3AA6739E-C932-4F9A-8605-3D8771BB74ED}">
            <xm:f>'Dotacion de personal'!$G$39</xm:f>
            <x14:dxf>
              <fill>
                <patternFill>
                  <bgColor rgb="FFFF9999"/>
                </patternFill>
              </fill>
            </x14:dxf>
          </x14:cfRule>
          <xm:sqref>F2847</xm:sqref>
        </x14:conditionalFormatting>
        <x14:conditionalFormatting xmlns:xm="http://schemas.microsoft.com/office/excel/2006/main">
          <x14:cfRule type="cellIs" priority="1910" operator="notEqual" id="{6E9F695B-31F4-4535-B9CB-FD7BDF926F7C}">
            <xm:f>'Dotacion de personal'!$G$40</xm:f>
            <x14:dxf>
              <fill>
                <patternFill>
                  <bgColor rgb="FFFF9999"/>
                </patternFill>
              </fill>
            </x14:dxf>
          </x14:cfRule>
          <xm:sqref>F2848</xm:sqref>
        </x14:conditionalFormatting>
        <x14:conditionalFormatting xmlns:xm="http://schemas.microsoft.com/office/excel/2006/main">
          <x14:cfRule type="cellIs" priority="1909" operator="notEqual" id="{F014DA35-A263-4502-8DC9-C325561A29DA}">
            <xm:f>'Dotacion de personal'!$H$39</xm:f>
            <x14:dxf>
              <fill>
                <patternFill>
                  <bgColor rgb="FFFF9999"/>
                </patternFill>
              </fill>
            </x14:dxf>
          </x14:cfRule>
          <xm:sqref>G2847</xm:sqref>
        </x14:conditionalFormatting>
        <x14:conditionalFormatting xmlns:xm="http://schemas.microsoft.com/office/excel/2006/main">
          <x14:cfRule type="cellIs" priority="1908" operator="notEqual" id="{BFA2F7AB-F878-4F4E-8768-E3C496573686}">
            <xm:f>'Dotacion de personal'!$H$40</xm:f>
            <x14:dxf>
              <fill>
                <patternFill>
                  <bgColor rgb="FFFF9999"/>
                </patternFill>
              </fill>
            </x14:dxf>
          </x14:cfRule>
          <xm:sqref>G2848</xm:sqref>
        </x14:conditionalFormatting>
        <x14:conditionalFormatting xmlns:xm="http://schemas.microsoft.com/office/excel/2006/main">
          <x14:cfRule type="cellIs" priority="1907" operator="notEqual" id="{9D2F391A-D004-4223-A4CC-79921A4C42B7}">
            <xm:f>'Dotacion de personal'!$I$39</xm:f>
            <x14:dxf>
              <fill>
                <patternFill>
                  <bgColor rgb="FFFF9999"/>
                </patternFill>
              </fill>
            </x14:dxf>
          </x14:cfRule>
          <xm:sqref>H2847</xm:sqref>
        </x14:conditionalFormatting>
        <x14:conditionalFormatting xmlns:xm="http://schemas.microsoft.com/office/excel/2006/main">
          <x14:cfRule type="cellIs" priority="1906" operator="notEqual" id="{2F044AA7-5E68-403A-A5FE-2797F1A72808}">
            <xm:f>'Dotacion de personal'!$I$40</xm:f>
            <x14:dxf>
              <fill>
                <patternFill>
                  <bgColor rgb="FFFF9999"/>
                </patternFill>
              </fill>
            </x14:dxf>
          </x14:cfRule>
          <xm:sqref>H2848</xm:sqref>
        </x14:conditionalFormatting>
        <x14:conditionalFormatting xmlns:xm="http://schemas.microsoft.com/office/excel/2006/main">
          <x14:cfRule type="cellIs" priority="1905" operator="notEqual" id="{F2D7BC82-FF70-403C-8A3C-2E73D62E5B8B}">
            <xm:f>'Dotacion de personal'!$J$39</xm:f>
            <x14:dxf>
              <fill>
                <patternFill>
                  <bgColor rgb="FFFF9999"/>
                </patternFill>
              </fill>
            </x14:dxf>
          </x14:cfRule>
          <xm:sqref>I2847</xm:sqref>
        </x14:conditionalFormatting>
        <x14:conditionalFormatting xmlns:xm="http://schemas.microsoft.com/office/excel/2006/main">
          <x14:cfRule type="cellIs" priority="1904" operator="notEqual" id="{9B8624D4-1639-4AEC-9D8F-C5C0C616CE84}">
            <xm:f>'Dotacion de personal'!$J$40</xm:f>
            <x14:dxf>
              <fill>
                <patternFill>
                  <bgColor rgb="FFFF9999"/>
                </patternFill>
              </fill>
            </x14:dxf>
          </x14:cfRule>
          <xm:sqref>I2848</xm:sqref>
        </x14:conditionalFormatting>
        <x14:conditionalFormatting xmlns:xm="http://schemas.microsoft.com/office/excel/2006/main">
          <x14:cfRule type="expression" priority="1902" id="{85868E90-AC28-4F4D-8C3F-3F0D8C0401DB}">
            <xm:f>$H$419=Tablas!$C$10</xm:f>
            <x14:dxf>
              <border>
                <left style="thin">
                  <color auto="1"/>
                </left>
                <right style="thin">
                  <color auto="1"/>
                </right>
                <top style="thin">
                  <color auto="1"/>
                </top>
                <bottom style="thin">
                  <color auto="1"/>
                </bottom>
                <vertical/>
                <horizontal/>
              </border>
            </x14:dxf>
          </x14:cfRule>
          <xm:sqref>D2821</xm:sqref>
        </x14:conditionalFormatting>
        <x14:conditionalFormatting xmlns:xm="http://schemas.microsoft.com/office/excel/2006/main">
          <x14:cfRule type="expression" priority="1901" id="{93912A0E-7A13-4B68-9ABB-283C1E88C66E}">
            <xm:f>$H$419=Tablas!$C$10</xm:f>
            <x14:dxf>
              <border>
                <left style="thin">
                  <color auto="1"/>
                </left>
                <right style="thin">
                  <color auto="1"/>
                </right>
                <top style="thin">
                  <color auto="1"/>
                </top>
                <bottom style="thin">
                  <color auto="1"/>
                </bottom>
                <vertical/>
                <horizontal/>
              </border>
            </x14:dxf>
          </x14:cfRule>
          <xm:sqref>E2823:P2823</xm:sqref>
        </x14:conditionalFormatting>
        <x14:conditionalFormatting xmlns:xm="http://schemas.microsoft.com/office/excel/2006/main">
          <x14:cfRule type="expression" priority="1885" id="{8B28D880-83B7-4E51-9BB8-29FD5405D634}">
            <xm:f>AND($D$344=Tablas!$C$62,$G$344=Tablas!$C$54)</xm:f>
            <x14:dxf>
              <border>
                <left style="thin">
                  <color auto="1"/>
                </left>
                <right style="thin">
                  <color auto="1"/>
                </right>
                <top style="thin">
                  <color auto="1"/>
                </top>
                <bottom style="thin">
                  <color auto="1"/>
                </bottom>
                <vertical/>
                <horizontal/>
              </border>
            </x14:dxf>
          </x14:cfRule>
          <xm:sqref>D2894:I2909 D2910:H2910</xm:sqref>
        </x14:conditionalFormatting>
        <x14:conditionalFormatting xmlns:xm="http://schemas.microsoft.com/office/excel/2006/main">
          <x14:cfRule type="expression" priority="1884" id="{0040102E-3226-46D0-B349-883C0E4200D6}">
            <xm:f>AND($D$344=Tablas!$C$62,$G$344=Tablas!$C$54)</xm:f>
            <x14:dxf>
              <fill>
                <patternFill>
                  <bgColor rgb="FFB7E0FF"/>
                </patternFill>
              </fill>
            </x14:dxf>
          </x14:cfRule>
          <xm:sqref>D2894:I2894</xm:sqref>
        </x14:conditionalFormatting>
        <x14:conditionalFormatting xmlns:xm="http://schemas.microsoft.com/office/excel/2006/main">
          <x14:cfRule type="expression" priority="1883" id="{4FE10775-4C98-4431-83BD-5413104A17FA}">
            <xm:f>AND($D$344=Tablas!$C$62,$G$344=Tablas!$C$54)</xm:f>
            <x14:dxf>
              <fill>
                <patternFill>
                  <bgColor rgb="FFB7E0FF"/>
                </patternFill>
              </fill>
            </x14:dxf>
          </x14:cfRule>
          <xm:sqref>D2910:H2910</xm:sqref>
        </x14:conditionalFormatting>
        <x14:conditionalFormatting xmlns:xm="http://schemas.microsoft.com/office/excel/2006/main">
          <x14:cfRule type="expression" priority="1881" id="{AF5CE8A6-6842-4281-82A7-7875E9609428}">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D2837:E2840</xm:sqref>
        </x14:conditionalFormatting>
        <x14:conditionalFormatting xmlns:xm="http://schemas.microsoft.com/office/excel/2006/main">
          <x14:cfRule type="expression" priority="1880" id="{A8E78D4E-C95B-45FF-8B9D-71E49C432C5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C2838:C2840</xm:sqref>
        </x14:conditionalFormatting>
        <x14:conditionalFormatting xmlns:xm="http://schemas.microsoft.com/office/excel/2006/main">
          <x14:cfRule type="expression" priority="1879" id="{77BDDC82-E208-44EA-9CA3-6667A888656B}">
            <xm:f>OR(AND($D$344=Tablas!$C$61,$G$344=Tablas!$C$53),AND($D$344=Tablas!$C$61,$G$344=Tablas!$C$54),AND($D$344=Tablas!$C$62,$G$344=Tablas!$C$53),AND($D$344=Tablas!$C$62,$G$344=Tablas!$C$54),AND($D$344=Tablas!$C$62,$G$344=Tablas!$C$56))</xm:f>
            <x14:dxf>
              <fill>
                <patternFill>
                  <bgColor rgb="FFB7E0FF"/>
                </patternFill>
              </fill>
            </x14:dxf>
          </x14:cfRule>
          <xm:sqref>D2837:E2837</xm:sqref>
        </x14:conditionalFormatting>
        <x14:conditionalFormatting xmlns:xm="http://schemas.microsoft.com/office/excel/2006/main">
          <x14:cfRule type="expression" priority="1878" id="{06B549E2-3FA9-47EC-BFC7-D40DF8520AA6}">
            <xm:f>OR(AND($D$344=Tablas!$C$61,$G$344=Tablas!$C$53),AND($D$344=Tablas!$C$61,$G$344=Tablas!$C$54),AND($D$344=Tablas!$C$62,$G$344=Tablas!$C$53),AND($D$344=Tablas!$C$62,$G$344=Tablas!$C$54),AND($D$344=Tablas!$C$62,$G$344=Tablas!$C$56))</xm:f>
            <x14:dxf>
              <fill>
                <patternFill>
                  <bgColor rgb="FFB7E0FF"/>
                </patternFill>
              </fill>
            </x14:dxf>
          </x14:cfRule>
          <xm:sqref>C2840</xm:sqref>
        </x14:conditionalFormatting>
        <x14:conditionalFormatting xmlns:xm="http://schemas.microsoft.com/office/excel/2006/main">
          <x14:cfRule type="expression" priority="1877" id="{CC712874-74F9-4DCB-85B9-0383F1BC6BE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E2845:J2849</xm:sqref>
        </x14:conditionalFormatting>
        <x14:conditionalFormatting xmlns:xm="http://schemas.microsoft.com/office/excel/2006/main">
          <x14:cfRule type="expression" priority="1876" id="{F94B56E8-9A6A-4317-BA5D-817CE27FACA4}">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C2846:D2849</xm:sqref>
        </x14:conditionalFormatting>
        <x14:conditionalFormatting xmlns:xm="http://schemas.microsoft.com/office/excel/2006/main">
          <x14:cfRule type="expression" priority="1875" id="{65D9C425-ACE3-47D5-AF4C-6EB0F24ADFF2}">
            <xm:f>OR(AND($D$344=Tablas!$C$61,$G$344=Tablas!$C$53),AND($D$344=Tablas!$C$54),AND($D$344=Tablas!$C$62,$G$344=Tablas!$C$53),AND($D$344=Tablas!$C$62,$G$344=Tablas!$C$54),AND($D$344=Tablas!$C$62,$G$344=Tablas!$C$56))</xm:f>
            <x14:dxf>
              <fill>
                <patternFill>
                  <bgColor rgb="FFB9E0FF"/>
                </patternFill>
              </fill>
            </x14:dxf>
          </x14:cfRule>
          <xm:sqref>E2845:J2845</xm:sqref>
        </x14:conditionalFormatting>
        <x14:conditionalFormatting xmlns:xm="http://schemas.microsoft.com/office/excel/2006/main">
          <x14:cfRule type="expression" priority="1874" id="{ACFE0DEB-FFCC-4F8F-80C6-ADC338167E99}">
            <xm:f>OR(AND($D$344=Tablas!$C$61,$G$344=Tablas!$C$53),AND($D$344=Tablas!$C$54),AND($D$344=Tablas!$C$62,$G$344=Tablas!$C$53),AND($D$344=Tablas!$C$62,$G$344=Tablas!$C$54),AND($D$344=Tablas!$C$62,$G$344=Tablas!$C$56))</xm:f>
            <x14:dxf>
              <fill>
                <patternFill>
                  <bgColor rgb="FFB9E0FF"/>
                </patternFill>
              </fill>
            </x14:dxf>
          </x14:cfRule>
          <xm:sqref>J2846:J2848</xm:sqref>
        </x14:conditionalFormatting>
        <x14:conditionalFormatting xmlns:xm="http://schemas.microsoft.com/office/excel/2006/main">
          <x14:cfRule type="expression" priority="1873" id="{0D5FAD13-B9EF-424B-90D8-3F3E0AF5A73F}">
            <xm:f>OR(AND($D$344=Tablas!$C$61,$G$344=Tablas!$C$53),AND($D$344=Tablas!$C$54),AND($D$344=Tablas!$C$62,$G$344=Tablas!$C$53),AND($D$344=Tablas!$C$62,$G$344=Tablas!$C$54),AND($D$344=Tablas!$C$62,$G$344=Tablas!$C$56))</xm:f>
            <x14:dxf>
              <fill>
                <patternFill>
                  <bgColor rgb="FFB9E0FF"/>
                </patternFill>
              </fill>
            </x14:dxf>
          </x14:cfRule>
          <xm:sqref>C2849:J2849</xm:sqref>
        </x14:conditionalFormatting>
        <x14:conditionalFormatting xmlns:xm="http://schemas.microsoft.com/office/excel/2006/main">
          <x14:cfRule type="expression" priority="1872" id="{E25A1D57-35C7-4071-9EB3-A873F397354A}">
            <xm:f>AND($E$198&lt;&gt;$J$209,OR(AND($D$104=Tablas!$C$61,$G$104=Tablas!$C$53),AND($D$104=Tablas!$C$61,$G$104=Tablas!$C$54),AND($D$104=Tablas!$C$62,$G$104=Tablas!$C$53),AND($D$104=Tablas!$C$62,$G$104=Tablas!$C$54),AND($D$104=Tablas!$C$62,$G$104=Tablas!$C$56)))</xm:f>
            <x14:dxf>
              <fill>
                <patternFill>
                  <bgColor rgb="FFFF9999"/>
                </patternFill>
              </fill>
            </x14:dxf>
          </x14:cfRule>
          <xm:sqref>J2849</xm:sqref>
        </x14:conditionalFormatting>
        <x14:conditionalFormatting xmlns:xm="http://schemas.microsoft.com/office/excel/2006/main">
          <x14:cfRule type="expression" priority="1871" id="{3375F7F6-2455-4DC7-8743-272571370AA3}">
            <xm:f>AND($D$344=Tablas!$C$62,$G$344=Tablas!$C$54,$E$414&gt;0)</xm:f>
            <x14:dxf>
              <border>
                <left style="thin">
                  <color auto="1"/>
                </left>
                <right style="thin">
                  <color auto="1"/>
                </right>
                <top style="thin">
                  <color auto="1"/>
                </top>
                <bottom style="thin">
                  <color auto="1"/>
                </bottom>
              </border>
            </x14:dxf>
          </x14:cfRule>
          <xm:sqref>F2884:J2888</xm:sqref>
        </x14:conditionalFormatting>
        <x14:conditionalFormatting xmlns:xm="http://schemas.microsoft.com/office/excel/2006/main">
          <x14:cfRule type="expression" priority="1870" id="{201E2534-2E8B-407F-B59B-3EAA8C797D0E}">
            <xm:f>AND($D$344=Tablas!$C$62,$G$344=Tablas!$C$54,$E$414&gt;0)</xm:f>
            <x14:dxf>
              <fill>
                <patternFill>
                  <bgColor rgb="FFB9E0FF"/>
                </patternFill>
              </fill>
            </x14:dxf>
          </x14:cfRule>
          <xm:sqref>F2884:J2884</xm:sqref>
        </x14:conditionalFormatting>
        <x14:conditionalFormatting xmlns:xm="http://schemas.microsoft.com/office/excel/2006/main">
          <x14:cfRule type="expression" priority="1869" id="{CE13FF4A-6DDB-46D8-9643-7BD5DF71D394}">
            <xm:f>AND($H$419=Tablas!$C$41,$H$431&lt;&gt;$E$414)</xm:f>
            <x14:dxf>
              <fill>
                <patternFill>
                  <bgColor rgb="FFFF9999"/>
                </patternFill>
              </fill>
            </x14:dxf>
          </x14:cfRule>
          <xm:sqref>H2831</xm:sqref>
        </x14:conditionalFormatting>
        <x14:conditionalFormatting xmlns:xm="http://schemas.microsoft.com/office/excel/2006/main">
          <x14:cfRule type="expression" priority="1826" id="{C92E33B2-8280-4951-B9FC-D0870FE75CD3}">
            <xm:f>OR(AND($D$344=Tablas!$C$62,$G$344=Tablas!$C$54),AND($D$344=Tablas!$C$62,$G$344=Tablas!$C$57))</xm:f>
            <x14:dxf>
              <border>
                <left style="thin">
                  <color auto="1"/>
                </left>
                <right style="thin">
                  <color auto="1"/>
                </right>
                <top style="thin">
                  <color auto="1"/>
                </top>
                <bottom style="thin">
                  <color auto="1"/>
                </bottom>
                <vertical/>
                <horizontal/>
              </border>
            </x14:dxf>
          </x14:cfRule>
          <xm:sqref>D3124:E3128</xm:sqref>
        </x14:conditionalFormatting>
        <x14:conditionalFormatting xmlns:xm="http://schemas.microsoft.com/office/excel/2006/main">
          <x14:cfRule type="expression" priority="1825" id="{BE38DF18-ED98-4890-AD07-E7E60FF17371}">
            <xm:f>OR(AND($D$344=Tablas!$C$62,$G$344=Tablas!$C$54),AND($D$344=Tablas!$C$62,$G$344=Tablas!$C$57))</xm:f>
            <x14:dxf>
              <fill>
                <patternFill>
                  <bgColor rgb="FFB7E0FF"/>
                </patternFill>
              </fill>
            </x14:dxf>
          </x14:cfRule>
          <xm:sqref>D3124</xm:sqref>
        </x14:conditionalFormatting>
        <x14:conditionalFormatting xmlns:xm="http://schemas.microsoft.com/office/excel/2006/main">
          <x14:cfRule type="expression" priority="1868" id="{94AF02BF-834A-44A3-877C-F39A70AF4413}">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C3032:G3047</xm:sqref>
        </x14:conditionalFormatting>
        <x14:conditionalFormatting xmlns:xm="http://schemas.microsoft.com/office/excel/2006/main">
          <x14:cfRule type="expression" priority="1865" id="{785BF281-4ACB-4E91-91D3-472375ECEBC8}">
            <xm:f>OR($D$386=Tablas!$C$35,$D$386=Tablas!$C$36,$D$3866=Tablas!$C$37)</xm:f>
            <x14:dxf>
              <fill>
                <patternFill>
                  <bgColor rgb="FFB7E0FF"/>
                </patternFill>
              </fill>
            </x14:dxf>
          </x14:cfRule>
          <xm:sqref>C3032:G3032</xm:sqref>
        </x14:conditionalFormatting>
        <x14:conditionalFormatting xmlns:xm="http://schemas.microsoft.com/office/excel/2006/main">
          <x14:cfRule type="expression" priority="1863" id="{C2A005B9-E402-4C6A-81EE-3D80CDAB59B6}">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E3067:H3071</xm:sqref>
        </x14:conditionalFormatting>
        <x14:conditionalFormatting xmlns:xm="http://schemas.microsoft.com/office/excel/2006/main">
          <x14:cfRule type="expression" priority="1862" id="{5B36440E-D1D3-4F9C-9F08-2D79932B607C}">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C3068:D3071</xm:sqref>
        </x14:conditionalFormatting>
        <x14:conditionalFormatting xmlns:xm="http://schemas.microsoft.com/office/excel/2006/main">
          <x14:cfRule type="expression" priority="1861" id="{1BC076FB-4AF9-4D8D-8A10-6AD3908C07EA}">
            <xm:f>$H$419=Tablas!$C$41</xm:f>
            <x14:dxf>
              <fill>
                <patternFill>
                  <bgColor rgb="FFB9E0FF"/>
                </patternFill>
              </fill>
            </x14:dxf>
          </x14:cfRule>
          <xm:sqref>E3067:H3067</xm:sqref>
        </x14:conditionalFormatting>
        <x14:conditionalFormatting xmlns:xm="http://schemas.microsoft.com/office/excel/2006/main">
          <x14:cfRule type="expression" priority="1860" id="{FE583A0D-9D12-40D0-A8C0-4DCB41738F58}">
            <xm:f>$H$419=Tablas!$C$41</xm:f>
            <x14:dxf>
              <fill>
                <patternFill>
                  <bgColor rgb="FFB9E0FF"/>
                </patternFill>
              </fill>
            </x14:dxf>
          </x14:cfRule>
          <xm:sqref>C3071:D3071</xm:sqref>
        </x14:conditionalFormatting>
        <x14:conditionalFormatting xmlns:xm="http://schemas.microsoft.com/office/excel/2006/main">
          <x14:cfRule type="cellIs" priority="1857" operator="notEqual" id="{2F9C574B-B12D-4DAF-A211-C5281C24B264}">
            <xm:f>'Dotacion de personal'!$F$38</xm:f>
            <x14:dxf>
              <fill>
                <patternFill>
                  <bgColor rgb="FFFF9999"/>
                </patternFill>
              </fill>
            </x14:dxf>
          </x14:cfRule>
          <xm:sqref>E3086</xm:sqref>
        </x14:conditionalFormatting>
        <x14:conditionalFormatting xmlns:xm="http://schemas.microsoft.com/office/excel/2006/main">
          <x14:cfRule type="cellIs" priority="1856" operator="notEqual" id="{8A0C5269-D9B6-49F3-A341-3C8EB12EA34D}">
            <xm:f>'Dotacion de personal'!$G$38</xm:f>
            <x14:dxf>
              <fill>
                <patternFill>
                  <bgColor rgb="FFFF9999"/>
                </patternFill>
              </fill>
            </x14:dxf>
          </x14:cfRule>
          <xm:sqref>F3086</xm:sqref>
        </x14:conditionalFormatting>
        <x14:conditionalFormatting xmlns:xm="http://schemas.microsoft.com/office/excel/2006/main">
          <x14:cfRule type="cellIs" priority="1855" operator="notEqual" id="{98B3CE37-8F07-4148-AA1C-427C93434267}">
            <xm:f>'Dotacion de personal'!$H$38</xm:f>
            <x14:dxf>
              <fill>
                <patternFill>
                  <bgColor rgb="FFFF9999"/>
                </patternFill>
              </fill>
            </x14:dxf>
          </x14:cfRule>
          <xm:sqref>G3086</xm:sqref>
        </x14:conditionalFormatting>
        <x14:conditionalFormatting xmlns:xm="http://schemas.microsoft.com/office/excel/2006/main">
          <x14:cfRule type="cellIs" priority="1854" operator="notEqual" id="{DC71D8B5-745A-428F-91F8-5BB4EE70A51D}">
            <xm:f>'Dotacion de personal'!$I$38</xm:f>
            <x14:dxf>
              <fill>
                <patternFill>
                  <bgColor rgb="FFFF9999"/>
                </patternFill>
              </fill>
            </x14:dxf>
          </x14:cfRule>
          <xm:sqref>H3086</xm:sqref>
        </x14:conditionalFormatting>
        <x14:conditionalFormatting xmlns:xm="http://schemas.microsoft.com/office/excel/2006/main">
          <x14:cfRule type="cellIs" priority="1853" operator="notEqual" id="{D4EA38CA-D6B7-456C-B5D5-97B355320341}">
            <xm:f>'Dotacion de personal'!$J$38</xm:f>
            <x14:dxf>
              <fill>
                <patternFill>
                  <bgColor rgb="FFFF9999"/>
                </patternFill>
              </fill>
            </x14:dxf>
          </x14:cfRule>
          <xm:sqref>I3086</xm:sqref>
        </x14:conditionalFormatting>
        <x14:conditionalFormatting xmlns:xm="http://schemas.microsoft.com/office/excel/2006/main">
          <x14:cfRule type="cellIs" priority="1852" operator="notEqual" id="{E6D236CC-EDD9-4CD9-B022-677F2DD9684C}">
            <xm:f>'Dotacion de personal'!$F$39</xm:f>
            <x14:dxf>
              <fill>
                <patternFill>
                  <bgColor rgb="FFFF9999"/>
                </patternFill>
              </fill>
            </x14:dxf>
          </x14:cfRule>
          <xm:sqref>E3087</xm:sqref>
        </x14:conditionalFormatting>
        <x14:conditionalFormatting xmlns:xm="http://schemas.microsoft.com/office/excel/2006/main">
          <x14:cfRule type="cellIs" priority="1851" operator="notEqual" id="{1FCA067D-FF11-468D-AADA-0D292F9036CD}">
            <xm:f>'Dotacion de personal'!$F$40</xm:f>
            <x14:dxf>
              <fill>
                <patternFill>
                  <bgColor rgb="FFFF9999"/>
                </patternFill>
              </fill>
            </x14:dxf>
          </x14:cfRule>
          <xm:sqref>E3088</xm:sqref>
        </x14:conditionalFormatting>
        <x14:conditionalFormatting xmlns:xm="http://schemas.microsoft.com/office/excel/2006/main">
          <x14:cfRule type="cellIs" priority="1850" operator="notEqual" id="{F7230C05-4D73-4836-951E-22AF2F696871}">
            <xm:f>'Dotacion de personal'!$G$39</xm:f>
            <x14:dxf>
              <fill>
                <patternFill>
                  <bgColor rgb="FFFF9999"/>
                </patternFill>
              </fill>
            </x14:dxf>
          </x14:cfRule>
          <xm:sqref>F3087</xm:sqref>
        </x14:conditionalFormatting>
        <x14:conditionalFormatting xmlns:xm="http://schemas.microsoft.com/office/excel/2006/main">
          <x14:cfRule type="cellIs" priority="1849" operator="notEqual" id="{3FED3F1A-BEBF-4E16-9352-9483CC9F985E}">
            <xm:f>'Dotacion de personal'!$G$40</xm:f>
            <x14:dxf>
              <fill>
                <patternFill>
                  <bgColor rgb="FFFF9999"/>
                </patternFill>
              </fill>
            </x14:dxf>
          </x14:cfRule>
          <xm:sqref>F3088</xm:sqref>
        </x14:conditionalFormatting>
        <x14:conditionalFormatting xmlns:xm="http://schemas.microsoft.com/office/excel/2006/main">
          <x14:cfRule type="cellIs" priority="1848" operator="notEqual" id="{82AD407C-B2F2-44FF-B778-12D59BA59CE5}">
            <xm:f>'Dotacion de personal'!$H$39</xm:f>
            <x14:dxf>
              <fill>
                <patternFill>
                  <bgColor rgb="FFFF9999"/>
                </patternFill>
              </fill>
            </x14:dxf>
          </x14:cfRule>
          <xm:sqref>G3087</xm:sqref>
        </x14:conditionalFormatting>
        <x14:conditionalFormatting xmlns:xm="http://schemas.microsoft.com/office/excel/2006/main">
          <x14:cfRule type="cellIs" priority="1847" operator="notEqual" id="{626A31ED-40AD-4EA0-AB03-1E611257A6B5}">
            <xm:f>'Dotacion de personal'!$H$40</xm:f>
            <x14:dxf>
              <fill>
                <patternFill>
                  <bgColor rgb="FFFF9999"/>
                </patternFill>
              </fill>
            </x14:dxf>
          </x14:cfRule>
          <xm:sqref>G3088</xm:sqref>
        </x14:conditionalFormatting>
        <x14:conditionalFormatting xmlns:xm="http://schemas.microsoft.com/office/excel/2006/main">
          <x14:cfRule type="cellIs" priority="1846" operator="notEqual" id="{BEBFD79A-6FD7-42EE-9566-5D0ABD23996D}">
            <xm:f>'Dotacion de personal'!$I$39</xm:f>
            <x14:dxf>
              <fill>
                <patternFill>
                  <bgColor rgb="FFFF9999"/>
                </patternFill>
              </fill>
            </x14:dxf>
          </x14:cfRule>
          <xm:sqref>H3087</xm:sqref>
        </x14:conditionalFormatting>
        <x14:conditionalFormatting xmlns:xm="http://schemas.microsoft.com/office/excel/2006/main">
          <x14:cfRule type="cellIs" priority="1845" operator="notEqual" id="{F90DB505-F444-4856-B514-219B46BB1640}">
            <xm:f>'Dotacion de personal'!$I$40</xm:f>
            <x14:dxf>
              <fill>
                <patternFill>
                  <bgColor rgb="FFFF9999"/>
                </patternFill>
              </fill>
            </x14:dxf>
          </x14:cfRule>
          <xm:sqref>H3088</xm:sqref>
        </x14:conditionalFormatting>
        <x14:conditionalFormatting xmlns:xm="http://schemas.microsoft.com/office/excel/2006/main">
          <x14:cfRule type="cellIs" priority="1844" operator="notEqual" id="{282D7F42-251E-4DCB-8FEC-CBD387B05567}">
            <xm:f>'Dotacion de personal'!$J$39</xm:f>
            <x14:dxf>
              <fill>
                <patternFill>
                  <bgColor rgb="FFFF9999"/>
                </patternFill>
              </fill>
            </x14:dxf>
          </x14:cfRule>
          <xm:sqref>I3087</xm:sqref>
        </x14:conditionalFormatting>
        <x14:conditionalFormatting xmlns:xm="http://schemas.microsoft.com/office/excel/2006/main">
          <x14:cfRule type="cellIs" priority="1843" operator="notEqual" id="{FA170360-C760-4CE8-B52F-66AF1492D7FD}">
            <xm:f>'Dotacion de personal'!$J$40</xm:f>
            <x14:dxf>
              <fill>
                <patternFill>
                  <bgColor rgb="FFFF9999"/>
                </patternFill>
              </fill>
            </x14:dxf>
          </x14:cfRule>
          <xm:sqref>I3088</xm:sqref>
        </x14:conditionalFormatting>
        <x14:conditionalFormatting xmlns:xm="http://schemas.microsoft.com/office/excel/2006/main">
          <x14:cfRule type="expression" priority="1841" id="{EEB6F2B5-4065-4055-9904-270130AD0BAA}">
            <xm:f>$H$419=Tablas!$C$10</xm:f>
            <x14:dxf>
              <border>
                <left style="thin">
                  <color auto="1"/>
                </left>
                <right style="thin">
                  <color auto="1"/>
                </right>
                <top style="thin">
                  <color auto="1"/>
                </top>
                <bottom style="thin">
                  <color auto="1"/>
                </bottom>
                <vertical/>
                <horizontal/>
              </border>
            </x14:dxf>
          </x14:cfRule>
          <xm:sqref>D3061</xm:sqref>
        </x14:conditionalFormatting>
        <x14:conditionalFormatting xmlns:xm="http://schemas.microsoft.com/office/excel/2006/main">
          <x14:cfRule type="expression" priority="1840" id="{39652C2E-0033-4E70-BC7A-9C792210D468}">
            <xm:f>$H$419=Tablas!$C$10</xm:f>
            <x14:dxf>
              <border>
                <left style="thin">
                  <color auto="1"/>
                </left>
                <right style="thin">
                  <color auto="1"/>
                </right>
                <top style="thin">
                  <color auto="1"/>
                </top>
                <bottom style="thin">
                  <color auto="1"/>
                </bottom>
                <vertical/>
                <horizontal/>
              </border>
            </x14:dxf>
          </x14:cfRule>
          <xm:sqref>E3063:P3063</xm:sqref>
        </x14:conditionalFormatting>
        <x14:conditionalFormatting xmlns:xm="http://schemas.microsoft.com/office/excel/2006/main">
          <x14:cfRule type="expression" priority="1824" id="{0E0173B4-0BC1-4A75-8B98-7CBD157D7516}">
            <xm:f>AND($D$344=Tablas!$C$62,$G$344=Tablas!$C$54)</xm:f>
            <x14:dxf>
              <border>
                <left style="thin">
                  <color auto="1"/>
                </left>
                <right style="thin">
                  <color auto="1"/>
                </right>
                <top style="thin">
                  <color auto="1"/>
                </top>
                <bottom style="thin">
                  <color auto="1"/>
                </bottom>
                <vertical/>
                <horizontal/>
              </border>
            </x14:dxf>
          </x14:cfRule>
          <xm:sqref>D3134:I3149 D3150:H3150</xm:sqref>
        </x14:conditionalFormatting>
        <x14:conditionalFormatting xmlns:xm="http://schemas.microsoft.com/office/excel/2006/main">
          <x14:cfRule type="expression" priority="1823" id="{85ED2792-9EED-42DE-A9A3-FF0694561B88}">
            <xm:f>AND($D$344=Tablas!$C$62,$G$344=Tablas!$C$54)</xm:f>
            <x14:dxf>
              <fill>
                <patternFill>
                  <bgColor rgb="FFB7E0FF"/>
                </patternFill>
              </fill>
            </x14:dxf>
          </x14:cfRule>
          <xm:sqref>D3134:I3134</xm:sqref>
        </x14:conditionalFormatting>
        <x14:conditionalFormatting xmlns:xm="http://schemas.microsoft.com/office/excel/2006/main">
          <x14:cfRule type="expression" priority="1822" id="{EBFB7C77-9806-4F41-94E0-3C97E7427ABF}">
            <xm:f>AND($D$344=Tablas!$C$62,$G$344=Tablas!$C$54)</xm:f>
            <x14:dxf>
              <fill>
                <patternFill>
                  <bgColor rgb="FFB7E0FF"/>
                </patternFill>
              </fill>
            </x14:dxf>
          </x14:cfRule>
          <xm:sqref>D3150:H3150</xm:sqref>
        </x14:conditionalFormatting>
        <x14:conditionalFormatting xmlns:xm="http://schemas.microsoft.com/office/excel/2006/main">
          <x14:cfRule type="expression" priority="1820" id="{F8E8A3AB-FEDE-4931-A658-18653C93453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D3077:E3080</xm:sqref>
        </x14:conditionalFormatting>
        <x14:conditionalFormatting xmlns:xm="http://schemas.microsoft.com/office/excel/2006/main">
          <x14:cfRule type="expression" priority="1819" id="{AF820A5E-4EA0-4263-AB34-12EBF0D28E29}">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C3078:C3080</xm:sqref>
        </x14:conditionalFormatting>
        <x14:conditionalFormatting xmlns:xm="http://schemas.microsoft.com/office/excel/2006/main">
          <x14:cfRule type="expression" priority="1818" id="{1BB2A6B7-6074-4400-BD42-5C62C935A030}">
            <xm:f>OR(AND($D$344=Tablas!$C$61,$G$344=Tablas!$C$53),AND($D$344=Tablas!$C$61,$G$344=Tablas!$C$54),AND($D$344=Tablas!$C$62,$G$344=Tablas!$C$53),AND($D$344=Tablas!$C$62,$G$344=Tablas!$C$54),AND($D$344=Tablas!$C$62,$G$344=Tablas!$C$56))</xm:f>
            <x14:dxf>
              <fill>
                <patternFill>
                  <bgColor rgb="FFB7E0FF"/>
                </patternFill>
              </fill>
            </x14:dxf>
          </x14:cfRule>
          <xm:sqref>D3077:E3077</xm:sqref>
        </x14:conditionalFormatting>
        <x14:conditionalFormatting xmlns:xm="http://schemas.microsoft.com/office/excel/2006/main">
          <x14:cfRule type="expression" priority="1817" id="{750953ED-3AC3-4B81-B787-BB70C0FD0888}">
            <xm:f>OR(AND($D$344=Tablas!$C$61,$G$344=Tablas!$C$53),AND($D$344=Tablas!$C$61,$G$344=Tablas!$C$54),AND($D$344=Tablas!$C$62,$G$344=Tablas!$C$53),AND($D$344=Tablas!$C$62,$G$344=Tablas!$C$54),AND($D$344=Tablas!$C$62,$G$344=Tablas!$C$56))</xm:f>
            <x14:dxf>
              <fill>
                <patternFill>
                  <bgColor rgb="FFB7E0FF"/>
                </patternFill>
              </fill>
            </x14:dxf>
          </x14:cfRule>
          <xm:sqref>C3080</xm:sqref>
        </x14:conditionalFormatting>
        <x14:conditionalFormatting xmlns:xm="http://schemas.microsoft.com/office/excel/2006/main">
          <x14:cfRule type="expression" priority="1816" id="{8BFA2C3C-FAC0-4C49-990A-3122B040A0FE}">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E3085:J3089</xm:sqref>
        </x14:conditionalFormatting>
        <x14:conditionalFormatting xmlns:xm="http://schemas.microsoft.com/office/excel/2006/main">
          <x14:cfRule type="expression" priority="1815" id="{82DEF3B1-0831-4111-99B2-5F437C9A86C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C3086:D3089</xm:sqref>
        </x14:conditionalFormatting>
        <x14:conditionalFormatting xmlns:xm="http://schemas.microsoft.com/office/excel/2006/main">
          <x14:cfRule type="expression" priority="1814" id="{7CB4AFD0-BCB3-4442-A699-090308E89664}">
            <xm:f>OR(AND($D$344=Tablas!$C$61,$G$344=Tablas!$C$53),AND($D$344=Tablas!$C$54),AND($D$344=Tablas!$C$62,$G$344=Tablas!$C$53),AND($D$344=Tablas!$C$62,$G$344=Tablas!$C$54),AND($D$344=Tablas!$C$62,$G$344=Tablas!$C$56))</xm:f>
            <x14:dxf>
              <fill>
                <patternFill>
                  <bgColor rgb="FFB9E0FF"/>
                </patternFill>
              </fill>
            </x14:dxf>
          </x14:cfRule>
          <xm:sqref>E3085:J3085</xm:sqref>
        </x14:conditionalFormatting>
        <x14:conditionalFormatting xmlns:xm="http://schemas.microsoft.com/office/excel/2006/main">
          <x14:cfRule type="expression" priority="1813" id="{B2BE52ED-BC30-4684-AF5E-20B686D07CD2}">
            <xm:f>OR(AND($D$344=Tablas!$C$61,$G$344=Tablas!$C$53),AND($D$344=Tablas!$C$54),AND($D$344=Tablas!$C$62,$G$344=Tablas!$C$53),AND($D$344=Tablas!$C$62,$G$344=Tablas!$C$54),AND($D$344=Tablas!$C$62,$G$344=Tablas!$C$56))</xm:f>
            <x14:dxf>
              <fill>
                <patternFill>
                  <bgColor rgb="FFB9E0FF"/>
                </patternFill>
              </fill>
            </x14:dxf>
          </x14:cfRule>
          <xm:sqref>J3086:J3088</xm:sqref>
        </x14:conditionalFormatting>
        <x14:conditionalFormatting xmlns:xm="http://schemas.microsoft.com/office/excel/2006/main">
          <x14:cfRule type="expression" priority="1812" id="{77248107-560D-4E52-BE07-7DEABF51D387}">
            <xm:f>OR(AND($D$344=Tablas!$C$61,$G$344=Tablas!$C$53),AND($D$344=Tablas!$C$54),AND($D$344=Tablas!$C$62,$G$344=Tablas!$C$53),AND($D$344=Tablas!$C$62,$G$344=Tablas!$C$54),AND($D$344=Tablas!$C$62,$G$344=Tablas!$C$56))</xm:f>
            <x14:dxf>
              <fill>
                <patternFill>
                  <bgColor rgb="FFB9E0FF"/>
                </patternFill>
              </fill>
            </x14:dxf>
          </x14:cfRule>
          <xm:sqref>C3089:J3089</xm:sqref>
        </x14:conditionalFormatting>
        <x14:conditionalFormatting xmlns:xm="http://schemas.microsoft.com/office/excel/2006/main">
          <x14:cfRule type="expression" priority="1811" id="{BCAC8249-89C8-4125-A713-4EB9D049A470}">
            <xm:f>AND($E$198&lt;&gt;$J$209,OR(AND($D$104=Tablas!$C$61,$G$104=Tablas!$C$53),AND($D$104=Tablas!$C$61,$G$104=Tablas!$C$54),AND($D$104=Tablas!$C$62,$G$104=Tablas!$C$53),AND($D$104=Tablas!$C$62,$G$104=Tablas!$C$54),AND($D$104=Tablas!$C$62,$G$104=Tablas!$C$56)))</xm:f>
            <x14:dxf>
              <fill>
                <patternFill>
                  <bgColor rgb="FFFF9999"/>
                </patternFill>
              </fill>
            </x14:dxf>
          </x14:cfRule>
          <xm:sqref>J3089</xm:sqref>
        </x14:conditionalFormatting>
        <x14:conditionalFormatting xmlns:xm="http://schemas.microsoft.com/office/excel/2006/main">
          <x14:cfRule type="expression" priority="1810" id="{0A59F3AE-DDB4-4FEF-AADC-EDC7D83EB6F8}">
            <xm:f>AND($D$344=Tablas!$C$62,$G$344=Tablas!$C$54,$E$414&gt;0)</xm:f>
            <x14:dxf>
              <border>
                <left style="thin">
                  <color auto="1"/>
                </left>
                <right style="thin">
                  <color auto="1"/>
                </right>
                <top style="thin">
                  <color auto="1"/>
                </top>
                <bottom style="thin">
                  <color auto="1"/>
                </bottom>
              </border>
            </x14:dxf>
          </x14:cfRule>
          <xm:sqref>F3124:J3128</xm:sqref>
        </x14:conditionalFormatting>
        <x14:conditionalFormatting xmlns:xm="http://schemas.microsoft.com/office/excel/2006/main">
          <x14:cfRule type="expression" priority="1809" id="{C17146E4-9907-4072-A56A-3DE899F5C0EE}">
            <xm:f>AND($D$344=Tablas!$C$62,$G$344=Tablas!$C$54,$E$414&gt;0)</xm:f>
            <x14:dxf>
              <fill>
                <patternFill>
                  <bgColor rgb="FFB9E0FF"/>
                </patternFill>
              </fill>
            </x14:dxf>
          </x14:cfRule>
          <xm:sqref>F3124:J3124</xm:sqref>
        </x14:conditionalFormatting>
        <x14:conditionalFormatting xmlns:xm="http://schemas.microsoft.com/office/excel/2006/main">
          <x14:cfRule type="expression" priority="1808" id="{1921BE9C-B900-4F4E-B85F-2B17CC5A7409}">
            <xm:f>AND($H$419=Tablas!$C$41,$H$431&lt;&gt;$E$414)</xm:f>
            <x14:dxf>
              <fill>
                <patternFill>
                  <bgColor rgb="FFFF9999"/>
                </patternFill>
              </fill>
            </x14:dxf>
          </x14:cfRule>
          <xm:sqref>H3071</xm:sqref>
        </x14:conditionalFormatting>
        <x14:conditionalFormatting xmlns:xm="http://schemas.microsoft.com/office/excel/2006/main">
          <x14:cfRule type="expression" priority="1765" id="{399830F6-6304-40A8-9907-AD3353D29902}">
            <xm:f>OR(AND($D$344=Tablas!$C$62,$G$344=Tablas!$C$54),AND($D$344=Tablas!$C$62,$G$344=Tablas!$C$57))</xm:f>
            <x14:dxf>
              <border>
                <left style="thin">
                  <color auto="1"/>
                </left>
                <right style="thin">
                  <color auto="1"/>
                </right>
                <top style="thin">
                  <color auto="1"/>
                </top>
                <bottom style="thin">
                  <color auto="1"/>
                </bottom>
                <vertical/>
                <horizontal/>
              </border>
            </x14:dxf>
          </x14:cfRule>
          <xm:sqref>D3364:E3368</xm:sqref>
        </x14:conditionalFormatting>
        <x14:conditionalFormatting xmlns:xm="http://schemas.microsoft.com/office/excel/2006/main">
          <x14:cfRule type="expression" priority="1764" id="{669E320C-8FE8-4AC9-B01B-18C401250BF5}">
            <xm:f>OR(AND($D$344=Tablas!$C$62,$G$344=Tablas!$C$54),AND($D$344=Tablas!$C$62,$G$344=Tablas!$C$57))</xm:f>
            <x14:dxf>
              <fill>
                <patternFill>
                  <bgColor rgb="FFB7E0FF"/>
                </patternFill>
              </fill>
            </x14:dxf>
          </x14:cfRule>
          <xm:sqref>D3364</xm:sqref>
        </x14:conditionalFormatting>
        <x14:conditionalFormatting xmlns:xm="http://schemas.microsoft.com/office/excel/2006/main">
          <x14:cfRule type="expression" priority="1807" id="{962B9FBF-C8D4-4119-AC4D-355BFFA6B433}">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C3272:G3287</xm:sqref>
        </x14:conditionalFormatting>
        <x14:conditionalFormatting xmlns:xm="http://schemas.microsoft.com/office/excel/2006/main">
          <x14:cfRule type="expression" priority="1804" id="{61A5EEDD-644C-4FB3-AD77-69F1266891A4}">
            <xm:f>OR($D$386=Tablas!$C$35,$D$386=Tablas!$C$36,$D$3866=Tablas!$C$37)</xm:f>
            <x14:dxf>
              <fill>
                <patternFill>
                  <bgColor rgb="FFB7E0FF"/>
                </patternFill>
              </fill>
            </x14:dxf>
          </x14:cfRule>
          <xm:sqref>C3272:G3272</xm:sqref>
        </x14:conditionalFormatting>
        <x14:conditionalFormatting xmlns:xm="http://schemas.microsoft.com/office/excel/2006/main">
          <x14:cfRule type="expression" priority="1802" id="{52C5C341-282C-4729-8F16-32B176C10E5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E3307:H3311</xm:sqref>
        </x14:conditionalFormatting>
        <x14:conditionalFormatting xmlns:xm="http://schemas.microsoft.com/office/excel/2006/main">
          <x14:cfRule type="expression" priority="1801" id="{637CB35D-8493-412B-9915-2E4BC0398581}">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C3308:D3311</xm:sqref>
        </x14:conditionalFormatting>
        <x14:conditionalFormatting xmlns:xm="http://schemas.microsoft.com/office/excel/2006/main">
          <x14:cfRule type="expression" priority="1800" id="{43CB9608-B1E6-41C9-A923-0AF6A1C349D1}">
            <xm:f>$H$419=Tablas!$C$41</xm:f>
            <x14:dxf>
              <fill>
                <patternFill>
                  <bgColor rgb="FFB9E0FF"/>
                </patternFill>
              </fill>
            </x14:dxf>
          </x14:cfRule>
          <xm:sqref>E3307:H3307</xm:sqref>
        </x14:conditionalFormatting>
        <x14:conditionalFormatting xmlns:xm="http://schemas.microsoft.com/office/excel/2006/main">
          <x14:cfRule type="expression" priority="1799" id="{6E96D495-7C95-4D3D-896A-EBBF74DFE5F4}">
            <xm:f>$H$419=Tablas!$C$41</xm:f>
            <x14:dxf>
              <fill>
                <patternFill>
                  <bgColor rgb="FFB9E0FF"/>
                </patternFill>
              </fill>
            </x14:dxf>
          </x14:cfRule>
          <xm:sqref>C3311:D3311</xm:sqref>
        </x14:conditionalFormatting>
        <x14:conditionalFormatting xmlns:xm="http://schemas.microsoft.com/office/excel/2006/main">
          <x14:cfRule type="cellIs" priority="1796" operator="notEqual" id="{14F92BCD-7894-4C57-A259-15D5DAE16E1E}">
            <xm:f>'Dotacion de personal'!$F$38</xm:f>
            <x14:dxf>
              <fill>
                <patternFill>
                  <bgColor rgb="FFFF9999"/>
                </patternFill>
              </fill>
            </x14:dxf>
          </x14:cfRule>
          <xm:sqref>E3326</xm:sqref>
        </x14:conditionalFormatting>
        <x14:conditionalFormatting xmlns:xm="http://schemas.microsoft.com/office/excel/2006/main">
          <x14:cfRule type="cellIs" priority="1795" operator="notEqual" id="{BB929788-8217-42A4-A9C8-644B3CC88213}">
            <xm:f>'Dotacion de personal'!$G$38</xm:f>
            <x14:dxf>
              <fill>
                <patternFill>
                  <bgColor rgb="FFFF9999"/>
                </patternFill>
              </fill>
            </x14:dxf>
          </x14:cfRule>
          <xm:sqref>F3326</xm:sqref>
        </x14:conditionalFormatting>
        <x14:conditionalFormatting xmlns:xm="http://schemas.microsoft.com/office/excel/2006/main">
          <x14:cfRule type="cellIs" priority="1794" operator="notEqual" id="{9580AE78-D754-4456-A6CB-0B3538D8E340}">
            <xm:f>'Dotacion de personal'!$H$38</xm:f>
            <x14:dxf>
              <fill>
                <patternFill>
                  <bgColor rgb="FFFF9999"/>
                </patternFill>
              </fill>
            </x14:dxf>
          </x14:cfRule>
          <xm:sqref>G3326</xm:sqref>
        </x14:conditionalFormatting>
        <x14:conditionalFormatting xmlns:xm="http://schemas.microsoft.com/office/excel/2006/main">
          <x14:cfRule type="cellIs" priority="1793" operator="notEqual" id="{F00C73D1-4E0C-40E1-8059-DBFD121392F4}">
            <xm:f>'Dotacion de personal'!$I$38</xm:f>
            <x14:dxf>
              <fill>
                <patternFill>
                  <bgColor rgb="FFFF9999"/>
                </patternFill>
              </fill>
            </x14:dxf>
          </x14:cfRule>
          <xm:sqref>H3326</xm:sqref>
        </x14:conditionalFormatting>
        <x14:conditionalFormatting xmlns:xm="http://schemas.microsoft.com/office/excel/2006/main">
          <x14:cfRule type="cellIs" priority="1792" operator="notEqual" id="{1D6E16FA-DE45-49CF-A5FD-BC5FED05C0B8}">
            <xm:f>'Dotacion de personal'!$J$38</xm:f>
            <x14:dxf>
              <fill>
                <patternFill>
                  <bgColor rgb="FFFF9999"/>
                </patternFill>
              </fill>
            </x14:dxf>
          </x14:cfRule>
          <xm:sqref>I3326</xm:sqref>
        </x14:conditionalFormatting>
        <x14:conditionalFormatting xmlns:xm="http://schemas.microsoft.com/office/excel/2006/main">
          <x14:cfRule type="cellIs" priority="1791" operator="notEqual" id="{078FDD29-39E1-4E89-A770-D6F22817730B}">
            <xm:f>'Dotacion de personal'!$F$39</xm:f>
            <x14:dxf>
              <fill>
                <patternFill>
                  <bgColor rgb="FFFF9999"/>
                </patternFill>
              </fill>
            </x14:dxf>
          </x14:cfRule>
          <xm:sqref>E3327</xm:sqref>
        </x14:conditionalFormatting>
        <x14:conditionalFormatting xmlns:xm="http://schemas.microsoft.com/office/excel/2006/main">
          <x14:cfRule type="cellIs" priority="1790" operator="notEqual" id="{2E2242E6-646E-4434-8C14-980E2B15B1DA}">
            <xm:f>'Dotacion de personal'!$F$40</xm:f>
            <x14:dxf>
              <fill>
                <patternFill>
                  <bgColor rgb="FFFF9999"/>
                </patternFill>
              </fill>
            </x14:dxf>
          </x14:cfRule>
          <xm:sqref>E3328</xm:sqref>
        </x14:conditionalFormatting>
        <x14:conditionalFormatting xmlns:xm="http://schemas.microsoft.com/office/excel/2006/main">
          <x14:cfRule type="cellIs" priority="1789" operator="notEqual" id="{A15A6D12-98B0-4D1E-B3A6-2346EBECAEF5}">
            <xm:f>'Dotacion de personal'!$G$39</xm:f>
            <x14:dxf>
              <fill>
                <patternFill>
                  <bgColor rgb="FFFF9999"/>
                </patternFill>
              </fill>
            </x14:dxf>
          </x14:cfRule>
          <xm:sqref>F3327</xm:sqref>
        </x14:conditionalFormatting>
        <x14:conditionalFormatting xmlns:xm="http://schemas.microsoft.com/office/excel/2006/main">
          <x14:cfRule type="cellIs" priority="1788" operator="notEqual" id="{5DCCE7E8-4282-4E06-A553-DD8EC960A1EA}">
            <xm:f>'Dotacion de personal'!$G$40</xm:f>
            <x14:dxf>
              <fill>
                <patternFill>
                  <bgColor rgb="FFFF9999"/>
                </patternFill>
              </fill>
            </x14:dxf>
          </x14:cfRule>
          <xm:sqref>F3328</xm:sqref>
        </x14:conditionalFormatting>
        <x14:conditionalFormatting xmlns:xm="http://schemas.microsoft.com/office/excel/2006/main">
          <x14:cfRule type="cellIs" priority="1787" operator="notEqual" id="{C0E9C8D2-EE92-4754-B0C2-45D3C9BFF03C}">
            <xm:f>'Dotacion de personal'!$H$39</xm:f>
            <x14:dxf>
              <fill>
                <patternFill>
                  <bgColor rgb="FFFF9999"/>
                </patternFill>
              </fill>
            </x14:dxf>
          </x14:cfRule>
          <xm:sqref>G3327</xm:sqref>
        </x14:conditionalFormatting>
        <x14:conditionalFormatting xmlns:xm="http://schemas.microsoft.com/office/excel/2006/main">
          <x14:cfRule type="cellIs" priority="1786" operator="notEqual" id="{56AEF9AA-AB49-4362-83A5-9E4F7E48FAD2}">
            <xm:f>'Dotacion de personal'!$H$40</xm:f>
            <x14:dxf>
              <fill>
                <patternFill>
                  <bgColor rgb="FFFF9999"/>
                </patternFill>
              </fill>
            </x14:dxf>
          </x14:cfRule>
          <xm:sqref>G3328</xm:sqref>
        </x14:conditionalFormatting>
        <x14:conditionalFormatting xmlns:xm="http://schemas.microsoft.com/office/excel/2006/main">
          <x14:cfRule type="cellIs" priority="1785" operator="notEqual" id="{09658E01-78FA-49A7-ADDE-BEAF2BB07878}">
            <xm:f>'Dotacion de personal'!$I$39</xm:f>
            <x14:dxf>
              <fill>
                <patternFill>
                  <bgColor rgb="FFFF9999"/>
                </patternFill>
              </fill>
            </x14:dxf>
          </x14:cfRule>
          <xm:sqref>H3327</xm:sqref>
        </x14:conditionalFormatting>
        <x14:conditionalFormatting xmlns:xm="http://schemas.microsoft.com/office/excel/2006/main">
          <x14:cfRule type="cellIs" priority="1784" operator="notEqual" id="{E91AAC6B-3ABC-44B2-8204-17A4AC9085E2}">
            <xm:f>'Dotacion de personal'!$I$40</xm:f>
            <x14:dxf>
              <fill>
                <patternFill>
                  <bgColor rgb="FFFF9999"/>
                </patternFill>
              </fill>
            </x14:dxf>
          </x14:cfRule>
          <xm:sqref>H3328</xm:sqref>
        </x14:conditionalFormatting>
        <x14:conditionalFormatting xmlns:xm="http://schemas.microsoft.com/office/excel/2006/main">
          <x14:cfRule type="cellIs" priority="1783" operator="notEqual" id="{CB797264-42CD-44A6-B200-59DA2553AB45}">
            <xm:f>'Dotacion de personal'!$J$39</xm:f>
            <x14:dxf>
              <fill>
                <patternFill>
                  <bgColor rgb="FFFF9999"/>
                </patternFill>
              </fill>
            </x14:dxf>
          </x14:cfRule>
          <xm:sqref>I3327</xm:sqref>
        </x14:conditionalFormatting>
        <x14:conditionalFormatting xmlns:xm="http://schemas.microsoft.com/office/excel/2006/main">
          <x14:cfRule type="cellIs" priority="1782" operator="notEqual" id="{ED124682-3BFC-4DC9-ADF3-C00E3F07808B}">
            <xm:f>'Dotacion de personal'!$J$40</xm:f>
            <x14:dxf>
              <fill>
                <patternFill>
                  <bgColor rgb="FFFF9999"/>
                </patternFill>
              </fill>
            </x14:dxf>
          </x14:cfRule>
          <xm:sqref>I3328</xm:sqref>
        </x14:conditionalFormatting>
        <x14:conditionalFormatting xmlns:xm="http://schemas.microsoft.com/office/excel/2006/main">
          <x14:cfRule type="expression" priority="1780" id="{30AFAD70-3B56-408F-A8D6-9FA1B883DC5F}">
            <xm:f>$H$419=Tablas!$C$10</xm:f>
            <x14:dxf>
              <border>
                <left style="thin">
                  <color auto="1"/>
                </left>
                <right style="thin">
                  <color auto="1"/>
                </right>
                <top style="thin">
                  <color auto="1"/>
                </top>
                <bottom style="thin">
                  <color auto="1"/>
                </bottom>
                <vertical/>
                <horizontal/>
              </border>
            </x14:dxf>
          </x14:cfRule>
          <xm:sqref>D3301</xm:sqref>
        </x14:conditionalFormatting>
        <x14:conditionalFormatting xmlns:xm="http://schemas.microsoft.com/office/excel/2006/main">
          <x14:cfRule type="expression" priority="1779" id="{C1F7AC48-4713-4012-8C87-03842DB4BC73}">
            <xm:f>$H$419=Tablas!$C$10</xm:f>
            <x14:dxf>
              <border>
                <left style="thin">
                  <color auto="1"/>
                </left>
                <right style="thin">
                  <color auto="1"/>
                </right>
                <top style="thin">
                  <color auto="1"/>
                </top>
                <bottom style="thin">
                  <color auto="1"/>
                </bottom>
                <vertical/>
                <horizontal/>
              </border>
            </x14:dxf>
          </x14:cfRule>
          <xm:sqref>E3303:P3303</xm:sqref>
        </x14:conditionalFormatting>
        <x14:conditionalFormatting xmlns:xm="http://schemas.microsoft.com/office/excel/2006/main">
          <x14:cfRule type="expression" priority="1763" id="{B21A7531-B71D-4EE7-B443-42B68527D1B6}">
            <xm:f>AND($D$344=Tablas!$C$62,$G$344=Tablas!$C$54)</xm:f>
            <x14:dxf>
              <border>
                <left style="thin">
                  <color auto="1"/>
                </left>
                <right style="thin">
                  <color auto="1"/>
                </right>
                <top style="thin">
                  <color auto="1"/>
                </top>
                <bottom style="thin">
                  <color auto="1"/>
                </bottom>
                <vertical/>
                <horizontal/>
              </border>
            </x14:dxf>
          </x14:cfRule>
          <xm:sqref>D3374:I3389 D3390:H3390</xm:sqref>
        </x14:conditionalFormatting>
        <x14:conditionalFormatting xmlns:xm="http://schemas.microsoft.com/office/excel/2006/main">
          <x14:cfRule type="expression" priority="1762" id="{F779C88F-527B-42E8-8EB4-A7BE12965EE0}">
            <xm:f>AND($D$344=Tablas!$C$62,$G$344=Tablas!$C$54)</xm:f>
            <x14:dxf>
              <fill>
                <patternFill>
                  <bgColor rgb="FFB7E0FF"/>
                </patternFill>
              </fill>
            </x14:dxf>
          </x14:cfRule>
          <xm:sqref>D3374:I3374</xm:sqref>
        </x14:conditionalFormatting>
        <x14:conditionalFormatting xmlns:xm="http://schemas.microsoft.com/office/excel/2006/main">
          <x14:cfRule type="expression" priority="1761" id="{C4736E75-5C39-42C4-BFDC-7D54C1D76A2B}">
            <xm:f>AND($D$344=Tablas!$C$62,$G$344=Tablas!$C$54)</xm:f>
            <x14:dxf>
              <fill>
                <patternFill>
                  <bgColor rgb="FFB7E0FF"/>
                </patternFill>
              </fill>
            </x14:dxf>
          </x14:cfRule>
          <xm:sqref>D3390:H3390</xm:sqref>
        </x14:conditionalFormatting>
        <x14:conditionalFormatting xmlns:xm="http://schemas.microsoft.com/office/excel/2006/main">
          <x14:cfRule type="expression" priority="1759" id="{CCE3F00D-3F9A-47E6-B226-D237E98E023A}">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D3317:E3320</xm:sqref>
        </x14:conditionalFormatting>
        <x14:conditionalFormatting xmlns:xm="http://schemas.microsoft.com/office/excel/2006/main">
          <x14:cfRule type="expression" priority="1758" id="{6B23A3EA-B557-459D-85D7-D25F9A398E4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C3318:C3320</xm:sqref>
        </x14:conditionalFormatting>
        <x14:conditionalFormatting xmlns:xm="http://schemas.microsoft.com/office/excel/2006/main">
          <x14:cfRule type="expression" priority="1757" id="{7CEFDD09-F9D8-44A5-A93E-E2A8C224D18D}">
            <xm:f>OR(AND($D$344=Tablas!$C$61,$G$344=Tablas!$C$53),AND($D$344=Tablas!$C$61,$G$344=Tablas!$C$54),AND($D$344=Tablas!$C$62,$G$344=Tablas!$C$53),AND($D$344=Tablas!$C$62,$G$344=Tablas!$C$54),AND($D$344=Tablas!$C$62,$G$344=Tablas!$C$56))</xm:f>
            <x14:dxf>
              <fill>
                <patternFill>
                  <bgColor rgb="FFB7E0FF"/>
                </patternFill>
              </fill>
            </x14:dxf>
          </x14:cfRule>
          <xm:sqref>D3317:E3317</xm:sqref>
        </x14:conditionalFormatting>
        <x14:conditionalFormatting xmlns:xm="http://schemas.microsoft.com/office/excel/2006/main">
          <x14:cfRule type="expression" priority="1756" id="{378580C0-5B10-4C19-BF09-098E2E47141E}">
            <xm:f>OR(AND($D$344=Tablas!$C$61,$G$344=Tablas!$C$53),AND($D$344=Tablas!$C$61,$G$344=Tablas!$C$54),AND($D$344=Tablas!$C$62,$G$344=Tablas!$C$53),AND($D$344=Tablas!$C$62,$G$344=Tablas!$C$54),AND($D$344=Tablas!$C$62,$G$344=Tablas!$C$56))</xm:f>
            <x14:dxf>
              <fill>
                <patternFill>
                  <bgColor rgb="FFB7E0FF"/>
                </patternFill>
              </fill>
            </x14:dxf>
          </x14:cfRule>
          <xm:sqref>C3320</xm:sqref>
        </x14:conditionalFormatting>
        <x14:conditionalFormatting xmlns:xm="http://schemas.microsoft.com/office/excel/2006/main">
          <x14:cfRule type="expression" priority="1755" id="{17A3BD35-45E5-4E15-A356-A23B2A0792F1}">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E3325:J3329</xm:sqref>
        </x14:conditionalFormatting>
        <x14:conditionalFormatting xmlns:xm="http://schemas.microsoft.com/office/excel/2006/main">
          <x14:cfRule type="expression" priority="1754" id="{8163D70C-6F20-4C9C-83FD-F555340A9A6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C3326:D3329</xm:sqref>
        </x14:conditionalFormatting>
        <x14:conditionalFormatting xmlns:xm="http://schemas.microsoft.com/office/excel/2006/main">
          <x14:cfRule type="expression" priority="1753" id="{33A25232-8E99-4905-B006-339879C7557E}">
            <xm:f>OR(AND($D$344=Tablas!$C$61,$G$344=Tablas!$C$53),AND($D$344=Tablas!$C$54),AND($D$344=Tablas!$C$62,$G$344=Tablas!$C$53),AND($D$344=Tablas!$C$62,$G$344=Tablas!$C$54),AND($D$344=Tablas!$C$62,$G$344=Tablas!$C$56))</xm:f>
            <x14:dxf>
              <fill>
                <patternFill>
                  <bgColor rgb="FFB9E0FF"/>
                </patternFill>
              </fill>
            </x14:dxf>
          </x14:cfRule>
          <xm:sqref>E3325:J3325</xm:sqref>
        </x14:conditionalFormatting>
        <x14:conditionalFormatting xmlns:xm="http://schemas.microsoft.com/office/excel/2006/main">
          <x14:cfRule type="expression" priority="1752" id="{CAE1352B-273D-4CF7-A5DA-6B70DFAA9F5E}">
            <xm:f>OR(AND($D$344=Tablas!$C$61,$G$344=Tablas!$C$53),AND($D$344=Tablas!$C$54),AND($D$344=Tablas!$C$62,$G$344=Tablas!$C$53),AND($D$344=Tablas!$C$62,$G$344=Tablas!$C$54),AND($D$344=Tablas!$C$62,$G$344=Tablas!$C$56))</xm:f>
            <x14:dxf>
              <fill>
                <patternFill>
                  <bgColor rgb="FFB9E0FF"/>
                </patternFill>
              </fill>
            </x14:dxf>
          </x14:cfRule>
          <xm:sqref>J3326:J3328</xm:sqref>
        </x14:conditionalFormatting>
        <x14:conditionalFormatting xmlns:xm="http://schemas.microsoft.com/office/excel/2006/main">
          <x14:cfRule type="expression" priority="1751" id="{E3566C5A-05A0-4DA5-8942-2B6B258927C2}">
            <xm:f>OR(AND($D$344=Tablas!$C$61,$G$344=Tablas!$C$53),AND($D$344=Tablas!$C$54),AND($D$344=Tablas!$C$62,$G$344=Tablas!$C$53),AND($D$344=Tablas!$C$62,$G$344=Tablas!$C$54),AND($D$344=Tablas!$C$62,$G$344=Tablas!$C$56))</xm:f>
            <x14:dxf>
              <fill>
                <patternFill>
                  <bgColor rgb="FFB9E0FF"/>
                </patternFill>
              </fill>
            </x14:dxf>
          </x14:cfRule>
          <xm:sqref>C3329:J3329</xm:sqref>
        </x14:conditionalFormatting>
        <x14:conditionalFormatting xmlns:xm="http://schemas.microsoft.com/office/excel/2006/main">
          <x14:cfRule type="expression" priority="1750" id="{EADA92AD-723D-4BF4-A02C-639E63D9E23A}">
            <xm:f>AND($E$198&lt;&gt;$J$209,OR(AND($D$104=Tablas!$C$61,$G$104=Tablas!$C$53),AND($D$104=Tablas!$C$61,$G$104=Tablas!$C$54),AND($D$104=Tablas!$C$62,$G$104=Tablas!$C$53),AND($D$104=Tablas!$C$62,$G$104=Tablas!$C$54),AND($D$104=Tablas!$C$62,$G$104=Tablas!$C$56)))</xm:f>
            <x14:dxf>
              <fill>
                <patternFill>
                  <bgColor rgb="FFFF9999"/>
                </patternFill>
              </fill>
            </x14:dxf>
          </x14:cfRule>
          <xm:sqref>J3329</xm:sqref>
        </x14:conditionalFormatting>
        <x14:conditionalFormatting xmlns:xm="http://schemas.microsoft.com/office/excel/2006/main">
          <x14:cfRule type="expression" priority="1749" id="{5D31674F-A5E0-422F-9F03-9870997C147C}">
            <xm:f>AND($D$344=Tablas!$C$62,$G$344=Tablas!$C$54,$E$414&gt;0)</xm:f>
            <x14:dxf>
              <border>
                <left style="thin">
                  <color auto="1"/>
                </left>
                <right style="thin">
                  <color auto="1"/>
                </right>
                <top style="thin">
                  <color auto="1"/>
                </top>
                <bottom style="thin">
                  <color auto="1"/>
                </bottom>
              </border>
            </x14:dxf>
          </x14:cfRule>
          <xm:sqref>F3364:J3368</xm:sqref>
        </x14:conditionalFormatting>
        <x14:conditionalFormatting xmlns:xm="http://schemas.microsoft.com/office/excel/2006/main">
          <x14:cfRule type="expression" priority="1748" id="{9006E4BE-9C21-45A4-918D-9DB099EF9227}">
            <xm:f>AND($D$344=Tablas!$C$62,$G$344=Tablas!$C$54,$E$414&gt;0)</xm:f>
            <x14:dxf>
              <fill>
                <patternFill>
                  <bgColor rgb="FFB9E0FF"/>
                </patternFill>
              </fill>
            </x14:dxf>
          </x14:cfRule>
          <xm:sqref>F3364:J3364</xm:sqref>
        </x14:conditionalFormatting>
        <x14:conditionalFormatting xmlns:xm="http://schemas.microsoft.com/office/excel/2006/main">
          <x14:cfRule type="expression" priority="1747" id="{EC67475D-320B-405B-9315-A38300AF83AB}">
            <xm:f>AND($H$419=Tablas!$C$41,$H$431&lt;&gt;$E$414)</xm:f>
            <x14:dxf>
              <fill>
                <patternFill>
                  <bgColor rgb="FFFF9999"/>
                </patternFill>
              </fill>
            </x14:dxf>
          </x14:cfRule>
          <xm:sqref>H3311</xm:sqref>
        </x14:conditionalFormatting>
        <x14:conditionalFormatting xmlns:xm="http://schemas.microsoft.com/office/excel/2006/main">
          <x14:cfRule type="expression" priority="1704" id="{402B1C4F-57FE-4B44-BDB7-9F009195A6A7}">
            <xm:f>OR(AND($D$344=Tablas!$C$62,$G$344=Tablas!$C$54),AND($D$344=Tablas!$C$62,$G$344=Tablas!$C$57))</xm:f>
            <x14:dxf>
              <border>
                <left style="thin">
                  <color auto="1"/>
                </left>
                <right style="thin">
                  <color auto="1"/>
                </right>
                <top style="thin">
                  <color auto="1"/>
                </top>
                <bottom style="thin">
                  <color auto="1"/>
                </bottom>
                <vertical/>
                <horizontal/>
              </border>
            </x14:dxf>
          </x14:cfRule>
          <xm:sqref>D3604:E3608</xm:sqref>
        </x14:conditionalFormatting>
        <x14:conditionalFormatting xmlns:xm="http://schemas.microsoft.com/office/excel/2006/main">
          <x14:cfRule type="expression" priority="1703" id="{E4255B8E-6C99-4E01-AE89-BD750930DBBF}">
            <xm:f>OR(AND($D$344=Tablas!$C$62,$G$344=Tablas!$C$54),AND($D$344=Tablas!$C$62,$G$344=Tablas!$C$57))</xm:f>
            <x14:dxf>
              <fill>
                <patternFill>
                  <bgColor rgb="FFB7E0FF"/>
                </patternFill>
              </fill>
            </x14:dxf>
          </x14:cfRule>
          <xm:sqref>D3604</xm:sqref>
        </x14:conditionalFormatting>
        <x14:conditionalFormatting xmlns:xm="http://schemas.microsoft.com/office/excel/2006/main">
          <x14:cfRule type="expression" priority="1746" id="{6B70C01D-EAEB-4940-8742-C7823B33D4DD}">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C3512:G3527</xm:sqref>
        </x14:conditionalFormatting>
        <x14:conditionalFormatting xmlns:xm="http://schemas.microsoft.com/office/excel/2006/main">
          <x14:cfRule type="expression" priority="1743" id="{538898DD-8350-4CEB-8232-DD884DD06ACD}">
            <xm:f>OR($D$386=Tablas!$C$35,$D$386=Tablas!$C$36,$D$3866=Tablas!$C$37)</xm:f>
            <x14:dxf>
              <fill>
                <patternFill>
                  <bgColor rgb="FFB7E0FF"/>
                </patternFill>
              </fill>
            </x14:dxf>
          </x14:cfRule>
          <xm:sqref>C3512:G3512</xm:sqref>
        </x14:conditionalFormatting>
        <x14:conditionalFormatting xmlns:xm="http://schemas.microsoft.com/office/excel/2006/main">
          <x14:cfRule type="expression" priority="1741" id="{EA2E3350-0B79-4550-91AE-F8F7B4C04E92}">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E3547:H3551</xm:sqref>
        </x14:conditionalFormatting>
        <x14:conditionalFormatting xmlns:xm="http://schemas.microsoft.com/office/excel/2006/main">
          <x14:cfRule type="expression" priority="1740" id="{05CF15F8-80A7-4F00-B353-039C6E9295B9}">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C3548:D3551</xm:sqref>
        </x14:conditionalFormatting>
        <x14:conditionalFormatting xmlns:xm="http://schemas.microsoft.com/office/excel/2006/main">
          <x14:cfRule type="expression" priority="1739" id="{29013157-BD52-4C36-8DC9-FC6990752D51}">
            <xm:f>$H$419=Tablas!$C$41</xm:f>
            <x14:dxf>
              <fill>
                <patternFill>
                  <bgColor rgb="FFB9E0FF"/>
                </patternFill>
              </fill>
            </x14:dxf>
          </x14:cfRule>
          <xm:sqref>E3547:H3547</xm:sqref>
        </x14:conditionalFormatting>
        <x14:conditionalFormatting xmlns:xm="http://schemas.microsoft.com/office/excel/2006/main">
          <x14:cfRule type="expression" priority="1738" id="{9E2C2DA8-97D5-4296-9DAC-C156ADAF5370}">
            <xm:f>$H$419=Tablas!$C$41</xm:f>
            <x14:dxf>
              <fill>
                <patternFill>
                  <bgColor rgb="FFB9E0FF"/>
                </patternFill>
              </fill>
            </x14:dxf>
          </x14:cfRule>
          <xm:sqref>C3551:D3551</xm:sqref>
        </x14:conditionalFormatting>
        <x14:conditionalFormatting xmlns:xm="http://schemas.microsoft.com/office/excel/2006/main">
          <x14:cfRule type="cellIs" priority="1735" operator="notEqual" id="{DB420B28-5219-489E-94C8-A2F6DFA8AC44}">
            <xm:f>'Dotacion de personal'!$F$38</xm:f>
            <x14:dxf>
              <fill>
                <patternFill>
                  <bgColor rgb="FFFF9999"/>
                </patternFill>
              </fill>
            </x14:dxf>
          </x14:cfRule>
          <xm:sqref>E3566</xm:sqref>
        </x14:conditionalFormatting>
        <x14:conditionalFormatting xmlns:xm="http://schemas.microsoft.com/office/excel/2006/main">
          <x14:cfRule type="cellIs" priority="1734" operator="notEqual" id="{D6933AEB-4156-40A0-BC63-D2376C520099}">
            <xm:f>'Dotacion de personal'!$G$38</xm:f>
            <x14:dxf>
              <fill>
                <patternFill>
                  <bgColor rgb="FFFF9999"/>
                </patternFill>
              </fill>
            </x14:dxf>
          </x14:cfRule>
          <xm:sqref>F3566</xm:sqref>
        </x14:conditionalFormatting>
        <x14:conditionalFormatting xmlns:xm="http://schemas.microsoft.com/office/excel/2006/main">
          <x14:cfRule type="cellIs" priority="1733" operator="notEqual" id="{D46837F3-46D3-4B00-9EA9-A7434A8048FB}">
            <xm:f>'Dotacion de personal'!$H$38</xm:f>
            <x14:dxf>
              <fill>
                <patternFill>
                  <bgColor rgb="FFFF9999"/>
                </patternFill>
              </fill>
            </x14:dxf>
          </x14:cfRule>
          <xm:sqref>G3566</xm:sqref>
        </x14:conditionalFormatting>
        <x14:conditionalFormatting xmlns:xm="http://schemas.microsoft.com/office/excel/2006/main">
          <x14:cfRule type="cellIs" priority="1732" operator="notEqual" id="{5632EE5E-4522-4FA4-B8BD-EF74F179FA49}">
            <xm:f>'Dotacion de personal'!$I$38</xm:f>
            <x14:dxf>
              <fill>
                <patternFill>
                  <bgColor rgb="FFFF9999"/>
                </patternFill>
              </fill>
            </x14:dxf>
          </x14:cfRule>
          <xm:sqref>H3566</xm:sqref>
        </x14:conditionalFormatting>
        <x14:conditionalFormatting xmlns:xm="http://schemas.microsoft.com/office/excel/2006/main">
          <x14:cfRule type="cellIs" priority="1731" operator="notEqual" id="{AFE38F16-48FE-4D37-9575-F1120F91C9D8}">
            <xm:f>'Dotacion de personal'!$J$38</xm:f>
            <x14:dxf>
              <fill>
                <patternFill>
                  <bgColor rgb="FFFF9999"/>
                </patternFill>
              </fill>
            </x14:dxf>
          </x14:cfRule>
          <xm:sqref>I3566</xm:sqref>
        </x14:conditionalFormatting>
        <x14:conditionalFormatting xmlns:xm="http://schemas.microsoft.com/office/excel/2006/main">
          <x14:cfRule type="cellIs" priority="1730" operator="notEqual" id="{39EF5DDF-093A-4D6F-A44A-941876C3EAC0}">
            <xm:f>'Dotacion de personal'!$F$39</xm:f>
            <x14:dxf>
              <fill>
                <patternFill>
                  <bgColor rgb="FFFF9999"/>
                </patternFill>
              </fill>
            </x14:dxf>
          </x14:cfRule>
          <xm:sqref>E3567</xm:sqref>
        </x14:conditionalFormatting>
        <x14:conditionalFormatting xmlns:xm="http://schemas.microsoft.com/office/excel/2006/main">
          <x14:cfRule type="cellIs" priority="1729" operator="notEqual" id="{298D93A0-130C-416E-9D81-E4883BB3F15F}">
            <xm:f>'Dotacion de personal'!$F$40</xm:f>
            <x14:dxf>
              <fill>
                <patternFill>
                  <bgColor rgb="FFFF9999"/>
                </patternFill>
              </fill>
            </x14:dxf>
          </x14:cfRule>
          <xm:sqref>E3568</xm:sqref>
        </x14:conditionalFormatting>
        <x14:conditionalFormatting xmlns:xm="http://schemas.microsoft.com/office/excel/2006/main">
          <x14:cfRule type="cellIs" priority="1728" operator="notEqual" id="{33D94E36-7593-48D9-B589-C3ABF297BEC6}">
            <xm:f>'Dotacion de personal'!$G$39</xm:f>
            <x14:dxf>
              <fill>
                <patternFill>
                  <bgColor rgb="FFFF9999"/>
                </patternFill>
              </fill>
            </x14:dxf>
          </x14:cfRule>
          <xm:sqref>F3567</xm:sqref>
        </x14:conditionalFormatting>
        <x14:conditionalFormatting xmlns:xm="http://schemas.microsoft.com/office/excel/2006/main">
          <x14:cfRule type="cellIs" priority="1727" operator="notEqual" id="{4EB913E0-FB5E-4899-B845-BB077E1ECA8F}">
            <xm:f>'Dotacion de personal'!$G$40</xm:f>
            <x14:dxf>
              <fill>
                <patternFill>
                  <bgColor rgb="FFFF9999"/>
                </patternFill>
              </fill>
            </x14:dxf>
          </x14:cfRule>
          <xm:sqref>F3568</xm:sqref>
        </x14:conditionalFormatting>
        <x14:conditionalFormatting xmlns:xm="http://schemas.microsoft.com/office/excel/2006/main">
          <x14:cfRule type="cellIs" priority="1726" operator="notEqual" id="{0F9617CE-9702-4533-BA86-EC9F14E5A772}">
            <xm:f>'Dotacion de personal'!$H$39</xm:f>
            <x14:dxf>
              <fill>
                <patternFill>
                  <bgColor rgb="FFFF9999"/>
                </patternFill>
              </fill>
            </x14:dxf>
          </x14:cfRule>
          <xm:sqref>G3567</xm:sqref>
        </x14:conditionalFormatting>
        <x14:conditionalFormatting xmlns:xm="http://schemas.microsoft.com/office/excel/2006/main">
          <x14:cfRule type="cellIs" priority="1725" operator="notEqual" id="{7736B6E2-C557-48F9-9D30-AD5B9F1FA234}">
            <xm:f>'Dotacion de personal'!$H$40</xm:f>
            <x14:dxf>
              <fill>
                <patternFill>
                  <bgColor rgb="FFFF9999"/>
                </patternFill>
              </fill>
            </x14:dxf>
          </x14:cfRule>
          <xm:sqref>G3568</xm:sqref>
        </x14:conditionalFormatting>
        <x14:conditionalFormatting xmlns:xm="http://schemas.microsoft.com/office/excel/2006/main">
          <x14:cfRule type="cellIs" priority="1724" operator="notEqual" id="{73BAD729-A857-4AB5-9112-26F3A2A61307}">
            <xm:f>'Dotacion de personal'!$I$39</xm:f>
            <x14:dxf>
              <fill>
                <patternFill>
                  <bgColor rgb="FFFF9999"/>
                </patternFill>
              </fill>
            </x14:dxf>
          </x14:cfRule>
          <xm:sqref>H3567</xm:sqref>
        </x14:conditionalFormatting>
        <x14:conditionalFormatting xmlns:xm="http://schemas.microsoft.com/office/excel/2006/main">
          <x14:cfRule type="cellIs" priority="1723" operator="notEqual" id="{739FABC5-536B-4B60-8FBA-70E5E7F34526}">
            <xm:f>'Dotacion de personal'!$I$40</xm:f>
            <x14:dxf>
              <fill>
                <patternFill>
                  <bgColor rgb="FFFF9999"/>
                </patternFill>
              </fill>
            </x14:dxf>
          </x14:cfRule>
          <xm:sqref>H3568</xm:sqref>
        </x14:conditionalFormatting>
        <x14:conditionalFormatting xmlns:xm="http://schemas.microsoft.com/office/excel/2006/main">
          <x14:cfRule type="cellIs" priority="1722" operator="notEqual" id="{A34A65B6-E5F5-4A57-972B-D198CF2117B2}">
            <xm:f>'Dotacion de personal'!$J$39</xm:f>
            <x14:dxf>
              <fill>
                <patternFill>
                  <bgColor rgb="FFFF9999"/>
                </patternFill>
              </fill>
            </x14:dxf>
          </x14:cfRule>
          <xm:sqref>I3567</xm:sqref>
        </x14:conditionalFormatting>
        <x14:conditionalFormatting xmlns:xm="http://schemas.microsoft.com/office/excel/2006/main">
          <x14:cfRule type="cellIs" priority="1721" operator="notEqual" id="{46943996-9298-40DF-AE8C-E6FEBE41EF1E}">
            <xm:f>'Dotacion de personal'!$J$40</xm:f>
            <x14:dxf>
              <fill>
                <patternFill>
                  <bgColor rgb="FFFF9999"/>
                </patternFill>
              </fill>
            </x14:dxf>
          </x14:cfRule>
          <xm:sqref>I3568</xm:sqref>
        </x14:conditionalFormatting>
        <x14:conditionalFormatting xmlns:xm="http://schemas.microsoft.com/office/excel/2006/main">
          <x14:cfRule type="expression" priority="1719" id="{44A2C8C0-89DF-4A41-9429-3AF13AD3BED7}">
            <xm:f>$H$419=Tablas!$C$10</xm:f>
            <x14:dxf>
              <border>
                <left style="thin">
                  <color auto="1"/>
                </left>
                <right style="thin">
                  <color auto="1"/>
                </right>
                <top style="thin">
                  <color auto="1"/>
                </top>
                <bottom style="thin">
                  <color auto="1"/>
                </bottom>
                <vertical/>
                <horizontal/>
              </border>
            </x14:dxf>
          </x14:cfRule>
          <xm:sqref>D3541</xm:sqref>
        </x14:conditionalFormatting>
        <x14:conditionalFormatting xmlns:xm="http://schemas.microsoft.com/office/excel/2006/main">
          <x14:cfRule type="expression" priority="1718" id="{E2BE11A8-48B4-4EAD-BE19-718FDE309AE6}">
            <xm:f>$H$419=Tablas!$C$10</xm:f>
            <x14:dxf>
              <border>
                <left style="thin">
                  <color auto="1"/>
                </left>
                <right style="thin">
                  <color auto="1"/>
                </right>
                <top style="thin">
                  <color auto="1"/>
                </top>
                <bottom style="thin">
                  <color auto="1"/>
                </bottom>
                <vertical/>
                <horizontal/>
              </border>
            </x14:dxf>
          </x14:cfRule>
          <xm:sqref>E3543:P3543</xm:sqref>
        </x14:conditionalFormatting>
        <x14:conditionalFormatting xmlns:xm="http://schemas.microsoft.com/office/excel/2006/main">
          <x14:cfRule type="expression" priority="1702" id="{F8D62C9F-7EEF-41E3-8B7F-3CF48091C8C5}">
            <xm:f>AND($D$344=Tablas!$C$62,$G$344=Tablas!$C$54)</xm:f>
            <x14:dxf>
              <border>
                <left style="thin">
                  <color auto="1"/>
                </left>
                <right style="thin">
                  <color auto="1"/>
                </right>
                <top style="thin">
                  <color auto="1"/>
                </top>
                <bottom style="thin">
                  <color auto="1"/>
                </bottom>
                <vertical/>
                <horizontal/>
              </border>
            </x14:dxf>
          </x14:cfRule>
          <xm:sqref>D3614:I3629 D3630:H3630</xm:sqref>
        </x14:conditionalFormatting>
        <x14:conditionalFormatting xmlns:xm="http://schemas.microsoft.com/office/excel/2006/main">
          <x14:cfRule type="expression" priority="1701" id="{75A043B2-DE30-42DB-B5D9-4B88652E5A9E}">
            <xm:f>AND($D$344=Tablas!$C$62,$G$344=Tablas!$C$54)</xm:f>
            <x14:dxf>
              <fill>
                <patternFill>
                  <bgColor rgb="FFB7E0FF"/>
                </patternFill>
              </fill>
            </x14:dxf>
          </x14:cfRule>
          <xm:sqref>D3614:I3614</xm:sqref>
        </x14:conditionalFormatting>
        <x14:conditionalFormatting xmlns:xm="http://schemas.microsoft.com/office/excel/2006/main">
          <x14:cfRule type="expression" priority="1700" id="{F52BC995-5B54-44F9-AED8-EB81AD84F55D}">
            <xm:f>AND($D$344=Tablas!$C$62,$G$344=Tablas!$C$54)</xm:f>
            <x14:dxf>
              <fill>
                <patternFill>
                  <bgColor rgb="FFB7E0FF"/>
                </patternFill>
              </fill>
            </x14:dxf>
          </x14:cfRule>
          <xm:sqref>D3630:H3630</xm:sqref>
        </x14:conditionalFormatting>
        <x14:conditionalFormatting xmlns:xm="http://schemas.microsoft.com/office/excel/2006/main">
          <x14:cfRule type="expression" priority="1698" id="{91552B6E-948C-4D14-A9EC-08B78E429621}">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D3557:E3560</xm:sqref>
        </x14:conditionalFormatting>
        <x14:conditionalFormatting xmlns:xm="http://schemas.microsoft.com/office/excel/2006/main">
          <x14:cfRule type="expression" priority="1697" id="{F46FA97F-94D8-4B8F-A680-54AB4251662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C3558:C3560</xm:sqref>
        </x14:conditionalFormatting>
        <x14:conditionalFormatting xmlns:xm="http://schemas.microsoft.com/office/excel/2006/main">
          <x14:cfRule type="expression" priority="1696" id="{9595BD7D-C33E-440A-ADDE-647EEFB2B987}">
            <xm:f>OR(AND($D$344=Tablas!$C$61,$G$344=Tablas!$C$53),AND($D$344=Tablas!$C$61,$G$344=Tablas!$C$54),AND($D$344=Tablas!$C$62,$G$344=Tablas!$C$53),AND($D$344=Tablas!$C$62,$G$344=Tablas!$C$54),AND($D$344=Tablas!$C$62,$G$344=Tablas!$C$56))</xm:f>
            <x14:dxf>
              <fill>
                <patternFill>
                  <bgColor rgb="FFB7E0FF"/>
                </patternFill>
              </fill>
            </x14:dxf>
          </x14:cfRule>
          <xm:sqref>D3557:E3557</xm:sqref>
        </x14:conditionalFormatting>
        <x14:conditionalFormatting xmlns:xm="http://schemas.microsoft.com/office/excel/2006/main">
          <x14:cfRule type="expression" priority="1695" id="{C4627979-90D6-4EFE-BA18-CA3343CE01CE}">
            <xm:f>OR(AND($D$344=Tablas!$C$61,$G$344=Tablas!$C$53),AND($D$344=Tablas!$C$61,$G$344=Tablas!$C$54),AND($D$344=Tablas!$C$62,$G$344=Tablas!$C$53),AND($D$344=Tablas!$C$62,$G$344=Tablas!$C$54),AND($D$344=Tablas!$C$62,$G$344=Tablas!$C$56))</xm:f>
            <x14:dxf>
              <fill>
                <patternFill>
                  <bgColor rgb="FFB7E0FF"/>
                </patternFill>
              </fill>
            </x14:dxf>
          </x14:cfRule>
          <xm:sqref>C3560</xm:sqref>
        </x14:conditionalFormatting>
        <x14:conditionalFormatting xmlns:xm="http://schemas.microsoft.com/office/excel/2006/main">
          <x14:cfRule type="expression" priority="1694" id="{5E50749D-7DC1-45E2-A62E-39893CEFE183}">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E3565:J3569</xm:sqref>
        </x14:conditionalFormatting>
        <x14:conditionalFormatting xmlns:xm="http://schemas.microsoft.com/office/excel/2006/main">
          <x14:cfRule type="expression" priority="1693" id="{8C9189EA-FBAB-4EB5-BDA5-290B20A4AC0B}">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C3566:D3569</xm:sqref>
        </x14:conditionalFormatting>
        <x14:conditionalFormatting xmlns:xm="http://schemas.microsoft.com/office/excel/2006/main">
          <x14:cfRule type="expression" priority="1692" id="{91B44450-3F32-4C3B-9B4F-E3EC47CEB81F}">
            <xm:f>OR(AND($D$344=Tablas!$C$61,$G$344=Tablas!$C$53),AND($D$344=Tablas!$C$54),AND($D$344=Tablas!$C$62,$G$344=Tablas!$C$53),AND($D$344=Tablas!$C$62,$G$344=Tablas!$C$54),AND($D$344=Tablas!$C$62,$G$344=Tablas!$C$56))</xm:f>
            <x14:dxf>
              <fill>
                <patternFill>
                  <bgColor rgb="FFB9E0FF"/>
                </patternFill>
              </fill>
            </x14:dxf>
          </x14:cfRule>
          <xm:sqref>E3565:J3565</xm:sqref>
        </x14:conditionalFormatting>
        <x14:conditionalFormatting xmlns:xm="http://schemas.microsoft.com/office/excel/2006/main">
          <x14:cfRule type="expression" priority="1691" id="{6F7CD551-8B79-4F32-B9F6-2F5049F8EF54}">
            <xm:f>OR(AND($D$344=Tablas!$C$61,$G$344=Tablas!$C$53),AND($D$344=Tablas!$C$54),AND($D$344=Tablas!$C$62,$G$344=Tablas!$C$53),AND($D$344=Tablas!$C$62,$G$344=Tablas!$C$54),AND($D$344=Tablas!$C$62,$G$344=Tablas!$C$56))</xm:f>
            <x14:dxf>
              <fill>
                <patternFill>
                  <bgColor rgb="FFB9E0FF"/>
                </patternFill>
              </fill>
            </x14:dxf>
          </x14:cfRule>
          <xm:sqref>J3566:J3568</xm:sqref>
        </x14:conditionalFormatting>
        <x14:conditionalFormatting xmlns:xm="http://schemas.microsoft.com/office/excel/2006/main">
          <x14:cfRule type="expression" priority="1690" id="{7D3B9FA1-A1E2-4469-A88B-CA451BF59014}">
            <xm:f>OR(AND($D$344=Tablas!$C$61,$G$344=Tablas!$C$53),AND($D$344=Tablas!$C$54),AND($D$344=Tablas!$C$62,$G$344=Tablas!$C$53),AND($D$344=Tablas!$C$62,$G$344=Tablas!$C$54),AND($D$344=Tablas!$C$62,$G$344=Tablas!$C$56))</xm:f>
            <x14:dxf>
              <fill>
                <patternFill>
                  <bgColor rgb="FFB9E0FF"/>
                </patternFill>
              </fill>
            </x14:dxf>
          </x14:cfRule>
          <xm:sqref>C3569:J3569</xm:sqref>
        </x14:conditionalFormatting>
        <x14:conditionalFormatting xmlns:xm="http://schemas.microsoft.com/office/excel/2006/main">
          <x14:cfRule type="expression" priority="1689" id="{F68BD47A-3804-42A1-B354-0D9152E3B429}">
            <xm:f>AND($E$198&lt;&gt;$J$209,OR(AND($D$104=Tablas!$C$61,$G$104=Tablas!$C$53),AND($D$104=Tablas!$C$61,$G$104=Tablas!$C$54),AND($D$104=Tablas!$C$62,$G$104=Tablas!$C$53),AND($D$104=Tablas!$C$62,$G$104=Tablas!$C$54),AND($D$104=Tablas!$C$62,$G$104=Tablas!$C$56)))</xm:f>
            <x14:dxf>
              <fill>
                <patternFill>
                  <bgColor rgb="FFFF9999"/>
                </patternFill>
              </fill>
            </x14:dxf>
          </x14:cfRule>
          <xm:sqref>J3569</xm:sqref>
        </x14:conditionalFormatting>
        <x14:conditionalFormatting xmlns:xm="http://schemas.microsoft.com/office/excel/2006/main">
          <x14:cfRule type="expression" priority="1688" id="{E7EFC3B9-30E8-4E1A-BC57-49A1E1C9F0C8}">
            <xm:f>AND($D$344=Tablas!$C$62,$G$344=Tablas!$C$54,$E$414&gt;0)</xm:f>
            <x14:dxf>
              <border>
                <left style="thin">
                  <color auto="1"/>
                </left>
                <right style="thin">
                  <color auto="1"/>
                </right>
                <top style="thin">
                  <color auto="1"/>
                </top>
                <bottom style="thin">
                  <color auto="1"/>
                </bottom>
              </border>
            </x14:dxf>
          </x14:cfRule>
          <xm:sqref>F3604:J3608</xm:sqref>
        </x14:conditionalFormatting>
        <x14:conditionalFormatting xmlns:xm="http://schemas.microsoft.com/office/excel/2006/main">
          <x14:cfRule type="expression" priority="1687" id="{7F5E55AD-0ACA-47E3-9328-30DC930022BD}">
            <xm:f>AND($D$344=Tablas!$C$62,$G$344=Tablas!$C$54,$E$414&gt;0)</xm:f>
            <x14:dxf>
              <fill>
                <patternFill>
                  <bgColor rgb="FFB9E0FF"/>
                </patternFill>
              </fill>
            </x14:dxf>
          </x14:cfRule>
          <xm:sqref>F3604:J3604</xm:sqref>
        </x14:conditionalFormatting>
        <x14:conditionalFormatting xmlns:xm="http://schemas.microsoft.com/office/excel/2006/main">
          <x14:cfRule type="expression" priority="1686" id="{D4FE6D7A-E559-4C84-BB77-19C362A57A1C}">
            <xm:f>AND($H$419=Tablas!$C$41,$H$431&lt;&gt;$E$414)</xm:f>
            <x14:dxf>
              <fill>
                <patternFill>
                  <bgColor rgb="FFFF9999"/>
                </patternFill>
              </fill>
            </x14:dxf>
          </x14:cfRule>
          <xm:sqref>H3551</xm:sqref>
        </x14:conditionalFormatting>
        <x14:conditionalFormatting xmlns:xm="http://schemas.microsoft.com/office/excel/2006/main">
          <x14:cfRule type="expression" priority="1643" id="{15EFE906-C372-4642-8F52-7C8FD18A1D40}">
            <xm:f>OR(AND($D$344=Tablas!$C$62,$G$344=Tablas!$C$54),AND($D$344=Tablas!$C$62,$G$344=Tablas!$C$57))</xm:f>
            <x14:dxf>
              <border>
                <left style="thin">
                  <color auto="1"/>
                </left>
                <right style="thin">
                  <color auto="1"/>
                </right>
                <top style="thin">
                  <color auto="1"/>
                </top>
                <bottom style="thin">
                  <color auto="1"/>
                </bottom>
                <vertical/>
                <horizontal/>
              </border>
            </x14:dxf>
          </x14:cfRule>
          <xm:sqref>D3844:E3848</xm:sqref>
        </x14:conditionalFormatting>
        <x14:conditionalFormatting xmlns:xm="http://schemas.microsoft.com/office/excel/2006/main">
          <x14:cfRule type="expression" priority="1642" id="{B995DCDD-6681-40BF-9D59-530EDC6A636E}">
            <xm:f>OR(AND($D$344=Tablas!$C$62,$G$344=Tablas!$C$54),AND($D$344=Tablas!$C$62,$G$344=Tablas!$C$57))</xm:f>
            <x14:dxf>
              <fill>
                <patternFill>
                  <bgColor rgb="FFB7E0FF"/>
                </patternFill>
              </fill>
            </x14:dxf>
          </x14:cfRule>
          <xm:sqref>D3844</xm:sqref>
        </x14:conditionalFormatting>
        <x14:conditionalFormatting xmlns:xm="http://schemas.microsoft.com/office/excel/2006/main">
          <x14:cfRule type="expression" priority="1685" id="{11232576-D986-435B-9A2C-F2567A2B72F0}">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C3752:G3767</xm:sqref>
        </x14:conditionalFormatting>
        <x14:conditionalFormatting xmlns:xm="http://schemas.microsoft.com/office/excel/2006/main">
          <x14:cfRule type="expression" priority="1682" id="{0E505BC5-D4AF-411E-9E70-F2E4909ADD4F}">
            <xm:f>OR($D$386=Tablas!$C$35,$D$386=Tablas!$C$36,$D$3866=Tablas!$C$37)</xm:f>
            <x14:dxf>
              <fill>
                <patternFill>
                  <bgColor rgb="FFB7E0FF"/>
                </patternFill>
              </fill>
            </x14:dxf>
          </x14:cfRule>
          <xm:sqref>C3752:G3752</xm:sqref>
        </x14:conditionalFormatting>
        <x14:conditionalFormatting xmlns:xm="http://schemas.microsoft.com/office/excel/2006/main">
          <x14:cfRule type="expression" priority="1680" id="{7EE56EEB-F425-4307-B852-3B2475F3843C}">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E3787:H3791</xm:sqref>
        </x14:conditionalFormatting>
        <x14:conditionalFormatting xmlns:xm="http://schemas.microsoft.com/office/excel/2006/main">
          <x14:cfRule type="expression" priority="1679" id="{13B13A31-53C6-4706-8C47-1C198AD9B6C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C3788:D3791</xm:sqref>
        </x14:conditionalFormatting>
        <x14:conditionalFormatting xmlns:xm="http://schemas.microsoft.com/office/excel/2006/main">
          <x14:cfRule type="expression" priority="1678" id="{E1AB8C26-1488-4FDE-AD23-475A29013E8B}">
            <xm:f>$H$419=Tablas!$C$41</xm:f>
            <x14:dxf>
              <fill>
                <patternFill>
                  <bgColor rgb="FFB9E0FF"/>
                </patternFill>
              </fill>
            </x14:dxf>
          </x14:cfRule>
          <xm:sqref>E3787:H3787</xm:sqref>
        </x14:conditionalFormatting>
        <x14:conditionalFormatting xmlns:xm="http://schemas.microsoft.com/office/excel/2006/main">
          <x14:cfRule type="expression" priority="1677" id="{6D8ECE66-1F28-4031-9C24-8ACF77B46441}">
            <xm:f>$H$419=Tablas!$C$41</xm:f>
            <x14:dxf>
              <fill>
                <patternFill>
                  <bgColor rgb="FFB9E0FF"/>
                </patternFill>
              </fill>
            </x14:dxf>
          </x14:cfRule>
          <xm:sqref>C3791:D3791</xm:sqref>
        </x14:conditionalFormatting>
        <x14:conditionalFormatting xmlns:xm="http://schemas.microsoft.com/office/excel/2006/main">
          <x14:cfRule type="cellIs" priority="1674" operator="notEqual" id="{0479BCE7-8E0C-42F7-A35B-8CA3CA368B59}">
            <xm:f>'Dotacion de personal'!$F$38</xm:f>
            <x14:dxf>
              <fill>
                <patternFill>
                  <bgColor rgb="FFFF9999"/>
                </patternFill>
              </fill>
            </x14:dxf>
          </x14:cfRule>
          <xm:sqref>E3806</xm:sqref>
        </x14:conditionalFormatting>
        <x14:conditionalFormatting xmlns:xm="http://schemas.microsoft.com/office/excel/2006/main">
          <x14:cfRule type="cellIs" priority="1673" operator="notEqual" id="{DEA7E8B0-8288-4686-97CE-55FBD56A506D}">
            <xm:f>'Dotacion de personal'!$G$38</xm:f>
            <x14:dxf>
              <fill>
                <patternFill>
                  <bgColor rgb="FFFF9999"/>
                </patternFill>
              </fill>
            </x14:dxf>
          </x14:cfRule>
          <xm:sqref>F3806</xm:sqref>
        </x14:conditionalFormatting>
        <x14:conditionalFormatting xmlns:xm="http://schemas.microsoft.com/office/excel/2006/main">
          <x14:cfRule type="cellIs" priority="1672" operator="notEqual" id="{CC9F08AA-4560-4FFD-A212-479B87D419F1}">
            <xm:f>'Dotacion de personal'!$H$38</xm:f>
            <x14:dxf>
              <fill>
                <patternFill>
                  <bgColor rgb="FFFF9999"/>
                </patternFill>
              </fill>
            </x14:dxf>
          </x14:cfRule>
          <xm:sqref>G3806</xm:sqref>
        </x14:conditionalFormatting>
        <x14:conditionalFormatting xmlns:xm="http://schemas.microsoft.com/office/excel/2006/main">
          <x14:cfRule type="cellIs" priority="1671" operator="notEqual" id="{DBCE58DF-0939-43B3-9B2D-8BF73DF0EC22}">
            <xm:f>'Dotacion de personal'!$I$38</xm:f>
            <x14:dxf>
              <fill>
                <patternFill>
                  <bgColor rgb="FFFF9999"/>
                </patternFill>
              </fill>
            </x14:dxf>
          </x14:cfRule>
          <xm:sqref>H3806</xm:sqref>
        </x14:conditionalFormatting>
        <x14:conditionalFormatting xmlns:xm="http://schemas.microsoft.com/office/excel/2006/main">
          <x14:cfRule type="cellIs" priority="1670" operator="notEqual" id="{13D9B1A0-0340-4D20-8FBB-0E08FD095555}">
            <xm:f>'Dotacion de personal'!$J$38</xm:f>
            <x14:dxf>
              <fill>
                <patternFill>
                  <bgColor rgb="FFFF9999"/>
                </patternFill>
              </fill>
            </x14:dxf>
          </x14:cfRule>
          <xm:sqref>I3806</xm:sqref>
        </x14:conditionalFormatting>
        <x14:conditionalFormatting xmlns:xm="http://schemas.microsoft.com/office/excel/2006/main">
          <x14:cfRule type="cellIs" priority="1669" operator="notEqual" id="{C8F604E0-35F6-4265-A80C-B4A8183646EE}">
            <xm:f>'Dotacion de personal'!$F$39</xm:f>
            <x14:dxf>
              <fill>
                <patternFill>
                  <bgColor rgb="FFFF9999"/>
                </patternFill>
              </fill>
            </x14:dxf>
          </x14:cfRule>
          <xm:sqref>E3807</xm:sqref>
        </x14:conditionalFormatting>
        <x14:conditionalFormatting xmlns:xm="http://schemas.microsoft.com/office/excel/2006/main">
          <x14:cfRule type="cellIs" priority="1668" operator="notEqual" id="{DAA7656C-C5F0-4FB3-8CB5-EDCDE059D100}">
            <xm:f>'Dotacion de personal'!$F$40</xm:f>
            <x14:dxf>
              <fill>
                <patternFill>
                  <bgColor rgb="FFFF9999"/>
                </patternFill>
              </fill>
            </x14:dxf>
          </x14:cfRule>
          <xm:sqref>E3808</xm:sqref>
        </x14:conditionalFormatting>
        <x14:conditionalFormatting xmlns:xm="http://schemas.microsoft.com/office/excel/2006/main">
          <x14:cfRule type="cellIs" priority="1667" operator="notEqual" id="{8594EE82-C8F4-4551-B35D-D8F2EC9C6EA2}">
            <xm:f>'Dotacion de personal'!$G$39</xm:f>
            <x14:dxf>
              <fill>
                <patternFill>
                  <bgColor rgb="FFFF9999"/>
                </patternFill>
              </fill>
            </x14:dxf>
          </x14:cfRule>
          <xm:sqref>F3807</xm:sqref>
        </x14:conditionalFormatting>
        <x14:conditionalFormatting xmlns:xm="http://schemas.microsoft.com/office/excel/2006/main">
          <x14:cfRule type="cellIs" priority="1666" operator="notEqual" id="{10346D3C-131F-4164-BBA4-18DDD93C3CC6}">
            <xm:f>'Dotacion de personal'!$G$40</xm:f>
            <x14:dxf>
              <fill>
                <patternFill>
                  <bgColor rgb="FFFF9999"/>
                </patternFill>
              </fill>
            </x14:dxf>
          </x14:cfRule>
          <xm:sqref>F3808</xm:sqref>
        </x14:conditionalFormatting>
        <x14:conditionalFormatting xmlns:xm="http://schemas.microsoft.com/office/excel/2006/main">
          <x14:cfRule type="cellIs" priority="1665" operator="notEqual" id="{A50648B3-81CF-44FE-9CB0-8B70036E30EC}">
            <xm:f>'Dotacion de personal'!$H$39</xm:f>
            <x14:dxf>
              <fill>
                <patternFill>
                  <bgColor rgb="FFFF9999"/>
                </patternFill>
              </fill>
            </x14:dxf>
          </x14:cfRule>
          <xm:sqref>G3807</xm:sqref>
        </x14:conditionalFormatting>
        <x14:conditionalFormatting xmlns:xm="http://schemas.microsoft.com/office/excel/2006/main">
          <x14:cfRule type="cellIs" priority="1664" operator="notEqual" id="{484C0351-3C9D-4C50-87B6-55838063CEA4}">
            <xm:f>'Dotacion de personal'!$H$40</xm:f>
            <x14:dxf>
              <fill>
                <patternFill>
                  <bgColor rgb="FFFF9999"/>
                </patternFill>
              </fill>
            </x14:dxf>
          </x14:cfRule>
          <xm:sqref>G3808</xm:sqref>
        </x14:conditionalFormatting>
        <x14:conditionalFormatting xmlns:xm="http://schemas.microsoft.com/office/excel/2006/main">
          <x14:cfRule type="cellIs" priority="1663" operator="notEqual" id="{777849A3-BD6E-4A40-8AB5-D0B9F80E01BD}">
            <xm:f>'Dotacion de personal'!$I$39</xm:f>
            <x14:dxf>
              <fill>
                <patternFill>
                  <bgColor rgb="FFFF9999"/>
                </patternFill>
              </fill>
            </x14:dxf>
          </x14:cfRule>
          <xm:sqref>H3807</xm:sqref>
        </x14:conditionalFormatting>
        <x14:conditionalFormatting xmlns:xm="http://schemas.microsoft.com/office/excel/2006/main">
          <x14:cfRule type="cellIs" priority="1662" operator="notEqual" id="{3C51188B-9FD9-414B-8288-C59A4D696F5A}">
            <xm:f>'Dotacion de personal'!$I$40</xm:f>
            <x14:dxf>
              <fill>
                <patternFill>
                  <bgColor rgb="FFFF9999"/>
                </patternFill>
              </fill>
            </x14:dxf>
          </x14:cfRule>
          <xm:sqref>H3808</xm:sqref>
        </x14:conditionalFormatting>
        <x14:conditionalFormatting xmlns:xm="http://schemas.microsoft.com/office/excel/2006/main">
          <x14:cfRule type="cellIs" priority="1661" operator="notEqual" id="{F329FB26-0E14-4B04-8ACD-A333E109D032}">
            <xm:f>'Dotacion de personal'!$J$39</xm:f>
            <x14:dxf>
              <fill>
                <patternFill>
                  <bgColor rgb="FFFF9999"/>
                </patternFill>
              </fill>
            </x14:dxf>
          </x14:cfRule>
          <xm:sqref>I3807</xm:sqref>
        </x14:conditionalFormatting>
        <x14:conditionalFormatting xmlns:xm="http://schemas.microsoft.com/office/excel/2006/main">
          <x14:cfRule type="cellIs" priority="1660" operator="notEqual" id="{6700F451-8800-4B1D-AF88-F9F16647C372}">
            <xm:f>'Dotacion de personal'!$J$40</xm:f>
            <x14:dxf>
              <fill>
                <patternFill>
                  <bgColor rgb="FFFF9999"/>
                </patternFill>
              </fill>
            </x14:dxf>
          </x14:cfRule>
          <xm:sqref>I3808</xm:sqref>
        </x14:conditionalFormatting>
        <x14:conditionalFormatting xmlns:xm="http://schemas.microsoft.com/office/excel/2006/main">
          <x14:cfRule type="expression" priority="1658" id="{5B8CCA36-714A-4F23-A636-E35B3A34B11D}">
            <xm:f>$H$419=Tablas!$C$10</xm:f>
            <x14:dxf>
              <border>
                <left style="thin">
                  <color auto="1"/>
                </left>
                <right style="thin">
                  <color auto="1"/>
                </right>
                <top style="thin">
                  <color auto="1"/>
                </top>
                <bottom style="thin">
                  <color auto="1"/>
                </bottom>
                <vertical/>
                <horizontal/>
              </border>
            </x14:dxf>
          </x14:cfRule>
          <xm:sqref>D3781</xm:sqref>
        </x14:conditionalFormatting>
        <x14:conditionalFormatting xmlns:xm="http://schemas.microsoft.com/office/excel/2006/main">
          <x14:cfRule type="expression" priority="1657" id="{F263F294-B074-4D2E-9FBE-B76BA9428CB4}">
            <xm:f>$H$419=Tablas!$C$10</xm:f>
            <x14:dxf>
              <border>
                <left style="thin">
                  <color auto="1"/>
                </left>
                <right style="thin">
                  <color auto="1"/>
                </right>
                <top style="thin">
                  <color auto="1"/>
                </top>
                <bottom style="thin">
                  <color auto="1"/>
                </bottom>
                <vertical/>
                <horizontal/>
              </border>
            </x14:dxf>
          </x14:cfRule>
          <xm:sqref>E3783:P3783</xm:sqref>
        </x14:conditionalFormatting>
        <x14:conditionalFormatting xmlns:xm="http://schemas.microsoft.com/office/excel/2006/main">
          <x14:cfRule type="expression" priority="1641" id="{B3855FE2-7208-424A-B2AE-4070DFB830E9}">
            <xm:f>AND($D$344=Tablas!$C$62,$G$344=Tablas!$C$54)</xm:f>
            <x14:dxf>
              <border>
                <left style="thin">
                  <color auto="1"/>
                </left>
                <right style="thin">
                  <color auto="1"/>
                </right>
                <top style="thin">
                  <color auto="1"/>
                </top>
                <bottom style="thin">
                  <color auto="1"/>
                </bottom>
                <vertical/>
                <horizontal/>
              </border>
            </x14:dxf>
          </x14:cfRule>
          <xm:sqref>D3854:I3869 D3870:H3870</xm:sqref>
        </x14:conditionalFormatting>
        <x14:conditionalFormatting xmlns:xm="http://schemas.microsoft.com/office/excel/2006/main">
          <x14:cfRule type="expression" priority="1640" id="{12997252-9DCE-40A1-80BA-152B1858AE7D}">
            <xm:f>AND($D$344=Tablas!$C$62,$G$344=Tablas!$C$54)</xm:f>
            <x14:dxf>
              <fill>
                <patternFill>
                  <bgColor rgb="FFB7E0FF"/>
                </patternFill>
              </fill>
            </x14:dxf>
          </x14:cfRule>
          <xm:sqref>D3854:I3854</xm:sqref>
        </x14:conditionalFormatting>
        <x14:conditionalFormatting xmlns:xm="http://schemas.microsoft.com/office/excel/2006/main">
          <x14:cfRule type="expression" priority="1639" id="{71F2E0BF-C630-4E69-9FE7-E417EC11C220}">
            <xm:f>AND($D$344=Tablas!$C$62,$G$344=Tablas!$C$54)</xm:f>
            <x14:dxf>
              <fill>
                <patternFill>
                  <bgColor rgb="FFB7E0FF"/>
                </patternFill>
              </fill>
            </x14:dxf>
          </x14:cfRule>
          <xm:sqref>D3870:H3870</xm:sqref>
        </x14:conditionalFormatting>
        <x14:conditionalFormatting xmlns:xm="http://schemas.microsoft.com/office/excel/2006/main">
          <x14:cfRule type="expression" priority="1637" id="{CDA79323-42DB-47A0-A421-15C82227824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D3797:E3800</xm:sqref>
        </x14:conditionalFormatting>
        <x14:conditionalFormatting xmlns:xm="http://schemas.microsoft.com/office/excel/2006/main">
          <x14:cfRule type="expression" priority="1636" id="{8519598A-616F-4516-978E-1A24101DF6F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C3798:C3800</xm:sqref>
        </x14:conditionalFormatting>
        <x14:conditionalFormatting xmlns:xm="http://schemas.microsoft.com/office/excel/2006/main">
          <x14:cfRule type="expression" priority="1635" id="{3BB665ED-0A90-42CC-8600-789D205A3119}">
            <xm:f>OR(AND($D$344=Tablas!$C$61,$G$344=Tablas!$C$53),AND($D$344=Tablas!$C$61,$G$344=Tablas!$C$54),AND($D$344=Tablas!$C$62,$G$344=Tablas!$C$53),AND($D$344=Tablas!$C$62,$G$344=Tablas!$C$54),AND($D$344=Tablas!$C$62,$G$344=Tablas!$C$56))</xm:f>
            <x14:dxf>
              <fill>
                <patternFill>
                  <bgColor rgb="FFB7E0FF"/>
                </patternFill>
              </fill>
            </x14:dxf>
          </x14:cfRule>
          <xm:sqref>D3797:E3797</xm:sqref>
        </x14:conditionalFormatting>
        <x14:conditionalFormatting xmlns:xm="http://schemas.microsoft.com/office/excel/2006/main">
          <x14:cfRule type="expression" priority="1634" id="{4154C190-2073-4BF0-BF28-38ABD2936D53}">
            <xm:f>OR(AND($D$344=Tablas!$C$61,$G$344=Tablas!$C$53),AND($D$344=Tablas!$C$61,$G$344=Tablas!$C$54),AND($D$344=Tablas!$C$62,$G$344=Tablas!$C$53),AND($D$344=Tablas!$C$62,$G$344=Tablas!$C$54),AND($D$344=Tablas!$C$62,$G$344=Tablas!$C$56))</xm:f>
            <x14:dxf>
              <fill>
                <patternFill>
                  <bgColor rgb="FFB7E0FF"/>
                </patternFill>
              </fill>
            </x14:dxf>
          </x14:cfRule>
          <xm:sqref>C3800</xm:sqref>
        </x14:conditionalFormatting>
        <x14:conditionalFormatting xmlns:xm="http://schemas.microsoft.com/office/excel/2006/main">
          <x14:cfRule type="expression" priority="1633" id="{6CC9A6FB-591E-456F-BB39-7778EA1B5FDC}">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E3805:J3809</xm:sqref>
        </x14:conditionalFormatting>
        <x14:conditionalFormatting xmlns:xm="http://schemas.microsoft.com/office/excel/2006/main">
          <x14:cfRule type="expression" priority="1632" id="{47E0B4B5-0D2B-4952-8A91-910ABD9B1BB4}">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C3806:D3809</xm:sqref>
        </x14:conditionalFormatting>
        <x14:conditionalFormatting xmlns:xm="http://schemas.microsoft.com/office/excel/2006/main">
          <x14:cfRule type="expression" priority="1631" id="{B1165A89-2FA2-4F78-B4F0-2F15C62C498C}">
            <xm:f>OR(AND($D$344=Tablas!$C$61,$G$344=Tablas!$C$53),AND($D$344=Tablas!$C$54),AND($D$344=Tablas!$C$62,$G$344=Tablas!$C$53),AND($D$344=Tablas!$C$62,$G$344=Tablas!$C$54),AND($D$344=Tablas!$C$62,$G$344=Tablas!$C$56))</xm:f>
            <x14:dxf>
              <fill>
                <patternFill>
                  <bgColor rgb="FFB9E0FF"/>
                </patternFill>
              </fill>
            </x14:dxf>
          </x14:cfRule>
          <xm:sqref>E3805:J3805</xm:sqref>
        </x14:conditionalFormatting>
        <x14:conditionalFormatting xmlns:xm="http://schemas.microsoft.com/office/excel/2006/main">
          <x14:cfRule type="expression" priority="1630" id="{52F25B03-1B45-47D2-AADB-526DA8238CA3}">
            <xm:f>OR(AND($D$344=Tablas!$C$61,$G$344=Tablas!$C$53),AND($D$344=Tablas!$C$54),AND($D$344=Tablas!$C$62,$G$344=Tablas!$C$53),AND($D$344=Tablas!$C$62,$G$344=Tablas!$C$54),AND($D$344=Tablas!$C$62,$G$344=Tablas!$C$56))</xm:f>
            <x14:dxf>
              <fill>
                <patternFill>
                  <bgColor rgb="FFB9E0FF"/>
                </patternFill>
              </fill>
            </x14:dxf>
          </x14:cfRule>
          <xm:sqref>J3806:J3808</xm:sqref>
        </x14:conditionalFormatting>
        <x14:conditionalFormatting xmlns:xm="http://schemas.microsoft.com/office/excel/2006/main">
          <x14:cfRule type="expression" priority="1629" id="{5CF42CC1-6E0D-4869-9624-4115CF65DBBF}">
            <xm:f>OR(AND($D$344=Tablas!$C$61,$G$344=Tablas!$C$53),AND($D$344=Tablas!$C$54),AND($D$344=Tablas!$C$62,$G$344=Tablas!$C$53),AND($D$344=Tablas!$C$62,$G$344=Tablas!$C$54),AND($D$344=Tablas!$C$62,$G$344=Tablas!$C$56))</xm:f>
            <x14:dxf>
              <fill>
                <patternFill>
                  <bgColor rgb="FFB9E0FF"/>
                </patternFill>
              </fill>
            </x14:dxf>
          </x14:cfRule>
          <xm:sqref>C3809:J3809</xm:sqref>
        </x14:conditionalFormatting>
        <x14:conditionalFormatting xmlns:xm="http://schemas.microsoft.com/office/excel/2006/main">
          <x14:cfRule type="expression" priority="1628" id="{777735B8-D732-4DED-B0DC-1D96F6AA726B}">
            <xm:f>AND($E$198&lt;&gt;$J$209,OR(AND($D$104=Tablas!$C$61,$G$104=Tablas!$C$53),AND($D$104=Tablas!$C$61,$G$104=Tablas!$C$54),AND($D$104=Tablas!$C$62,$G$104=Tablas!$C$53),AND($D$104=Tablas!$C$62,$G$104=Tablas!$C$54),AND($D$104=Tablas!$C$62,$G$104=Tablas!$C$56)))</xm:f>
            <x14:dxf>
              <fill>
                <patternFill>
                  <bgColor rgb="FFFF9999"/>
                </patternFill>
              </fill>
            </x14:dxf>
          </x14:cfRule>
          <xm:sqref>J3809</xm:sqref>
        </x14:conditionalFormatting>
        <x14:conditionalFormatting xmlns:xm="http://schemas.microsoft.com/office/excel/2006/main">
          <x14:cfRule type="expression" priority="1627" id="{647192D7-832B-4AF4-93BC-0A83E7C752D7}">
            <xm:f>AND($D$344=Tablas!$C$62,$G$344=Tablas!$C$54,$E$414&gt;0)</xm:f>
            <x14:dxf>
              <border>
                <left style="thin">
                  <color auto="1"/>
                </left>
                <right style="thin">
                  <color auto="1"/>
                </right>
                <top style="thin">
                  <color auto="1"/>
                </top>
                <bottom style="thin">
                  <color auto="1"/>
                </bottom>
              </border>
            </x14:dxf>
          </x14:cfRule>
          <xm:sqref>F3844:J3848</xm:sqref>
        </x14:conditionalFormatting>
        <x14:conditionalFormatting xmlns:xm="http://schemas.microsoft.com/office/excel/2006/main">
          <x14:cfRule type="expression" priority="1626" id="{CB82B302-3C26-4089-BE33-50C0972BE017}">
            <xm:f>AND($D$344=Tablas!$C$62,$G$344=Tablas!$C$54,$E$414&gt;0)</xm:f>
            <x14:dxf>
              <fill>
                <patternFill>
                  <bgColor rgb="FFB9E0FF"/>
                </patternFill>
              </fill>
            </x14:dxf>
          </x14:cfRule>
          <xm:sqref>F3844:J3844</xm:sqref>
        </x14:conditionalFormatting>
        <x14:conditionalFormatting xmlns:xm="http://schemas.microsoft.com/office/excel/2006/main">
          <x14:cfRule type="expression" priority="1625" id="{E01F0199-E0AA-4D64-BE3A-423D22F02D84}">
            <xm:f>AND($H$419=Tablas!$C$41,$H$431&lt;&gt;$E$414)</xm:f>
            <x14:dxf>
              <fill>
                <patternFill>
                  <bgColor rgb="FFFF9999"/>
                </patternFill>
              </fill>
            </x14:dxf>
          </x14:cfRule>
          <xm:sqref>H3791</xm:sqref>
        </x14:conditionalFormatting>
        <x14:conditionalFormatting xmlns:xm="http://schemas.microsoft.com/office/excel/2006/main">
          <x14:cfRule type="expression" priority="1582" id="{93D3FD81-D98D-4FED-AD80-63F6824AE437}">
            <xm:f>OR(AND($D$344=Tablas!$C$62,$G$344=Tablas!$C$54),AND($D$344=Tablas!$C$62,$G$344=Tablas!$C$57))</xm:f>
            <x14:dxf>
              <border>
                <left style="thin">
                  <color auto="1"/>
                </left>
                <right style="thin">
                  <color auto="1"/>
                </right>
                <top style="thin">
                  <color auto="1"/>
                </top>
                <bottom style="thin">
                  <color auto="1"/>
                </bottom>
                <vertical/>
                <horizontal/>
              </border>
            </x14:dxf>
          </x14:cfRule>
          <xm:sqref>D4084:E4088</xm:sqref>
        </x14:conditionalFormatting>
        <x14:conditionalFormatting xmlns:xm="http://schemas.microsoft.com/office/excel/2006/main">
          <x14:cfRule type="expression" priority="1581" id="{453CF160-9631-4ABA-9E3F-238CFFD050F7}">
            <xm:f>OR(AND($D$344=Tablas!$C$62,$G$344=Tablas!$C$54),AND($D$344=Tablas!$C$62,$G$344=Tablas!$C$57))</xm:f>
            <x14:dxf>
              <fill>
                <patternFill>
                  <bgColor rgb="FFB7E0FF"/>
                </patternFill>
              </fill>
            </x14:dxf>
          </x14:cfRule>
          <xm:sqref>D4084</xm:sqref>
        </x14:conditionalFormatting>
        <x14:conditionalFormatting xmlns:xm="http://schemas.microsoft.com/office/excel/2006/main">
          <x14:cfRule type="expression" priority="1624" id="{352C2462-F4E6-404C-86EB-9D9AFDF5FED3}">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C3992:G4007</xm:sqref>
        </x14:conditionalFormatting>
        <x14:conditionalFormatting xmlns:xm="http://schemas.microsoft.com/office/excel/2006/main">
          <x14:cfRule type="expression" priority="1621" id="{90032FEA-0BB2-4F34-AC7B-167561CC91EC}">
            <xm:f>OR($D$386=Tablas!$C$35,$D$386=Tablas!$C$36,$D$3866=Tablas!$C$37)</xm:f>
            <x14:dxf>
              <fill>
                <patternFill>
                  <bgColor rgb="FFB7E0FF"/>
                </patternFill>
              </fill>
            </x14:dxf>
          </x14:cfRule>
          <xm:sqref>C3992:G3992</xm:sqref>
        </x14:conditionalFormatting>
        <x14:conditionalFormatting xmlns:xm="http://schemas.microsoft.com/office/excel/2006/main">
          <x14:cfRule type="expression" priority="1619" id="{24C6207B-8592-4E30-965C-C9286A25AFA1}">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E4027:H4031</xm:sqref>
        </x14:conditionalFormatting>
        <x14:conditionalFormatting xmlns:xm="http://schemas.microsoft.com/office/excel/2006/main">
          <x14:cfRule type="expression" priority="1618" id="{EC70B6A5-8332-4DB3-84E6-3A459F77F4F0}">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C4028:D4031</xm:sqref>
        </x14:conditionalFormatting>
        <x14:conditionalFormatting xmlns:xm="http://schemas.microsoft.com/office/excel/2006/main">
          <x14:cfRule type="expression" priority="1617" id="{960CD33B-F95F-426D-BE80-87EE05BD87BB}">
            <xm:f>$H$419=Tablas!$C$41</xm:f>
            <x14:dxf>
              <fill>
                <patternFill>
                  <bgColor rgb="FFB9E0FF"/>
                </patternFill>
              </fill>
            </x14:dxf>
          </x14:cfRule>
          <xm:sqref>E4027:H4027</xm:sqref>
        </x14:conditionalFormatting>
        <x14:conditionalFormatting xmlns:xm="http://schemas.microsoft.com/office/excel/2006/main">
          <x14:cfRule type="expression" priority="1616" id="{ACFAAE7B-BF56-49EC-A056-231C3199435F}">
            <xm:f>$H$419=Tablas!$C$41</xm:f>
            <x14:dxf>
              <fill>
                <patternFill>
                  <bgColor rgb="FFB9E0FF"/>
                </patternFill>
              </fill>
            </x14:dxf>
          </x14:cfRule>
          <xm:sqref>C4031:D4031</xm:sqref>
        </x14:conditionalFormatting>
        <x14:conditionalFormatting xmlns:xm="http://schemas.microsoft.com/office/excel/2006/main">
          <x14:cfRule type="cellIs" priority="1613" operator="notEqual" id="{FA7DB48E-3354-4416-8EE3-720B781F34B5}">
            <xm:f>'Dotacion de personal'!$F$38</xm:f>
            <x14:dxf>
              <fill>
                <patternFill>
                  <bgColor rgb="FFFF9999"/>
                </patternFill>
              </fill>
            </x14:dxf>
          </x14:cfRule>
          <xm:sqref>E4046</xm:sqref>
        </x14:conditionalFormatting>
        <x14:conditionalFormatting xmlns:xm="http://schemas.microsoft.com/office/excel/2006/main">
          <x14:cfRule type="cellIs" priority="1612" operator="notEqual" id="{9B5F7086-9389-4EE2-A446-4CEE46E67902}">
            <xm:f>'Dotacion de personal'!$G$38</xm:f>
            <x14:dxf>
              <fill>
                <patternFill>
                  <bgColor rgb="FFFF9999"/>
                </patternFill>
              </fill>
            </x14:dxf>
          </x14:cfRule>
          <xm:sqref>F4046</xm:sqref>
        </x14:conditionalFormatting>
        <x14:conditionalFormatting xmlns:xm="http://schemas.microsoft.com/office/excel/2006/main">
          <x14:cfRule type="cellIs" priority="1611" operator="notEqual" id="{AACEF1E2-D1F2-4B80-889E-881FF97B0E70}">
            <xm:f>'Dotacion de personal'!$H$38</xm:f>
            <x14:dxf>
              <fill>
                <patternFill>
                  <bgColor rgb="FFFF9999"/>
                </patternFill>
              </fill>
            </x14:dxf>
          </x14:cfRule>
          <xm:sqref>G4046</xm:sqref>
        </x14:conditionalFormatting>
        <x14:conditionalFormatting xmlns:xm="http://schemas.microsoft.com/office/excel/2006/main">
          <x14:cfRule type="cellIs" priority="1610" operator="notEqual" id="{2D38CD69-D242-41D4-BF10-F32BD26BF4C1}">
            <xm:f>'Dotacion de personal'!$I$38</xm:f>
            <x14:dxf>
              <fill>
                <patternFill>
                  <bgColor rgb="FFFF9999"/>
                </patternFill>
              </fill>
            </x14:dxf>
          </x14:cfRule>
          <xm:sqref>H4046</xm:sqref>
        </x14:conditionalFormatting>
        <x14:conditionalFormatting xmlns:xm="http://schemas.microsoft.com/office/excel/2006/main">
          <x14:cfRule type="cellIs" priority="1609" operator="notEqual" id="{FA42CD6F-D340-46EE-8B45-4E3CC06CC4C1}">
            <xm:f>'Dotacion de personal'!$J$38</xm:f>
            <x14:dxf>
              <fill>
                <patternFill>
                  <bgColor rgb="FFFF9999"/>
                </patternFill>
              </fill>
            </x14:dxf>
          </x14:cfRule>
          <xm:sqref>I4046</xm:sqref>
        </x14:conditionalFormatting>
        <x14:conditionalFormatting xmlns:xm="http://schemas.microsoft.com/office/excel/2006/main">
          <x14:cfRule type="cellIs" priority="1608" operator="notEqual" id="{B535CDC4-C660-412C-B9A0-3CE64A824EBD}">
            <xm:f>'Dotacion de personal'!$F$39</xm:f>
            <x14:dxf>
              <fill>
                <patternFill>
                  <bgColor rgb="FFFF9999"/>
                </patternFill>
              </fill>
            </x14:dxf>
          </x14:cfRule>
          <xm:sqref>E4047</xm:sqref>
        </x14:conditionalFormatting>
        <x14:conditionalFormatting xmlns:xm="http://schemas.microsoft.com/office/excel/2006/main">
          <x14:cfRule type="cellIs" priority="1607" operator="notEqual" id="{7B5656DF-1836-451D-9ADD-7C75F52B7CBA}">
            <xm:f>'Dotacion de personal'!$F$40</xm:f>
            <x14:dxf>
              <fill>
                <patternFill>
                  <bgColor rgb="FFFF9999"/>
                </patternFill>
              </fill>
            </x14:dxf>
          </x14:cfRule>
          <xm:sqref>E4048</xm:sqref>
        </x14:conditionalFormatting>
        <x14:conditionalFormatting xmlns:xm="http://schemas.microsoft.com/office/excel/2006/main">
          <x14:cfRule type="cellIs" priority="1606" operator="notEqual" id="{27A2A8B4-D823-4C7C-9C37-1C395905435B}">
            <xm:f>'Dotacion de personal'!$G$39</xm:f>
            <x14:dxf>
              <fill>
                <patternFill>
                  <bgColor rgb="FFFF9999"/>
                </patternFill>
              </fill>
            </x14:dxf>
          </x14:cfRule>
          <xm:sqref>F4047</xm:sqref>
        </x14:conditionalFormatting>
        <x14:conditionalFormatting xmlns:xm="http://schemas.microsoft.com/office/excel/2006/main">
          <x14:cfRule type="cellIs" priority="1605" operator="notEqual" id="{577F88A7-8DA0-4F7D-95D2-A0211E321CA0}">
            <xm:f>'Dotacion de personal'!$G$40</xm:f>
            <x14:dxf>
              <fill>
                <patternFill>
                  <bgColor rgb="FFFF9999"/>
                </patternFill>
              </fill>
            </x14:dxf>
          </x14:cfRule>
          <xm:sqref>F4048</xm:sqref>
        </x14:conditionalFormatting>
        <x14:conditionalFormatting xmlns:xm="http://schemas.microsoft.com/office/excel/2006/main">
          <x14:cfRule type="cellIs" priority="1604" operator="notEqual" id="{7450539A-4A50-4232-AC16-D6381E806AA5}">
            <xm:f>'Dotacion de personal'!$H$39</xm:f>
            <x14:dxf>
              <fill>
                <patternFill>
                  <bgColor rgb="FFFF9999"/>
                </patternFill>
              </fill>
            </x14:dxf>
          </x14:cfRule>
          <xm:sqref>G4047</xm:sqref>
        </x14:conditionalFormatting>
        <x14:conditionalFormatting xmlns:xm="http://schemas.microsoft.com/office/excel/2006/main">
          <x14:cfRule type="cellIs" priority="1603" operator="notEqual" id="{8412DF00-8138-483F-BC7D-B04A1240AE8A}">
            <xm:f>'Dotacion de personal'!$H$40</xm:f>
            <x14:dxf>
              <fill>
                <patternFill>
                  <bgColor rgb="FFFF9999"/>
                </patternFill>
              </fill>
            </x14:dxf>
          </x14:cfRule>
          <xm:sqref>G4048</xm:sqref>
        </x14:conditionalFormatting>
        <x14:conditionalFormatting xmlns:xm="http://schemas.microsoft.com/office/excel/2006/main">
          <x14:cfRule type="cellIs" priority="1602" operator="notEqual" id="{E0A79A3D-5716-45ED-8794-DA55FD114F93}">
            <xm:f>'Dotacion de personal'!$I$39</xm:f>
            <x14:dxf>
              <fill>
                <patternFill>
                  <bgColor rgb="FFFF9999"/>
                </patternFill>
              </fill>
            </x14:dxf>
          </x14:cfRule>
          <xm:sqref>H4047</xm:sqref>
        </x14:conditionalFormatting>
        <x14:conditionalFormatting xmlns:xm="http://schemas.microsoft.com/office/excel/2006/main">
          <x14:cfRule type="cellIs" priority="1601" operator="notEqual" id="{237FF87B-E7E3-4E8A-8BEC-C00D3F371EE8}">
            <xm:f>'Dotacion de personal'!$I$40</xm:f>
            <x14:dxf>
              <fill>
                <patternFill>
                  <bgColor rgb="FFFF9999"/>
                </patternFill>
              </fill>
            </x14:dxf>
          </x14:cfRule>
          <xm:sqref>H4048</xm:sqref>
        </x14:conditionalFormatting>
        <x14:conditionalFormatting xmlns:xm="http://schemas.microsoft.com/office/excel/2006/main">
          <x14:cfRule type="cellIs" priority="1600" operator="notEqual" id="{1185AD4B-D153-4859-B301-DB8E0E082043}">
            <xm:f>'Dotacion de personal'!$J$39</xm:f>
            <x14:dxf>
              <fill>
                <patternFill>
                  <bgColor rgb="FFFF9999"/>
                </patternFill>
              </fill>
            </x14:dxf>
          </x14:cfRule>
          <xm:sqref>I4047</xm:sqref>
        </x14:conditionalFormatting>
        <x14:conditionalFormatting xmlns:xm="http://schemas.microsoft.com/office/excel/2006/main">
          <x14:cfRule type="cellIs" priority="1599" operator="notEqual" id="{2E1D9A45-0964-468E-96D9-AD4A8E54304C}">
            <xm:f>'Dotacion de personal'!$J$40</xm:f>
            <x14:dxf>
              <fill>
                <patternFill>
                  <bgColor rgb="FFFF9999"/>
                </patternFill>
              </fill>
            </x14:dxf>
          </x14:cfRule>
          <xm:sqref>I4048</xm:sqref>
        </x14:conditionalFormatting>
        <x14:conditionalFormatting xmlns:xm="http://schemas.microsoft.com/office/excel/2006/main">
          <x14:cfRule type="expression" priority="1597" id="{00987074-0C96-439C-BD13-CA68DD6F1D56}">
            <xm:f>$H$419=Tablas!$C$10</xm:f>
            <x14:dxf>
              <border>
                <left style="thin">
                  <color auto="1"/>
                </left>
                <right style="thin">
                  <color auto="1"/>
                </right>
                <top style="thin">
                  <color auto="1"/>
                </top>
                <bottom style="thin">
                  <color auto="1"/>
                </bottom>
                <vertical/>
                <horizontal/>
              </border>
            </x14:dxf>
          </x14:cfRule>
          <xm:sqref>D4021</xm:sqref>
        </x14:conditionalFormatting>
        <x14:conditionalFormatting xmlns:xm="http://schemas.microsoft.com/office/excel/2006/main">
          <x14:cfRule type="expression" priority="1596" id="{C10B882A-4D31-44C9-9015-EF26CAED68B1}">
            <xm:f>$H$419=Tablas!$C$10</xm:f>
            <x14:dxf>
              <border>
                <left style="thin">
                  <color auto="1"/>
                </left>
                <right style="thin">
                  <color auto="1"/>
                </right>
                <top style="thin">
                  <color auto="1"/>
                </top>
                <bottom style="thin">
                  <color auto="1"/>
                </bottom>
                <vertical/>
                <horizontal/>
              </border>
            </x14:dxf>
          </x14:cfRule>
          <xm:sqref>E4023:P4023</xm:sqref>
        </x14:conditionalFormatting>
        <x14:conditionalFormatting xmlns:xm="http://schemas.microsoft.com/office/excel/2006/main">
          <x14:cfRule type="expression" priority="1580" id="{27DD702E-F2E4-4932-A60B-4AE5E73C85DC}">
            <xm:f>AND($D$344=Tablas!$C$62,$G$344=Tablas!$C$54)</xm:f>
            <x14:dxf>
              <border>
                <left style="thin">
                  <color auto="1"/>
                </left>
                <right style="thin">
                  <color auto="1"/>
                </right>
                <top style="thin">
                  <color auto="1"/>
                </top>
                <bottom style="thin">
                  <color auto="1"/>
                </bottom>
                <vertical/>
                <horizontal/>
              </border>
            </x14:dxf>
          </x14:cfRule>
          <xm:sqref>D4094:I4109 D4110:H4110</xm:sqref>
        </x14:conditionalFormatting>
        <x14:conditionalFormatting xmlns:xm="http://schemas.microsoft.com/office/excel/2006/main">
          <x14:cfRule type="expression" priority="1579" id="{D174232A-49B8-4868-9067-A747A6395687}">
            <xm:f>AND($D$344=Tablas!$C$62,$G$344=Tablas!$C$54)</xm:f>
            <x14:dxf>
              <fill>
                <patternFill>
                  <bgColor rgb="FFB7E0FF"/>
                </patternFill>
              </fill>
            </x14:dxf>
          </x14:cfRule>
          <xm:sqref>D4094:I4094</xm:sqref>
        </x14:conditionalFormatting>
        <x14:conditionalFormatting xmlns:xm="http://schemas.microsoft.com/office/excel/2006/main">
          <x14:cfRule type="expression" priority="1578" id="{0823C22F-A2F3-47CA-9C21-10885E599AA6}">
            <xm:f>AND($D$344=Tablas!$C$62,$G$344=Tablas!$C$54)</xm:f>
            <x14:dxf>
              <fill>
                <patternFill>
                  <bgColor rgb="FFB7E0FF"/>
                </patternFill>
              </fill>
            </x14:dxf>
          </x14:cfRule>
          <xm:sqref>D4110:H4110</xm:sqref>
        </x14:conditionalFormatting>
        <x14:conditionalFormatting xmlns:xm="http://schemas.microsoft.com/office/excel/2006/main">
          <x14:cfRule type="expression" priority="1576" id="{815E3327-3BC9-4D07-BCA4-ACABAE504073}">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D4037:E4040</xm:sqref>
        </x14:conditionalFormatting>
        <x14:conditionalFormatting xmlns:xm="http://schemas.microsoft.com/office/excel/2006/main">
          <x14:cfRule type="expression" priority="1575" id="{D10EA4B4-0B57-44CE-B82A-ABA62660B207}">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C4038:C4040</xm:sqref>
        </x14:conditionalFormatting>
        <x14:conditionalFormatting xmlns:xm="http://schemas.microsoft.com/office/excel/2006/main">
          <x14:cfRule type="expression" priority="1574" id="{D4750FAA-2F92-42F9-8B5C-1AEE03C7541A}">
            <xm:f>OR(AND($D$344=Tablas!$C$61,$G$344=Tablas!$C$53),AND($D$344=Tablas!$C$61,$G$344=Tablas!$C$54),AND($D$344=Tablas!$C$62,$G$344=Tablas!$C$53),AND($D$344=Tablas!$C$62,$G$344=Tablas!$C$54),AND($D$344=Tablas!$C$62,$G$344=Tablas!$C$56))</xm:f>
            <x14:dxf>
              <fill>
                <patternFill>
                  <bgColor rgb="FFB7E0FF"/>
                </patternFill>
              </fill>
            </x14:dxf>
          </x14:cfRule>
          <xm:sqref>D4037:E4037</xm:sqref>
        </x14:conditionalFormatting>
        <x14:conditionalFormatting xmlns:xm="http://schemas.microsoft.com/office/excel/2006/main">
          <x14:cfRule type="expression" priority="1573" id="{567B3D2A-B2A3-458F-94B2-E0BE751247B6}">
            <xm:f>OR(AND($D$344=Tablas!$C$61,$G$344=Tablas!$C$53),AND($D$344=Tablas!$C$61,$G$344=Tablas!$C$54),AND($D$344=Tablas!$C$62,$G$344=Tablas!$C$53),AND($D$344=Tablas!$C$62,$G$344=Tablas!$C$54),AND($D$344=Tablas!$C$62,$G$344=Tablas!$C$56))</xm:f>
            <x14:dxf>
              <fill>
                <patternFill>
                  <bgColor rgb="FFB7E0FF"/>
                </patternFill>
              </fill>
            </x14:dxf>
          </x14:cfRule>
          <xm:sqref>C4040</xm:sqref>
        </x14:conditionalFormatting>
        <x14:conditionalFormatting xmlns:xm="http://schemas.microsoft.com/office/excel/2006/main">
          <x14:cfRule type="expression" priority="1572" id="{A2533A5E-09E0-41DF-BEA9-15236F2192D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E4045:J4049</xm:sqref>
        </x14:conditionalFormatting>
        <x14:conditionalFormatting xmlns:xm="http://schemas.microsoft.com/office/excel/2006/main">
          <x14:cfRule type="expression" priority="1571" id="{78422F20-AF1B-4002-A266-1DA686194155}">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C4046:D4049</xm:sqref>
        </x14:conditionalFormatting>
        <x14:conditionalFormatting xmlns:xm="http://schemas.microsoft.com/office/excel/2006/main">
          <x14:cfRule type="expression" priority="1570" id="{43512731-3E6E-460F-992F-478DC3BCA942}">
            <xm:f>OR(AND($D$344=Tablas!$C$61,$G$344=Tablas!$C$53),AND($D$344=Tablas!$C$54),AND($D$344=Tablas!$C$62,$G$344=Tablas!$C$53),AND($D$344=Tablas!$C$62,$G$344=Tablas!$C$54),AND($D$344=Tablas!$C$62,$G$344=Tablas!$C$56))</xm:f>
            <x14:dxf>
              <fill>
                <patternFill>
                  <bgColor rgb="FFB9E0FF"/>
                </patternFill>
              </fill>
            </x14:dxf>
          </x14:cfRule>
          <xm:sqref>E4045:J4045</xm:sqref>
        </x14:conditionalFormatting>
        <x14:conditionalFormatting xmlns:xm="http://schemas.microsoft.com/office/excel/2006/main">
          <x14:cfRule type="expression" priority="1569" id="{8031F33B-7A3A-454A-8139-B2559BA75668}">
            <xm:f>OR(AND($D$344=Tablas!$C$61,$G$344=Tablas!$C$53),AND($D$344=Tablas!$C$54),AND($D$344=Tablas!$C$62,$G$344=Tablas!$C$53),AND($D$344=Tablas!$C$62,$G$344=Tablas!$C$54),AND($D$344=Tablas!$C$62,$G$344=Tablas!$C$56))</xm:f>
            <x14:dxf>
              <fill>
                <patternFill>
                  <bgColor rgb="FFB9E0FF"/>
                </patternFill>
              </fill>
            </x14:dxf>
          </x14:cfRule>
          <xm:sqref>J4046:J4048</xm:sqref>
        </x14:conditionalFormatting>
        <x14:conditionalFormatting xmlns:xm="http://schemas.microsoft.com/office/excel/2006/main">
          <x14:cfRule type="expression" priority="1568" id="{B6D7FCF5-8D29-4AE5-99F4-A4C7253EFC03}">
            <xm:f>OR(AND($D$344=Tablas!$C$61,$G$344=Tablas!$C$53),AND($D$344=Tablas!$C$54),AND($D$344=Tablas!$C$62,$G$344=Tablas!$C$53),AND($D$344=Tablas!$C$62,$G$344=Tablas!$C$54),AND($D$344=Tablas!$C$62,$G$344=Tablas!$C$56))</xm:f>
            <x14:dxf>
              <fill>
                <patternFill>
                  <bgColor rgb="FFB9E0FF"/>
                </patternFill>
              </fill>
            </x14:dxf>
          </x14:cfRule>
          <xm:sqref>C4049:J4049</xm:sqref>
        </x14:conditionalFormatting>
        <x14:conditionalFormatting xmlns:xm="http://schemas.microsoft.com/office/excel/2006/main">
          <x14:cfRule type="expression" priority="1567" id="{A05B565D-C877-4D4D-87DB-E42A6BD90E65}">
            <xm:f>AND($E$198&lt;&gt;$J$209,OR(AND($D$104=Tablas!$C$61,$G$104=Tablas!$C$53),AND($D$104=Tablas!$C$61,$G$104=Tablas!$C$54),AND($D$104=Tablas!$C$62,$G$104=Tablas!$C$53),AND($D$104=Tablas!$C$62,$G$104=Tablas!$C$54),AND($D$104=Tablas!$C$62,$G$104=Tablas!$C$56)))</xm:f>
            <x14:dxf>
              <fill>
                <patternFill>
                  <bgColor rgb="FFFF9999"/>
                </patternFill>
              </fill>
            </x14:dxf>
          </x14:cfRule>
          <xm:sqref>J4049</xm:sqref>
        </x14:conditionalFormatting>
        <x14:conditionalFormatting xmlns:xm="http://schemas.microsoft.com/office/excel/2006/main">
          <x14:cfRule type="expression" priority="1566" id="{4E66CC78-4EC4-40D8-8126-FCD422DBB4D1}">
            <xm:f>AND($D$344=Tablas!$C$62,$G$344=Tablas!$C$54,$E$414&gt;0)</xm:f>
            <x14:dxf>
              <border>
                <left style="thin">
                  <color auto="1"/>
                </left>
                <right style="thin">
                  <color auto="1"/>
                </right>
                <top style="thin">
                  <color auto="1"/>
                </top>
                <bottom style="thin">
                  <color auto="1"/>
                </bottom>
              </border>
            </x14:dxf>
          </x14:cfRule>
          <xm:sqref>F4084:J4088</xm:sqref>
        </x14:conditionalFormatting>
        <x14:conditionalFormatting xmlns:xm="http://schemas.microsoft.com/office/excel/2006/main">
          <x14:cfRule type="expression" priority="1565" id="{62EE59BD-D9DB-4BBC-AAF1-F52D757B4F66}">
            <xm:f>AND($D$344=Tablas!$C$62,$G$344=Tablas!$C$54,$E$414&gt;0)</xm:f>
            <x14:dxf>
              <fill>
                <patternFill>
                  <bgColor rgb="FFB9E0FF"/>
                </patternFill>
              </fill>
            </x14:dxf>
          </x14:cfRule>
          <xm:sqref>F4084:J4084</xm:sqref>
        </x14:conditionalFormatting>
        <x14:conditionalFormatting xmlns:xm="http://schemas.microsoft.com/office/excel/2006/main">
          <x14:cfRule type="expression" priority="1564" id="{311CA488-9448-45AD-BA09-437E12DA2B64}">
            <xm:f>AND($H$419=Tablas!$C$41,$H$431&lt;&gt;$E$414)</xm:f>
            <x14:dxf>
              <fill>
                <patternFill>
                  <bgColor rgb="FFFF9999"/>
                </patternFill>
              </fill>
            </x14:dxf>
          </x14:cfRule>
          <xm:sqref>H4031</xm:sqref>
        </x14:conditionalFormatting>
        <x14:conditionalFormatting xmlns:xm="http://schemas.microsoft.com/office/excel/2006/main">
          <x14:cfRule type="expression" priority="1521" id="{44649183-8E93-4597-B975-258475C7C5A5}">
            <xm:f>OR(AND($D$344=Tablas!$C$62,$G$344=Tablas!$C$54),AND($D$344=Tablas!$C$62,$G$344=Tablas!$C$57))</xm:f>
            <x14:dxf>
              <border>
                <left style="thin">
                  <color auto="1"/>
                </left>
                <right style="thin">
                  <color auto="1"/>
                </right>
                <top style="thin">
                  <color auto="1"/>
                </top>
                <bottom style="thin">
                  <color auto="1"/>
                </bottom>
                <vertical/>
                <horizontal/>
              </border>
            </x14:dxf>
          </x14:cfRule>
          <xm:sqref>D4324:E4328</xm:sqref>
        </x14:conditionalFormatting>
        <x14:conditionalFormatting xmlns:xm="http://schemas.microsoft.com/office/excel/2006/main">
          <x14:cfRule type="expression" priority="1520" id="{13A5D73A-59B5-4C21-9A70-06971F46BE42}">
            <xm:f>OR(AND($D$344=Tablas!$C$62,$G$344=Tablas!$C$54),AND($D$344=Tablas!$C$62,$G$344=Tablas!$C$57))</xm:f>
            <x14:dxf>
              <fill>
                <patternFill>
                  <bgColor rgb="FFB7E0FF"/>
                </patternFill>
              </fill>
            </x14:dxf>
          </x14:cfRule>
          <xm:sqref>D4324</xm:sqref>
        </x14:conditionalFormatting>
        <x14:conditionalFormatting xmlns:xm="http://schemas.microsoft.com/office/excel/2006/main">
          <x14:cfRule type="expression" priority="1563" id="{63736653-EDCD-424D-AF59-F700E6BF6180}">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C4232:G4247</xm:sqref>
        </x14:conditionalFormatting>
        <x14:conditionalFormatting xmlns:xm="http://schemas.microsoft.com/office/excel/2006/main">
          <x14:cfRule type="expression" priority="1560" id="{684F2F62-10ED-4B88-946B-3CAC08B3D65C}">
            <xm:f>OR($D$386=Tablas!$C$35,$D$386=Tablas!$C$36,$D$3866=Tablas!$C$37)</xm:f>
            <x14:dxf>
              <fill>
                <patternFill>
                  <bgColor rgb="FFB7E0FF"/>
                </patternFill>
              </fill>
            </x14:dxf>
          </x14:cfRule>
          <xm:sqref>C4232:G4232</xm:sqref>
        </x14:conditionalFormatting>
        <x14:conditionalFormatting xmlns:xm="http://schemas.microsoft.com/office/excel/2006/main">
          <x14:cfRule type="expression" priority="1558" id="{33A8CF68-EC59-4A7D-BBBE-A3FA0908A98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E4267:H4271</xm:sqref>
        </x14:conditionalFormatting>
        <x14:conditionalFormatting xmlns:xm="http://schemas.microsoft.com/office/excel/2006/main">
          <x14:cfRule type="expression" priority="1557" id="{530E904F-64DB-48D3-B451-7D3857F655F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C4268:D4271</xm:sqref>
        </x14:conditionalFormatting>
        <x14:conditionalFormatting xmlns:xm="http://schemas.microsoft.com/office/excel/2006/main">
          <x14:cfRule type="expression" priority="1556" id="{BFA07FBD-9C8E-4F44-9A55-E5B089CD75D6}">
            <xm:f>$H$419=Tablas!$C$41</xm:f>
            <x14:dxf>
              <fill>
                <patternFill>
                  <bgColor rgb="FFB9E0FF"/>
                </patternFill>
              </fill>
            </x14:dxf>
          </x14:cfRule>
          <xm:sqref>E4267:H4267</xm:sqref>
        </x14:conditionalFormatting>
        <x14:conditionalFormatting xmlns:xm="http://schemas.microsoft.com/office/excel/2006/main">
          <x14:cfRule type="expression" priority="1555" id="{A4C7E620-5FAE-4C86-8F76-A688AF74056E}">
            <xm:f>$H$419=Tablas!$C$41</xm:f>
            <x14:dxf>
              <fill>
                <patternFill>
                  <bgColor rgb="FFB9E0FF"/>
                </patternFill>
              </fill>
            </x14:dxf>
          </x14:cfRule>
          <xm:sqref>C4271:D4271</xm:sqref>
        </x14:conditionalFormatting>
        <x14:conditionalFormatting xmlns:xm="http://schemas.microsoft.com/office/excel/2006/main">
          <x14:cfRule type="cellIs" priority="1552" operator="notEqual" id="{DFF49587-BADF-4D95-8406-27DE4C539A77}">
            <xm:f>'Dotacion de personal'!$F$38</xm:f>
            <x14:dxf>
              <fill>
                <patternFill>
                  <bgColor rgb="FFFF9999"/>
                </patternFill>
              </fill>
            </x14:dxf>
          </x14:cfRule>
          <xm:sqref>E4286</xm:sqref>
        </x14:conditionalFormatting>
        <x14:conditionalFormatting xmlns:xm="http://schemas.microsoft.com/office/excel/2006/main">
          <x14:cfRule type="cellIs" priority="1551" operator="notEqual" id="{924FB573-1DB6-4661-B2CA-8DD4EAE0373A}">
            <xm:f>'Dotacion de personal'!$G$38</xm:f>
            <x14:dxf>
              <fill>
                <patternFill>
                  <bgColor rgb="FFFF9999"/>
                </patternFill>
              </fill>
            </x14:dxf>
          </x14:cfRule>
          <xm:sqref>F4286</xm:sqref>
        </x14:conditionalFormatting>
        <x14:conditionalFormatting xmlns:xm="http://schemas.microsoft.com/office/excel/2006/main">
          <x14:cfRule type="cellIs" priority="1550" operator="notEqual" id="{163930F6-8574-4DDE-B171-9DD3231FA795}">
            <xm:f>'Dotacion de personal'!$H$38</xm:f>
            <x14:dxf>
              <fill>
                <patternFill>
                  <bgColor rgb="FFFF9999"/>
                </patternFill>
              </fill>
            </x14:dxf>
          </x14:cfRule>
          <xm:sqref>G4286</xm:sqref>
        </x14:conditionalFormatting>
        <x14:conditionalFormatting xmlns:xm="http://schemas.microsoft.com/office/excel/2006/main">
          <x14:cfRule type="cellIs" priority="1549" operator="notEqual" id="{56F34152-FBE0-4A97-8D7B-D7F0DCA048E4}">
            <xm:f>'Dotacion de personal'!$I$38</xm:f>
            <x14:dxf>
              <fill>
                <patternFill>
                  <bgColor rgb="FFFF9999"/>
                </patternFill>
              </fill>
            </x14:dxf>
          </x14:cfRule>
          <xm:sqref>H4286</xm:sqref>
        </x14:conditionalFormatting>
        <x14:conditionalFormatting xmlns:xm="http://schemas.microsoft.com/office/excel/2006/main">
          <x14:cfRule type="cellIs" priority="1548" operator="notEqual" id="{B2E32534-254F-4B1F-8F3C-178D43C3E7C4}">
            <xm:f>'Dotacion de personal'!$J$38</xm:f>
            <x14:dxf>
              <fill>
                <patternFill>
                  <bgColor rgb="FFFF9999"/>
                </patternFill>
              </fill>
            </x14:dxf>
          </x14:cfRule>
          <xm:sqref>I4286</xm:sqref>
        </x14:conditionalFormatting>
        <x14:conditionalFormatting xmlns:xm="http://schemas.microsoft.com/office/excel/2006/main">
          <x14:cfRule type="cellIs" priority="1547" operator="notEqual" id="{06514E9D-9EAC-407F-9C61-02BBACA13A96}">
            <xm:f>'Dotacion de personal'!$F$39</xm:f>
            <x14:dxf>
              <fill>
                <patternFill>
                  <bgColor rgb="FFFF9999"/>
                </patternFill>
              </fill>
            </x14:dxf>
          </x14:cfRule>
          <xm:sqref>E4287</xm:sqref>
        </x14:conditionalFormatting>
        <x14:conditionalFormatting xmlns:xm="http://schemas.microsoft.com/office/excel/2006/main">
          <x14:cfRule type="cellIs" priority="1546" operator="notEqual" id="{B33FF7DE-1B9B-4C06-A460-BD4A0A27DBAA}">
            <xm:f>'Dotacion de personal'!$F$40</xm:f>
            <x14:dxf>
              <fill>
                <patternFill>
                  <bgColor rgb="FFFF9999"/>
                </patternFill>
              </fill>
            </x14:dxf>
          </x14:cfRule>
          <xm:sqref>E4288</xm:sqref>
        </x14:conditionalFormatting>
        <x14:conditionalFormatting xmlns:xm="http://schemas.microsoft.com/office/excel/2006/main">
          <x14:cfRule type="cellIs" priority="1545" operator="notEqual" id="{9B71059E-194E-4E2F-A7A6-D010285BD8B4}">
            <xm:f>'Dotacion de personal'!$G$39</xm:f>
            <x14:dxf>
              <fill>
                <patternFill>
                  <bgColor rgb="FFFF9999"/>
                </patternFill>
              </fill>
            </x14:dxf>
          </x14:cfRule>
          <xm:sqref>F4287</xm:sqref>
        </x14:conditionalFormatting>
        <x14:conditionalFormatting xmlns:xm="http://schemas.microsoft.com/office/excel/2006/main">
          <x14:cfRule type="cellIs" priority="1544" operator="notEqual" id="{E80B134B-D664-48D6-95F9-3F8B2DB24BCE}">
            <xm:f>'Dotacion de personal'!$G$40</xm:f>
            <x14:dxf>
              <fill>
                <patternFill>
                  <bgColor rgb="FFFF9999"/>
                </patternFill>
              </fill>
            </x14:dxf>
          </x14:cfRule>
          <xm:sqref>F4288</xm:sqref>
        </x14:conditionalFormatting>
        <x14:conditionalFormatting xmlns:xm="http://schemas.microsoft.com/office/excel/2006/main">
          <x14:cfRule type="cellIs" priority="1543" operator="notEqual" id="{8ECEEA52-B517-4F8B-A911-5AE9C0A4382C}">
            <xm:f>'Dotacion de personal'!$H$39</xm:f>
            <x14:dxf>
              <fill>
                <patternFill>
                  <bgColor rgb="FFFF9999"/>
                </patternFill>
              </fill>
            </x14:dxf>
          </x14:cfRule>
          <xm:sqref>G4287</xm:sqref>
        </x14:conditionalFormatting>
        <x14:conditionalFormatting xmlns:xm="http://schemas.microsoft.com/office/excel/2006/main">
          <x14:cfRule type="cellIs" priority="1542" operator="notEqual" id="{E72F10D3-BA7A-4D83-A399-7A4169FB2976}">
            <xm:f>'Dotacion de personal'!$H$40</xm:f>
            <x14:dxf>
              <fill>
                <patternFill>
                  <bgColor rgb="FFFF9999"/>
                </patternFill>
              </fill>
            </x14:dxf>
          </x14:cfRule>
          <xm:sqref>G4288</xm:sqref>
        </x14:conditionalFormatting>
        <x14:conditionalFormatting xmlns:xm="http://schemas.microsoft.com/office/excel/2006/main">
          <x14:cfRule type="cellIs" priority="1541" operator="notEqual" id="{EADFAAF8-45D5-4471-BB54-07913F52CA86}">
            <xm:f>'Dotacion de personal'!$I$39</xm:f>
            <x14:dxf>
              <fill>
                <patternFill>
                  <bgColor rgb="FFFF9999"/>
                </patternFill>
              </fill>
            </x14:dxf>
          </x14:cfRule>
          <xm:sqref>H4287</xm:sqref>
        </x14:conditionalFormatting>
        <x14:conditionalFormatting xmlns:xm="http://schemas.microsoft.com/office/excel/2006/main">
          <x14:cfRule type="cellIs" priority="1540" operator="notEqual" id="{58C18982-C9BD-47D4-B3CA-A6E23B3A3F27}">
            <xm:f>'Dotacion de personal'!$I$40</xm:f>
            <x14:dxf>
              <fill>
                <patternFill>
                  <bgColor rgb="FFFF9999"/>
                </patternFill>
              </fill>
            </x14:dxf>
          </x14:cfRule>
          <xm:sqref>H4288</xm:sqref>
        </x14:conditionalFormatting>
        <x14:conditionalFormatting xmlns:xm="http://schemas.microsoft.com/office/excel/2006/main">
          <x14:cfRule type="cellIs" priority="1539" operator="notEqual" id="{C55581F6-F738-40F8-9F4E-453BB0E7F1DE}">
            <xm:f>'Dotacion de personal'!$J$39</xm:f>
            <x14:dxf>
              <fill>
                <patternFill>
                  <bgColor rgb="FFFF9999"/>
                </patternFill>
              </fill>
            </x14:dxf>
          </x14:cfRule>
          <xm:sqref>I4287</xm:sqref>
        </x14:conditionalFormatting>
        <x14:conditionalFormatting xmlns:xm="http://schemas.microsoft.com/office/excel/2006/main">
          <x14:cfRule type="cellIs" priority="1538" operator="notEqual" id="{9185D08C-52A4-48CB-A8C2-4398E6C44044}">
            <xm:f>'Dotacion de personal'!$J$40</xm:f>
            <x14:dxf>
              <fill>
                <patternFill>
                  <bgColor rgb="FFFF9999"/>
                </patternFill>
              </fill>
            </x14:dxf>
          </x14:cfRule>
          <xm:sqref>I4288</xm:sqref>
        </x14:conditionalFormatting>
        <x14:conditionalFormatting xmlns:xm="http://schemas.microsoft.com/office/excel/2006/main">
          <x14:cfRule type="expression" priority="1536" id="{E579B6B6-8CB3-47D3-891F-7BD3C0C7EC4E}">
            <xm:f>$H$419=Tablas!$C$10</xm:f>
            <x14:dxf>
              <border>
                <left style="thin">
                  <color auto="1"/>
                </left>
                <right style="thin">
                  <color auto="1"/>
                </right>
                <top style="thin">
                  <color auto="1"/>
                </top>
                <bottom style="thin">
                  <color auto="1"/>
                </bottom>
                <vertical/>
                <horizontal/>
              </border>
            </x14:dxf>
          </x14:cfRule>
          <xm:sqref>D4261</xm:sqref>
        </x14:conditionalFormatting>
        <x14:conditionalFormatting xmlns:xm="http://schemas.microsoft.com/office/excel/2006/main">
          <x14:cfRule type="expression" priority="1535" id="{5F6E0C42-F684-4A8E-9170-7265659882CC}">
            <xm:f>$H$419=Tablas!$C$10</xm:f>
            <x14:dxf>
              <border>
                <left style="thin">
                  <color auto="1"/>
                </left>
                <right style="thin">
                  <color auto="1"/>
                </right>
                <top style="thin">
                  <color auto="1"/>
                </top>
                <bottom style="thin">
                  <color auto="1"/>
                </bottom>
                <vertical/>
                <horizontal/>
              </border>
            </x14:dxf>
          </x14:cfRule>
          <xm:sqref>E4263:P4263</xm:sqref>
        </x14:conditionalFormatting>
        <x14:conditionalFormatting xmlns:xm="http://schemas.microsoft.com/office/excel/2006/main">
          <x14:cfRule type="expression" priority="1519" id="{C9D6EE4F-8BC9-4DE5-93FF-651493A12396}">
            <xm:f>AND($D$344=Tablas!$C$62,$G$344=Tablas!$C$54)</xm:f>
            <x14:dxf>
              <border>
                <left style="thin">
                  <color auto="1"/>
                </left>
                <right style="thin">
                  <color auto="1"/>
                </right>
                <top style="thin">
                  <color auto="1"/>
                </top>
                <bottom style="thin">
                  <color auto="1"/>
                </bottom>
                <vertical/>
                <horizontal/>
              </border>
            </x14:dxf>
          </x14:cfRule>
          <xm:sqref>D4334:I4349 D4350:H4350</xm:sqref>
        </x14:conditionalFormatting>
        <x14:conditionalFormatting xmlns:xm="http://schemas.microsoft.com/office/excel/2006/main">
          <x14:cfRule type="expression" priority="1518" id="{3921259D-0013-44D7-91F2-76689ADF2BFB}">
            <xm:f>AND($D$344=Tablas!$C$62,$G$344=Tablas!$C$54)</xm:f>
            <x14:dxf>
              <fill>
                <patternFill>
                  <bgColor rgb="FFB7E0FF"/>
                </patternFill>
              </fill>
            </x14:dxf>
          </x14:cfRule>
          <xm:sqref>D4334:I4334</xm:sqref>
        </x14:conditionalFormatting>
        <x14:conditionalFormatting xmlns:xm="http://schemas.microsoft.com/office/excel/2006/main">
          <x14:cfRule type="expression" priority="1517" id="{E5D98CA1-BADF-4745-8358-35DFF48D1AC6}">
            <xm:f>AND($D$344=Tablas!$C$62,$G$344=Tablas!$C$54)</xm:f>
            <x14:dxf>
              <fill>
                <patternFill>
                  <bgColor rgb="FFB7E0FF"/>
                </patternFill>
              </fill>
            </x14:dxf>
          </x14:cfRule>
          <xm:sqref>D4350:H4350</xm:sqref>
        </x14:conditionalFormatting>
        <x14:conditionalFormatting xmlns:xm="http://schemas.microsoft.com/office/excel/2006/main">
          <x14:cfRule type="expression" priority="1515" id="{CD381542-8806-4E1D-A3CD-7BBB845817C0}">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D4277:E4280</xm:sqref>
        </x14:conditionalFormatting>
        <x14:conditionalFormatting xmlns:xm="http://schemas.microsoft.com/office/excel/2006/main">
          <x14:cfRule type="expression" priority="1514" id="{F07B95D2-39E7-498A-9D18-DA42376987E4}">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C4278:C4280</xm:sqref>
        </x14:conditionalFormatting>
        <x14:conditionalFormatting xmlns:xm="http://schemas.microsoft.com/office/excel/2006/main">
          <x14:cfRule type="expression" priority="1513" id="{27F384BB-70F1-41D8-A5B0-94ADC4026D18}">
            <xm:f>OR(AND($D$344=Tablas!$C$61,$G$344=Tablas!$C$53),AND($D$344=Tablas!$C$61,$G$344=Tablas!$C$54),AND($D$344=Tablas!$C$62,$G$344=Tablas!$C$53),AND($D$344=Tablas!$C$62,$G$344=Tablas!$C$54),AND($D$344=Tablas!$C$62,$G$344=Tablas!$C$56))</xm:f>
            <x14:dxf>
              <fill>
                <patternFill>
                  <bgColor rgb="FFB7E0FF"/>
                </patternFill>
              </fill>
            </x14:dxf>
          </x14:cfRule>
          <xm:sqref>D4277:E4277</xm:sqref>
        </x14:conditionalFormatting>
        <x14:conditionalFormatting xmlns:xm="http://schemas.microsoft.com/office/excel/2006/main">
          <x14:cfRule type="expression" priority="1512" id="{DD7E21EF-23B7-40C9-B5A0-B3EA629691C9}">
            <xm:f>OR(AND($D$344=Tablas!$C$61,$G$344=Tablas!$C$53),AND($D$344=Tablas!$C$61,$G$344=Tablas!$C$54),AND($D$344=Tablas!$C$62,$G$344=Tablas!$C$53),AND($D$344=Tablas!$C$62,$G$344=Tablas!$C$54),AND($D$344=Tablas!$C$62,$G$344=Tablas!$C$56))</xm:f>
            <x14:dxf>
              <fill>
                <patternFill>
                  <bgColor rgb="FFB7E0FF"/>
                </patternFill>
              </fill>
            </x14:dxf>
          </x14:cfRule>
          <xm:sqref>C4280</xm:sqref>
        </x14:conditionalFormatting>
        <x14:conditionalFormatting xmlns:xm="http://schemas.microsoft.com/office/excel/2006/main">
          <x14:cfRule type="expression" priority="1511" id="{65C5E7EE-C67A-4B3C-BC16-2F5C475B8937}">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E4285:J4289</xm:sqref>
        </x14:conditionalFormatting>
        <x14:conditionalFormatting xmlns:xm="http://schemas.microsoft.com/office/excel/2006/main">
          <x14:cfRule type="expression" priority="1510" id="{AC5CAD7E-C945-4791-93ED-927F6A2FA985}">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C4286:D4289</xm:sqref>
        </x14:conditionalFormatting>
        <x14:conditionalFormatting xmlns:xm="http://schemas.microsoft.com/office/excel/2006/main">
          <x14:cfRule type="expression" priority="1509" id="{F1889DF8-19FB-4354-A005-C866D604F850}">
            <xm:f>OR(AND($D$344=Tablas!$C$61,$G$344=Tablas!$C$53),AND($D$344=Tablas!$C$54),AND($D$344=Tablas!$C$62,$G$344=Tablas!$C$53),AND($D$344=Tablas!$C$62,$G$344=Tablas!$C$54),AND($D$344=Tablas!$C$62,$G$344=Tablas!$C$56))</xm:f>
            <x14:dxf>
              <fill>
                <patternFill>
                  <bgColor rgb="FFB9E0FF"/>
                </patternFill>
              </fill>
            </x14:dxf>
          </x14:cfRule>
          <xm:sqref>E4285:J4285</xm:sqref>
        </x14:conditionalFormatting>
        <x14:conditionalFormatting xmlns:xm="http://schemas.microsoft.com/office/excel/2006/main">
          <x14:cfRule type="expression" priority="1508" id="{7834899B-ED07-4219-98B0-09EA230E3D3A}">
            <xm:f>OR(AND($D$344=Tablas!$C$61,$G$344=Tablas!$C$53),AND($D$344=Tablas!$C$54),AND($D$344=Tablas!$C$62,$G$344=Tablas!$C$53),AND($D$344=Tablas!$C$62,$G$344=Tablas!$C$54),AND($D$344=Tablas!$C$62,$G$344=Tablas!$C$56))</xm:f>
            <x14:dxf>
              <fill>
                <patternFill>
                  <bgColor rgb="FFB9E0FF"/>
                </patternFill>
              </fill>
            </x14:dxf>
          </x14:cfRule>
          <xm:sqref>J4286:J4288</xm:sqref>
        </x14:conditionalFormatting>
        <x14:conditionalFormatting xmlns:xm="http://schemas.microsoft.com/office/excel/2006/main">
          <x14:cfRule type="expression" priority="1507" id="{545927C1-10C0-4926-86D8-F258D7C29228}">
            <xm:f>OR(AND($D$344=Tablas!$C$61,$G$344=Tablas!$C$53),AND($D$344=Tablas!$C$54),AND($D$344=Tablas!$C$62,$G$344=Tablas!$C$53),AND($D$344=Tablas!$C$62,$G$344=Tablas!$C$54),AND($D$344=Tablas!$C$62,$G$344=Tablas!$C$56))</xm:f>
            <x14:dxf>
              <fill>
                <patternFill>
                  <bgColor rgb="FFB9E0FF"/>
                </patternFill>
              </fill>
            </x14:dxf>
          </x14:cfRule>
          <xm:sqref>C4289:J4289</xm:sqref>
        </x14:conditionalFormatting>
        <x14:conditionalFormatting xmlns:xm="http://schemas.microsoft.com/office/excel/2006/main">
          <x14:cfRule type="expression" priority="1506" id="{B9E5BCC9-3BEF-4BB1-8BA2-EF9F6CC7C78A}">
            <xm:f>AND($E$198&lt;&gt;$J$209,OR(AND($D$104=Tablas!$C$61,$G$104=Tablas!$C$53),AND($D$104=Tablas!$C$61,$G$104=Tablas!$C$54),AND($D$104=Tablas!$C$62,$G$104=Tablas!$C$53),AND($D$104=Tablas!$C$62,$G$104=Tablas!$C$54),AND($D$104=Tablas!$C$62,$G$104=Tablas!$C$56)))</xm:f>
            <x14:dxf>
              <fill>
                <patternFill>
                  <bgColor rgb="FFFF9999"/>
                </patternFill>
              </fill>
            </x14:dxf>
          </x14:cfRule>
          <xm:sqref>J4289</xm:sqref>
        </x14:conditionalFormatting>
        <x14:conditionalFormatting xmlns:xm="http://schemas.microsoft.com/office/excel/2006/main">
          <x14:cfRule type="expression" priority="1505" id="{A21D166A-F34F-4627-BEDA-96CEDE257C63}">
            <xm:f>AND($D$344=Tablas!$C$62,$G$344=Tablas!$C$54,$E$414&gt;0)</xm:f>
            <x14:dxf>
              <border>
                <left style="thin">
                  <color auto="1"/>
                </left>
                <right style="thin">
                  <color auto="1"/>
                </right>
                <top style="thin">
                  <color auto="1"/>
                </top>
                <bottom style="thin">
                  <color auto="1"/>
                </bottom>
              </border>
            </x14:dxf>
          </x14:cfRule>
          <xm:sqref>F4324:J4328</xm:sqref>
        </x14:conditionalFormatting>
        <x14:conditionalFormatting xmlns:xm="http://schemas.microsoft.com/office/excel/2006/main">
          <x14:cfRule type="expression" priority="1504" id="{F2290A2E-4A8F-4257-887D-6665C4D8CDD5}">
            <xm:f>AND($D$344=Tablas!$C$62,$G$344=Tablas!$C$54,$E$414&gt;0)</xm:f>
            <x14:dxf>
              <fill>
                <patternFill>
                  <bgColor rgb="FFB9E0FF"/>
                </patternFill>
              </fill>
            </x14:dxf>
          </x14:cfRule>
          <xm:sqref>F4324:J4324</xm:sqref>
        </x14:conditionalFormatting>
        <x14:conditionalFormatting xmlns:xm="http://schemas.microsoft.com/office/excel/2006/main">
          <x14:cfRule type="expression" priority="1503" id="{65AC4EDD-9026-4633-83F3-4D8426DF4284}">
            <xm:f>AND($H$419=Tablas!$C$41,$H$431&lt;&gt;$E$414)</xm:f>
            <x14:dxf>
              <fill>
                <patternFill>
                  <bgColor rgb="FFFF9999"/>
                </patternFill>
              </fill>
            </x14:dxf>
          </x14:cfRule>
          <xm:sqref>H4271</xm:sqref>
        </x14:conditionalFormatting>
        <x14:conditionalFormatting xmlns:xm="http://schemas.microsoft.com/office/excel/2006/main">
          <x14:cfRule type="expression" priority="1460" id="{AF18A2E8-0360-42B3-8669-3690BD9E6920}">
            <xm:f>OR(AND($D$344=Tablas!$C$62,$G$344=Tablas!$C$54),AND($D$344=Tablas!$C$62,$G$344=Tablas!$C$57))</xm:f>
            <x14:dxf>
              <border>
                <left style="thin">
                  <color auto="1"/>
                </left>
                <right style="thin">
                  <color auto="1"/>
                </right>
                <top style="thin">
                  <color auto="1"/>
                </top>
                <bottom style="thin">
                  <color auto="1"/>
                </bottom>
                <vertical/>
                <horizontal/>
              </border>
            </x14:dxf>
          </x14:cfRule>
          <xm:sqref>D4564:E4568</xm:sqref>
        </x14:conditionalFormatting>
        <x14:conditionalFormatting xmlns:xm="http://schemas.microsoft.com/office/excel/2006/main">
          <x14:cfRule type="expression" priority="1459" id="{B102041E-F9E1-462E-B56E-FB637C36C50D}">
            <xm:f>OR(AND($D$344=Tablas!$C$62,$G$344=Tablas!$C$54),AND($D$344=Tablas!$C$62,$G$344=Tablas!$C$57))</xm:f>
            <x14:dxf>
              <fill>
                <patternFill>
                  <bgColor rgb="FFB7E0FF"/>
                </patternFill>
              </fill>
            </x14:dxf>
          </x14:cfRule>
          <xm:sqref>D4564</xm:sqref>
        </x14:conditionalFormatting>
        <x14:conditionalFormatting xmlns:xm="http://schemas.microsoft.com/office/excel/2006/main">
          <x14:cfRule type="expression" priority="1502" id="{A58E0F12-5931-4C64-A5BD-4BCA45C7D696}">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C4472:G4487</xm:sqref>
        </x14:conditionalFormatting>
        <x14:conditionalFormatting xmlns:xm="http://schemas.microsoft.com/office/excel/2006/main">
          <x14:cfRule type="expression" priority="1499" id="{67342C1F-4C21-49AE-AA90-9245BC1A114B}">
            <xm:f>OR($D$386=Tablas!$C$35,$D$386=Tablas!$C$36,$D$3866=Tablas!$C$37)</xm:f>
            <x14:dxf>
              <fill>
                <patternFill>
                  <bgColor rgb="FFB7E0FF"/>
                </patternFill>
              </fill>
            </x14:dxf>
          </x14:cfRule>
          <xm:sqref>C4472:G4472</xm:sqref>
        </x14:conditionalFormatting>
        <x14:conditionalFormatting xmlns:xm="http://schemas.microsoft.com/office/excel/2006/main">
          <x14:cfRule type="expression" priority="1497" id="{9F4D7354-2C54-4D7C-9DB4-92EDC2010E30}">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E4507:H4511</xm:sqref>
        </x14:conditionalFormatting>
        <x14:conditionalFormatting xmlns:xm="http://schemas.microsoft.com/office/excel/2006/main">
          <x14:cfRule type="expression" priority="1496" id="{084545BF-2A66-4757-A06B-F2D445B19402}">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C4508:D4511</xm:sqref>
        </x14:conditionalFormatting>
        <x14:conditionalFormatting xmlns:xm="http://schemas.microsoft.com/office/excel/2006/main">
          <x14:cfRule type="expression" priority="1495" id="{C9FF45AA-1FD5-4EE9-AFA1-74FF8F6ADE43}">
            <xm:f>$H$419=Tablas!$C$41</xm:f>
            <x14:dxf>
              <fill>
                <patternFill>
                  <bgColor rgb="FFB9E0FF"/>
                </patternFill>
              </fill>
            </x14:dxf>
          </x14:cfRule>
          <xm:sqref>E4507:H4507</xm:sqref>
        </x14:conditionalFormatting>
        <x14:conditionalFormatting xmlns:xm="http://schemas.microsoft.com/office/excel/2006/main">
          <x14:cfRule type="expression" priority="1494" id="{DC3A9C1F-76EB-4FA7-A1BF-C76CEA435237}">
            <xm:f>$H$419=Tablas!$C$41</xm:f>
            <x14:dxf>
              <fill>
                <patternFill>
                  <bgColor rgb="FFB9E0FF"/>
                </patternFill>
              </fill>
            </x14:dxf>
          </x14:cfRule>
          <xm:sqref>C4511:D4511</xm:sqref>
        </x14:conditionalFormatting>
        <x14:conditionalFormatting xmlns:xm="http://schemas.microsoft.com/office/excel/2006/main">
          <x14:cfRule type="cellIs" priority="1491" operator="notEqual" id="{36E76F4E-B101-4A12-8DD4-A3C2FC82DFB3}">
            <xm:f>'Dotacion de personal'!$F$38</xm:f>
            <x14:dxf>
              <fill>
                <patternFill>
                  <bgColor rgb="FFFF9999"/>
                </patternFill>
              </fill>
            </x14:dxf>
          </x14:cfRule>
          <xm:sqref>E4526</xm:sqref>
        </x14:conditionalFormatting>
        <x14:conditionalFormatting xmlns:xm="http://schemas.microsoft.com/office/excel/2006/main">
          <x14:cfRule type="cellIs" priority="1490" operator="notEqual" id="{E92D391F-BBF8-4775-A0FE-870869B1C8F3}">
            <xm:f>'Dotacion de personal'!$G$38</xm:f>
            <x14:dxf>
              <fill>
                <patternFill>
                  <bgColor rgb="FFFF9999"/>
                </patternFill>
              </fill>
            </x14:dxf>
          </x14:cfRule>
          <xm:sqref>F4526</xm:sqref>
        </x14:conditionalFormatting>
        <x14:conditionalFormatting xmlns:xm="http://schemas.microsoft.com/office/excel/2006/main">
          <x14:cfRule type="cellIs" priority="1489" operator="notEqual" id="{D7F14E5F-49DE-4981-BA0A-BBFF03CF2D19}">
            <xm:f>'Dotacion de personal'!$H$38</xm:f>
            <x14:dxf>
              <fill>
                <patternFill>
                  <bgColor rgb="FFFF9999"/>
                </patternFill>
              </fill>
            </x14:dxf>
          </x14:cfRule>
          <xm:sqref>G4526</xm:sqref>
        </x14:conditionalFormatting>
        <x14:conditionalFormatting xmlns:xm="http://schemas.microsoft.com/office/excel/2006/main">
          <x14:cfRule type="cellIs" priority="1488" operator="notEqual" id="{E40B4214-447A-499B-8E0B-D23F5C068AC4}">
            <xm:f>'Dotacion de personal'!$I$38</xm:f>
            <x14:dxf>
              <fill>
                <patternFill>
                  <bgColor rgb="FFFF9999"/>
                </patternFill>
              </fill>
            </x14:dxf>
          </x14:cfRule>
          <xm:sqref>H4526</xm:sqref>
        </x14:conditionalFormatting>
        <x14:conditionalFormatting xmlns:xm="http://schemas.microsoft.com/office/excel/2006/main">
          <x14:cfRule type="cellIs" priority="1487" operator="notEqual" id="{A0AE560C-3852-4CBF-8B8B-67C1EC912110}">
            <xm:f>'Dotacion de personal'!$J$38</xm:f>
            <x14:dxf>
              <fill>
                <patternFill>
                  <bgColor rgb="FFFF9999"/>
                </patternFill>
              </fill>
            </x14:dxf>
          </x14:cfRule>
          <xm:sqref>I4526</xm:sqref>
        </x14:conditionalFormatting>
        <x14:conditionalFormatting xmlns:xm="http://schemas.microsoft.com/office/excel/2006/main">
          <x14:cfRule type="cellIs" priority="1486" operator="notEqual" id="{D4F14F26-DB1D-4475-9020-5D429A0437E8}">
            <xm:f>'Dotacion de personal'!$F$39</xm:f>
            <x14:dxf>
              <fill>
                <patternFill>
                  <bgColor rgb="FFFF9999"/>
                </patternFill>
              </fill>
            </x14:dxf>
          </x14:cfRule>
          <xm:sqref>E4527</xm:sqref>
        </x14:conditionalFormatting>
        <x14:conditionalFormatting xmlns:xm="http://schemas.microsoft.com/office/excel/2006/main">
          <x14:cfRule type="cellIs" priority="1485" operator="notEqual" id="{4E1BC101-1B9C-4B9A-B1D6-BEF21C1B5E7F}">
            <xm:f>'Dotacion de personal'!$F$40</xm:f>
            <x14:dxf>
              <fill>
                <patternFill>
                  <bgColor rgb="FFFF9999"/>
                </patternFill>
              </fill>
            </x14:dxf>
          </x14:cfRule>
          <xm:sqref>E4528</xm:sqref>
        </x14:conditionalFormatting>
        <x14:conditionalFormatting xmlns:xm="http://schemas.microsoft.com/office/excel/2006/main">
          <x14:cfRule type="cellIs" priority="1484" operator="notEqual" id="{EBC3A223-2D1F-4DDF-9973-37BFB1C65F02}">
            <xm:f>'Dotacion de personal'!$G$39</xm:f>
            <x14:dxf>
              <fill>
                <patternFill>
                  <bgColor rgb="FFFF9999"/>
                </patternFill>
              </fill>
            </x14:dxf>
          </x14:cfRule>
          <xm:sqref>F4527</xm:sqref>
        </x14:conditionalFormatting>
        <x14:conditionalFormatting xmlns:xm="http://schemas.microsoft.com/office/excel/2006/main">
          <x14:cfRule type="cellIs" priority="1483" operator="notEqual" id="{997E1B91-5727-4EBE-B309-46E7721F4047}">
            <xm:f>'Dotacion de personal'!$G$40</xm:f>
            <x14:dxf>
              <fill>
                <patternFill>
                  <bgColor rgb="FFFF9999"/>
                </patternFill>
              </fill>
            </x14:dxf>
          </x14:cfRule>
          <xm:sqref>F4528</xm:sqref>
        </x14:conditionalFormatting>
        <x14:conditionalFormatting xmlns:xm="http://schemas.microsoft.com/office/excel/2006/main">
          <x14:cfRule type="cellIs" priority="1482" operator="notEqual" id="{D27F2E68-9C7E-42E7-8317-055F74BCF6B0}">
            <xm:f>'Dotacion de personal'!$H$39</xm:f>
            <x14:dxf>
              <fill>
                <patternFill>
                  <bgColor rgb="FFFF9999"/>
                </patternFill>
              </fill>
            </x14:dxf>
          </x14:cfRule>
          <xm:sqref>G4527</xm:sqref>
        </x14:conditionalFormatting>
        <x14:conditionalFormatting xmlns:xm="http://schemas.microsoft.com/office/excel/2006/main">
          <x14:cfRule type="cellIs" priority="1481" operator="notEqual" id="{E68BD8C6-5E0B-4A5B-B2A9-3BFBE9CDE74B}">
            <xm:f>'Dotacion de personal'!$H$40</xm:f>
            <x14:dxf>
              <fill>
                <patternFill>
                  <bgColor rgb="FFFF9999"/>
                </patternFill>
              </fill>
            </x14:dxf>
          </x14:cfRule>
          <xm:sqref>G4528</xm:sqref>
        </x14:conditionalFormatting>
        <x14:conditionalFormatting xmlns:xm="http://schemas.microsoft.com/office/excel/2006/main">
          <x14:cfRule type="cellIs" priority="1480" operator="notEqual" id="{9807E0FF-1E9E-49B6-B479-ED297D7FAACC}">
            <xm:f>'Dotacion de personal'!$I$39</xm:f>
            <x14:dxf>
              <fill>
                <patternFill>
                  <bgColor rgb="FFFF9999"/>
                </patternFill>
              </fill>
            </x14:dxf>
          </x14:cfRule>
          <xm:sqref>H4527</xm:sqref>
        </x14:conditionalFormatting>
        <x14:conditionalFormatting xmlns:xm="http://schemas.microsoft.com/office/excel/2006/main">
          <x14:cfRule type="cellIs" priority="1479" operator="notEqual" id="{7249392F-DCBC-4109-B0EF-257C1E1C87EB}">
            <xm:f>'Dotacion de personal'!$I$40</xm:f>
            <x14:dxf>
              <fill>
                <patternFill>
                  <bgColor rgb="FFFF9999"/>
                </patternFill>
              </fill>
            </x14:dxf>
          </x14:cfRule>
          <xm:sqref>H4528</xm:sqref>
        </x14:conditionalFormatting>
        <x14:conditionalFormatting xmlns:xm="http://schemas.microsoft.com/office/excel/2006/main">
          <x14:cfRule type="cellIs" priority="1478" operator="notEqual" id="{5D53D53D-42B2-4743-A080-F9CB63A52496}">
            <xm:f>'Dotacion de personal'!$J$39</xm:f>
            <x14:dxf>
              <fill>
                <patternFill>
                  <bgColor rgb="FFFF9999"/>
                </patternFill>
              </fill>
            </x14:dxf>
          </x14:cfRule>
          <xm:sqref>I4527</xm:sqref>
        </x14:conditionalFormatting>
        <x14:conditionalFormatting xmlns:xm="http://schemas.microsoft.com/office/excel/2006/main">
          <x14:cfRule type="cellIs" priority="1477" operator="notEqual" id="{FBA528BF-4A1C-4E93-A4B8-48518EAEA6AF}">
            <xm:f>'Dotacion de personal'!$J$40</xm:f>
            <x14:dxf>
              <fill>
                <patternFill>
                  <bgColor rgb="FFFF9999"/>
                </patternFill>
              </fill>
            </x14:dxf>
          </x14:cfRule>
          <xm:sqref>I4528</xm:sqref>
        </x14:conditionalFormatting>
        <x14:conditionalFormatting xmlns:xm="http://schemas.microsoft.com/office/excel/2006/main">
          <x14:cfRule type="expression" priority="1475" id="{FD87CA0A-957A-42C7-AAF1-078E095429BE}">
            <xm:f>$H$419=Tablas!$C$10</xm:f>
            <x14:dxf>
              <border>
                <left style="thin">
                  <color auto="1"/>
                </left>
                <right style="thin">
                  <color auto="1"/>
                </right>
                <top style="thin">
                  <color auto="1"/>
                </top>
                <bottom style="thin">
                  <color auto="1"/>
                </bottom>
                <vertical/>
                <horizontal/>
              </border>
            </x14:dxf>
          </x14:cfRule>
          <xm:sqref>D4501</xm:sqref>
        </x14:conditionalFormatting>
        <x14:conditionalFormatting xmlns:xm="http://schemas.microsoft.com/office/excel/2006/main">
          <x14:cfRule type="expression" priority="1474" id="{4E20D0F7-017A-4B07-8C7B-6E8D408C3E94}">
            <xm:f>$H$419=Tablas!$C$10</xm:f>
            <x14:dxf>
              <border>
                <left style="thin">
                  <color auto="1"/>
                </left>
                <right style="thin">
                  <color auto="1"/>
                </right>
                <top style="thin">
                  <color auto="1"/>
                </top>
                <bottom style="thin">
                  <color auto="1"/>
                </bottom>
                <vertical/>
                <horizontal/>
              </border>
            </x14:dxf>
          </x14:cfRule>
          <xm:sqref>E4503:P4503</xm:sqref>
        </x14:conditionalFormatting>
        <x14:conditionalFormatting xmlns:xm="http://schemas.microsoft.com/office/excel/2006/main">
          <x14:cfRule type="expression" priority="1458" id="{E6258D64-0EB6-4F0E-B200-06AEE8ACFD18}">
            <xm:f>AND($D$344=Tablas!$C$62,$G$344=Tablas!$C$54)</xm:f>
            <x14:dxf>
              <border>
                <left style="thin">
                  <color auto="1"/>
                </left>
                <right style="thin">
                  <color auto="1"/>
                </right>
                <top style="thin">
                  <color auto="1"/>
                </top>
                <bottom style="thin">
                  <color auto="1"/>
                </bottom>
                <vertical/>
                <horizontal/>
              </border>
            </x14:dxf>
          </x14:cfRule>
          <xm:sqref>D4574:I4589 D4590:H4590</xm:sqref>
        </x14:conditionalFormatting>
        <x14:conditionalFormatting xmlns:xm="http://schemas.microsoft.com/office/excel/2006/main">
          <x14:cfRule type="expression" priority="1457" id="{C4ED81EF-CA95-4C3C-A91C-DB3E29045868}">
            <xm:f>AND($D$344=Tablas!$C$62,$G$344=Tablas!$C$54)</xm:f>
            <x14:dxf>
              <fill>
                <patternFill>
                  <bgColor rgb="FFB7E0FF"/>
                </patternFill>
              </fill>
            </x14:dxf>
          </x14:cfRule>
          <xm:sqref>D4574:I4574</xm:sqref>
        </x14:conditionalFormatting>
        <x14:conditionalFormatting xmlns:xm="http://schemas.microsoft.com/office/excel/2006/main">
          <x14:cfRule type="expression" priority="1456" id="{6F5A5CAF-79B0-4FE4-AF1A-E18549089BCA}">
            <xm:f>AND($D$344=Tablas!$C$62,$G$344=Tablas!$C$54)</xm:f>
            <x14:dxf>
              <fill>
                <patternFill>
                  <bgColor rgb="FFB7E0FF"/>
                </patternFill>
              </fill>
            </x14:dxf>
          </x14:cfRule>
          <xm:sqref>D4590:H4590</xm:sqref>
        </x14:conditionalFormatting>
        <x14:conditionalFormatting xmlns:xm="http://schemas.microsoft.com/office/excel/2006/main">
          <x14:cfRule type="expression" priority="1454" id="{F58040DC-774A-4B00-909B-2FC859B3AD4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D4517:E4520</xm:sqref>
        </x14:conditionalFormatting>
        <x14:conditionalFormatting xmlns:xm="http://schemas.microsoft.com/office/excel/2006/main">
          <x14:cfRule type="expression" priority="1453" id="{857AA5C7-A641-4678-A589-A57300D4C30B}">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C4518:C4520</xm:sqref>
        </x14:conditionalFormatting>
        <x14:conditionalFormatting xmlns:xm="http://schemas.microsoft.com/office/excel/2006/main">
          <x14:cfRule type="expression" priority="1452" id="{7D4AEF80-5A45-4F26-8C42-4DD16DAADAC2}">
            <xm:f>OR(AND($D$344=Tablas!$C$61,$G$344=Tablas!$C$53),AND($D$344=Tablas!$C$61,$G$344=Tablas!$C$54),AND($D$344=Tablas!$C$62,$G$344=Tablas!$C$53),AND($D$344=Tablas!$C$62,$G$344=Tablas!$C$54),AND($D$344=Tablas!$C$62,$G$344=Tablas!$C$56))</xm:f>
            <x14:dxf>
              <fill>
                <patternFill>
                  <bgColor rgb="FFB7E0FF"/>
                </patternFill>
              </fill>
            </x14:dxf>
          </x14:cfRule>
          <xm:sqref>D4517:E4517</xm:sqref>
        </x14:conditionalFormatting>
        <x14:conditionalFormatting xmlns:xm="http://schemas.microsoft.com/office/excel/2006/main">
          <x14:cfRule type="expression" priority="1451" id="{840A3353-51BB-463E-9A2D-F7B16A8D54CC}">
            <xm:f>OR(AND($D$344=Tablas!$C$61,$G$344=Tablas!$C$53),AND($D$344=Tablas!$C$61,$G$344=Tablas!$C$54),AND($D$344=Tablas!$C$62,$G$344=Tablas!$C$53),AND($D$344=Tablas!$C$62,$G$344=Tablas!$C$54),AND($D$344=Tablas!$C$62,$G$344=Tablas!$C$56))</xm:f>
            <x14:dxf>
              <fill>
                <patternFill>
                  <bgColor rgb="FFB7E0FF"/>
                </patternFill>
              </fill>
            </x14:dxf>
          </x14:cfRule>
          <xm:sqref>C4520</xm:sqref>
        </x14:conditionalFormatting>
        <x14:conditionalFormatting xmlns:xm="http://schemas.microsoft.com/office/excel/2006/main">
          <x14:cfRule type="expression" priority="1450" id="{E8CC7CA9-BC2B-4BFA-9B88-72FA2E5EEF13}">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E4525:J4529</xm:sqref>
        </x14:conditionalFormatting>
        <x14:conditionalFormatting xmlns:xm="http://schemas.microsoft.com/office/excel/2006/main">
          <x14:cfRule type="expression" priority="1449" id="{0865F5AC-86A7-4D3D-9670-48AC8851C1CD}">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C4526:D4529</xm:sqref>
        </x14:conditionalFormatting>
        <x14:conditionalFormatting xmlns:xm="http://schemas.microsoft.com/office/excel/2006/main">
          <x14:cfRule type="expression" priority="1448" id="{00B81030-6EA8-4F93-90DE-7190F917D53C}">
            <xm:f>OR(AND($D$344=Tablas!$C$61,$G$344=Tablas!$C$53),AND($D$344=Tablas!$C$54),AND($D$344=Tablas!$C$62,$G$344=Tablas!$C$53),AND($D$344=Tablas!$C$62,$G$344=Tablas!$C$54),AND($D$344=Tablas!$C$62,$G$344=Tablas!$C$56))</xm:f>
            <x14:dxf>
              <fill>
                <patternFill>
                  <bgColor rgb="FFB9E0FF"/>
                </patternFill>
              </fill>
            </x14:dxf>
          </x14:cfRule>
          <xm:sqref>E4525:J4525</xm:sqref>
        </x14:conditionalFormatting>
        <x14:conditionalFormatting xmlns:xm="http://schemas.microsoft.com/office/excel/2006/main">
          <x14:cfRule type="expression" priority="1447" id="{5E37CAB7-4B37-4AA5-88B1-6EDF36C8A24C}">
            <xm:f>OR(AND($D$344=Tablas!$C$61,$G$344=Tablas!$C$53),AND($D$344=Tablas!$C$54),AND($D$344=Tablas!$C$62,$G$344=Tablas!$C$53),AND($D$344=Tablas!$C$62,$G$344=Tablas!$C$54),AND($D$344=Tablas!$C$62,$G$344=Tablas!$C$56))</xm:f>
            <x14:dxf>
              <fill>
                <patternFill>
                  <bgColor rgb="FFB9E0FF"/>
                </patternFill>
              </fill>
            </x14:dxf>
          </x14:cfRule>
          <xm:sqref>J4526:J4528</xm:sqref>
        </x14:conditionalFormatting>
        <x14:conditionalFormatting xmlns:xm="http://schemas.microsoft.com/office/excel/2006/main">
          <x14:cfRule type="expression" priority="1446" id="{4EA7E9EA-DC12-41E8-9FFC-FEBBE7E354CB}">
            <xm:f>OR(AND($D$344=Tablas!$C$61,$G$344=Tablas!$C$53),AND($D$344=Tablas!$C$54),AND($D$344=Tablas!$C$62,$G$344=Tablas!$C$53),AND($D$344=Tablas!$C$62,$G$344=Tablas!$C$54),AND($D$344=Tablas!$C$62,$G$344=Tablas!$C$56))</xm:f>
            <x14:dxf>
              <fill>
                <patternFill>
                  <bgColor rgb="FFB9E0FF"/>
                </patternFill>
              </fill>
            </x14:dxf>
          </x14:cfRule>
          <xm:sqref>C4529:J4529</xm:sqref>
        </x14:conditionalFormatting>
        <x14:conditionalFormatting xmlns:xm="http://schemas.microsoft.com/office/excel/2006/main">
          <x14:cfRule type="expression" priority="1445" id="{A5E01320-0EE5-4473-853E-15512FBE96F4}">
            <xm:f>AND($E$198&lt;&gt;$J$209,OR(AND($D$104=Tablas!$C$61,$G$104=Tablas!$C$53),AND($D$104=Tablas!$C$61,$G$104=Tablas!$C$54),AND($D$104=Tablas!$C$62,$G$104=Tablas!$C$53),AND($D$104=Tablas!$C$62,$G$104=Tablas!$C$54),AND($D$104=Tablas!$C$62,$G$104=Tablas!$C$56)))</xm:f>
            <x14:dxf>
              <fill>
                <patternFill>
                  <bgColor rgb="FFFF9999"/>
                </patternFill>
              </fill>
            </x14:dxf>
          </x14:cfRule>
          <xm:sqref>J4529</xm:sqref>
        </x14:conditionalFormatting>
        <x14:conditionalFormatting xmlns:xm="http://schemas.microsoft.com/office/excel/2006/main">
          <x14:cfRule type="expression" priority="1444" id="{2DCC4836-652F-40CE-8786-5E2371804454}">
            <xm:f>AND($D$344=Tablas!$C$62,$G$344=Tablas!$C$54,$E$414&gt;0)</xm:f>
            <x14:dxf>
              <border>
                <left style="thin">
                  <color auto="1"/>
                </left>
                <right style="thin">
                  <color auto="1"/>
                </right>
                <top style="thin">
                  <color auto="1"/>
                </top>
                <bottom style="thin">
                  <color auto="1"/>
                </bottom>
              </border>
            </x14:dxf>
          </x14:cfRule>
          <xm:sqref>F4564:J4568</xm:sqref>
        </x14:conditionalFormatting>
        <x14:conditionalFormatting xmlns:xm="http://schemas.microsoft.com/office/excel/2006/main">
          <x14:cfRule type="expression" priority="1443" id="{D51303F5-F722-4AAD-A83A-56A7284CBC85}">
            <xm:f>AND($D$344=Tablas!$C$62,$G$344=Tablas!$C$54,$E$414&gt;0)</xm:f>
            <x14:dxf>
              <fill>
                <patternFill>
                  <bgColor rgb="FFB9E0FF"/>
                </patternFill>
              </fill>
            </x14:dxf>
          </x14:cfRule>
          <xm:sqref>F4564:J4564</xm:sqref>
        </x14:conditionalFormatting>
        <x14:conditionalFormatting xmlns:xm="http://schemas.microsoft.com/office/excel/2006/main">
          <x14:cfRule type="expression" priority="1442" id="{356BAC71-F377-4F99-8187-8860CBA99EDF}">
            <xm:f>AND($H$419=Tablas!$C$41,$H$431&lt;&gt;$E$414)</xm:f>
            <x14:dxf>
              <fill>
                <patternFill>
                  <bgColor rgb="FFFF9999"/>
                </patternFill>
              </fill>
            </x14:dxf>
          </x14:cfRule>
          <xm:sqref>H4511</xm:sqref>
        </x14:conditionalFormatting>
        <x14:conditionalFormatting xmlns:xm="http://schemas.microsoft.com/office/excel/2006/main">
          <x14:cfRule type="expression" priority="1399" id="{9C1E6DF0-74DD-4298-8A81-1C36D896FD03}">
            <xm:f>OR(AND($D$344=Tablas!$C$62,$G$344=Tablas!$C$54),AND($D$344=Tablas!$C$62,$G$344=Tablas!$C$57))</xm:f>
            <x14:dxf>
              <border>
                <left style="thin">
                  <color auto="1"/>
                </left>
                <right style="thin">
                  <color auto="1"/>
                </right>
                <top style="thin">
                  <color auto="1"/>
                </top>
                <bottom style="thin">
                  <color auto="1"/>
                </bottom>
                <vertical/>
                <horizontal/>
              </border>
            </x14:dxf>
          </x14:cfRule>
          <xm:sqref>D4804:E4808</xm:sqref>
        </x14:conditionalFormatting>
        <x14:conditionalFormatting xmlns:xm="http://schemas.microsoft.com/office/excel/2006/main">
          <x14:cfRule type="expression" priority="1398" id="{176562F9-6A39-4748-910B-B7F8A547F769}">
            <xm:f>OR(AND($D$344=Tablas!$C$62,$G$344=Tablas!$C$54),AND($D$344=Tablas!$C$62,$G$344=Tablas!$C$57))</xm:f>
            <x14:dxf>
              <fill>
                <patternFill>
                  <bgColor rgb="FFB7E0FF"/>
                </patternFill>
              </fill>
            </x14:dxf>
          </x14:cfRule>
          <xm:sqref>D4804</xm:sqref>
        </x14:conditionalFormatting>
        <x14:conditionalFormatting xmlns:xm="http://schemas.microsoft.com/office/excel/2006/main">
          <x14:cfRule type="expression" priority="1441" id="{BBC0ABC9-2102-4322-8DED-E8C9D24DD3DF}">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C4712:G4727</xm:sqref>
        </x14:conditionalFormatting>
        <x14:conditionalFormatting xmlns:xm="http://schemas.microsoft.com/office/excel/2006/main">
          <x14:cfRule type="expression" priority="1438" id="{AF3966A8-C06B-4038-811A-5A34EE1AF227}">
            <xm:f>OR($D$386=Tablas!$C$35,$D$386=Tablas!$C$36,$D$3866=Tablas!$C$37)</xm:f>
            <x14:dxf>
              <fill>
                <patternFill>
                  <bgColor rgb="FFB7E0FF"/>
                </patternFill>
              </fill>
            </x14:dxf>
          </x14:cfRule>
          <xm:sqref>C4712:G4712</xm:sqref>
        </x14:conditionalFormatting>
        <x14:conditionalFormatting xmlns:xm="http://schemas.microsoft.com/office/excel/2006/main">
          <x14:cfRule type="expression" priority="1436" id="{2FFB02A3-54F6-400C-9EC3-F2CF222BFB9F}">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E4747:H4751</xm:sqref>
        </x14:conditionalFormatting>
        <x14:conditionalFormatting xmlns:xm="http://schemas.microsoft.com/office/excel/2006/main">
          <x14:cfRule type="expression" priority="1435" id="{BBF2CAB6-FCB3-4F80-BDE7-AC7014C912D1}">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C4748:D4751</xm:sqref>
        </x14:conditionalFormatting>
        <x14:conditionalFormatting xmlns:xm="http://schemas.microsoft.com/office/excel/2006/main">
          <x14:cfRule type="expression" priority="1434" id="{8EC6C477-8E9F-4071-A0B6-EBDB62F2D9A8}">
            <xm:f>$H$419=Tablas!$C$41</xm:f>
            <x14:dxf>
              <fill>
                <patternFill>
                  <bgColor rgb="FFB9E0FF"/>
                </patternFill>
              </fill>
            </x14:dxf>
          </x14:cfRule>
          <xm:sqref>E4747:H4747</xm:sqref>
        </x14:conditionalFormatting>
        <x14:conditionalFormatting xmlns:xm="http://schemas.microsoft.com/office/excel/2006/main">
          <x14:cfRule type="expression" priority="1433" id="{DC9FC695-2D2D-458C-9FAC-15493D6282E4}">
            <xm:f>$H$419=Tablas!$C$41</xm:f>
            <x14:dxf>
              <fill>
                <patternFill>
                  <bgColor rgb="FFB9E0FF"/>
                </patternFill>
              </fill>
            </x14:dxf>
          </x14:cfRule>
          <xm:sqref>C4751:D4751</xm:sqref>
        </x14:conditionalFormatting>
        <x14:conditionalFormatting xmlns:xm="http://schemas.microsoft.com/office/excel/2006/main">
          <x14:cfRule type="cellIs" priority="1430" operator="notEqual" id="{C6CAE340-4BB6-4797-8317-C4DE0FA83E3E}">
            <xm:f>'Dotacion de personal'!$F$38</xm:f>
            <x14:dxf>
              <fill>
                <patternFill>
                  <bgColor rgb="FFFF9999"/>
                </patternFill>
              </fill>
            </x14:dxf>
          </x14:cfRule>
          <xm:sqref>E4766</xm:sqref>
        </x14:conditionalFormatting>
        <x14:conditionalFormatting xmlns:xm="http://schemas.microsoft.com/office/excel/2006/main">
          <x14:cfRule type="cellIs" priority="1429" operator="notEqual" id="{82807B57-7951-494B-8108-3935549623B1}">
            <xm:f>'Dotacion de personal'!$G$38</xm:f>
            <x14:dxf>
              <fill>
                <patternFill>
                  <bgColor rgb="FFFF9999"/>
                </patternFill>
              </fill>
            </x14:dxf>
          </x14:cfRule>
          <xm:sqref>F4766</xm:sqref>
        </x14:conditionalFormatting>
        <x14:conditionalFormatting xmlns:xm="http://schemas.microsoft.com/office/excel/2006/main">
          <x14:cfRule type="cellIs" priority="1428" operator="notEqual" id="{8C5902B3-1375-45FA-9BCF-91F8857B60F8}">
            <xm:f>'Dotacion de personal'!$H$38</xm:f>
            <x14:dxf>
              <fill>
                <patternFill>
                  <bgColor rgb="FFFF9999"/>
                </patternFill>
              </fill>
            </x14:dxf>
          </x14:cfRule>
          <xm:sqref>G4766</xm:sqref>
        </x14:conditionalFormatting>
        <x14:conditionalFormatting xmlns:xm="http://schemas.microsoft.com/office/excel/2006/main">
          <x14:cfRule type="cellIs" priority="1427" operator="notEqual" id="{E405CD28-522C-46B8-A255-9C3744AC0851}">
            <xm:f>'Dotacion de personal'!$I$38</xm:f>
            <x14:dxf>
              <fill>
                <patternFill>
                  <bgColor rgb="FFFF9999"/>
                </patternFill>
              </fill>
            </x14:dxf>
          </x14:cfRule>
          <xm:sqref>H4766</xm:sqref>
        </x14:conditionalFormatting>
        <x14:conditionalFormatting xmlns:xm="http://schemas.microsoft.com/office/excel/2006/main">
          <x14:cfRule type="cellIs" priority="1426" operator="notEqual" id="{E9E052D1-7762-4D09-BDF2-8190B2F3905E}">
            <xm:f>'Dotacion de personal'!$J$38</xm:f>
            <x14:dxf>
              <fill>
                <patternFill>
                  <bgColor rgb="FFFF9999"/>
                </patternFill>
              </fill>
            </x14:dxf>
          </x14:cfRule>
          <xm:sqref>I4766</xm:sqref>
        </x14:conditionalFormatting>
        <x14:conditionalFormatting xmlns:xm="http://schemas.microsoft.com/office/excel/2006/main">
          <x14:cfRule type="cellIs" priority="1425" operator="notEqual" id="{92C56077-A7F8-4B65-966F-FCA93FA81BB4}">
            <xm:f>'Dotacion de personal'!$F$39</xm:f>
            <x14:dxf>
              <fill>
                <patternFill>
                  <bgColor rgb="FFFF9999"/>
                </patternFill>
              </fill>
            </x14:dxf>
          </x14:cfRule>
          <xm:sqref>E4767</xm:sqref>
        </x14:conditionalFormatting>
        <x14:conditionalFormatting xmlns:xm="http://schemas.microsoft.com/office/excel/2006/main">
          <x14:cfRule type="cellIs" priority="1424" operator="notEqual" id="{13213B30-A627-4DDC-84C9-B48F3A9C6DCF}">
            <xm:f>'Dotacion de personal'!$F$40</xm:f>
            <x14:dxf>
              <fill>
                <patternFill>
                  <bgColor rgb="FFFF9999"/>
                </patternFill>
              </fill>
            </x14:dxf>
          </x14:cfRule>
          <xm:sqref>E4768</xm:sqref>
        </x14:conditionalFormatting>
        <x14:conditionalFormatting xmlns:xm="http://schemas.microsoft.com/office/excel/2006/main">
          <x14:cfRule type="cellIs" priority="1423" operator="notEqual" id="{46CF81D3-06E2-453C-A581-145B80CF18F0}">
            <xm:f>'Dotacion de personal'!$G$39</xm:f>
            <x14:dxf>
              <fill>
                <patternFill>
                  <bgColor rgb="FFFF9999"/>
                </patternFill>
              </fill>
            </x14:dxf>
          </x14:cfRule>
          <xm:sqref>F4767</xm:sqref>
        </x14:conditionalFormatting>
        <x14:conditionalFormatting xmlns:xm="http://schemas.microsoft.com/office/excel/2006/main">
          <x14:cfRule type="cellIs" priority="1422" operator="notEqual" id="{61BDA666-5692-4F8B-B477-F94A0C64D176}">
            <xm:f>'Dotacion de personal'!$G$40</xm:f>
            <x14:dxf>
              <fill>
                <patternFill>
                  <bgColor rgb="FFFF9999"/>
                </patternFill>
              </fill>
            </x14:dxf>
          </x14:cfRule>
          <xm:sqref>F4768</xm:sqref>
        </x14:conditionalFormatting>
        <x14:conditionalFormatting xmlns:xm="http://schemas.microsoft.com/office/excel/2006/main">
          <x14:cfRule type="cellIs" priority="1421" operator="notEqual" id="{A77EC9C0-8125-4C80-88A8-997118401E7A}">
            <xm:f>'Dotacion de personal'!$H$39</xm:f>
            <x14:dxf>
              <fill>
                <patternFill>
                  <bgColor rgb="FFFF9999"/>
                </patternFill>
              </fill>
            </x14:dxf>
          </x14:cfRule>
          <xm:sqref>G4767</xm:sqref>
        </x14:conditionalFormatting>
        <x14:conditionalFormatting xmlns:xm="http://schemas.microsoft.com/office/excel/2006/main">
          <x14:cfRule type="cellIs" priority="1420" operator="notEqual" id="{00DD6091-1387-4DC5-AEF2-B62CBD13EB2D}">
            <xm:f>'Dotacion de personal'!$H$40</xm:f>
            <x14:dxf>
              <fill>
                <patternFill>
                  <bgColor rgb="FFFF9999"/>
                </patternFill>
              </fill>
            </x14:dxf>
          </x14:cfRule>
          <xm:sqref>G4768</xm:sqref>
        </x14:conditionalFormatting>
        <x14:conditionalFormatting xmlns:xm="http://schemas.microsoft.com/office/excel/2006/main">
          <x14:cfRule type="cellIs" priority="1419" operator="notEqual" id="{CE371464-A669-431F-BA00-67424C3B43A8}">
            <xm:f>'Dotacion de personal'!$I$39</xm:f>
            <x14:dxf>
              <fill>
                <patternFill>
                  <bgColor rgb="FFFF9999"/>
                </patternFill>
              </fill>
            </x14:dxf>
          </x14:cfRule>
          <xm:sqref>H4767</xm:sqref>
        </x14:conditionalFormatting>
        <x14:conditionalFormatting xmlns:xm="http://schemas.microsoft.com/office/excel/2006/main">
          <x14:cfRule type="cellIs" priority="1418" operator="notEqual" id="{D102C7D3-63F2-4E7A-9379-67F2F08AB43F}">
            <xm:f>'Dotacion de personal'!$I$40</xm:f>
            <x14:dxf>
              <fill>
                <patternFill>
                  <bgColor rgb="FFFF9999"/>
                </patternFill>
              </fill>
            </x14:dxf>
          </x14:cfRule>
          <xm:sqref>H4768</xm:sqref>
        </x14:conditionalFormatting>
        <x14:conditionalFormatting xmlns:xm="http://schemas.microsoft.com/office/excel/2006/main">
          <x14:cfRule type="cellIs" priority="1417" operator="notEqual" id="{712DEB5B-197E-426E-A834-AE504D259237}">
            <xm:f>'Dotacion de personal'!$J$39</xm:f>
            <x14:dxf>
              <fill>
                <patternFill>
                  <bgColor rgb="FFFF9999"/>
                </patternFill>
              </fill>
            </x14:dxf>
          </x14:cfRule>
          <xm:sqref>I4767</xm:sqref>
        </x14:conditionalFormatting>
        <x14:conditionalFormatting xmlns:xm="http://schemas.microsoft.com/office/excel/2006/main">
          <x14:cfRule type="cellIs" priority="1416" operator="notEqual" id="{6F9D178F-6D9E-424F-8125-F8D315672FDB}">
            <xm:f>'Dotacion de personal'!$J$40</xm:f>
            <x14:dxf>
              <fill>
                <patternFill>
                  <bgColor rgb="FFFF9999"/>
                </patternFill>
              </fill>
            </x14:dxf>
          </x14:cfRule>
          <xm:sqref>I4768</xm:sqref>
        </x14:conditionalFormatting>
        <x14:conditionalFormatting xmlns:xm="http://schemas.microsoft.com/office/excel/2006/main">
          <x14:cfRule type="expression" priority="1414" id="{3026FED4-E7CF-4645-98E6-6D216A6F7760}">
            <xm:f>$H$419=Tablas!$C$10</xm:f>
            <x14:dxf>
              <border>
                <left style="thin">
                  <color auto="1"/>
                </left>
                <right style="thin">
                  <color auto="1"/>
                </right>
                <top style="thin">
                  <color auto="1"/>
                </top>
                <bottom style="thin">
                  <color auto="1"/>
                </bottom>
                <vertical/>
                <horizontal/>
              </border>
            </x14:dxf>
          </x14:cfRule>
          <xm:sqref>D4741</xm:sqref>
        </x14:conditionalFormatting>
        <x14:conditionalFormatting xmlns:xm="http://schemas.microsoft.com/office/excel/2006/main">
          <x14:cfRule type="expression" priority="1413" id="{3907C29F-D801-4A8F-B68E-334FC262B84C}">
            <xm:f>$H$419=Tablas!$C$10</xm:f>
            <x14:dxf>
              <border>
                <left style="thin">
                  <color auto="1"/>
                </left>
                <right style="thin">
                  <color auto="1"/>
                </right>
                <top style="thin">
                  <color auto="1"/>
                </top>
                <bottom style="thin">
                  <color auto="1"/>
                </bottom>
                <vertical/>
                <horizontal/>
              </border>
            </x14:dxf>
          </x14:cfRule>
          <xm:sqref>E4743:P4743</xm:sqref>
        </x14:conditionalFormatting>
        <x14:conditionalFormatting xmlns:xm="http://schemas.microsoft.com/office/excel/2006/main">
          <x14:cfRule type="expression" priority="1397" id="{8781953F-939F-4CC7-A157-FD80D709F37A}">
            <xm:f>AND($D$344=Tablas!$C$62,$G$344=Tablas!$C$54)</xm:f>
            <x14:dxf>
              <border>
                <left style="thin">
                  <color auto="1"/>
                </left>
                <right style="thin">
                  <color auto="1"/>
                </right>
                <top style="thin">
                  <color auto="1"/>
                </top>
                <bottom style="thin">
                  <color auto="1"/>
                </bottom>
                <vertical/>
                <horizontal/>
              </border>
            </x14:dxf>
          </x14:cfRule>
          <xm:sqref>D4814:I4829 D4830:H4830</xm:sqref>
        </x14:conditionalFormatting>
        <x14:conditionalFormatting xmlns:xm="http://schemas.microsoft.com/office/excel/2006/main">
          <x14:cfRule type="expression" priority="1396" id="{3C2DF5FA-424D-4B16-B1CD-1FFC57AF15AE}">
            <xm:f>AND($D$344=Tablas!$C$62,$G$344=Tablas!$C$54)</xm:f>
            <x14:dxf>
              <fill>
                <patternFill>
                  <bgColor rgb="FFB7E0FF"/>
                </patternFill>
              </fill>
            </x14:dxf>
          </x14:cfRule>
          <xm:sqref>D4814:I4814</xm:sqref>
        </x14:conditionalFormatting>
        <x14:conditionalFormatting xmlns:xm="http://schemas.microsoft.com/office/excel/2006/main">
          <x14:cfRule type="expression" priority="1395" id="{BBEFF139-A80A-459F-8F3E-B311ECE31E32}">
            <xm:f>AND($D$344=Tablas!$C$62,$G$344=Tablas!$C$54)</xm:f>
            <x14:dxf>
              <fill>
                <patternFill>
                  <bgColor rgb="FFB7E0FF"/>
                </patternFill>
              </fill>
            </x14:dxf>
          </x14:cfRule>
          <xm:sqref>D4830:H4830</xm:sqref>
        </x14:conditionalFormatting>
        <x14:conditionalFormatting xmlns:xm="http://schemas.microsoft.com/office/excel/2006/main">
          <x14:cfRule type="expression" priority="1393" id="{08567574-727E-4332-AA98-202F4CAB6C5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D4757:E4760</xm:sqref>
        </x14:conditionalFormatting>
        <x14:conditionalFormatting xmlns:xm="http://schemas.microsoft.com/office/excel/2006/main">
          <x14:cfRule type="expression" priority="1392" id="{001934E2-9FA8-4123-BC31-942E301CAEE7}">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C4758:C4760</xm:sqref>
        </x14:conditionalFormatting>
        <x14:conditionalFormatting xmlns:xm="http://schemas.microsoft.com/office/excel/2006/main">
          <x14:cfRule type="expression" priority="1391" id="{BC330479-6D09-4609-8F54-E62A6E293A35}">
            <xm:f>OR(AND($D$344=Tablas!$C$61,$G$344=Tablas!$C$53),AND($D$344=Tablas!$C$61,$G$344=Tablas!$C$54),AND($D$344=Tablas!$C$62,$G$344=Tablas!$C$53),AND($D$344=Tablas!$C$62,$G$344=Tablas!$C$54),AND($D$344=Tablas!$C$62,$G$344=Tablas!$C$56))</xm:f>
            <x14:dxf>
              <fill>
                <patternFill>
                  <bgColor rgb="FFB7E0FF"/>
                </patternFill>
              </fill>
            </x14:dxf>
          </x14:cfRule>
          <xm:sqref>D4757:E4757</xm:sqref>
        </x14:conditionalFormatting>
        <x14:conditionalFormatting xmlns:xm="http://schemas.microsoft.com/office/excel/2006/main">
          <x14:cfRule type="expression" priority="1390" id="{10CFBB4D-A0CA-4589-B05D-727E462CE943}">
            <xm:f>OR(AND($D$344=Tablas!$C$61,$G$344=Tablas!$C$53),AND($D$344=Tablas!$C$61,$G$344=Tablas!$C$54),AND($D$344=Tablas!$C$62,$G$344=Tablas!$C$53),AND($D$344=Tablas!$C$62,$G$344=Tablas!$C$54),AND($D$344=Tablas!$C$62,$G$344=Tablas!$C$56))</xm:f>
            <x14:dxf>
              <fill>
                <patternFill>
                  <bgColor rgb="FFB7E0FF"/>
                </patternFill>
              </fill>
            </x14:dxf>
          </x14:cfRule>
          <xm:sqref>C4760</xm:sqref>
        </x14:conditionalFormatting>
        <x14:conditionalFormatting xmlns:xm="http://schemas.microsoft.com/office/excel/2006/main">
          <x14:cfRule type="expression" priority="1389" id="{ECA4F89A-590E-4335-97A6-747382593C9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E4765:J4769</xm:sqref>
        </x14:conditionalFormatting>
        <x14:conditionalFormatting xmlns:xm="http://schemas.microsoft.com/office/excel/2006/main">
          <x14:cfRule type="expression" priority="1388" id="{8D4F6179-39C2-423D-85D9-25A9F682C643}">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C4766:D4769</xm:sqref>
        </x14:conditionalFormatting>
        <x14:conditionalFormatting xmlns:xm="http://schemas.microsoft.com/office/excel/2006/main">
          <x14:cfRule type="expression" priority="1387" id="{28DF253B-0606-4675-BA16-50910C4F9CD9}">
            <xm:f>OR(AND($D$344=Tablas!$C$61,$G$344=Tablas!$C$53),AND($D$344=Tablas!$C$54),AND($D$344=Tablas!$C$62,$G$344=Tablas!$C$53),AND($D$344=Tablas!$C$62,$G$344=Tablas!$C$54),AND($D$344=Tablas!$C$62,$G$344=Tablas!$C$56))</xm:f>
            <x14:dxf>
              <fill>
                <patternFill>
                  <bgColor rgb="FFB9E0FF"/>
                </patternFill>
              </fill>
            </x14:dxf>
          </x14:cfRule>
          <xm:sqref>E4765:J4765</xm:sqref>
        </x14:conditionalFormatting>
        <x14:conditionalFormatting xmlns:xm="http://schemas.microsoft.com/office/excel/2006/main">
          <x14:cfRule type="expression" priority="1386" id="{818DDBCD-27BD-40C9-A15E-5B2A01637952}">
            <xm:f>OR(AND($D$344=Tablas!$C$61,$G$344=Tablas!$C$53),AND($D$344=Tablas!$C$54),AND($D$344=Tablas!$C$62,$G$344=Tablas!$C$53),AND($D$344=Tablas!$C$62,$G$344=Tablas!$C$54),AND($D$344=Tablas!$C$62,$G$344=Tablas!$C$56))</xm:f>
            <x14:dxf>
              <fill>
                <patternFill>
                  <bgColor rgb="FFB9E0FF"/>
                </patternFill>
              </fill>
            </x14:dxf>
          </x14:cfRule>
          <xm:sqref>J4766:J4768</xm:sqref>
        </x14:conditionalFormatting>
        <x14:conditionalFormatting xmlns:xm="http://schemas.microsoft.com/office/excel/2006/main">
          <x14:cfRule type="expression" priority="1385" id="{A48AA5FC-8750-4FEB-A15A-23FE713992A6}">
            <xm:f>OR(AND($D$344=Tablas!$C$61,$G$344=Tablas!$C$53),AND($D$344=Tablas!$C$54),AND($D$344=Tablas!$C$62,$G$344=Tablas!$C$53),AND($D$344=Tablas!$C$62,$G$344=Tablas!$C$54),AND($D$344=Tablas!$C$62,$G$344=Tablas!$C$56))</xm:f>
            <x14:dxf>
              <fill>
                <patternFill>
                  <bgColor rgb="FFB9E0FF"/>
                </patternFill>
              </fill>
            </x14:dxf>
          </x14:cfRule>
          <xm:sqref>C4769:J4769</xm:sqref>
        </x14:conditionalFormatting>
        <x14:conditionalFormatting xmlns:xm="http://schemas.microsoft.com/office/excel/2006/main">
          <x14:cfRule type="expression" priority="1384" id="{7108DFD4-B5B2-4777-AC8A-D82663BB05EF}">
            <xm:f>AND($E$198&lt;&gt;$J$209,OR(AND($D$104=Tablas!$C$61,$G$104=Tablas!$C$53),AND($D$104=Tablas!$C$61,$G$104=Tablas!$C$54),AND($D$104=Tablas!$C$62,$G$104=Tablas!$C$53),AND($D$104=Tablas!$C$62,$G$104=Tablas!$C$54),AND($D$104=Tablas!$C$62,$G$104=Tablas!$C$56)))</xm:f>
            <x14:dxf>
              <fill>
                <patternFill>
                  <bgColor rgb="FFFF9999"/>
                </patternFill>
              </fill>
            </x14:dxf>
          </x14:cfRule>
          <xm:sqref>J4769</xm:sqref>
        </x14:conditionalFormatting>
        <x14:conditionalFormatting xmlns:xm="http://schemas.microsoft.com/office/excel/2006/main">
          <x14:cfRule type="expression" priority="1383" id="{86F314DF-0E2D-4645-B3B7-DD441FA29974}">
            <xm:f>AND($D$344=Tablas!$C$62,$G$344=Tablas!$C$54,$E$414&gt;0)</xm:f>
            <x14:dxf>
              <border>
                <left style="thin">
                  <color auto="1"/>
                </left>
                <right style="thin">
                  <color auto="1"/>
                </right>
                <top style="thin">
                  <color auto="1"/>
                </top>
                <bottom style="thin">
                  <color auto="1"/>
                </bottom>
              </border>
            </x14:dxf>
          </x14:cfRule>
          <xm:sqref>F4804:J4808</xm:sqref>
        </x14:conditionalFormatting>
        <x14:conditionalFormatting xmlns:xm="http://schemas.microsoft.com/office/excel/2006/main">
          <x14:cfRule type="expression" priority="1382" id="{F32A19E2-65D4-4B26-B76C-F79DE10D0935}">
            <xm:f>AND($D$344=Tablas!$C$62,$G$344=Tablas!$C$54,$E$414&gt;0)</xm:f>
            <x14:dxf>
              <fill>
                <patternFill>
                  <bgColor rgb="FFB9E0FF"/>
                </patternFill>
              </fill>
            </x14:dxf>
          </x14:cfRule>
          <xm:sqref>F4804:J4804</xm:sqref>
        </x14:conditionalFormatting>
        <x14:conditionalFormatting xmlns:xm="http://schemas.microsoft.com/office/excel/2006/main">
          <x14:cfRule type="expression" priority="1381" id="{85F79B0F-BD6F-408D-A1E4-1B9F006DBCEA}">
            <xm:f>AND($H$419=Tablas!$C$41,$H$431&lt;&gt;$E$414)</xm:f>
            <x14:dxf>
              <fill>
                <patternFill>
                  <bgColor rgb="FFFF9999"/>
                </patternFill>
              </fill>
            </x14:dxf>
          </x14:cfRule>
          <xm:sqref>H4751</xm:sqref>
        </x14:conditionalFormatting>
        <x14:conditionalFormatting xmlns:xm="http://schemas.microsoft.com/office/excel/2006/main">
          <x14:cfRule type="expression" priority="1338" id="{FBE24344-2D54-4FBC-9F88-78AE3B93C93A}">
            <xm:f>OR(AND($D$344=Tablas!$C$62,$G$344=Tablas!$C$54),AND($D$344=Tablas!$C$62,$G$344=Tablas!$C$57))</xm:f>
            <x14:dxf>
              <border>
                <left style="thin">
                  <color auto="1"/>
                </left>
                <right style="thin">
                  <color auto="1"/>
                </right>
                <top style="thin">
                  <color auto="1"/>
                </top>
                <bottom style="thin">
                  <color auto="1"/>
                </bottom>
                <vertical/>
                <horizontal/>
              </border>
            </x14:dxf>
          </x14:cfRule>
          <xm:sqref>AP244:AQ248</xm:sqref>
        </x14:conditionalFormatting>
        <x14:conditionalFormatting xmlns:xm="http://schemas.microsoft.com/office/excel/2006/main">
          <x14:cfRule type="expression" priority="1337" id="{FC281BC3-CCF4-4EB4-8436-6EE160ECE22E}">
            <xm:f>OR(AND($D$344=Tablas!$C$62,$G$344=Tablas!$C$54),AND($D$344=Tablas!$C$62,$G$344=Tablas!$C$57))</xm:f>
            <x14:dxf>
              <fill>
                <patternFill>
                  <bgColor rgb="FFB7E0FF"/>
                </patternFill>
              </fill>
            </x14:dxf>
          </x14:cfRule>
          <xm:sqref>AP244</xm:sqref>
        </x14:conditionalFormatting>
        <x14:conditionalFormatting xmlns:xm="http://schemas.microsoft.com/office/excel/2006/main">
          <x14:cfRule type="expression" priority="1380" id="{E5188CB8-FA91-4ED7-BD0D-5DBA06A8BA98}">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AO152:AS167</xm:sqref>
        </x14:conditionalFormatting>
        <x14:conditionalFormatting xmlns:xm="http://schemas.microsoft.com/office/excel/2006/main">
          <x14:cfRule type="expression" priority="1377" id="{59F971E1-CC9D-4DD3-A5F5-EFA8EAC263CF}">
            <xm:f>OR($D$386=Tablas!$C$35,$D$386=Tablas!$C$36,$D$3866=Tablas!$C$37)</xm:f>
            <x14:dxf>
              <fill>
                <patternFill>
                  <bgColor rgb="FFB7E0FF"/>
                </patternFill>
              </fill>
            </x14:dxf>
          </x14:cfRule>
          <xm:sqref>AO152:AS152</xm:sqref>
        </x14:conditionalFormatting>
        <x14:conditionalFormatting xmlns:xm="http://schemas.microsoft.com/office/excel/2006/main">
          <x14:cfRule type="expression" priority="1375" id="{F9F3D934-CD7A-428D-A529-2FB1CC005B42}">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AQ187:AT191</xm:sqref>
        </x14:conditionalFormatting>
        <x14:conditionalFormatting xmlns:xm="http://schemas.microsoft.com/office/excel/2006/main">
          <x14:cfRule type="expression" priority="1374" id="{9D97B159-1E40-46FF-A6D9-DE663F822717}">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AO188:AP191</xm:sqref>
        </x14:conditionalFormatting>
        <x14:conditionalFormatting xmlns:xm="http://schemas.microsoft.com/office/excel/2006/main">
          <x14:cfRule type="expression" priority="1373" id="{9F94AB30-81BA-4F0A-B86F-FD1B3C2C2769}">
            <xm:f>$H$419=Tablas!$C$41</xm:f>
            <x14:dxf>
              <fill>
                <patternFill>
                  <bgColor rgb="FFB9E0FF"/>
                </patternFill>
              </fill>
            </x14:dxf>
          </x14:cfRule>
          <xm:sqref>AQ187:AT187</xm:sqref>
        </x14:conditionalFormatting>
        <x14:conditionalFormatting xmlns:xm="http://schemas.microsoft.com/office/excel/2006/main">
          <x14:cfRule type="expression" priority="1372" id="{9866BE6F-4BFE-40D2-B1AD-0329944F38AC}">
            <xm:f>$H$419=Tablas!$C$41</xm:f>
            <x14:dxf>
              <fill>
                <patternFill>
                  <bgColor rgb="FFB9E0FF"/>
                </patternFill>
              </fill>
            </x14:dxf>
          </x14:cfRule>
          <xm:sqref>AO191:AP191</xm:sqref>
        </x14:conditionalFormatting>
        <x14:conditionalFormatting xmlns:xm="http://schemas.microsoft.com/office/excel/2006/main">
          <x14:cfRule type="cellIs" priority="1369" operator="notEqual" id="{EA0082DC-31B3-4ECB-A610-98915B4D39D3}">
            <xm:f>'Dotacion de personal'!$F$38</xm:f>
            <x14:dxf>
              <fill>
                <patternFill>
                  <bgColor rgb="FFFF9999"/>
                </patternFill>
              </fill>
            </x14:dxf>
          </x14:cfRule>
          <xm:sqref>AQ206</xm:sqref>
        </x14:conditionalFormatting>
        <x14:conditionalFormatting xmlns:xm="http://schemas.microsoft.com/office/excel/2006/main">
          <x14:cfRule type="cellIs" priority="1368" operator="notEqual" id="{5CFF16BF-5244-44CC-A42B-1764CF65583C}">
            <xm:f>'Dotacion de personal'!$G$38</xm:f>
            <x14:dxf>
              <fill>
                <patternFill>
                  <bgColor rgb="FFFF9999"/>
                </patternFill>
              </fill>
            </x14:dxf>
          </x14:cfRule>
          <xm:sqref>AR206</xm:sqref>
        </x14:conditionalFormatting>
        <x14:conditionalFormatting xmlns:xm="http://schemas.microsoft.com/office/excel/2006/main">
          <x14:cfRule type="cellIs" priority="1367" operator="notEqual" id="{582DC313-A3DE-4525-855A-C46B76C39D93}">
            <xm:f>'Dotacion de personal'!$H$38</xm:f>
            <x14:dxf>
              <fill>
                <patternFill>
                  <bgColor rgb="FFFF9999"/>
                </patternFill>
              </fill>
            </x14:dxf>
          </x14:cfRule>
          <xm:sqref>AS206</xm:sqref>
        </x14:conditionalFormatting>
        <x14:conditionalFormatting xmlns:xm="http://schemas.microsoft.com/office/excel/2006/main">
          <x14:cfRule type="cellIs" priority="1366" operator="notEqual" id="{ADC6A8D9-F18D-4D77-9D79-6D554C4B48D4}">
            <xm:f>'Dotacion de personal'!$I$38</xm:f>
            <x14:dxf>
              <fill>
                <patternFill>
                  <bgColor rgb="FFFF9999"/>
                </patternFill>
              </fill>
            </x14:dxf>
          </x14:cfRule>
          <xm:sqref>AT206</xm:sqref>
        </x14:conditionalFormatting>
        <x14:conditionalFormatting xmlns:xm="http://schemas.microsoft.com/office/excel/2006/main">
          <x14:cfRule type="cellIs" priority="1365" operator="notEqual" id="{0EBB8EDA-BB71-414C-B103-0E3DBD49FFB3}">
            <xm:f>'Dotacion de personal'!$J$38</xm:f>
            <x14:dxf>
              <fill>
                <patternFill>
                  <bgColor rgb="FFFF9999"/>
                </patternFill>
              </fill>
            </x14:dxf>
          </x14:cfRule>
          <xm:sqref>AU206</xm:sqref>
        </x14:conditionalFormatting>
        <x14:conditionalFormatting xmlns:xm="http://schemas.microsoft.com/office/excel/2006/main">
          <x14:cfRule type="cellIs" priority="1364" operator="notEqual" id="{D698C5E1-4129-4A30-A361-9AF20910D417}">
            <xm:f>'Dotacion de personal'!$F$39</xm:f>
            <x14:dxf>
              <fill>
                <patternFill>
                  <bgColor rgb="FFFF9999"/>
                </patternFill>
              </fill>
            </x14:dxf>
          </x14:cfRule>
          <xm:sqref>AQ207</xm:sqref>
        </x14:conditionalFormatting>
        <x14:conditionalFormatting xmlns:xm="http://schemas.microsoft.com/office/excel/2006/main">
          <x14:cfRule type="cellIs" priority="1363" operator="notEqual" id="{E65D370E-508A-494F-B00D-4730C55843EF}">
            <xm:f>'Dotacion de personal'!$F$40</xm:f>
            <x14:dxf>
              <fill>
                <patternFill>
                  <bgColor rgb="FFFF9999"/>
                </patternFill>
              </fill>
            </x14:dxf>
          </x14:cfRule>
          <xm:sqref>AQ208</xm:sqref>
        </x14:conditionalFormatting>
        <x14:conditionalFormatting xmlns:xm="http://schemas.microsoft.com/office/excel/2006/main">
          <x14:cfRule type="cellIs" priority="1362" operator="notEqual" id="{A8805B2A-13FB-4C86-9D5E-C709CA4CDCA5}">
            <xm:f>'Dotacion de personal'!$G$39</xm:f>
            <x14:dxf>
              <fill>
                <patternFill>
                  <bgColor rgb="FFFF9999"/>
                </patternFill>
              </fill>
            </x14:dxf>
          </x14:cfRule>
          <xm:sqref>AR207</xm:sqref>
        </x14:conditionalFormatting>
        <x14:conditionalFormatting xmlns:xm="http://schemas.microsoft.com/office/excel/2006/main">
          <x14:cfRule type="cellIs" priority="1361" operator="notEqual" id="{193F2484-E462-441E-AD6A-B2BE91078654}">
            <xm:f>'Dotacion de personal'!$G$40</xm:f>
            <x14:dxf>
              <fill>
                <patternFill>
                  <bgColor rgb="FFFF9999"/>
                </patternFill>
              </fill>
            </x14:dxf>
          </x14:cfRule>
          <xm:sqref>AR208</xm:sqref>
        </x14:conditionalFormatting>
        <x14:conditionalFormatting xmlns:xm="http://schemas.microsoft.com/office/excel/2006/main">
          <x14:cfRule type="cellIs" priority="1360" operator="notEqual" id="{51B017CF-252D-4C15-AFF1-53C06696353D}">
            <xm:f>'Dotacion de personal'!$H$39</xm:f>
            <x14:dxf>
              <fill>
                <patternFill>
                  <bgColor rgb="FFFF9999"/>
                </patternFill>
              </fill>
            </x14:dxf>
          </x14:cfRule>
          <xm:sqref>AS207</xm:sqref>
        </x14:conditionalFormatting>
        <x14:conditionalFormatting xmlns:xm="http://schemas.microsoft.com/office/excel/2006/main">
          <x14:cfRule type="cellIs" priority="1359" operator="notEqual" id="{F34A1E77-21C9-4DC4-8AD7-180E3D1B2CC4}">
            <xm:f>'Dotacion de personal'!$H$40</xm:f>
            <x14:dxf>
              <fill>
                <patternFill>
                  <bgColor rgb="FFFF9999"/>
                </patternFill>
              </fill>
            </x14:dxf>
          </x14:cfRule>
          <xm:sqref>AS208</xm:sqref>
        </x14:conditionalFormatting>
        <x14:conditionalFormatting xmlns:xm="http://schemas.microsoft.com/office/excel/2006/main">
          <x14:cfRule type="cellIs" priority="1358" operator="notEqual" id="{28FA5267-ECBF-4D53-BAFF-6B159D50688E}">
            <xm:f>'Dotacion de personal'!$I$39</xm:f>
            <x14:dxf>
              <fill>
                <patternFill>
                  <bgColor rgb="FFFF9999"/>
                </patternFill>
              </fill>
            </x14:dxf>
          </x14:cfRule>
          <xm:sqref>AT207</xm:sqref>
        </x14:conditionalFormatting>
        <x14:conditionalFormatting xmlns:xm="http://schemas.microsoft.com/office/excel/2006/main">
          <x14:cfRule type="cellIs" priority="1357" operator="notEqual" id="{F5A079B7-0A9E-4BB0-B22F-44AD28E71946}">
            <xm:f>'Dotacion de personal'!$I$40</xm:f>
            <x14:dxf>
              <fill>
                <patternFill>
                  <bgColor rgb="FFFF9999"/>
                </patternFill>
              </fill>
            </x14:dxf>
          </x14:cfRule>
          <xm:sqref>AT208</xm:sqref>
        </x14:conditionalFormatting>
        <x14:conditionalFormatting xmlns:xm="http://schemas.microsoft.com/office/excel/2006/main">
          <x14:cfRule type="cellIs" priority="1356" operator="notEqual" id="{F1B5293E-3E79-4CF7-9CB4-1047ED962557}">
            <xm:f>'Dotacion de personal'!$J$39</xm:f>
            <x14:dxf>
              <fill>
                <patternFill>
                  <bgColor rgb="FFFF9999"/>
                </patternFill>
              </fill>
            </x14:dxf>
          </x14:cfRule>
          <xm:sqref>AU207</xm:sqref>
        </x14:conditionalFormatting>
        <x14:conditionalFormatting xmlns:xm="http://schemas.microsoft.com/office/excel/2006/main">
          <x14:cfRule type="cellIs" priority="1355" operator="notEqual" id="{21B4802B-02C8-41FA-8074-6C7F0B0038AA}">
            <xm:f>'Dotacion de personal'!$J$40</xm:f>
            <x14:dxf>
              <fill>
                <patternFill>
                  <bgColor rgb="FFFF9999"/>
                </patternFill>
              </fill>
            </x14:dxf>
          </x14:cfRule>
          <xm:sqref>AU208</xm:sqref>
        </x14:conditionalFormatting>
        <x14:conditionalFormatting xmlns:xm="http://schemas.microsoft.com/office/excel/2006/main">
          <x14:cfRule type="expression" priority="1353" id="{A7812AAB-CF6A-49CC-A20C-2D72F34E5CF9}">
            <xm:f>$H$419=Tablas!$C$10</xm:f>
            <x14:dxf>
              <border>
                <left style="thin">
                  <color auto="1"/>
                </left>
                <right style="thin">
                  <color auto="1"/>
                </right>
                <top style="thin">
                  <color auto="1"/>
                </top>
                <bottom style="thin">
                  <color auto="1"/>
                </bottom>
                <vertical/>
                <horizontal/>
              </border>
            </x14:dxf>
          </x14:cfRule>
          <xm:sqref>AP181</xm:sqref>
        </x14:conditionalFormatting>
        <x14:conditionalFormatting xmlns:xm="http://schemas.microsoft.com/office/excel/2006/main">
          <x14:cfRule type="expression" priority="1352" id="{30E4E4CC-D405-49CE-A7FE-A160171EC117}">
            <xm:f>$H$419=Tablas!$C$10</xm:f>
            <x14:dxf>
              <border>
                <left style="thin">
                  <color auto="1"/>
                </left>
                <right style="thin">
                  <color auto="1"/>
                </right>
                <top style="thin">
                  <color auto="1"/>
                </top>
                <bottom style="thin">
                  <color auto="1"/>
                </bottom>
                <vertical/>
                <horizontal/>
              </border>
            </x14:dxf>
          </x14:cfRule>
          <xm:sqref>AQ183:BB183</xm:sqref>
        </x14:conditionalFormatting>
        <x14:conditionalFormatting xmlns:xm="http://schemas.microsoft.com/office/excel/2006/main">
          <x14:cfRule type="expression" priority="1336" id="{BB2078AE-C3F1-411C-AC2C-C34B5387B631}">
            <xm:f>AND($D$344=Tablas!$C$62,$G$344=Tablas!$C$54)</xm:f>
            <x14:dxf>
              <border>
                <left style="thin">
                  <color auto="1"/>
                </left>
                <right style="thin">
                  <color auto="1"/>
                </right>
                <top style="thin">
                  <color auto="1"/>
                </top>
                <bottom style="thin">
                  <color auto="1"/>
                </bottom>
                <vertical/>
                <horizontal/>
              </border>
            </x14:dxf>
          </x14:cfRule>
          <xm:sqref>AP254:AU269 AP270:AT270</xm:sqref>
        </x14:conditionalFormatting>
        <x14:conditionalFormatting xmlns:xm="http://schemas.microsoft.com/office/excel/2006/main">
          <x14:cfRule type="expression" priority="1335" id="{B749E776-3F01-444D-88B8-B753FDBD2386}">
            <xm:f>AND($D$344=Tablas!$C$62,$G$344=Tablas!$C$54)</xm:f>
            <x14:dxf>
              <fill>
                <patternFill>
                  <bgColor rgb="FFB7E0FF"/>
                </patternFill>
              </fill>
            </x14:dxf>
          </x14:cfRule>
          <xm:sqref>AP254:AU254</xm:sqref>
        </x14:conditionalFormatting>
        <x14:conditionalFormatting xmlns:xm="http://schemas.microsoft.com/office/excel/2006/main">
          <x14:cfRule type="expression" priority="1334" id="{9EC19E61-37EF-42CA-BC7C-C37EA41FC0B9}">
            <xm:f>AND($D$344=Tablas!$C$62,$G$344=Tablas!$C$54)</xm:f>
            <x14:dxf>
              <fill>
                <patternFill>
                  <bgColor rgb="FFB7E0FF"/>
                </patternFill>
              </fill>
            </x14:dxf>
          </x14:cfRule>
          <xm:sqref>AP270:AT270</xm:sqref>
        </x14:conditionalFormatting>
        <x14:conditionalFormatting xmlns:xm="http://schemas.microsoft.com/office/excel/2006/main">
          <x14:cfRule type="expression" priority="1332" id="{F7F0FD3A-DC98-41DD-9CF2-112DE30863B4}">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AP197:AQ200</xm:sqref>
        </x14:conditionalFormatting>
        <x14:conditionalFormatting xmlns:xm="http://schemas.microsoft.com/office/excel/2006/main">
          <x14:cfRule type="expression" priority="1331" id="{1643A00F-38C5-4646-B53D-C17E911A65BB}">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AO198:AO200</xm:sqref>
        </x14:conditionalFormatting>
        <x14:conditionalFormatting xmlns:xm="http://schemas.microsoft.com/office/excel/2006/main">
          <x14:cfRule type="expression" priority="1330" id="{099AFB87-E5A4-4396-A828-4ADFCA632626}">
            <xm:f>OR(AND($D$344=Tablas!$C$61,$G$344=Tablas!$C$53),AND($D$344=Tablas!$C$61,$G$344=Tablas!$C$54),AND($D$344=Tablas!$C$62,$G$344=Tablas!$C$53),AND($D$344=Tablas!$C$62,$G$344=Tablas!$C$54),AND($D$344=Tablas!$C$62,$G$344=Tablas!$C$56))</xm:f>
            <x14:dxf>
              <fill>
                <patternFill>
                  <bgColor rgb="FFB7E0FF"/>
                </patternFill>
              </fill>
            </x14:dxf>
          </x14:cfRule>
          <xm:sqref>AP197:AQ197</xm:sqref>
        </x14:conditionalFormatting>
        <x14:conditionalFormatting xmlns:xm="http://schemas.microsoft.com/office/excel/2006/main">
          <x14:cfRule type="expression" priority="1329" id="{8DF78B35-6595-482F-84E7-7AC6350ED466}">
            <xm:f>OR(AND($D$344=Tablas!$C$61,$G$344=Tablas!$C$53),AND($D$344=Tablas!$C$61,$G$344=Tablas!$C$54),AND($D$344=Tablas!$C$62,$G$344=Tablas!$C$53),AND($D$344=Tablas!$C$62,$G$344=Tablas!$C$54),AND($D$344=Tablas!$C$62,$G$344=Tablas!$C$56))</xm:f>
            <x14:dxf>
              <fill>
                <patternFill>
                  <bgColor rgb="FFB7E0FF"/>
                </patternFill>
              </fill>
            </x14:dxf>
          </x14:cfRule>
          <xm:sqref>AO200</xm:sqref>
        </x14:conditionalFormatting>
        <x14:conditionalFormatting xmlns:xm="http://schemas.microsoft.com/office/excel/2006/main">
          <x14:cfRule type="expression" priority="1328" id="{CD856EE9-1597-43EB-92EE-E9E2C1BDD61C}">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AQ205:AV209</xm:sqref>
        </x14:conditionalFormatting>
        <x14:conditionalFormatting xmlns:xm="http://schemas.microsoft.com/office/excel/2006/main">
          <x14:cfRule type="expression" priority="1327" id="{8DC29408-9870-40FE-9CF2-634D6EFC408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AO206:AP209</xm:sqref>
        </x14:conditionalFormatting>
        <x14:conditionalFormatting xmlns:xm="http://schemas.microsoft.com/office/excel/2006/main">
          <x14:cfRule type="expression" priority="1326" id="{F7094E63-394B-424D-A3F2-75819D139BC2}">
            <xm:f>OR(AND($D$344=Tablas!$C$61,$G$344=Tablas!$C$53),AND($D$344=Tablas!$C$54),AND($D$344=Tablas!$C$62,$G$344=Tablas!$C$53),AND($D$344=Tablas!$C$62,$G$344=Tablas!$C$54),AND($D$344=Tablas!$C$62,$G$344=Tablas!$C$56))</xm:f>
            <x14:dxf>
              <fill>
                <patternFill>
                  <bgColor rgb="FFB9E0FF"/>
                </patternFill>
              </fill>
            </x14:dxf>
          </x14:cfRule>
          <xm:sqref>AQ205:AV205</xm:sqref>
        </x14:conditionalFormatting>
        <x14:conditionalFormatting xmlns:xm="http://schemas.microsoft.com/office/excel/2006/main">
          <x14:cfRule type="expression" priority="1325" id="{2F8A00CB-7BAD-4B25-ACA4-CEAEDF647883}">
            <xm:f>OR(AND($D$344=Tablas!$C$61,$G$344=Tablas!$C$53),AND($D$344=Tablas!$C$54),AND($D$344=Tablas!$C$62,$G$344=Tablas!$C$53),AND($D$344=Tablas!$C$62,$G$344=Tablas!$C$54),AND($D$344=Tablas!$C$62,$G$344=Tablas!$C$56))</xm:f>
            <x14:dxf>
              <fill>
                <patternFill>
                  <bgColor rgb="FFB9E0FF"/>
                </patternFill>
              </fill>
            </x14:dxf>
          </x14:cfRule>
          <xm:sqref>AV206:AV208</xm:sqref>
        </x14:conditionalFormatting>
        <x14:conditionalFormatting xmlns:xm="http://schemas.microsoft.com/office/excel/2006/main">
          <x14:cfRule type="expression" priority="1324" id="{97DCE68E-E6FE-4463-A843-CB976553C4F5}">
            <xm:f>OR(AND($D$344=Tablas!$C$61,$G$344=Tablas!$C$53),AND($D$344=Tablas!$C$54),AND($D$344=Tablas!$C$62,$G$344=Tablas!$C$53),AND($D$344=Tablas!$C$62,$G$344=Tablas!$C$54),AND($D$344=Tablas!$C$62,$G$344=Tablas!$C$56))</xm:f>
            <x14:dxf>
              <fill>
                <patternFill>
                  <bgColor rgb="FFB9E0FF"/>
                </patternFill>
              </fill>
            </x14:dxf>
          </x14:cfRule>
          <xm:sqref>AO209:AV209</xm:sqref>
        </x14:conditionalFormatting>
        <x14:conditionalFormatting xmlns:xm="http://schemas.microsoft.com/office/excel/2006/main">
          <x14:cfRule type="expression" priority="1323" id="{49E5DEF7-67C6-45CB-8555-9CF9C99A67C3}">
            <xm:f>AND($E$198&lt;&gt;$J$209,OR(AND($D$104=Tablas!$C$61,$G$104=Tablas!$C$53),AND($D$104=Tablas!$C$61,$G$104=Tablas!$C$54),AND($D$104=Tablas!$C$62,$G$104=Tablas!$C$53),AND($D$104=Tablas!$C$62,$G$104=Tablas!$C$54),AND($D$104=Tablas!$C$62,$G$104=Tablas!$C$56)))</xm:f>
            <x14:dxf>
              <fill>
                <patternFill>
                  <bgColor rgb="FFFF9999"/>
                </patternFill>
              </fill>
            </x14:dxf>
          </x14:cfRule>
          <xm:sqref>AV209</xm:sqref>
        </x14:conditionalFormatting>
        <x14:conditionalFormatting xmlns:xm="http://schemas.microsoft.com/office/excel/2006/main">
          <x14:cfRule type="expression" priority="1322" id="{F640B54C-AB1C-4BFF-9FBB-D64146C8D21B}">
            <xm:f>AND($D$344=Tablas!$C$62,$G$344=Tablas!$C$54,$E$414&gt;0)</xm:f>
            <x14:dxf>
              <border>
                <left style="thin">
                  <color auto="1"/>
                </left>
                <right style="thin">
                  <color auto="1"/>
                </right>
                <top style="thin">
                  <color auto="1"/>
                </top>
                <bottom style="thin">
                  <color auto="1"/>
                </bottom>
              </border>
            </x14:dxf>
          </x14:cfRule>
          <xm:sqref>AR244:AV248</xm:sqref>
        </x14:conditionalFormatting>
        <x14:conditionalFormatting xmlns:xm="http://schemas.microsoft.com/office/excel/2006/main">
          <x14:cfRule type="expression" priority="1321" id="{7B6C1A98-969E-426E-BD5D-FB7B48619557}">
            <xm:f>AND($D$344=Tablas!$C$62,$G$344=Tablas!$C$54,$E$414&gt;0)</xm:f>
            <x14:dxf>
              <fill>
                <patternFill>
                  <bgColor rgb="FFB9E0FF"/>
                </patternFill>
              </fill>
            </x14:dxf>
          </x14:cfRule>
          <xm:sqref>AR244:AV244</xm:sqref>
        </x14:conditionalFormatting>
        <x14:conditionalFormatting xmlns:xm="http://schemas.microsoft.com/office/excel/2006/main">
          <x14:cfRule type="expression" priority="1320" id="{133E489D-7E7C-4840-B95A-16A4A640B7E6}">
            <xm:f>AND($H$419=Tablas!$C$41,$H$431&lt;&gt;$E$414)</xm:f>
            <x14:dxf>
              <fill>
                <patternFill>
                  <bgColor rgb="FFFF9999"/>
                </patternFill>
              </fill>
            </x14:dxf>
          </x14:cfRule>
          <xm:sqref>AT191</xm:sqref>
        </x14:conditionalFormatting>
        <x14:conditionalFormatting xmlns:xm="http://schemas.microsoft.com/office/excel/2006/main">
          <x14:cfRule type="expression" priority="1277" id="{C91A01CA-B1D2-4EE1-8C08-B038D3988FB1}">
            <xm:f>OR(AND($D$344=Tablas!$C$62,$G$344=Tablas!$C$54),AND($D$344=Tablas!$C$62,$G$344=Tablas!$C$57))</xm:f>
            <x14:dxf>
              <border>
                <left style="thin">
                  <color auto="1"/>
                </left>
                <right style="thin">
                  <color auto="1"/>
                </right>
                <top style="thin">
                  <color auto="1"/>
                </top>
                <bottom style="thin">
                  <color auto="1"/>
                </bottom>
                <vertical/>
                <horizontal/>
              </border>
            </x14:dxf>
          </x14:cfRule>
          <xm:sqref>AP484:AQ488</xm:sqref>
        </x14:conditionalFormatting>
        <x14:conditionalFormatting xmlns:xm="http://schemas.microsoft.com/office/excel/2006/main">
          <x14:cfRule type="expression" priority="1276" id="{C48A2A60-AD93-4A59-82EF-8359FAF4E9EE}">
            <xm:f>OR(AND($D$344=Tablas!$C$62,$G$344=Tablas!$C$54),AND($D$344=Tablas!$C$62,$G$344=Tablas!$C$57))</xm:f>
            <x14:dxf>
              <fill>
                <patternFill>
                  <bgColor rgb="FFB7E0FF"/>
                </patternFill>
              </fill>
            </x14:dxf>
          </x14:cfRule>
          <xm:sqref>AP484</xm:sqref>
        </x14:conditionalFormatting>
        <x14:conditionalFormatting xmlns:xm="http://schemas.microsoft.com/office/excel/2006/main">
          <x14:cfRule type="expression" priority="1319" id="{0DB67CA6-07BC-445E-A14B-8420D34F6C59}">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AO392:AS407</xm:sqref>
        </x14:conditionalFormatting>
        <x14:conditionalFormatting xmlns:xm="http://schemas.microsoft.com/office/excel/2006/main">
          <x14:cfRule type="expression" priority="1316" id="{FC0464FE-4CD9-4FF2-B88D-2E4CB43B9EAC}">
            <xm:f>OR($D$386=Tablas!$C$35,$D$386=Tablas!$C$36,$D$3866=Tablas!$C$37)</xm:f>
            <x14:dxf>
              <fill>
                <patternFill>
                  <bgColor rgb="FFB7E0FF"/>
                </patternFill>
              </fill>
            </x14:dxf>
          </x14:cfRule>
          <xm:sqref>AO392:AS392</xm:sqref>
        </x14:conditionalFormatting>
        <x14:conditionalFormatting xmlns:xm="http://schemas.microsoft.com/office/excel/2006/main">
          <x14:cfRule type="expression" priority="1314" id="{E884A9F0-E5A3-4D35-9922-8A9E9CD2EB7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AQ427:AT431</xm:sqref>
        </x14:conditionalFormatting>
        <x14:conditionalFormatting xmlns:xm="http://schemas.microsoft.com/office/excel/2006/main">
          <x14:cfRule type="expression" priority="1313" id="{881387DE-D45A-4107-9EE6-819E42E48CD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AO428:AP431</xm:sqref>
        </x14:conditionalFormatting>
        <x14:conditionalFormatting xmlns:xm="http://schemas.microsoft.com/office/excel/2006/main">
          <x14:cfRule type="expression" priority="1312" id="{06794548-B671-403C-8050-4E7D132074CE}">
            <xm:f>$H$419=Tablas!$C$41</xm:f>
            <x14:dxf>
              <fill>
                <patternFill>
                  <bgColor rgb="FFB9E0FF"/>
                </patternFill>
              </fill>
            </x14:dxf>
          </x14:cfRule>
          <xm:sqref>AQ427:AT427</xm:sqref>
        </x14:conditionalFormatting>
        <x14:conditionalFormatting xmlns:xm="http://schemas.microsoft.com/office/excel/2006/main">
          <x14:cfRule type="expression" priority="1311" id="{4A1A867E-6E77-458E-8A55-A7DF4FB1302A}">
            <xm:f>$H$419=Tablas!$C$41</xm:f>
            <x14:dxf>
              <fill>
                <patternFill>
                  <bgColor rgb="FFB9E0FF"/>
                </patternFill>
              </fill>
            </x14:dxf>
          </x14:cfRule>
          <xm:sqref>AO431:AP431</xm:sqref>
        </x14:conditionalFormatting>
        <x14:conditionalFormatting xmlns:xm="http://schemas.microsoft.com/office/excel/2006/main">
          <x14:cfRule type="cellIs" priority="1308" operator="notEqual" id="{C3AD6532-2DF6-46D9-A1A6-35DD57367A18}">
            <xm:f>'Dotacion de personal'!$F$38</xm:f>
            <x14:dxf>
              <fill>
                <patternFill>
                  <bgColor rgb="FFFF9999"/>
                </patternFill>
              </fill>
            </x14:dxf>
          </x14:cfRule>
          <xm:sqref>AQ446</xm:sqref>
        </x14:conditionalFormatting>
        <x14:conditionalFormatting xmlns:xm="http://schemas.microsoft.com/office/excel/2006/main">
          <x14:cfRule type="cellIs" priority="1307" operator="notEqual" id="{358846B8-B84E-42FB-97DE-A4392A7DA649}">
            <xm:f>'Dotacion de personal'!$G$38</xm:f>
            <x14:dxf>
              <fill>
                <patternFill>
                  <bgColor rgb="FFFF9999"/>
                </patternFill>
              </fill>
            </x14:dxf>
          </x14:cfRule>
          <xm:sqref>AR446</xm:sqref>
        </x14:conditionalFormatting>
        <x14:conditionalFormatting xmlns:xm="http://schemas.microsoft.com/office/excel/2006/main">
          <x14:cfRule type="cellIs" priority="1306" operator="notEqual" id="{A7740EC3-D51C-4C72-A82C-4C6BE1B01BBA}">
            <xm:f>'Dotacion de personal'!$H$38</xm:f>
            <x14:dxf>
              <fill>
                <patternFill>
                  <bgColor rgb="FFFF9999"/>
                </patternFill>
              </fill>
            </x14:dxf>
          </x14:cfRule>
          <xm:sqref>AS446</xm:sqref>
        </x14:conditionalFormatting>
        <x14:conditionalFormatting xmlns:xm="http://schemas.microsoft.com/office/excel/2006/main">
          <x14:cfRule type="cellIs" priority="1305" operator="notEqual" id="{38B842BB-0120-44EA-9BBE-D85B43B6390A}">
            <xm:f>'Dotacion de personal'!$I$38</xm:f>
            <x14:dxf>
              <fill>
                <patternFill>
                  <bgColor rgb="FFFF9999"/>
                </patternFill>
              </fill>
            </x14:dxf>
          </x14:cfRule>
          <xm:sqref>AT446</xm:sqref>
        </x14:conditionalFormatting>
        <x14:conditionalFormatting xmlns:xm="http://schemas.microsoft.com/office/excel/2006/main">
          <x14:cfRule type="cellIs" priority="1304" operator="notEqual" id="{BDC2DD00-6B36-45E9-87EF-2BF2667F6062}">
            <xm:f>'Dotacion de personal'!$J$38</xm:f>
            <x14:dxf>
              <fill>
                <patternFill>
                  <bgColor rgb="FFFF9999"/>
                </patternFill>
              </fill>
            </x14:dxf>
          </x14:cfRule>
          <xm:sqref>AU446</xm:sqref>
        </x14:conditionalFormatting>
        <x14:conditionalFormatting xmlns:xm="http://schemas.microsoft.com/office/excel/2006/main">
          <x14:cfRule type="cellIs" priority="1303" operator="notEqual" id="{80D648E8-B4FA-4DDB-98C9-FF9DA8DE1E97}">
            <xm:f>'Dotacion de personal'!$F$39</xm:f>
            <x14:dxf>
              <fill>
                <patternFill>
                  <bgColor rgb="FFFF9999"/>
                </patternFill>
              </fill>
            </x14:dxf>
          </x14:cfRule>
          <xm:sqref>AQ447</xm:sqref>
        </x14:conditionalFormatting>
        <x14:conditionalFormatting xmlns:xm="http://schemas.microsoft.com/office/excel/2006/main">
          <x14:cfRule type="cellIs" priority="1302" operator="notEqual" id="{4BB902AD-C87E-4B57-943B-5B853CCE1299}">
            <xm:f>'Dotacion de personal'!$F$40</xm:f>
            <x14:dxf>
              <fill>
                <patternFill>
                  <bgColor rgb="FFFF9999"/>
                </patternFill>
              </fill>
            </x14:dxf>
          </x14:cfRule>
          <xm:sqref>AQ448</xm:sqref>
        </x14:conditionalFormatting>
        <x14:conditionalFormatting xmlns:xm="http://schemas.microsoft.com/office/excel/2006/main">
          <x14:cfRule type="cellIs" priority="1301" operator="notEqual" id="{81ADAA73-38C5-43D7-99C9-F2EAA669AEAE}">
            <xm:f>'Dotacion de personal'!$G$39</xm:f>
            <x14:dxf>
              <fill>
                <patternFill>
                  <bgColor rgb="FFFF9999"/>
                </patternFill>
              </fill>
            </x14:dxf>
          </x14:cfRule>
          <xm:sqref>AR447</xm:sqref>
        </x14:conditionalFormatting>
        <x14:conditionalFormatting xmlns:xm="http://schemas.microsoft.com/office/excel/2006/main">
          <x14:cfRule type="cellIs" priority="1300" operator="notEqual" id="{9FCD3519-3B3E-43B7-817D-B37341D57927}">
            <xm:f>'Dotacion de personal'!$G$40</xm:f>
            <x14:dxf>
              <fill>
                <patternFill>
                  <bgColor rgb="FFFF9999"/>
                </patternFill>
              </fill>
            </x14:dxf>
          </x14:cfRule>
          <xm:sqref>AR448</xm:sqref>
        </x14:conditionalFormatting>
        <x14:conditionalFormatting xmlns:xm="http://schemas.microsoft.com/office/excel/2006/main">
          <x14:cfRule type="cellIs" priority="1299" operator="notEqual" id="{5D383D70-00B3-4DD4-9B64-380269AB640F}">
            <xm:f>'Dotacion de personal'!$H$39</xm:f>
            <x14:dxf>
              <fill>
                <patternFill>
                  <bgColor rgb="FFFF9999"/>
                </patternFill>
              </fill>
            </x14:dxf>
          </x14:cfRule>
          <xm:sqref>AS447</xm:sqref>
        </x14:conditionalFormatting>
        <x14:conditionalFormatting xmlns:xm="http://schemas.microsoft.com/office/excel/2006/main">
          <x14:cfRule type="cellIs" priority="1298" operator="notEqual" id="{2A4AC4A6-C510-401D-AECE-5A07B90E68A4}">
            <xm:f>'Dotacion de personal'!$H$40</xm:f>
            <x14:dxf>
              <fill>
                <patternFill>
                  <bgColor rgb="FFFF9999"/>
                </patternFill>
              </fill>
            </x14:dxf>
          </x14:cfRule>
          <xm:sqref>AS448</xm:sqref>
        </x14:conditionalFormatting>
        <x14:conditionalFormatting xmlns:xm="http://schemas.microsoft.com/office/excel/2006/main">
          <x14:cfRule type="cellIs" priority="1297" operator="notEqual" id="{48131C24-2408-4AAD-AC10-304EA2E624E9}">
            <xm:f>'Dotacion de personal'!$I$39</xm:f>
            <x14:dxf>
              <fill>
                <patternFill>
                  <bgColor rgb="FFFF9999"/>
                </patternFill>
              </fill>
            </x14:dxf>
          </x14:cfRule>
          <xm:sqref>AT447</xm:sqref>
        </x14:conditionalFormatting>
        <x14:conditionalFormatting xmlns:xm="http://schemas.microsoft.com/office/excel/2006/main">
          <x14:cfRule type="cellIs" priority="1296" operator="notEqual" id="{E5E7BD91-10C5-4648-A55A-65972B5CE739}">
            <xm:f>'Dotacion de personal'!$I$40</xm:f>
            <x14:dxf>
              <fill>
                <patternFill>
                  <bgColor rgb="FFFF9999"/>
                </patternFill>
              </fill>
            </x14:dxf>
          </x14:cfRule>
          <xm:sqref>AT448</xm:sqref>
        </x14:conditionalFormatting>
        <x14:conditionalFormatting xmlns:xm="http://schemas.microsoft.com/office/excel/2006/main">
          <x14:cfRule type="cellIs" priority="1295" operator="notEqual" id="{C36661E1-CC33-4FE7-AE9A-9D2A4B8A38D4}">
            <xm:f>'Dotacion de personal'!$J$39</xm:f>
            <x14:dxf>
              <fill>
                <patternFill>
                  <bgColor rgb="FFFF9999"/>
                </patternFill>
              </fill>
            </x14:dxf>
          </x14:cfRule>
          <xm:sqref>AU447</xm:sqref>
        </x14:conditionalFormatting>
        <x14:conditionalFormatting xmlns:xm="http://schemas.microsoft.com/office/excel/2006/main">
          <x14:cfRule type="cellIs" priority="1294" operator="notEqual" id="{30864F3D-E866-426A-968F-F9D39DF16D9E}">
            <xm:f>'Dotacion de personal'!$J$40</xm:f>
            <x14:dxf>
              <fill>
                <patternFill>
                  <bgColor rgb="FFFF9999"/>
                </patternFill>
              </fill>
            </x14:dxf>
          </x14:cfRule>
          <xm:sqref>AU448</xm:sqref>
        </x14:conditionalFormatting>
        <x14:conditionalFormatting xmlns:xm="http://schemas.microsoft.com/office/excel/2006/main">
          <x14:cfRule type="expression" priority="1292" id="{12375A0E-8A36-4F9A-936D-AAF1FC3D497E}">
            <xm:f>$H$419=Tablas!$C$10</xm:f>
            <x14:dxf>
              <border>
                <left style="thin">
                  <color auto="1"/>
                </left>
                <right style="thin">
                  <color auto="1"/>
                </right>
                <top style="thin">
                  <color auto="1"/>
                </top>
                <bottom style="thin">
                  <color auto="1"/>
                </bottom>
                <vertical/>
                <horizontal/>
              </border>
            </x14:dxf>
          </x14:cfRule>
          <xm:sqref>AP421</xm:sqref>
        </x14:conditionalFormatting>
        <x14:conditionalFormatting xmlns:xm="http://schemas.microsoft.com/office/excel/2006/main">
          <x14:cfRule type="expression" priority="1291" id="{A4F06C0C-2D4E-42BB-96C0-AA58FDE3E6AA}">
            <xm:f>$H$419=Tablas!$C$10</xm:f>
            <x14:dxf>
              <border>
                <left style="thin">
                  <color auto="1"/>
                </left>
                <right style="thin">
                  <color auto="1"/>
                </right>
                <top style="thin">
                  <color auto="1"/>
                </top>
                <bottom style="thin">
                  <color auto="1"/>
                </bottom>
                <vertical/>
                <horizontal/>
              </border>
            </x14:dxf>
          </x14:cfRule>
          <xm:sqref>AQ423:BB423</xm:sqref>
        </x14:conditionalFormatting>
        <x14:conditionalFormatting xmlns:xm="http://schemas.microsoft.com/office/excel/2006/main">
          <x14:cfRule type="expression" priority="1275" id="{092C1484-392B-49E2-9FD2-7ADB519189E3}">
            <xm:f>AND($D$344=Tablas!$C$62,$G$344=Tablas!$C$54)</xm:f>
            <x14:dxf>
              <border>
                <left style="thin">
                  <color auto="1"/>
                </left>
                <right style="thin">
                  <color auto="1"/>
                </right>
                <top style="thin">
                  <color auto="1"/>
                </top>
                <bottom style="thin">
                  <color auto="1"/>
                </bottom>
                <vertical/>
                <horizontal/>
              </border>
            </x14:dxf>
          </x14:cfRule>
          <xm:sqref>AP494:AU509 AP510:AT510</xm:sqref>
        </x14:conditionalFormatting>
        <x14:conditionalFormatting xmlns:xm="http://schemas.microsoft.com/office/excel/2006/main">
          <x14:cfRule type="expression" priority="1274" id="{104FDC27-96E2-4FCA-8A5A-603D81D2A3D3}">
            <xm:f>AND($D$344=Tablas!$C$62,$G$344=Tablas!$C$54)</xm:f>
            <x14:dxf>
              <fill>
                <patternFill>
                  <bgColor rgb="FFB7E0FF"/>
                </patternFill>
              </fill>
            </x14:dxf>
          </x14:cfRule>
          <xm:sqref>AP494:AU494</xm:sqref>
        </x14:conditionalFormatting>
        <x14:conditionalFormatting xmlns:xm="http://schemas.microsoft.com/office/excel/2006/main">
          <x14:cfRule type="expression" priority="1273" id="{90E6F8C4-4CA7-4074-95B3-E4D3DDB7498D}">
            <xm:f>AND($D$344=Tablas!$C$62,$G$344=Tablas!$C$54)</xm:f>
            <x14:dxf>
              <fill>
                <patternFill>
                  <bgColor rgb="FFB7E0FF"/>
                </patternFill>
              </fill>
            </x14:dxf>
          </x14:cfRule>
          <xm:sqref>AP510:AT510</xm:sqref>
        </x14:conditionalFormatting>
        <x14:conditionalFormatting xmlns:xm="http://schemas.microsoft.com/office/excel/2006/main">
          <x14:cfRule type="expression" priority="1271" id="{2A6F7F6D-5AED-4E21-82CD-BEA0D8C718C4}">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AP437:AQ440</xm:sqref>
        </x14:conditionalFormatting>
        <x14:conditionalFormatting xmlns:xm="http://schemas.microsoft.com/office/excel/2006/main">
          <x14:cfRule type="expression" priority="1270" id="{FB282610-7082-446B-85C4-335CAB239258}">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AO438:AO440</xm:sqref>
        </x14:conditionalFormatting>
        <x14:conditionalFormatting xmlns:xm="http://schemas.microsoft.com/office/excel/2006/main">
          <x14:cfRule type="expression" priority="1269" id="{255F34E5-4FA1-4E41-9237-5B72E30CD979}">
            <xm:f>OR(AND($D$344=Tablas!$C$61,$G$344=Tablas!$C$53),AND($D$344=Tablas!$C$61,$G$344=Tablas!$C$54),AND($D$344=Tablas!$C$62,$G$344=Tablas!$C$53),AND($D$344=Tablas!$C$62,$G$344=Tablas!$C$54),AND($D$344=Tablas!$C$62,$G$344=Tablas!$C$56))</xm:f>
            <x14:dxf>
              <fill>
                <patternFill>
                  <bgColor rgb="FFB7E0FF"/>
                </patternFill>
              </fill>
            </x14:dxf>
          </x14:cfRule>
          <xm:sqref>AP437:AQ437</xm:sqref>
        </x14:conditionalFormatting>
        <x14:conditionalFormatting xmlns:xm="http://schemas.microsoft.com/office/excel/2006/main">
          <x14:cfRule type="expression" priority="1268" id="{97C4E750-A7CD-42C6-A4A1-174D6DFAD353}">
            <xm:f>OR(AND($D$344=Tablas!$C$61,$G$344=Tablas!$C$53),AND($D$344=Tablas!$C$61,$G$344=Tablas!$C$54),AND($D$344=Tablas!$C$62,$G$344=Tablas!$C$53),AND($D$344=Tablas!$C$62,$G$344=Tablas!$C$54),AND($D$344=Tablas!$C$62,$G$344=Tablas!$C$56))</xm:f>
            <x14:dxf>
              <fill>
                <patternFill>
                  <bgColor rgb="FFB7E0FF"/>
                </patternFill>
              </fill>
            </x14:dxf>
          </x14:cfRule>
          <xm:sqref>AO440</xm:sqref>
        </x14:conditionalFormatting>
        <x14:conditionalFormatting xmlns:xm="http://schemas.microsoft.com/office/excel/2006/main">
          <x14:cfRule type="expression" priority="1267" id="{9A848163-D8A1-4A7C-BD52-F25D11E3C72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AQ445:AV449</xm:sqref>
        </x14:conditionalFormatting>
        <x14:conditionalFormatting xmlns:xm="http://schemas.microsoft.com/office/excel/2006/main">
          <x14:cfRule type="expression" priority="1266" id="{708D891A-EBAE-4BA9-9398-FEA8A28D113B}">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AO446:AP449</xm:sqref>
        </x14:conditionalFormatting>
        <x14:conditionalFormatting xmlns:xm="http://schemas.microsoft.com/office/excel/2006/main">
          <x14:cfRule type="expression" priority="1265" id="{BC1F8AB3-6AE7-4571-AA87-24080D1AECA2}">
            <xm:f>OR(AND($D$344=Tablas!$C$61,$G$344=Tablas!$C$53),AND($D$344=Tablas!$C$54),AND($D$344=Tablas!$C$62,$G$344=Tablas!$C$53),AND($D$344=Tablas!$C$62,$G$344=Tablas!$C$54),AND($D$344=Tablas!$C$62,$G$344=Tablas!$C$56))</xm:f>
            <x14:dxf>
              <fill>
                <patternFill>
                  <bgColor rgb="FFB9E0FF"/>
                </patternFill>
              </fill>
            </x14:dxf>
          </x14:cfRule>
          <xm:sqref>AQ445:AV445</xm:sqref>
        </x14:conditionalFormatting>
        <x14:conditionalFormatting xmlns:xm="http://schemas.microsoft.com/office/excel/2006/main">
          <x14:cfRule type="expression" priority="1264" id="{53402105-BA69-4AA1-9929-84DA7842DBC3}">
            <xm:f>OR(AND($D$344=Tablas!$C$61,$G$344=Tablas!$C$53),AND($D$344=Tablas!$C$54),AND($D$344=Tablas!$C$62,$G$344=Tablas!$C$53),AND($D$344=Tablas!$C$62,$G$344=Tablas!$C$54),AND($D$344=Tablas!$C$62,$G$344=Tablas!$C$56))</xm:f>
            <x14:dxf>
              <fill>
                <patternFill>
                  <bgColor rgb="FFB9E0FF"/>
                </patternFill>
              </fill>
            </x14:dxf>
          </x14:cfRule>
          <xm:sqref>AV446:AV448</xm:sqref>
        </x14:conditionalFormatting>
        <x14:conditionalFormatting xmlns:xm="http://schemas.microsoft.com/office/excel/2006/main">
          <x14:cfRule type="expression" priority="1263" id="{A09253E0-C50D-46CE-8C10-B6475F96AB9C}">
            <xm:f>OR(AND($D$344=Tablas!$C$61,$G$344=Tablas!$C$53),AND($D$344=Tablas!$C$54),AND($D$344=Tablas!$C$62,$G$344=Tablas!$C$53),AND($D$344=Tablas!$C$62,$G$344=Tablas!$C$54),AND($D$344=Tablas!$C$62,$G$344=Tablas!$C$56))</xm:f>
            <x14:dxf>
              <fill>
                <patternFill>
                  <bgColor rgb="FFB9E0FF"/>
                </patternFill>
              </fill>
            </x14:dxf>
          </x14:cfRule>
          <xm:sqref>AO449:AV449</xm:sqref>
        </x14:conditionalFormatting>
        <x14:conditionalFormatting xmlns:xm="http://schemas.microsoft.com/office/excel/2006/main">
          <x14:cfRule type="expression" priority="1262" id="{49856C2B-85AB-4ABC-8F62-742B2F50A8AE}">
            <xm:f>AND($E$198&lt;&gt;$J$209,OR(AND($D$104=Tablas!$C$61,$G$104=Tablas!$C$53),AND($D$104=Tablas!$C$61,$G$104=Tablas!$C$54),AND($D$104=Tablas!$C$62,$G$104=Tablas!$C$53),AND($D$104=Tablas!$C$62,$G$104=Tablas!$C$54),AND($D$104=Tablas!$C$62,$G$104=Tablas!$C$56)))</xm:f>
            <x14:dxf>
              <fill>
                <patternFill>
                  <bgColor rgb="FFFF9999"/>
                </patternFill>
              </fill>
            </x14:dxf>
          </x14:cfRule>
          <xm:sqref>AV449</xm:sqref>
        </x14:conditionalFormatting>
        <x14:conditionalFormatting xmlns:xm="http://schemas.microsoft.com/office/excel/2006/main">
          <x14:cfRule type="expression" priority="1261" id="{994270EF-78CD-4D16-AC73-F4BE5E7A8677}">
            <xm:f>AND($D$344=Tablas!$C$62,$G$344=Tablas!$C$54,$E$414&gt;0)</xm:f>
            <x14:dxf>
              <border>
                <left style="thin">
                  <color auto="1"/>
                </left>
                <right style="thin">
                  <color auto="1"/>
                </right>
                <top style="thin">
                  <color auto="1"/>
                </top>
                <bottom style="thin">
                  <color auto="1"/>
                </bottom>
              </border>
            </x14:dxf>
          </x14:cfRule>
          <xm:sqref>AR484:AV488</xm:sqref>
        </x14:conditionalFormatting>
        <x14:conditionalFormatting xmlns:xm="http://schemas.microsoft.com/office/excel/2006/main">
          <x14:cfRule type="expression" priority="1260" id="{C78A32DF-6FB3-4EF1-8C7D-73C00B180BE3}">
            <xm:f>AND($D$344=Tablas!$C$62,$G$344=Tablas!$C$54,$E$414&gt;0)</xm:f>
            <x14:dxf>
              <fill>
                <patternFill>
                  <bgColor rgb="FFB9E0FF"/>
                </patternFill>
              </fill>
            </x14:dxf>
          </x14:cfRule>
          <xm:sqref>AR484:AV484</xm:sqref>
        </x14:conditionalFormatting>
        <x14:conditionalFormatting xmlns:xm="http://schemas.microsoft.com/office/excel/2006/main">
          <x14:cfRule type="expression" priority="1259" id="{E9E14B30-1E1B-46F6-900E-A86B46590732}">
            <xm:f>AND($H$419=Tablas!$C$41,$H$431&lt;&gt;$E$414)</xm:f>
            <x14:dxf>
              <fill>
                <patternFill>
                  <bgColor rgb="FFFF9999"/>
                </patternFill>
              </fill>
            </x14:dxf>
          </x14:cfRule>
          <xm:sqref>AT431</xm:sqref>
        </x14:conditionalFormatting>
        <x14:conditionalFormatting xmlns:xm="http://schemas.microsoft.com/office/excel/2006/main">
          <x14:cfRule type="expression" priority="1155" id="{2B1BDD85-7BF6-4AF6-BD74-C10F3C99820F}">
            <xm:f>OR(AND($D$344=Tablas!$C$62,$G$344=Tablas!$C$54),AND($D$344=Tablas!$C$62,$G$344=Tablas!$C$57))</xm:f>
            <x14:dxf>
              <border>
                <left style="thin">
                  <color auto="1"/>
                </left>
                <right style="thin">
                  <color auto="1"/>
                </right>
                <top style="thin">
                  <color auto="1"/>
                </top>
                <bottom style="thin">
                  <color auto="1"/>
                </bottom>
                <vertical/>
                <horizontal/>
              </border>
            </x14:dxf>
          </x14:cfRule>
          <xm:sqref>AP724:AQ728</xm:sqref>
        </x14:conditionalFormatting>
        <x14:conditionalFormatting xmlns:xm="http://schemas.microsoft.com/office/excel/2006/main">
          <x14:cfRule type="expression" priority="1154" id="{D1D9E22A-1A65-4EAE-8951-8E3E16C63D01}">
            <xm:f>OR(AND($D$344=Tablas!$C$62,$G$344=Tablas!$C$54),AND($D$344=Tablas!$C$62,$G$344=Tablas!$C$57))</xm:f>
            <x14:dxf>
              <fill>
                <patternFill>
                  <bgColor rgb="FFB7E0FF"/>
                </patternFill>
              </fill>
            </x14:dxf>
          </x14:cfRule>
          <xm:sqref>AP724</xm:sqref>
        </x14:conditionalFormatting>
        <x14:conditionalFormatting xmlns:xm="http://schemas.microsoft.com/office/excel/2006/main">
          <x14:cfRule type="expression" priority="1197" id="{DCAAC4EF-DE1B-4AA1-BB12-E7052364DD3E}">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AO632:AS647</xm:sqref>
        </x14:conditionalFormatting>
        <x14:conditionalFormatting xmlns:xm="http://schemas.microsoft.com/office/excel/2006/main">
          <x14:cfRule type="expression" priority="1194" id="{98737000-F268-4F43-8F66-359C9A9620E6}">
            <xm:f>OR($D$386=Tablas!$C$35,$D$386=Tablas!$C$36,$D$3866=Tablas!$C$37)</xm:f>
            <x14:dxf>
              <fill>
                <patternFill>
                  <bgColor rgb="FFB7E0FF"/>
                </patternFill>
              </fill>
            </x14:dxf>
          </x14:cfRule>
          <xm:sqref>AO632:AS632</xm:sqref>
        </x14:conditionalFormatting>
        <x14:conditionalFormatting xmlns:xm="http://schemas.microsoft.com/office/excel/2006/main">
          <x14:cfRule type="expression" priority="1192" id="{F056DCED-0A5A-44BC-8652-349ADB1EE7A5}">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AQ667:AT671</xm:sqref>
        </x14:conditionalFormatting>
        <x14:conditionalFormatting xmlns:xm="http://schemas.microsoft.com/office/excel/2006/main">
          <x14:cfRule type="expression" priority="1191" id="{4469046F-A3E0-4CCF-BE72-3B5723247E8F}">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AO668:AP671</xm:sqref>
        </x14:conditionalFormatting>
        <x14:conditionalFormatting xmlns:xm="http://schemas.microsoft.com/office/excel/2006/main">
          <x14:cfRule type="expression" priority="1190" id="{A0DEEF19-5BB0-4B6E-A7BE-ED48DFC5CD24}">
            <xm:f>$H$419=Tablas!$C$41</xm:f>
            <x14:dxf>
              <fill>
                <patternFill>
                  <bgColor rgb="FFB9E0FF"/>
                </patternFill>
              </fill>
            </x14:dxf>
          </x14:cfRule>
          <xm:sqref>AQ667:AT667</xm:sqref>
        </x14:conditionalFormatting>
        <x14:conditionalFormatting xmlns:xm="http://schemas.microsoft.com/office/excel/2006/main">
          <x14:cfRule type="expression" priority="1189" id="{6E4FDC19-BD6A-4DC9-B2C4-4936FC74FDBC}">
            <xm:f>$H$419=Tablas!$C$41</xm:f>
            <x14:dxf>
              <fill>
                <patternFill>
                  <bgColor rgb="FFB9E0FF"/>
                </patternFill>
              </fill>
            </x14:dxf>
          </x14:cfRule>
          <xm:sqref>AO671:AP671</xm:sqref>
        </x14:conditionalFormatting>
        <x14:conditionalFormatting xmlns:xm="http://schemas.microsoft.com/office/excel/2006/main">
          <x14:cfRule type="cellIs" priority="1186" operator="notEqual" id="{C22E5E25-B879-4B2F-88CA-E8F4F6414287}">
            <xm:f>'Dotacion de personal'!$F$38</xm:f>
            <x14:dxf>
              <fill>
                <patternFill>
                  <bgColor rgb="FFFF9999"/>
                </patternFill>
              </fill>
            </x14:dxf>
          </x14:cfRule>
          <xm:sqref>AQ686</xm:sqref>
        </x14:conditionalFormatting>
        <x14:conditionalFormatting xmlns:xm="http://schemas.microsoft.com/office/excel/2006/main">
          <x14:cfRule type="cellIs" priority="1185" operator="notEqual" id="{3EBC25FC-D3CD-4E7B-AA17-50760B675D47}">
            <xm:f>'Dotacion de personal'!$G$38</xm:f>
            <x14:dxf>
              <fill>
                <patternFill>
                  <bgColor rgb="FFFF9999"/>
                </patternFill>
              </fill>
            </x14:dxf>
          </x14:cfRule>
          <xm:sqref>AR686</xm:sqref>
        </x14:conditionalFormatting>
        <x14:conditionalFormatting xmlns:xm="http://schemas.microsoft.com/office/excel/2006/main">
          <x14:cfRule type="cellIs" priority="1184" operator="notEqual" id="{D9F5CC6E-BF03-4C05-B2F6-DECBDB9DEFED}">
            <xm:f>'Dotacion de personal'!$H$38</xm:f>
            <x14:dxf>
              <fill>
                <patternFill>
                  <bgColor rgb="FFFF9999"/>
                </patternFill>
              </fill>
            </x14:dxf>
          </x14:cfRule>
          <xm:sqref>AS686</xm:sqref>
        </x14:conditionalFormatting>
        <x14:conditionalFormatting xmlns:xm="http://schemas.microsoft.com/office/excel/2006/main">
          <x14:cfRule type="cellIs" priority="1183" operator="notEqual" id="{BFC2B22A-8140-4F45-97D4-6E19B3F8874D}">
            <xm:f>'Dotacion de personal'!$I$38</xm:f>
            <x14:dxf>
              <fill>
                <patternFill>
                  <bgColor rgb="FFFF9999"/>
                </patternFill>
              </fill>
            </x14:dxf>
          </x14:cfRule>
          <xm:sqref>AT686</xm:sqref>
        </x14:conditionalFormatting>
        <x14:conditionalFormatting xmlns:xm="http://schemas.microsoft.com/office/excel/2006/main">
          <x14:cfRule type="cellIs" priority="1182" operator="notEqual" id="{45D89021-20E8-4871-9EB4-D7DC856E98E6}">
            <xm:f>'Dotacion de personal'!$J$38</xm:f>
            <x14:dxf>
              <fill>
                <patternFill>
                  <bgColor rgb="FFFF9999"/>
                </patternFill>
              </fill>
            </x14:dxf>
          </x14:cfRule>
          <xm:sqref>AU686</xm:sqref>
        </x14:conditionalFormatting>
        <x14:conditionalFormatting xmlns:xm="http://schemas.microsoft.com/office/excel/2006/main">
          <x14:cfRule type="cellIs" priority="1181" operator="notEqual" id="{A92A5EEB-1CE3-41A6-8945-74DA79C5FED0}">
            <xm:f>'Dotacion de personal'!$F$39</xm:f>
            <x14:dxf>
              <fill>
                <patternFill>
                  <bgColor rgb="FFFF9999"/>
                </patternFill>
              </fill>
            </x14:dxf>
          </x14:cfRule>
          <xm:sqref>AQ687</xm:sqref>
        </x14:conditionalFormatting>
        <x14:conditionalFormatting xmlns:xm="http://schemas.microsoft.com/office/excel/2006/main">
          <x14:cfRule type="cellIs" priority="1180" operator="notEqual" id="{FE7C3F2F-E5F8-499D-8DAB-70A38707751C}">
            <xm:f>'Dotacion de personal'!$F$40</xm:f>
            <x14:dxf>
              <fill>
                <patternFill>
                  <bgColor rgb="FFFF9999"/>
                </patternFill>
              </fill>
            </x14:dxf>
          </x14:cfRule>
          <xm:sqref>AQ688</xm:sqref>
        </x14:conditionalFormatting>
        <x14:conditionalFormatting xmlns:xm="http://schemas.microsoft.com/office/excel/2006/main">
          <x14:cfRule type="cellIs" priority="1179" operator="notEqual" id="{03411C73-2CF1-4915-86E6-D5C0A8A4F919}">
            <xm:f>'Dotacion de personal'!$G$39</xm:f>
            <x14:dxf>
              <fill>
                <patternFill>
                  <bgColor rgb="FFFF9999"/>
                </patternFill>
              </fill>
            </x14:dxf>
          </x14:cfRule>
          <xm:sqref>AR687</xm:sqref>
        </x14:conditionalFormatting>
        <x14:conditionalFormatting xmlns:xm="http://schemas.microsoft.com/office/excel/2006/main">
          <x14:cfRule type="cellIs" priority="1178" operator="notEqual" id="{217ACA3B-7B88-46B4-B9F0-321FE25DCB92}">
            <xm:f>'Dotacion de personal'!$G$40</xm:f>
            <x14:dxf>
              <fill>
                <patternFill>
                  <bgColor rgb="FFFF9999"/>
                </patternFill>
              </fill>
            </x14:dxf>
          </x14:cfRule>
          <xm:sqref>AR688</xm:sqref>
        </x14:conditionalFormatting>
        <x14:conditionalFormatting xmlns:xm="http://schemas.microsoft.com/office/excel/2006/main">
          <x14:cfRule type="cellIs" priority="1177" operator="notEqual" id="{754BDBDC-0A9E-4605-AEDE-30D1DC5FF1A0}">
            <xm:f>'Dotacion de personal'!$H$39</xm:f>
            <x14:dxf>
              <fill>
                <patternFill>
                  <bgColor rgb="FFFF9999"/>
                </patternFill>
              </fill>
            </x14:dxf>
          </x14:cfRule>
          <xm:sqref>AS687</xm:sqref>
        </x14:conditionalFormatting>
        <x14:conditionalFormatting xmlns:xm="http://schemas.microsoft.com/office/excel/2006/main">
          <x14:cfRule type="cellIs" priority="1176" operator="notEqual" id="{B05AEE9D-70FD-4418-8D13-7864194975DE}">
            <xm:f>'Dotacion de personal'!$H$40</xm:f>
            <x14:dxf>
              <fill>
                <patternFill>
                  <bgColor rgb="FFFF9999"/>
                </patternFill>
              </fill>
            </x14:dxf>
          </x14:cfRule>
          <xm:sqref>AS688</xm:sqref>
        </x14:conditionalFormatting>
        <x14:conditionalFormatting xmlns:xm="http://schemas.microsoft.com/office/excel/2006/main">
          <x14:cfRule type="cellIs" priority="1175" operator="notEqual" id="{9E01FBF5-6454-4082-98F4-192389EAA858}">
            <xm:f>'Dotacion de personal'!$I$39</xm:f>
            <x14:dxf>
              <fill>
                <patternFill>
                  <bgColor rgb="FFFF9999"/>
                </patternFill>
              </fill>
            </x14:dxf>
          </x14:cfRule>
          <xm:sqref>AT687</xm:sqref>
        </x14:conditionalFormatting>
        <x14:conditionalFormatting xmlns:xm="http://schemas.microsoft.com/office/excel/2006/main">
          <x14:cfRule type="cellIs" priority="1174" operator="notEqual" id="{63F95959-8183-4094-A518-D3B05CCD8704}">
            <xm:f>'Dotacion de personal'!$I$40</xm:f>
            <x14:dxf>
              <fill>
                <patternFill>
                  <bgColor rgb="FFFF9999"/>
                </patternFill>
              </fill>
            </x14:dxf>
          </x14:cfRule>
          <xm:sqref>AT688</xm:sqref>
        </x14:conditionalFormatting>
        <x14:conditionalFormatting xmlns:xm="http://schemas.microsoft.com/office/excel/2006/main">
          <x14:cfRule type="cellIs" priority="1173" operator="notEqual" id="{6A507A69-CD37-4F6A-8423-AF168EF3230C}">
            <xm:f>'Dotacion de personal'!$J$39</xm:f>
            <x14:dxf>
              <fill>
                <patternFill>
                  <bgColor rgb="FFFF9999"/>
                </patternFill>
              </fill>
            </x14:dxf>
          </x14:cfRule>
          <xm:sqref>AU687</xm:sqref>
        </x14:conditionalFormatting>
        <x14:conditionalFormatting xmlns:xm="http://schemas.microsoft.com/office/excel/2006/main">
          <x14:cfRule type="cellIs" priority="1172" operator="notEqual" id="{7CE904FB-198A-4496-BF58-EEBF77CF9F5C}">
            <xm:f>'Dotacion de personal'!$J$40</xm:f>
            <x14:dxf>
              <fill>
                <patternFill>
                  <bgColor rgb="FFFF9999"/>
                </patternFill>
              </fill>
            </x14:dxf>
          </x14:cfRule>
          <xm:sqref>AU688</xm:sqref>
        </x14:conditionalFormatting>
        <x14:conditionalFormatting xmlns:xm="http://schemas.microsoft.com/office/excel/2006/main">
          <x14:cfRule type="expression" priority="1170" id="{BB4551B0-B73D-47EE-839A-4654900694BC}">
            <xm:f>$H$419=Tablas!$C$10</xm:f>
            <x14:dxf>
              <border>
                <left style="thin">
                  <color auto="1"/>
                </left>
                <right style="thin">
                  <color auto="1"/>
                </right>
                <top style="thin">
                  <color auto="1"/>
                </top>
                <bottom style="thin">
                  <color auto="1"/>
                </bottom>
                <vertical/>
                <horizontal/>
              </border>
            </x14:dxf>
          </x14:cfRule>
          <xm:sqref>AP661</xm:sqref>
        </x14:conditionalFormatting>
        <x14:conditionalFormatting xmlns:xm="http://schemas.microsoft.com/office/excel/2006/main">
          <x14:cfRule type="expression" priority="1169" id="{C64C3B5E-E382-46CE-9712-8F68832B5144}">
            <xm:f>$H$419=Tablas!$C$10</xm:f>
            <x14:dxf>
              <border>
                <left style="thin">
                  <color auto="1"/>
                </left>
                <right style="thin">
                  <color auto="1"/>
                </right>
                <top style="thin">
                  <color auto="1"/>
                </top>
                <bottom style="thin">
                  <color auto="1"/>
                </bottom>
                <vertical/>
                <horizontal/>
              </border>
            </x14:dxf>
          </x14:cfRule>
          <xm:sqref>AQ663:BB663</xm:sqref>
        </x14:conditionalFormatting>
        <x14:conditionalFormatting xmlns:xm="http://schemas.microsoft.com/office/excel/2006/main">
          <x14:cfRule type="expression" priority="1153" id="{5072D776-8C95-4009-8566-93EFB1965198}">
            <xm:f>AND($D$344=Tablas!$C$62,$G$344=Tablas!$C$54)</xm:f>
            <x14:dxf>
              <border>
                <left style="thin">
                  <color auto="1"/>
                </left>
                <right style="thin">
                  <color auto="1"/>
                </right>
                <top style="thin">
                  <color auto="1"/>
                </top>
                <bottom style="thin">
                  <color auto="1"/>
                </bottom>
                <vertical/>
                <horizontal/>
              </border>
            </x14:dxf>
          </x14:cfRule>
          <xm:sqref>AP734:AU749 AP750:AT750</xm:sqref>
        </x14:conditionalFormatting>
        <x14:conditionalFormatting xmlns:xm="http://schemas.microsoft.com/office/excel/2006/main">
          <x14:cfRule type="expression" priority="1152" id="{E3A04BCB-EF2C-4BCC-8790-607E46F28886}">
            <xm:f>AND($D$344=Tablas!$C$62,$G$344=Tablas!$C$54)</xm:f>
            <x14:dxf>
              <fill>
                <patternFill>
                  <bgColor rgb="FFB7E0FF"/>
                </patternFill>
              </fill>
            </x14:dxf>
          </x14:cfRule>
          <xm:sqref>AP734:AU734</xm:sqref>
        </x14:conditionalFormatting>
        <x14:conditionalFormatting xmlns:xm="http://schemas.microsoft.com/office/excel/2006/main">
          <x14:cfRule type="expression" priority="1151" id="{344E77A6-7A1B-4C61-8548-41E7672BCB70}">
            <xm:f>AND($D$344=Tablas!$C$62,$G$344=Tablas!$C$54)</xm:f>
            <x14:dxf>
              <fill>
                <patternFill>
                  <bgColor rgb="FFB7E0FF"/>
                </patternFill>
              </fill>
            </x14:dxf>
          </x14:cfRule>
          <xm:sqref>AP750:AT750</xm:sqref>
        </x14:conditionalFormatting>
        <x14:conditionalFormatting xmlns:xm="http://schemas.microsoft.com/office/excel/2006/main">
          <x14:cfRule type="expression" priority="1149" id="{5E83D86C-3E77-438B-9128-FDCAF124CB63}">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AP677:AQ680</xm:sqref>
        </x14:conditionalFormatting>
        <x14:conditionalFormatting xmlns:xm="http://schemas.microsoft.com/office/excel/2006/main">
          <x14:cfRule type="expression" priority="1148" id="{6A2B02FA-C42B-49CB-9572-846DAF9BB34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AO678:AO680</xm:sqref>
        </x14:conditionalFormatting>
        <x14:conditionalFormatting xmlns:xm="http://schemas.microsoft.com/office/excel/2006/main">
          <x14:cfRule type="expression" priority="1147" id="{E18B0960-8E38-45A5-87BF-8FBD22E4373C}">
            <xm:f>OR(AND($D$344=Tablas!$C$61,$G$344=Tablas!$C$53),AND($D$344=Tablas!$C$61,$G$344=Tablas!$C$54),AND($D$344=Tablas!$C$62,$G$344=Tablas!$C$53),AND($D$344=Tablas!$C$62,$G$344=Tablas!$C$54),AND($D$344=Tablas!$C$62,$G$344=Tablas!$C$56))</xm:f>
            <x14:dxf>
              <fill>
                <patternFill>
                  <bgColor rgb="FFB7E0FF"/>
                </patternFill>
              </fill>
            </x14:dxf>
          </x14:cfRule>
          <xm:sqref>AP677:AQ677</xm:sqref>
        </x14:conditionalFormatting>
        <x14:conditionalFormatting xmlns:xm="http://schemas.microsoft.com/office/excel/2006/main">
          <x14:cfRule type="expression" priority="1146" id="{7AAB8037-94FF-4066-9337-BCE1D3D6F104}">
            <xm:f>OR(AND($D$344=Tablas!$C$61,$G$344=Tablas!$C$53),AND($D$344=Tablas!$C$61,$G$344=Tablas!$C$54),AND($D$344=Tablas!$C$62,$G$344=Tablas!$C$53),AND($D$344=Tablas!$C$62,$G$344=Tablas!$C$54),AND($D$344=Tablas!$C$62,$G$344=Tablas!$C$56))</xm:f>
            <x14:dxf>
              <fill>
                <patternFill>
                  <bgColor rgb="FFB7E0FF"/>
                </patternFill>
              </fill>
            </x14:dxf>
          </x14:cfRule>
          <xm:sqref>AO680</xm:sqref>
        </x14:conditionalFormatting>
        <x14:conditionalFormatting xmlns:xm="http://schemas.microsoft.com/office/excel/2006/main">
          <x14:cfRule type="expression" priority="1145" id="{3EEEA298-C4C0-44F5-8C21-BF937CCCC671}">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AQ685:AV689</xm:sqref>
        </x14:conditionalFormatting>
        <x14:conditionalFormatting xmlns:xm="http://schemas.microsoft.com/office/excel/2006/main">
          <x14:cfRule type="expression" priority="1144" id="{15F096FF-7E98-4B30-9484-75C24573B8B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AO686:AP689</xm:sqref>
        </x14:conditionalFormatting>
        <x14:conditionalFormatting xmlns:xm="http://schemas.microsoft.com/office/excel/2006/main">
          <x14:cfRule type="expression" priority="1143" id="{EFCA5A67-AA1B-4676-8B06-4D37A04DD5E1}">
            <xm:f>OR(AND($D$344=Tablas!$C$61,$G$344=Tablas!$C$53),AND($D$344=Tablas!$C$54),AND($D$344=Tablas!$C$62,$G$344=Tablas!$C$53),AND($D$344=Tablas!$C$62,$G$344=Tablas!$C$54),AND($D$344=Tablas!$C$62,$G$344=Tablas!$C$56))</xm:f>
            <x14:dxf>
              <fill>
                <patternFill>
                  <bgColor rgb="FFB9E0FF"/>
                </patternFill>
              </fill>
            </x14:dxf>
          </x14:cfRule>
          <xm:sqref>AQ685:AV685</xm:sqref>
        </x14:conditionalFormatting>
        <x14:conditionalFormatting xmlns:xm="http://schemas.microsoft.com/office/excel/2006/main">
          <x14:cfRule type="expression" priority="1142" id="{BC717F61-037A-4490-8619-26379E2DC19A}">
            <xm:f>OR(AND($D$344=Tablas!$C$61,$G$344=Tablas!$C$53),AND($D$344=Tablas!$C$54),AND($D$344=Tablas!$C$62,$G$344=Tablas!$C$53),AND($D$344=Tablas!$C$62,$G$344=Tablas!$C$54),AND($D$344=Tablas!$C$62,$G$344=Tablas!$C$56))</xm:f>
            <x14:dxf>
              <fill>
                <patternFill>
                  <bgColor rgb="FFB9E0FF"/>
                </patternFill>
              </fill>
            </x14:dxf>
          </x14:cfRule>
          <xm:sqref>AV686:AV688</xm:sqref>
        </x14:conditionalFormatting>
        <x14:conditionalFormatting xmlns:xm="http://schemas.microsoft.com/office/excel/2006/main">
          <x14:cfRule type="expression" priority="1141" id="{97396D35-C087-464E-8233-3D31496BA672}">
            <xm:f>OR(AND($D$344=Tablas!$C$61,$G$344=Tablas!$C$53),AND($D$344=Tablas!$C$54),AND($D$344=Tablas!$C$62,$G$344=Tablas!$C$53),AND($D$344=Tablas!$C$62,$G$344=Tablas!$C$54),AND($D$344=Tablas!$C$62,$G$344=Tablas!$C$56))</xm:f>
            <x14:dxf>
              <fill>
                <patternFill>
                  <bgColor rgb="FFB9E0FF"/>
                </patternFill>
              </fill>
            </x14:dxf>
          </x14:cfRule>
          <xm:sqref>AO689:AV689</xm:sqref>
        </x14:conditionalFormatting>
        <x14:conditionalFormatting xmlns:xm="http://schemas.microsoft.com/office/excel/2006/main">
          <x14:cfRule type="expression" priority="1140" id="{DF674FDE-D322-4E27-8B98-053622B7DA36}">
            <xm:f>AND($E$198&lt;&gt;$J$209,OR(AND($D$104=Tablas!$C$61,$G$104=Tablas!$C$53),AND($D$104=Tablas!$C$61,$G$104=Tablas!$C$54),AND($D$104=Tablas!$C$62,$G$104=Tablas!$C$53),AND($D$104=Tablas!$C$62,$G$104=Tablas!$C$54),AND($D$104=Tablas!$C$62,$G$104=Tablas!$C$56)))</xm:f>
            <x14:dxf>
              <fill>
                <patternFill>
                  <bgColor rgb="FFFF9999"/>
                </patternFill>
              </fill>
            </x14:dxf>
          </x14:cfRule>
          <xm:sqref>AV689</xm:sqref>
        </x14:conditionalFormatting>
        <x14:conditionalFormatting xmlns:xm="http://schemas.microsoft.com/office/excel/2006/main">
          <x14:cfRule type="expression" priority="1139" id="{ACC3241F-CFD9-4233-BD19-0F89412554CA}">
            <xm:f>AND($D$344=Tablas!$C$62,$G$344=Tablas!$C$54,$E$414&gt;0)</xm:f>
            <x14:dxf>
              <border>
                <left style="thin">
                  <color auto="1"/>
                </left>
                <right style="thin">
                  <color auto="1"/>
                </right>
                <top style="thin">
                  <color auto="1"/>
                </top>
                <bottom style="thin">
                  <color auto="1"/>
                </bottom>
              </border>
            </x14:dxf>
          </x14:cfRule>
          <xm:sqref>AR724:AV728</xm:sqref>
        </x14:conditionalFormatting>
        <x14:conditionalFormatting xmlns:xm="http://schemas.microsoft.com/office/excel/2006/main">
          <x14:cfRule type="expression" priority="1138" id="{D5F04B5F-5383-48CA-B8DB-2A3A85F82AD8}">
            <xm:f>AND($D$344=Tablas!$C$62,$G$344=Tablas!$C$54,$E$414&gt;0)</xm:f>
            <x14:dxf>
              <fill>
                <patternFill>
                  <bgColor rgb="FFB9E0FF"/>
                </patternFill>
              </fill>
            </x14:dxf>
          </x14:cfRule>
          <xm:sqref>AR724:AV724</xm:sqref>
        </x14:conditionalFormatting>
        <x14:conditionalFormatting xmlns:xm="http://schemas.microsoft.com/office/excel/2006/main">
          <x14:cfRule type="expression" priority="1137" id="{E90932BD-BCC0-43CC-B689-09DA1D056C20}">
            <xm:f>AND($H$419=Tablas!$C$41,$H$431&lt;&gt;$E$414)</xm:f>
            <x14:dxf>
              <fill>
                <patternFill>
                  <bgColor rgb="FFFF9999"/>
                </patternFill>
              </fill>
            </x14:dxf>
          </x14:cfRule>
          <xm:sqref>AT671</xm:sqref>
        </x14:conditionalFormatting>
        <x14:conditionalFormatting xmlns:xm="http://schemas.microsoft.com/office/excel/2006/main">
          <x14:cfRule type="expression" priority="1094" id="{9D439AA7-9559-4CFF-BFD3-4CC7C3883D92}">
            <xm:f>OR(AND($D$344=Tablas!$C$62,$G$344=Tablas!$C$54),AND($D$344=Tablas!$C$62,$G$344=Tablas!$C$57))</xm:f>
            <x14:dxf>
              <border>
                <left style="thin">
                  <color auto="1"/>
                </left>
                <right style="thin">
                  <color auto="1"/>
                </right>
                <top style="thin">
                  <color auto="1"/>
                </top>
                <bottom style="thin">
                  <color auto="1"/>
                </bottom>
                <vertical/>
                <horizontal/>
              </border>
            </x14:dxf>
          </x14:cfRule>
          <xm:sqref>AP964:AQ968</xm:sqref>
        </x14:conditionalFormatting>
        <x14:conditionalFormatting xmlns:xm="http://schemas.microsoft.com/office/excel/2006/main">
          <x14:cfRule type="expression" priority="1093" id="{2CD632BA-5806-472D-BDAE-45A46A7D99F3}">
            <xm:f>OR(AND($D$344=Tablas!$C$62,$G$344=Tablas!$C$54),AND($D$344=Tablas!$C$62,$G$344=Tablas!$C$57))</xm:f>
            <x14:dxf>
              <fill>
                <patternFill>
                  <bgColor rgb="FFB7E0FF"/>
                </patternFill>
              </fill>
            </x14:dxf>
          </x14:cfRule>
          <xm:sqref>AP964</xm:sqref>
        </x14:conditionalFormatting>
        <x14:conditionalFormatting xmlns:xm="http://schemas.microsoft.com/office/excel/2006/main">
          <x14:cfRule type="expression" priority="1136" id="{E6BF152E-FC32-431C-9C73-E97FFA6F4C17}">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AO872:AS887</xm:sqref>
        </x14:conditionalFormatting>
        <x14:conditionalFormatting xmlns:xm="http://schemas.microsoft.com/office/excel/2006/main">
          <x14:cfRule type="expression" priority="1133" id="{3F490085-60AC-43B9-8223-476596D36AA0}">
            <xm:f>OR($D$386=Tablas!$C$35,$D$386=Tablas!$C$36,$D$3866=Tablas!$C$37)</xm:f>
            <x14:dxf>
              <fill>
                <patternFill>
                  <bgColor rgb="FFB7E0FF"/>
                </patternFill>
              </fill>
            </x14:dxf>
          </x14:cfRule>
          <xm:sqref>AO872:AS872</xm:sqref>
        </x14:conditionalFormatting>
        <x14:conditionalFormatting xmlns:xm="http://schemas.microsoft.com/office/excel/2006/main">
          <x14:cfRule type="expression" priority="1131" id="{1E5AB457-FF39-4C71-90FE-369E475A7D60}">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AQ907:AT911</xm:sqref>
        </x14:conditionalFormatting>
        <x14:conditionalFormatting xmlns:xm="http://schemas.microsoft.com/office/excel/2006/main">
          <x14:cfRule type="expression" priority="1130" id="{9E0BF5AF-C40A-45AC-B097-A16A9F8E6EEE}">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AO908:AP911</xm:sqref>
        </x14:conditionalFormatting>
        <x14:conditionalFormatting xmlns:xm="http://schemas.microsoft.com/office/excel/2006/main">
          <x14:cfRule type="expression" priority="1129" id="{438FDBA1-2C6E-4ADA-850E-4AF0F6B83BE9}">
            <xm:f>$H$419=Tablas!$C$41</xm:f>
            <x14:dxf>
              <fill>
                <patternFill>
                  <bgColor rgb="FFB9E0FF"/>
                </patternFill>
              </fill>
            </x14:dxf>
          </x14:cfRule>
          <xm:sqref>AQ907:AT907</xm:sqref>
        </x14:conditionalFormatting>
        <x14:conditionalFormatting xmlns:xm="http://schemas.microsoft.com/office/excel/2006/main">
          <x14:cfRule type="expression" priority="1128" id="{1FBD9150-98EF-4A3B-999F-F26D8A038B18}">
            <xm:f>$H$419=Tablas!$C$41</xm:f>
            <x14:dxf>
              <fill>
                <patternFill>
                  <bgColor rgb="FFB9E0FF"/>
                </patternFill>
              </fill>
            </x14:dxf>
          </x14:cfRule>
          <xm:sqref>AO911:AP911</xm:sqref>
        </x14:conditionalFormatting>
        <x14:conditionalFormatting xmlns:xm="http://schemas.microsoft.com/office/excel/2006/main">
          <x14:cfRule type="cellIs" priority="1125" operator="notEqual" id="{E06210B8-B262-4466-A2BE-0883386221B4}">
            <xm:f>'Dotacion de personal'!$F$38</xm:f>
            <x14:dxf>
              <fill>
                <patternFill>
                  <bgColor rgb="FFFF9999"/>
                </patternFill>
              </fill>
            </x14:dxf>
          </x14:cfRule>
          <xm:sqref>AQ926</xm:sqref>
        </x14:conditionalFormatting>
        <x14:conditionalFormatting xmlns:xm="http://schemas.microsoft.com/office/excel/2006/main">
          <x14:cfRule type="cellIs" priority="1124" operator="notEqual" id="{A3F8A40B-3411-4023-A3BB-93EEFA7D223A}">
            <xm:f>'Dotacion de personal'!$G$38</xm:f>
            <x14:dxf>
              <fill>
                <patternFill>
                  <bgColor rgb="FFFF9999"/>
                </patternFill>
              </fill>
            </x14:dxf>
          </x14:cfRule>
          <xm:sqref>AR926</xm:sqref>
        </x14:conditionalFormatting>
        <x14:conditionalFormatting xmlns:xm="http://schemas.microsoft.com/office/excel/2006/main">
          <x14:cfRule type="cellIs" priority="1123" operator="notEqual" id="{DC67CDAE-3FF7-4BBB-9AEA-460655874ABA}">
            <xm:f>'Dotacion de personal'!$H$38</xm:f>
            <x14:dxf>
              <fill>
                <patternFill>
                  <bgColor rgb="FFFF9999"/>
                </patternFill>
              </fill>
            </x14:dxf>
          </x14:cfRule>
          <xm:sqref>AS926</xm:sqref>
        </x14:conditionalFormatting>
        <x14:conditionalFormatting xmlns:xm="http://schemas.microsoft.com/office/excel/2006/main">
          <x14:cfRule type="cellIs" priority="1122" operator="notEqual" id="{CB88349B-81BF-4632-B36F-EFF12B853C47}">
            <xm:f>'Dotacion de personal'!$I$38</xm:f>
            <x14:dxf>
              <fill>
                <patternFill>
                  <bgColor rgb="FFFF9999"/>
                </patternFill>
              </fill>
            </x14:dxf>
          </x14:cfRule>
          <xm:sqref>AT926</xm:sqref>
        </x14:conditionalFormatting>
        <x14:conditionalFormatting xmlns:xm="http://schemas.microsoft.com/office/excel/2006/main">
          <x14:cfRule type="cellIs" priority="1121" operator="notEqual" id="{349053AD-B1B4-4D75-8B0B-EBBDB1854D77}">
            <xm:f>'Dotacion de personal'!$J$38</xm:f>
            <x14:dxf>
              <fill>
                <patternFill>
                  <bgColor rgb="FFFF9999"/>
                </patternFill>
              </fill>
            </x14:dxf>
          </x14:cfRule>
          <xm:sqref>AU926</xm:sqref>
        </x14:conditionalFormatting>
        <x14:conditionalFormatting xmlns:xm="http://schemas.microsoft.com/office/excel/2006/main">
          <x14:cfRule type="cellIs" priority="1120" operator="notEqual" id="{9EE3C718-79C9-4149-B9E6-AE0B45FA286C}">
            <xm:f>'Dotacion de personal'!$F$39</xm:f>
            <x14:dxf>
              <fill>
                <patternFill>
                  <bgColor rgb="FFFF9999"/>
                </patternFill>
              </fill>
            </x14:dxf>
          </x14:cfRule>
          <xm:sqref>AQ927</xm:sqref>
        </x14:conditionalFormatting>
        <x14:conditionalFormatting xmlns:xm="http://schemas.microsoft.com/office/excel/2006/main">
          <x14:cfRule type="cellIs" priority="1119" operator="notEqual" id="{5EC79EC1-E1C8-4D69-B33E-254251B2A02A}">
            <xm:f>'Dotacion de personal'!$F$40</xm:f>
            <x14:dxf>
              <fill>
                <patternFill>
                  <bgColor rgb="FFFF9999"/>
                </patternFill>
              </fill>
            </x14:dxf>
          </x14:cfRule>
          <xm:sqref>AQ928</xm:sqref>
        </x14:conditionalFormatting>
        <x14:conditionalFormatting xmlns:xm="http://schemas.microsoft.com/office/excel/2006/main">
          <x14:cfRule type="cellIs" priority="1118" operator="notEqual" id="{04223362-3CC4-4359-AD79-8126F1642D18}">
            <xm:f>'Dotacion de personal'!$G$39</xm:f>
            <x14:dxf>
              <fill>
                <patternFill>
                  <bgColor rgb="FFFF9999"/>
                </patternFill>
              </fill>
            </x14:dxf>
          </x14:cfRule>
          <xm:sqref>AR927</xm:sqref>
        </x14:conditionalFormatting>
        <x14:conditionalFormatting xmlns:xm="http://schemas.microsoft.com/office/excel/2006/main">
          <x14:cfRule type="cellIs" priority="1117" operator="notEqual" id="{35B9E578-F319-46B4-B41D-2D67AAB423DA}">
            <xm:f>'Dotacion de personal'!$G$40</xm:f>
            <x14:dxf>
              <fill>
                <patternFill>
                  <bgColor rgb="FFFF9999"/>
                </patternFill>
              </fill>
            </x14:dxf>
          </x14:cfRule>
          <xm:sqref>AR928</xm:sqref>
        </x14:conditionalFormatting>
        <x14:conditionalFormatting xmlns:xm="http://schemas.microsoft.com/office/excel/2006/main">
          <x14:cfRule type="cellIs" priority="1116" operator="notEqual" id="{BCB2294F-F3C4-4DD9-9876-8C277B7CEB31}">
            <xm:f>'Dotacion de personal'!$H$39</xm:f>
            <x14:dxf>
              <fill>
                <patternFill>
                  <bgColor rgb="FFFF9999"/>
                </patternFill>
              </fill>
            </x14:dxf>
          </x14:cfRule>
          <xm:sqref>AS927</xm:sqref>
        </x14:conditionalFormatting>
        <x14:conditionalFormatting xmlns:xm="http://schemas.microsoft.com/office/excel/2006/main">
          <x14:cfRule type="cellIs" priority="1115" operator="notEqual" id="{5C8E3A77-4B07-4C4B-8815-71442A90FAE1}">
            <xm:f>'Dotacion de personal'!$H$40</xm:f>
            <x14:dxf>
              <fill>
                <patternFill>
                  <bgColor rgb="FFFF9999"/>
                </patternFill>
              </fill>
            </x14:dxf>
          </x14:cfRule>
          <xm:sqref>AS928</xm:sqref>
        </x14:conditionalFormatting>
        <x14:conditionalFormatting xmlns:xm="http://schemas.microsoft.com/office/excel/2006/main">
          <x14:cfRule type="cellIs" priority="1114" operator="notEqual" id="{6DADFAF5-6025-4708-93A5-FD7573A072AF}">
            <xm:f>'Dotacion de personal'!$I$39</xm:f>
            <x14:dxf>
              <fill>
                <patternFill>
                  <bgColor rgb="FFFF9999"/>
                </patternFill>
              </fill>
            </x14:dxf>
          </x14:cfRule>
          <xm:sqref>AT927</xm:sqref>
        </x14:conditionalFormatting>
        <x14:conditionalFormatting xmlns:xm="http://schemas.microsoft.com/office/excel/2006/main">
          <x14:cfRule type="cellIs" priority="1113" operator="notEqual" id="{9AED3CA2-ACF9-4E13-8178-722C0BF22301}">
            <xm:f>'Dotacion de personal'!$I$40</xm:f>
            <x14:dxf>
              <fill>
                <patternFill>
                  <bgColor rgb="FFFF9999"/>
                </patternFill>
              </fill>
            </x14:dxf>
          </x14:cfRule>
          <xm:sqref>AT928</xm:sqref>
        </x14:conditionalFormatting>
        <x14:conditionalFormatting xmlns:xm="http://schemas.microsoft.com/office/excel/2006/main">
          <x14:cfRule type="cellIs" priority="1112" operator="notEqual" id="{08E5E563-5098-43F8-9951-B0FBAA5DEF4C}">
            <xm:f>'Dotacion de personal'!$J$39</xm:f>
            <x14:dxf>
              <fill>
                <patternFill>
                  <bgColor rgb="FFFF9999"/>
                </patternFill>
              </fill>
            </x14:dxf>
          </x14:cfRule>
          <xm:sqref>AU927</xm:sqref>
        </x14:conditionalFormatting>
        <x14:conditionalFormatting xmlns:xm="http://schemas.microsoft.com/office/excel/2006/main">
          <x14:cfRule type="cellIs" priority="1111" operator="notEqual" id="{1BB723F2-1FCF-4B70-80E3-46339903E985}">
            <xm:f>'Dotacion de personal'!$J$40</xm:f>
            <x14:dxf>
              <fill>
                <patternFill>
                  <bgColor rgb="FFFF9999"/>
                </patternFill>
              </fill>
            </x14:dxf>
          </x14:cfRule>
          <xm:sqref>AU928</xm:sqref>
        </x14:conditionalFormatting>
        <x14:conditionalFormatting xmlns:xm="http://schemas.microsoft.com/office/excel/2006/main">
          <x14:cfRule type="expression" priority="1109" id="{E124146C-7825-4409-B022-FBB1021A0FEE}">
            <xm:f>$H$419=Tablas!$C$10</xm:f>
            <x14:dxf>
              <border>
                <left style="thin">
                  <color auto="1"/>
                </left>
                <right style="thin">
                  <color auto="1"/>
                </right>
                <top style="thin">
                  <color auto="1"/>
                </top>
                <bottom style="thin">
                  <color auto="1"/>
                </bottom>
                <vertical/>
                <horizontal/>
              </border>
            </x14:dxf>
          </x14:cfRule>
          <xm:sqref>AP901</xm:sqref>
        </x14:conditionalFormatting>
        <x14:conditionalFormatting xmlns:xm="http://schemas.microsoft.com/office/excel/2006/main">
          <x14:cfRule type="expression" priority="1108" id="{80B34475-593D-4FA3-AF64-1E78ED0A3D23}">
            <xm:f>$H$419=Tablas!$C$10</xm:f>
            <x14:dxf>
              <border>
                <left style="thin">
                  <color auto="1"/>
                </left>
                <right style="thin">
                  <color auto="1"/>
                </right>
                <top style="thin">
                  <color auto="1"/>
                </top>
                <bottom style="thin">
                  <color auto="1"/>
                </bottom>
                <vertical/>
                <horizontal/>
              </border>
            </x14:dxf>
          </x14:cfRule>
          <xm:sqref>AQ903:BB903</xm:sqref>
        </x14:conditionalFormatting>
        <x14:conditionalFormatting xmlns:xm="http://schemas.microsoft.com/office/excel/2006/main">
          <x14:cfRule type="expression" priority="1092" id="{E307D914-557D-4E45-9ED3-E5DF819D1B6D}">
            <xm:f>AND($D$344=Tablas!$C$62,$G$344=Tablas!$C$54)</xm:f>
            <x14:dxf>
              <border>
                <left style="thin">
                  <color auto="1"/>
                </left>
                <right style="thin">
                  <color auto="1"/>
                </right>
                <top style="thin">
                  <color auto="1"/>
                </top>
                <bottom style="thin">
                  <color auto="1"/>
                </bottom>
                <vertical/>
                <horizontal/>
              </border>
            </x14:dxf>
          </x14:cfRule>
          <xm:sqref>AP974:AU989 AP990:AT990</xm:sqref>
        </x14:conditionalFormatting>
        <x14:conditionalFormatting xmlns:xm="http://schemas.microsoft.com/office/excel/2006/main">
          <x14:cfRule type="expression" priority="1091" id="{026AE8C5-617F-4893-ACAF-89B2472E4522}">
            <xm:f>AND($D$344=Tablas!$C$62,$G$344=Tablas!$C$54)</xm:f>
            <x14:dxf>
              <fill>
                <patternFill>
                  <bgColor rgb="FFB7E0FF"/>
                </patternFill>
              </fill>
            </x14:dxf>
          </x14:cfRule>
          <xm:sqref>AP974:AU974</xm:sqref>
        </x14:conditionalFormatting>
        <x14:conditionalFormatting xmlns:xm="http://schemas.microsoft.com/office/excel/2006/main">
          <x14:cfRule type="expression" priority="1090" id="{8DEE34A9-6019-4CC3-A3E1-9255D603677A}">
            <xm:f>AND($D$344=Tablas!$C$62,$G$344=Tablas!$C$54)</xm:f>
            <x14:dxf>
              <fill>
                <patternFill>
                  <bgColor rgb="FFB7E0FF"/>
                </patternFill>
              </fill>
            </x14:dxf>
          </x14:cfRule>
          <xm:sqref>AP990:AT990</xm:sqref>
        </x14:conditionalFormatting>
        <x14:conditionalFormatting xmlns:xm="http://schemas.microsoft.com/office/excel/2006/main">
          <x14:cfRule type="expression" priority="1088" id="{0736CC00-17ED-4D97-96E6-5D342A1D766D}">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AP917:AQ920</xm:sqref>
        </x14:conditionalFormatting>
        <x14:conditionalFormatting xmlns:xm="http://schemas.microsoft.com/office/excel/2006/main">
          <x14:cfRule type="expression" priority="1087" id="{4688C37F-2520-422C-963E-EAFB3B652CD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AO918:AO920</xm:sqref>
        </x14:conditionalFormatting>
        <x14:conditionalFormatting xmlns:xm="http://schemas.microsoft.com/office/excel/2006/main">
          <x14:cfRule type="expression" priority="1086" id="{4A53E50E-913E-4830-BAE3-ADC674B9BF13}">
            <xm:f>OR(AND($D$344=Tablas!$C$61,$G$344=Tablas!$C$53),AND($D$344=Tablas!$C$61,$G$344=Tablas!$C$54),AND($D$344=Tablas!$C$62,$G$344=Tablas!$C$53),AND($D$344=Tablas!$C$62,$G$344=Tablas!$C$54),AND($D$344=Tablas!$C$62,$G$344=Tablas!$C$56))</xm:f>
            <x14:dxf>
              <fill>
                <patternFill>
                  <bgColor rgb="FFB7E0FF"/>
                </patternFill>
              </fill>
            </x14:dxf>
          </x14:cfRule>
          <xm:sqref>AP917:AQ917</xm:sqref>
        </x14:conditionalFormatting>
        <x14:conditionalFormatting xmlns:xm="http://schemas.microsoft.com/office/excel/2006/main">
          <x14:cfRule type="expression" priority="1085" id="{6F6D8C92-6C93-4909-BC2F-A4A630AE0C57}">
            <xm:f>OR(AND($D$344=Tablas!$C$61,$G$344=Tablas!$C$53),AND($D$344=Tablas!$C$61,$G$344=Tablas!$C$54),AND($D$344=Tablas!$C$62,$G$344=Tablas!$C$53),AND($D$344=Tablas!$C$62,$G$344=Tablas!$C$54),AND($D$344=Tablas!$C$62,$G$344=Tablas!$C$56))</xm:f>
            <x14:dxf>
              <fill>
                <patternFill>
                  <bgColor rgb="FFB7E0FF"/>
                </patternFill>
              </fill>
            </x14:dxf>
          </x14:cfRule>
          <xm:sqref>AO920</xm:sqref>
        </x14:conditionalFormatting>
        <x14:conditionalFormatting xmlns:xm="http://schemas.microsoft.com/office/excel/2006/main">
          <x14:cfRule type="expression" priority="1084" id="{062D0485-69FA-4324-9371-8DB53FB9967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AQ925:AV929</xm:sqref>
        </x14:conditionalFormatting>
        <x14:conditionalFormatting xmlns:xm="http://schemas.microsoft.com/office/excel/2006/main">
          <x14:cfRule type="expression" priority="1083" id="{68A2C3F3-568F-433C-A24D-3AB82304B7D5}">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AO926:AP929</xm:sqref>
        </x14:conditionalFormatting>
        <x14:conditionalFormatting xmlns:xm="http://schemas.microsoft.com/office/excel/2006/main">
          <x14:cfRule type="expression" priority="1082" id="{058103B0-886F-4366-B041-CEDC78F528D6}">
            <xm:f>OR(AND($D$344=Tablas!$C$61,$G$344=Tablas!$C$53),AND($D$344=Tablas!$C$54),AND($D$344=Tablas!$C$62,$G$344=Tablas!$C$53),AND($D$344=Tablas!$C$62,$G$344=Tablas!$C$54),AND($D$344=Tablas!$C$62,$G$344=Tablas!$C$56))</xm:f>
            <x14:dxf>
              <fill>
                <patternFill>
                  <bgColor rgb="FFB9E0FF"/>
                </patternFill>
              </fill>
            </x14:dxf>
          </x14:cfRule>
          <xm:sqref>AQ925:AV925</xm:sqref>
        </x14:conditionalFormatting>
        <x14:conditionalFormatting xmlns:xm="http://schemas.microsoft.com/office/excel/2006/main">
          <x14:cfRule type="expression" priority="1081" id="{50CABB2D-3CD5-44E8-BDFC-8F40F37DB39F}">
            <xm:f>OR(AND($D$344=Tablas!$C$61,$G$344=Tablas!$C$53),AND($D$344=Tablas!$C$54),AND($D$344=Tablas!$C$62,$G$344=Tablas!$C$53),AND($D$344=Tablas!$C$62,$G$344=Tablas!$C$54),AND($D$344=Tablas!$C$62,$G$344=Tablas!$C$56))</xm:f>
            <x14:dxf>
              <fill>
                <patternFill>
                  <bgColor rgb="FFB9E0FF"/>
                </patternFill>
              </fill>
            </x14:dxf>
          </x14:cfRule>
          <xm:sqref>AV926:AV928</xm:sqref>
        </x14:conditionalFormatting>
        <x14:conditionalFormatting xmlns:xm="http://schemas.microsoft.com/office/excel/2006/main">
          <x14:cfRule type="expression" priority="1080" id="{007B5465-DD4A-49C8-8FF8-548BC37E3CAB}">
            <xm:f>OR(AND($D$344=Tablas!$C$61,$G$344=Tablas!$C$53),AND($D$344=Tablas!$C$54),AND($D$344=Tablas!$C$62,$G$344=Tablas!$C$53),AND($D$344=Tablas!$C$62,$G$344=Tablas!$C$54),AND($D$344=Tablas!$C$62,$G$344=Tablas!$C$56))</xm:f>
            <x14:dxf>
              <fill>
                <patternFill>
                  <bgColor rgb="FFB9E0FF"/>
                </patternFill>
              </fill>
            </x14:dxf>
          </x14:cfRule>
          <xm:sqref>AO929:AV929</xm:sqref>
        </x14:conditionalFormatting>
        <x14:conditionalFormatting xmlns:xm="http://schemas.microsoft.com/office/excel/2006/main">
          <x14:cfRule type="expression" priority="1079" id="{E5EB93C3-6363-46B9-BE29-DB75D5DD5C27}">
            <xm:f>AND($E$198&lt;&gt;$J$209,OR(AND($D$104=Tablas!$C$61,$G$104=Tablas!$C$53),AND($D$104=Tablas!$C$61,$G$104=Tablas!$C$54),AND($D$104=Tablas!$C$62,$G$104=Tablas!$C$53),AND($D$104=Tablas!$C$62,$G$104=Tablas!$C$54),AND($D$104=Tablas!$C$62,$G$104=Tablas!$C$56)))</xm:f>
            <x14:dxf>
              <fill>
                <patternFill>
                  <bgColor rgb="FFFF9999"/>
                </patternFill>
              </fill>
            </x14:dxf>
          </x14:cfRule>
          <xm:sqref>AV929</xm:sqref>
        </x14:conditionalFormatting>
        <x14:conditionalFormatting xmlns:xm="http://schemas.microsoft.com/office/excel/2006/main">
          <x14:cfRule type="expression" priority="1078" id="{74AE0C34-A2EE-488C-A521-A0CB5F9C795D}">
            <xm:f>AND($D$344=Tablas!$C$62,$G$344=Tablas!$C$54,$E$414&gt;0)</xm:f>
            <x14:dxf>
              <border>
                <left style="thin">
                  <color auto="1"/>
                </left>
                <right style="thin">
                  <color auto="1"/>
                </right>
                <top style="thin">
                  <color auto="1"/>
                </top>
                <bottom style="thin">
                  <color auto="1"/>
                </bottom>
              </border>
            </x14:dxf>
          </x14:cfRule>
          <xm:sqref>AR964:AV968</xm:sqref>
        </x14:conditionalFormatting>
        <x14:conditionalFormatting xmlns:xm="http://schemas.microsoft.com/office/excel/2006/main">
          <x14:cfRule type="expression" priority="1077" id="{6B9CAF00-2E3B-476C-965F-CCE4795B31B6}">
            <xm:f>AND($D$344=Tablas!$C$62,$G$344=Tablas!$C$54,$E$414&gt;0)</xm:f>
            <x14:dxf>
              <fill>
                <patternFill>
                  <bgColor rgb="FFB9E0FF"/>
                </patternFill>
              </fill>
            </x14:dxf>
          </x14:cfRule>
          <xm:sqref>AR964:AV964</xm:sqref>
        </x14:conditionalFormatting>
        <x14:conditionalFormatting xmlns:xm="http://schemas.microsoft.com/office/excel/2006/main">
          <x14:cfRule type="expression" priority="1076" id="{E15ED659-F383-4A91-B2E9-4742843D758E}">
            <xm:f>AND($H$419=Tablas!$C$41,$H$431&lt;&gt;$E$414)</xm:f>
            <x14:dxf>
              <fill>
                <patternFill>
                  <bgColor rgb="FFFF9999"/>
                </patternFill>
              </fill>
            </x14:dxf>
          </x14:cfRule>
          <xm:sqref>AT911</xm:sqref>
        </x14:conditionalFormatting>
        <x14:conditionalFormatting xmlns:xm="http://schemas.microsoft.com/office/excel/2006/main">
          <x14:cfRule type="expression" priority="1033" id="{2A75CFC3-1280-479C-BED2-C2A83CD055C1}">
            <xm:f>OR(AND($D$344=Tablas!$C$62,$G$344=Tablas!$C$54),AND($D$344=Tablas!$C$62,$G$344=Tablas!$C$57))</xm:f>
            <x14:dxf>
              <border>
                <left style="thin">
                  <color auto="1"/>
                </left>
                <right style="thin">
                  <color auto="1"/>
                </right>
                <top style="thin">
                  <color auto="1"/>
                </top>
                <bottom style="thin">
                  <color auto="1"/>
                </bottom>
                <vertical/>
                <horizontal/>
              </border>
            </x14:dxf>
          </x14:cfRule>
          <xm:sqref>AP1204:AQ1208</xm:sqref>
        </x14:conditionalFormatting>
        <x14:conditionalFormatting xmlns:xm="http://schemas.microsoft.com/office/excel/2006/main">
          <x14:cfRule type="expression" priority="1032" id="{22171544-895C-4256-AD97-BF514FFBBEDE}">
            <xm:f>OR(AND($D$344=Tablas!$C$62,$G$344=Tablas!$C$54),AND($D$344=Tablas!$C$62,$G$344=Tablas!$C$57))</xm:f>
            <x14:dxf>
              <fill>
                <patternFill>
                  <bgColor rgb="FFB7E0FF"/>
                </patternFill>
              </fill>
            </x14:dxf>
          </x14:cfRule>
          <xm:sqref>AP1204</xm:sqref>
        </x14:conditionalFormatting>
        <x14:conditionalFormatting xmlns:xm="http://schemas.microsoft.com/office/excel/2006/main">
          <x14:cfRule type="expression" priority="1075" id="{A400DE26-7A44-4BA8-AA6B-EF0309B6AE1A}">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AO1112:AS1127</xm:sqref>
        </x14:conditionalFormatting>
        <x14:conditionalFormatting xmlns:xm="http://schemas.microsoft.com/office/excel/2006/main">
          <x14:cfRule type="expression" priority="1072" id="{35D3698B-4A2F-4ADE-A6F9-B3BE88186D73}">
            <xm:f>OR($D$386=Tablas!$C$35,$D$386=Tablas!$C$36,$D$3866=Tablas!$C$37)</xm:f>
            <x14:dxf>
              <fill>
                <patternFill>
                  <bgColor rgb="FFB7E0FF"/>
                </patternFill>
              </fill>
            </x14:dxf>
          </x14:cfRule>
          <xm:sqref>AO1112:AS1112</xm:sqref>
        </x14:conditionalFormatting>
        <x14:conditionalFormatting xmlns:xm="http://schemas.microsoft.com/office/excel/2006/main">
          <x14:cfRule type="expression" priority="1070" id="{B2FEB753-D080-48C8-AD2B-35D9159AC26A}">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AQ1147:AT1151</xm:sqref>
        </x14:conditionalFormatting>
        <x14:conditionalFormatting xmlns:xm="http://schemas.microsoft.com/office/excel/2006/main">
          <x14:cfRule type="expression" priority="1069" id="{FC1A6EC7-36BF-4300-BC44-74788397945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AO1148:AP1151</xm:sqref>
        </x14:conditionalFormatting>
        <x14:conditionalFormatting xmlns:xm="http://schemas.microsoft.com/office/excel/2006/main">
          <x14:cfRule type="expression" priority="1068" id="{F16564CB-5D0B-4147-90D9-DC0AB2156F3C}">
            <xm:f>$H$419=Tablas!$C$41</xm:f>
            <x14:dxf>
              <fill>
                <patternFill>
                  <bgColor rgb="FFB9E0FF"/>
                </patternFill>
              </fill>
            </x14:dxf>
          </x14:cfRule>
          <xm:sqref>AQ1147:AT1147</xm:sqref>
        </x14:conditionalFormatting>
        <x14:conditionalFormatting xmlns:xm="http://schemas.microsoft.com/office/excel/2006/main">
          <x14:cfRule type="expression" priority="1067" id="{81726472-B213-40BD-AD41-875D8070A42C}">
            <xm:f>$H$419=Tablas!$C$41</xm:f>
            <x14:dxf>
              <fill>
                <patternFill>
                  <bgColor rgb="FFB9E0FF"/>
                </patternFill>
              </fill>
            </x14:dxf>
          </x14:cfRule>
          <xm:sqref>AO1151:AP1151</xm:sqref>
        </x14:conditionalFormatting>
        <x14:conditionalFormatting xmlns:xm="http://schemas.microsoft.com/office/excel/2006/main">
          <x14:cfRule type="cellIs" priority="1064" operator="notEqual" id="{8A918C39-5935-4DA1-911C-09E9F8750423}">
            <xm:f>'Dotacion de personal'!$F$38</xm:f>
            <x14:dxf>
              <fill>
                <patternFill>
                  <bgColor rgb="FFFF9999"/>
                </patternFill>
              </fill>
            </x14:dxf>
          </x14:cfRule>
          <xm:sqref>AQ1166</xm:sqref>
        </x14:conditionalFormatting>
        <x14:conditionalFormatting xmlns:xm="http://schemas.microsoft.com/office/excel/2006/main">
          <x14:cfRule type="cellIs" priority="1063" operator="notEqual" id="{18FC8F6B-0661-4C37-9C19-E04359D7FB0A}">
            <xm:f>'Dotacion de personal'!$G$38</xm:f>
            <x14:dxf>
              <fill>
                <patternFill>
                  <bgColor rgb="FFFF9999"/>
                </patternFill>
              </fill>
            </x14:dxf>
          </x14:cfRule>
          <xm:sqref>AR1166</xm:sqref>
        </x14:conditionalFormatting>
        <x14:conditionalFormatting xmlns:xm="http://schemas.microsoft.com/office/excel/2006/main">
          <x14:cfRule type="cellIs" priority="1062" operator="notEqual" id="{A6BBBD22-59BD-4B23-A1CD-A8984C4E8B78}">
            <xm:f>'Dotacion de personal'!$H$38</xm:f>
            <x14:dxf>
              <fill>
                <patternFill>
                  <bgColor rgb="FFFF9999"/>
                </patternFill>
              </fill>
            </x14:dxf>
          </x14:cfRule>
          <xm:sqref>AS1166</xm:sqref>
        </x14:conditionalFormatting>
        <x14:conditionalFormatting xmlns:xm="http://schemas.microsoft.com/office/excel/2006/main">
          <x14:cfRule type="cellIs" priority="1061" operator="notEqual" id="{56269FAC-1C9B-4ABF-8C07-0452B41D43EB}">
            <xm:f>'Dotacion de personal'!$I$38</xm:f>
            <x14:dxf>
              <fill>
                <patternFill>
                  <bgColor rgb="FFFF9999"/>
                </patternFill>
              </fill>
            </x14:dxf>
          </x14:cfRule>
          <xm:sqref>AT1166</xm:sqref>
        </x14:conditionalFormatting>
        <x14:conditionalFormatting xmlns:xm="http://schemas.microsoft.com/office/excel/2006/main">
          <x14:cfRule type="cellIs" priority="1060" operator="notEqual" id="{A9807FA1-ABB0-423C-92C5-3977B2C12E0A}">
            <xm:f>'Dotacion de personal'!$J$38</xm:f>
            <x14:dxf>
              <fill>
                <patternFill>
                  <bgColor rgb="FFFF9999"/>
                </patternFill>
              </fill>
            </x14:dxf>
          </x14:cfRule>
          <xm:sqref>AU1166</xm:sqref>
        </x14:conditionalFormatting>
        <x14:conditionalFormatting xmlns:xm="http://schemas.microsoft.com/office/excel/2006/main">
          <x14:cfRule type="cellIs" priority="1059" operator="notEqual" id="{DB21D5B5-8980-4BE2-B1A5-FFBFFD4809DE}">
            <xm:f>'Dotacion de personal'!$F$39</xm:f>
            <x14:dxf>
              <fill>
                <patternFill>
                  <bgColor rgb="FFFF9999"/>
                </patternFill>
              </fill>
            </x14:dxf>
          </x14:cfRule>
          <xm:sqref>AQ1167</xm:sqref>
        </x14:conditionalFormatting>
        <x14:conditionalFormatting xmlns:xm="http://schemas.microsoft.com/office/excel/2006/main">
          <x14:cfRule type="cellIs" priority="1058" operator="notEqual" id="{A2FE3140-500E-49B6-8EAA-19B59AA5BF7D}">
            <xm:f>'Dotacion de personal'!$F$40</xm:f>
            <x14:dxf>
              <fill>
                <patternFill>
                  <bgColor rgb="FFFF9999"/>
                </patternFill>
              </fill>
            </x14:dxf>
          </x14:cfRule>
          <xm:sqref>AQ1168</xm:sqref>
        </x14:conditionalFormatting>
        <x14:conditionalFormatting xmlns:xm="http://schemas.microsoft.com/office/excel/2006/main">
          <x14:cfRule type="cellIs" priority="1057" operator="notEqual" id="{343EB9F4-C30D-4290-8A3B-F2007E799F15}">
            <xm:f>'Dotacion de personal'!$G$39</xm:f>
            <x14:dxf>
              <fill>
                <patternFill>
                  <bgColor rgb="FFFF9999"/>
                </patternFill>
              </fill>
            </x14:dxf>
          </x14:cfRule>
          <xm:sqref>AR1167</xm:sqref>
        </x14:conditionalFormatting>
        <x14:conditionalFormatting xmlns:xm="http://schemas.microsoft.com/office/excel/2006/main">
          <x14:cfRule type="cellIs" priority="1056" operator="notEqual" id="{26B1BD55-E57B-4FCC-8BC0-487BF5547AFE}">
            <xm:f>'Dotacion de personal'!$G$40</xm:f>
            <x14:dxf>
              <fill>
                <patternFill>
                  <bgColor rgb="FFFF9999"/>
                </patternFill>
              </fill>
            </x14:dxf>
          </x14:cfRule>
          <xm:sqref>AR1168</xm:sqref>
        </x14:conditionalFormatting>
        <x14:conditionalFormatting xmlns:xm="http://schemas.microsoft.com/office/excel/2006/main">
          <x14:cfRule type="cellIs" priority="1055" operator="notEqual" id="{FB1D28EF-8FBE-47E0-90C4-9AE0B5C24A55}">
            <xm:f>'Dotacion de personal'!$H$39</xm:f>
            <x14:dxf>
              <fill>
                <patternFill>
                  <bgColor rgb="FFFF9999"/>
                </patternFill>
              </fill>
            </x14:dxf>
          </x14:cfRule>
          <xm:sqref>AS1167</xm:sqref>
        </x14:conditionalFormatting>
        <x14:conditionalFormatting xmlns:xm="http://schemas.microsoft.com/office/excel/2006/main">
          <x14:cfRule type="cellIs" priority="1054" operator="notEqual" id="{2C640E67-36DC-4654-A2DA-3797C2BF480E}">
            <xm:f>'Dotacion de personal'!$H$40</xm:f>
            <x14:dxf>
              <fill>
                <patternFill>
                  <bgColor rgb="FFFF9999"/>
                </patternFill>
              </fill>
            </x14:dxf>
          </x14:cfRule>
          <xm:sqref>AS1168</xm:sqref>
        </x14:conditionalFormatting>
        <x14:conditionalFormatting xmlns:xm="http://schemas.microsoft.com/office/excel/2006/main">
          <x14:cfRule type="cellIs" priority="1053" operator="notEqual" id="{A570FC51-6A50-45CA-AF22-AB338DA98B39}">
            <xm:f>'Dotacion de personal'!$I$39</xm:f>
            <x14:dxf>
              <fill>
                <patternFill>
                  <bgColor rgb="FFFF9999"/>
                </patternFill>
              </fill>
            </x14:dxf>
          </x14:cfRule>
          <xm:sqref>AT1167</xm:sqref>
        </x14:conditionalFormatting>
        <x14:conditionalFormatting xmlns:xm="http://schemas.microsoft.com/office/excel/2006/main">
          <x14:cfRule type="cellIs" priority="1052" operator="notEqual" id="{324C3AD3-DFB5-4BD7-B193-7B845138FC13}">
            <xm:f>'Dotacion de personal'!$I$40</xm:f>
            <x14:dxf>
              <fill>
                <patternFill>
                  <bgColor rgb="FFFF9999"/>
                </patternFill>
              </fill>
            </x14:dxf>
          </x14:cfRule>
          <xm:sqref>AT1168</xm:sqref>
        </x14:conditionalFormatting>
        <x14:conditionalFormatting xmlns:xm="http://schemas.microsoft.com/office/excel/2006/main">
          <x14:cfRule type="cellIs" priority="1051" operator="notEqual" id="{2FF28B48-685E-475D-833D-0EDA80BA3162}">
            <xm:f>'Dotacion de personal'!$J$39</xm:f>
            <x14:dxf>
              <fill>
                <patternFill>
                  <bgColor rgb="FFFF9999"/>
                </patternFill>
              </fill>
            </x14:dxf>
          </x14:cfRule>
          <xm:sqref>AU1167</xm:sqref>
        </x14:conditionalFormatting>
        <x14:conditionalFormatting xmlns:xm="http://schemas.microsoft.com/office/excel/2006/main">
          <x14:cfRule type="cellIs" priority="1050" operator="notEqual" id="{B8EF5DBA-580C-4570-A3A7-4E1C21DAA927}">
            <xm:f>'Dotacion de personal'!$J$40</xm:f>
            <x14:dxf>
              <fill>
                <patternFill>
                  <bgColor rgb="FFFF9999"/>
                </patternFill>
              </fill>
            </x14:dxf>
          </x14:cfRule>
          <xm:sqref>AU1168</xm:sqref>
        </x14:conditionalFormatting>
        <x14:conditionalFormatting xmlns:xm="http://schemas.microsoft.com/office/excel/2006/main">
          <x14:cfRule type="expression" priority="1048" id="{77F84103-425D-48C2-9527-41CB1FB784CB}">
            <xm:f>$H$419=Tablas!$C$10</xm:f>
            <x14:dxf>
              <border>
                <left style="thin">
                  <color auto="1"/>
                </left>
                <right style="thin">
                  <color auto="1"/>
                </right>
                <top style="thin">
                  <color auto="1"/>
                </top>
                <bottom style="thin">
                  <color auto="1"/>
                </bottom>
                <vertical/>
                <horizontal/>
              </border>
            </x14:dxf>
          </x14:cfRule>
          <xm:sqref>AP1141</xm:sqref>
        </x14:conditionalFormatting>
        <x14:conditionalFormatting xmlns:xm="http://schemas.microsoft.com/office/excel/2006/main">
          <x14:cfRule type="expression" priority="1047" id="{393ADC7B-D5FB-49BD-B318-D66800AE3CB9}">
            <xm:f>$H$419=Tablas!$C$10</xm:f>
            <x14:dxf>
              <border>
                <left style="thin">
                  <color auto="1"/>
                </left>
                <right style="thin">
                  <color auto="1"/>
                </right>
                <top style="thin">
                  <color auto="1"/>
                </top>
                <bottom style="thin">
                  <color auto="1"/>
                </bottom>
                <vertical/>
                <horizontal/>
              </border>
            </x14:dxf>
          </x14:cfRule>
          <xm:sqref>AQ1143:BB1143</xm:sqref>
        </x14:conditionalFormatting>
        <x14:conditionalFormatting xmlns:xm="http://schemas.microsoft.com/office/excel/2006/main">
          <x14:cfRule type="expression" priority="1031" id="{C2FBDBF0-32CB-4585-AB17-216092BD5066}">
            <xm:f>AND($D$344=Tablas!$C$62,$G$344=Tablas!$C$54)</xm:f>
            <x14:dxf>
              <border>
                <left style="thin">
                  <color auto="1"/>
                </left>
                <right style="thin">
                  <color auto="1"/>
                </right>
                <top style="thin">
                  <color auto="1"/>
                </top>
                <bottom style="thin">
                  <color auto="1"/>
                </bottom>
                <vertical/>
                <horizontal/>
              </border>
            </x14:dxf>
          </x14:cfRule>
          <xm:sqref>AP1214:AU1229 AP1230:AT1230</xm:sqref>
        </x14:conditionalFormatting>
        <x14:conditionalFormatting xmlns:xm="http://schemas.microsoft.com/office/excel/2006/main">
          <x14:cfRule type="expression" priority="1030" id="{3E4BC5F1-5427-4356-A317-10888AF2ED3F}">
            <xm:f>AND($D$344=Tablas!$C$62,$G$344=Tablas!$C$54)</xm:f>
            <x14:dxf>
              <fill>
                <patternFill>
                  <bgColor rgb="FFB7E0FF"/>
                </patternFill>
              </fill>
            </x14:dxf>
          </x14:cfRule>
          <xm:sqref>AP1214:AU1214</xm:sqref>
        </x14:conditionalFormatting>
        <x14:conditionalFormatting xmlns:xm="http://schemas.microsoft.com/office/excel/2006/main">
          <x14:cfRule type="expression" priority="1029" id="{7962398A-B138-4230-89AD-2E1182051AEA}">
            <xm:f>AND($D$344=Tablas!$C$62,$G$344=Tablas!$C$54)</xm:f>
            <x14:dxf>
              <fill>
                <patternFill>
                  <bgColor rgb="FFB7E0FF"/>
                </patternFill>
              </fill>
            </x14:dxf>
          </x14:cfRule>
          <xm:sqref>AP1230:AT1230</xm:sqref>
        </x14:conditionalFormatting>
        <x14:conditionalFormatting xmlns:xm="http://schemas.microsoft.com/office/excel/2006/main">
          <x14:cfRule type="expression" priority="1027" id="{E613674D-229D-4896-93BD-5D8CDC76832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AP1157:AQ1160</xm:sqref>
        </x14:conditionalFormatting>
        <x14:conditionalFormatting xmlns:xm="http://schemas.microsoft.com/office/excel/2006/main">
          <x14:cfRule type="expression" priority="1026" id="{1E463A40-1A4E-4E99-85E7-8C93A1D401BD}">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AO1158:AO1160</xm:sqref>
        </x14:conditionalFormatting>
        <x14:conditionalFormatting xmlns:xm="http://schemas.microsoft.com/office/excel/2006/main">
          <x14:cfRule type="expression" priority="1025" id="{DB78B04A-0704-40DE-B988-21E74DFB0536}">
            <xm:f>OR(AND($D$344=Tablas!$C$61,$G$344=Tablas!$C$53),AND($D$344=Tablas!$C$61,$G$344=Tablas!$C$54),AND($D$344=Tablas!$C$62,$G$344=Tablas!$C$53),AND($D$344=Tablas!$C$62,$G$344=Tablas!$C$54),AND($D$344=Tablas!$C$62,$G$344=Tablas!$C$56))</xm:f>
            <x14:dxf>
              <fill>
                <patternFill>
                  <bgColor rgb="FFB7E0FF"/>
                </patternFill>
              </fill>
            </x14:dxf>
          </x14:cfRule>
          <xm:sqref>AP1157:AQ1157</xm:sqref>
        </x14:conditionalFormatting>
        <x14:conditionalFormatting xmlns:xm="http://schemas.microsoft.com/office/excel/2006/main">
          <x14:cfRule type="expression" priority="1024" id="{F39A6314-38B2-4371-BBAB-368C517EA11F}">
            <xm:f>OR(AND($D$344=Tablas!$C$61,$G$344=Tablas!$C$53),AND($D$344=Tablas!$C$61,$G$344=Tablas!$C$54),AND($D$344=Tablas!$C$62,$G$344=Tablas!$C$53),AND($D$344=Tablas!$C$62,$G$344=Tablas!$C$54),AND($D$344=Tablas!$C$62,$G$344=Tablas!$C$56))</xm:f>
            <x14:dxf>
              <fill>
                <patternFill>
                  <bgColor rgb="FFB7E0FF"/>
                </patternFill>
              </fill>
            </x14:dxf>
          </x14:cfRule>
          <xm:sqref>AO1160</xm:sqref>
        </x14:conditionalFormatting>
        <x14:conditionalFormatting xmlns:xm="http://schemas.microsoft.com/office/excel/2006/main">
          <x14:cfRule type="expression" priority="1023" id="{09614C91-8B77-4AE8-883B-FB65F30EB82D}">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AQ1165:AV1169</xm:sqref>
        </x14:conditionalFormatting>
        <x14:conditionalFormatting xmlns:xm="http://schemas.microsoft.com/office/excel/2006/main">
          <x14:cfRule type="expression" priority="1022" id="{0334B931-C53E-4A7A-ABE5-33F8A811C5A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AO1166:AP1169</xm:sqref>
        </x14:conditionalFormatting>
        <x14:conditionalFormatting xmlns:xm="http://schemas.microsoft.com/office/excel/2006/main">
          <x14:cfRule type="expression" priority="1021" id="{740A7378-5AF9-4F8F-ABCB-FCE911618C97}">
            <xm:f>OR(AND($D$344=Tablas!$C$61,$G$344=Tablas!$C$53),AND($D$344=Tablas!$C$54),AND($D$344=Tablas!$C$62,$G$344=Tablas!$C$53),AND($D$344=Tablas!$C$62,$G$344=Tablas!$C$54),AND($D$344=Tablas!$C$62,$G$344=Tablas!$C$56))</xm:f>
            <x14:dxf>
              <fill>
                <patternFill>
                  <bgColor rgb="FFB9E0FF"/>
                </patternFill>
              </fill>
            </x14:dxf>
          </x14:cfRule>
          <xm:sqref>AQ1165:AV1165</xm:sqref>
        </x14:conditionalFormatting>
        <x14:conditionalFormatting xmlns:xm="http://schemas.microsoft.com/office/excel/2006/main">
          <x14:cfRule type="expression" priority="1020" id="{116C9D97-C172-41DC-9612-D51D6FA5D644}">
            <xm:f>OR(AND($D$344=Tablas!$C$61,$G$344=Tablas!$C$53),AND($D$344=Tablas!$C$54),AND($D$344=Tablas!$C$62,$G$344=Tablas!$C$53),AND($D$344=Tablas!$C$62,$G$344=Tablas!$C$54),AND($D$344=Tablas!$C$62,$G$344=Tablas!$C$56))</xm:f>
            <x14:dxf>
              <fill>
                <patternFill>
                  <bgColor rgb="FFB9E0FF"/>
                </patternFill>
              </fill>
            </x14:dxf>
          </x14:cfRule>
          <xm:sqref>AV1166:AV1168</xm:sqref>
        </x14:conditionalFormatting>
        <x14:conditionalFormatting xmlns:xm="http://schemas.microsoft.com/office/excel/2006/main">
          <x14:cfRule type="expression" priority="1019" id="{04680D22-B2F4-41CE-9003-031F1FE94C2D}">
            <xm:f>OR(AND($D$344=Tablas!$C$61,$G$344=Tablas!$C$53),AND($D$344=Tablas!$C$54),AND($D$344=Tablas!$C$62,$G$344=Tablas!$C$53),AND($D$344=Tablas!$C$62,$G$344=Tablas!$C$54),AND($D$344=Tablas!$C$62,$G$344=Tablas!$C$56))</xm:f>
            <x14:dxf>
              <fill>
                <patternFill>
                  <bgColor rgb="FFB9E0FF"/>
                </patternFill>
              </fill>
            </x14:dxf>
          </x14:cfRule>
          <xm:sqref>AO1169:AV1169</xm:sqref>
        </x14:conditionalFormatting>
        <x14:conditionalFormatting xmlns:xm="http://schemas.microsoft.com/office/excel/2006/main">
          <x14:cfRule type="expression" priority="1018" id="{13D638B5-F702-4AF0-BAC1-68B6532BEEFE}">
            <xm:f>AND($E$198&lt;&gt;$J$209,OR(AND($D$104=Tablas!$C$61,$G$104=Tablas!$C$53),AND($D$104=Tablas!$C$61,$G$104=Tablas!$C$54),AND($D$104=Tablas!$C$62,$G$104=Tablas!$C$53),AND($D$104=Tablas!$C$62,$G$104=Tablas!$C$54),AND($D$104=Tablas!$C$62,$G$104=Tablas!$C$56)))</xm:f>
            <x14:dxf>
              <fill>
                <patternFill>
                  <bgColor rgb="FFFF9999"/>
                </patternFill>
              </fill>
            </x14:dxf>
          </x14:cfRule>
          <xm:sqref>AV1169</xm:sqref>
        </x14:conditionalFormatting>
        <x14:conditionalFormatting xmlns:xm="http://schemas.microsoft.com/office/excel/2006/main">
          <x14:cfRule type="expression" priority="1017" id="{E0CE161E-1C97-4D03-9DD9-9ECFF80463AA}">
            <xm:f>AND($D$344=Tablas!$C$62,$G$344=Tablas!$C$54,$E$414&gt;0)</xm:f>
            <x14:dxf>
              <border>
                <left style="thin">
                  <color auto="1"/>
                </left>
                <right style="thin">
                  <color auto="1"/>
                </right>
                <top style="thin">
                  <color auto="1"/>
                </top>
                <bottom style="thin">
                  <color auto="1"/>
                </bottom>
              </border>
            </x14:dxf>
          </x14:cfRule>
          <xm:sqref>AR1204:AV1208</xm:sqref>
        </x14:conditionalFormatting>
        <x14:conditionalFormatting xmlns:xm="http://schemas.microsoft.com/office/excel/2006/main">
          <x14:cfRule type="expression" priority="1016" id="{08F8F985-C96E-4536-A200-110A981CC040}">
            <xm:f>AND($D$344=Tablas!$C$62,$G$344=Tablas!$C$54,$E$414&gt;0)</xm:f>
            <x14:dxf>
              <fill>
                <patternFill>
                  <bgColor rgb="FFB9E0FF"/>
                </patternFill>
              </fill>
            </x14:dxf>
          </x14:cfRule>
          <xm:sqref>AR1204:AV1204</xm:sqref>
        </x14:conditionalFormatting>
        <x14:conditionalFormatting xmlns:xm="http://schemas.microsoft.com/office/excel/2006/main">
          <x14:cfRule type="expression" priority="1015" id="{2C5E0780-6651-41AF-8D6A-13D628CB2007}">
            <xm:f>AND($H$419=Tablas!$C$41,$H$431&lt;&gt;$E$414)</xm:f>
            <x14:dxf>
              <fill>
                <patternFill>
                  <bgColor rgb="FFFF9999"/>
                </patternFill>
              </fill>
            </x14:dxf>
          </x14:cfRule>
          <xm:sqref>AT1151</xm:sqref>
        </x14:conditionalFormatting>
        <x14:conditionalFormatting xmlns:xm="http://schemas.microsoft.com/office/excel/2006/main">
          <x14:cfRule type="expression" priority="911" id="{F1E67B88-43D2-4C44-860C-9644EE94CFED}">
            <xm:f>OR(AND($D$344=Tablas!$C$62,$G$344=Tablas!$C$54),AND($D$344=Tablas!$C$62,$G$344=Tablas!$C$57))</xm:f>
            <x14:dxf>
              <border>
                <left style="thin">
                  <color auto="1"/>
                </left>
                <right style="thin">
                  <color auto="1"/>
                </right>
                <top style="thin">
                  <color auto="1"/>
                </top>
                <bottom style="thin">
                  <color auto="1"/>
                </bottom>
                <vertical/>
                <horizontal/>
              </border>
            </x14:dxf>
          </x14:cfRule>
          <xm:sqref>AP1444:AQ1448</xm:sqref>
        </x14:conditionalFormatting>
        <x14:conditionalFormatting xmlns:xm="http://schemas.microsoft.com/office/excel/2006/main">
          <x14:cfRule type="expression" priority="910" id="{93E731D9-FABB-4189-AE66-689327DA9167}">
            <xm:f>OR(AND($D$344=Tablas!$C$62,$G$344=Tablas!$C$54),AND($D$344=Tablas!$C$62,$G$344=Tablas!$C$57))</xm:f>
            <x14:dxf>
              <fill>
                <patternFill>
                  <bgColor rgb="FFB7E0FF"/>
                </patternFill>
              </fill>
            </x14:dxf>
          </x14:cfRule>
          <xm:sqref>AP1444</xm:sqref>
        </x14:conditionalFormatting>
        <x14:conditionalFormatting xmlns:xm="http://schemas.microsoft.com/office/excel/2006/main">
          <x14:cfRule type="expression" priority="953" id="{EF4B15EA-D351-4B82-8AAD-D05CB10F4FAE}">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AO1352:AS1367</xm:sqref>
        </x14:conditionalFormatting>
        <x14:conditionalFormatting xmlns:xm="http://schemas.microsoft.com/office/excel/2006/main">
          <x14:cfRule type="expression" priority="950" id="{0BDAC5FB-AF9F-470F-BB58-753375E13928}">
            <xm:f>OR($D$386=Tablas!$C$35,$D$386=Tablas!$C$36,$D$3866=Tablas!$C$37)</xm:f>
            <x14:dxf>
              <fill>
                <patternFill>
                  <bgColor rgb="FFB7E0FF"/>
                </patternFill>
              </fill>
            </x14:dxf>
          </x14:cfRule>
          <xm:sqref>AO1352:AS1352</xm:sqref>
        </x14:conditionalFormatting>
        <x14:conditionalFormatting xmlns:xm="http://schemas.microsoft.com/office/excel/2006/main">
          <x14:cfRule type="expression" priority="948" id="{F3CC18DD-5A0B-41C0-B27A-5921AD64D7EF}">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AQ1387:AT1391</xm:sqref>
        </x14:conditionalFormatting>
        <x14:conditionalFormatting xmlns:xm="http://schemas.microsoft.com/office/excel/2006/main">
          <x14:cfRule type="expression" priority="947" id="{A72DFB70-C9A3-4888-BF4C-5D64F7354E47}">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AO1388:AP1391</xm:sqref>
        </x14:conditionalFormatting>
        <x14:conditionalFormatting xmlns:xm="http://schemas.microsoft.com/office/excel/2006/main">
          <x14:cfRule type="expression" priority="946" id="{B202AB2E-7B93-4A66-8CE3-D52085E53050}">
            <xm:f>$H$419=Tablas!$C$41</xm:f>
            <x14:dxf>
              <fill>
                <patternFill>
                  <bgColor rgb="FFB9E0FF"/>
                </patternFill>
              </fill>
            </x14:dxf>
          </x14:cfRule>
          <xm:sqref>AQ1387:AT1387</xm:sqref>
        </x14:conditionalFormatting>
        <x14:conditionalFormatting xmlns:xm="http://schemas.microsoft.com/office/excel/2006/main">
          <x14:cfRule type="expression" priority="945" id="{FCFDCE31-1BBD-44ED-B7BB-F0BF30DCB803}">
            <xm:f>$H$419=Tablas!$C$41</xm:f>
            <x14:dxf>
              <fill>
                <patternFill>
                  <bgColor rgb="FFB9E0FF"/>
                </patternFill>
              </fill>
            </x14:dxf>
          </x14:cfRule>
          <xm:sqref>AO1391:AP1391</xm:sqref>
        </x14:conditionalFormatting>
        <x14:conditionalFormatting xmlns:xm="http://schemas.microsoft.com/office/excel/2006/main">
          <x14:cfRule type="cellIs" priority="942" operator="notEqual" id="{55916E3F-2D3E-49E1-9159-6B7C2501EB8B}">
            <xm:f>'Dotacion de personal'!$F$38</xm:f>
            <x14:dxf>
              <fill>
                <patternFill>
                  <bgColor rgb="FFFF9999"/>
                </patternFill>
              </fill>
            </x14:dxf>
          </x14:cfRule>
          <xm:sqref>AQ1406</xm:sqref>
        </x14:conditionalFormatting>
        <x14:conditionalFormatting xmlns:xm="http://schemas.microsoft.com/office/excel/2006/main">
          <x14:cfRule type="cellIs" priority="941" operator="notEqual" id="{61E09F86-BC7D-4F03-9C09-C96B5D967A8D}">
            <xm:f>'Dotacion de personal'!$G$38</xm:f>
            <x14:dxf>
              <fill>
                <patternFill>
                  <bgColor rgb="FFFF9999"/>
                </patternFill>
              </fill>
            </x14:dxf>
          </x14:cfRule>
          <xm:sqref>AR1406</xm:sqref>
        </x14:conditionalFormatting>
        <x14:conditionalFormatting xmlns:xm="http://schemas.microsoft.com/office/excel/2006/main">
          <x14:cfRule type="cellIs" priority="940" operator="notEqual" id="{F4D6B923-2B54-4426-9E53-5A4BABA47CEE}">
            <xm:f>'Dotacion de personal'!$H$38</xm:f>
            <x14:dxf>
              <fill>
                <patternFill>
                  <bgColor rgb="FFFF9999"/>
                </patternFill>
              </fill>
            </x14:dxf>
          </x14:cfRule>
          <xm:sqref>AS1406</xm:sqref>
        </x14:conditionalFormatting>
        <x14:conditionalFormatting xmlns:xm="http://schemas.microsoft.com/office/excel/2006/main">
          <x14:cfRule type="cellIs" priority="939" operator="notEqual" id="{5C2A12C0-1AAC-413A-BEB3-024EE494D4D9}">
            <xm:f>'Dotacion de personal'!$I$38</xm:f>
            <x14:dxf>
              <fill>
                <patternFill>
                  <bgColor rgb="FFFF9999"/>
                </patternFill>
              </fill>
            </x14:dxf>
          </x14:cfRule>
          <xm:sqref>AT1406</xm:sqref>
        </x14:conditionalFormatting>
        <x14:conditionalFormatting xmlns:xm="http://schemas.microsoft.com/office/excel/2006/main">
          <x14:cfRule type="cellIs" priority="938" operator="notEqual" id="{AF3155BF-2BDA-4224-8F9A-E7C3AB58A2A3}">
            <xm:f>'Dotacion de personal'!$J$38</xm:f>
            <x14:dxf>
              <fill>
                <patternFill>
                  <bgColor rgb="FFFF9999"/>
                </patternFill>
              </fill>
            </x14:dxf>
          </x14:cfRule>
          <xm:sqref>AU1406</xm:sqref>
        </x14:conditionalFormatting>
        <x14:conditionalFormatting xmlns:xm="http://schemas.microsoft.com/office/excel/2006/main">
          <x14:cfRule type="cellIs" priority="937" operator="notEqual" id="{8344561B-6C8F-49AC-80AD-12EDC63C3402}">
            <xm:f>'Dotacion de personal'!$F$39</xm:f>
            <x14:dxf>
              <fill>
                <patternFill>
                  <bgColor rgb="FFFF9999"/>
                </patternFill>
              </fill>
            </x14:dxf>
          </x14:cfRule>
          <xm:sqref>AQ1407</xm:sqref>
        </x14:conditionalFormatting>
        <x14:conditionalFormatting xmlns:xm="http://schemas.microsoft.com/office/excel/2006/main">
          <x14:cfRule type="cellIs" priority="936" operator="notEqual" id="{5A3309BE-A721-466E-ADB4-54399B64D874}">
            <xm:f>'Dotacion de personal'!$F$40</xm:f>
            <x14:dxf>
              <fill>
                <patternFill>
                  <bgColor rgb="FFFF9999"/>
                </patternFill>
              </fill>
            </x14:dxf>
          </x14:cfRule>
          <xm:sqref>AQ1408</xm:sqref>
        </x14:conditionalFormatting>
        <x14:conditionalFormatting xmlns:xm="http://schemas.microsoft.com/office/excel/2006/main">
          <x14:cfRule type="cellIs" priority="935" operator="notEqual" id="{CF87D447-8D88-465A-88C5-172961C15047}">
            <xm:f>'Dotacion de personal'!$G$39</xm:f>
            <x14:dxf>
              <fill>
                <patternFill>
                  <bgColor rgb="FFFF9999"/>
                </patternFill>
              </fill>
            </x14:dxf>
          </x14:cfRule>
          <xm:sqref>AR1407</xm:sqref>
        </x14:conditionalFormatting>
        <x14:conditionalFormatting xmlns:xm="http://schemas.microsoft.com/office/excel/2006/main">
          <x14:cfRule type="cellIs" priority="934" operator="notEqual" id="{AA598770-AA1C-482E-BF17-A39F525773A7}">
            <xm:f>'Dotacion de personal'!$G$40</xm:f>
            <x14:dxf>
              <fill>
                <patternFill>
                  <bgColor rgb="FFFF9999"/>
                </patternFill>
              </fill>
            </x14:dxf>
          </x14:cfRule>
          <xm:sqref>AR1408</xm:sqref>
        </x14:conditionalFormatting>
        <x14:conditionalFormatting xmlns:xm="http://schemas.microsoft.com/office/excel/2006/main">
          <x14:cfRule type="cellIs" priority="933" operator="notEqual" id="{092D040E-E410-474D-B1CE-335AD3C93CBD}">
            <xm:f>'Dotacion de personal'!$H$39</xm:f>
            <x14:dxf>
              <fill>
                <patternFill>
                  <bgColor rgb="FFFF9999"/>
                </patternFill>
              </fill>
            </x14:dxf>
          </x14:cfRule>
          <xm:sqref>AS1407</xm:sqref>
        </x14:conditionalFormatting>
        <x14:conditionalFormatting xmlns:xm="http://schemas.microsoft.com/office/excel/2006/main">
          <x14:cfRule type="cellIs" priority="932" operator="notEqual" id="{FBDA60A3-2A8B-4890-8D74-6FC7D3FFF539}">
            <xm:f>'Dotacion de personal'!$H$40</xm:f>
            <x14:dxf>
              <fill>
                <patternFill>
                  <bgColor rgb="FFFF9999"/>
                </patternFill>
              </fill>
            </x14:dxf>
          </x14:cfRule>
          <xm:sqref>AS1408</xm:sqref>
        </x14:conditionalFormatting>
        <x14:conditionalFormatting xmlns:xm="http://schemas.microsoft.com/office/excel/2006/main">
          <x14:cfRule type="cellIs" priority="931" operator="notEqual" id="{D282AE02-1732-4CF7-85BA-50CE990F299A}">
            <xm:f>'Dotacion de personal'!$I$39</xm:f>
            <x14:dxf>
              <fill>
                <patternFill>
                  <bgColor rgb="FFFF9999"/>
                </patternFill>
              </fill>
            </x14:dxf>
          </x14:cfRule>
          <xm:sqref>AT1407</xm:sqref>
        </x14:conditionalFormatting>
        <x14:conditionalFormatting xmlns:xm="http://schemas.microsoft.com/office/excel/2006/main">
          <x14:cfRule type="cellIs" priority="930" operator="notEqual" id="{0D1EDBC5-16CD-4F80-A7A7-F4899D8FB584}">
            <xm:f>'Dotacion de personal'!$I$40</xm:f>
            <x14:dxf>
              <fill>
                <patternFill>
                  <bgColor rgb="FFFF9999"/>
                </patternFill>
              </fill>
            </x14:dxf>
          </x14:cfRule>
          <xm:sqref>AT1408</xm:sqref>
        </x14:conditionalFormatting>
        <x14:conditionalFormatting xmlns:xm="http://schemas.microsoft.com/office/excel/2006/main">
          <x14:cfRule type="cellIs" priority="929" operator="notEqual" id="{55106098-6B62-4876-9650-D5E0FB584E41}">
            <xm:f>'Dotacion de personal'!$J$39</xm:f>
            <x14:dxf>
              <fill>
                <patternFill>
                  <bgColor rgb="FFFF9999"/>
                </patternFill>
              </fill>
            </x14:dxf>
          </x14:cfRule>
          <xm:sqref>AU1407</xm:sqref>
        </x14:conditionalFormatting>
        <x14:conditionalFormatting xmlns:xm="http://schemas.microsoft.com/office/excel/2006/main">
          <x14:cfRule type="cellIs" priority="928" operator="notEqual" id="{70054ED0-7813-4D81-9AF9-D30E5686F46A}">
            <xm:f>'Dotacion de personal'!$J$40</xm:f>
            <x14:dxf>
              <fill>
                <patternFill>
                  <bgColor rgb="FFFF9999"/>
                </patternFill>
              </fill>
            </x14:dxf>
          </x14:cfRule>
          <xm:sqref>AU1408</xm:sqref>
        </x14:conditionalFormatting>
        <x14:conditionalFormatting xmlns:xm="http://schemas.microsoft.com/office/excel/2006/main">
          <x14:cfRule type="expression" priority="926" id="{2EDE54C0-E33F-44FB-B176-87824B8641AD}">
            <xm:f>$H$419=Tablas!$C$10</xm:f>
            <x14:dxf>
              <border>
                <left style="thin">
                  <color auto="1"/>
                </left>
                <right style="thin">
                  <color auto="1"/>
                </right>
                <top style="thin">
                  <color auto="1"/>
                </top>
                <bottom style="thin">
                  <color auto="1"/>
                </bottom>
                <vertical/>
                <horizontal/>
              </border>
            </x14:dxf>
          </x14:cfRule>
          <xm:sqref>AP1381</xm:sqref>
        </x14:conditionalFormatting>
        <x14:conditionalFormatting xmlns:xm="http://schemas.microsoft.com/office/excel/2006/main">
          <x14:cfRule type="expression" priority="925" id="{034B9779-51E3-4AF7-9CCF-079AD231123D}">
            <xm:f>$H$419=Tablas!$C$10</xm:f>
            <x14:dxf>
              <border>
                <left style="thin">
                  <color auto="1"/>
                </left>
                <right style="thin">
                  <color auto="1"/>
                </right>
                <top style="thin">
                  <color auto="1"/>
                </top>
                <bottom style="thin">
                  <color auto="1"/>
                </bottom>
                <vertical/>
                <horizontal/>
              </border>
            </x14:dxf>
          </x14:cfRule>
          <xm:sqref>AQ1383:BB1383</xm:sqref>
        </x14:conditionalFormatting>
        <x14:conditionalFormatting xmlns:xm="http://schemas.microsoft.com/office/excel/2006/main">
          <x14:cfRule type="expression" priority="909" id="{3AD78AA5-C041-4AE4-B1ED-0C242966D4D1}">
            <xm:f>AND($D$344=Tablas!$C$62,$G$344=Tablas!$C$54)</xm:f>
            <x14:dxf>
              <border>
                <left style="thin">
                  <color auto="1"/>
                </left>
                <right style="thin">
                  <color auto="1"/>
                </right>
                <top style="thin">
                  <color auto="1"/>
                </top>
                <bottom style="thin">
                  <color auto="1"/>
                </bottom>
                <vertical/>
                <horizontal/>
              </border>
            </x14:dxf>
          </x14:cfRule>
          <xm:sqref>AP1454:AU1469 AP1470:AT1470</xm:sqref>
        </x14:conditionalFormatting>
        <x14:conditionalFormatting xmlns:xm="http://schemas.microsoft.com/office/excel/2006/main">
          <x14:cfRule type="expression" priority="908" id="{A7A9109F-C8E1-4693-B597-EA70A17B04D7}">
            <xm:f>AND($D$344=Tablas!$C$62,$G$344=Tablas!$C$54)</xm:f>
            <x14:dxf>
              <fill>
                <patternFill>
                  <bgColor rgb="FFB7E0FF"/>
                </patternFill>
              </fill>
            </x14:dxf>
          </x14:cfRule>
          <xm:sqref>AP1454:AU1454</xm:sqref>
        </x14:conditionalFormatting>
        <x14:conditionalFormatting xmlns:xm="http://schemas.microsoft.com/office/excel/2006/main">
          <x14:cfRule type="expression" priority="907" id="{291E3143-FD1B-481D-A5A8-A7C0812F26F9}">
            <xm:f>AND($D$344=Tablas!$C$62,$G$344=Tablas!$C$54)</xm:f>
            <x14:dxf>
              <fill>
                <patternFill>
                  <bgColor rgb="FFB7E0FF"/>
                </patternFill>
              </fill>
            </x14:dxf>
          </x14:cfRule>
          <xm:sqref>AP1470:AT1470</xm:sqref>
        </x14:conditionalFormatting>
        <x14:conditionalFormatting xmlns:xm="http://schemas.microsoft.com/office/excel/2006/main">
          <x14:cfRule type="expression" priority="905" id="{735E1E34-5816-4918-9D4E-8E10CAAF889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AP1397:AQ1400</xm:sqref>
        </x14:conditionalFormatting>
        <x14:conditionalFormatting xmlns:xm="http://schemas.microsoft.com/office/excel/2006/main">
          <x14:cfRule type="expression" priority="904" id="{7772F064-C98A-40E4-88D9-3DB3EF291B01}">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AO1398:AO1400</xm:sqref>
        </x14:conditionalFormatting>
        <x14:conditionalFormatting xmlns:xm="http://schemas.microsoft.com/office/excel/2006/main">
          <x14:cfRule type="expression" priority="903" id="{32DB0C74-34CF-4320-BD2F-70851C0A7FB3}">
            <xm:f>OR(AND($D$344=Tablas!$C$61,$G$344=Tablas!$C$53),AND($D$344=Tablas!$C$61,$G$344=Tablas!$C$54),AND($D$344=Tablas!$C$62,$G$344=Tablas!$C$53),AND($D$344=Tablas!$C$62,$G$344=Tablas!$C$54),AND($D$344=Tablas!$C$62,$G$344=Tablas!$C$56))</xm:f>
            <x14:dxf>
              <fill>
                <patternFill>
                  <bgColor rgb="FFB7E0FF"/>
                </patternFill>
              </fill>
            </x14:dxf>
          </x14:cfRule>
          <xm:sqref>AP1397:AQ1397</xm:sqref>
        </x14:conditionalFormatting>
        <x14:conditionalFormatting xmlns:xm="http://schemas.microsoft.com/office/excel/2006/main">
          <x14:cfRule type="expression" priority="902" id="{0584971E-DC5D-4C7E-9576-1ED9B07C4A97}">
            <xm:f>OR(AND($D$344=Tablas!$C$61,$G$344=Tablas!$C$53),AND($D$344=Tablas!$C$61,$G$344=Tablas!$C$54),AND($D$344=Tablas!$C$62,$G$344=Tablas!$C$53),AND($D$344=Tablas!$C$62,$G$344=Tablas!$C$54),AND($D$344=Tablas!$C$62,$G$344=Tablas!$C$56))</xm:f>
            <x14:dxf>
              <fill>
                <patternFill>
                  <bgColor rgb="FFB7E0FF"/>
                </patternFill>
              </fill>
            </x14:dxf>
          </x14:cfRule>
          <xm:sqref>AO1400</xm:sqref>
        </x14:conditionalFormatting>
        <x14:conditionalFormatting xmlns:xm="http://schemas.microsoft.com/office/excel/2006/main">
          <x14:cfRule type="expression" priority="901" id="{6EBE7943-A19D-4715-B7B0-21D3736A0DB0}">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AQ1405:AV1409</xm:sqref>
        </x14:conditionalFormatting>
        <x14:conditionalFormatting xmlns:xm="http://schemas.microsoft.com/office/excel/2006/main">
          <x14:cfRule type="expression" priority="900" id="{47EED1D0-447D-408B-93DC-9458E03A3FBE}">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AO1406:AP1409</xm:sqref>
        </x14:conditionalFormatting>
        <x14:conditionalFormatting xmlns:xm="http://schemas.microsoft.com/office/excel/2006/main">
          <x14:cfRule type="expression" priority="899" id="{815C78E1-2078-4EDE-97AB-D09B0BD6BAE8}">
            <xm:f>OR(AND($D$344=Tablas!$C$61,$G$344=Tablas!$C$53),AND($D$344=Tablas!$C$54),AND($D$344=Tablas!$C$62,$G$344=Tablas!$C$53),AND($D$344=Tablas!$C$62,$G$344=Tablas!$C$54),AND($D$344=Tablas!$C$62,$G$344=Tablas!$C$56))</xm:f>
            <x14:dxf>
              <fill>
                <patternFill>
                  <bgColor rgb="FFB9E0FF"/>
                </patternFill>
              </fill>
            </x14:dxf>
          </x14:cfRule>
          <xm:sqref>AQ1405:AV1405</xm:sqref>
        </x14:conditionalFormatting>
        <x14:conditionalFormatting xmlns:xm="http://schemas.microsoft.com/office/excel/2006/main">
          <x14:cfRule type="expression" priority="898" id="{B33D5D7D-E77F-42DB-B5A1-17240BDF14C1}">
            <xm:f>OR(AND($D$344=Tablas!$C$61,$G$344=Tablas!$C$53),AND($D$344=Tablas!$C$54),AND($D$344=Tablas!$C$62,$G$344=Tablas!$C$53),AND($D$344=Tablas!$C$62,$G$344=Tablas!$C$54),AND($D$344=Tablas!$C$62,$G$344=Tablas!$C$56))</xm:f>
            <x14:dxf>
              <fill>
                <patternFill>
                  <bgColor rgb="FFB9E0FF"/>
                </patternFill>
              </fill>
            </x14:dxf>
          </x14:cfRule>
          <xm:sqref>AV1406:AV1408</xm:sqref>
        </x14:conditionalFormatting>
        <x14:conditionalFormatting xmlns:xm="http://schemas.microsoft.com/office/excel/2006/main">
          <x14:cfRule type="expression" priority="897" id="{A6B6FA4E-ABC7-4430-B7D4-71678D419D30}">
            <xm:f>OR(AND($D$344=Tablas!$C$61,$G$344=Tablas!$C$53),AND($D$344=Tablas!$C$54),AND($D$344=Tablas!$C$62,$G$344=Tablas!$C$53),AND($D$344=Tablas!$C$62,$G$344=Tablas!$C$54),AND($D$344=Tablas!$C$62,$G$344=Tablas!$C$56))</xm:f>
            <x14:dxf>
              <fill>
                <patternFill>
                  <bgColor rgb="FFB9E0FF"/>
                </patternFill>
              </fill>
            </x14:dxf>
          </x14:cfRule>
          <xm:sqref>AO1409:AV1409</xm:sqref>
        </x14:conditionalFormatting>
        <x14:conditionalFormatting xmlns:xm="http://schemas.microsoft.com/office/excel/2006/main">
          <x14:cfRule type="expression" priority="896" id="{D9189878-6090-4B02-AC6D-81970D2271CE}">
            <xm:f>AND($E$198&lt;&gt;$J$209,OR(AND($D$104=Tablas!$C$61,$G$104=Tablas!$C$53),AND($D$104=Tablas!$C$61,$G$104=Tablas!$C$54),AND($D$104=Tablas!$C$62,$G$104=Tablas!$C$53),AND($D$104=Tablas!$C$62,$G$104=Tablas!$C$54),AND($D$104=Tablas!$C$62,$G$104=Tablas!$C$56)))</xm:f>
            <x14:dxf>
              <fill>
                <patternFill>
                  <bgColor rgb="FFFF9999"/>
                </patternFill>
              </fill>
            </x14:dxf>
          </x14:cfRule>
          <xm:sqref>AV1409</xm:sqref>
        </x14:conditionalFormatting>
        <x14:conditionalFormatting xmlns:xm="http://schemas.microsoft.com/office/excel/2006/main">
          <x14:cfRule type="expression" priority="895" id="{DCD58051-F070-4491-B271-E06CF4C95CA9}">
            <xm:f>AND($D$344=Tablas!$C$62,$G$344=Tablas!$C$54,$E$414&gt;0)</xm:f>
            <x14:dxf>
              <border>
                <left style="thin">
                  <color auto="1"/>
                </left>
                <right style="thin">
                  <color auto="1"/>
                </right>
                <top style="thin">
                  <color auto="1"/>
                </top>
                <bottom style="thin">
                  <color auto="1"/>
                </bottom>
              </border>
            </x14:dxf>
          </x14:cfRule>
          <xm:sqref>AR1444:AV1448</xm:sqref>
        </x14:conditionalFormatting>
        <x14:conditionalFormatting xmlns:xm="http://schemas.microsoft.com/office/excel/2006/main">
          <x14:cfRule type="expression" priority="894" id="{98A0E57D-FA15-4D13-8598-743F5F331DC8}">
            <xm:f>AND($D$344=Tablas!$C$62,$G$344=Tablas!$C$54,$E$414&gt;0)</xm:f>
            <x14:dxf>
              <fill>
                <patternFill>
                  <bgColor rgb="FFB9E0FF"/>
                </patternFill>
              </fill>
            </x14:dxf>
          </x14:cfRule>
          <xm:sqref>AR1444:AV1444</xm:sqref>
        </x14:conditionalFormatting>
        <x14:conditionalFormatting xmlns:xm="http://schemas.microsoft.com/office/excel/2006/main">
          <x14:cfRule type="expression" priority="893" id="{BFF65FF7-0EB2-49F4-B10D-173875DBC0C0}">
            <xm:f>AND($H$419=Tablas!$C$41,$H$431&lt;&gt;$E$414)</xm:f>
            <x14:dxf>
              <fill>
                <patternFill>
                  <bgColor rgb="FFFF9999"/>
                </patternFill>
              </fill>
            </x14:dxf>
          </x14:cfRule>
          <xm:sqref>AT1391</xm:sqref>
        </x14:conditionalFormatting>
        <x14:conditionalFormatting xmlns:xm="http://schemas.microsoft.com/office/excel/2006/main">
          <x14:cfRule type="expression" priority="850" id="{238A903B-CC20-442A-B43A-BE5D0EE0216C}">
            <xm:f>OR(AND($D$344=Tablas!$C$62,$G$344=Tablas!$C$54),AND($D$344=Tablas!$C$62,$G$344=Tablas!$C$57))</xm:f>
            <x14:dxf>
              <border>
                <left style="thin">
                  <color auto="1"/>
                </left>
                <right style="thin">
                  <color auto="1"/>
                </right>
                <top style="thin">
                  <color auto="1"/>
                </top>
                <bottom style="thin">
                  <color auto="1"/>
                </bottom>
                <vertical/>
                <horizontal/>
              </border>
            </x14:dxf>
          </x14:cfRule>
          <xm:sqref>AP1684:AQ1688</xm:sqref>
        </x14:conditionalFormatting>
        <x14:conditionalFormatting xmlns:xm="http://schemas.microsoft.com/office/excel/2006/main">
          <x14:cfRule type="expression" priority="849" id="{500CFF8D-8F59-473C-835D-E6729BE08BCB}">
            <xm:f>OR(AND($D$344=Tablas!$C$62,$G$344=Tablas!$C$54),AND($D$344=Tablas!$C$62,$G$344=Tablas!$C$57))</xm:f>
            <x14:dxf>
              <fill>
                <patternFill>
                  <bgColor rgb="FFB7E0FF"/>
                </patternFill>
              </fill>
            </x14:dxf>
          </x14:cfRule>
          <xm:sqref>AP1684</xm:sqref>
        </x14:conditionalFormatting>
        <x14:conditionalFormatting xmlns:xm="http://schemas.microsoft.com/office/excel/2006/main">
          <x14:cfRule type="expression" priority="892" id="{79559436-AF9E-4B37-92D0-06C739678D84}">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AO1592:AS1607</xm:sqref>
        </x14:conditionalFormatting>
        <x14:conditionalFormatting xmlns:xm="http://schemas.microsoft.com/office/excel/2006/main">
          <x14:cfRule type="expression" priority="889" id="{78B572B7-CC61-4F3B-A2E3-6C77E5B8C17C}">
            <xm:f>OR($D$386=Tablas!$C$35,$D$386=Tablas!$C$36,$D$3866=Tablas!$C$37)</xm:f>
            <x14:dxf>
              <fill>
                <patternFill>
                  <bgColor rgb="FFB7E0FF"/>
                </patternFill>
              </fill>
            </x14:dxf>
          </x14:cfRule>
          <xm:sqref>AO1592:AS1592</xm:sqref>
        </x14:conditionalFormatting>
        <x14:conditionalFormatting xmlns:xm="http://schemas.microsoft.com/office/excel/2006/main">
          <x14:cfRule type="expression" priority="887" id="{831BBF72-302B-4310-BB41-6C74981B961B}">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AQ1627:AT1631</xm:sqref>
        </x14:conditionalFormatting>
        <x14:conditionalFormatting xmlns:xm="http://schemas.microsoft.com/office/excel/2006/main">
          <x14:cfRule type="expression" priority="886" id="{875E833E-0E19-4990-A8EF-1E81CBBD3A76}">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AO1628:AP1631</xm:sqref>
        </x14:conditionalFormatting>
        <x14:conditionalFormatting xmlns:xm="http://schemas.microsoft.com/office/excel/2006/main">
          <x14:cfRule type="expression" priority="885" id="{9CA17700-A6AF-4129-90A3-CD33FD4816E8}">
            <xm:f>$H$419=Tablas!$C$41</xm:f>
            <x14:dxf>
              <fill>
                <patternFill>
                  <bgColor rgb="FFB9E0FF"/>
                </patternFill>
              </fill>
            </x14:dxf>
          </x14:cfRule>
          <xm:sqref>AQ1627:AT1627</xm:sqref>
        </x14:conditionalFormatting>
        <x14:conditionalFormatting xmlns:xm="http://schemas.microsoft.com/office/excel/2006/main">
          <x14:cfRule type="expression" priority="884" id="{99C423CE-2F66-4833-83DE-4EB99550B64D}">
            <xm:f>$H$419=Tablas!$C$41</xm:f>
            <x14:dxf>
              <fill>
                <patternFill>
                  <bgColor rgb="FFB9E0FF"/>
                </patternFill>
              </fill>
            </x14:dxf>
          </x14:cfRule>
          <xm:sqref>AO1631:AP1631</xm:sqref>
        </x14:conditionalFormatting>
        <x14:conditionalFormatting xmlns:xm="http://schemas.microsoft.com/office/excel/2006/main">
          <x14:cfRule type="cellIs" priority="881" operator="notEqual" id="{D73D063A-35AF-456E-8501-0D4623E0F123}">
            <xm:f>'Dotacion de personal'!$F$38</xm:f>
            <x14:dxf>
              <fill>
                <patternFill>
                  <bgColor rgb="FFFF9999"/>
                </patternFill>
              </fill>
            </x14:dxf>
          </x14:cfRule>
          <xm:sqref>AQ1646</xm:sqref>
        </x14:conditionalFormatting>
        <x14:conditionalFormatting xmlns:xm="http://schemas.microsoft.com/office/excel/2006/main">
          <x14:cfRule type="cellIs" priority="880" operator="notEqual" id="{0A9A5E71-1E8F-4803-B46C-94738C809F8C}">
            <xm:f>'Dotacion de personal'!$G$38</xm:f>
            <x14:dxf>
              <fill>
                <patternFill>
                  <bgColor rgb="FFFF9999"/>
                </patternFill>
              </fill>
            </x14:dxf>
          </x14:cfRule>
          <xm:sqref>AR1646</xm:sqref>
        </x14:conditionalFormatting>
        <x14:conditionalFormatting xmlns:xm="http://schemas.microsoft.com/office/excel/2006/main">
          <x14:cfRule type="cellIs" priority="879" operator="notEqual" id="{57276EDF-320A-471E-9D33-42372DC42826}">
            <xm:f>'Dotacion de personal'!$H$38</xm:f>
            <x14:dxf>
              <fill>
                <patternFill>
                  <bgColor rgb="FFFF9999"/>
                </patternFill>
              </fill>
            </x14:dxf>
          </x14:cfRule>
          <xm:sqref>AS1646</xm:sqref>
        </x14:conditionalFormatting>
        <x14:conditionalFormatting xmlns:xm="http://schemas.microsoft.com/office/excel/2006/main">
          <x14:cfRule type="cellIs" priority="878" operator="notEqual" id="{64CF33E1-79ED-43F4-8790-AE93CC6DE232}">
            <xm:f>'Dotacion de personal'!$I$38</xm:f>
            <x14:dxf>
              <fill>
                <patternFill>
                  <bgColor rgb="FFFF9999"/>
                </patternFill>
              </fill>
            </x14:dxf>
          </x14:cfRule>
          <xm:sqref>AT1646</xm:sqref>
        </x14:conditionalFormatting>
        <x14:conditionalFormatting xmlns:xm="http://schemas.microsoft.com/office/excel/2006/main">
          <x14:cfRule type="cellIs" priority="877" operator="notEqual" id="{E9D42D62-F9A5-456C-B6F2-8A72895BA5B5}">
            <xm:f>'Dotacion de personal'!$J$38</xm:f>
            <x14:dxf>
              <fill>
                <patternFill>
                  <bgColor rgb="FFFF9999"/>
                </patternFill>
              </fill>
            </x14:dxf>
          </x14:cfRule>
          <xm:sqref>AU1646</xm:sqref>
        </x14:conditionalFormatting>
        <x14:conditionalFormatting xmlns:xm="http://schemas.microsoft.com/office/excel/2006/main">
          <x14:cfRule type="cellIs" priority="876" operator="notEqual" id="{DC884DCA-1AAD-434F-AF8D-4714CC7BD915}">
            <xm:f>'Dotacion de personal'!$F$39</xm:f>
            <x14:dxf>
              <fill>
                <patternFill>
                  <bgColor rgb="FFFF9999"/>
                </patternFill>
              </fill>
            </x14:dxf>
          </x14:cfRule>
          <xm:sqref>AQ1647</xm:sqref>
        </x14:conditionalFormatting>
        <x14:conditionalFormatting xmlns:xm="http://schemas.microsoft.com/office/excel/2006/main">
          <x14:cfRule type="cellIs" priority="875" operator="notEqual" id="{8850DC97-E33F-40A2-BD17-3105821E5350}">
            <xm:f>'Dotacion de personal'!$F$40</xm:f>
            <x14:dxf>
              <fill>
                <patternFill>
                  <bgColor rgb="FFFF9999"/>
                </patternFill>
              </fill>
            </x14:dxf>
          </x14:cfRule>
          <xm:sqref>AQ1648</xm:sqref>
        </x14:conditionalFormatting>
        <x14:conditionalFormatting xmlns:xm="http://schemas.microsoft.com/office/excel/2006/main">
          <x14:cfRule type="cellIs" priority="874" operator="notEqual" id="{C2B10DD7-C9E1-4169-8D4E-084E2695CD46}">
            <xm:f>'Dotacion de personal'!$G$39</xm:f>
            <x14:dxf>
              <fill>
                <patternFill>
                  <bgColor rgb="FFFF9999"/>
                </patternFill>
              </fill>
            </x14:dxf>
          </x14:cfRule>
          <xm:sqref>AR1647</xm:sqref>
        </x14:conditionalFormatting>
        <x14:conditionalFormatting xmlns:xm="http://schemas.microsoft.com/office/excel/2006/main">
          <x14:cfRule type="cellIs" priority="873" operator="notEqual" id="{E9B3707B-3670-4350-961B-D1A5671C427F}">
            <xm:f>'Dotacion de personal'!$G$40</xm:f>
            <x14:dxf>
              <fill>
                <patternFill>
                  <bgColor rgb="FFFF9999"/>
                </patternFill>
              </fill>
            </x14:dxf>
          </x14:cfRule>
          <xm:sqref>AR1648</xm:sqref>
        </x14:conditionalFormatting>
        <x14:conditionalFormatting xmlns:xm="http://schemas.microsoft.com/office/excel/2006/main">
          <x14:cfRule type="cellIs" priority="872" operator="notEqual" id="{B4F353CD-836C-43FA-9BF5-185F9CB75758}">
            <xm:f>'Dotacion de personal'!$H$39</xm:f>
            <x14:dxf>
              <fill>
                <patternFill>
                  <bgColor rgb="FFFF9999"/>
                </patternFill>
              </fill>
            </x14:dxf>
          </x14:cfRule>
          <xm:sqref>AS1647</xm:sqref>
        </x14:conditionalFormatting>
        <x14:conditionalFormatting xmlns:xm="http://schemas.microsoft.com/office/excel/2006/main">
          <x14:cfRule type="cellIs" priority="871" operator="notEqual" id="{37AB53AA-AB7F-473C-AD30-A2B1579A133D}">
            <xm:f>'Dotacion de personal'!$H$40</xm:f>
            <x14:dxf>
              <fill>
                <patternFill>
                  <bgColor rgb="FFFF9999"/>
                </patternFill>
              </fill>
            </x14:dxf>
          </x14:cfRule>
          <xm:sqref>AS1648</xm:sqref>
        </x14:conditionalFormatting>
        <x14:conditionalFormatting xmlns:xm="http://schemas.microsoft.com/office/excel/2006/main">
          <x14:cfRule type="cellIs" priority="870" operator="notEqual" id="{6B9A5C18-4591-40D8-B933-34ABAC0C48BB}">
            <xm:f>'Dotacion de personal'!$I$39</xm:f>
            <x14:dxf>
              <fill>
                <patternFill>
                  <bgColor rgb="FFFF9999"/>
                </patternFill>
              </fill>
            </x14:dxf>
          </x14:cfRule>
          <xm:sqref>AT1647</xm:sqref>
        </x14:conditionalFormatting>
        <x14:conditionalFormatting xmlns:xm="http://schemas.microsoft.com/office/excel/2006/main">
          <x14:cfRule type="cellIs" priority="869" operator="notEqual" id="{D2872B18-315C-453E-A18B-246C682EE2CF}">
            <xm:f>'Dotacion de personal'!$I$40</xm:f>
            <x14:dxf>
              <fill>
                <patternFill>
                  <bgColor rgb="FFFF9999"/>
                </patternFill>
              </fill>
            </x14:dxf>
          </x14:cfRule>
          <xm:sqref>AT1648</xm:sqref>
        </x14:conditionalFormatting>
        <x14:conditionalFormatting xmlns:xm="http://schemas.microsoft.com/office/excel/2006/main">
          <x14:cfRule type="cellIs" priority="868" operator="notEqual" id="{C99755EA-3ED3-47B8-A653-EFEC19994441}">
            <xm:f>'Dotacion de personal'!$J$39</xm:f>
            <x14:dxf>
              <fill>
                <patternFill>
                  <bgColor rgb="FFFF9999"/>
                </patternFill>
              </fill>
            </x14:dxf>
          </x14:cfRule>
          <xm:sqref>AU1647</xm:sqref>
        </x14:conditionalFormatting>
        <x14:conditionalFormatting xmlns:xm="http://schemas.microsoft.com/office/excel/2006/main">
          <x14:cfRule type="cellIs" priority="867" operator="notEqual" id="{B99F5D7F-3911-46F6-949B-5799E0237DDB}">
            <xm:f>'Dotacion de personal'!$J$40</xm:f>
            <x14:dxf>
              <fill>
                <patternFill>
                  <bgColor rgb="FFFF9999"/>
                </patternFill>
              </fill>
            </x14:dxf>
          </x14:cfRule>
          <xm:sqref>AU1648</xm:sqref>
        </x14:conditionalFormatting>
        <x14:conditionalFormatting xmlns:xm="http://schemas.microsoft.com/office/excel/2006/main">
          <x14:cfRule type="expression" priority="865" id="{0C84425A-9A2B-41C3-AA49-262E9C8AA227}">
            <xm:f>$H$419=Tablas!$C$10</xm:f>
            <x14:dxf>
              <border>
                <left style="thin">
                  <color auto="1"/>
                </left>
                <right style="thin">
                  <color auto="1"/>
                </right>
                <top style="thin">
                  <color auto="1"/>
                </top>
                <bottom style="thin">
                  <color auto="1"/>
                </bottom>
                <vertical/>
                <horizontal/>
              </border>
            </x14:dxf>
          </x14:cfRule>
          <xm:sqref>AP1621</xm:sqref>
        </x14:conditionalFormatting>
        <x14:conditionalFormatting xmlns:xm="http://schemas.microsoft.com/office/excel/2006/main">
          <x14:cfRule type="expression" priority="864" id="{DCEBAB52-9F4D-4B5E-996E-65BC622C2996}">
            <xm:f>$H$419=Tablas!$C$10</xm:f>
            <x14:dxf>
              <border>
                <left style="thin">
                  <color auto="1"/>
                </left>
                <right style="thin">
                  <color auto="1"/>
                </right>
                <top style="thin">
                  <color auto="1"/>
                </top>
                <bottom style="thin">
                  <color auto="1"/>
                </bottom>
                <vertical/>
                <horizontal/>
              </border>
            </x14:dxf>
          </x14:cfRule>
          <xm:sqref>AQ1623:BB1623</xm:sqref>
        </x14:conditionalFormatting>
        <x14:conditionalFormatting xmlns:xm="http://schemas.microsoft.com/office/excel/2006/main">
          <x14:cfRule type="expression" priority="848" id="{1C337B7E-95D2-4981-9627-5FE199C8101B}">
            <xm:f>AND($D$344=Tablas!$C$62,$G$344=Tablas!$C$54)</xm:f>
            <x14:dxf>
              <border>
                <left style="thin">
                  <color auto="1"/>
                </left>
                <right style="thin">
                  <color auto="1"/>
                </right>
                <top style="thin">
                  <color auto="1"/>
                </top>
                <bottom style="thin">
                  <color auto="1"/>
                </bottom>
                <vertical/>
                <horizontal/>
              </border>
            </x14:dxf>
          </x14:cfRule>
          <xm:sqref>AP1694:AU1709 AP1710:AT1710</xm:sqref>
        </x14:conditionalFormatting>
        <x14:conditionalFormatting xmlns:xm="http://schemas.microsoft.com/office/excel/2006/main">
          <x14:cfRule type="expression" priority="847" id="{6736A1B2-ACF0-45E2-ABA6-CA69F4979403}">
            <xm:f>AND($D$344=Tablas!$C$62,$G$344=Tablas!$C$54)</xm:f>
            <x14:dxf>
              <fill>
                <patternFill>
                  <bgColor rgb="FFB7E0FF"/>
                </patternFill>
              </fill>
            </x14:dxf>
          </x14:cfRule>
          <xm:sqref>AP1694:AU1694</xm:sqref>
        </x14:conditionalFormatting>
        <x14:conditionalFormatting xmlns:xm="http://schemas.microsoft.com/office/excel/2006/main">
          <x14:cfRule type="expression" priority="846" id="{138C2958-B0E3-4719-A728-C3785D17586C}">
            <xm:f>AND($D$344=Tablas!$C$62,$G$344=Tablas!$C$54)</xm:f>
            <x14:dxf>
              <fill>
                <patternFill>
                  <bgColor rgb="FFB7E0FF"/>
                </patternFill>
              </fill>
            </x14:dxf>
          </x14:cfRule>
          <xm:sqref>AP1710:AT1710</xm:sqref>
        </x14:conditionalFormatting>
        <x14:conditionalFormatting xmlns:xm="http://schemas.microsoft.com/office/excel/2006/main">
          <x14:cfRule type="expression" priority="844" id="{3E31A3B7-EA7E-420F-8597-65E5D5808E54}">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AP1637:AQ1640</xm:sqref>
        </x14:conditionalFormatting>
        <x14:conditionalFormatting xmlns:xm="http://schemas.microsoft.com/office/excel/2006/main">
          <x14:cfRule type="expression" priority="843" id="{1F59FC00-D4FA-4181-BFA1-C9E804DA5D9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AO1638:AO1640</xm:sqref>
        </x14:conditionalFormatting>
        <x14:conditionalFormatting xmlns:xm="http://schemas.microsoft.com/office/excel/2006/main">
          <x14:cfRule type="expression" priority="842" id="{F11E2679-C61B-4327-AFD2-B4D4F3B9A1FA}">
            <xm:f>OR(AND($D$344=Tablas!$C$61,$G$344=Tablas!$C$53),AND($D$344=Tablas!$C$61,$G$344=Tablas!$C$54),AND($D$344=Tablas!$C$62,$G$344=Tablas!$C$53),AND($D$344=Tablas!$C$62,$G$344=Tablas!$C$54),AND($D$344=Tablas!$C$62,$G$344=Tablas!$C$56))</xm:f>
            <x14:dxf>
              <fill>
                <patternFill>
                  <bgColor rgb="FFB7E0FF"/>
                </patternFill>
              </fill>
            </x14:dxf>
          </x14:cfRule>
          <xm:sqref>AP1637:AQ1637</xm:sqref>
        </x14:conditionalFormatting>
        <x14:conditionalFormatting xmlns:xm="http://schemas.microsoft.com/office/excel/2006/main">
          <x14:cfRule type="expression" priority="841" id="{F0B796A9-5BBB-4A7D-AD26-F52B80EA9E92}">
            <xm:f>OR(AND($D$344=Tablas!$C$61,$G$344=Tablas!$C$53),AND($D$344=Tablas!$C$61,$G$344=Tablas!$C$54),AND($D$344=Tablas!$C$62,$G$344=Tablas!$C$53),AND($D$344=Tablas!$C$62,$G$344=Tablas!$C$54),AND($D$344=Tablas!$C$62,$G$344=Tablas!$C$56))</xm:f>
            <x14:dxf>
              <fill>
                <patternFill>
                  <bgColor rgb="FFB7E0FF"/>
                </patternFill>
              </fill>
            </x14:dxf>
          </x14:cfRule>
          <xm:sqref>AO1640</xm:sqref>
        </x14:conditionalFormatting>
        <x14:conditionalFormatting xmlns:xm="http://schemas.microsoft.com/office/excel/2006/main">
          <x14:cfRule type="expression" priority="840" id="{93A69630-E3D5-455E-B9D9-11AEEA49EE87}">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AQ1645:AV1649</xm:sqref>
        </x14:conditionalFormatting>
        <x14:conditionalFormatting xmlns:xm="http://schemas.microsoft.com/office/excel/2006/main">
          <x14:cfRule type="expression" priority="839" id="{39EE915B-F5CD-4156-A86A-B41F1F6D07E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AO1646:AP1649</xm:sqref>
        </x14:conditionalFormatting>
        <x14:conditionalFormatting xmlns:xm="http://schemas.microsoft.com/office/excel/2006/main">
          <x14:cfRule type="expression" priority="838" id="{48F57A00-05D2-4867-AFBA-02076C7DD271}">
            <xm:f>OR(AND($D$344=Tablas!$C$61,$G$344=Tablas!$C$53),AND($D$344=Tablas!$C$54),AND($D$344=Tablas!$C$62,$G$344=Tablas!$C$53),AND($D$344=Tablas!$C$62,$G$344=Tablas!$C$54),AND($D$344=Tablas!$C$62,$G$344=Tablas!$C$56))</xm:f>
            <x14:dxf>
              <fill>
                <patternFill>
                  <bgColor rgb="FFB9E0FF"/>
                </patternFill>
              </fill>
            </x14:dxf>
          </x14:cfRule>
          <xm:sqref>AQ1645:AV1645</xm:sqref>
        </x14:conditionalFormatting>
        <x14:conditionalFormatting xmlns:xm="http://schemas.microsoft.com/office/excel/2006/main">
          <x14:cfRule type="expression" priority="837" id="{EA90882F-4E15-4A28-BF81-DD8DD2F407DF}">
            <xm:f>OR(AND($D$344=Tablas!$C$61,$G$344=Tablas!$C$53),AND($D$344=Tablas!$C$54),AND($D$344=Tablas!$C$62,$G$344=Tablas!$C$53),AND($D$344=Tablas!$C$62,$G$344=Tablas!$C$54),AND($D$344=Tablas!$C$62,$G$344=Tablas!$C$56))</xm:f>
            <x14:dxf>
              <fill>
                <patternFill>
                  <bgColor rgb="FFB9E0FF"/>
                </patternFill>
              </fill>
            </x14:dxf>
          </x14:cfRule>
          <xm:sqref>AV1646:AV1648</xm:sqref>
        </x14:conditionalFormatting>
        <x14:conditionalFormatting xmlns:xm="http://schemas.microsoft.com/office/excel/2006/main">
          <x14:cfRule type="expression" priority="836" id="{78241F92-BDB1-47BB-9468-C2C78B2677A4}">
            <xm:f>OR(AND($D$344=Tablas!$C$61,$G$344=Tablas!$C$53),AND($D$344=Tablas!$C$54),AND($D$344=Tablas!$C$62,$G$344=Tablas!$C$53),AND($D$344=Tablas!$C$62,$G$344=Tablas!$C$54),AND($D$344=Tablas!$C$62,$G$344=Tablas!$C$56))</xm:f>
            <x14:dxf>
              <fill>
                <patternFill>
                  <bgColor rgb="FFB9E0FF"/>
                </patternFill>
              </fill>
            </x14:dxf>
          </x14:cfRule>
          <xm:sqref>AO1649:AV1649</xm:sqref>
        </x14:conditionalFormatting>
        <x14:conditionalFormatting xmlns:xm="http://schemas.microsoft.com/office/excel/2006/main">
          <x14:cfRule type="expression" priority="835" id="{039A5E99-103E-4E6C-BDE0-BC7CF81919C0}">
            <xm:f>AND($E$198&lt;&gt;$J$209,OR(AND($D$104=Tablas!$C$61,$G$104=Tablas!$C$53),AND($D$104=Tablas!$C$61,$G$104=Tablas!$C$54),AND($D$104=Tablas!$C$62,$G$104=Tablas!$C$53),AND($D$104=Tablas!$C$62,$G$104=Tablas!$C$54),AND($D$104=Tablas!$C$62,$G$104=Tablas!$C$56)))</xm:f>
            <x14:dxf>
              <fill>
                <patternFill>
                  <bgColor rgb="FFFF9999"/>
                </patternFill>
              </fill>
            </x14:dxf>
          </x14:cfRule>
          <xm:sqref>AV1649</xm:sqref>
        </x14:conditionalFormatting>
        <x14:conditionalFormatting xmlns:xm="http://schemas.microsoft.com/office/excel/2006/main">
          <x14:cfRule type="expression" priority="834" id="{1D8E8BB1-86E8-4FD8-A8AC-4CD8D2E0AEAB}">
            <xm:f>AND($D$344=Tablas!$C$62,$G$344=Tablas!$C$54,$E$414&gt;0)</xm:f>
            <x14:dxf>
              <border>
                <left style="thin">
                  <color auto="1"/>
                </left>
                <right style="thin">
                  <color auto="1"/>
                </right>
                <top style="thin">
                  <color auto="1"/>
                </top>
                <bottom style="thin">
                  <color auto="1"/>
                </bottom>
              </border>
            </x14:dxf>
          </x14:cfRule>
          <xm:sqref>AR1684:AV1688</xm:sqref>
        </x14:conditionalFormatting>
        <x14:conditionalFormatting xmlns:xm="http://schemas.microsoft.com/office/excel/2006/main">
          <x14:cfRule type="expression" priority="833" id="{8686B5ED-B28B-4A1D-9934-850DA214778D}">
            <xm:f>AND($D$344=Tablas!$C$62,$G$344=Tablas!$C$54,$E$414&gt;0)</xm:f>
            <x14:dxf>
              <fill>
                <patternFill>
                  <bgColor rgb="FFB9E0FF"/>
                </patternFill>
              </fill>
            </x14:dxf>
          </x14:cfRule>
          <xm:sqref>AR1684:AV1684</xm:sqref>
        </x14:conditionalFormatting>
        <x14:conditionalFormatting xmlns:xm="http://schemas.microsoft.com/office/excel/2006/main">
          <x14:cfRule type="expression" priority="832" id="{1E5555F3-9A55-45FB-8FE8-E1880EB1F215}">
            <xm:f>AND($H$419=Tablas!$C$41,$H$431&lt;&gt;$E$414)</xm:f>
            <x14:dxf>
              <fill>
                <patternFill>
                  <bgColor rgb="FFFF9999"/>
                </patternFill>
              </fill>
            </x14:dxf>
          </x14:cfRule>
          <xm:sqref>AT1631</xm:sqref>
        </x14:conditionalFormatting>
        <x14:conditionalFormatting xmlns:xm="http://schemas.microsoft.com/office/excel/2006/main">
          <x14:cfRule type="expression" priority="789" id="{D6FFF72C-F98F-40F1-867F-0CC70FCC0ADC}">
            <xm:f>OR(AND($D$344=Tablas!$C$62,$G$344=Tablas!$C$54),AND($D$344=Tablas!$C$62,$G$344=Tablas!$C$57))</xm:f>
            <x14:dxf>
              <border>
                <left style="thin">
                  <color auto="1"/>
                </left>
                <right style="thin">
                  <color auto="1"/>
                </right>
                <top style="thin">
                  <color auto="1"/>
                </top>
                <bottom style="thin">
                  <color auto="1"/>
                </bottom>
                <vertical/>
                <horizontal/>
              </border>
            </x14:dxf>
          </x14:cfRule>
          <xm:sqref>AP1924:AQ1928</xm:sqref>
        </x14:conditionalFormatting>
        <x14:conditionalFormatting xmlns:xm="http://schemas.microsoft.com/office/excel/2006/main">
          <x14:cfRule type="expression" priority="788" id="{2BF94310-1A14-418B-836E-D6D2C9B9CE6B}">
            <xm:f>OR(AND($D$344=Tablas!$C$62,$G$344=Tablas!$C$54),AND($D$344=Tablas!$C$62,$G$344=Tablas!$C$57))</xm:f>
            <x14:dxf>
              <fill>
                <patternFill>
                  <bgColor rgb="FFB7E0FF"/>
                </patternFill>
              </fill>
            </x14:dxf>
          </x14:cfRule>
          <xm:sqref>AP1924</xm:sqref>
        </x14:conditionalFormatting>
        <x14:conditionalFormatting xmlns:xm="http://schemas.microsoft.com/office/excel/2006/main">
          <x14:cfRule type="expression" priority="831" id="{1321E319-D804-4C62-8AB6-54D3480BDFD5}">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AO1832:AS1847</xm:sqref>
        </x14:conditionalFormatting>
        <x14:conditionalFormatting xmlns:xm="http://schemas.microsoft.com/office/excel/2006/main">
          <x14:cfRule type="expression" priority="828" id="{9C7D02A0-191D-4B9D-8723-B68973539B8E}">
            <xm:f>OR($D$386=Tablas!$C$35,$D$386=Tablas!$C$36,$D$3866=Tablas!$C$37)</xm:f>
            <x14:dxf>
              <fill>
                <patternFill>
                  <bgColor rgb="FFB7E0FF"/>
                </patternFill>
              </fill>
            </x14:dxf>
          </x14:cfRule>
          <xm:sqref>AO1832:AS1832</xm:sqref>
        </x14:conditionalFormatting>
        <x14:conditionalFormatting xmlns:xm="http://schemas.microsoft.com/office/excel/2006/main">
          <x14:cfRule type="expression" priority="826" id="{35A4CCCC-150C-4029-AA4A-0324D55803F1}">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AQ1867:AT1871</xm:sqref>
        </x14:conditionalFormatting>
        <x14:conditionalFormatting xmlns:xm="http://schemas.microsoft.com/office/excel/2006/main">
          <x14:cfRule type="expression" priority="825" id="{DCB37C00-0006-4755-ABF1-2596019E0EB6}">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AO1868:AP1871</xm:sqref>
        </x14:conditionalFormatting>
        <x14:conditionalFormatting xmlns:xm="http://schemas.microsoft.com/office/excel/2006/main">
          <x14:cfRule type="expression" priority="824" id="{FCEC848C-DC82-4819-BAF8-4E143224B15E}">
            <xm:f>$H$419=Tablas!$C$41</xm:f>
            <x14:dxf>
              <fill>
                <patternFill>
                  <bgColor rgb="FFB9E0FF"/>
                </patternFill>
              </fill>
            </x14:dxf>
          </x14:cfRule>
          <xm:sqref>AQ1867:AT1867</xm:sqref>
        </x14:conditionalFormatting>
        <x14:conditionalFormatting xmlns:xm="http://schemas.microsoft.com/office/excel/2006/main">
          <x14:cfRule type="expression" priority="823" id="{F65FE093-A1A8-4A7C-B1B7-9C5001870082}">
            <xm:f>$H$419=Tablas!$C$41</xm:f>
            <x14:dxf>
              <fill>
                <patternFill>
                  <bgColor rgb="FFB9E0FF"/>
                </patternFill>
              </fill>
            </x14:dxf>
          </x14:cfRule>
          <xm:sqref>AO1871:AP1871</xm:sqref>
        </x14:conditionalFormatting>
        <x14:conditionalFormatting xmlns:xm="http://schemas.microsoft.com/office/excel/2006/main">
          <x14:cfRule type="cellIs" priority="820" operator="notEqual" id="{793869DB-BA04-46BA-B06A-369C5F85ABEF}">
            <xm:f>'Dotacion de personal'!$F$38</xm:f>
            <x14:dxf>
              <fill>
                <patternFill>
                  <bgColor rgb="FFFF9999"/>
                </patternFill>
              </fill>
            </x14:dxf>
          </x14:cfRule>
          <xm:sqref>AQ1886</xm:sqref>
        </x14:conditionalFormatting>
        <x14:conditionalFormatting xmlns:xm="http://schemas.microsoft.com/office/excel/2006/main">
          <x14:cfRule type="cellIs" priority="819" operator="notEqual" id="{060057F3-B632-4582-A775-CDFB5FB99A32}">
            <xm:f>'Dotacion de personal'!$G$38</xm:f>
            <x14:dxf>
              <fill>
                <patternFill>
                  <bgColor rgb="FFFF9999"/>
                </patternFill>
              </fill>
            </x14:dxf>
          </x14:cfRule>
          <xm:sqref>AR1886</xm:sqref>
        </x14:conditionalFormatting>
        <x14:conditionalFormatting xmlns:xm="http://schemas.microsoft.com/office/excel/2006/main">
          <x14:cfRule type="cellIs" priority="818" operator="notEqual" id="{74AC2265-9988-41B4-8907-95D10037750B}">
            <xm:f>'Dotacion de personal'!$H$38</xm:f>
            <x14:dxf>
              <fill>
                <patternFill>
                  <bgColor rgb="FFFF9999"/>
                </patternFill>
              </fill>
            </x14:dxf>
          </x14:cfRule>
          <xm:sqref>AS1886</xm:sqref>
        </x14:conditionalFormatting>
        <x14:conditionalFormatting xmlns:xm="http://schemas.microsoft.com/office/excel/2006/main">
          <x14:cfRule type="cellIs" priority="817" operator="notEqual" id="{B0678423-75F1-46CA-9324-194369BBD0D3}">
            <xm:f>'Dotacion de personal'!$I$38</xm:f>
            <x14:dxf>
              <fill>
                <patternFill>
                  <bgColor rgb="FFFF9999"/>
                </patternFill>
              </fill>
            </x14:dxf>
          </x14:cfRule>
          <xm:sqref>AT1886</xm:sqref>
        </x14:conditionalFormatting>
        <x14:conditionalFormatting xmlns:xm="http://schemas.microsoft.com/office/excel/2006/main">
          <x14:cfRule type="cellIs" priority="816" operator="notEqual" id="{9DA7A9CF-67F9-4BE6-B38F-18E633E108DD}">
            <xm:f>'Dotacion de personal'!$J$38</xm:f>
            <x14:dxf>
              <fill>
                <patternFill>
                  <bgColor rgb="FFFF9999"/>
                </patternFill>
              </fill>
            </x14:dxf>
          </x14:cfRule>
          <xm:sqref>AU1886</xm:sqref>
        </x14:conditionalFormatting>
        <x14:conditionalFormatting xmlns:xm="http://schemas.microsoft.com/office/excel/2006/main">
          <x14:cfRule type="cellIs" priority="815" operator="notEqual" id="{AEB1F710-1FAE-47DF-974D-917BC850A8D6}">
            <xm:f>'Dotacion de personal'!$F$39</xm:f>
            <x14:dxf>
              <fill>
                <patternFill>
                  <bgColor rgb="FFFF9999"/>
                </patternFill>
              </fill>
            </x14:dxf>
          </x14:cfRule>
          <xm:sqref>AQ1887</xm:sqref>
        </x14:conditionalFormatting>
        <x14:conditionalFormatting xmlns:xm="http://schemas.microsoft.com/office/excel/2006/main">
          <x14:cfRule type="cellIs" priority="814" operator="notEqual" id="{F92F5D58-3542-425B-9C62-C5EEF0B22D88}">
            <xm:f>'Dotacion de personal'!$F$40</xm:f>
            <x14:dxf>
              <fill>
                <patternFill>
                  <bgColor rgb="FFFF9999"/>
                </patternFill>
              </fill>
            </x14:dxf>
          </x14:cfRule>
          <xm:sqref>AQ1888</xm:sqref>
        </x14:conditionalFormatting>
        <x14:conditionalFormatting xmlns:xm="http://schemas.microsoft.com/office/excel/2006/main">
          <x14:cfRule type="cellIs" priority="813" operator="notEqual" id="{1C1028D3-4623-4E69-BB53-8489AAC83821}">
            <xm:f>'Dotacion de personal'!$G$39</xm:f>
            <x14:dxf>
              <fill>
                <patternFill>
                  <bgColor rgb="FFFF9999"/>
                </patternFill>
              </fill>
            </x14:dxf>
          </x14:cfRule>
          <xm:sqref>AR1887</xm:sqref>
        </x14:conditionalFormatting>
        <x14:conditionalFormatting xmlns:xm="http://schemas.microsoft.com/office/excel/2006/main">
          <x14:cfRule type="cellIs" priority="812" operator="notEqual" id="{DDDE3117-5CDD-4B03-9D57-59346C6409A8}">
            <xm:f>'Dotacion de personal'!$G$40</xm:f>
            <x14:dxf>
              <fill>
                <patternFill>
                  <bgColor rgb="FFFF9999"/>
                </patternFill>
              </fill>
            </x14:dxf>
          </x14:cfRule>
          <xm:sqref>AR1888</xm:sqref>
        </x14:conditionalFormatting>
        <x14:conditionalFormatting xmlns:xm="http://schemas.microsoft.com/office/excel/2006/main">
          <x14:cfRule type="cellIs" priority="811" operator="notEqual" id="{D2FAD728-6C61-4EE9-9C1A-55D6E378B1B6}">
            <xm:f>'Dotacion de personal'!$H$39</xm:f>
            <x14:dxf>
              <fill>
                <patternFill>
                  <bgColor rgb="FFFF9999"/>
                </patternFill>
              </fill>
            </x14:dxf>
          </x14:cfRule>
          <xm:sqref>AS1887</xm:sqref>
        </x14:conditionalFormatting>
        <x14:conditionalFormatting xmlns:xm="http://schemas.microsoft.com/office/excel/2006/main">
          <x14:cfRule type="cellIs" priority="810" operator="notEqual" id="{A1D74AFC-58ED-4E9A-A909-D48F629423C5}">
            <xm:f>'Dotacion de personal'!$H$40</xm:f>
            <x14:dxf>
              <fill>
                <patternFill>
                  <bgColor rgb="FFFF9999"/>
                </patternFill>
              </fill>
            </x14:dxf>
          </x14:cfRule>
          <xm:sqref>AS1888</xm:sqref>
        </x14:conditionalFormatting>
        <x14:conditionalFormatting xmlns:xm="http://schemas.microsoft.com/office/excel/2006/main">
          <x14:cfRule type="cellIs" priority="809" operator="notEqual" id="{66F729DA-F7B4-4C4E-BDB4-1FD796EB232C}">
            <xm:f>'Dotacion de personal'!$I$39</xm:f>
            <x14:dxf>
              <fill>
                <patternFill>
                  <bgColor rgb="FFFF9999"/>
                </patternFill>
              </fill>
            </x14:dxf>
          </x14:cfRule>
          <xm:sqref>AT1887</xm:sqref>
        </x14:conditionalFormatting>
        <x14:conditionalFormatting xmlns:xm="http://schemas.microsoft.com/office/excel/2006/main">
          <x14:cfRule type="cellIs" priority="808" operator="notEqual" id="{85F17FA1-EDE7-4359-A462-C4A724259264}">
            <xm:f>'Dotacion de personal'!$I$40</xm:f>
            <x14:dxf>
              <fill>
                <patternFill>
                  <bgColor rgb="FFFF9999"/>
                </patternFill>
              </fill>
            </x14:dxf>
          </x14:cfRule>
          <xm:sqref>AT1888</xm:sqref>
        </x14:conditionalFormatting>
        <x14:conditionalFormatting xmlns:xm="http://schemas.microsoft.com/office/excel/2006/main">
          <x14:cfRule type="cellIs" priority="807" operator="notEqual" id="{38A824A6-4A67-493F-8BC4-D14D3689F7B4}">
            <xm:f>'Dotacion de personal'!$J$39</xm:f>
            <x14:dxf>
              <fill>
                <patternFill>
                  <bgColor rgb="FFFF9999"/>
                </patternFill>
              </fill>
            </x14:dxf>
          </x14:cfRule>
          <xm:sqref>AU1887</xm:sqref>
        </x14:conditionalFormatting>
        <x14:conditionalFormatting xmlns:xm="http://schemas.microsoft.com/office/excel/2006/main">
          <x14:cfRule type="cellIs" priority="806" operator="notEqual" id="{2A894650-8D1C-45EC-8B62-51C44085D21F}">
            <xm:f>'Dotacion de personal'!$J$40</xm:f>
            <x14:dxf>
              <fill>
                <patternFill>
                  <bgColor rgb="FFFF9999"/>
                </patternFill>
              </fill>
            </x14:dxf>
          </x14:cfRule>
          <xm:sqref>AU1888</xm:sqref>
        </x14:conditionalFormatting>
        <x14:conditionalFormatting xmlns:xm="http://schemas.microsoft.com/office/excel/2006/main">
          <x14:cfRule type="expression" priority="804" id="{ACFA8172-7C21-4BF7-9147-F8593982EF96}">
            <xm:f>$H$419=Tablas!$C$10</xm:f>
            <x14:dxf>
              <border>
                <left style="thin">
                  <color auto="1"/>
                </left>
                <right style="thin">
                  <color auto="1"/>
                </right>
                <top style="thin">
                  <color auto="1"/>
                </top>
                <bottom style="thin">
                  <color auto="1"/>
                </bottom>
                <vertical/>
                <horizontal/>
              </border>
            </x14:dxf>
          </x14:cfRule>
          <xm:sqref>AP1861</xm:sqref>
        </x14:conditionalFormatting>
        <x14:conditionalFormatting xmlns:xm="http://schemas.microsoft.com/office/excel/2006/main">
          <x14:cfRule type="expression" priority="803" id="{2A4FCE81-23F5-4C66-AF24-120D1A3243EC}">
            <xm:f>$H$419=Tablas!$C$10</xm:f>
            <x14:dxf>
              <border>
                <left style="thin">
                  <color auto="1"/>
                </left>
                <right style="thin">
                  <color auto="1"/>
                </right>
                <top style="thin">
                  <color auto="1"/>
                </top>
                <bottom style="thin">
                  <color auto="1"/>
                </bottom>
                <vertical/>
                <horizontal/>
              </border>
            </x14:dxf>
          </x14:cfRule>
          <xm:sqref>AQ1863:BB1863</xm:sqref>
        </x14:conditionalFormatting>
        <x14:conditionalFormatting xmlns:xm="http://schemas.microsoft.com/office/excel/2006/main">
          <x14:cfRule type="expression" priority="787" id="{2EAA8569-D93C-445D-91EE-A5530974E82D}">
            <xm:f>AND($D$344=Tablas!$C$62,$G$344=Tablas!$C$54)</xm:f>
            <x14:dxf>
              <border>
                <left style="thin">
                  <color auto="1"/>
                </left>
                <right style="thin">
                  <color auto="1"/>
                </right>
                <top style="thin">
                  <color auto="1"/>
                </top>
                <bottom style="thin">
                  <color auto="1"/>
                </bottom>
                <vertical/>
                <horizontal/>
              </border>
            </x14:dxf>
          </x14:cfRule>
          <xm:sqref>AP1934:AU1949 AP1950:AT1950</xm:sqref>
        </x14:conditionalFormatting>
        <x14:conditionalFormatting xmlns:xm="http://schemas.microsoft.com/office/excel/2006/main">
          <x14:cfRule type="expression" priority="786" id="{9021FD90-C0F3-4671-8395-3F5AF5ACAF72}">
            <xm:f>AND($D$344=Tablas!$C$62,$G$344=Tablas!$C$54)</xm:f>
            <x14:dxf>
              <fill>
                <patternFill>
                  <bgColor rgb="FFB7E0FF"/>
                </patternFill>
              </fill>
            </x14:dxf>
          </x14:cfRule>
          <xm:sqref>AP1934:AU1934</xm:sqref>
        </x14:conditionalFormatting>
        <x14:conditionalFormatting xmlns:xm="http://schemas.microsoft.com/office/excel/2006/main">
          <x14:cfRule type="expression" priority="785" id="{C7E242B6-D786-439A-BD83-4BBBED3AF22A}">
            <xm:f>AND($D$344=Tablas!$C$62,$G$344=Tablas!$C$54)</xm:f>
            <x14:dxf>
              <fill>
                <patternFill>
                  <bgColor rgb="FFB7E0FF"/>
                </patternFill>
              </fill>
            </x14:dxf>
          </x14:cfRule>
          <xm:sqref>AP1950:AT1950</xm:sqref>
        </x14:conditionalFormatting>
        <x14:conditionalFormatting xmlns:xm="http://schemas.microsoft.com/office/excel/2006/main">
          <x14:cfRule type="expression" priority="783" id="{7C47BD39-E943-4A77-A696-5F1B5FEEC2C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AP1877:AQ1880</xm:sqref>
        </x14:conditionalFormatting>
        <x14:conditionalFormatting xmlns:xm="http://schemas.microsoft.com/office/excel/2006/main">
          <x14:cfRule type="expression" priority="782" id="{ECEBB4D3-351D-491E-8C4D-29C5C6509CE7}">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AO1878:AO1880</xm:sqref>
        </x14:conditionalFormatting>
        <x14:conditionalFormatting xmlns:xm="http://schemas.microsoft.com/office/excel/2006/main">
          <x14:cfRule type="expression" priority="781" id="{5D2B0072-EDF5-4A42-B5B3-99FCFC7211CF}">
            <xm:f>OR(AND($D$344=Tablas!$C$61,$G$344=Tablas!$C$53),AND($D$344=Tablas!$C$61,$G$344=Tablas!$C$54),AND($D$344=Tablas!$C$62,$G$344=Tablas!$C$53),AND($D$344=Tablas!$C$62,$G$344=Tablas!$C$54),AND($D$344=Tablas!$C$62,$G$344=Tablas!$C$56))</xm:f>
            <x14:dxf>
              <fill>
                <patternFill>
                  <bgColor rgb="FFB7E0FF"/>
                </patternFill>
              </fill>
            </x14:dxf>
          </x14:cfRule>
          <xm:sqref>AP1877:AQ1877</xm:sqref>
        </x14:conditionalFormatting>
        <x14:conditionalFormatting xmlns:xm="http://schemas.microsoft.com/office/excel/2006/main">
          <x14:cfRule type="expression" priority="780" id="{50AB7CC1-55AC-47C7-902C-DC5B11FE973E}">
            <xm:f>OR(AND($D$344=Tablas!$C$61,$G$344=Tablas!$C$53),AND($D$344=Tablas!$C$61,$G$344=Tablas!$C$54),AND($D$344=Tablas!$C$62,$G$344=Tablas!$C$53),AND($D$344=Tablas!$C$62,$G$344=Tablas!$C$54),AND($D$344=Tablas!$C$62,$G$344=Tablas!$C$56))</xm:f>
            <x14:dxf>
              <fill>
                <patternFill>
                  <bgColor rgb="FFB7E0FF"/>
                </patternFill>
              </fill>
            </x14:dxf>
          </x14:cfRule>
          <xm:sqref>AO1880</xm:sqref>
        </x14:conditionalFormatting>
        <x14:conditionalFormatting xmlns:xm="http://schemas.microsoft.com/office/excel/2006/main">
          <x14:cfRule type="expression" priority="779" id="{F089F45B-03BA-4194-A9BB-F2A97A66A9FC}">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AQ1885:AV1889</xm:sqref>
        </x14:conditionalFormatting>
        <x14:conditionalFormatting xmlns:xm="http://schemas.microsoft.com/office/excel/2006/main">
          <x14:cfRule type="expression" priority="778" id="{F56E7282-E934-4781-9A3D-D6D4DC64A739}">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AO1886:AP1889</xm:sqref>
        </x14:conditionalFormatting>
        <x14:conditionalFormatting xmlns:xm="http://schemas.microsoft.com/office/excel/2006/main">
          <x14:cfRule type="expression" priority="777" id="{197EBF59-3E84-433A-BD3D-93EBE55B8E83}">
            <xm:f>OR(AND($D$344=Tablas!$C$61,$G$344=Tablas!$C$53),AND($D$344=Tablas!$C$54),AND($D$344=Tablas!$C$62,$G$344=Tablas!$C$53),AND($D$344=Tablas!$C$62,$G$344=Tablas!$C$54),AND($D$344=Tablas!$C$62,$G$344=Tablas!$C$56))</xm:f>
            <x14:dxf>
              <fill>
                <patternFill>
                  <bgColor rgb="FFB9E0FF"/>
                </patternFill>
              </fill>
            </x14:dxf>
          </x14:cfRule>
          <xm:sqref>AQ1885:AV1885</xm:sqref>
        </x14:conditionalFormatting>
        <x14:conditionalFormatting xmlns:xm="http://schemas.microsoft.com/office/excel/2006/main">
          <x14:cfRule type="expression" priority="776" id="{AC113B5C-2D5F-4189-9F4A-65D66F060A64}">
            <xm:f>OR(AND($D$344=Tablas!$C$61,$G$344=Tablas!$C$53),AND($D$344=Tablas!$C$54),AND($D$344=Tablas!$C$62,$G$344=Tablas!$C$53),AND($D$344=Tablas!$C$62,$G$344=Tablas!$C$54),AND($D$344=Tablas!$C$62,$G$344=Tablas!$C$56))</xm:f>
            <x14:dxf>
              <fill>
                <patternFill>
                  <bgColor rgb="FFB9E0FF"/>
                </patternFill>
              </fill>
            </x14:dxf>
          </x14:cfRule>
          <xm:sqref>AV1886:AV1888</xm:sqref>
        </x14:conditionalFormatting>
        <x14:conditionalFormatting xmlns:xm="http://schemas.microsoft.com/office/excel/2006/main">
          <x14:cfRule type="expression" priority="775" id="{A16E9DC1-1447-46C2-A31C-E44968BE7898}">
            <xm:f>OR(AND($D$344=Tablas!$C$61,$G$344=Tablas!$C$53),AND($D$344=Tablas!$C$54),AND($D$344=Tablas!$C$62,$G$344=Tablas!$C$53),AND($D$344=Tablas!$C$62,$G$344=Tablas!$C$54),AND($D$344=Tablas!$C$62,$G$344=Tablas!$C$56))</xm:f>
            <x14:dxf>
              <fill>
                <patternFill>
                  <bgColor rgb="FFB9E0FF"/>
                </patternFill>
              </fill>
            </x14:dxf>
          </x14:cfRule>
          <xm:sqref>AO1889:AV1889</xm:sqref>
        </x14:conditionalFormatting>
        <x14:conditionalFormatting xmlns:xm="http://schemas.microsoft.com/office/excel/2006/main">
          <x14:cfRule type="expression" priority="774" id="{37C8E582-E641-4DBB-B05E-52436351733B}">
            <xm:f>AND($E$198&lt;&gt;$J$209,OR(AND($D$104=Tablas!$C$61,$G$104=Tablas!$C$53),AND($D$104=Tablas!$C$61,$G$104=Tablas!$C$54),AND($D$104=Tablas!$C$62,$G$104=Tablas!$C$53),AND($D$104=Tablas!$C$62,$G$104=Tablas!$C$54),AND($D$104=Tablas!$C$62,$G$104=Tablas!$C$56)))</xm:f>
            <x14:dxf>
              <fill>
                <patternFill>
                  <bgColor rgb="FFFF9999"/>
                </patternFill>
              </fill>
            </x14:dxf>
          </x14:cfRule>
          <xm:sqref>AV1889</xm:sqref>
        </x14:conditionalFormatting>
        <x14:conditionalFormatting xmlns:xm="http://schemas.microsoft.com/office/excel/2006/main">
          <x14:cfRule type="expression" priority="773" id="{7E8B49A5-E22A-4F10-B80B-A3A7A5B4BFE0}">
            <xm:f>AND($D$344=Tablas!$C$62,$G$344=Tablas!$C$54,$E$414&gt;0)</xm:f>
            <x14:dxf>
              <border>
                <left style="thin">
                  <color auto="1"/>
                </left>
                <right style="thin">
                  <color auto="1"/>
                </right>
                <top style="thin">
                  <color auto="1"/>
                </top>
                <bottom style="thin">
                  <color auto="1"/>
                </bottom>
              </border>
            </x14:dxf>
          </x14:cfRule>
          <xm:sqref>AR1924:AV1928</xm:sqref>
        </x14:conditionalFormatting>
        <x14:conditionalFormatting xmlns:xm="http://schemas.microsoft.com/office/excel/2006/main">
          <x14:cfRule type="expression" priority="772" id="{2B82D213-1BEA-4A6D-80ED-A06B45056F10}">
            <xm:f>AND($D$344=Tablas!$C$62,$G$344=Tablas!$C$54,$E$414&gt;0)</xm:f>
            <x14:dxf>
              <fill>
                <patternFill>
                  <bgColor rgb="FFB9E0FF"/>
                </patternFill>
              </fill>
            </x14:dxf>
          </x14:cfRule>
          <xm:sqref>AR1924:AV1924</xm:sqref>
        </x14:conditionalFormatting>
        <x14:conditionalFormatting xmlns:xm="http://schemas.microsoft.com/office/excel/2006/main">
          <x14:cfRule type="expression" priority="771" id="{D382B754-2B32-48A5-B8E2-6852F9AC66F9}">
            <xm:f>AND($H$419=Tablas!$C$41,$H$431&lt;&gt;$E$414)</xm:f>
            <x14:dxf>
              <fill>
                <patternFill>
                  <bgColor rgb="FFFF9999"/>
                </patternFill>
              </fill>
            </x14:dxf>
          </x14:cfRule>
          <xm:sqref>AT1871</xm:sqref>
        </x14:conditionalFormatting>
        <x14:conditionalFormatting xmlns:xm="http://schemas.microsoft.com/office/excel/2006/main">
          <x14:cfRule type="expression" priority="728" id="{603FE699-437E-40BB-ACAB-8CD4653FCEDB}">
            <xm:f>OR(AND($D$344=Tablas!$C$62,$G$344=Tablas!$C$54),AND($D$344=Tablas!$C$62,$G$344=Tablas!$C$57))</xm:f>
            <x14:dxf>
              <border>
                <left style="thin">
                  <color auto="1"/>
                </left>
                <right style="thin">
                  <color auto="1"/>
                </right>
                <top style="thin">
                  <color auto="1"/>
                </top>
                <bottom style="thin">
                  <color auto="1"/>
                </bottom>
                <vertical/>
                <horizontal/>
              </border>
            </x14:dxf>
          </x14:cfRule>
          <xm:sqref>AP2164:AQ2168</xm:sqref>
        </x14:conditionalFormatting>
        <x14:conditionalFormatting xmlns:xm="http://schemas.microsoft.com/office/excel/2006/main">
          <x14:cfRule type="expression" priority="727" id="{7B085E6D-8DEF-4CD5-B300-52B7CCC87F44}">
            <xm:f>OR(AND($D$344=Tablas!$C$62,$G$344=Tablas!$C$54),AND($D$344=Tablas!$C$62,$G$344=Tablas!$C$57))</xm:f>
            <x14:dxf>
              <fill>
                <patternFill>
                  <bgColor rgb="FFB7E0FF"/>
                </patternFill>
              </fill>
            </x14:dxf>
          </x14:cfRule>
          <xm:sqref>AP2164</xm:sqref>
        </x14:conditionalFormatting>
        <x14:conditionalFormatting xmlns:xm="http://schemas.microsoft.com/office/excel/2006/main">
          <x14:cfRule type="expression" priority="770" id="{025516EE-5554-404E-B0A3-6B45C1FF05AE}">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AO2072:AS2087</xm:sqref>
        </x14:conditionalFormatting>
        <x14:conditionalFormatting xmlns:xm="http://schemas.microsoft.com/office/excel/2006/main">
          <x14:cfRule type="expression" priority="767" id="{7A7A89B7-A71B-43B5-B4A4-18BA3A568DF8}">
            <xm:f>OR($D$386=Tablas!$C$35,$D$386=Tablas!$C$36,$D$3866=Tablas!$C$37)</xm:f>
            <x14:dxf>
              <fill>
                <patternFill>
                  <bgColor rgb="FFB7E0FF"/>
                </patternFill>
              </fill>
            </x14:dxf>
          </x14:cfRule>
          <xm:sqref>AO2072:AS2072</xm:sqref>
        </x14:conditionalFormatting>
        <x14:conditionalFormatting xmlns:xm="http://schemas.microsoft.com/office/excel/2006/main">
          <x14:cfRule type="expression" priority="765" id="{E487CEF3-3807-405C-9AB0-B3AF56DB287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AQ2107:AT2111</xm:sqref>
        </x14:conditionalFormatting>
        <x14:conditionalFormatting xmlns:xm="http://schemas.microsoft.com/office/excel/2006/main">
          <x14:cfRule type="expression" priority="764" id="{3861117B-E865-42B5-B3E1-DF8C1325453A}">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AO2108:AP2111</xm:sqref>
        </x14:conditionalFormatting>
        <x14:conditionalFormatting xmlns:xm="http://schemas.microsoft.com/office/excel/2006/main">
          <x14:cfRule type="expression" priority="763" id="{B04B4220-F0E1-4F75-A331-9FF5C4ADA73E}">
            <xm:f>$H$419=Tablas!$C$41</xm:f>
            <x14:dxf>
              <fill>
                <patternFill>
                  <bgColor rgb="FFB9E0FF"/>
                </patternFill>
              </fill>
            </x14:dxf>
          </x14:cfRule>
          <xm:sqref>AQ2107:AT2107</xm:sqref>
        </x14:conditionalFormatting>
        <x14:conditionalFormatting xmlns:xm="http://schemas.microsoft.com/office/excel/2006/main">
          <x14:cfRule type="expression" priority="762" id="{5169A9A4-39E3-469C-BC81-3894B6A66DA6}">
            <xm:f>$H$419=Tablas!$C$41</xm:f>
            <x14:dxf>
              <fill>
                <patternFill>
                  <bgColor rgb="FFB9E0FF"/>
                </patternFill>
              </fill>
            </x14:dxf>
          </x14:cfRule>
          <xm:sqref>AO2111:AP2111</xm:sqref>
        </x14:conditionalFormatting>
        <x14:conditionalFormatting xmlns:xm="http://schemas.microsoft.com/office/excel/2006/main">
          <x14:cfRule type="cellIs" priority="759" operator="notEqual" id="{AB5F6081-4CFC-415F-95E9-57BC54AB1FFB}">
            <xm:f>'Dotacion de personal'!$F$38</xm:f>
            <x14:dxf>
              <fill>
                <patternFill>
                  <bgColor rgb="FFFF9999"/>
                </patternFill>
              </fill>
            </x14:dxf>
          </x14:cfRule>
          <xm:sqref>AQ2126</xm:sqref>
        </x14:conditionalFormatting>
        <x14:conditionalFormatting xmlns:xm="http://schemas.microsoft.com/office/excel/2006/main">
          <x14:cfRule type="cellIs" priority="758" operator="notEqual" id="{C46DAFEA-63A7-49EC-8755-561E82A651C0}">
            <xm:f>'Dotacion de personal'!$G$38</xm:f>
            <x14:dxf>
              <fill>
                <patternFill>
                  <bgColor rgb="FFFF9999"/>
                </patternFill>
              </fill>
            </x14:dxf>
          </x14:cfRule>
          <xm:sqref>AR2126</xm:sqref>
        </x14:conditionalFormatting>
        <x14:conditionalFormatting xmlns:xm="http://schemas.microsoft.com/office/excel/2006/main">
          <x14:cfRule type="cellIs" priority="757" operator="notEqual" id="{EF84DEFE-6DA9-41C8-AF3F-E0388D7CDA46}">
            <xm:f>'Dotacion de personal'!$H$38</xm:f>
            <x14:dxf>
              <fill>
                <patternFill>
                  <bgColor rgb="FFFF9999"/>
                </patternFill>
              </fill>
            </x14:dxf>
          </x14:cfRule>
          <xm:sqref>AS2126</xm:sqref>
        </x14:conditionalFormatting>
        <x14:conditionalFormatting xmlns:xm="http://schemas.microsoft.com/office/excel/2006/main">
          <x14:cfRule type="cellIs" priority="756" operator="notEqual" id="{FEDA36FB-6829-4A5F-B549-815F07E22E12}">
            <xm:f>'Dotacion de personal'!$I$38</xm:f>
            <x14:dxf>
              <fill>
                <patternFill>
                  <bgColor rgb="FFFF9999"/>
                </patternFill>
              </fill>
            </x14:dxf>
          </x14:cfRule>
          <xm:sqref>AT2126</xm:sqref>
        </x14:conditionalFormatting>
        <x14:conditionalFormatting xmlns:xm="http://schemas.microsoft.com/office/excel/2006/main">
          <x14:cfRule type="cellIs" priority="755" operator="notEqual" id="{7B98118B-9EBD-4F67-9AA0-C8D4B3078EB0}">
            <xm:f>'Dotacion de personal'!$J$38</xm:f>
            <x14:dxf>
              <fill>
                <patternFill>
                  <bgColor rgb="FFFF9999"/>
                </patternFill>
              </fill>
            </x14:dxf>
          </x14:cfRule>
          <xm:sqref>AU2126</xm:sqref>
        </x14:conditionalFormatting>
        <x14:conditionalFormatting xmlns:xm="http://schemas.microsoft.com/office/excel/2006/main">
          <x14:cfRule type="cellIs" priority="754" operator="notEqual" id="{35B2965C-CA0A-4629-9289-8ABC01670417}">
            <xm:f>'Dotacion de personal'!$F$39</xm:f>
            <x14:dxf>
              <fill>
                <patternFill>
                  <bgColor rgb="FFFF9999"/>
                </patternFill>
              </fill>
            </x14:dxf>
          </x14:cfRule>
          <xm:sqref>AQ2127</xm:sqref>
        </x14:conditionalFormatting>
        <x14:conditionalFormatting xmlns:xm="http://schemas.microsoft.com/office/excel/2006/main">
          <x14:cfRule type="cellIs" priority="753" operator="notEqual" id="{1C5EAA8C-34B1-480F-B812-38B413971868}">
            <xm:f>'Dotacion de personal'!$F$40</xm:f>
            <x14:dxf>
              <fill>
                <patternFill>
                  <bgColor rgb="FFFF9999"/>
                </patternFill>
              </fill>
            </x14:dxf>
          </x14:cfRule>
          <xm:sqref>AQ2128</xm:sqref>
        </x14:conditionalFormatting>
        <x14:conditionalFormatting xmlns:xm="http://schemas.microsoft.com/office/excel/2006/main">
          <x14:cfRule type="cellIs" priority="752" operator="notEqual" id="{407683D3-6120-4D8C-BAEA-B10B8E728F93}">
            <xm:f>'Dotacion de personal'!$G$39</xm:f>
            <x14:dxf>
              <fill>
                <patternFill>
                  <bgColor rgb="FFFF9999"/>
                </patternFill>
              </fill>
            </x14:dxf>
          </x14:cfRule>
          <xm:sqref>AR2127</xm:sqref>
        </x14:conditionalFormatting>
        <x14:conditionalFormatting xmlns:xm="http://schemas.microsoft.com/office/excel/2006/main">
          <x14:cfRule type="cellIs" priority="751" operator="notEqual" id="{7BF1BCCE-5162-4433-8DEB-CAA652E9DF9A}">
            <xm:f>'Dotacion de personal'!$G$40</xm:f>
            <x14:dxf>
              <fill>
                <patternFill>
                  <bgColor rgb="FFFF9999"/>
                </patternFill>
              </fill>
            </x14:dxf>
          </x14:cfRule>
          <xm:sqref>AR2128</xm:sqref>
        </x14:conditionalFormatting>
        <x14:conditionalFormatting xmlns:xm="http://schemas.microsoft.com/office/excel/2006/main">
          <x14:cfRule type="cellIs" priority="750" operator="notEqual" id="{92D30F92-3E19-4F60-84E2-124C665EF56D}">
            <xm:f>'Dotacion de personal'!$H$39</xm:f>
            <x14:dxf>
              <fill>
                <patternFill>
                  <bgColor rgb="FFFF9999"/>
                </patternFill>
              </fill>
            </x14:dxf>
          </x14:cfRule>
          <xm:sqref>AS2127</xm:sqref>
        </x14:conditionalFormatting>
        <x14:conditionalFormatting xmlns:xm="http://schemas.microsoft.com/office/excel/2006/main">
          <x14:cfRule type="cellIs" priority="749" operator="notEqual" id="{A7155254-91C1-43F6-87F7-6AB087B55CEF}">
            <xm:f>'Dotacion de personal'!$H$40</xm:f>
            <x14:dxf>
              <fill>
                <patternFill>
                  <bgColor rgb="FFFF9999"/>
                </patternFill>
              </fill>
            </x14:dxf>
          </x14:cfRule>
          <xm:sqref>AS2128</xm:sqref>
        </x14:conditionalFormatting>
        <x14:conditionalFormatting xmlns:xm="http://schemas.microsoft.com/office/excel/2006/main">
          <x14:cfRule type="cellIs" priority="748" operator="notEqual" id="{F7F4E5AA-F21A-4650-AF3B-77034D108AE3}">
            <xm:f>'Dotacion de personal'!$I$39</xm:f>
            <x14:dxf>
              <fill>
                <patternFill>
                  <bgColor rgb="FFFF9999"/>
                </patternFill>
              </fill>
            </x14:dxf>
          </x14:cfRule>
          <xm:sqref>AT2127</xm:sqref>
        </x14:conditionalFormatting>
        <x14:conditionalFormatting xmlns:xm="http://schemas.microsoft.com/office/excel/2006/main">
          <x14:cfRule type="cellIs" priority="747" operator="notEqual" id="{B95A7903-BC50-4B4C-854E-F41A3A77979C}">
            <xm:f>'Dotacion de personal'!$I$40</xm:f>
            <x14:dxf>
              <fill>
                <patternFill>
                  <bgColor rgb="FFFF9999"/>
                </patternFill>
              </fill>
            </x14:dxf>
          </x14:cfRule>
          <xm:sqref>AT2128</xm:sqref>
        </x14:conditionalFormatting>
        <x14:conditionalFormatting xmlns:xm="http://schemas.microsoft.com/office/excel/2006/main">
          <x14:cfRule type="cellIs" priority="746" operator="notEqual" id="{165FEF95-2287-4D0C-A4A5-D1C48B860F73}">
            <xm:f>'Dotacion de personal'!$J$39</xm:f>
            <x14:dxf>
              <fill>
                <patternFill>
                  <bgColor rgb="FFFF9999"/>
                </patternFill>
              </fill>
            </x14:dxf>
          </x14:cfRule>
          <xm:sqref>AU2127</xm:sqref>
        </x14:conditionalFormatting>
        <x14:conditionalFormatting xmlns:xm="http://schemas.microsoft.com/office/excel/2006/main">
          <x14:cfRule type="cellIs" priority="745" operator="notEqual" id="{AB2DC5A8-D930-4450-BC8E-ADF0F64BB9DC}">
            <xm:f>'Dotacion de personal'!$J$40</xm:f>
            <x14:dxf>
              <fill>
                <patternFill>
                  <bgColor rgb="FFFF9999"/>
                </patternFill>
              </fill>
            </x14:dxf>
          </x14:cfRule>
          <xm:sqref>AU2128</xm:sqref>
        </x14:conditionalFormatting>
        <x14:conditionalFormatting xmlns:xm="http://schemas.microsoft.com/office/excel/2006/main">
          <x14:cfRule type="expression" priority="743" id="{899B45C2-EEEA-4EF5-92B7-F8635CE42AC3}">
            <xm:f>$H$419=Tablas!$C$10</xm:f>
            <x14:dxf>
              <border>
                <left style="thin">
                  <color auto="1"/>
                </left>
                <right style="thin">
                  <color auto="1"/>
                </right>
                <top style="thin">
                  <color auto="1"/>
                </top>
                <bottom style="thin">
                  <color auto="1"/>
                </bottom>
                <vertical/>
                <horizontal/>
              </border>
            </x14:dxf>
          </x14:cfRule>
          <xm:sqref>AP2101</xm:sqref>
        </x14:conditionalFormatting>
        <x14:conditionalFormatting xmlns:xm="http://schemas.microsoft.com/office/excel/2006/main">
          <x14:cfRule type="expression" priority="742" id="{C3E0A87E-56B7-4473-A885-69857D8659C2}">
            <xm:f>$H$419=Tablas!$C$10</xm:f>
            <x14:dxf>
              <border>
                <left style="thin">
                  <color auto="1"/>
                </left>
                <right style="thin">
                  <color auto="1"/>
                </right>
                <top style="thin">
                  <color auto="1"/>
                </top>
                <bottom style="thin">
                  <color auto="1"/>
                </bottom>
                <vertical/>
                <horizontal/>
              </border>
            </x14:dxf>
          </x14:cfRule>
          <xm:sqref>AQ2103:BB2103</xm:sqref>
        </x14:conditionalFormatting>
        <x14:conditionalFormatting xmlns:xm="http://schemas.microsoft.com/office/excel/2006/main">
          <x14:cfRule type="expression" priority="726" id="{E8C992D7-BB8D-4910-AA51-9EB08E107649}">
            <xm:f>AND($D$344=Tablas!$C$62,$G$344=Tablas!$C$54)</xm:f>
            <x14:dxf>
              <border>
                <left style="thin">
                  <color auto="1"/>
                </left>
                <right style="thin">
                  <color auto="1"/>
                </right>
                <top style="thin">
                  <color auto="1"/>
                </top>
                <bottom style="thin">
                  <color auto="1"/>
                </bottom>
                <vertical/>
                <horizontal/>
              </border>
            </x14:dxf>
          </x14:cfRule>
          <xm:sqref>AP2174:AU2189 AP2190:AT2190</xm:sqref>
        </x14:conditionalFormatting>
        <x14:conditionalFormatting xmlns:xm="http://schemas.microsoft.com/office/excel/2006/main">
          <x14:cfRule type="expression" priority="725" id="{2815636B-F69B-4EE7-9AC9-C340C6D9B08A}">
            <xm:f>AND($D$344=Tablas!$C$62,$G$344=Tablas!$C$54)</xm:f>
            <x14:dxf>
              <fill>
                <patternFill>
                  <bgColor rgb="FFB7E0FF"/>
                </patternFill>
              </fill>
            </x14:dxf>
          </x14:cfRule>
          <xm:sqref>AP2174:AU2174</xm:sqref>
        </x14:conditionalFormatting>
        <x14:conditionalFormatting xmlns:xm="http://schemas.microsoft.com/office/excel/2006/main">
          <x14:cfRule type="expression" priority="724" id="{C6B6FDB4-47BA-4C9B-84A4-B74B9A97C9EE}">
            <xm:f>AND($D$344=Tablas!$C$62,$G$344=Tablas!$C$54)</xm:f>
            <x14:dxf>
              <fill>
                <patternFill>
                  <bgColor rgb="FFB7E0FF"/>
                </patternFill>
              </fill>
            </x14:dxf>
          </x14:cfRule>
          <xm:sqref>AP2190:AT2190</xm:sqref>
        </x14:conditionalFormatting>
        <x14:conditionalFormatting xmlns:xm="http://schemas.microsoft.com/office/excel/2006/main">
          <x14:cfRule type="expression" priority="722" id="{168C46F8-913C-4130-AF67-87782E0368D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AP2117:AQ2120</xm:sqref>
        </x14:conditionalFormatting>
        <x14:conditionalFormatting xmlns:xm="http://schemas.microsoft.com/office/excel/2006/main">
          <x14:cfRule type="expression" priority="721" id="{6F455603-5BEC-4C4D-A0B9-325CBB6A601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AO2118:AO2120</xm:sqref>
        </x14:conditionalFormatting>
        <x14:conditionalFormatting xmlns:xm="http://schemas.microsoft.com/office/excel/2006/main">
          <x14:cfRule type="expression" priority="720" id="{04BEAAE6-EE68-4EC5-8DD7-0AF924F7CD07}">
            <xm:f>OR(AND($D$344=Tablas!$C$61,$G$344=Tablas!$C$53),AND($D$344=Tablas!$C$61,$G$344=Tablas!$C$54),AND($D$344=Tablas!$C$62,$G$344=Tablas!$C$53),AND($D$344=Tablas!$C$62,$G$344=Tablas!$C$54),AND($D$344=Tablas!$C$62,$G$344=Tablas!$C$56))</xm:f>
            <x14:dxf>
              <fill>
                <patternFill>
                  <bgColor rgb="FFB7E0FF"/>
                </patternFill>
              </fill>
            </x14:dxf>
          </x14:cfRule>
          <xm:sqref>AP2117:AQ2117</xm:sqref>
        </x14:conditionalFormatting>
        <x14:conditionalFormatting xmlns:xm="http://schemas.microsoft.com/office/excel/2006/main">
          <x14:cfRule type="expression" priority="719" id="{4135ED51-70EF-44A0-870D-D33C9F4D76AD}">
            <xm:f>OR(AND($D$344=Tablas!$C$61,$G$344=Tablas!$C$53),AND($D$344=Tablas!$C$61,$G$344=Tablas!$C$54),AND($D$344=Tablas!$C$62,$G$344=Tablas!$C$53),AND($D$344=Tablas!$C$62,$G$344=Tablas!$C$54),AND($D$344=Tablas!$C$62,$G$344=Tablas!$C$56))</xm:f>
            <x14:dxf>
              <fill>
                <patternFill>
                  <bgColor rgb="FFB7E0FF"/>
                </patternFill>
              </fill>
            </x14:dxf>
          </x14:cfRule>
          <xm:sqref>AO2120</xm:sqref>
        </x14:conditionalFormatting>
        <x14:conditionalFormatting xmlns:xm="http://schemas.microsoft.com/office/excel/2006/main">
          <x14:cfRule type="expression" priority="718" id="{E5436F3D-FF4E-4EF8-8E1C-0A4283C7068A}">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AQ2125:AV2129</xm:sqref>
        </x14:conditionalFormatting>
        <x14:conditionalFormatting xmlns:xm="http://schemas.microsoft.com/office/excel/2006/main">
          <x14:cfRule type="expression" priority="717" id="{C5807370-C79C-4C51-BA4B-346AB8F57AC2}">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AO2126:AP2129</xm:sqref>
        </x14:conditionalFormatting>
        <x14:conditionalFormatting xmlns:xm="http://schemas.microsoft.com/office/excel/2006/main">
          <x14:cfRule type="expression" priority="716" id="{0F209D28-B3DE-4D38-A9CC-D1D4A6EF59B6}">
            <xm:f>OR(AND($D$344=Tablas!$C$61,$G$344=Tablas!$C$53),AND($D$344=Tablas!$C$54),AND($D$344=Tablas!$C$62,$G$344=Tablas!$C$53),AND($D$344=Tablas!$C$62,$G$344=Tablas!$C$54),AND($D$344=Tablas!$C$62,$G$344=Tablas!$C$56))</xm:f>
            <x14:dxf>
              <fill>
                <patternFill>
                  <bgColor rgb="FFB9E0FF"/>
                </patternFill>
              </fill>
            </x14:dxf>
          </x14:cfRule>
          <xm:sqref>AQ2125:AV2125</xm:sqref>
        </x14:conditionalFormatting>
        <x14:conditionalFormatting xmlns:xm="http://schemas.microsoft.com/office/excel/2006/main">
          <x14:cfRule type="expression" priority="715" id="{42B78B6C-A71D-44FC-9B54-3C71647C50D7}">
            <xm:f>OR(AND($D$344=Tablas!$C$61,$G$344=Tablas!$C$53),AND($D$344=Tablas!$C$54),AND($D$344=Tablas!$C$62,$G$344=Tablas!$C$53),AND($D$344=Tablas!$C$62,$G$344=Tablas!$C$54),AND($D$344=Tablas!$C$62,$G$344=Tablas!$C$56))</xm:f>
            <x14:dxf>
              <fill>
                <patternFill>
                  <bgColor rgb="FFB9E0FF"/>
                </patternFill>
              </fill>
            </x14:dxf>
          </x14:cfRule>
          <xm:sqref>AV2126:AV2128</xm:sqref>
        </x14:conditionalFormatting>
        <x14:conditionalFormatting xmlns:xm="http://schemas.microsoft.com/office/excel/2006/main">
          <x14:cfRule type="expression" priority="714" id="{AA742371-1ED2-4D0A-9894-9DAEC8C7E7F2}">
            <xm:f>OR(AND($D$344=Tablas!$C$61,$G$344=Tablas!$C$53),AND($D$344=Tablas!$C$54),AND($D$344=Tablas!$C$62,$G$344=Tablas!$C$53),AND($D$344=Tablas!$C$62,$G$344=Tablas!$C$54),AND($D$344=Tablas!$C$62,$G$344=Tablas!$C$56))</xm:f>
            <x14:dxf>
              <fill>
                <patternFill>
                  <bgColor rgb="FFB9E0FF"/>
                </patternFill>
              </fill>
            </x14:dxf>
          </x14:cfRule>
          <xm:sqref>AO2129:AV2129</xm:sqref>
        </x14:conditionalFormatting>
        <x14:conditionalFormatting xmlns:xm="http://schemas.microsoft.com/office/excel/2006/main">
          <x14:cfRule type="expression" priority="713" id="{B6926E4D-B953-4637-B2A6-02A7B88B2D18}">
            <xm:f>AND($E$198&lt;&gt;$J$209,OR(AND($D$104=Tablas!$C$61,$G$104=Tablas!$C$53),AND($D$104=Tablas!$C$61,$G$104=Tablas!$C$54),AND($D$104=Tablas!$C$62,$G$104=Tablas!$C$53),AND($D$104=Tablas!$C$62,$G$104=Tablas!$C$54),AND($D$104=Tablas!$C$62,$G$104=Tablas!$C$56)))</xm:f>
            <x14:dxf>
              <fill>
                <patternFill>
                  <bgColor rgb="FFFF9999"/>
                </patternFill>
              </fill>
            </x14:dxf>
          </x14:cfRule>
          <xm:sqref>AV2129</xm:sqref>
        </x14:conditionalFormatting>
        <x14:conditionalFormatting xmlns:xm="http://schemas.microsoft.com/office/excel/2006/main">
          <x14:cfRule type="expression" priority="712" id="{292AB02C-2957-4F89-8129-4B192FDAA84C}">
            <xm:f>AND($D$344=Tablas!$C$62,$G$344=Tablas!$C$54,$E$414&gt;0)</xm:f>
            <x14:dxf>
              <border>
                <left style="thin">
                  <color auto="1"/>
                </left>
                <right style="thin">
                  <color auto="1"/>
                </right>
                <top style="thin">
                  <color auto="1"/>
                </top>
                <bottom style="thin">
                  <color auto="1"/>
                </bottom>
              </border>
            </x14:dxf>
          </x14:cfRule>
          <xm:sqref>AR2164:AV2168</xm:sqref>
        </x14:conditionalFormatting>
        <x14:conditionalFormatting xmlns:xm="http://schemas.microsoft.com/office/excel/2006/main">
          <x14:cfRule type="expression" priority="711" id="{69A5ACC4-8029-46D9-A173-C86606FC24A7}">
            <xm:f>AND($D$344=Tablas!$C$62,$G$344=Tablas!$C$54,$E$414&gt;0)</xm:f>
            <x14:dxf>
              <fill>
                <patternFill>
                  <bgColor rgb="FFB9E0FF"/>
                </patternFill>
              </fill>
            </x14:dxf>
          </x14:cfRule>
          <xm:sqref>AR2164:AV2164</xm:sqref>
        </x14:conditionalFormatting>
        <x14:conditionalFormatting xmlns:xm="http://schemas.microsoft.com/office/excel/2006/main">
          <x14:cfRule type="expression" priority="710" id="{F6524AEB-AFBD-45AB-BB33-4E8CE0357F7E}">
            <xm:f>AND($H$419=Tablas!$C$41,$H$431&lt;&gt;$E$414)</xm:f>
            <x14:dxf>
              <fill>
                <patternFill>
                  <bgColor rgb="FFFF9999"/>
                </patternFill>
              </fill>
            </x14:dxf>
          </x14:cfRule>
          <xm:sqref>AT2111</xm:sqref>
        </x14:conditionalFormatting>
        <x14:conditionalFormatting xmlns:xm="http://schemas.microsoft.com/office/excel/2006/main">
          <x14:cfRule type="expression" priority="667" id="{ACD06F17-4EEA-41DD-9FA1-BA0E3C1E7C3C}">
            <xm:f>OR(AND($D$344=Tablas!$C$62,$G$344=Tablas!$C$54),AND($D$344=Tablas!$C$62,$G$344=Tablas!$C$57))</xm:f>
            <x14:dxf>
              <border>
                <left style="thin">
                  <color auto="1"/>
                </left>
                <right style="thin">
                  <color auto="1"/>
                </right>
                <top style="thin">
                  <color auto="1"/>
                </top>
                <bottom style="thin">
                  <color auto="1"/>
                </bottom>
                <vertical/>
                <horizontal/>
              </border>
            </x14:dxf>
          </x14:cfRule>
          <xm:sqref>AP2404:AQ2408</xm:sqref>
        </x14:conditionalFormatting>
        <x14:conditionalFormatting xmlns:xm="http://schemas.microsoft.com/office/excel/2006/main">
          <x14:cfRule type="expression" priority="666" id="{8ABC414A-23C2-4EC7-B0A1-41E2787F380D}">
            <xm:f>OR(AND($D$344=Tablas!$C$62,$G$344=Tablas!$C$54),AND($D$344=Tablas!$C$62,$G$344=Tablas!$C$57))</xm:f>
            <x14:dxf>
              <fill>
                <patternFill>
                  <bgColor rgb="FFB7E0FF"/>
                </patternFill>
              </fill>
            </x14:dxf>
          </x14:cfRule>
          <xm:sqref>AP2404</xm:sqref>
        </x14:conditionalFormatting>
        <x14:conditionalFormatting xmlns:xm="http://schemas.microsoft.com/office/excel/2006/main">
          <x14:cfRule type="expression" priority="709" id="{0AE9D716-FFDF-4D53-A3B7-E6BE134ED2C1}">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AO2312:AS2327</xm:sqref>
        </x14:conditionalFormatting>
        <x14:conditionalFormatting xmlns:xm="http://schemas.microsoft.com/office/excel/2006/main">
          <x14:cfRule type="expression" priority="706" id="{DCBBAB64-37EC-4343-B49F-D42A3A8744BC}">
            <xm:f>OR($D$386=Tablas!$C$35,$D$386=Tablas!$C$36,$D$3866=Tablas!$C$37)</xm:f>
            <x14:dxf>
              <fill>
                <patternFill>
                  <bgColor rgb="FFB7E0FF"/>
                </patternFill>
              </fill>
            </x14:dxf>
          </x14:cfRule>
          <xm:sqref>AO2312:AS2312</xm:sqref>
        </x14:conditionalFormatting>
        <x14:conditionalFormatting xmlns:xm="http://schemas.microsoft.com/office/excel/2006/main">
          <x14:cfRule type="expression" priority="704" id="{1254B898-E260-4967-9A90-494721E58817}">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AQ2347:AT2351</xm:sqref>
        </x14:conditionalFormatting>
        <x14:conditionalFormatting xmlns:xm="http://schemas.microsoft.com/office/excel/2006/main">
          <x14:cfRule type="expression" priority="703" id="{48EBB17D-02AD-4E62-B958-0B4F8E1AE2B0}">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AO2348:AP2351</xm:sqref>
        </x14:conditionalFormatting>
        <x14:conditionalFormatting xmlns:xm="http://schemas.microsoft.com/office/excel/2006/main">
          <x14:cfRule type="expression" priority="702" id="{4A1FD1C0-E7D7-4630-9173-574DA4A224FD}">
            <xm:f>$H$419=Tablas!$C$41</xm:f>
            <x14:dxf>
              <fill>
                <patternFill>
                  <bgColor rgb="FFB9E0FF"/>
                </patternFill>
              </fill>
            </x14:dxf>
          </x14:cfRule>
          <xm:sqref>AQ2347:AT2347</xm:sqref>
        </x14:conditionalFormatting>
        <x14:conditionalFormatting xmlns:xm="http://schemas.microsoft.com/office/excel/2006/main">
          <x14:cfRule type="expression" priority="701" id="{4E5A4360-C187-40C7-ACC7-CF8736E8EEA0}">
            <xm:f>$H$419=Tablas!$C$41</xm:f>
            <x14:dxf>
              <fill>
                <patternFill>
                  <bgColor rgb="FFB9E0FF"/>
                </patternFill>
              </fill>
            </x14:dxf>
          </x14:cfRule>
          <xm:sqref>AO2351:AP2351</xm:sqref>
        </x14:conditionalFormatting>
        <x14:conditionalFormatting xmlns:xm="http://schemas.microsoft.com/office/excel/2006/main">
          <x14:cfRule type="cellIs" priority="698" operator="notEqual" id="{70F5039B-56E6-4328-B074-871AA779FC44}">
            <xm:f>'Dotacion de personal'!$F$38</xm:f>
            <x14:dxf>
              <fill>
                <patternFill>
                  <bgColor rgb="FFFF9999"/>
                </patternFill>
              </fill>
            </x14:dxf>
          </x14:cfRule>
          <xm:sqref>AQ2366</xm:sqref>
        </x14:conditionalFormatting>
        <x14:conditionalFormatting xmlns:xm="http://schemas.microsoft.com/office/excel/2006/main">
          <x14:cfRule type="cellIs" priority="697" operator="notEqual" id="{7FFDB620-0966-4DE3-A844-F9FAB0DDB02B}">
            <xm:f>'Dotacion de personal'!$G$38</xm:f>
            <x14:dxf>
              <fill>
                <patternFill>
                  <bgColor rgb="FFFF9999"/>
                </patternFill>
              </fill>
            </x14:dxf>
          </x14:cfRule>
          <xm:sqref>AR2366</xm:sqref>
        </x14:conditionalFormatting>
        <x14:conditionalFormatting xmlns:xm="http://schemas.microsoft.com/office/excel/2006/main">
          <x14:cfRule type="cellIs" priority="696" operator="notEqual" id="{1600BCF3-5227-4ACB-88F1-F55A0017B1E7}">
            <xm:f>'Dotacion de personal'!$H$38</xm:f>
            <x14:dxf>
              <fill>
                <patternFill>
                  <bgColor rgb="FFFF9999"/>
                </patternFill>
              </fill>
            </x14:dxf>
          </x14:cfRule>
          <xm:sqref>AS2366</xm:sqref>
        </x14:conditionalFormatting>
        <x14:conditionalFormatting xmlns:xm="http://schemas.microsoft.com/office/excel/2006/main">
          <x14:cfRule type="cellIs" priority="695" operator="notEqual" id="{493D9CE4-9601-41D1-9BFA-A1E37324ABAB}">
            <xm:f>'Dotacion de personal'!$I$38</xm:f>
            <x14:dxf>
              <fill>
                <patternFill>
                  <bgColor rgb="FFFF9999"/>
                </patternFill>
              </fill>
            </x14:dxf>
          </x14:cfRule>
          <xm:sqref>AT2366</xm:sqref>
        </x14:conditionalFormatting>
        <x14:conditionalFormatting xmlns:xm="http://schemas.microsoft.com/office/excel/2006/main">
          <x14:cfRule type="cellIs" priority="694" operator="notEqual" id="{8C93E54E-0E63-40C2-B85B-6A607147CE46}">
            <xm:f>'Dotacion de personal'!$J$38</xm:f>
            <x14:dxf>
              <fill>
                <patternFill>
                  <bgColor rgb="FFFF9999"/>
                </patternFill>
              </fill>
            </x14:dxf>
          </x14:cfRule>
          <xm:sqref>AU2366</xm:sqref>
        </x14:conditionalFormatting>
        <x14:conditionalFormatting xmlns:xm="http://schemas.microsoft.com/office/excel/2006/main">
          <x14:cfRule type="cellIs" priority="693" operator="notEqual" id="{4FAF145F-AFD1-4ABC-A059-E1840478FA08}">
            <xm:f>'Dotacion de personal'!$F$39</xm:f>
            <x14:dxf>
              <fill>
                <patternFill>
                  <bgColor rgb="FFFF9999"/>
                </patternFill>
              </fill>
            </x14:dxf>
          </x14:cfRule>
          <xm:sqref>AQ2367</xm:sqref>
        </x14:conditionalFormatting>
        <x14:conditionalFormatting xmlns:xm="http://schemas.microsoft.com/office/excel/2006/main">
          <x14:cfRule type="cellIs" priority="692" operator="notEqual" id="{4D27B7FB-5A6B-44AE-92C4-7F87A1CF345F}">
            <xm:f>'Dotacion de personal'!$F$40</xm:f>
            <x14:dxf>
              <fill>
                <patternFill>
                  <bgColor rgb="FFFF9999"/>
                </patternFill>
              </fill>
            </x14:dxf>
          </x14:cfRule>
          <xm:sqref>AQ2368</xm:sqref>
        </x14:conditionalFormatting>
        <x14:conditionalFormatting xmlns:xm="http://schemas.microsoft.com/office/excel/2006/main">
          <x14:cfRule type="cellIs" priority="691" operator="notEqual" id="{06A30E1B-CD59-4549-B21C-4CF455542129}">
            <xm:f>'Dotacion de personal'!$G$39</xm:f>
            <x14:dxf>
              <fill>
                <patternFill>
                  <bgColor rgb="FFFF9999"/>
                </patternFill>
              </fill>
            </x14:dxf>
          </x14:cfRule>
          <xm:sqref>AR2367</xm:sqref>
        </x14:conditionalFormatting>
        <x14:conditionalFormatting xmlns:xm="http://schemas.microsoft.com/office/excel/2006/main">
          <x14:cfRule type="cellIs" priority="690" operator="notEqual" id="{8EBEB4F3-49F4-4D6E-A919-7107E9D9AE17}">
            <xm:f>'Dotacion de personal'!$G$40</xm:f>
            <x14:dxf>
              <fill>
                <patternFill>
                  <bgColor rgb="FFFF9999"/>
                </patternFill>
              </fill>
            </x14:dxf>
          </x14:cfRule>
          <xm:sqref>AR2368</xm:sqref>
        </x14:conditionalFormatting>
        <x14:conditionalFormatting xmlns:xm="http://schemas.microsoft.com/office/excel/2006/main">
          <x14:cfRule type="cellIs" priority="689" operator="notEqual" id="{193FB2B8-2616-4562-B155-574C46D04581}">
            <xm:f>'Dotacion de personal'!$H$39</xm:f>
            <x14:dxf>
              <fill>
                <patternFill>
                  <bgColor rgb="FFFF9999"/>
                </patternFill>
              </fill>
            </x14:dxf>
          </x14:cfRule>
          <xm:sqref>AS2367</xm:sqref>
        </x14:conditionalFormatting>
        <x14:conditionalFormatting xmlns:xm="http://schemas.microsoft.com/office/excel/2006/main">
          <x14:cfRule type="cellIs" priority="688" operator="notEqual" id="{22DB3185-81BD-489E-A07E-B40F56E34E89}">
            <xm:f>'Dotacion de personal'!$H$40</xm:f>
            <x14:dxf>
              <fill>
                <patternFill>
                  <bgColor rgb="FFFF9999"/>
                </patternFill>
              </fill>
            </x14:dxf>
          </x14:cfRule>
          <xm:sqref>AS2368</xm:sqref>
        </x14:conditionalFormatting>
        <x14:conditionalFormatting xmlns:xm="http://schemas.microsoft.com/office/excel/2006/main">
          <x14:cfRule type="cellIs" priority="687" operator="notEqual" id="{5C224542-4F90-482C-9C4F-4EA038DB2EBD}">
            <xm:f>'Dotacion de personal'!$I$39</xm:f>
            <x14:dxf>
              <fill>
                <patternFill>
                  <bgColor rgb="FFFF9999"/>
                </patternFill>
              </fill>
            </x14:dxf>
          </x14:cfRule>
          <xm:sqref>AT2367</xm:sqref>
        </x14:conditionalFormatting>
        <x14:conditionalFormatting xmlns:xm="http://schemas.microsoft.com/office/excel/2006/main">
          <x14:cfRule type="cellIs" priority="686" operator="notEqual" id="{647D821F-5A2D-40A1-8490-D575790EE96F}">
            <xm:f>'Dotacion de personal'!$I$40</xm:f>
            <x14:dxf>
              <fill>
                <patternFill>
                  <bgColor rgb="FFFF9999"/>
                </patternFill>
              </fill>
            </x14:dxf>
          </x14:cfRule>
          <xm:sqref>AT2368</xm:sqref>
        </x14:conditionalFormatting>
        <x14:conditionalFormatting xmlns:xm="http://schemas.microsoft.com/office/excel/2006/main">
          <x14:cfRule type="cellIs" priority="685" operator="notEqual" id="{1E56B08F-D9A8-4C21-8F38-BA5C3D5BB05C}">
            <xm:f>'Dotacion de personal'!$J$39</xm:f>
            <x14:dxf>
              <fill>
                <patternFill>
                  <bgColor rgb="FFFF9999"/>
                </patternFill>
              </fill>
            </x14:dxf>
          </x14:cfRule>
          <xm:sqref>AU2367</xm:sqref>
        </x14:conditionalFormatting>
        <x14:conditionalFormatting xmlns:xm="http://schemas.microsoft.com/office/excel/2006/main">
          <x14:cfRule type="cellIs" priority="684" operator="notEqual" id="{44C3E1B8-04AF-4539-87B8-6F2F2291F4E7}">
            <xm:f>'Dotacion de personal'!$J$40</xm:f>
            <x14:dxf>
              <fill>
                <patternFill>
                  <bgColor rgb="FFFF9999"/>
                </patternFill>
              </fill>
            </x14:dxf>
          </x14:cfRule>
          <xm:sqref>AU2368</xm:sqref>
        </x14:conditionalFormatting>
        <x14:conditionalFormatting xmlns:xm="http://schemas.microsoft.com/office/excel/2006/main">
          <x14:cfRule type="expression" priority="682" id="{A374D6C8-5E98-45BF-ACAB-9F946DD62F36}">
            <xm:f>$H$419=Tablas!$C$10</xm:f>
            <x14:dxf>
              <border>
                <left style="thin">
                  <color auto="1"/>
                </left>
                <right style="thin">
                  <color auto="1"/>
                </right>
                <top style="thin">
                  <color auto="1"/>
                </top>
                <bottom style="thin">
                  <color auto="1"/>
                </bottom>
                <vertical/>
                <horizontal/>
              </border>
            </x14:dxf>
          </x14:cfRule>
          <xm:sqref>AP2341</xm:sqref>
        </x14:conditionalFormatting>
        <x14:conditionalFormatting xmlns:xm="http://schemas.microsoft.com/office/excel/2006/main">
          <x14:cfRule type="expression" priority="681" id="{B78C95E9-9FEA-48A1-A4F1-75EF685FA601}">
            <xm:f>$H$419=Tablas!$C$10</xm:f>
            <x14:dxf>
              <border>
                <left style="thin">
                  <color auto="1"/>
                </left>
                <right style="thin">
                  <color auto="1"/>
                </right>
                <top style="thin">
                  <color auto="1"/>
                </top>
                <bottom style="thin">
                  <color auto="1"/>
                </bottom>
                <vertical/>
                <horizontal/>
              </border>
            </x14:dxf>
          </x14:cfRule>
          <xm:sqref>AQ2343:BB2343</xm:sqref>
        </x14:conditionalFormatting>
        <x14:conditionalFormatting xmlns:xm="http://schemas.microsoft.com/office/excel/2006/main">
          <x14:cfRule type="expression" priority="665" id="{42FF8486-E814-4FEC-8875-1DC9DE77B703}">
            <xm:f>AND($D$344=Tablas!$C$62,$G$344=Tablas!$C$54)</xm:f>
            <x14:dxf>
              <border>
                <left style="thin">
                  <color auto="1"/>
                </left>
                <right style="thin">
                  <color auto="1"/>
                </right>
                <top style="thin">
                  <color auto="1"/>
                </top>
                <bottom style="thin">
                  <color auto="1"/>
                </bottom>
                <vertical/>
                <horizontal/>
              </border>
            </x14:dxf>
          </x14:cfRule>
          <xm:sqref>AP2414:AU2429 AP2430:AT2430</xm:sqref>
        </x14:conditionalFormatting>
        <x14:conditionalFormatting xmlns:xm="http://schemas.microsoft.com/office/excel/2006/main">
          <x14:cfRule type="expression" priority="664" id="{6557E627-4B62-4EA4-820E-A92D771F7E87}">
            <xm:f>AND($D$344=Tablas!$C$62,$G$344=Tablas!$C$54)</xm:f>
            <x14:dxf>
              <fill>
                <patternFill>
                  <bgColor rgb="FFB7E0FF"/>
                </patternFill>
              </fill>
            </x14:dxf>
          </x14:cfRule>
          <xm:sqref>AP2414:AU2414</xm:sqref>
        </x14:conditionalFormatting>
        <x14:conditionalFormatting xmlns:xm="http://schemas.microsoft.com/office/excel/2006/main">
          <x14:cfRule type="expression" priority="663" id="{02FC48C9-3C66-4A36-937C-10CA3A1CE1F3}">
            <xm:f>AND($D$344=Tablas!$C$62,$G$344=Tablas!$C$54)</xm:f>
            <x14:dxf>
              <fill>
                <patternFill>
                  <bgColor rgb="FFB7E0FF"/>
                </patternFill>
              </fill>
            </x14:dxf>
          </x14:cfRule>
          <xm:sqref>AP2430:AT2430</xm:sqref>
        </x14:conditionalFormatting>
        <x14:conditionalFormatting xmlns:xm="http://schemas.microsoft.com/office/excel/2006/main">
          <x14:cfRule type="expression" priority="661" id="{5B8125A9-6B7D-4D35-9E32-E2608A1917B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AP2357:AQ2360</xm:sqref>
        </x14:conditionalFormatting>
        <x14:conditionalFormatting xmlns:xm="http://schemas.microsoft.com/office/excel/2006/main">
          <x14:cfRule type="expression" priority="660" id="{D419C1BE-D5DE-4736-8100-8DE0EA81770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AO2358:AO2360</xm:sqref>
        </x14:conditionalFormatting>
        <x14:conditionalFormatting xmlns:xm="http://schemas.microsoft.com/office/excel/2006/main">
          <x14:cfRule type="expression" priority="659" id="{4F0E79AF-5CFD-4F31-8B6C-7B7B5B7F4377}">
            <xm:f>OR(AND($D$344=Tablas!$C$61,$G$344=Tablas!$C$53),AND($D$344=Tablas!$C$61,$G$344=Tablas!$C$54),AND($D$344=Tablas!$C$62,$G$344=Tablas!$C$53),AND($D$344=Tablas!$C$62,$G$344=Tablas!$C$54),AND($D$344=Tablas!$C$62,$G$344=Tablas!$C$56))</xm:f>
            <x14:dxf>
              <fill>
                <patternFill>
                  <bgColor rgb="FFB7E0FF"/>
                </patternFill>
              </fill>
            </x14:dxf>
          </x14:cfRule>
          <xm:sqref>AP2357:AQ2357</xm:sqref>
        </x14:conditionalFormatting>
        <x14:conditionalFormatting xmlns:xm="http://schemas.microsoft.com/office/excel/2006/main">
          <x14:cfRule type="expression" priority="658" id="{EC16B2F9-5D30-4E48-82D8-BF0D253C5A2F}">
            <xm:f>OR(AND($D$344=Tablas!$C$61,$G$344=Tablas!$C$53),AND($D$344=Tablas!$C$61,$G$344=Tablas!$C$54),AND($D$344=Tablas!$C$62,$G$344=Tablas!$C$53),AND($D$344=Tablas!$C$62,$G$344=Tablas!$C$54),AND($D$344=Tablas!$C$62,$G$344=Tablas!$C$56))</xm:f>
            <x14:dxf>
              <fill>
                <patternFill>
                  <bgColor rgb="FFB7E0FF"/>
                </patternFill>
              </fill>
            </x14:dxf>
          </x14:cfRule>
          <xm:sqref>AO2360</xm:sqref>
        </x14:conditionalFormatting>
        <x14:conditionalFormatting xmlns:xm="http://schemas.microsoft.com/office/excel/2006/main">
          <x14:cfRule type="expression" priority="657" id="{A8D2D4BA-E387-4D70-914E-9769654DADB0}">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AQ2365:AV2369</xm:sqref>
        </x14:conditionalFormatting>
        <x14:conditionalFormatting xmlns:xm="http://schemas.microsoft.com/office/excel/2006/main">
          <x14:cfRule type="expression" priority="656" id="{562500A0-8FC8-490F-9FAE-DDED3456EBD5}">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AO2366:AP2369</xm:sqref>
        </x14:conditionalFormatting>
        <x14:conditionalFormatting xmlns:xm="http://schemas.microsoft.com/office/excel/2006/main">
          <x14:cfRule type="expression" priority="655" id="{91E88EE4-7397-438C-9B9C-9450A3F8D4A8}">
            <xm:f>OR(AND($D$344=Tablas!$C$61,$G$344=Tablas!$C$53),AND($D$344=Tablas!$C$54),AND($D$344=Tablas!$C$62,$G$344=Tablas!$C$53),AND($D$344=Tablas!$C$62,$G$344=Tablas!$C$54),AND($D$344=Tablas!$C$62,$G$344=Tablas!$C$56))</xm:f>
            <x14:dxf>
              <fill>
                <patternFill>
                  <bgColor rgb="FFB9E0FF"/>
                </patternFill>
              </fill>
            </x14:dxf>
          </x14:cfRule>
          <xm:sqref>AQ2365:AV2365</xm:sqref>
        </x14:conditionalFormatting>
        <x14:conditionalFormatting xmlns:xm="http://schemas.microsoft.com/office/excel/2006/main">
          <x14:cfRule type="expression" priority="654" id="{C6FD1460-7B78-47B2-BCA6-44B391EB9952}">
            <xm:f>OR(AND($D$344=Tablas!$C$61,$G$344=Tablas!$C$53),AND($D$344=Tablas!$C$54),AND($D$344=Tablas!$C$62,$G$344=Tablas!$C$53),AND($D$344=Tablas!$C$62,$G$344=Tablas!$C$54),AND($D$344=Tablas!$C$62,$G$344=Tablas!$C$56))</xm:f>
            <x14:dxf>
              <fill>
                <patternFill>
                  <bgColor rgb="FFB9E0FF"/>
                </patternFill>
              </fill>
            </x14:dxf>
          </x14:cfRule>
          <xm:sqref>AV2366:AV2368</xm:sqref>
        </x14:conditionalFormatting>
        <x14:conditionalFormatting xmlns:xm="http://schemas.microsoft.com/office/excel/2006/main">
          <x14:cfRule type="expression" priority="653" id="{45CB7A0E-F564-44C8-822A-70D166354668}">
            <xm:f>OR(AND($D$344=Tablas!$C$61,$G$344=Tablas!$C$53),AND($D$344=Tablas!$C$54),AND($D$344=Tablas!$C$62,$G$344=Tablas!$C$53),AND($D$344=Tablas!$C$62,$G$344=Tablas!$C$54),AND($D$344=Tablas!$C$62,$G$344=Tablas!$C$56))</xm:f>
            <x14:dxf>
              <fill>
                <patternFill>
                  <bgColor rgb="FFB9E0FF"/>
                </patternFill>
              </fill>
            </x14:dxf>
          </x14:cfRule>
          <xm:sqref>AO2369:AV2369</xm:sqref>
        </x14:conditionalFormatting>
        <x14:conditionalFormatting xmlns:xm="http://schemas.microsoft.com/office/excel/2006/main">
          <x14:cfRule type="expression" priority="652" id="{744B8744-0C11-4B65-939C-D1934C66B23B}">
            <xm:f>AND($E$198&lt;&gt;$J$209,OR(AND($D$104=Tablas!$C$61,$G$104=Tablas!$C$53),AND($D$104=Tablas!$C$61,$G$104=Tablas!$C$54),AND($D$104=Tablas!$C$62,$G$104=Tablas!$C$53),AND($D$104=Tablas!$C$62,$G$104=Tablas!$C$54),AND($D$104=Tablas!$C$62,$G$104=Tablas!$C$56)))</xm:f>
            <x14:dxf>
              <fill>
                <patternFill>
                  <bgColor rgb="FFFF9999"/>
                </patternFill>
              </fill>
            </x14:dxf>
          </x14:cfRule>
          <xm:sqref>AV2369</xm:sqref>
        </x14:conditionalFormatting>
        <x14:conditionalFormatting xmlns:xm="http://schemas.microsoft.com/office/excel/2006/main">
          <x14:cfRule type="expression" priority="651" id="{5A331F2F-202A-4B11-8B3F-A6384FD8A321}">
            <xm:f>AND($D$344=Tablas!$C$62,$G$344=Tablas!$C$54,$E$414&gt;0)</xm:f>
            <x14:dxf>
              <border>
                <left style="thin">
                  <color auto="1"/>
                </left>
                <right style="thin">
                  <color auto="1"/>
                </right>
                <top style="thin">
                  <color auto="1"/>
                </top>
                <bottom style="thin">
                  <color auto="1"/>
                </bottom>
              </border>
            </x14:dxf>
          </x14:cfRule>
          <xm:sqref>AR2404:AV2408</xm:sqref>
        </x14:conditionalFormatting>
        <x14:conditionalFormatting xmlns:xm="http://schemas.microsoft.com/office/excel/2006/main">
          <x14:cfRule type="expression" priority="650" id="{E9DCD92F-434B-43A8-BE95-C8E9CD744D61}">
            <xm:f>AND($D$344=Tablas!$C$62,$G$344=Tablas!$C$54,$E$414&gt;0)</xm:f>
            <x14:dxf>
              <fill>
                <patternFill>
                  <bgColor rgb="FFB9E0FF"/>
                </patternFill>
              </fill>
            </x14:dxf>
          </x14:cfRule>
          <xm:sqref>AR2404:AV2404</xm:sqref>
        </x14:conditionalFormatting>
        <x14:conditionalFormatting xmlns:xm="http://schemas.microsoft.com/office/excel/2006/main">
          <x14:cfRule type="expression" priority="649" id="{E45628A0-1632-46F3-9283-FDF35AC7ED59}">
            <xm:f>AND($H$419=Tablas!$C$41,$H$431&lt;&gt;$E$414)</xm:f>
            <x14:dxf>
              <fill>
                <patternFill>
                  <bgColor rgb="FFFF9999"/>
                </patternFill>
              </fill>
            </x14:dxf>
          </x14:cfRule>
          <xm:sqref>AT2351</xm:sqref>
        </x14:conditionalFormatting>
        <x14:conditionalFormatting xmlns:xm="http://schemas.microsoft.com/office/excel/2006/main">
          <x14:cfRule type="expression" priority="606" id="{FAC24180-F1E9-4D05-A850-2D78553D0ED9}">
            <xm:f>OR(AND($D$344=Tablas!$C$62,$G$344=Tablas!$C$54),AND($D$344=Tablas!$C$62,$G$344=Tablas!$C$57))</xm:f>
            <x14:dxf>
              <border>
                <left style="thin">
                  <color auto="1"/>
                </left>
                <right style="thin">
                  <color auto="1"/>
                </right>
                <top style="thin">
                  <color auto="1"/>
                </top>
                <bottom style="thin">
                  <color auto="1"/>
                </bottom>
                <vertical/>
                <horizontal/>
              </border>
            </x14:dxf>
          </x14:cfRule>
          <xm:sqref>AP2644:AQ2648</xm:sqref>
        </x14:conditionalFormatting>
        <x14:conditionalFormatting xmlns:xm="http://schemas.microsoft.com/office/excel/2006/main">
          <x14:cfRule type="expression" priority="605" id="{825565AC-3B5B-415C-B9A6-0B1EE2371E46}">
            <xm:f>OR(AND($D$344=Tablas!$C$62,$G$344=Tablas!$C$54),AND($D$344=Tablas!$C$62,$G$344=Tablas!$C$57))</xm:f>
            <x14:dxf>
              <fill>
                <patternFill>
                  <bgColor rgb="FFB7E0FF"/>
                </patternFill>
              </fill>
            </x14:dxf>
          </x14:cfRule>
          <xm:sqref>AP2644</xm:sqref>
        </x14:conditionalFormatting>
        <x14:conditionalFormatting xmlns:xm="http://schemas.microsoft.com/office/excel/2006/main">
          <x14:cfRule type="expression" priority="648" id="{C1924B84-A6AB-4902-B1C0-5EFAC0D96F31}">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AO2552:AS2567</xm:sqref>
        </x14:conditionalFormatting>
        <x14:conditionalFormatting xmlns:xm="http://schemas.microsoft.com/office/excel/2006/main">
          <x14:cfRule type="expression" priority="645" id="{D17C3960-5AF1-4F03-9CC5-FA765A4E3F34}">
            <xm:f>OR($D$386=Tablas!$C$35,$D$386=Tablas!$C$36,$D$3866=Tablas!$C$37)</xm:f>
            <x14:dxf>
              <fill>
                <patternFill>
                  <bgColor rgb="FFB7E0FF"/>
                </patternFill>
              </fill>
            </x14:dxf>
          </x14:cfRule>
          <xm:sqref>AO2552:AS2552</xm:sqref>
        </x14:conditionalFormatting>
        <x14:conditionalFormatting xmlns:xm="http://schemas.microsoft.com/office/excel/2006/main">
          <x14:cfRule type="expression" priority="643" id="{4558D2B7-BB45-4D39-AE22-815D0CCBE901}">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AQ2587:AT2591</xm:sqref>
        </x14:conditionalFormatting>
        <x14:conditionalFormatting xmlns:xm="http://schemas.microsoft.com/office/excel/2006/main">
          <x14:cfRule type="expression" priority="642" id="{481B74E1-FD5E-477A-A0EF-3C4015C4D89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AO2588:AP2591</xm:sqref>
        </x14:conditionalFormatting>
        <x14:conditionalFormatting xmlns:xm="http://schemas.microsoft.com/office/excel/2006/main">
          <x14:cfRule type="expression" priority="641" id="{9830BA58-5380-4583-BCBA-3F6D4544FB48}">
            <xm:f>$H$419=Tablas!$C$41</xm:f>
            <x14:dxf>
              <fill>
                <patternFill>
                  <bgColor rgb="FFB9E0FF"/>
                </patternFill>
              </fill>
            </x14:dxf>
          </x14:cfRule>
          <xm:sqref>AQ2587:AT2587</xm:sqref>
        </x14:conditionalFormatting>
        <x14:conditionalFormatting xmlns:xm="http://schemas.microsoft.com/office/excel/2006/main">
          <x14:cfRule type="expression" priority="640" id="{93A8C168-1AE9-4842-A36E-77D5806DD339}">
            <xm:f>$H$419=Tablas!$C$41</xm:f>
            <x14:dxf>
              <fill>
                <patternFill>
                  <bgColor rgb="FFB9E0FF"/>
                </patternFill>
              </fill>
            </x14:dxf>
          </x14:cfRule>
          <xm:sqref>AO2591:AP2591</xm:sqref>
        </x14:conditionalFormatting>
        <x14:conditionalFormatting xmlns:xm="http://schemas.microsoft.com/office/excel/2006/main">
          <x14:cfRule type="cellIs" priority="637" operator="notEqual" id="{A122FA26-BD47-44BB-A91D-6CBC67647BD6}">
            <xm:f>'Dotacion de personal'!$F$38</xm:f>
            <x14:dxf>
              <fill>
                <patternFill>
                  <bgColor rgb="FFFF9999"/>
                </patternFill>
              </fill>
            </x14:dxf>
          </x14:cfRule>
          <xm:sqref>AQ2606</xm:sqref>
        </x14:conditionalFormatting>
        <x14:conditionalFormatting xmlns:xm="http://schemas.microsoft.com/office/excel/2006/main">
          <x14:cfRule type="cellIs" priority="636" operator="notEqual" id="{25018E04-9A99-47AB-9438-E8F4DF76214B}">
            <xm:f>'Dotacion de personal'!$G$38</xm:f>
            <x14:dxf>
              <fill>
                <patternFill>
                  <bgColor rgb="FFFF9999"/>
                </patternFill>
              </fill>
            </x14:dxf>
          </x14:cfRule>
          <xm:sqref>AR2606</xm:sqref>
        </x14:conditionalFormatting>
        <x14:conditionalFormatting xmlns:xm="http://schemas.microsoft.com/office/excel/2006/main">
          <x14:cfRule type="cellIs" priority="635" operator="notEqual" id="{00AED77A-D646-425D-AFF2-337A678C19BF}">
            <xm:f>'Dotacion de personal'!$H$38</xm:f>
            <x14:dxf>
              <fill>
                <patternFill>
                  <bgColor rgb="FFFF9999"/>
                </patternFill>
              </fill>
            </x14:dxf>
          </x14:cfRule>
          <xm:sqref>AS2606</xm:sqref>
        </x14:conditionalFormatting>
        <x14:conditionalFormatting xmlns:xm="http://schemas.microsoft.com/office/excel/2006/main">
          <x14:cfRule type="cellIs" priority="634" operator="notEqual" id="{18C5B6B9-8E90-4F21-91E3-DEAF9B0EDC9F}">
            <xm:f>'Dotacion de personal'!$I$38</xm:f>
            <x14:dxf>
              <fill>
                <patternFill>
                  <bgColor rgb="FFFF9999"/>
                </patternFill>
              </fill>
            </x14:dxf>
          </x14:cfRule>
          <xm:sqref>AT2606</xm:sqref>
        </x14:conditionalFormatting>
        <x14:conditionalFormatting xmlns:xm="http://schemas.microsoft.com/office/excel/2006/main">
          <x14:cfRule type="cellIs" priority="633" operator="notEqual" id="{E24A6032-06D1-4762-92D5-C6DD83ED3FB8}">
            <xm:f>'Dotacion de personal'!$J$38</xm:f>
            <x14:dxf>
              <fill>
                <patternFill>
                  <bgColor rgb="FFFF9999"/>
                </patternFill>
              </fill>
            </x14:dxf>
          </x14:cfRule>
          <xm:sqref>AU2606</xm:sqref>
        </x14:conditionalFormatting>
        <x14:conditionalFormatting xmlns:xm="http://schemas.microsoft.com/office/excel/2006/main">
          <x14:cfRule type="cellIs" priority="632" operator="notEqual" id="{F2E69992-F5A4-47EF-A290-8C5B13573FF4}">
            <xm:f>'Dotacion de personal'!$F$39</xm:f>
            <x14:dxf>
              <fill>
                <patternFill>
                  <bgColor rgb="FFFF9999"/>
                </patternFill>
              </fill>
            </x14:dxf>
          </x14:cfRule>
          <xm:sqref>AQ2607</xm:sqref>
        </x14:conditionalFormatting>
        <x14:conditionalFormatting xmlns:xm="http://schemas.microsoft.com/office/excel/2006/main">
          <x14:cfRule type="cellIs" priority="631" operator="notEqual" id="{6DCDE5E3-211F-44BD-AE11-D8368CD08592}">
            <xm:f>'Dotacion de personal'!$F$40</xm:f>
            <x14:dxf>
              <fill>
                <patternFill>
                  <bgColor rgb="FFFF9999"/>
                </patternFill>
              </fill>
            </x14:dxf>
          </x14:cfRule>
          <xm:sqref>AQ2608</xm:sqref>
        </x14:conditionalFormatting>
        <x14:conditionalFormatting xmlns:xm="http://schemas.microsoft.com/office/excel/2006/main">
          <x14:cfRule type="cellIs" priority="630" operator="notEqual" id="{427E8160-560D-44BC-B3C1-93A5E25255F9}">
            <xm:f>'Dotacion de personal'!$G$39</xm:f>
            <x14:dxf>
              <fill>
                <patternFill>
                  <bgColor rgb="FFFF9999"/>
                </patternFill>
              </fill>
            </x14:dxf>
          </x14:cfRule>
          <xm:sqref>AR2607</xm:sqref>
        </x14:conditionalFormatting>
        <x14:conditionalFormatting xmlns:xm="http://schemas.microsoft.com/office/excel/2006/main">
          <x14:cfRule type="cellIs" priority="629" operator="notEqual" id="{845DAB3F-95C5-436B-BF24-64FCFD1154D5}">
            <xm:f>'Dotacion de personal'!$G$40</xm:f>
            <x14:dxf>
              <fill>
                <patternFill>
                  <bgColor rgb="FFFF9999"/>
                </patternFill>
              </fill>
            </x14:dxf>
          </x14:cfRule>
          <xm:sqref>AR2608</xm:sqref>
        </x14:conditionalFormatting>
        <x14:conditionalFormatting xmlns:xm="http://schemas.microsoft.com/office/excel/2006/main">
          <x14:cfRule type="cellIs" priority="628" operator="notEqual" id="{5DF1EF62-8CD2-4FC6-88FC-B3A4A57528CE}">
            <xm:f>'Dotacion de personal'!$H$39</xm:f>
            <x14:dxf>
              <fill>
                <patternFill>
                  <bgColor rgb="FFFF9999"/>
                </patternFill>
              </fill>
            </x14:dxf>
          </x14:cfRule>
          <xm:sqref>AS2607</xm:sqref>
        </x14:conditionalFormatting>
        <x14:conditionalFormatting xmlns:xm="http://schemas.microsoft.com/office/excel/2006/main">
          <x14:cfRule type="cellIs" priority="627" operator="notEqual" id="{514E111C-06BE-4889-B97F-77926E244A8A}">
            <xm:f>'Dotacion de personal'!$H$40</xm:f>
            <x14:dxf>
              <fill>
                <patternFill>
                  <bgColor rgb="FFFF9999"/>
                </patternFill>
              </fill>
            </x14:dxf>
          </x14:cfRule>
          <xm:sqref>AS2608</xm:sqref>
        </x14:conditionalFormatting>
        <x14:conditionalFormatting xmlns:xm="http://schemas.microsoft.com/office/excel/2006/main">
          <x14:cfRule type="cellIs" priority="626" operator="notEqual" id="{83E1DFE2-FEE6-4A8D-BA86-4BAFCD066121}">
            <xm:f>'Dotacion de personal'!$I$39</xm:f>
            <x14:dxf>
              <fill>
                <patternFill>
                  <bgColor rgb="FFFF9999"/>
                </patternFill>
              </fill>
            </x14:dxf>
          </x14:cfRule>
          <xm:sqref>AT2607</xm:sqref>
        </x14:conditionalFormatting>
        <x14:conditionalFormatting xmlns:xm="http://schemas.microsoft.com/office/excel/2006/main">
          <x14:cfRule type="cellIs" priority="625" operator="notEqual" id="{D231449E-A30B-44C6-AA71-8AC626821C94}">
            <xm:f>'Dotacion de personal'!$I$40</xm:f>
            <x14:dxf>
              <fill>
                <patternFill>
                  <bgColor rgb="FFFF9999"/>
                </patternFill>
              </fill>
            </x14:dxf>
          </x14:cfRule>
          <xm:sqref>AT2608</xm:sqref>
        </x14:conditionalFormatting>
        <x14:conditionalFormatting xmlns:xm="http://schemas.microsoft.com/office/excel/2006/main">
          <x14:cfRule type="cellIs" priority="624" operator="notEqual" id="{4676D7C8-D591-4CEC-9C43-DACDC83E9C61}">
            <xm:f>'Dotacion de personal'!$J$39</xm:f>
            <x14:dxf>
              <fill>
                <patternFill>
                  <bgColor rgb="FFFF9999"/>
                </patternFill>
              </fill>
            </x14:dxf>
          </x14:cfRule>
          <xm:sqref>AU2607</xm:sqref>
        </x14:conditionalFormatting>
        <x14:conditionalFormatting xmlns:xm="http://schemas.microsoft.com/office/excel/2006/main">
          <x14:cfRule type="cellIs" priority="623" operator="notEqual" id="{2DC92244-D0AB-4308-80C3-231F713CFDCA}">
            <xm:f>'Dotacion de personal'!$J$40</xm:f>
            <x14:dxf>
              <fill>
                <patternFill>
                  <bgColor rgb="FFFF9999"/>
                </patternFill>
              </fill>
            </x14:dxf>
          </x14:cfRule>
          <xm:sqref>AU2608</xm:sqref>
        </x14:conditionalFormatting>
        <x14:conditionalFormatting xmlns:xm="http://schemas.microsoft.com/office/excel/2006/main">
          <x14:cfRule type="expression" priority="621" id="{FB0ABFA7-605C-46F9-8F5E-7FA5E2648286}">
            <xm:f>$H$419=Tablas!$C$10</xm:f>
            <x14:dxf>
              <border>
                <left style="thin">
                  <color auto="1"/>
                </left>
                <right style="thin">
                  <color auto="1"/>
                </right>
                <top style="thin">
                  <color auto="1"/>
                </top>
                <bottom style="thin">
                  <color auto="1"/>
                </bottom>
                <vertical/>
                <horizontal/>
              </border>
            </x14:dxf>
          </x14:cfRule>
          <xm:sqref>AP2581</xm:sqref>
        </x14:conditionalFormatting>
        <x14:conditionalFormatting xmlns:xm="http://schemas.microsoft.com/office/excel/2006/main">
          <x14:cfRule type="expression" priority="620" id="{227EF028-E6FD-4F0A-9147-19EADE23E74E}">
            <xm:f>$H$419=Tablas!$C$10</xm:f>
            <x14:dxf>
              <border>
                <left style="thin">
                  <color auto="1"/>
                </left>
                <right style="thin">
                  <color auto="1"/>
                </right>
                <top style="thin">
                  <color auto="1"/>
                </top>
                <bottom style="thin">
                  <color auto="1"/>
                </bottom>
                <vertical/>
                <horizontal/>
              </border>
            </x14:dxf>
          </x14:cfRule>
          <xm:sqref>AQ2583:BB2583</xm:sqref>
        </x14:conditionalFormatting>
        <x14:conditionalFormatting xmlns:xm="http://schemas.microsoft.com/office/excel/2006/main">
          <x14:cfRule type="expression" priority="604" id="{EC4E2697-9CC2-455A-9225-E6322A1766D5}">
            <xm:f>AND($D$344=Tablas!$C$62,$G$344=Tablas!$C$54)</xm:f>
            <x14:dxf>
              <border>
                <left style="thin">
                  <color auto="1"/>
                </left>
                <right style="thin">
                  <color auto="1"/>
                </right>
                <top style="thin">
                  <color auto="1"/>
                </top>
                <bottom style="thin">
                  <color auto="1"/>
                </bottom>
                <vertical/>
                <horizontal/>
              </border>
            </x14:dxf>
          </x14:cfRule>
          <xm:sqref>AP2654:AU2669 AP2670:AT2670</xm:sqref>
        </x14:conditionalFormatting>
        <x14:conditionalFormatting xmlns:xm="http://schemas.microsoft.com/office/excel/2006/main">
          <x14:cfRule type="expression" priority="603" id="{D2C53484-A21E-4F25-A0F0-2CFEDD40EB72}">
            <xm:f>AND($D$344=Tablas!$C$62,$G$344=Tablas!$C$54)</xm:f>
            <x14:dxf>
              <fill>
                <patternFill>
                  <bgColor rgb="FFB7E0FF"/>
                </patternFill>
              </fill>
            </x14:dxf>
          </x14:cfRule>
          <xm:sqref>AP2654:AU2654</xm:sqref>
        </x14:conditionalFormatting>
        <x14:conditionalFormatting xmlns:xm="http://schemas.microsoft.com/office/excel/2006/main">
          <x14:cfRule type="expression" priority="602" id="{9F7DF582-21C0-489A-8119-9C87C587BEF3}">
            <xm:f>AND($D$344=Tablas!$C$62,$G$344=Tablas!$C$54)</xm:f>
            <x14:dxf>
              <fill>
                <patternFill>
                  <bgColor rgb="FFB7E0FF"/>
                </patternFill>
              </fill>
            </x14:dxf>
          </x14:cfRule>
          <xm:sqref>AP2670:AT2670</xm:sqref>
        </x14:conditionalFormatting>
        <x14:conditionalFormatting xmlns:xm="http://schemas.microsoft.com/office/excel/2006/main">
          <x14:cfRule type="expression" priority="600" id="{24CDA032-6567-4A3D-BB50-645DF538127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AP2597:AQ2600</xm:sqref>
        </x14:conditionalFormatting>
        <x14:conditionalFormatting xmlns:xm="http://schemas.microsoft.com/office/excel/2006/main">
          <x14:cfRule type="expression" priority="599" id="{F37D2B22-F78B-4AC6-BBDA-9FF89174518A}">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AO2598:AO2600</xm:sqref>
        </x14:conditionalFormatting>
        <x14:conditionalFormatting xmlns:xm="http://schemas.microsoft.com/office/excel/2006/main">
          <x14:cfRule type="expression" priority="598" id="{CE4CC443-FFE3-45AA-BE2B-4D6677466915}">
            <xm:f>OR(AND($D$344=Tablas!$C$61,$G$344=Tablas!$C$53),AND($D$344=Tablas!$C$61,$G$344=Tablas!$C$54),AND($D$344=Tablas!$C$62,$G$344=Tablas!$C$53),AND($D$344=Tablas!$C$62,$G$344=Tablas!$C$54),AND($D$344=Tablas!$C$62,$G$344=Tablas!$C$56))</xm:f>
            <x14:dxf>
              <fill>
                <patternFill>
                  <bgColor rgb="FFB7E0FF"/>
                </patternFill>
              </fill>
            </x14:dxf>
          </x14:cfRule>
          <xm:sqref>AP2597:AQ2597</xm:sqref>
        </x14:conditionalFormatting>
        <x14:conditionalFormatting xmlns:xm="http://schemas.microsoft.com/office/excel/2006/main">
          <x14:cfRule type="expression" priority="597" id="{7E71175A-0CE0-4053-8045-4DB06955B5FB}">
            <xm:f>OR(AND($D$344=Tablas!$C$61,$G$344=Tablas!$C$53),AND($D$344=Tablas!$C$61,$G$344=Tablas!$C$54),AND($D$344=Tablas!$C$62,$G$344=Tablas!$C$53),AND($D$344=Tablas!$C$62,$G$344=Tablas!$C$54),AND($D$344=Tablas!$C$62,$G$344=Tablas!$C$56))</xm:f>
            <x14:dxf>
              <fill>
                <patternFill>
                  <bgColor rgb="FFB7E0FF"/>
                </patternFill>
              </fill>
            </x14:dxf>
          </x14:cfRule>
          <xm:sqref>AO2600</xm:sqref>
        </x14:conditionalFormatting>
        <x14:conditionalFormatting xmlns:xm="http://schemas.microsoft.com/office/excel/2006/main">
          <x14:cfRule type="expression" priority="596" id="{51D15EDC-3954-4F6D-9BF2-D634DC8751A2}">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AQ2605:AV2609</xm:sqref>
        </x14:conditionalFormatting>
        <x14:conditionalFormatting xmlns:xm="http://schemas.microsoft.com/office/excel/2006/main">
          <x14:cfRule type="expression" priority="595" id="{203893D9-F45F-4BBB-A637-EFF15CDCE877}">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AO2606:AP2609</xm:sqref>
        </x14:conditionalFormatting>
        <x14:conditionalFormatting xmlns:xm="http://schemas.microsoft.com/office/excel/2006/main">
          <x14:cfRule type="expression" priority="594" id="{7FCAE116-1DC8-4188-AE87-71D45B2E49A1}">
            <xm:f>OR(AND($D$344=Tablas!$C$61,$G$344=Tablas!$C$53),AND($D$344=Tablas!$C$54),AND($D$344=Tablas!$C$62,$G$344=Tablas!$C$53),AND($D$344=Tablas!$C$62,$G$344=Tablas!$C$54),AND($D$344=Tablas!$C$62,$G$344=Tablas!$C$56))</xm:f>
            <x14:dxf>
              <fill>
                <patternFill>
                  <bgColor rgb="FFB9E0FF"/>
                </patternFill>
              </fill>
            </x14:dxf>
          </x14:cfRule>
          <xm:sqref>AQ2605:AV2605</xm:sqref>
        </x14:conditionalFormatting>
        <x14:conditionalFormatting xmlns:xm="http://schemas.microsoft.com/office/excel/2006/main">
          <x14:cfRule type="expression" priority="593" id="{15707C99-67BD-4DC9-9497-C36D4DDC3581}">
            <xm:f>OR(AND($D$344=Tablas!$C$61,$G$344=Tablas!$C$53),AND($D$344=Tablas!$C$54),AND($D$344=Tablas!$C$62,$G$344=Tablas!$C$53),AND($D$344=Tablas!$C$62,$G$344=Tablas!$C$54),AND($D$344=Tablas!$C$62,$G$344=Tablas!$C$56))</xm:f>
            <x14:dxf>
              <fill>
                <patternFill>
                  <bgColor rgb="FFB9E0FF"/>
                </patternFill>
              </fill>
            </x14:dxf>
          </x14:cfRule>
          <xm:sqref>AV2606:AV2608</xm:sqref>
        </x14:conditionalFormatting>
        <x14:conditionalFormatting xmlns:xm="http://schemas.microsoft.com/office/excel/2006/main">
          <x14:cfRule type="expression" priority="592" id="{E3BC7ADF-CF4A-45CE-A56E-EE25CF7BB43C}">
            <xm:f>OR(AND($D$344=Tablas!$C$61,$G$344=Tablas!$C$53),AND($D$344=Tablas!$C$54),AND($D$344=Tablas!$C$62,$G$344=Tablas!$C$53),AND($D$344=Tablas!$C$62,$G$344=Tablas!$C$54),AND($D$344=Tablas!$C$62,$G$344=Tablas!$C$56))</xm:f>
            <x14:dxf>
              <fill>
                <patternFill>
                  <bgColor rgb="FFB9E0FF"/>
                </patternFill>
              </fill>
            </x14:dxf>
          </x14:cfRule>
          <xm:sqref>AO2609:AV2609</xm:sqref>
        </x14:conditionalFormatting>
        <x14:conditionalFormatting xmlns:xm="http://schemas.microsoft.com/office/excel/2006/main">
          <x14:cfRule type="expression" priority="591" id="{B31C60CD-A050-4700-A705-89AD58D28FC7}">
            <xm:f>AND($E$198&lt;&gt;$J$209,OR(AND($D$104=Tablas!$C$61,$G$104=Tablas!$C$53),AND($D$104=Tablas!$C$61,$G$104=Tablas!$C$54),AND($D$104=Tablas!$C$62,$G$104=Tablas!$C$53),AND($D$104=Tablas!$C$62,$G$104=Tablas!$C$54),AND($D$104=Tablas!$C$62,$G$104=Tablas!$C$56)))</xm:f>
            <x14:dxf>
              <fill>
                <patternFill>
                  <bgColor rgb="FFFF9999"/>
                </patternFill>
              </fill>
            </x14:dxf>
          </x14:cfRule>
          <xm:sqref>AV2609</xm:sqref>
        </x14:conditionalFormatting>
        <x14:conditionalFormatting xmlns:xm="http://schemas.microsoft.com/office/excel/2006/main">
          <x14:cfRule type="expression" priority="590" id="{5ADBBBC9-71E4-40EA-82ED-30732C85E081}">
            <xm:f>AND($D$344=Tablas!$C$62,$G$344=Tablas!$C$54,$E$414&gt;0)</xm:f>
            <x14:dxf>
              <border>
                <left style="thin">
                  <color auto="1"/>
                </left>
                <right style="thin">
                  <color auto="1"/>
                </right>
                <top style="thin">
                  <color auto="1"/>
                </top>
                <bottom style="thin">
                  <color auto="1"/>
                </bottom>
              </border>
            </x14:dxf>
          </x14:cfRule>
          <xm:sqref>AR2644:AV2648</xm:sqref>
        </x14:conditionalFormatting>
        <x14:conditionalFormatting xmlns:xm="http://schemas.microsoft.com/office/excel/2006/main">
          <x14:cfRule type="expression" priority="589" id="{DD387C08-42EC-433F-8D63-D58343B1A305}">
            <xm:f>AND($D$344=Tablas!$C$62,$G$344=Tablas!$C$54,$E$414&gt;0)</xm:f>
            <x14:dxf>
              <fill>
                <patternFill>
                  <bgColor rgb="FFB9E0FF"/>
                </patternFill>
              </fill>
            </x14:dxf>
          </x14:cfRule>
          <xm:sqref>AR2644:AV2644</xm:sqref>
        </x14:conditionalFormatting>
        <x14:conditionalFormatting xmlns:xm="http://schemas.microsoft.com/office/excel/2006/main">
          <x14:cfRule type="expression" priority="588" id="{40A73ADA-531A-4136-8736-E26701C8FEC5}">
            <xm:f>AND($H$419=Tablas!$C$41,$H$431&lt;&gt;$E$414)</xm:f>
            <x14:dxf>
              <fill>
                <patternFill>
                  <bgColor rgb="FFFF9999"/>
                </patternFill>
              </fill>
            </x14:dxf>
          </x14:cfRule>
          <xm:sqref>AT2591</xm:sqref>
        </x14:conditionalFormatting>
        <x14:conditionalFormatting xmlns:xm="http://schemas.microsoft.com/office/excel/2006/main">
          <x14:cfRule type="expression" priority="545" id="{7D5DBBF5-2312-4D87-818C-611E675F775D}">
            <xm:f>OR(AND($D$344=Tablas!$C$62,$G$344=Tablas!$C$54),AND($D$344=Tablas!$C$62,$G$344=Tablas!$C$57))</xm:f>
            <x14:dxf>
              <border>
                <left style="thin">
                  <color auto="1"/>
                </left>
                <right style="thin">
                  <color auto="1"/>
                </right>
                <top style="thin">
                  <color auto="1"/>
                </top>
                <bottom style="thin">
                  <color auto="1"/>
                </bottom>
                <vertical/>
                <horizontal/>
              </border>
            </x14:dxf>
          </x14:cfRule>
          <xm:sqref>AP2884:AQ2888</xm:sqref>
        </x14:conditionalFormatting>
        <x14:conditionalFormatting xmlns:xm="http://schemas.microsoft.com/office/excel/2006/main">
          <x14:cfRule type="expression" priority="544" id="{D9FED8A0-4B24-4511-8A48-2979F6AE68FA}">
            <xm:f>OR(AND($D$344=Tablas!$C$62,$G$344=Tablas!$C$54),AND($D$344=Tablas!$C$62,$G$344=Tablas!$C$57))</xm:f>
            <x14:dxf>
              <fill>
                <patternFill>
                  <bgColor rgb="FFB7E0FF"/>
                </patternFill>
              </fill>
            </x14:dxf>
          </x14:cfRule>
          <xm:sqref>AP2884</xm:sqref>
        </x14:conditionalFormatting>
        <x14:conditionalFormatting xmlns:xm="http://schemas.microsoft.com/office/excel/2006/main">
          <x14:cfRule type="expression" priority="587" id="{00162007-6648-428D-8B28-E4770906A8CB}">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AO2792:AS2807</xm:sqref>
        </x14:conditionalFormatting>
        <x14:conditionalFormatting xmlns:xm="http://schemas.microsoft.com/office/excel/2006/main">
          <x14:cfRule type="expression" priority="584" id="{CD4DE386-E835-4ED1-9379-E0F7A404353C}">
            <xm:f>OR($D$386=Tablas!$C$35,$D$386=Tablas!$C$36,$D$3866=Tablas!$C$37)</xm:f>
            <x14:dxf>
              <fill>
                <patternFill>
                  <bgColor rgb="FFB7E0FF"/>
                </patternFill>
              </fill>
            </x14:dxf>
          </x14:cfRule>
          <xm:sqref>AO2792:AS2792</xm:sqref>
        </x14:conditionalFormatting>
        <x14:conditionalFormatting xmlns:xm="http://schemas.microsoft.com/office/excel/2006/main">
          <x14:cfRule type="expression" priority="582" id="{D0DDD524-07BF-4FF9-9308-50AD63A2978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AQ2827:AT2831</xm:sqref>
        </x14:conditionalFormatting>
        <x14:conditionalFormatting xmlns:xm="http://schemas.microsoft.com/office/excel/2006/main">
          <x14:cfRule type="expression" priority="581" id="{9B4C5EEE-EF12-4DEC-8912-971B78E6FB9C}">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AO2828:AP2831</xm:sqref>
        </x14:conditionalFormatting>
        <x14:conditionalFormatting xmlns:xm="http://schemas.microsoft.com/office/excel/2006/main">
          <x14:cfRule type="expression" priority="580" id="{4818D283-C871-4275-8001-7E8199F20B9E}">
            <xm:f>$H$419=Tablas!$C$41</xm:f>
            <x14:dxf>
              <fill>
                <patternFill>
                  <bgColor rgb="FFB9E0FF"/>
                </patternFill>
              </fill>
            </x14:dxf>
          </x14:cfRule>
          <xm:sqref>AQ2827:AT2827</xm:sqref>
        </x14:conditionalFormatting>
        <x14:conditionalFormatting xmlns:xm="http://schemas.microsoft.com/office/excel/2006/main">
          <x14:cfRule type="expression" priority="579" id="{9C6D6B42-14F1-49F2-9CBC-0EBD24444D02}">
            <xm:f>$H$419=Tablas!$C$41</xm:f>
            <x14:dxf>
              <fill>
                <patternFill>
                  <bgColor rgb="FFB9E0FF"/>
                </patternFill>
              </fill>
            </x14:dxf>
          </x14:cfRule>
          <xm:sqref>AO2831:AP2831</xm:sqref>
        </x14:conditionalFormatting>
        <x14:conditionalFormatting xmlns:xm="http://schemas.microsoft.com/office/excel/2006/main">
          <x14:cfRule type="cellIs" priority="576" operator="notEqual" id="{3179B52A-14C0-4448-B3D4-C949342B314C}">
            <xm:f>'Dotacion de personal'!$F$38</xm:f>
            <x14:dxf>
              <fill>
                <patternFill>
                  <bgColor rgb="FFFF9999"/>
                </patternFill>
              </fill>
            </x14:dxf>
          </x14:cfRule>
          <xm:sqref>AQ2846</xm:sqref>
        </x14:conditionalFormatting>
        <x14:conditionalFormatting xmlns:xm="http://schemas.microsoft.com/office/excel/2006/main">
          <x14:cfRule type="cellIs" priority="575" operator="notEqual" id="{FAD812CC-E946-4A09-992E-B7FDAB0E7E6E}">
            <xm:f>'Dotacion de personal'!$G$38</xm:f>
            <x14:dxf>
              <fill>
                <patternFill>
                  <bgColor rgb="FFFF9999"/>
                </patternFill>
              </fill>
            </x14:dxf>
          </x14:cfRule>
          <xm:sqref>AR2846</xm:sqref>
        </x14:conditionalFormatting>
        <x14:conditionalFormatting xmlns:xm="http://schemas.microsoft.com/office/excel/2006/main">
          <x14:cfRule type="cellIs" priority="574" operator="notEqual" id="{CC71DB5E-A982-4A7C-B8A4-4F44A1910B99}">
            <xm:f>'Dotacion de personal'!$H$38</xm:f>
            <x14:dxf>
              <fill>
                <patternFill>
                  <bgColor rgb="FFFF9999"/>
                </patternFill>
              </fill>
            </x14:dxf>
          </x14:cfRule>
          <xm:sqref>AS2846</xm:sqref>
        </x14:conditionalFormatting>
        <x14:conditionalFormatting xmlns:xm="http://schemas.microsoft.com/office/excel/2006/main">
          <x14:cfRule type="cellIs" priority="573" operator="notEqual" id="{92BA0D3C-4AF7-481A-AAFE-12D5F31019AB}">
            <xm:f>'Dotacion de personal'!$I$38</xm:f>
            <x14:dxf>
              <fill>
                <patternFill>
                  <bgColor rgb="FFFF9999"/>
                </patternFill>
              </fill>
            </x14:dxf>
          </x14:cfRule>
          <xm:sqref>AT2846</xm:sqref>
        </x14:conditionalFormatting>
        <x14:conditionalFormatting xmlns:xm="http://schemas.microsoft.com/office/excel/2006/main">
          <x14:cfRule type="cellIs" priority="572" operator="notEqual" id="{64A90B59-036A-44B9-8576-4170DB0C7672}">
            <xm:f>'Dotacion de personal'!$J$38</xm:f>
            <x14:dxf>
              <fill>
                <patternFill>
                  <bgColor rgb="FFFF9999"/>
                </patternFill>
              </fill>
            </x14:dxf>
          </x14:cfRule>
          <xm:sqref>AU2846</xm:sqref>
        </x14:conditionalFormatting>
        <x14:conditionalFormatting xmlns:xm="http://schemas.microsoft.com/office/excel/2006/main">
          <x14:cfRule type="cellIs" priority="571" operator="notEqual" id="{848BEB2A-7182-4E0D-B63C-157486E29089}">
            <xm:f>'Dotacion de personal'!$F$39</xm:f>
            <x14:dxf>
              <fill>
                <patternFill>
                  <bgColor rgb="FFFF9999"/>
                </patternFill>
              </fill>
            </x14:dxf>
          </x14:cfRule>
          <xm:sqref>AQ2847</xm:sqref>
        </x14:conditionalFormatting>
        <x14:conditionalFormatting xmlns:xm="http://schemas.microsoft.com/office/excel/2006/main">
          <x14:cfRule type="cellIs" priority="570" operator="notEqual" id="{55534F57-0741-4FE7-B563-C38E44F6D005}">
            <xm:f>'Dotacion de personal'!$F$40</xm:f>
            <x14:dxf>
              <fill>
                <patternFill>
                  <bgColor rgb="FFFF9999"/>
                </patternFill>
              </fill>
            </x14:dxf>
          </x14:cfRule>
          <xm:sqref>AQ2848</xm:sqref>
        </x14:conditionalFormatting>
        <x14:conditionalFormatting xmlns:xm="http://schemas.microsoft.com/office/excel/2006/main">
          <x14:cfRule type="cellIs" priority="569" operator="notEqual" id="{266B092D-1E45-4D5F-AADE-0F2AEF9610F3}">
            <xm:f>'Dotacion de personal'!$G$39</xm:f>
            <x14:dxf>
              <fill>
                <patternFill>
                  <bgColor rgb="FFFF9999"/>
                </patternFill>
              </fill>
            </x14:dxf>
          </x14:cfRule>
          <xm:sqref>AR2847</xm:sqref>
        </x14:conditionalFormatting>
        <x14:conditionalFormatting xmlns:xm="http://schemas.microsoft.com/office/excel/2006/main">
          <x14:cfRule type="cellIs" priority="568" operator="notEqual" id="{3B0A9EE9-57A9-4816-AB81-8530FA4EC9B2}">
            <xm:f>'Dotacion de personal'!$G$40</xm:f>
            <x14:dxf>
              <fill>
                <patternFill>
                  <bgColor rgb="FFFF9999"/>
                </patternFill>
              </fill>
            </x14:dxf>
          </x14:cfRule>
          <xm:sqref>AR2848</xm:sqref>
        </x14:conditionalFormatting>
        <x14:conditionalFormatting xmlns:xm="http://schemas.microsoft.com/office/excel/2006/main">
          <x14:cfRule type="cellIs" priority="567" operator="notEqual" id="{1A2D1688-86E1-48DB-BA24-7CF388C3BDCE}">
            <xm:f>'Dotacion de personal'!$H$39</xm:f>
            <x14:dxf>
              <fill>
                <patternFill>
                  <bgColor rgb="FFFF9999"/>
                </patternFill>
              </fill>
            </x14:dxf>
          </x14:cfRule>
          <xm:sqref>AS2847</xm:sqref>
        </x14:conditionalFormatting>
        <x14:conditionalFormatting xmlns:xm="http://schemas.microsoft.com/office/excel/2006/main">
          <x14:cfRule type="cellIs" priority="566" operator="notEqual" id="{10C94591-F193-4978-A7AC-7193FD48E817}">
            <xm:f>'Dotacion de personal'!$H$40</xm:f>
            <x14:dxf>
              <fill>
                <patternFill>
                  <bgColor rgb="FFFF9999"/>
                </patternFill>
              </fill>
            </x14:dxf>
          </x14:cfRule>
          <xm:sqref>AS2848</xm:sqref>
        </x14:conditionalFormatting>
        <x14:conditionalFormatting xmlns:xm="http://schemas.microsoft.com/office/excel/2006/main">
          <x14:cfRule type="cellIs" priority="565" operator="notEqual" id="{55BBDA7E-3E18-4BC9-921A-11E82A979B11}">
            <xm:f>'Dotacion de personal'!$I$39</xm:f>
            <x14:dxf>
              <fill>
                <patternFill>
                  <bgColor rgb="FFFF9999"/>
                </patternFill>
              </fill>
            </x14:dxf>
          </x14:cfRule>
          <xm:sqref>AT2847</xm:sqref>
        </x14:conditionalFormatting>
        <x14:conditionalFormatting xmlns:xm="http://schemas.microsoft.com/office/excel/2006/main">
          <x14:cfRule type="cellIs" priority="564" operator="notEqual" id="{7F79A090-3282-424F-B99D-9588B4FDFB33}">
            <xm:f>'Dotacion de personal'!$I$40</xm:f>
            <x14:dxf>
              <fill>
                <patternFill>
                  <bgColor rgb="FFFF9999"/>
                </patternFill>
              </fill>
            </x14:dxf>
          </x14:cfRule>
          <xm:sqref>AT2848</xm:sqref>
        </x14:conditionalFormatting>
        <x14:conditionalFormatting xmlns:xm="http://schemas.microsoft.com/office/excel/2006/main">
          <x14:cfRule type="cellIs" priority="563" operator="notEqual" id="{B554B448-3532-447F-A836-67B524AF27FA}">
            <xm:f>'Dotacion de personal'!$J$39</xm:f>
            <x14:dxf>
              <fill>
                <patternFill>
                  <bgColor rgb="FFFF9999"/>
                </patternFill>
              </fill>
            </x14:dxf>
          </x14:cfRule>
          <xm:sqref>AU2847</xm:sqref>
        </x14:conditionalFormatting>
        <x14:conditionalFormatting xmlns:xm="http://schemas.microsoft.com/office/excel/2006/main">
          <x14:cfRule type="cellIs" priority="562" operator="notEqual" id="{4A3A34EA-0304-4FDE-9B32-FE39FD84292E}">
            <xm:f>'Dotacion de personal'!$J$40</xm:f>
            <x14:dxf>
              <fill>
                <patternFill>
                  <bgColor rgb="FFFF9999"/>
                </patternFill>
              </fill>
            </x14:dxf>
          </x14:cfRule>
          <xm:sqref>AU2848</xm:sqref>
        </x14:conditionalFormatting>
        <x14:conditionalFormatting xmlns:xm="http://schemas.microsoft.com/office/excel/2006/main">
          <x14:cfRule type="expression" priority="560" id="{069D12DA-D64D-4422-AECD-0172D7A07140}">
            <xm:f>$H$419=Tablas!$C$10</xm:f>
            <x14:dxf>
              <border>
                <left style="thin">
                  <color auto="1"/>
                </left>
                <right style="thin">
                  <color auto="1"/>
                </right>
                <top style="thin">
                  <color auto="1"/>
                </top>
                <bottom style="thin">
                  <color auto="1"/>
                </bottom>
                <vertical/>
                <horizontal/>
              </border>
            </x14:dxf>
          </x14:cfRule>
          <xm:sqref>AP2821</xm:sqref>
        </x14:conditionalFormatting>
        <x14:conditionalFormatting xmlns:xm="http://schemas.microsoft.com/office/excel/2006/main">
          <x14:cfRule type="expression" priority="559" id="{CA54B047-965F-4A3A-BBC8-28B8408AA956}">
            <xm:f>$H$419=Tablas!$C$10</xm:f>
            <x14:dxf>
              <border>
                <left style="thin">
                  <color auto="1"/>
                </left>
                <right style="thin">
                  <color auto="1"/>
                </right>
                <top style="thin">
                  <color auto="1"/>
                </top>
                <bottom style="thin">
                  <color auto="1"/>
                </bottom>
                <vertical/>
                <horizontal/>
              </border>
            </x14:dxf>
          </x14:cfRule>
          <xm:sqref>AQ2823:BB2823</xm:sqref>
        </x14:conditionalFormatting>
        <x14:conditionalFormatting xmlns:xm="http://schemas.microsoft.com/office/excel/2006/main">
          <x14:cfRule type="expression" priority="543" id="{1FED87D0-8263-405C-A254-0C0D83159F97}">
            <xm:f>AND($D$344=Tablas!$C$62,$G$344=Tablas!$C$54)</xm:f>
            <x14:dxf>
              <border>
                <left style="thin">
                  <color auto="1"/>
                </left>
                <right style="thin">
                  <color auto="1"/>
                </right>
                <top style="thin">
                  <color auto="1"/>
                </top>
                <bottom style="thin">
                  <color auto="1"/>
                </bottom>
                <vertical/>
                <horizontal/>
              </border>
            </x14:dxf>
          </x14:cfRule>
          <xm:sqref>AP2894:AU2909 AP2910:AT2910</xm:sqref>
        </x14:conditionalFormatting>
        <x14:conditionalFormatting xmlns:xm="http://schemas.microsoft.com/office/excel/2006/main">
          <x14:cfRule type="expression" priority="542" id="{729DA975-7CC4-47F3-9588-0048D36F9AC1}">
            <xm:f>AND($D$344=Tablas!$C$62,$G$344=Tablas!$C$54)</xm:f>
            <x14:dxf>
              <fill>
                <patternFill>
                  <bgColor rgb="FFB7E0FF"/>
                </patternFill>
              </fill>
            </x14:dxf>
          </x14:cfRule>
          <xm:sqref>AP2894:AU2894</xm:sqref>
        </x14:conditionalFormatting>
        <x14:conditionalFormatting xmlns:xm="http://schemas.microsoft.com/office/excel/2006/main">
          <x14:cfRule type="expression" priority="541" id="{21A4A7BB-A07E-4A5E-8236-ED32837FF2ED}">
            <xm:f>AND($D$344=Tablas!$C$62,$G$344=Tablas!$C$54)</xm:f>
            <x14:dxf>
              <fill>
                <patternFill>
                  <bgColor rgb="FFB7E0FF"/>
                </patternFill>
              </fill>
            </x14:dxf>
          </x14:cfRule>
          <xm:sqref>AP2910:AT2910</xm:sqref>
        </x14:conditionalFormatting>
        <x14:conditionalFormatting xmlns:xm="http://schemas.microsoft.com/office/excel/2006/main">
          <x14:cfRule type="expression" priority="539" id="{6566EF40-87C4-4EAD-89B7-6ADF3637AF07}">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AP2837:AQ2840</xm:sqref>
        </x14:conditionalFormatting>
        <x14:conditionalFormatting xmlns:xm="http://schemas.microsoft.com/office/excel/2006/main">
          <x14:cfRule type="expression" priority="538" id="{802B8537-4C94-48E2-AB8C-000BF9D2766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AO2838:AO2840</xm:sqref>
        </x14:conditionalFormatting>
        <x14:conditionalFormatting xmlns:xm="http://schemas.microsoft.com/office/excel/2006/main">
          <x14:cfRule type="expression" priority="537" id="{66D5C1B0-9D2B-4766-A0ED-95E8F8AE70AE}">
            <xm:f>OR(AND($D$344=Tablas!$C$61,$G$344=Tablas!$C$53),AND($D$344=Tablas!$C$61,$G$344=Tablas!$C$54),AND($D$344=Tablas!$C$62,$G$344=Tablas!$C$53),AND($D$344=Tablas!$C$62,$G$344=Tablas!$C$54),AND($D$344=Tablas!$C$62,$G$344=Tablas!$C$56))</xm:f>
            <x14:dxf>
              <fill>
                <patternFill>
                  <bgColor rgb="FFB7E0FF"/>
                </patternFill>
              </fill>
            </x14:dxf>
          </x14:cfRule>
          <xm:sqref>AP2837:AQ2837</xm:sqref>
        </x14:conditionalFormatting>
        <x14:conditionalFormatting xmlns:xm="http://schemas.microsoft.com/office/excel/2006/main">
          <x14:cfRule type="expression" priority="536" id="{0216F147-95E7-4126-A268-751BA638C169}">
            <xm:f>OR(AND($D$344=Tablas!$C$61,$G$344=Tablas!$C$53),AND($D$344=Tablas!$C$61,$G$344=Tablas!$C$54),AND($D$344=Tablas!$C$62,$G$344=Tablas!$C$53),AND($D$344=Tablas!$C$62,$G$344=Tablas!$C$54),AND($D$344=Tablas!$C$62,$G$344=Tablas!$C$56))</xm:f>
            <x14:dxf>
              <fill>
                <patternFill>
                  <bgColor rgb="FFB7E0FF"/>
                </patternFill>
              </fill>
            </x14:dxf>
          </x14:cfRule>
          <xm:sqref>AO2840</xm:sqref>
        </x14:conditionalFormatting>
        <x14:conditionalFormatting xmlns:xm="http://schemas.microsoft.com/office/excel/2006/main">
          <x14:cfRule type="expression" priority="535" id="{FF9379B6-1985-4A9E-BBD4-084FC06FAE0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AQ2845:AV2849</xm:sqref>
        </x14:conditionalFormatting>
        <x14:conditionalFormatting xmlns:xm="http://schemas.microsoft.com/office/excel/2006/main">
          <x14:cfRule type="expression" priority="534" id="{066EA9BC-28CA-4520-8991-655111B288D4}">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AO2846:AP2849</xm:sqref>
        </x14:conditionalFormatting>
        <x14:conditionalFormatting xmlns:xm="http://schemas.microsoft.com/office/excel/2006/main">
          <x14:cfRule type="expression" priority="533" id="{F678CA3F-47C9-4964-B649-5799DD189BA4}">
            <xm:f>OR(AND($D$344=Tablas!$C$61,$G$344=Tablas!$C$53),AND($D$344=Tablas!$C$54),AND($D$344=Tablas!$C$62,$G$344=Tablas!$C$53),AND($D$344=Tablas!$C$62,$G$344=Tablas!$C$54),AND($D$344=Tablas!$C$62,$G$344=Tablas!$C$56))</xm:f>
            <x14:dxf>
              <fill>
                <patternFill>
                  <bgColor rgb="FFB9E0FF"/>
                </patternFill>
              </fill>
            </x14:dxf>
          </x14:cfRule>
          <xm:sqref>AQ2845:AV2845</xm:sqref>
        </x14:conditionalFormatting>
        <x14:conditionalFormatting xmlns:xm="http://schemas.microsoft.com/office/excel/2006/main">
          <x14:cfRule type="expression" priority="532" id="{D7C43C00-3C06-477E-A418-6F7162D269C7}">
            <xm:f>OR(AND($D$344=Tablas!$C$61,$G$344=Tablas!$C$53),AND($D$344=Tablas!$C$54),AND($D$344=Tablas!$C$62,$G$344=Tablas!$C$53),AND($D$344=Tablas!$C$62,$G$344=Tablas!$C$54),AND($D$344=Tablas!$C$62,$G$344=Tablas!$C$56))</xm:f>
            <x14:dxf>
              <fill>
                <patternFill>
                  <bgColor rgb="FFB9E0FF"/>
                </patternFill>
              </fill>
            </x14:dxf>
          </x14:cfRule>
          <xm:sqref>AV2846:AV2848</xm:sqref>
        </x14:conditionalFormatting>
        <x14:conditionalFormatting xmlns:xm="http://schemas.microsoft.com/office/excel/2006/main">
          <x14:cfRule type="expression" priority="531" id="{5511AC49-503B-4F18-9D14-24E12DDD859B}">
            <xm:f>OR(AND($D$344=Tablas!$C$61,$G$344=Tablas!$C$53),AND($D$344=Tablas!$C$54),AND($D$344=Tablas!$C$62,$G$344=Tablas!$C$53),AND($D$344=Tablas!$C$62,$G$344=Tablas!$C$54),AND($D$344=Tablas!$C$62,$G$344=Tablas!$C$56))</xm:f>
            <x14:dxf>
              <fill>
                <patternFill>
                  <bgColor rgb="FFB9E0FF"/>
                </patternFill>
              </fill>
            </x14:dxf>
          </x14:cfRule>
          <xm:sqref>AO2849:AV2849</xm:sqref>
        </x14:conditionalFormatting>
        <x14:conditionalFormatting xmlns:xm="http://schemas.microsoft.com/office/excel/2006/main">
          <x14:cfRule type="expression" priority="530" id="{30355CC7-376E-4C3E-B633-65B7903C056E}">
            <xm:f>AND($E$198&lt;&gt;$J$209,OR(AND($D$104=Tablas!$C$61,$G$104=Tablas!$C$53),AND($D$104=Tablas!$C$61,$G$104=Tablas!$C$54),AND($D$104=Tablas!$C$62,$G$104=Tablas!$C$53),AND($D$104=Tablas!$C$62,$G$104=Tablas!$C$54),AND($D$104=Tablas!$C$62,$G$104=Tablas!$C$56)))</xm:f>
            <x14:dxf>
              <fill>
                <patternFill>
                  <bgColor rgb="FFFF9999"/>
                </patternFill>
              </fill>
            </x14:dxf>
          </x14:cfRule>
          <xm:sqref>AV2849</xm:sqref>
        </x14:conditionalFormatting>
        <x14:conditionalFormatting xmlns:xm="http://schemas.microsoft.com/office/excel/2006/main">
          <x14:cfRule type="expression" priority="529" id="{9F21F8A6-E4AF-4717-9B02-D683FFDAAE20}">
            <xm:f>AND($D$344=Tablas!$C$62,$G$344=Tablas!$C$54,$E$414&gt;0)</xm:f>
            <x14:dxf>
              <border>
                <left style="thin">
                  <color auto="1"/>
                </left>
                <right style="thin">
                  <color auto="1"/>
                </right>
                <top style="thin">
                  <color auto="1"/>
                </top>
                <bottom style="thin">
                  <color auto="1"/>
                </bottom>
              </border>
            </x14:dxf>
          </x14:cfRule>
          <xm:sqref>AR2884:AV2888</xm:sqref>
        </x14:conditionalFormatting>
        <x14:conditionalFormatting xmlns:xm="http://schemas.microsoft.com/office/excel/2006/main">
          <x14:cfRule type="expression" priority="528" id="{42D86B07-F473-4D24-A6A4-E249F1E9E643}">
            <xm:f>AND($D$344=Tablas!$C$62,$G$344=Tablas!$C$54,$E$414&gt;0)</xm:f>
            <x14:dxf>
              <fill>
                <patternFill>
                  <bgColor rgb="FFB9E0FF"/>
                </patternFill>
              </fill>
            </x14:dxf>
          </x14:cfRule>
          <xm:sqref>AR2884:AV2884</xm:sqref>
        </x14:conditionalFormatting>
        <x14:conditionalFormatting xmlns:xm="http://schemas.microsoft.com/office/excel/2006/main">
          <x14:cfRule type="expression" priority="527" id="{2D0E5CB6-3ECD-47A1-A3A8-90FBD20EC01C}">
            <xm:f>AND($H$419=Tablas!$C$41,$H$431&lt;&gt;$E$414)</xm:f>
            <x14:dxf>
              <fill>
                <patternFill>
                  <bgColor rgb="FFFF9999"/>
                </patternFill>
              </fill>
            </x14:dxf>
          </x14:cfRule>
          <xm:sqref>AT2831</xm:sqref>
        </x14:conditionalFormatting>
        <x14:conditionalFormatting xmlns:xm="http://schemas.microsoft.com/office/excel/2006/main">
          <x14:cfRule type="expression" priority="484" id="{70C418B5-E123-4BEA-AB29-4EC963AD4B6F}">
            <xm:f>OR(AND($D$344=Tablas!$C$62,$G$344=Tablas!$C$54),AND($D$344=Tablas!$C$62,$G$344=Tablas!$C$57))</xm:f>
            <x14:dxf>
              <border>
                <left style="thin">
                  <color auto="1"/>
                </left>
                <right style="thin">
                  <color auto="1"/>
                </right>
                <top style="thin">
                  <color auto="1"/>
                </top>
                <bottom style="thin">
                  <color auto="1"/>
                </bottom>
                <vertical/>
                <horizontal/>
              </border>
            </x14:dxf>
          </x14:cfRule>
          <xm:sqref>AP3124:AQ3128</xm:sqref>
        </x14:conditionalFormatting>
        <x14:conditionalFormatting xmlns:xm="http://schemas.microsoft.com/office/excel/2006/main">
          <x14:cfRule type="expression" priority="483" id="{90E08B9B-5EBC-48D6-B8D5-C59E597910C4}">
            <xm:f>OR(AND($D$344=Tablas!$C$62,$G$344=Tablas!$C$54),AND($D$344=Tablas!$C$62,$G$344=Tablas!$C$57))</xm:f>
            <x14:dxf>
              <fill>
                <patternFill>
                  <bgColor rgb="FFB7E0FF"/>
                </patternFill>
              </fill>
            </x14:dxf>
          </x14:cfRule>
          <xm:sqref>AP3124</xm:sqref>
        </x14:conditionalFormatting>
        <x14:conditionalFormatting xmlns:xm="http://schemas.microsoft.com/office/excel/2006/main">
          <x14:cfRule type="expression" priority="526" id="{1D26CEA5-CBF8-45F9-B66A-2F6775AA5210}">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AO3032:AS3047</xm:sqref>
        </x14:conditionalFormatting>
        <x14:conditionalFormatting xmlns:xm="http://schemas.microsoft.com/office/excel/2006/main">
          <x14:cfRule type="expression" priority="523" id="{50C67D15-5EDB-432C-B372-B74B386DB5DC}">
            <xm:f>OR($D$386=Tablas!$C$35,$D$386=Tablas!$C$36,$D$3866=Tablas!$C$37)</xm:f>
            <x14:dxf>
              <fill>
                <patternFill>
                  <bgColor rgb="FFB7E0FF"/>
                </patternFill>
              </fill>
            </x14:dxf>
          </x14:cfRule>
          <xm:sqref>AO3032:AS3032</xm:sqref>
        </x14:conditionalFormatting>
        <x14:conditionalFormatting xmlns:xm="http://schemas.microsoft.com/office/excel/2006/main">
          <x14:cfRule type="expression" priority="521" id="{F16ACE55-1B8E-4BF5-9624-AAC5126088DF}">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AQ3067:AT3071</xm:sqref>
        </x14:conditionalFormatting>
        <x14:conditionalFormatting xmlns:xm="http://schemas.microsoft.com/office/excel/2006/main">
          <x14:cfRule type="expression" priority="520" id="{CC15698E-B66D-4653-9186-E07A8B6828AE}">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AO3068:AP3071</xm:sqref>
        </x14:conditionalFormatting>
        <x14:conditionalFormatting xmlns:xm="http://schemas.microsoft.com/office/excel/2006/main">
          <x14:cfRule type="expression" priority="519" id="{4FC79D9E-8D69-468D-8619-8C86C59E3420}">
            <xm:f>$H$419=Tablas!$C$41</xm:f>
            <x14:dxf>
              <fill>
                <patternFill>
                  <bgColor rgb="FFB9E0FF"/>
                </patternFill>
              </fill>
            </x14:dxf>
          </x14:cfRule>
          <xm:sqref>AQ3067:AT3067</xm:sqref>
        </x14:conditionalFormatting>
        <x14:conditionalFormatting xmlns:xm="http://schemas.microsoft.com/office/excel/2006/main">
          <x14:cfRule type="expression" priority="518" id="{40563053-EF64-4E29-B26D-E23336421DEB}">
            <xm:f>$H$419=Tablas!$C$41</xm:f>
            <x14:dxf>
              <fill>
                <patternFill>
                  <bgColor rgb="FFB9E0FF"/>
                </patternFill>
              </fill>
            </x14:dxf>
          </x14:cfRule>
          <xm:sqref>AO3071:AP3071</xm:sqref>
        </x14:conditionalFormatting>
        <x14:conditionalFormatting xmlns:xm="http://schemas.microsoft.com/office/excel/2006/main">
          <x14:cfRule type="cellIs" priority="515" operator="notEqual" id="{BB5E212F-F934-474D-B5AE-35D34A48FF9E}">
            <xm:f>'Dotacion de personal'!$F$38</xm:f>
            <x14:dxf>
              <fill>
                <patternFill>
                  <bgColor rgb="FFFF9999"/>
                </patternFill>
              </fill>
            </x14:dxf>
          </x14:cfRule>
          <xm:sqref>AQ3086</xm:sqref>
        </x14:conditionalFormatting>
        <x14:conditionalFormatting xmlns:xm="http://schemas.microsoft.com/office/excel/2006/main">
          <x14:cfRule type="cellIs" priority="514" operator="notEqual" id="{95112598-69A1-4C77-AD82-4A19383B68F4}">
            <xm:f>'Dotacion de personal'!$G$38</xm:f>
            <x14:dxf>
              <fill>
                <patternFill>
                  <bgColor rgb="FFFF9999"/>
                </patternFill>
              </fill>
            </x14:dxf>
          </x14:cfRule>
          <xm:sqref>AR3086</xm:sqref>
        </x14:conditionalFormatting>
        <x14:conditionalFormatting xmlns:xm="http://schemas.microsoft.com/office/excel/2006/main">
          <x14:cfRule type="cellIs" priority="513" operator="notEqual" id="{B07645FA-978B-48BE-8694-D8196ADED402}">
            <xm:f>'Dotacion de personal'!$H$38</xm:f>
            <x14:dxf>
              <fill>
                <patternFill>
                  <bgColor rgb="FFFF9999"/>
                </patternFill>
              </fill>
            </x14:dxf>
          </x14:cfRule>
          <xm:sqref>AS3086</xm:sqref>
        </x14:conditionalFormatting>
        <x14:conditionalFormatting xmlns:xm="http://schemas.microsoft.com/office/excel/2006/main">
          <x14:cfRule type="cellIs" priority="512" operator="notEqual" id="{5426AA03-2946-4970-9F9C-E9B258AFF9BE}">
            <xm:f>'Dotacion de personal'!$I$38</xm:f>
            <x14:dxf>
              <fill>
                <patternFill>
                  <bgColor rgb="FFFF9999"/>
                </patternFill>
              </fill>
            </x14:dxf>
          </x14:cfRule>
          <xm:sqref>AT3086</xm:sqref>
        </x14:conditionalFormatting>
        <x14:conditionalFormatting xmlns:xm="http://schemas.microsoft.com/office/excel/2006/main">
          <x14:cfRule type="cellIs" priority="511" operator="notEqual" id="{8F341E8C-96DA-4E21-BD1E-97EB9A6E2635}">
            <xm:f>'Dotacion de personal'!$J$38</xm:f>
            <x14:dxf>
              <fill>
                <patternFill>
                  <bgColor rgb="FFFF9999"/>
                </patternFill>
              </fill>
            </x14:dxf>
          </x14:cfRule>
          <xm:sqref>AU3086</xm:sqref>
        </x14:conditionalFormatting>
        <x14:conditionalFormatting xmlns:xm="http://schemas.microsoft.com/office/excel/2006/main">
          <x14:cfRule type="cellIs" priority="510" operator="notEqual" id="{DE797AB7-2FC8-477F-9292-8B0C66057969}">
            <xm:f>'Dotacion de personal'!$F$39</xm:f>
            <x14:dxf>
              <fill>
                <patternFill>
                  <bgColor rgb="FFFF9999"/>
                </patternFill>
              </fill>
            </x14:dxf>
          </x14:cfRule>
          <xm:sqref>AQ3087</xm:sqref>
        </x14:conditionalFormatting>
        <x14:conditionalFormatting xmlns:xm="http://schemas.microsoft.com/office/excel/2006/main">
          <x14:cfRule type="cellIs" priority="509" operator="notEqual" id="{87A06850-D44E-4AB8-8987-D12E49028784}">
            <xm:f>'Dotacion de personal'!$F$40</xm:f>
            <x14:dxf>
              <fill>
                <patternFill>
                  <bgColor rgb="FFFF9999"/>
                </patternFill>
              </fill>
            </x14:dxf>
          </x14:cfRule>
          <xm:sqref>AQ3088</xm:sqref>
        </x14:conditionalFormatting>
        <x14:conditionalFormatting xmlns:xm="http://schemas.microsoft.com/office/excel/2006/main">
          <x14:cfRule type="cellIs" priority="508" operator="notEqual" id="{F1D5076F-F7D0-4ED2-A9C1-F0D04E85F4EE}">
            <xm:f>'Dotacion de personal'!$G$39</xm:f>
            <x14:dxf>
              <fill>
                <patternFill>
                  <bgColor rgb="FFFF9999"/>
                </patternFill>
              </fill>
            </x14:dxf>
          </x14:cfRule>
          <xm:sqref>AR3087</xm:sqref>
        </x14:conditionalFormatting>
        <x14:conditionalFormatting xmlns:xm="http://schemas.microsoft.com/office/excel/2006/main">
          <x14:cfRule type="cellIs" priority="507" operator="notEqual" id="{18D66DBF-4CA4-4F23-A0C9-D45020EA2323}">
            <xm:f>'Dotacion de personal'!$G$40</xm:f>
            <x14:dxf>
              <fill>
                <patternFill>
                  <bgColor rgb="FFFF9999"/>
                </patternFill>
              </fill>
            </x14:dxf>
          </x14:cfRule>
          <xm:sqref>AR3088</xm:sqref>
        </x14:conditionalFormatting>
        <x14:conditionalFormatting xmlns:xm="http://schemas.microsoft.com/office/excel/2006/main">
          <x14:cfRule type="cellIs" priority="506" operator="notEqual" id="{733B31DD-11C4-4DA2-B2B4-56BEAFEEF076}">
            <xm:f>'Dotacion de personal'!$H$39</xm:f>
            <x14:dxf>
              <fill>
                <patternFill>
                  <bgColor rgb="FFFF9999"/>
                </patternFill>
              </fill>
            </x14:dxf>
          </x14:cfRule>
          <xm:sqref>AS3087</xm:sqref>
        </x14:conditionalFormatting>
        <x14:conditionalFormatting xmlns:xm="http://schemas.microsoft.com/office/excel/2006/main">
          <x14:cfRule type="cellIs" priority="505" operator="notEqual" id="{90EBDE1B-5F79-40EE-BF4C-3696A846A81B}">
            <xm:f>'Dotacion de personal'!$H$40</xm:f>
            <x14:dxf>
              <fill>
                <patternFill>
                  <bgColor rgb="FFFF9999"/>
                </patternFill>
              </fill>
            </x14:dxf>
          </x14:cfRule>
          <xm:sqref>AS3088</xm:sqref>
        </x14:conditionalFormatting>
        <x14:conditionalFormatting xmlns:xm="http://schemas.microsoft.com/office/excel/2006/main">
          <x14:cfRule type="cellIs" priority="504" operator="notEqual" id="{9C603198-FB3F-4A62-8DAA-4A53754DB2CA}">
            <xm:f>'Dotacion de personal'!$I$39</xm:f>
            <x14:dxf>
              <fill>
                <patternFill>
                  <bgColor rgb="FFFF9999"/>
                </patternFill>
              </fill>
            </x14:dxf>
          </x14:cfRule>
          <xm:sqref>AT3087</xm:sqref>
        </x14:conditionalFormatting>
        <x14:conditionalFormatting xmlns:xm="http://schemas.microsoft.com/office/excel/2006/main">
          <x14:cfRule type="cellIs" priority="503" operator="notEqual" id="{641B542D-7094-4D79-9A8C-C0E9DF3109AB}">
            <xm:f>'Dotacion de personal'!$I$40</xm:f>
            <x14:dxf>
              <fill>
                <patternFill>
                  <bgColor rgb="FFFF9999"/>
                </patternFill>
              </fill>
            </x14:dxf>
          </x14:cfRule>
          <xm:sqref>AT3088</xm:sqref>
        </x14:conditionalFormatting>
        <x14:conditionalFormatting xmlns:xm="http://schemas.microsoft.com/office/excel/2006/main">
          <x14:cfRule type="cellIs" priority="502" operator="notEqual" id="{CAF734E1-3C98-45DA-89A1-DFCFEDA7E5BB}">
            <xm:f>'Dotacion de personal'!$J$39</xm:f>
            <x14:dxf>
              <fill>
                <patternFill>
                  <bgColor rgb="FFFF9999"/>
                </patternFill>
              </fill>
            </x14:dxf>
          </x14:cfRule>
          <xm:sqref>AU3087</xm:sqref>
        </x14:conditionalFormatting>
        <x14:conditionalFormatting xmlns:xm="http://schemas.microsoft.com/office/excel/2006/main">
          <x14:cfRule type="cellIs" priority="501" operator="notEqual" id="{F6F5841B-BD09-4DA5-A2C4-D888A42BC39F}">
            <xm:f>'Dotacion de personal'!$J$40</xm:f>
            <x14:dxf>
              <fill>
                <patternFill>
                  <bgColor rgb="FFFF9999"/>
                </patternFill>
              </fill>
            </x14:dxf>
          </x14:cfRule>
          <xm:sqref>AU3088</xm:sqref>
        </x14:conditionalFormatting>
        <x14:conditionalFormatting xmlns:xm="http://schemas.microsoft.com/office/excel/2006/main">
          <x14:cfRule type="expression" priority="499" id="{5B29A96D-2E84-4A84-A4E3-EC44F1F82D44}">
            <xm:f>$H$419=Tablas!$C$10</xm:f>
            <x14:dxf>
              <border>
                <left style="thin">
                  <color auto="1"/>
                </left>
                <right style="thin">
                  <color auto="1"/>
                </right>
                <top style="thin">
                  <color auto="1"/>
                </top>
                <bottom style="thin">
                  <color auto="1"/>
                </bottom>
                <vertical/>
                <horizontal/>
              </border>
            </x14:dxf>
          </x14:cfRule>
          <xm:sqref>AP3061</xm:sqref>
        </x14:conditionalFormatting>
        <x14:conditionalFormatting xmlns:xm="http://schemas.microsoft.com/office/excel/2006/main">
          <x14:cfRule type="expression" priority="498" id="{CBF6CEA8-2DBE-4827-9C76-4748583A8100}">
            <xm:f>$H$419=Tablas!$C$10</xm:f>
            <x14:dxf>
              <border>
                <left style="thin">
                  <color auto="1"/>
                </left>
                <right style="thin">
                  <color auto="1"/>
                </right>
                <top style="thin">
                  <color auto="1"/>
                </top>
                <bottom style="thin">
                  <color auto="1"/>
                </bottom>
                <vertical/>
                <horizontal/>
              </border>
            </x14:dxf>
          </x14:cfRule>
          <xm:sqref>AQ3063:BB3063</xm:sqref>
        </x14:conditionalFormatting>
        <x14:conditionalFormatting xmlns:xm="http://schemas.microsoft.com/office/excel/2006/main">
          <x14:cfRule type="expression" priority="482" id="{668A2C79-B1AC-4085-9821-E0DD5BFB2E83}">
            <xm:f>AND($D$344=Tablas!$C$62,$G$344=Tablas!$C$54)</xm:f>
            <x14:dxf>
              <border>
                <left style="thin">
                  <color auto="1"/>
                </left>
                <right style="thin">
                  <color auto="1"/>
                </right>
                <top style="thin">
                  <color auto="1"/>
                </top>
                <bottom style="thin">
                  <color auto="1"/>
                </bottom>
                <vertical/>
                <horizontal/>
              </border>
            </x14:dxf>
          </x14:cfRule>
          <xm:sqref>AP3134:AU3149 AP3150:AT3150</xm:sqref>
        </x14:conditionalFormatting>
        <x14:conditionalFormatting xmlns:xm="http://schemas.microsoft.com/office/excel/2006/main">
          <x14:cfRule type="expression" priority="481" id="{FB3BFD6E-F843-4DAB-9DD0-58BFB6580B05}">
            <xm:f>AND($D$344=Tablas!$C$62,$G$344=Tablas!$C$54)</xm:f>
            <x14:dxf>
              <fill>
                <patternFill>
                  <bgColor rgb="FFB7E0FF"/>
                </patternFill>
              </fill>
            </x14:dxf>
          </x14:cfRule>
          <xm:sqref>AP3134:AU3134</xm:sqref>
        </x14:conditionalFormatting>
        <x14:conditionalFormatting xmlns:xm="http://schemas.microsoft.com/office/excel/2006/main">
          <x14:cfRule type="expression" priority="480" id="{29B613D8-6C33-46C6-B821-C1E89A9BB1DD}">
            <xm:f>AND($D$344=Tablas!$C$62,$G$344=Tablas!$C$54)</xm:f>
            <x14:dxf>
              <fill>
                <patternFill>
                  <bgColor rgb="FFB7E0FF"/>
                </patternFill>
              </fill>
            </x14:dxf>
          </x14:cfRule>
          <xm:sqref>AP3150:AT3150</xm:sqref>
        </x14:conditionalFormatting>
        <x14:conditionalFormatting xmlns:xm="http://schemas.microsoft.com/office/excel/2006/main">
          <x14:cfRule type="expression" priority="478" id="{5F74667F-3318-40D3-BA7F-376DE38BCCAB}">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AP3077:AQ3080</xm:sqref>
        </x14:conditionalFormatting>
        <x14:conditionalFormatting xmlns:xm="http://schemas.microsoft.com/office/excel/2006/main">
          <x14:cfRule type="expression" priority="477" id="{FE07AAB0-CAB7-4405-A790-C91D0FE28700}">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AO3078:AO3080</xm:sqref>
        </x14:conditionalFormatting>
        <x14:conditionalFormatting xmlns:xm="http://schemas.microsoft.com/office/excel/2006/main">
          <x14:cfRule type="expression" priority="476" id="{D1FA4AD5-DC23-4810-B699-413092A01151}">
            <xm:f>OR(AND($D$344=Tablas!$C$61,$G$344=Tablas!$C$53),AND($D$344=Tablas!$C$61,$G$344=Tablas!$C$54),AND($D$344=Tablas!$C$62,$G$344=Tablas!$C$53),AND($D$344=Tablas!$C$62,$G$344=Tablas!$C$54),AND($D$344=Tablas!$C$62,$G$344=Tablas!$C$56))</xm:f>
            <x14:dxf>
              <fill>
                <patternFill>
                  <bgColor rgb="FFB7E0FF"/>
                </patternFill>
              </fill>
            </x14:dxf>
          </x14:cfRule>
          <xm:sqref>AP3077:AQ3077</xm:sqref>
        </x14:conditionalFormatting>
        <x14:conditionalFormatting xmlns:xm="http://schemas.microsoft.com/office/excel/2006/main">
          <x14:cfRule type="expression" priority="475" id="{AC2144A9-BA16-417A-AC46-5E8A9870D354}">
            <xm:f>OR(AND($D$344=Tablas!$C$61,$G$344=Tablas!$C$53),AND($D$344=Tablas!$C$61,$G$344=Tablas!$C$54),AND($D$344=Tablas!$C$62,$G$344=Tablas!$C$53),AND($D$344=Tablas!$C$62,$G$344=Tablas!$C$54),AND($D$344=Tablas!$C$62,$G$344=Tablas!$C$56))</xm:f>
            <x14:dxf>
              <fill>
                <patternFill>
                  <bgColor rgb="FFB7E0FF"/>
                </patternFill>
              </fill>
            </x14:dxf>
          </x14:cfRule>
          <xm:sqref>AO3080</xm:sqref>
        </x14:conditionalFormatting>
        <x14:conditionalFormatting xmlns:xm="http://schemas.microsoft.com/office/excel/2006/main">
          <x14:cfRule type="expression" priority="474" id="{EC6C18C0-0653-4C79-8791-D1376FDD74E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AQ3085:AV3089</xm:sqref>
        </x14:conditionalFormatting>
        <x14:conditionalFormatting xmlns:xm="http://schemas.microsoft.com/office/excel/2006/main">
          <x14:cfRule type="expression" priority="473" id="{76759DFD-248B-4240-B78F-17F024005EC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AO3086:AP3089</xm:sqref>
        </x14:conditionalFormatting>
        <x14:conditionalFormatting xmlns:xm="http://schemas.microsoft.com/office/excel/2006/main">
          <x14:cfRule type="expression" priority="472" id="{AE24E74B-D296-41BD-8688-CF41F4F985CF}">
            <xm:f>OR(AND($D$344=Tablas!$C$61,$G$344=Tablas!$C$53),AND($D$344=Tablas!$C$54),AND($D$344=Tablas!$C$62,$G$344=Tablas!$C$53),AND($D$344=Tablas!$C$62,$G$344=Tablas!$C$54),AND($D$344=Tablas!$C$62,$G$344=Tablas!$C$56))</xm:f>
            <x14:dxf>
              <fill>
                <patternFill>
                  <bgColor rgb="FFB9E0FF"/>
                </patternFill>
              </fill>
            </x14:dxf>
          </x14:cfRule>
          <xm:sqref>AQ3085:AV3085</xm:sqref>
        </x14:conditionalFormatting>
        <x14:conditionalFormatting xmlns:xm="http://schemas.microsoft.com/office/excel/2006/main">
          <x14:cfRule type="expression" priority="471" id="{F47B84AC-CA3C-43C6-8D82-2BC277462238}">
            <xm:f>OR(AND($D$344=Tablas!$C$61,$G$344=Tablas!$C$53),AND($D$344=Tablas!$C$54),AND($D$344=Tablas!$C$62,$G$344=Tablas!$C$53),AND($D$344=Tablas!$C$62,$G$344=Tablas!$C$54),AND($D$344=Tablas!$C$62,$G$344=Tablas!$C$56))</xm:f>
            <x14:dxf>
              <fill>
                <patternFill>
                  <bgColor rgb="FFB9E0FF"/>
                </patternFill>
              </fill>
            </x14:dxf>
          </x14:cfRule>
          <xm:sqref>AV3086:AV3088</xm:sqref>
        </x14:conditionalFormatting>
        <x14:conditionalFormatting xmlns:xm="http://schemas.microsoft.com/office/excel/2006/main">
          <x14:cfRule type="expression" priority="470" id="{3B53427C-8583-47A0-ADE9-0F4314845615}">
            <xm:f>OR(AND($D$344=Tablas!$C$61,$G$344=Tablas!$C$53),AND($D$344=Tablas!$C$54),AND($D$344=Tablas!$C$62,$G$344=Tablas!$C$53),AND($D$344=Tablas!$C$62,$G$344=Tablas!$C$54),AND($D$344=Tablas!$C$62,$G$344=Tablas!$C$56))</xm:f>
            <x14:dxf>
              <fill>
                <patternFill>
                  <bgColor rgb="FFB9E0FF"/>
                </patternFill>
              </fill>
            </x14:dxf>
          </x14:cfRule>
          <xm:sqref>AO3089:AV3089</xm:sqref>
        </x14:conditionalFormatting>
        <x14:conditionalFormatting xmlns:xm="http://schemas.microsoft.com/office/excel/2006/main">
          <x14:cfRule type="expression" priority="469" id="{522F82AF-AB74-4E6D-9142-D5C320B19C59}">
            <xm:f>AND($E$198&lt;&gt;$J$209,OR(AND($D$104=Tablas!$C$61,$G$104=Tablas!$C$53),AND($D$104=Tablas!$C$61,$G$104=Tablas!$C$54),AND($D$104=Tablas!$C$62,$G$104=Tablas!$C$53),AND($D$104=Tablas!$C$62,$G$104=Tablas!$C$54),AND($D$104=Tablas!$C$62,$G$104=Tablas!$C$56)))</xm:f>
            <x14:dxf>
              <fill>
                <patternFill>
                  <bgColor rgb="FFFF9999"/>
                </patternFill>
              </fill>
            </x14:dxf>
          </x14:cfRule>
          <xm:sqref>AV3089</xm:sqref>
        </x14:conditionalFormatting>
        <x14:conditionalFormatting xmlns:xm="http://schemas.microsoft.com/office/excel/2006/main">
          <x14:cfRule type="expression" priority="468" id="{72217A3E-7667-4625-B701-B79373D98248}">
            <xm:f>AND($D$344=Tablas!$C$62,$G$344=Tablas!$C$54,$E$414&gt;0)</xm:f>
            <x14:dxf>
              <border>
                <left style="thin">
                  <color auto="1"/>
                </left>
                <right style="thin">
                  <color auto="1"/>
                </right>
                <top style="thin">
                  <color auto="1"/>
                </top>
                <bottom style="thin">
                  <color auto="1"/>
                </bottom>
              </border>
            </x14:dxf>
          </x14:cfRule>
          <xm:sqref>AR3124:AV3128</xm:sqref>
        </x14:conditionalFormatting>
        <x14:conditionalFormatting xmlns:xm="http://schemas.microsoft.com/office/excel/2006/main">
          <x14:cfRule type="expression" priority="467" id="{682B98F2-4E6F-43DC-986B-D97A17B89BDF}">
            <xm:f>AND($D$344=Tablas!$C$62,$G$344=Tablas!$C$54,$E$414&gt;0)</xm:f>
            <x14:dxf>
              <fill>
                <patternFill>
                  <bgColor rgb="FFB9E0FF"/>
                </patternFill>
              </fill>
            </x14:dxf>
          </x14:cfRule>
          <xm:sqref>AR3124:AV3124</xm:sqref>
        </x14:conditionalFormatting>
        <x14:conditionalFormatting xmlns:xm="http://schemas.microsoft.com/office/excel/2006/main">
          <x14:cfRule type="expression" priority="466" id="{1AE4D7B8-C84A-4A0A-AE27-EBEDEEC0F2E1}">
            <xm:f>AND($H$419=Tablas!$C$41,$H$431&lt;&gt;$E$414)</xm:f>
            <x14:dxf>
              <fill>
                <patternFill>
                  <bgColor rgb="FFFF9999"/>
                </patternFill>
              </fill>
            </x14:dxf>
          </x14:cfRule>
          <xm:sqref>AT3071</xm:sqref>
        </x14:conditionalFormatting>
        <x14:conditionalFormatting xmlns:xm="http://schemas.microsoft.com/office/excel/2006/main">
          <x14:cfRule type="expression" priority="423" id="{381F8D08-0EC1-462A-8108-9043CC8D64C0}">
            <xm:f>OR(AND($D$344=Tablas!$C$62,$G$344=Tablas!$C$54),AND($D$344=Tablas!$C$62,$G$344=Tablas!$C$57))</xm:f>
            <x14:dxf>
              <border>
                <left style="thin">
                  <color auto="1"/>
                </left>
                <right style="thin">
                  <color auto="1"/>
                </right>
                <top style="thin">
                  <color auto="1"/>
                </top>
                <bottom style="thin">
                  <color auto="1"/>
                </bottom>
                <vertical/>
                <horizontal/>
              </border>
            </x14:dxf>
          </x14:cfRule>
          <xm:sqref>AP3364:AQ3368</xm:sqref>
        </x14:conditionalFormatting>
        <x14:conditionalFormatting xmlns:xm="http://schemas.microsoft.com/office/excel/2006/main">
          <x14:cfRule type="expression" priority="422" id="{BB2957B8-A631-4E7C-96D7-A4F5BE3D1FB7}">
            <xm:f>OR(AND($D$344=Tablas!$C$62,$G$344=Tablas!$C$54),AND($D$344=Tablas!$C$62,$G$344=Tablas!$C$57))</xm:f>
            <x14:dxf>
              <fill>
                <patternFill>
                  <bgColor rgb="FFB7E0FF"/>
                </patternFill>
              </fill>
            </x14:dxf>
          </x14:cfRule>
          <xm:sqref>AP3364</xm:sqref>
        </x14:conditionalFormatting>
        <x14:conditionalFormatting xmlns:xm="http://schemas.microsoft.com/office/excel/2006/main">
          <x14:cfRule type="expression" priority="465" id="{2F782402-E2A3-4814-9A2E-EDB4F5E296DE}">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AO3272:AS3287</xm:sqref>
        </x14:conditionalFormatting>
        <x14:conditionalFormatting xmlns:xm="http://schemas.microsoft.com/office/excel/2006/main">
          <x14:cfRule type="expression" priority="462" id="{9F6842DD-83A8-4594-9C77-CD69EB325910}">
            <xm:f>OR($D$386=Tablas!$C$35,$D$386=Tablas!$C$36,$D$3866=Tablas!$C$37)</xm:f>
            <x14:dxf>
              <fill>
                <patternFill>
                  <bgColor rgb="FFB7E0FF"/>
                </patternFill>
              </fill>
            </x14:dxf>
          </x14:cfRule>
          <xm:sqref>AO3272:AS3272</xm:sqref>
        </x14:conditionalFormatting>
        <x14:conditionalFormatting xmlns:xm="http://schemas.microsoft.com/office/excel/2006/main">
          <x14:cfRule type="expression" priority="460" id="{385972A7-3193-416B-BBEB-8075A8D42DB9}">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AQ3307:AT3311</xm:sqref>
        </x14:conditionalFormatting>
        <x14:conditionalFormatting xmlns:xm="http://schemas.microsoft.com/office/excel/2006/main">
          <x14:cfRule type="expression" priority="459" id="{2966C891-8DE4-4A59-B91A-AD68FC3A755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AO3308:AP3311</xm:sqref>
        </x14:conditionalFormatting>
        <x14:conditionalFormatting xmlns:xm="http://schemas.microsoft.com/office/excel/2006/main">
          <x14:cfRule type="expression" priority="458" id="{DFB67634-918C-4766-A631-D92070B264D7}">
            <xm:f>$H$419=Tablas!$C$41</xm:f>
            <x14:dxf>
              <fill>
                <patternFill>
                  <bgColor rgb="FFB9E0FF"/>
                </patternFill>
              </fill>
            </x14:dxf>
          </x14:cfRule>
          <xm:sqref>AQ3307:AT3307</xm:sqref>
        </x14:conditionalFormatting>
        <x14:conditionalFormatting xmlns:xm="http://schemas.microsoft.com/office/excel/2006/main">
          <x14:cfRule type="expression" priority="457" id="{F0AA79B1-3D66-41FB-925D-DB47CEABBDA7}">
            <xm:f>$H$419=Tablas!$C$41</xm:f>
            <x14:dxf>
              <fill>
                <patternFill>
                  <bgColor rgb="FFB9E0FF"/>
                </patternFill>
              </fill>
            </x14:dxf>
          </x14:cfRule>
          <xm:sqref>AO3311:AP3311</xm:sqref>
        </x14:conditionalFormatting>
        <x14:conditionalFormatting xmlns:xm="http://schemas.microsoft.com/office/excel/2006/main">
          <x14:cfRule type="cellIs" priority="454" operator="notEqual" id="{83B582BC-703C-45C2-A445-626B6CB0EE29}">
            <xm:f>'Dotacion de personal'!$F$38</xm:f>
            <x14:dxf>
              <fill>
                <patternFill>
                  <bgColor rgb="FFFF9999"/>
                </patternFill>
              </fill>
            </x14:dxf>
          </x14:cfRule>
          <xm:sqref>AQ3326</xm:sqref>
        </x14:conditionalFormatting>
        <x14:conditionalFormatting xmlns:xm="http://schemas.microsoft.com/office/excel/2006/main">
          <x14:cfRule type="cellIs" priority="453" operator="notEqual" id="{9851D5F2-4A95-485B-B426-655519D082A3}">
            <xm:f>'Dotacion de personal'!$G$38</xm:f>
            <x14:dxf>
              <fill>
                <patternFill>
                  <bgColor rgb="FFFF9999"/>
                </patternFill>
              </fill>
            </x14:dxf>
          </x14:cfRule>
          <xm:sqref>AR3326</xm:sqref>
        </x14:conditionalFormatting>
        <x14:conditionalFormatting xmlns:xm="http://schemas.microsoft.com/office/excel/2006/main">
          <x14:cfRule type="cellIs" priority="452" operator="notEqual" id="{18CF9555-736F-4418-BB49-8F0231A1B9BE}">
            <xm:f>'Dotacion de personal'!$H$38</xm:f>
            <x14:dxf>
              <fill>
                <patternFill>
                  <bgColor rgb="FFFF9999"/>
                </patternFill>
              </fill>
            </x14:dxf>
          </x14:cfRule>
          <xm:sqref>AS3326</xm:sqref>
        </x14:conditionalFormatting>
        <x14:conditionalFormatting xmlns:xm="http://schemas.microsoft.com/office/excel/2006/main">
          <x14:cfRule type="cellIs" priority="451" operator="notEqual" id="{49B4892E-DB25-48F3-BFB5-1E0C53D3255C}">
            <xm:f>'Dotacion de personal'!$I$38</xm:f>
            <x14:dxf>
              <fill>
                <patternFill>
                  <bgColor rgb="FFFF9999"/>
                </patternFill>
              </fill>
            </x14:dxf>
          </x14:cfRule>
          <xm:sqref>AT3326</xm:sqref>
        </x14:conditionalFormatting>
        <x14:conditionalFormatting xmlns:xm="http://schemas.microsoft.com/office/excel/2006/main">
          <x14:cfRule type="cellIs" priority="450" operator="notEqual" id="{CCF3706D-C48D-455E-8718-E001F4071D94}">
            <xm:f>'Dotacion de personal'!$J$38</xm:f>
            <x14:dxf>
              <fill>
                <patternFill>
                  <bgColor rgb="FFFF9999"/>
                </patternFill>
              </fill>
            </x14:dxf>
          </x14:cfRule>
          <xm:sqref>AU3326</xm:sqref>
        </x14:conditionalFormatting>
        <x14:conditionalFormatting xmlns:xm="http://schemas.microsoft.com/office/excel/2006/main">
          <x14:cfRule type="cellIs" priority="449" operator="notEqual" id="{E3D8B48E-1712-4E76-8A21-31CD88E12AF6}">
            <xm:f>'Dotacion de personal'!$F$39</xm:f>
            <x14:dxf>
              <fill>
                <patternFill>
                  <bgColor rgb="FFFF9999"/>
                </patternFill>
              </fill>
            </x14:dxf>
          </x14:cfRule>
          <xm:sqref>AQ3327</xm:sqref>
        </x14:conditionalFormatting>
        <x14:conditionalFormatting xmlns:xm="http://schemas.microsoft.com/office/excel/2006/main">
          <x14:cfRule type="cellIs" priority="448" operator="notEqual" id="{EE71279D-CC67-43F1-A7F6-3B9936EDBC45}">
            <xm:f>'Dotacion de personal'!$F$40</xm:f>
            <x14:dxf>
              <fill>
                <patternFill>
                  <bgColor rgb="FFFF9999"/>
                </patternFill>
              </fill>
            </x14:dxf>
          </x14:cfRule>
          <xm:sqref>AQ3328</xm:sqref>
        </x14:conditionalFormatting>
        <x14:conditionalFormatting xmlns:xm="http://schemas.microsoft.com/office/excel/2006/main">
          <x14:cfRule type="cellIs" priority="447" operator="notEqual" id="{97C85416-00B1-416F-999A-16ABDEAC180C}">
            <xm:f>'Dotacion de personal'!$G$39</xm:f>
            <x14:dxf>
              <fill>
                <patternFill>
                  <bgColor rgb="FFFF9999"/>
                </patternFill>
              </fill>
            </x14:dxf>
          </x14:cfRule>
          <xm:sqref>AR3327</xm:sqref>
        </x14:conditionalFormatting>
        <x14:conditionalFormatting xmlns:xm="http://schemas.microsoft.com/office/excel/2006/main">
          <x14:cfRule type="cellIs" priority="446" operator="notEqual" id="{48EBD422-D7F5-4A22-A4DE-62C6F1D1DA1C}">
            <xm:f>'Dotacion de personal'!$G$40</xm:f>
            <x14:dxf>
              <fill>
                <patternFill>
                  <bgColor rgb="FFFF9999"/>
                </patternFill>
              </fill>
            </x14:dxf>
          </x14:cfRule>
          <xm:sqref>AR3328</xm:sqref>
        </x14:conditionalFormatting>
        <x14:conditionalFormatting xmlns:xm="http://schemas.microsoft.com/office/excel/2006/main">
          <x14:cfRule type="cellIs" priority="445" operator="notEqual" id="{07D80E86-AE09-4F1F-A900-44955C12E183}">
            <xm:f>'Dotacion de personal'!$H$39</xm:f>
            <x14:dxf>
              <fill>
                <patternFill>
                  <bgColor rgb="FFFF9999"/>
                </patternFill>
              </fill>
            </x14:dxf>
          </x14:cfRule>
          <xm:sqref>AS3327</xm:sqref>
        </x14:conditionalFormatting>
        <x14:conditionalFormatting xmlns:xm="http://schemas.microsoft.com/office/excel/2006/main">
          <x14:cfRule type="cellIs" priority="444" operator="notEqual" id="{1693DB2A-340B-41E4-B00C-0858F7C00C32}">
            <xm:f>'Dotacion de personal'!$H$40</xm:f>
            <x14:dxf>
              <fill>
                <patternFill>
                  <bgColor rgb="FFFF9999"/>
                </patternFill>
              </fill>
            </x14:dxf>
          </x14:cfRule>
          <xm:sqref>AS3328</xm:sqref>
        </x14:conditionalFormatting>
        <x14:conditionalFormatting xmlns:xm="http://schemas.microsoft.com/office/excel/2006/main">
          <x14:cfRule type="cellIs" priority="443" operator="notEqual" id="{2C86BAA3-A338-43C6-A80E-FC9FE8753BC6}">
            <xm:f>'Dotacion de personal'!$I$39</xm:f>
            <x14:dxf>
              <fill>
                <patternFill>
                  <bgColor rgb="FFFF9999"/>
                </patternFill>
              </fill>
            </x14:dxf>
          </x14:cfRule>
          <xm:sqref>AT3327</xm:sqref>
        </x14:conditionalFormatting>
        <x14:conditionalFormatting xmlns:xm="http://schemas.microsoft.com/office/excel/2006/main">
          <x14:cfRule type="cellIs" priority="442" operator="notEqual" id="{E705619A-809D-4804-80DB-004C7EBD2A4D}">
            <xm:f>'Dotacion de personal'!$I$40</xm:f>
            <x14:dxf>
              <fill>
                <patternFill>
                  <bgColor rgb="FFFF9999"/>
                </patternFill>
              </fill>
            </x14:dxf>
          </x14:cfRule>
          <xm:sqref>AT3328</xm:sqref>
        </x14:conditionalFormatting>
        <x14:conditionalFormatting xmlns:xm="http://schemas.microsoft.com/office/excel/2006/main">
          <x14:cfRule type="cellIs" priority="441" operator="notEqual" id="{263FED88-B5C2-4A92-8E1A-7CE1DC98BD14}">
            <xm:f>'Dotacion de personal'!$J$39</xm:f>
            <x14:dxf>
              <fill>
                <patternFill>
                  <bgColor rgb="FFFF9999"/>
                </patternFill>
              </fill>
            </x14:dxf>
          </x14:cfRule>
          <xm:sqref>AU3327</xm:sqref>
        </x14:conditionalFormatting>
        <x14:conditionalFormatting xmlns:xm="http://schemas.microsoft.com/office/excel/2006/main">
          <x14:cfRule type="cellIs" priority="440" operator="notEqual" id="{9291F178-7221-4C92-85B6-9D2FCA888B35}">
            <xm:f>'Dotacion de personal'!$J$40</xm:f>
            <x14:dxf>
              <fill>
                <patternFill>
                  <bgColor rgb="FFFF9999"/>
                </patternFill>
              </fill>
            </x14:dxf>
          </x14:cfRule>
          <xm:sqref>AU3328</xm:sqref>
        </x14:conditionalFormatting>
        <x14:conditionalFormatting xmlns:xm="http://schemas.microsoft.com/office/excel/2006/main">
          <x14:cfRule type="expression" priority="438" id="{5F252988-7B94-4358-8411-30991CB9ED32}">
            <xm:f>$H$419=Tablas!$C$10</xm:f>
            <x14:dxf>
              <border>
                <left style="thin">
                  <color auto="1"/>
                </left>
                <right style="thin">
                  <color auto="1"/>
                </right>
                <top style="thin">
                  <color auto="1"/>
                </top>
                <bottom style="thin">
                  <color auto="1"/>
                </bottom>
                <vertical/>
                <horizontal/>
              </border>
            </x14:dxf>
          </x14:cfRule>
          <xm:sqref>AP3301</xm:sqref>
        </x14:conditionalFormatting>
        <x14:conditionalFormatting xmlns:xm="http://schemas.microsoft.com/office/excel/2006/main">
          <x14:cfRule type="expression" priority="437" id="{1120417F-F852-45A5-BBFB-AA3F91DFEDA0}">
            <xm:f>$H$419=Tablas!$C$10</xm:f>
            <x14:dxf>
              <border>
                <left style="thin">
                  <color auto="1"/>
                </left>
                <right style="thin">
                  <color auto="1"/>
                </right>
                <top style="thin">
                  <color auto="1"/>
                </top>
                <bottom style="thin">
                  <color auto="1"/>
                </bottom>
                <vertical/>
                <horizontal/>
              </border>
            </x14:dxf>
          </x14:cfRule>
          <xm:sqref>AQ3303:BB3303</xm:sqref>
        </x14:conditionalFormatting>
        <x14:conditionalFormatting xmlns:xm="http://schemas.microsoft.com/office/excel/2006/main">
          <x14:cfRule type="expression" priority="421" id="{A2C69247-7BE9-403B-AF80-E107004D1AF5}">
            <xm:f>AND($D$344=Tablas!$C$62,$G$344=Tablas!$C$54)</xm:f>
            <x14:dxf>
              <border>
                <left style="thin">
                  <color auto="1"/>
                </left>
                <right style="thin">
                  <color auto="1"/>
                </right>
                <top style="thin">
                  <color auto="1"/>
                </top>
                <bottom style="thin">
                  <color auto="1"/>
                </bottom>
                <vertical/>
                <horizontal/>
              </border>
            </x14:dxf>
          </x14:cfRule>
          <xm:sqref>AP3374:AU3389 AP3390:AT3390</xm:sqref>
        </x14:conditionalFormatting>
        <x14:conditionalFormatting xmlns:xm="http://schemas.microsoft.com/office/excel/2006/main">
          <x14:cfRule type="expression" priority="420" id="{C3B94676-307B-4CD6-9DD7-422DF2FCA3B4}">
            <xm:f>AND($D$344=Tablas!$C$62,$G$344=Tablas!$C$54)</xm:f>
            <x14:dxf>
              <fill>
                <patternFill>
                  <bgColor rgb="FFB7E0FF"/>
                </patternFill>
              </fill>
            </x14:dxf>
          </x14:cfRule>
          <xm:sqref>AP3374:AU3374</xm:sqref>
        </x14:conditionalFormatting>
        <x14:conditionalFormatting xmlns:xm="http://schemas.microsoft.com/office/excel/2006/main">
          <x14:cfRule type="expression" priority="419" id="{7100951F-7EC5-4F32-B40A-295657D4E608}">
            <xm:f>AND($D$344=Tablas!$C$62,$G$344=Tablas!$C$54)</xm:f>
            <x14:dxf>
              <fill>
                <patternFill>
                  <bgColor rgb="FFB7E0FF"/>
                </patternFill>
              </fill>
            </x14:dxf>
          </x14:cfRule>
          <xm:sqref>AP3390:AT3390</xm:sqref>
        </x14:conditionalFormatting>
        <x14:conditionalFormatting xmlns:xm="http://schemas.microsoft.com/office/excel/2006/main">
          <x14:cfRule type="expression" priority="417" id="{C5F93D0A-D32C-4E12-A304-10F5B099ED90}">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AP3317:AQ3320</xm:sqref>
        </x14:conditionalFormatting>
        <x14:conditionalFormatting xmlns:xm="http://schemas.microsoft.com/office/excel/2006/main">
          <x14:cfRule type="expression" priority="416" id="{8AE562F0-DBE3-429E-9A91-83EBB0B76E0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AO3318:AO3320</xm:sqref>
        </x14:conditionalFormatting>
        <x14:conditionalFormatting xmlns:xm="http://schemas.microsoft.com/office/excel/2006/main">
          <x14:cfRule type="expression" priority="415" id="{FF873199-715C-47E1-9E70-F4795DF59DA6}">
            <xm:f>OR(AND($D$344=Tablas!$C$61,$G$344=Tablas!$C$53),AND($D$344=Tablas!$C$61,$G$344=Tablas!$C$54),AND($D$344=Tablas!$C$62,$G$344=Tablas!$C$53),AND($D$344=Tablas!$C$62,$G$344=Tablas!$C$54),AND($D$344=Tablas!$C$62,$G$344=Tablas!$C$56))</xm:f>
            <x14:dxf>
              <fill>
                <patternFill>
                  <bgColor rgb="FFB7E0FF"/>
                </patternFill>
              </fill>
            </x14:dxf>
          </x14:cfRule>
          <xm:sqref>AP3317:AQ3317</xm:sqref>
        </x14:conditionalFormatting>
        <x14:conditionalFormatting xmlns:xm="http://schemas.microsoft.com/office/excel/2006/main">
          <x14:cfRule type="expression" priority="414" id="{E1D70096-15A2-497B-953A-3CE2DD265771}">
            <xm:f>OR(AND($D$344=Tablas!$C$61,$G$344=Tablas!$C$53),AND($D$344=Tablas!$C$61,$G$344=Tablas!$C$54),AND($D$344=Tablas!$C$62,$G$344=Tablas!$C$53),AND($D$344=Tablas!$C$62,$G$344=Tablas!$C$54),AND($D$344=Tablas!$C$62,$G$344=Tablas!$C$56))</xm:f>
            <x14:dxf>
              <fill>
                <patternFill>
                  <bgColor rgb="FFB7E0FF"/>
                </patternFill>
              </fill>
            </x14:dxf>
          </x14:cfRule>
          <xm:sqref>AO3320</xm:sqref>
        </x14:conditionalFormatting>
        <x14:conditionalFormatting xmlns:xm="http://schemas.microsoft.com/office/excel/2006/main">
          <x14:cfRule type="expression" priority="413" id="{F51339A1-F43F-4FAC-9D4B-2C4E9706E62B}">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AQ3325:AV3329</xm:sqref>
        </x14:conditionalFormatting>
        <x14:conditionalFormatting xmlns:xm="http://schemas.microsoft.com/office/excel/2006/main">
          <x14:cfRule type="expression" priority="412" id="{1737A25A-0E8B-451D-933B-76DDD5F0E3CA}">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AO3326:AP3329</xm:sqref>
        </x14:conditionalFormatting>
        <x14:conditionalFormatting xmlns:xm="http://schemas.microsoft.com/office/excel/2006/main">
          <x14:cfRule type="expression" priority="411" id="{18133F5C-76E9-48B6-AEB3-804C36558821}">
            <xm:f>OR(AND($D$344=Tablas!$C$61,$G$344=Tablas!$C$53),AND($D$344=Tablas!$C$54),AND($D$344=Tablas!$C$62,$G$344=Tablas!$C$53),AND($D$344=Tablas!$C$62,$G$344=Tablas!$C$54),AND($D$344=Tablas!$C$62,$G$344=Tablas!$C$56))</xm:f>
            <x14:dxf>
              <fill>
                <patternFill>
                  <bgColor rgb="FFB9E0FF"/>
                </patternFill>
              </fill>
            </x14:dxf>
          </x14:cfRule>
          <xm:sqref>AQ3325:AV3325</xm:sqref>
        </x14:conditionalFormatting>
        <x14:conditionalFormatting xmlns:xm="http://schemas.microsoft.com/office/excel/2006/main">
          <x14:cfRule type="expression" priority="410" id="{0F1009EC-8D68-41EB-ACF6-A40C70ADB083}">
            <xm:f>OR(AND($D$344=Tablas!$C$61,$G$344=Tablas!$C$53),AND($D$344=Tablas!$C$54),AND($D$344=Tablas!$C$62,$G$344=Tablas!$C$53),AND($D$344=Tablas!$C$62,$G$344=Tablas!$C$54),AND($D$344=Tablas!$C$62,$G$344=Tablas!$C$56))</xm:f>
            <x14:dxf>
              <fill>
                <patternFill>
                  <bgColor rgb="FFB9E0FF"/>
                </patternFill>
              </fill>
            </x14:dxf>
          </x14:cfRule>
          <xm:sqref>AV3326:AV3328</xm:sqref>
        </x14:conditionalFormatting>
        <x14:conditionalFormatting xmlns:xm="http://schemas.microsoft.com/office/excel/2006/main">
          <x14:cfRule type="expression" priority="409" id="{744991AE-D7E0-4BCA-97A5-954E24288260}">
            <xm:f>OR(AND($D$344=Tablas!$C$61,$G$344=Tablas!$C$53),AND($D$344=Tablas!$C$54),AND($D$344=Tablas!$C$62,$G$344=Tablas!$C$53),AND($D$344=Tablas!$C$62,$G$344=Tablas!$C$54),AND($D$344=Tablas!$C$62,$G$344=Tablas!$C$56))</xm:f>
            <x14:dxf>
              <fill>
                <patternFill>
                  <bgColor rgb="FFB9E0FF"/>
                </patternFill>
              </fill>
            </x14:dxf>
          </x14:cfRule>
          <xm:sqref>AO3329:AV3329</xm:sqref>
        </x14:conditionalFormatting>
        <x14:conditionalFormatting xmlns:xm="http://schemas.microsoft.com/office/excel/2006/main">
          <x14:cfRule type="expression" priority="408" id="{A2A89865-2D93-4E82-AF50-B66813D7373C}">
            <xm:f>AND($E$198&lt;&gt;$J$209,OR(AND($D$104=Tablas!$C$61,$G$104=Tablas!$C$53),AND($D$104=Tablas!$C$61,$G$104=Tablas!$C$54),AND($D$104=Tablas!$C$62,$G$104=Tablas!$C$53),AND($D$104=Tablas!$C$62,$G$104=Tablas!$C$54),AND($D$104=Tablas!$C$62,$G$104=Tablas!$C$56)))</xm:f>
            <x14:dxf>
              <fill>
                <patternFill>
                  <bgColor rgb="FFFF9999"/>
                </patternFill>
              </fill>
            </x14:dxf>
          </x14:cfRule>
          <xm:sqref>AV3329</xm:sqref>
        </x14:conditionalFormatting>
        <x14:conditionalFormatting xmlns:xm="http://schemas.microsoft.com/office/excel/2006/main">
          <x14:cfRule type="expression" priority="407" id="{D090EA1A-6CDB-4EBE-9FB6-F533E8FD2C9C}">
            <xm:f>AND($D$344=Tablas!$C$62,$G$344=Tablas!$C$54,$E$414&gt;0)</xm:f>
            <x14:dxf>
              <border>
                <left style="thin">
                  <color auto="1"/>
                </left>
                <right style="thin">
                  <color auto="1"/>
                </right>
                <top style="thin">
                  <color auto="1"/>
                </top>
                <bottom style="thin">
                  <color auto="1"/>
                </bottom>
              </border>
            </x14:dxf>
          </x14:cfRule>
          <xm:sqref>AR3364:AV3368</xm:sqref>
        </x14:conditionalFormatting>
        <x14:conditionalFormatting xmlns:xm="http://schemas.microsoft.com/office/excel/2006/main">
          <x14:cfRule type="expression" priority="406" id="{CCA4C714-E375-440F-8EDC-4E8B351A4778}">
            <xm:f>AND($D$344=Tablas!$C$62,$G$344=Tablas!$C$54,$E$414&gt;0)</xm:f>
            <x14:dxf>
              <fill>
                <patternFill>
                  <bgColor rgb="FFB9E0FF"/>
                </patternFill>
              </fill>
            </x14:dxf>
          </x14:cfRule>
          <xm:sqref>AR3364:AV3364</xm:sqref>
        </x14:conditionalFormatting>
        <x14:conditionalFormatting xmlns:xm="http://schemas.microsoft.com/office/excel/2006/main">
          <x14:cfRule type="expression" priority="405" id="{93A0AAD6-342A-4214-B505-2590D9165DDC}">
            <xm:f>AND($H$419=Tablas!$C$41,$H$431&lt;&gt;$E$414)</xm:f>
            <x14:dxf>
              <fill>
                <patternFill>
                  <bgColor rgb="FFFF9999"/>
                </patternFill>
              </fill>
            </x14:dxf>
          </x14:cfRule>
          <xm:sqref>AT3311</xm:sqref>
        </x14:conditionalFormatting>
        <x14:conditionalFormatting xmlns:xm="http://schemas.microsoft.com/office/excel/2006/main">
          <x14:cfRule type="expression" priority="362" id="{81595565-0187-41EA-9B3F-C72A42138609}">
            <xm:f>OR(AND($D$344=Tablas!$C$62,$G$344=Tablas!$C$54),AND($D$344=Tablas!$C$62,$G$344=Tablas!$C$57))</xm:f>
            <x14:dxf>
              <border>
                <left style="thin">
                  <color auto="1"/>
                </left>
                <right style="thin">
                  <color auto="1"/>
                </right>
                <top style="thin">
                  <color auto="1"/>
                </top>
                <bottom style="thin">
                  <color auto="1"/>
                </bottom>
                <vertical/>
                <horizontal/>
              </border>
            </x14:dxf>
          </x14:cfRule>
          <xm:sqref>AP3604:AQ3608</xm:sqref>
        </x14:conditionalFormatting>
        <x14:conditionalFormatting xmlns:xm="http://schemas.microsoft.com/office/excel/2006/main">
          <x14:cfRule type="expression" priority="361" id="{8F102491-6538-4C11-B4B3-7612D2107A7D}">
            <xm:f>OR(AND($D$344=Tablas!$C$62,$G$344=Tablas!$C$54),AND($D$344=Tablas!$C$62,$G$344=Tablas!$C$57))</xm:f>
            <x14:dxf>
              <fill>
                <patternFill>
                  <bgColor rgb="FFB7E0FF"/>
                </patternFill>
              </fill>
            </x14:dxf>
          </x14:cfRule>
          <xm:sqref>AP3604</xm:sqref>
        </x14:conditionalFormatting>
        <x14:conditionalFormatting xmlns:xm="http://schemas.microsoft.com/office/excel/2006/main">
          <x14:cfRule type="expression" priority="404" id="{A9195920-E6C8-4453-9163-45902099FD1A}">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AO3512:AS3527</xm:sqref>
        </x14:conditionalFormatting>
        <x14:conditionalFormatting xmlns:xm="http://schemas.microsoft.com/office/excel/2006/main">
          <x14:cfRule type="expression" priority="401" id="{B0F4410D-00C6-4E55-B43B-BFCC342111C0}">
            <xm:f>OR($D$386=Tablas!$C$35,$D$386=Tablas!$C$36,$D$3866=Tablas!$C$37)</xm:f>
            <x14:dxf>
              <fill>
                <patternFill>
                  <bgColor rgb="FFB7E0FF"/>
                </patternFill>
              </fill>
            </x14:dxf>
          </x14:cfRule>
          <xm:sqref>AO3512:AS3512</xm:sqref>
        </x14:conditionalFormatting>
        <x14:conditionalFormatting xmlns:xm="http://schemas.microsoft.com/office/excel/2006/main">
          <x14:cfRule type="expression" priority="399" id="{9BE9037B-5FAC-4430-AC5B-9B0CA203CEB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AQ3547:AT3551</xm:sqref>
        </x14:conditionalFormatting>
        <x14:conditionalFormatting xmlns:xm="http://schemas.microsoft.com/office/excel/2006/main">
          <x14:cfRule type="expression" priority="398" id="{EC7A0777-F7B4-4F3A-B7DB-92242671E3B8}">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AO3548:AP3551</xm:sqref>
        </x14:conditionalFormatting>
        <x14:conditionalFormatting xmlns:xm="http://schemas.microsoft.com/office/excel/2006/main">
          <x14:cfRule type="expression" priority="397" id="{A3532507-2EF0-4147-BC3C-44A36B09449F}">
            <xm:f>$H$419=Tablas!$C$41</xm:f>
            <x14:dxf>
              <fill>
                <patternFill>
                  <bgColor rgb="FFB9E0FF"/>
                </patternFill>
              </fill>
            </x14:dxf>
          </x14:cfRule>
          <xm:sqref>AQ3547:AT3547</xm:sqref>
        </x14:conditionalFormatting>
        <x14:conditionalFormatting xmlns:xm="http://schemas.microsoft.com/office/excel/2006/main">
          <x14:cfRule type="expression" priority="396" id="{5FD51915-3381-4764-AE9B-624DC7AF98DD}">
            <xm:f>$H$419=Tablas!$C$41</xm:f>
            <x14:dxf>
              <fill>
                <patternFill>
                  <bgColor rgb="FFB9E0FF"/>
                </patternFill>
              </fill>
            </x14:dxf>
          </x14:cfRule>
          <xm:sqref>AO3551:AP3551</xm:sqref>
        </x14:conditionalFormatting>
        <x14:conditionalFormatting xmlns:xm="http://schemas.microsoft.com/office/excel/2006/main">
          <x14:cfRule type="cellIs" priority="393" operator="notEqual" id="{9A0E55CF-8F4B-4851-80C3-497E01C93B2F}">
            <xm:f>'Dotacion de personal'!$F$38</xm:f>
            <x14:dxf>
              <fill>
                <patternFill>
                  <bgColor rgb="FFFF9999"/>
                </patternFill>
              </fill>
            </x14:dxf>
          </x14:cfRule>
          <xm:sqref>AQ3566</xm:sqref>
        </x14:conditionalFormatting>
        <x14:conditionalFormatting xmlns:xm="http://schemas.microsoft.com/office/excel/2006/main">
          <x14:cfRule type="cellIs" priority="392" operator="notEqual" id="{69437BB5-A7E3-46E2-B372-0E754A98C5B7}">
            <xm:f>'Dotacion de personal'!$G$38</xm:f>
            <x14:dxf>
              <fill>
                <patternFill>
                  <bgColor rgb="FFFF9999"/>
                </patternFill>
              </fill>
            </x14:dxf>
          </x14:cfRule>
          <xm:sqref>AR3566</xm:sqref>
        </x14:conditionalFormatting>
        <x14:conditionalFormatting xmlns:xm="http://schemas.microsoft.com/office/excel/2006/main">
          <x14:cfRule type="cellIs" priority="391" operator="notEqual" id="{65A1936E-E2CE-491F-8F48-E8CC264A92F1}">
            <xm:f>'Dotacion de personal'!$H$38</xm:f>
            <x14:dxf>
              <fill>
                <patternFill>
                  <bgColor rgb="FFFF9999"/>
                </patternFill>
              </fill>
            </x14:dxf>
          </x14:cfRule>
          <xm:sqref>AS3566</xm:sqref>
        </x14:conditionalFormatting>
        <x14:conditionalFormatting xmlns:xm="http://schemas.microsoft.com/office/excel/2006/main">
          <x14:cfRule type="cellIs" priority="390" operator="notEqual" id="{6C16F431-9257-4B0B-8640-196CF417550B}">
            <xm:f>'Dotacion de personal'!$I$38</xm:f>
            <x14:dxf>
              <fill>
                <patternFill>
                  <bgColor rgb="FFFF9999"/>
                </patternFill>
              </fill>
            </x14:dxf>
          </x14:cfRule>
          <xm:sqref>AT3566</xm:sqref>
        </x14:conditionalFormatting>
        <x14:conditionalFormatting xmlns:xm="http://schemas.microsoft.com/office/excel/2006/main">
          <x14:cfRule type="cellIs" priority="389" operator="notEqual" id="{97D696E4-C99A-4DD4-8003-BF19BCFE05C5}">
            <xm:f>'Dotacion de personal'!$J$38</xm:f>
            <x14:dxf>
              <fill>
                <patternFill>
                  <bgColor rgb="FFFF9999"/>
                </patternFill>
              </fill>
            </x14:dxf>
          </x14:cfRule>
          <xm:sqref>AU3566</xm:sqref>
        </x14:conditionalFormatting>
        <x14:conditionalFormatting xmlns:xm="http://schemas.microsoft.com/office/excel/2006/main">
          <x14:cfRule type="cellIs" priority="388" operator="notEqual" id="{13163264-1E52-4B41-B340-992224204BBA}">
            <xm:f>'Dotacion de personal'!$F$39</xm:f>
            <x14:dxf>
              <fill>
                <patternFill>
                  <bgColor rgb="FFFF9999"/>
                </patternFill>
              </fill>
            </x14:dxf>
          </x14:cfRule>
          <xm:sqref>AQ3567</xm:sqref>
        </x14:conditionalFormatting>
        <x14:conditionalFormatting xmlns:xm="http://schemas.microsoft.com/office/excel/2006/main">
          <x14:cfRule type="cellIs" priority="387" operator="notEqual" id="{A5A95936-0370-42D3-805F-FB6AE9FDE2C1}">
            <xm:f>'Dotacion de personal'!$F$40</xm:f>
            <x14:dxf>
              <fill>
                <patternFill>
                  <bgColor rgb="FFFF9999"/>
                </patternFill>
              </fill>
            </x14:dxf>
          </x14:cfRule>
          <xm:sqref>AQ3568</xm:sqref>
        </x14:conditionalFormatting>
        <x14:conditionalFormatting xmlns:xm="http://schemas.microsoft.com/office/excel/2006/main">
          <x14:cfRule type="cellIs" priority="386" operator="notEqual" id="{5ED3E9FF-9310-4362-BB5A-FA16B2D43D02}">
            <xm:f>'Dotacion de personal'!$G$39</xm:f>
            <x14:dxf>
              <fill>
                <patternFill>
                  <bgColor rgb="FFFF9999"/>
                </patternFill>
              </fill>
            </x14:dxf>
          </x14:cfRule>
          <xm:sqref>AR3567</xm:sqref>
        </x14:conditionalFormatting>
        <x14:conditionalFormatting xmlns:xm="http://schemas.microsoft.com/office/excel/2006/main">
          <x14:cfRule type="cellIs" priority="385" operator="notEqual" id="{274ACD95-ABC3-471C-B4BE-5BE907317C02}">
            <xm:f>'Dotacion de personal'!$G$40</xm:f>
            <x14:dxf>
              <fill>
                <patternFill>
                  <bgColor rgb="FFFF9999"/>
                </patternFill>
              </fill>
            </x14:dxf>
          </x14:cfRule>
          <xm:sqref>AR3568</xm:sqref>
        </x14:conditionalFormatting>
        <x14:conditionalFormatting xmlns:xm="http://schemas.microsoft.com/office/excel/2006/main">
          <x14:cfRule type="cellIs" priority="384" operator="notEqual" id="{3C932280-D036-40AA-BAA8-7F01609C12C1}">
            <xm:f>'Dotacion de personal'!$H$39</xm:f>
            <x14:dxf>
              <fill>
                <patternFill>
                  <bgColor rgb="FFFF9999"/>
                </patternFill>
              </fill>
            </x14:dxf>
          </x14:cfRule>
          <xm:sqref>AS3567</xm:sqref>
        </x14:conditionalFormatting>
        <x14:conditionalFormatting xmlns:xm="http://schemas.microsoft.com/office/excel/2006/main">
          <x14:cfRule type="cellIs" priority="383" operator="notEqual" id="{3171B241-4C44-453D-8F15-BE9692505484}">
            <xm:f>'Dotacion de personal'!$H$40</xm:f>
            <x14:dxf>
              <fill>
                <patternFill>
                  <bgColor rgb="FFFF9999"/>
                </patternFill>
              </fill>
            </x14:dxf>
          </x14:cfRule>
          <xm:sqref>AS3568</xm:sqref>
        </x14:conditionalFormatting>
        <x14:conditionalFormatting xmlns:xm="http://schemas.microsoft.com/office/excel/2006/main">
          <x14:cfRule type="cellIs" priority="382" operator="notEqual" id="{DA53A3B5-D35E-4114-A553-A8485BBA8845}">
            <xm:f>'Dotacion de personal'!$I$39</xm:f>
            <x14:dxf>
              <fill>
                <patternFill>
                  <bgColor rgb="FFFF9999"/>
                </patternFill>
              </fill>
            </x14:dxf>
          </x14:cfRule>
          <xm:sqref>AT3567</xm:sqref>
        </x14:conditionalFormatting>
        <x14:conditionalFormatting xmlns:xm="http://schemas.microsoft.com/office/excel/2006/main">
          <x14:cfRule type="cellIs" priority="381" operator="notEqual" id="{9ECCE8B9-9E98-4477-A250-21C665F5A946}">
            <xm:f>'Dotacion de personal'!$I$40</xm:f>
            <x14:dxf>
              <fill>
                <patternFill>
                  <bgColor rgb="FFFF9999"/>
                </patternFill>
              </fill>
            </x14:dxf>
          </x14:cfRule>
          <xm:sqref>AT3568</xm:sqref>
        </x14:conditionalFormatting>
        <x14:conditionalFormatting xmlns:xm="http://schemas.microsoft.com/office/excel/2006/main">
          <x14:cfRule type="cellIs" priority="380" operator="notEqual" id="{6E4C7766-7138-4C16-9F3C-B1702DBFA4FD}">
            <xm:f>'Dotacion de personal'!$J$39</xm:f>
            <x14:dxf>
              <fill>
                <patternFill>
                  <bgColor rgb="FFFF9999"/>
                </patternFill>
              </fill>
            </x14:dxf>
          </x14:cfRule>
          <xm:sqref>AU3567</xm:sqref>
        </x14:conditionalFormatting>
        <x14:conditionalFormatting xmlns:xm="http://schemas.microsoft.com/office/excel/2006/main">
          <x14:cfRule type="cellIs" priority="379" operator="notEqual" id="{A1C76892-288C-49C2-8EC1-14A82C29B3C9}">
            <xm:f>'Dotacion de personal'!$J$40</xm:f>
            <x14:dxf>
              <fill>
                <patternFill>
                  <bgColor rgb="FFFF9999"/>
                </patternFill>
              </fill>
            </x14:dxf>
          </x14:cfRule>
          <xm:sqref>AU3568</xm:sqref>
        </x14:conditionalFormatting>
        <x14:conditionalFormatting xmlns:xm="http://schemas.microsoft.com/office/excel/2006/main">
          <x14:cfRule type="expression" priority="377" id="{75B52651-DC54-431F-B4D4-5BA9A1EAE544}">
            <xm:f>$H$419=Tablas!$C$10</xm:f>
            <x14:dxf>
              <border>
                <left style="thin">
                  <color auto="1"/>
                </left>
                <right style="thin">
                  <color auto="1"/>
                </right>
                <top style="thin">
                  <color auto="1"/>
                </top>
                <bottom style="thin">
                  <color auto="1"/>
                </bottom>
                <vertical/>
                <horizontal/>
              </border>
            </x14:dxf>
          </x14:cfRule>
          <xm:sqref>AP3541</xm:sqref>
        </x14:conditionalFormatting>
        <x14:conditionalFormatting xmlns:xm="http://schemas.microsoft.com/office/excel/2006/main">
          <x14:cfRule type="expression" priority="376" id="{92FE677C-95CD-4232-AD75-6C782ACFD6B0}">
            <xm:f>$H$419=Tablas!$C$10</xm:f>
            <x14:dxf>
              <border>
                <left style="thin">
                  <color auto="1"/>
                </left>
                <right style="thin">
                  <color auto="1"/>
                </right>
                <top style="thin">
                  <color auto="1"/>
                </top>
                <bottom style="thin">
                  <color auto="1"/>
                </bottom>
                <vertical/>
                <horizontal/>
              </border>
            </x14:dxf>
          </x14:cfRule>
          <xm:sqref>AQ3543:BB3543</xm:sqref>
        </x14:conditionalFormatting>
        <x14:conditionalFormatting xmlns:xm="http://schemas.microsoft.com/office/excel/2006/main">
          <x14:cfRule type="expression" priority="360" id="{A5DD22FB-B53F-4BC4-8031-21D76D8CB44A}">
            <xm:f>AND($D$344=Tablas!$C$62,$G$344=Tablas!$C$54)</xm:f>
            <x14:dxf>
              <border>
                <left style="thin">
                  <color auto="1"/>
                </left>
                <right style="thin">
                  <color auto="1"/>
                </right>
                <top style="thin">
                  <color auto="1"/>
                </top>
                <bottom style="thin">
                  <color auto="1"/>
                </bottom>
                <vertical/>
                <horizontal/>
              </border>
            </x14:dxf>
          </x14:cfRule>
          <xm:sqref>AP3614:AU3629 AP3630:AT3630</xm:sqref>
        </x14:conditionalFormatting>
        <x14:conditionalFormatting xmlns:xm="http://schemas.microsoft.com/office/excel/2006/main">
          <x14:cfRule type="expression" priority="359" id="{CC929E3C-380B-4CBB-88BB-AF28E01EAFBA}">
            <xm:f>AND($D$344=Tablas!$C$62,$G$344=Tablas!$C$54)</xm:f>
            <x14:dxf>
              <fill>
                <patternFill>
                  <bgColor rgb="FFB7E0FF"/>
                </patternFill>
              </fill>
            </x14:dxf>
          </x14:cfRule>
          <xm:sqref>AP3614:AU3614</xm:sqref>
        </x14:conditionalFormatting>
        <x14:conditionalFormatting xmlns:xm="http://schemas.microsoft.com/office/excel/2006/main">
          <x14:cfRule type="expression" priority="358" id="{C2C5C758-12FC-4853-9246-C9638E7CD6EA}">
            <xm:f>AND($D$344=Tablas!$C$62,$G$344=Tablas!$C$54)</xm:f>
            <x14:dxf>
              <fill>
                <patternFill>
                  <bgColor rgb="FFB7E0FF"/>
                </patternFill>
              </fill>
            </x14:dxf>
          </x14:cfRule>
          <xm:sqref>AP3630:AT3630</xm:sqref>
        </x14:conditionalFormatting>
        <x14:conditionalFormatting xmlns:xm="http://schemas.microsoft.com/office/excel/2006/main">
          <x14:cfRule type="expression" priority="356" id="{FC3145D2-6A93-481D-A734-F892107F636E}">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AP3557:AQ3560</xm:sqref>
        </x14:conditionalFormatting>
        <x14:conditionalFormatting xmlns:xm="http://schemas.microsoft.com/office/excel/2006/main">
          <x14:cfRule type="expression" priority="355" id="{84435279-ADE6-4590-9CA4-D783BBD02DB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AO3558:AO3560</xm:sqref>
        </x14:conditionalFormatting>
        <x14:conditionalFormatting xmlns:xm="http://schemas.microsoft.com/office/excel/2006/main">
          <x14:cfRule type="expression" priority="354" id="{2F0C7C9A-6851-4B6B-9524-494657CC83A9}">
            <xm:f>OR(AND($D$344=Tablas!$C$61,$G$344=Tablas!$C$53),AND($D$344=Tablas!$C$61,$G$344=Tablas!$C$54),AND($D$344=Tablas!$C$62,$G$344=Tablas!$C$53),AND($D$344=Tablas!$C$62,$G$344=Tablas!$C$54),AND($D$344=Tablas!$C$62,$G$344=Tablas!$C$56))</xm:f>
            <x14:dxf>
              <fill>
                <patternFill>
                  <bgColor rgb="FFB7E0FF"/>
                </patternFill>
              </fill>
            </x14:dxf>
          </x14:cfRule>
          <xm:sqref>AP3557:AQ3557</xm:sqref>
        </x14:conditionalFormatting>
        <x14:conditionalFormatting xmlns:xm="http://schemas.microsoft.com/office/excel/2006/main">
          <x14:cfRule type="expression" priority="353" id="{237A11D4-C83C-4A02-B2AF-CD6B6DE904CB}">
            <xm:f>OR(AND($D$344=Tablas!$C$61,$G$344=Tablas!$C$53),AND($D$344=Tablas!$C$61,$G$344=Tablas!$C$54),AND($D$344=Tablas!$C$62,$G$344=Tablas!$C$53),AND($D$344=Tablas!$C$62,$G$344=Tablas!$C$54),AND($D$344=Tablas!$C$62,$G$344=Tablas!$C$56))</xm:f>
            <x14:dxf>
              <fill>
                <patternFill>
                  <bgColor rgb="FFB7E0FF"/>
                </patternFill>
              </fill>
            </x14:dxf>
          </x14:cfRule>
          <xm:sqref>AO3560</xm:sqref>
        </x14:conditionalFormatting>
        <x14:conditionalFormatting xmlns:xm="http://schemas.microsoft.com/office/excel/2006/main">
          <x14:cfRule type="expression" priority="352" id="{B5C293FA-B4AB-454A-947F-4D3D6EC671AE}">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AQ3565:AV3569</xm:sqref>
        </x14:conditionalFormatting>
        <x14:conditionalFormatting xmlns:xm="http://schemas.microsoft.com/office/excel/2006/main">
          <x14:cfRule type="expression" priority="351" id="{B9474EF4-7ECF-4CC7-B22F-F1C049770CA7}">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AO3566:AP3569</xm:sqref>
        </x14:conditionalFormatting>
        <x14:conditionalFormatting xmlns:xm="http://schemas.microsoft.com/office/excel/2006/main">
          <x14:cfRule type="expression" priority="350" id="{3AADDED1-A414-4A32-BE99-56CDA7438715}">
            <xm:f>OR(AND($D$344=Tablas!$C$61,$G$344=Tablas!$C$53),AND($D$344=Tablas!$C$54),AND($D$344=Tablas!$C$62,$G$344=Tablas!$C$53),AND($D$344=Tablas!$C$62,$G$344=Tablas!$C$54),AND($D$344=Tablas!$C$62,$G$344=Tablas!$C$56))</xm:f>
            <x14:dxf>
              <fill>
                <patternFill>
                  <bgColor rgb="FFB9E0FF"/>
                </patternFill>
              </fill>
            </x14:dxf>
          </x14:cfRule>
          <xm:sqref>AQ3565:AV3565</xm:sqref>
        </x14:conditionalFormatting>
        <x14:conditionalFormatting xmlns:xm="http://schemas.microsoft.com/office/excel/2006/main">
          <x14:cfRule type="expression" priority="349" id="{EB0899DF-5511-45CE-8BB7-0AD67F29D2E3}">
            <xm:f>OR(AND($D$344=Tablas!$C$61,$G$344=Tablas!$C$53),AND($D$344=Tablas!$C$54),AND($D$344=Tablas!$C$62,$G$344=Tablas!$C$53),AND($D$344=Tablas!$C$62,$G$344=Tablas!$C$54),AND($D$344=Tablas!$C$62,$G$344=Tablas!$C$56))</xm:f>
            <x14:dxf>
              <fill>
                <patternFill>
                  <bgColor rgb="FFB9E0FF"/>
                </patternFill>
              </fill>
            </x14:dxf>
          </x14:cfRule>
          <xm:sqref>AV3566:AV3568</xm:sqref>
        </x14:conditionalFormatting>
        <x14:conditionalFormatting xmlns:xm="http://schemas.microsoft.com/office/excel/2006/main">
          <x14:cfRule type="expression" priority="348" id="{7D4C8D35-2935-45D7-B9D9-862FD1080727}">
            <xm:f>OR(AND($D$344=Tablas!$C$61,$G$344=Tablas!$C$53),AND($D$344=Tablas!$C$54),AND($D$344=Tablas!$C$62,$G$344=Tablas!$C$53),AND($D$344=Tablas!$C$62,$G$344=Tablas!$C$54),AND($D$344=Tablas!$C$62,$G$344=Tablas!$C$56))</xm:f>
            <x14:dxf>
              <fill>
                <patternFill>
                  <bgColor rgb="FFB9E0FF"/>
                </patternFill>
              </fill>
            </x14:dxf>
          </x14:cfRule>
          <xm:sqref>AO3569:AV3569</xm:sqref>
        </x14:conditionalFormatting>
        <x14:conditionalFormatting xmlns:xm="http://schemas.microsoft.com/office/excel/2006/main">
          <x14:cfRule type="expression" priority="347" id="{5CE6BB32-FCDF-49F0-BB6A-015C266DE4E3}">
            <xm:f>AND($E$198&lt;&gt;$J$209,OR(AND($D$104=Tablas!$C$61,$G$104=Tablas!$C$53),AND($D$104=Tablas!$C$61,$G$104=Tablas!$C$54),AND($D$104=Tablas!$C$62,$G$104=Tablas!$C$53),AND($D$104=Tablas!$C$62,$G$104=Tablas!$C$54),AND($D$104=Tablas!$C$62,$G$104=Tablas!$C$56)))</xm:f>
            <x14:dxf>
              <fill>
                <patternFill>
                  <bgColor rgb="FFFF9999"/>
                </patternFill>
              </fill>
            </x14:dxf>
          </x14:cfRule>
          <xm:sqref>AV3569</xm:sqref>
        </x14:conditionalFormatting>
        <x14:conditionalFormatting xmlns:xm="http://schemas.microsoft.com/office/excel/2006/main">
          <x14:cfRule type="expression" priority="346" id="{87EE3C1D-536F-4550-BE65-438FC52A15A5}">
            <xm:f>AND($D$344=Tablas!$C$62,$G$344=Tablas!$C$54,$E$414&gt;0)</xm:f>
            <x14:dxf>
              <border>
                <left style="thin">
                  <color auto="1"/>
                </left>
                <right style="thin">
                  <color auto="1"/>
                </right>
                <top style="thin">
                  <color auto="1"/>
                </top>
                <bottom style="thin">
                  <color auto="1"/>
                </bottom>
              </border>
            </x14:dxf>
          </x14:cfRule>
          <xm:sqref>AR3604:AV3608</xm:sqref>
        </x14:conditionalFormatting>
        <x14:conditionalFormatting xmlns:xm="http://schemas.microsoft.com/office/excel/2006/main">
          <x14:cfRule type="expression" priority="345" id="{92DDE1F2-F3C7-4C33-AEBD-188BF39F31CC}">
            <xm:f>AND($D$344=Tablas!$C$62,$G$344=Tablas!$C$54,$E$414&gt;0)</xm:f>
            <x14:dxf>
              <fill>
                <patternFill>
                  <bgColor rgb="FFB9E0FF"/>
                </patternFill>
              </fill>
            </x14:dxf>
          </x14:cfRule>
          <xm:sqref>AR3604:AV3604</xm:sqref>
        </x14:conditionalFormatting>
        <x14:conditionalFormatting xmlns:xm="http://schemas.microsoft.com/office/excel/2006/main">
          <x14:cfRule type="expression" priority="344" id="{3D7B2896-1DAB-49E0-BD40-89631F8509D9}">
            <xm:f>AND($H$419=Tablas!$C$41,$H$431&lt;&gt;$E$414)</xm:f>
            <x14:dxf>
              <fill>
                <patternFill>
                  <bgColor rgb="FFFF9999"/>
                </patternFill>
              </fill>
            </x14:dxf>
          </x14:cfRule>
          <xm:sqref>AT3551</xm:sqref>
        </x14:conditionalFormatting>
        <x14:conditionalFormatting xmlns:xm="http://schemas.microsoft.com/office/excel/2006/main">
          <x14:cfRule type="expression" priority="301" id="{1A8BE892-D58F-4899-A4A7-AA47537C618A}">
            <xm:f>OR(AND($D$344=Tablas!$C$62,$G$344=Tablas!$C$54),AND($D$344=Tablas!$C$62,$G$344=Tablas!$C$57))</xm:f>
            <x14:dxf>
              <border>
                <left style="thin">
                  <color auto="1"/>
                </left>
                <right style="thin">
                  <color auto="1"/>
                </right>
                <top style="thin">
                  <color auto="1"/>
                </top>
                <bottom style="thin">
                  <color auto="1"/>
                </bottom>
                <vertical/>
                <horizontal/>
              </border>
            </x14:dxf>
          </x14:cfRule>
          <xm:sqref>AP3844:AQ3848</xm:sqref>
        </x14:conditionalFormatting>
        <x14:conditionalFormatting xmlns:xm="http://schemas.microsoft.com/office/excel/2006/main">
          <x14:cfRule type="expression" priority="300" id="{72EDDD13-8BED-4A32-899D-2339FB2B6B6F}">
            <xm:f>OR(AND($D$344=Tablas!$C$62,$G$344=Tablas!$C$54),AND($D$344=Tablas!$C$62,$G$344=Tablas!$C$57))</xm:f>
            <x14:dxf>
              <fill>
                <patternFill>
                  <bgColor rgb="FFB7E0FF"/>
                </patternFill>
              </fill>
            </x14:dxf>
          </x14:cfRule>
          <xm:sqref>AP3844</xm:sqref>
        </x14:conditionalFormatting>
        <x14:conditionalFormatting xmlns:xm="http://schemas.microsoft.com/office/excel/2006/main">
          <x14:cfRule type="expression" priority="343" id="{EB13963A-2A00-4D75-8C61-41BEC9089B23}">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AO3752:AS3767</xm:sqref>
        </x14:conditionalFormatting>
        <x14:conditionalFormatting xmlns:xm="http://schemas.microsoft.com/office/excel/2006/main">
          <x14:cfRule type="expression" priority="340" id="{F162637E-2AEC-4A03-AE51-0B710E3B1530}">
            <xm:f>OR($D$386=Tablas!$C$35,$D$386=Tablas!$C$36,$D$3866=Tablas!$C$37)</xm:f>
            <x14:dxf>
              <fill>
                <patternFill>
                  <bgColor rgb="FFB7E0FF"/>
                </patternFill>
              </fill>
            </x14:dxf>
          </x14:cfRule>
          <xm:sqref>AO3752:AS3752</xm:sqref>
        </x14:conditionalFormatting>
        <x14:conditionalFormatting xmlns:xm="http://schemas.microsoft.com/office/excel/2006/main">
          <x14:cfRule type="expression" priority="338" id="{0EE48BF2-B552-46B0-8AF6-7A87C4F96A30}">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AQ3787:AT3791</xm:sqref>
        </x14:conditionalFormatting>
        <x14:conditionalFormatting xmlns:xm="http://schemas.microsoft.com/office/excel/2006/main">
          <x14:cfRule type="expression" priority="337" id="{CDAC11E4-ED68-4CC2-9B06-E0EEC99E1CB7}">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AO3788:AP3791</xm:sqref>
        </x14:conditionalFormatting>
        <x14:conditionalFormatting xmlns:xm="http://schemas.microsoft.com/office/excel/2006/main">
          <x14:cfRule type="expression" priority="336" id="{37C84D6B-8919-4D9C-9EDE-94080441EEEE}">
            <xm:f>$H$419=Tablas!$C$41</xm:f>
            <x14:dxf>
              <fill>
                <patternFill>
                  <bgColor rgb="FFB9E0FF"/>
                </patternFill>
              </fill>
            </x14:dxf>
          </x14:cfRule>
          <xm:sqref>AQ3787:AT3787</xm:sqref>
        </x14:conditionalFormatting>
        <x14:conditionalFormatting xmlns:xm="http://schemas.microsoft.com/office/excel/2006/main">
          <x14:cfRule type="expression" priority="335" id="{C495E69E-EA76-4FC0-9D92-4872EF071990}">
            <xm:f>$H$419=Tablas!$C$41</xm:f>
            <x14:dxf>
              <fill>
                <patternFill>
                  <bgColor rgb="FFB9E0FF"/>
                </patternFill>
              </fill>
            </x14:dxf>
          </x14:cfRule>
          <xm:sqref>AO3791:AP3791</xm:sqref>
        </x14:conditionalFormatting>
        <x14:conditionalFormatting xmlns:xm="http://schemas.microsoft.com/office/excel/2006/main">
          <x14:cfRule type="cellIs" priority="332" operator="notEqual" id="{2A423251-F6FF-4761-A3F4-33BD3AC371D4}">
            <xm:f>'Dotacion de personal'!$F$38</xm:f>
            <x14:dxf>
              <fill>
                <patternFill>
                  <bgColor rgb="FFFF9999"/>
                </patternFill>
              </fill>
            </x14:dxf>
          </x14:cfRule>
          <xm:sqref>AQ3806</xm:sqref>
        </x14:conditionalFormatting>
        <x14:conditionalFormatting xmlns:xm="http://schemas.microsoft.com/office/excel/2006/main">
          <x14:cfRule type="cellIs" priority="331" operator="notEqual" id="{0BDAD324-B69A-4246-961B-367A3BBEED9E}">
            <xm:f>'Dotacion de personal'!$G$38</xm:f>
            <x14:dxf>
              <fill>
                <patternFill>
                  <bgColor rgb="FFFF9999"/>
                </patternFill>
              </fill>
            </x14:dxf>
          </x14:cfRule>
          <xm:sqref>AR3806</xm:sqref>
        </x14:conditionalFormatting>
        <x14:conditionalFormatting xmlns:xm="http://schemas.microsoft.com/office/excel/2006/main">
          <x14:cfRule type="cellIs" priority="330" operator="notEqual" id="{8DD3E20C-D8F7-4AB5-9934-953ABE3A1251}">
            <xm:f>'Dotacion de personal'!$H$38</xm:f>
            <x14:dxf>
              <fill>
                <patternFill>
                  <bgColor rgb="FFFF9999"/>
                </patternFill>
              </fill>
            </x14:dxf>
          </x14:cfRule>
          <xm:sqref>AS3806</xm:sqref>
        </x14:conditionalFormatting>
        <x14:conditionalFormatting xmlns:xm="http://schemas.microsoft.com/office/excel/2006/main">
          <x14:cfRule type="cellIs" priority="329" operator="notEqual" id="{5626EC39-1E14-4281-8B3C-C8710314695A}">
            <xm:f>'Dotacion de personal'!$I$38</xm:f>
            <x14:dxf>
              <fill>
                <patternFill>
                  <bgColor rgb="FFFF9999"/>
                </patternFill>
              </fill>
            </x14:dxf>
          </x14:cfRule>
          <xm:sqref>AT3806</xm:sqref>
        </x14:conditionalFormatting>
        <x14:conditionalFormatting xmlns:xm="http://schemas.microsoft.com/office/excel/2006/main">
          <x14:cfRule type="cellIs" priority="328" operator="notEqual" id="{6267354B-402A-458B-B178-74A9C80A53A4}">
            <xm:f>'Dotacion de personal'!$J$38</xm:f>
            <x14:dxf>
              <fill>
                <patternFill>
                  <bgColor rgb="FFFF9999"/>
                </patternFill>
              </fill>
            </x14:dxf>
          </x14:cfRule>
          <xm:sqref>AU3806</xm:sqref>
        </x14:conditionalFormatting>
        <x14:conditionalFormatting xmlns:xm="http://schemas.microsoft.com/office/excel/2006/main">
          <x14:cfRule type="cellIs" priority="327" operator="notEqual" id="{18250589-B651-45C2-BA26-91EF6BD4D95B}">
            <xm:f>'Dotacion de personal'!$F$39</xm:f>
            <x14:dxf>
              <fill>
                <patternFill>
                  <bgColor rgb="FFFF9999"/>
                </patternFill>
              </fill>
            </x14:dxf>
          </x14:cfRule>
          <xm:sqref>AQ3807</xm:sqref>
        </x14:conditionalFormatting>
        <x14:conditionalFormatting xmlns:xm="http://schemas.microsoft.com/office/excel/2006/main">
          <x14:cfRule type="cellIs" priority="326" operator="notEqual" id="{B2F96E35-BE7A-46C3-BC86-9BA17D88B1E3}">
            <xm:f>'Dotacion de personal'!$F$40</xm:f>
            <x14:dxf>
              <fill>
                <patternFill>
                  <bgColor rgb="FFFF9999"/>
                </patternFill>
              </fill>
            </x14:dxf>
          </x14:cfRule>
          <xm:sqref>AQ3808</xm:sqref>
        </x14:conditionalFormatting>
        <x14:conditionalFormatting xmlns:xm="http://schemas.microsoft.com/office/excel/2006/main">
          <x14:cfRule type="cellIs" priority="325" operator="notEqual" id="{FB992683-D1E1-41E2-BA18-D070F419B856}">
            <xm:f>'Dotacion de personal'!$G$39</xm:f>
            <x14:dxf>
              <fill>
                <patternFill>
                  <bgColor rgb="FFFF9999"/>
                </patternFill>
              </fill>
            </x14:dxf>
          </x14:cfRule>
          <xm:sqref>AR3807</xm:sqref>
        </x14:conditionalFormatting>
        <x14:conditionalFormatting xmlns:xm="http://schemas.microsoft.com/office/excel/2006/main">
          <x14:cfRule type="cellIs" priority="324" operator="notEqual" id="{E73485BC-B07D-407F-9F8D-4A1635258FD4}">
            <xm:f>'Dotacion de personal'!$G$40</xm:f>
            <x14:dxf>
              <fill>
                <patternFill>
                  <bgColor rgb="FFFF9999"/>
                </patternFill>
              </fill>
            </x14:dxf>
          </x14:cfRule>
          <xm:sqref>AR3808</xm:sqref>
        </x14:conditionalFormatting>
        <x14:conditionalFormatting xmlns:xm="http://schemas.microsoft.com/office/excel/2006/main">
          <x14:cfRule type="cellIs" priority="323" operator="notEqual" id="{10757428-FBD7-4D9B-B7B8-1BD6462D7C2B}">
            <xm:f>'Dotacion de personal'!$H$39</xm:f>
            <x14:dxf>
              <fill>
                <patternFill>
                  <bgColor rgb="FFFF9999"/>
                </patternFill>
              </fill>
            </x14:dxf>
          </x14:cfRule>
          <xm:sqref>AS3807</xm:sqref>
        </x14:conditionalFormatting>
        <x14:conditionalFormatting xmlns:xm="http://schemas.microsoft.com/office/excel/2006/main">
          <x14:cfRule type="cellIs" priority="322" operator="notEqual" id="{CA12512B-7BCE-4D00-BAFE-7AB06E98D010}">
            <xm:f>'Dotacion de personal'!$H$40</xm:f>
            <x14:dxf>
              <fill>
                <patternFill>
                  <bgColor rgb="FFFF9999"/>
                </patternFill>
              </fill>
            </x14:dxf>
          </x14:cfRule>
          <xm:sqref>AS3808</xm:sqref>
        </x14:conditionalFormatting>
        <x14:conditionalFormatting xmlns:xm="http://schemas.microsoft.com/office/excel/2006/main">
          <x14:cfRule type="cellIs" priority="321" operator="notEqual" id="{8288B6D9-00B9-444C-8A92-3351BCBFAA67}">
            <xm:f>'Dotacion de personal'!$I$39</xm:f>
            <x14:dxf>
              <fill>
                <patternFill>
                  <bgColor rgb="FFFF9999"/>
                </patternFill>
              </fill>
            </x14:dxf>
          </x14:cfRule>
          <xm:sqref>AT3807</xm:sqref>
        </x14:conditionalFormatting>
        <x14:conditionalFormatting xmlns:xm="http://schemas.microsoft.com/office/excel/2006/main">
          <x14:cfRule type="cellIs" priority="320" operator="notEqual" id="{5A1DED1E-57D0-4AF6-8F9E-09B37504FBCD}">
            <xm:f>'Dotacion de personal'!$I$40</xm:f>
            <x14:dxf>
              <fill>
                <patternFill>
                  <bgColor rgb="FFFF9999"/>
                </patternFill>
              </fill>
            </x14:dxf>
          </x14:cfRule>
          <xm:sqref>AT3808</xm:sqref>
        </x14:conditionalFormatting>
        <x14:conditionalFormatting xmlns:xm="http://schemas.microsoft.com/office/excel/2006/main">
          <x14:cfRule type="cellIs" priority="319" operator="notEqual" id="{8F258FC8-554C-400B-96D3-3BFB0EA06608}">
            <xm:f>'Dotacion de personal'!$J$39</xm:f>
            <x14:dxf>
              <fill>
                <patternFill>
                  <bgColor rgb="FFFF9999"/>
                </patternFill>
              </fill>
            </x14:dxf>
          </x14:cfRule>
          <xm:sqref>AU3807</xm:sqref>
        </x14:conditionalFormatting>
        <x14:conditionalFormatting xmlns:xm="http://schemas.microsoft.com/office/excel/2006/main">
          <x14:cfRule type="cellIs" priority="318" operator="notEqual" id="{649467FE-2F57-4E8D-8CEB-7CD55E6D1C2A}">
            <xm:f>'Dotacion de personal'!$J$40</xm:f>
            <x14:dxf>
              <fill>
                <patternFill>
                  <bgColor rgb="FFFF9999"/>
                </patternFill>
              </fill>
            </x14:dxf>
          </x14:cfRule>
          <xm:sqref>AU3808</xm:sqref>
        </x14:conditionalFormatting>
        <x14:conditionalFormatting xmlns:xm="http://schemas.microsoft.com/office/excel/2006/main">
          <x14:cfRule type="expression" priority="316" id="{045D5F56-B3D1-4C4C-A39A-66FD069E5853}">
            <xm:f>$H$419=Tablas!$C$10</xm:f>
            <x14:dxf>
              <border>
                <left style="thin">
                  <color auto="1"/>
                </left>
                <right style="thin">
                  <color auto="1"/>
                </right>
                <top style="thin">
                  <color auto="1"/>
                </top>
                <bottom style="thin">
                  <color auto="1"/>
                </bottom>
                <vertical/>
                <horizontal/>
              </border>
            </x14:dxf>
          </x14:cfRule>
          <xm:sqref>AP3781</xm:sqref>
        </x14:conditionalFormatting>
        <x14:conditionalFormatting xmlns:xm="http://schemas.microsoft.com/office/excel/2006/main">
          <x14:cfRule type="expression" priority="315" id="{19935D54-32FE-42D7-8729-21875D3B058F}">
            <xm:f>$H$419=Tablas!$C$10</xm:f>
            <x14:dxf>
              <border>
                <left style="thin">
                  <color auto="1"/>
                </left>
                <right style="thin">
                  <color auto="1"/>
                </right>
                <top style="thin">
                  <color auto="1"/>
                </top>
                <bottom style="thin">
                  <color auto="1"/>
                </bottom>
                <vertical/>
                <horizontal/>
              </border>
            </x14:dxf>
          </x14:cfRule>
          <xm:sqref>AQ3783:BB3783</xm:sqref>
        </x14:conditionalFormatting>
        <x14:conditionalFormatting xmlns:xm="http://schemas.microsoft.com/office/excel/2006/main">
          <x14:cfRule type="expression" priority="299" id="{79E925A4-2BD0-474D-AEC6-4DC89387AA2D}">
            <xm:f>AND($D$344=Tablas!$C$62,$G$344=Tablas!$C$54)</xm:f>
            <x14:dxf>
              <border>
                <left style="thin">
                  <color auto="1"/>
                </left>
                <right style="thin">
                  <color auto="1"/>
                </right>
                <top style="thin">
                  <color auto="1"/>
                </top>
                <bottom style="thin">
                  <color auto="1"/>
                </bottom>
                <vertical/>
                <horizontal/>
              </border>
            </x14:dxf>
          </x14:cfRule>
          <xm:sqref>AP3854:AU3869 AP3870:AT3870</xm:sqref>
        </x14:conditionalFormatting>
        <x14:conditionalFormatting xmlns:xm="http://schemas.microsoft.com/office/excel/2006/main">
          <x14:cfRule type="expression" priority="298" id="{868A3CBB-D59E-4734-A787-D7B6E6F0B045}">
            <xm:f>AND($D$344=Tablas!$C$62,$G$344=Tablas!$C$54)</xm:f>
            <x14:dxf>
              <fill>
                <patternFill>
                  <bgColor rgb="FFB7E0FF"/>
                </patternFill>
              </fill>
            </x14:dxf>
          </x14:cfRule>
          <xm:sqref>AP3854:AU3854</xm:sqref>
        </x14:conditionalFormatting>
        <x14:conditionalFormatting xmlns:xm="http://schemas.microsoft.com/office/excel/2006/main">
          <x14:cfRule type="expression" priority="297" id="{230E8082-E000-439E-9ACF-502C798E3686}">
            <xm:f>AND($D$344=Tablas!$C$62,$G$344=Tablas!$C$54)</xm:f>
            <x14:dxf>
              <fill>
                <patternFill>
                  <bgColor rgb="FFB7E0FF"/>
                </patternFill>
              </fill>
            </x14:dxf>
          </x14:cfRule>
          <xm:sqref>AP3870:AT3870</xm:sqref>
        </x14:conditionalFormatting>
        <x14:conditionalFormatting xmlns:xm="http://schemas.microsoft.com/office/excel/2006/main">
          <x14:cfRule type="expression" priority="295" id="{41EA0334-2EDA-4AF8-AE50-BD1CFFB54D3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AP3797:AQ3800</xm:sqref>
        </x14:conditionalFormatting>
        <x14:conditionalFormatting xmlns:xm="http://schemas.microsoft.com/office/excel/2006/main">
          <x14:cfRule type="expression" priority="294" id="{C52803C9-07DB-47F9-948B-DB0E79AE829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AO3798:AO3800</xm:sqref>
        </x14:conditionalFormatting>
        <x14:conditionalFormatting xmlns:xm="http://schemas.microsoft.com/office/excel/2006/main">
          <x14:cfRule type="expression" priority="293" id="{2A168C5A-A25E-41AC-9ABA-EBEF68F31A9A}">
            <xm:f>OR(AND($D$344=Tablas!$C$61,$G$344=Tablas!$C$53),AND($D$344=Tablas!$C$61,$G$344=Tablas!$C$54),AND($D$344=Tablas!$C$62,$G$344=Tablas!$C$53),AND($D$344=Tablas!$C$62,$G$344=Tablas!$C$54),AND($D$344=Tablas!$C$62,$G$344=Tablas!$C$56))</xm:f>
            <x14:dxf>
              <fill>
                <patternFill>
                  <bgColor rgb="FFB7E0FF"/>
                </patternFill>
              </fill>
            </x14:dxf>
          </x14:cfRule>
          <xm:sqref>AP3797:AQ3797</xm:sqref>
        </x14:conditionalFormatting>
        <x14:conditionalFormatting xmlns:xm="http://schemas.microsoft.com/office/excel/2006/main">
          <x14:cfRule type="expression" priority="292" id="{1935A3C2-8516-4BC8-AD82-89296A519BBC}">
            <xm:f>OR(AND($D$344=Tablas!$C$61,$G$344=Tablas!$C$53),AND($D$344=Tablas!$C$61,$G$344=Tablas!$C$54),AND($D$344=Tablas!$C$62,$G$344=Tablas!$C$53),AND($D$344=Tablas!$C$62,$G$344=Tablas!$C$54),AND($D$344=Tablas!$C$62,$G$344=Tablas!$C$56))</xm:f>
            <x14:dxf>
              <fill>
                <patternFill>
                  <bgColor rgb="FFB7E0FF"/>
                </patternFill>
              </fill>
            </x14:dxf>
          </x14:cfRule>
          <xm:sqref>AO3800</xm:sqref>
        </x14:conditionalFormatting>
        <x14:conditionalFormatting xmlns:xm="http://schemas.microsoft.com/office/excel/2006/main">
          <x14:cfRule type="expression" priority="291" id="{74C94DE0-7C19-4473-BAB7-F1991C5B945A}">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AQ3805:AV3809</xm:sqref>
        </x14:conditionalFormatting>
        <x14:conditionalFormatting xmlns:xm="http://schemas.microsoft.com/office/excel/2006/main">
          <x14:cfRule type="expression" priority="290" id="{41B3A6C4-EC99-48B6-95A2-F7C5A24E782F}">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AO3806:AP3809</xm:sqref>
        </x14:conditionalFormatting>
        <x14:conditionalFormatting xmlns:xm="http://schemas.microsoft.com/office/excel/2006/main">
          <x14:cfRule type="expression" priority="289" id="{1ABDABC0-3900-4DBE-A895-F8898622F7D9}">
            <xm:f>OR(AND($D$344=Tablas!$C$61,$G$344=Tablas!$C$53),AND($D$344=Tablas!$C$54),AND($D$344=Tablas!$C$62,$G$344=Tablas!$C$53),AND($D$344=Tablas!$C$62,$G$344=Tablas!$C$54),AND($D$344=Tablas!$C$62,$G$344=Tablas!$C$56))</xm:f>
            <x14:dxf>
              <fill>
                <patternFill>
                  <bgColor rgb="FFB9E0FF"/>
                </patternFill>
              </fill>
            </x14:dxf>
          </x14:cfRule>
          <xm:sqref>AQ3805:AV3805</xm:sqref>
        </x14:conditionalFormatting>
        <x14:conditionalFormatting xmlns:xm="http://schemas.microsoft.com/office/excel/2006/main">
          <x14:cfRule type="expression" priority="288" id="{9B375300-6C34-4A11-AD1B-7EC9D022ED06}">
            <xm:f>OR(AND($D$344=Tablas!$C$61,$G$344=Tablas!$C$53),AND($D$344=Tablas!$C$54),AND($D$344=Tablas!$C$62,$G$344=Tablas!$C$53),AND($D$344=Tablas!$C$62,$G$344=Tablas!$C$54),AND($D$344=Tablas!$C$62,$G$344=Tablas!$C$56))</xm:f>
            <x14:dxf>
              <fill>
                <patternFill>
                  <bgColor rgb="FFB9E0FF"/>
                </patternFill>
              </fill>
            </x14:dxf>
          </x14:cfRule>
          <xm:sqref>AV3806:AV3808</xm:sqref>
        </x14:conditionalFormatting>
        <x14:conditionalFormatting xmlns:xm="http://schemas.microsoft.com/office/excel/2006/main">
          <x14:cfRule type="expression" priority="287" id="{CB9FE468-DCA1-4A2B-84EE-84939068D7BC}">
            <xm:f>OR(AND($D$344=Tablas!$C$61,$G$344=Tablas!$C$53),AND($D$344=Tablas!$C$54),AND($D$344=Tablas!$C$62,$G$344=Tablas!$C$53),AND($D$344=Tablas!$C$62,$G$344=Tablas!$C$54),AND($D$344=Tablas!$C$62,$G$344=Tablas!$C$56))</xm:f>
            <x14:dxf>
              <fill>
                <patternFill>
                  <bgColor rgb="FFB9E0FF"/>
                </patternFill>
              </fill>
            </x14:dxf>
          </x14:cfRule>
          <xm:sqref>AO3809:AV3809</xm:sqref>
        </x14:conditionalFormatting>
        <x14:conditionalFormatting xmlns:xm="http://schemas.microsoft.com/office/excel/2006/main">
          <x14:cfRule type="expression" priority="286" id="{D75752D9-2147-4320-A9AF-FE9259BD51DA}">
            <xm:f>AND($E$198&lt;&gt;$J$209,OR(AND($D$104=Tablas!$C$61,$G$104=Tablas!$C$53),AND($D$104=Tablas!$C$61,$G$104=Tablas!$C$54),AND($D$104=Tablas!$C$62,$G$104=Tablas!$C$53),AND($D$104=Tablas!$C$62,$G$104=Tablas!$C$54),AND($D$104=Tablas!$C$62,$G$104=Tablas!$C$56)))</xm:f>
            <x14:dxf>
              <fill>
                <patternFill>
                  <bgColor rgb="FFFF9999"/>
                </patternFill>
              </fill>
            </x14:dxf>
          </x14:cfRule>
          <xm:sqref>AV3809</xm:sqref>
        </x14:conditionalFormatting>
        <x14:conditionalFormatting xmlns:xm="http://schemas.microsoft.com/office/excel/2006/main">
          <x14:cfRule type="expression" priority="285" id="{B1C5C155-9608-4EDC-802A-66248C5E0782}">
            <xm:f>AND($D$344=Tablas!$C$62,$G$344=Tablas!$C$54,$E$414&gt;0)</xm:f>
            <x14:dxf>
              <border>
                <left style="thin">
                  <color auto="1"/>
                </left>
                <right style="thin">
                  <color auto="1"/>
                </right>
                <top style="thin">
                  <color auto="1"/>
                </top>
                <bottom style="thin">
                  <color auto="1"/>
                </bottom>
              </border>
            </x14:dxf>
          </x14:cfRule>
          <xm:sqref>AR3844:AV3848</xm:sqref>
        </x14:conditionalFormatting>
        <x14:conditionalFormatting xmlns:xm="http://schemas.microsoft.com/office/excel/2006/main">
          <x14:cfRule type="expression" priority="284" id="{9FE7AC10-1CB1-4E8A-9399-923DBB781ABA}">
            <xm:f>AND($D$344=Tablas!$C$62,$G$344=Tablas!$C$54,$E$414&gt;0)</xm:f>
            <x14:dxf>
              <fill>
                <patternFill>
                  <bgColor rgb="FFB9E0FF"/>
                </patternFill>
              </fill>
            </x14:dxf>
          </x14:cfRule>
          <xm:sqref>AR3844:AV3844</xm:sqref>
        </x14:conditionalFormatting>
        <x14:conditionalFormatting xmlns:xm="http://schemas.microsoft.com/office/excel/2006/main">
          <x14:cfRule type="expression" priority="283" id="{A2D36300-7AAB-474C-83E5-F5ECAA4A99D9}">
            <xm:f>AND($H$419=Tablas!$C$41,$H$431&lt;&gt;$E$414)</xm:f>
            <x14:dxf>
              <fill>
                <patternFill>
                  <bgColor rgb="FFFF9999"/>
                </patternFill>
              </fill>
            </x14:dxf>
          </x14:cfRule>
          <xm:sqref>AT3791</xm:sqref>
        </x14:conditionalFormatting>
        <x14:conditionalFormatting xmlns:xm="http://schemas.microsoft.com/office/excel/2006/main">
          <x14:cfRule type="expression" priority="240" id="{E51A2DCA-3D27-47FC-912C-52AA139C418B}">
            <xm:f>OR(AND($D$344=Tablas!$C$62,$G$344=Tablas!$C$54),AND($D$344=Tablas!$C$62,$G$344=Tablas!$C$57))</xm:f>
            <x14:dxf>
              <border>
                <left style="thin">
                  <color auto="1"/>
                </left>
                <right style="thin">
                  <color auto="1"/>
                </right>
                <top style="thin">
                  <color auto="1"/>
                </top>
                <bottom style="thin">
                  <color auto="1"/>
                </bottom>
                <vertical/>
                <horizontal/>
              </border>
            </x14:dxf>
          </x14:cfRule>
          <xm:sqref>AP4084:AQ4088</xm:sqref>
        </x14:conditionalFormatting>
        <x14:conditionalFormatting xmlns:xm="http://schemas.microsoft.com/office/excel/2006/main">
          <x14:cfRule type="expression" priority="239" id="{FC979EB8-C996-404C-A3FB-FB2B326AF0AE}">
            <xm:f>OR(AND($D$344=Tablas!$C$62,$G$344=Tablas!$C$54),AND($D$344=Tablas!$C$62,$G$344=Tablas!$C$57))</xm:f>
            <x14:dxf>
              <fill>
                <patternFill>
                  <bgColor rgb="FFB7E0FF"/>
                </patternFill>
              </fill>
            </x14:dxf>
          </x14:cfRule>
          <xm:sqref>AP4084</xm:sqref>
        </x14:conditionalFormatting>
        <x14:conditionalFormatting xmlns:xm="http://schemas.microsoft.com/office/excel/2006/main">
          <x14:cfRule type="expression" priority="282" id="{7110E990-0933-434F-9E13-05C3BDB70AFC}">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AO3992:AS4007</xm:sqref>
        </x14:conditionalFormatting>
        <x14:conditionalFormatting xmlns:xm="http://schemas.microsoft.com/office/excel/2006/main">
          <x14:cfRule type="expression" priority="279" id="{F202E001-2D1D-41A0-BF2A-CDBA3D7D0B3F}">
            <xm:f>OR($D$386=Tablas!$C$35,$D$386=Tablas!$C$36,$D$3866=Tablas!$C$37)</xm:f>
            <x14:dxf>
              <fill>
                <patternFill>
                  <bgColor rgb="FFB7E0FF"/>
                </patternFill>
              </fill>
            </x14:dxf>
          </x14:cfRule>
          <xm:sqref>AO3992:AS3992</xm:sqref>
        </x14:conditionalFormatting>
        <x14:conditionalFormatting xmlns:xm="http://schemas.microsoft.com/office/excel/2006/main">
          <x14:cfRule type="expression" priority="277" id="{5981F799-0D0A-4223-9EEE-2EF9B5266853}">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AQ4027:AT4031</xm:sqref>
        </x14:conditionalFormatting>
        <x14:conditionalFormatting xmlns:xm="http://schemas.microsoft.com/office/excel/2006/main">
          <x14:cfRule type="expression" priority="276" id="{C8BD020E-8E72-4D50-9665-392A3090121E}">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AO4028:AP4031</xm:sqref>
        </x14:conditionalFormatting>
        <x14:conditionalFormatting xmlns:xm="http://schemas.microsoft.com/office/excel/2006/main">
          <x14:cfRule type="expression" priority="275" id="{F6A9222F-ACCA-4E13-B195-D6AB2FF47FA4}">
            <xm:f>$H$419=Tablas!$C$41</xm:f>
            <x14:dxf>
              <fill>
                <patternFill>
                  <bgColor rgb="FFB9E0FF"/>
                </patternFill>
              </fill>
            </x14:dxf>
          </x14:cfRule>
          <xm:sqref>AQ4027:AT4027</xm:sqref>
        </x14:conditionalFormatting>
        <x14:conditionalFormatting xmlns:xm="http://schemas.microsoft.com/office/excel/2006/main">
          <x14:cfRule type="expression" priority="274" id="{56AEED67-D812-469A-B7F4-ABCC3D881947}">
            <xm:f>$H$419=Tablas!$C$41</xm:f>
            <x14:dxf>
              <fill>
                <patternFill>
                  <bgColor rgb="FFB9E0FF"/>
                </patternFill>
              </fill>
            </x14:dxf>
          </x14:cfRule>
          <xm:sqref>AO4031:AP4031</xm:sqref>
        </x14:conditionalFormatting>
        <x14:conditionalFormatting xmlns:xm="http://schemas.microsoft.com/office/excel/2006/main">
          <x14:cfRule type="cellIs" priority="271" operator="notEqual" id="{87186961-2808-43E4-8D00-2D262DE8194F}">
            <xm:f>'Dotacion de personal'!$F$38</xm:f>
            <x14:dxf>
              <fill>
                <patternFill>
                  <bgColor rgb="FFFF9999"/>
                </patternFill>
              </fill>
            </x14:dxf>
          </x14:cfRule>
          <xm:sqref>AQ4046</xm:sqref>
        </x14:conditionalFormatting>
        <x14:conditionalFormatting xmlns:xm="http://schemas.microsoft.com/office/excel/2006/main">
          <x14:cfRule type="cellIs" priority="270" operator="notEqual" id="{F61F1842-4869-4938-B6AD-CFAC436A1528}">
            <xm:f>'Dotacion de personal'!$G$38</xm:f>
            <x14:dxf>
              <fill>
                <patternFill>
                  <bgColor rgb="FFFF9999"/>
                </patternFill>
              </fill>
            </x14:dxf>
          </x14:cfRule>
          <xm:sqref>AR4046</xm:sqref>
        </x14:conditionalFormatting>
        <x14:conditionalFormatting xmlns:xm="http://schemas.microsoft.com/office/excel/2006/main">
          <x14:cfRule type="cellIs" priority="269" operator="notEqual" id="{694C865A-C828-4CD7-8C1D-AAC572AED23A}">
            <xm:f>'Dotacion de personal'!$H$38</xm:f>
            <x14:dxf>
              <fill>
                <patternFill>
                  <bgColor rgb="FFFF9999"/>
                </patternFill>
              </fill>
            </x14:dxf>
          </x14:cfRule>
          <xm:sqref>AS4046</xm:sqref>
        </x14:conditionalFormatting>
        <x14:conditionalFormatting xmlns:xm="http://schemas.microsoft.com/office/excel/2006/main">
          <x14:cfRule type="cellIs" priority="268" operator="notEqual" id="{236F5454-4DF3-4E87-BD80-888F1BA17279}">
            <xm:f>'Dotacion de personal'!$I$38</xm:f>
            <x14:dxf>
              <fill>
                <patternFill>
                  <bgColor rgb="FFFF9999"/>
                </patternFill>
              </fill>
            </x14:dxf>
          </x14:cfRule>
          <xm:sqref>AT4046</xm:sqref>
        </x14:conditionalFormatting>
        <x14:conditionalFormatting xmlns:xm="http://schemas.microsoft.com/office/excel/2006/main">
          <x14:cfRule type="cellIs" priority="267" operator="notEqual" id="{959D11D0-508C-4CD4-81AE-0B1AB64C7BAF}">
            <xm:f>'Dotacion de personal'!$J$38</xm:f>
            <x14:dxf>
              <fill>
                <patternFill>
                  <bgColor rgb="FFFF9999"/>
                </patternFill>
              </fill>
            </x14:dxf>
          </x14:cfRule>
          <xm:sqref>AU4046</xm:sqref>
        </x14:conditionalFormatting>
        <x14:conditionalFormatting xmlns:xm="http://schemas.microsoft.com/office/excel/2006/main">
          <x14:cfRule type="cellIs" priority="266" operator="notEqual" id="{3D472180-1236-45F8-94EA-A7FF663E2FFF}">
            <xm:f>'Dotacion de personal'!$F$39</xm:f>
            <x14:dxf>
              <fill>
                <patternFill>
                  <bgColor rgb="FFFF9999"/>
                </patternFill>
              </fill>
            </x14:dxf>
          </x14:cfRule>
          <xm:sqref>AQ4047</xm:sqref>
        </x14:conditionalFormatting>
        <x14:conditionalFormatting xmlns:xm="http://schemas.microsoft.com/office/excel/2006/main">
          <x14:cfRule type="cellIs" priority="265" operator="notEqual" id="{648BD6BA-DA96-40A3-A055-5DD67AD4CA16}">
            <xm:f>'Dotacion de personal'!$F$40</xm:f>
            <x14:dxf>
              <fill>
                <patternFill>
                  <bgColor rgb="FFFF9999"/>
                </patternFill>
              </fill>
            </x14:dxf>
          </x14:cfRule>
          <xm:sqref>AQ4048</xm:sqref>
        </x14:conditionalFormatting>
        <x14:conditionalFormatting xmlns:xm="http://schemas.microsoft.com/office/excel/2006/main">
          <x14:cfRule type="cellIs" priority="264" operator="notEqual" id="{8FBC9C21-AFC0-40E9-8E3E-90DA93243C56}">
            <xm:f>'Dotacion de personal'!$G$39</xm:f>
            <x14:dxf>
              <fill>
                <patternFill>
                  <bgColor rgb="FFFF9999"/>
                </patternFill>
              </fill>
            </x14:dxf>
          </x14:cfRule>
          <xm:sqref>AR4047</xm:sqref>
        </x14:conditionalFormatting>
        <x14:conditionalFormatting xmlns:xm="http://schemas.microsoft.com/office/excel/2006/main">
          <x14:cfRule type="cellIs" priority="263" operator="notEqual" id="{8A1B03F8-846C-4A32-8CE9-4B666BF8FDDE}">
            <xm:f>'Dotacion de personal'!$G$40</xm:f>
            <x14:dxf>
              <fill>
                <patternFill>
                  <bgColor rgb="FFFF9999"/>
                </patternFill>
              </fill>
            </x14:dxf>
          </x14:cfRule>
          <xm:sqref>AR4048</xm:sqref>
        </x14:conditionalFormatting>
        <x14:conditionalFormatting xmlns:xm="http://schemas.microsoft.com/office/excel/2006/main">
          <x14:cfRule type="cellIs" priority="262" operator="notEqual" id="{67DED632-74EC-4098-9746-2D90CF0C812F}">
            <xm:f>'Dotacion de personal'!$H$39</xm:f>
            <x14:dxf>
              <fill>
                <patternFill>
                  <bgColor rgb="FFFF9999"/>
                </patternFill>
              </fill>
            </x14:dxf>
          </x14:cfRule>
          <xm:sqref>AS4047</xm:sqref>
        </x14:conditionalFormatting>
        <x14:conditionalFormatting xmlns:xm="http://schemas.microsoft.com/office/excel/2006/main">
          <x14:cfRule type="cellIs" priority="261" operator="notEqual" id="{9AEF5CEE-0154-4A2E-B777-A3EA6C46D182}">
            <xm:f>'Dotacion de personal'!$H$40</xm:f>
            <x14:dxf>
              <fill>
                <patternFill>
                  <bgColor rgb="FFFF9999"/>
                </patternFill>
              </fill>
            </x14:dxf>
          </x14:cfRule>
          <xm:sqref>AS4048</xm:sqref>
        </x14:conditionalFormatting>
        <x14:conditionalFormatting xmlns:xm="http://schemas.microsoft.com/office/excel/2006/main">
          <x14:cfRule type="cellIs" priority="260" operator="notEqual" id="{01C874EF-5A26-4E90-BF6A-A3B549DBA66B}">
            <xm:f>'Dotacion de personal'!$I$39</xm:f>
            <x14:dxf>
              <fill>
                <patternFill>
                  <bgColor rgb="FFFF9999"/>
                </patternFill>
              </fill>
            </x14:dxf>
          </x14:cfRule>
          <xm:sqref>AT4047</xm:sqref>
        </x14:conditionalFormatting>
        <x14:conditionalFormatting xmlns:xm="http://schemas.microsoft.com/office/excel/2006/main">
          <x14:cfRule type="cellIs" priority="259" operator="notEqual" id="{A0D7640A-8B5F-4D3A-880E-C4179B964069}">
            <xm:f>'Dotacion de personal'!$I$40</xm:f>
            <x14:dxf>
              <fill>
                <patternFill>
                  <bgColor rgb="FFFF9999"/>
                </patternFill>
              </fill>
            </x14:dxf>
          </x14:cfRule>
          <xm:sqref>AT4048</xm:sqref>
        </x14:conditionalFormatting>
        <x14:conditionalFormatting xmlns:xm="http://schemas.microsoft.com/office/excel/2006/main">
          <x14:cfRule type="cellIs" priority="258" operator="notEqual" id="{D3017427-32F5-45C5-A0B9-B2463657B174}">
            <xm:f>'Dotacion de personal'!$J$39</xm:f>
            <x14:dxf>
              <fill>
                <patternFill>
                  <bgColor rgb="FFFF9999"/>
                </patternFill>
              </fill>
            </x14:dxf>
          </x14:cfRule>
          <xm:sqref>AU4047</xm:sqref>
        </x14:conditionalFormatting>
        <x14:conditionalFormatting xmlns:xm="http://schemas.microsoft.com/office/excel/2006/main">
          <x14:cfRule type="cellIs" priority="257" operator="notEqual" id="{7B4AE830-6D90-4F0B-A09C-2254B65BC845}">
            <xm:f>'Dotacion de personal'!$J$40</xm:f>
            <x14:dxf>
              <fill>
                <patternFill>
                  <bgColor rgb="FFFF9999"/>
                </patternFill>
              </fill>
            </x14:dxf>
          </x14:cfRule>
          <xm:sqref>AU4048</xm:sqref>
        </x14:conditionalFormatting>
        <x14:conditionalFormatting xmlns:xm="http://schemas.microsoft.com/office/excel/2006/main">
          <x14:cfRule type="expression" priority="255" id="{7EF56A7D-17A6-4B1D-B8D2-27B416E38CC9}">
            <xm:f>$H$419=Tablas!$C$10</xm:f>
            <x14:dxf>
              <border>
                <left style="thin">
                  <color auto="1"/>
                </left>
                <right style="thin">
                  <color auto="1"/>
                </right>
                <top style="thin">
                  <color auto="1"/>
                </top>
                <bottom style="thin">
                  <color auto="1"/>
                </bottom>
                <vertical/>
                <horizontal/>
              </border>
            </x14:dxf>
          </x14:cfRule>
          <xm:sqref>AP4021</xm:sqref>
        </x14:conditionalFormatting>
        <x14:conditionalFormatting xmlns:xm="http://schemas.microsoft.com/office/excel/2006/main">
          <x14:cfRule type="expression" priority="254" id="{B42F1474-2627-491A-8EC7-8526DB80504A}">
            <xm:f>$H$419=Tablas!$C$10</xm:f>
            <x14:dxf>
              <border>
                <left style="thin">
                  <color auto="1"/>
                </left>
                <right style="thin">
                  <color auto="1"/>
                </right>
                <top style="thin">
                  <color auto="1"/>
                </top>
                <bottom style="thin">
                  <color auto="1"/>
                </bottom>
                <vertical/>
                <horizontal/>
              </border>
            </x14:dxf>
          </x14:cfRule>
          <xm:sqref>AQ4023:BB4023</xm:sqref>
        </x14:conditionalFormatting>
        <x14:conditionalFormatting xmlns:xm="http://schemas.microsoft.com/office/excel/2006/main">
          <x14:cfRule type="expression" priority="238" id="{861920A4-E488-4093-804C-0D9C2004D8E2}">
            <xm:f>AND($D$344=Tablas!$C$62,$G$344=Tablas!$C$54)</xm:f>
            <x14:dxf>
              <border>
                <left style="thin">
                  <color auto="1"/>
                </left>
                <right style="thin">
                  <color auto="1"/>
                </right>
                <top style="thin">
                  <color auto="1"/>
                </top>
                <bottom style="thin">
                  <color auto="1"/>
                </bottom>
                <vertical/>
                <horizontal/>
              </border>
            </x14:dxf>
          </x14:cfRule>
          <xm:sqref>AP4094:AU4109 AP4110:AT4110</xm:sqref>
        </x14:conditionalFormatting>
        <x14:conditionalFormatting xmlns:xm="http://schemas.microsoft.com/office/excel/2006/main">
          <x14:cfRule type="expression" priority="237" id="{F59D85E9-967B-444B-A719-8DB37F836904}">
            <xm:f>AND($D$344=Tablas!$C$62,$G$344=Tablas!$C$54)</xm:f>
            <x14:dxf>
              <fill>
                <patternFill>
                  <bgColor rgb="FFB7E0FF"/>
                </patternFill>
              </fill>
            </x14:dxf>
          </x14:cfRule>
          <xm:sqref>AP4094:AU4094</xm:sqref>
        </x14:conditionalFormatting>
        <x14:conditionalFormatting xmlns:xm="http://schemas.microsoft.com/office/excel/2006/main">
          <x14:cfRule type="expression" priority="236" id="{7DA32CFA-610E-40AC-968A-C459C25FECC6}">
            <xm:f>AND($D$344=Tablas!$C$62,$G$344=Tablas!$C$54)</xm:f>
            <x14:dxf>
              <fill>
                <patternFill>
                  <bgColor rgb="FFB7E0FF"/>
                </patternFill>
              </fill>
            </x14:dxf>
          </x14:cfRule>
          <xm:sqref>AP4110:AT4110</xm:sqref>
        </x14:conditionalFormatting>
        <x14:conditionalFormatting xmlns:xm="http://schemas.microsoft.com/office/excel/2006/main">
          <x14:cfRule type="expression" priority="234" id="{28757065-F456-473C-B247-2FECF6BADDD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AP4037:AQ4040</xm:sqref>
        </x14:conditionalFormatting>
        <x14:conditionalFormatting xmlns:xm="http://schemas.microsoft.com/office/excel/2006/main">
          <x14:cfRule type="expression" priority="233" id="{426D9E96-E87A-4889-B027-13AEBD92B3B6}">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AO4038:AO4040</xm:sqref>
        </x14:conditionalFormatting>
        <x14:conditionalFormatting xmlns:xm="http://schemas.microsoft.com/office/excel/2006/main">
          <x14:cfRule type="expression" priority="232" id="{660FFC80-3221-46E5-8BFF-8D2FE7D18FFD}">
            <xm:f>OR(AND($D$344=Tablas!$C$61,$G$344=Tablas!$C$53),AND($D$344=Tablas!$C$61,$G$344=Tablas!$C$54),AND($D$344=Tablas!$C$62,$G$344=Tablas!$C$53),AND($D$344=Tablas!$C$62,$G$344=Tablas!$C$54),AND($D$344=Tablas!$C$62,$G$344=Tablas!$C$56))</xm:f>
            <x14:dxf>
              <fill>
                <patternFill>
                  <bgColor rgb="FFB7E0FF"/>
                </patternFill>
              </fill>
            </x14:dxf>
          </x14:cfRule>
          <xm:sqref>AP4037:AQ4037</xm:sqref>
        </x14:conditionalFormatting>
        <x14:conditionalFormatting xmlns:xm="http://schemas.microsoft.com/office/excel/2006/main">
          <x14:cfRule type="expression" priority="231" id="{E769594C-8964-42E3-BAF3-164EFA7D5DEF}">
            <xm:f>OR(AND($D$344=Tablas!$C$61,$G$344=Tablas!$C$53),AND($D$344=Tablas!$C$61,$G$344=Tablas!$C$54),AND($D$344=Tablas!$C$62,$G$344=Tablas!$C$53),AND($D$344=Tablas!$C$62,$G$344=Tablas!$C$54),AND($D$344=Tablas!$C$62,$G$344=Tablas!$C$56))</xm:f>
            <x14:dxf>
              <fill>
                <patternFill>
                  <bgColor rgb="FFB7E0FF"/>
                </patternFill>
              </fill>
            </x14:dxf>
          </x14:cfRule>
          <xm:sqref>AO4040</xm:sqref>
        </x14:conditionalFormatting>
        <x14:conditionalFormatting xmlns:xm="http://schemas.microsoft.com/office/excel/2006/main">
          <x14:cfRule type="expression" priority="230" id="{E6505F7E-B91F-49E3-BB27-C9C230C95C28}">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AQ4045:AV4049</xm:sqref>
        </x14:conditionalFormatting>
        <x14:conditionalFormatting xmlns:xm="http://schemas.microsoft.com/office/excel/2006/main">
          <x14:cfRule type="expression" priority="229" id="{F1E16B66-9581-4DED-A20D-E7652AA23BED}">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AO4046:AP4049</xm:sqref>
        </x14:conditionalFormatting>
        <x14:conditionalFormatting xmlns:xm="http://schemas.microsoft.com/office/excel/2006/main">
          <x14:cfRule type="expression" priority="228" id="{4CC8AEE2-7CC3-42B3-9CE7-E7869C08B874}">
            <xm:f>OR(AND($D$344=Tablas!$C$61,$G$344=Tablas!$C$53),AND($D$344=Tablas!$C$54),AND($D$344=Tablas!$C$62,$G$344=Tablas!$C$53),AND($D$344=Tablas!$C$62,$G$344=Tablas!$C$54),AND($D$344=Tablas!$C$62,$G$344=Tablas!$C$56))</xm:f>
            <x14:dxf>
              <fill>
                <patternFill>
                  <bgColor rgb="FFB9E0FF"/>
                </patternFill>
              </fill>
            </x14:dxf>
          </x14:cfRule>
          <xm:sqref>AQ4045:AV4045</xm:sqref>
        </x14:conditionalFormatting>
        <x14:conditionalFormatting xmlns:xm="http://schemas.microsoft.com/office/excel/2006/main">
          <x14:cfRule type="expression" priority="227" id="{C949D1F2-03C7-4D9D-8BD1-FFB74F9D8C69}">
            <xm:f>OR(AND($D$344=Tablas!$C$61,$G$344=Tablas!$C$53),AND($D$344=Tablas!$C$54),AND($D$344=Tablas!$C$62,$G$344=Tablas!$C$53),AND($D$344=Tablas!$C$62,$G$344=Tablas!$C$54),AND($D$344=Tablas!$C$62,$G$344=Tablas!$C$56))</xm:f>
            <x14:dxf>
              <fill>
                <patternFill>
                  <bgColor rgb="FFB9E0FF"/>
                </patternFill>
              </fill>
            </x14:dxf>
          </x14:cfRule>
          <xm:sqref>AV4046:AV4048</xm:sqref>
        </x14:conditionalFormatting>
        <x14:conditionalFormatting xmlns:xm="http://schemas.microsoft.com/office/excel/2006/main">
          <x14:cfRule type="expression" priority="226" id="{1E3AE3C1-147D-4A04-91B4-5AFCAB322AE8}">
            <xm:f>OR(AND($D$344=Tablas!$C$61,$G$344=Tablas!$C$53),AND($D$344=Tablas!$C$54),AND($D$344=Tablas!$C$62,$G$344=Tablas!$C$53),AND($D$344=Tablas!$C$62,$G$344=Tablas!$C$54),AND($D$344=Tablas!$C$62,$G$344=Tablas!$C$56))</xm:f>
            <x14:dxf>
              <fill>
                <patternFill>
                  <bgColor rgb="FFB9E0FF"/>
                </patternFill>
              </fill>
            </x14:dxf>
          </x14:cfRule>
          <xm:sqref>AO4049:AV4049</xm:sqref>
        </x14:conditionalFormatting>
        <x14:conditionalFormatting xmlns:xm="http://schemas.microsoft.com/office/excel/2006/main">
          <x14:cfRule type="expression" priority="225" id="{CEEDAFAC-F552-4D19-B95D-14750385EFAF}">
            <xm:f>AND($E$198&lt;&gt;$J$209,OR(AND($D$104=Tablas!$C$61,$G$104=Tablas!$C$53),AND($D$104=Tablas!$C$61,$G$104=Tablas!$C$54),AND($D$104=Tablas!$C$62,$G$104=Tablas!$C$53),AND($D$104=Tablas!$C$62,$G$104=Tablas!$C$54),AND($D$104=Tablas!$C$62,$G$104=Tablas!$C$56)))</xm:f>
            <x14:dxf>
              <fill>
                <patternFill>
                  <bgColor rgb="FFFF9999"/>
                </patternFill>
              </fill>
            </x14:dxf>
          </x14:cfRule>
          <xm:sqref>AV4049</xm:sqref>
        </x14:conditionalFormatting>
        <x14:conditionalFormatting xmlns:xm="http://schemas.microsoft.com/office/excel/2006/main">
          <x14:cfRule type="expression" priority="224" id="{AE64E468-2944-47AA-BCBD-545472D2A94C}">
            <xm:f>AND($D$344=Tablas!$C$62,$G$344=Tablas!$C$54,$E$414&gt;0)</xm:f>
            <x14:dxf>
              <border>
                <left style="thin">
                  <color auto="1"/>
                </left>
                <right style="thin">
                  <color auto="1"/>
                </right>
                <top style="thin">
                  <color auto="1"/>
                </top>
                <bottom style="thin">
                  <color auto="1"/>
                </bottom>
              </border>
            </x14:dxf>
          </x14:cfRule>
          <xm:sqref>AR4084:AV4088</xm:sqref>
        </x14:conditionalFormatting>
        <x14:conditionalFormatting xmlns:xm="http://schemas.microsoft.com/office/excel/2006/main">
          <x14:cfRule type="expression" priority="223" id="{8AC1A760-7DC7-4AFC-9A49-E09DE0BF8E3B}">
            <xm:f>AND($D$344=Tablas!$C$62,$G$344=Tablas!$C$54,$E$414&gt;0)</xm:f>
            <x14:dxf>
              <fill>
                <patternFill>
                  <bgColor rgb="FFB9E0FF"/>
                </patternFill>
              </fill>
            </x14:dxf>
          </x14:cfRule>
          <xm:sqref>AR4084:AV4084</xm:sqref>
        </x14:conditionalFormatting>
        <x14:conditionalFormatting xmlns:xm="http://schemas.microsoft.com/office/excel/2006/main">
          <x14:cfRule type="expression" priority="222" id="{C331AE80-D839-4AE1-B1EE-5CF9ACC8F4B1}">
            <xm:f>AND($H$419=Tablas!$C$41,$H$431&lt;&gt;$E$414)</xm:f>
            <x14:dxf>
              <fill>
                <patternFill>
                  <bgColor rgb="FFFF9999"/>
                </patternFill>
              </fill>
            </x14:dxf>
          </x14:cfRule>
          <xm:sqref>AT4031</xm:sqref>
        </x14:conditionalFormatting>
        <x14:conditionalFormatting xmlns:xm="http://schemas.microsoft.com/office/excel/2006/main">
          <x14:cfRule type="expression" priority="179" id="{0C236FF2-B748-400E-87FE-4B0CB1834BCE}">
            <xm:f>OR(AND($D$344=Tablas!$C$62,$G$344=Tablas!$C$54),AND($D$344=Tablas!$C$62,$G$344=Tablas!$C$57))</xm:f>
            <x14:dxf>
              <border>
                <left style="thin">
                  <color auto="1"/>
                </left>
                <right style="thin">
                  <color auto="1"/>
                </right>
                <top style="thin">
                  <color auto="1"/>
                </top>
                <bottom style="thin">
                  <color auto="1"/>
                </bottom>
                <vertical/>
                <horizontal/>
              </border>
            </x14:dxf>
          </x14:cfRule>
          <xm:sqref>AP4324:AQ4328</xm:sqref>
        </x14:conditionalFormatting>
        <x14:conditionalFormatting xmlns:xm="http://schemas.microsoft.com/office/excel/2006/main">
          <x14:cfRule type="expression" priority="178" id="{7D65C0FA-4A55-4689-AA97-46E9BDBE0980}">
            <xm:f>OR(AND($D$344=Tablas!$C$62,$G$344=Tablas!$C$54),AND($D$344=Tablas!$C$62,$G$344=Tablas!$C$57))</xm:f>
            <x14:dxf>
              <fill>
                <patternFill>
                  <bgColor rgb="FFB7E0FF"/>
                </patternFill>
              </fill>
            </x14:dxf>
          </x14:cfRule>
          <xm:sqref>AP4324</xm:sqref>
        </x14:conditionalFormatting>
        <x14:conditionalFormatting xmlns:xm="http://schemas.microsoft.com/office/excel/2006/main">
          <x14:cfRule type="expression" priority="221" id="{3F1B8F3A-64E6-4811-82AC-331F415628EB}">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AO4232:AS4247</xm:sqref>
        </x14:conditionalFormatting>
        <x14:conditionalFormatting xmlns:xm="http://schemas.microsoft.com/office/excel/2006/main">
          <x14:cfRule type="expression" priority="218" id="{DB078034-4188-4A37-A991-BF1403D9A2E0}">
            <xm:f>OR($D$386=Tablas!$C$35,$D$386=Tablas!$C$36,$D$3866=Tablas!$C$37)</xm:f>
            <x14:dxf>
              <fill>
                <patternFill>
                  <bgColor rgb="FFB7E0FF"/>
                </patternFill>
              </fill>
            </x14:dxf>
          </x14:cfRule>
          <xm:sqref>AO4232:AS4232</xm:sqref>
        </x14:conditionalFormatting>
        <x14:conditionalFormatting xmlns:xm="http://schemas.microsoft.com/office/excel/2006/main">
          <x14:cfRule type="expression" priority="216" id="{7E97239F-E8D4-4381-9CEE-762AB2862429}">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AQ4267:AT4271</xm:sqref>
        </x14:conditionalFormatting>
        <x14:conditionalFormatting xmlns:xm="http://schemas.microsoft.com/office/excel/2006/main">
          <x14:cfRule type="expression" priority="215" id="{BB960584-7C52-4E40-A636-5F4AF5DC1A96}">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AO4268:AP4271</xm:sqref>
        </x14:conditionalFormatting>
        <x14:conditionalFormatting xmlns:xm="http://schemas.microsoft.com/office/excel/2006/main">
          <x14:cfRule type="expression" priority="214" id="{10196799-397D-40BE-82B9-DAD0C535D068}">
            <xm:f>$H$419=Tablas!$C$41</xm:f>
            <x14:dxf>
              <fill>
                <patternFill>
                  <bgColor rgb="FFB9E0FF"/>
                </patternFill>
              </fill>
            </x14:dxf>
          </x14:cfRule>
          <xm:sqref>AQ4267:AT4267</xm:sqref>
        </x14:conditionalFormatting>
        <x14:conditionalFormatting xmlns:xm="http://schemas.microsoft.com/office/excel/2006/main">
          <x14:cfRule type="expression" priority="213" id="{C31CE2EC-D234-49F5-9938-8822985F5C52}">
            <xm:f>$H$419=Tablas!$C$41</xm:f>
            <x14:dxf>
              <fill>
                <patternFill>
                  <bgColor rgb="FFB9E0FF"/>
                </patternFill>
              </fill>
            </x14:dxf>
          </x14:cfRule>
          <xm:sqref>AO4271:AP4271</xm:sqref>
        </x14:conditionalFormatting>
        <x14:conditionalFormatting xmlns:xm="http://schemas.microsoft.com/office/excel/2006/main">
          <x14:cfRule type="cellIs" priority="210" operator="notEqual" id="{4176EF15-2B87-4D02-8ADA-0AC91BCF3186}">
            <xm:f>'Dotacion de personal'!$F$38</xm:f>
            <x14:dxf>
              <fill>
                <patternFill>
                  <bgColor rgb="FFFF9999"/>
                </patternFill>
              </fill>
            </x14:dxf>
          </x14:cfRule>
          <xm:sqref>AQ4286</xm:sqref>
        </x14:conditionalFormatting>
        <x14:conditionalFormatting xmlns:xm="http://schemas.microsoft.com/office/excel/2006/main">
          <x14:cfRule type="cellIs" priority="209" operator="notEqual" id="{A942D957-1AFB-413A-8F1C-0753597DE52D}">
            <xm:f>'Dotacion de personal'!$G$38</xm:f>
            <x14:dxf>
              <fill>
                <patternFill>
                  <bgColor rgb="FFFF9999"/>
                </patternFill>
              </fill>
            </x14:dxf>
          </x14:cfRule>
          <xm:sqref>AR4286</xm:sqref>
        </x14:conditionalFormatting>
        <x14:conditionalFormatting xmlns:xm="http://schemas.microsoft.com/office/excel/2006/main">
          <x14:cfRule type="cellIs" priority="208" operator="notEqual" id="{00AFF13F-5780-4F4B-951A-DF6D0D4F3003}">
            <xm:f>'Dotacion de personal'!$H$38</xm:f>
            <x14:dxf>
              <fill>
                <patternFill>
                  <bgColor rgb="FFFF9999"/>
                </patternFill>
              </fill>
            </x14:dxf>
          </x14:cfRule>
          <xm:sqref>AS4286</xm:sqref>
        </x14:conditionalFormatting>
        <x14:conditionalFormatting xmlns:xm="http://schemas.microsoft.com/office/excel/2006/main">
          <x14:cfRule type="cellIs" priority="207" operator="notEqual" id="{D264EE02-E7A5-4CCD-8161-40C80F69DEE8}">
            <xm:f>'Dotacion de personal'!$I$38</xm:f>
            <x14:dxf>
              <fill>
                <patternFill>
                  <bgColor rgb="FFFF9999"/>
                </patternFill>
              </fill>
            </x14:dxf>
          </x14:cfRule>
          <xm:sqref>AT4286</xm:sqref>
        </x14:conditionalFormatting>
        <x14:conditionalFormatting xmlns:xm="http://schemas.microsoft.com/office/excel/2006/main">
          <x14:cfRule type="cellIs" priority="206" operator="notEqual" id="{F0FB9527-3717-4918-8A7E-2FAB1FABC830}">
            <xm:f>'Dotacion de personal'!$J$38</xm:f>
            <x14:dxf>
              <fill>
                <patternFill>
                  <bgColor rgb="FFFF9999"/>
                </patternFill>
              </fill>
            </x14:dxf>
          </x14:cfRule>
          <xm:sqref>AU4286</xm:sqref>
        </x14:conditionalFormatting>
        <x14:conditionalFormatting xmlns:xm="http://schemas.microsoft.com/office/excel/2006/main">
          <x14:cfRule type="cellIs" priority="205" operator="notEqual" id="{043573B5-F318-4C4C-8D55-A9A250516CE8}">
            <xm:f>'Dotacion de personal'!$F$39</xm:f>
            <x14:dxf>
              <fill>
                <patternFill>
                  <bgColor rgb="FFFF9999"/>
                </patternFill>
              </fill>
            </x14:dxf>
          </x14:cfRule>
          <xm:sqref>AQ4287</xm:sqref>
        </x14:conditionalFormatting>
        <x14:conditionalFormatting xmlns:xm="http://schemas.microsoft.com/office/excel/2006/main">
          <x14:cfRule type="cellIs" priority="204" operator="notEqual" id="{59C54F1C-6D59-4D8F-9594-F084871668E0}">
            <xm:f>'Dotacion de personal'!$F$40</xm:f>
            <x14:dxf>
              <fill>
                <patternFill>
                  <bgColor rgb="FFFF9999"/>
                </patternFill>
              </fill>
            </x14:dxf>
          </x14:cfRule>
          <xm:sqref>AQ4288</xm:sqref>
        </x14:conditionalFormatting>
        <x14:conditionalFormatting xmlns:xm="http://schemas.microsoft.com/office/excel/2006/main">
          <x14:cfRule type="cellIs" priority="203" operator="notEqual" id="{6E2CA81B-9C44-4C89-B30E-456F46489983}">
            <xm:f>'Dotacion de personal'!$G$39</xm:f>
            <x14:dxf>
              <fill>
                <patternFill>
                  <bgColor rgb="FFFF9999"/>
                </patternFill>
              </fill>
            </x14:dxf>
          </x14:cfRule>
          <xm:sqref>AR4287</xm:sqref>
        </x14:conditionalFormatting>
        <x14:conditionalFormatting xmlns:xm="http://schemas.microsoft.com/office/excel/2006/main">
          <x14:cfRule type="cellIs" priority="202" operator="notEqual" id="{268B33C4-1F44-4396-BB7B-4597D43B871E}">
            <xm:f>'Dotacion de personal'!$G$40</xm:f>
            <x14:dxf>
              <fill>
                <patternFill>
                  <bgColor rgb="FFFF9999"/>
                </patternFill>
              </fill>
            </x14:dxf>
          </x14:cfRule>
          <xm:sqref>AR4288</xm:sqref>
        </x14:conditionalFormatting>
        <x14:conditionalFormatting xmlns:xm="http://schemas.microsoft.com/office/excel/2006/main">
          <x14:cfRule type="cellIs" priority="201" operator="notEqual" id="{BB539E3F-2C29-417F-B318-DA470AEBE6A2}">
            <xm:f>'Dotacion de personal'!$H$39</xm:f>
            <x14:dxf>
              <fill>
                <patternFill>
                  <bgColor rgb="FFFF9999"/>
                </patternFill>
              </fill>
            </x14:dxf>
          </x14:cfRule>
          <xm:sqref>AS4287</xm:sqref>
        </x14:conditionalFormatting>
        <x14:conditionalFormatting xmlns:xm="http://schemas.microsoft.com/office/excel/2006/main">
          <x14:cfRule type="cellIs" priority="200" operator="notEqual" id="{E7E74116-5AF9-4633-AC59-E92AA77CEE28}">
            <xm:f>'Dotacion de personal'!$H$40</xm:f>
            <x14:dxf>
              <fill>
                <patternFill>
                  <bgColor rgb="FFFF9999"/>
                </patternFill>
              </fill>
            </x14:dxf>
          </x14:cfRule>
          <xm:sqref>AS4288</xm:sqref>
        </x14:conditionalFormatting>
        <x14:conditionalFormatting xmlns:xm="http://schemas.microsoft.com/office/excel/2006/main">
          <x14:cfRule type="cellIs" priority="199" operator="notEqual" id="{A7EA1727-CAE9-4ADB-8FE5-EC2FB0232F6B}">
            <xm:f>'Dotacion de personal'!$I$39</xm:f>
            <x14:dxf>
              <fill>
                <patternFill>
                  <bgColor rgb="FFFF9999"/>
                </patternFill>
              </fill>
            </x14:dxf>
          </x14:cfRule>
          <xm:sqref>AT4287</xm:sqref>
        </x14:conditionalFormatting>
        <x14:conditionalFormatting xmlns:xm="http://schemas.microsoft.com/office/excel/2006/main">
          <x14:cfRule type="cellIs" priority="198" operator="notEqual" id="{2DF5B2CD-9B3B-4745-916D-A8B2F7E1B5FD}">
            <xm:f>'Dotacion de personal'!$I$40</xm:f>
            <x14:dxf>
              <fill>
                <patternFill>
                  <bgColor rgb="FFFF9999"/>
                </patternFill>
              </fill>
            </x14:dxf>
          </x14:cfRule>
          <xm:sqref>AT4288</xm:sqref>
        </x14:conditionalFormatting>
        <x14:conditionalFormatting xmlns:xm="http://schemas.microsoft.com/office/excel/2006/main">
          <x14:cfRule type="cellIs" priority="197" operator="notEqual" id="{579B17AC-4893-49AF-A487-1EABC28AF0FD}">
            <xm:f>'Dotacion de personal'!$J$39</xm:f>
            <x14:dxf>
              <fill>
                <patternFill>
                  <bgColor rgb="FFFF9999"/>
                </patternFill>
              </fill>
            </x14:dxf>
          </x14:cfRule>
          <xm:sqref>AU4287</xm:sqref>
        </x14:conditionalFormatting>
        <x14:conditionalFormatting xmlns:xm="http://schemas.microsoft.com/office/excel/2006/main">
          <x14:cfRule type="cellIs" priority="196" operator="notEqual" id="{A1636ED1-3713-479E-8D6F-0313118CED11}">
            <xm:f>'Dotacion de personal'!$J$40</xm:f>
            <x14:dxf>
              <fill>
                <patternFill>
                  <bgColor rgb="FFFF9999"/>
                </patternFill>
              </fill>
            </x14:dxf>
          </x14:cfRule>
          <xm:sqref>AU4288</xm:sqref>
        </x14:conditionalFormatting>
        <x14:conditionalFormatting xmlns:xm="http://schemas.microsoft.com/office/excel/2006/main">
          <x14:cfRule type="expression" priority="194" id="{233F0082-E139-48F6-B745-E9C2CAAFB97C}">
            <xm:f>$H$419=Tablas!$C$10</xm:f>
            <x14:dxf>
              <border>
                <left style="thin">
                  <color auto="1"/>
                </left>
                <right style="thin">
                  <color auto="1"/>
                </right>
                <top style="thin">
                  <color auto="1"/>
                </top>
                <bottom style="thin">
                  <color auto="1"/>
                </bottom>
                <vertical/>
                <horizontal/>
              </border>
            </x14:dxf>
          </x14:cfRule>
          <xm:sqref>AP4261</xm:sqref>
        </x14:conditionalFormatting>
        <x14:conditionalFormatting xmlns:xm="http://schemas.microsoft.com/office/excel/2006/main">
          <x14:cfRule type="expression" priority="193" id="{E816FEE3-B44F-4FAC-98B9-C6A14D6B5077}">
            <xm:f>$H$419=Tablas!$C$10</xm:f>
            <x14:dxf>
              <border>
                <left style="thin">
                  <color auto="1"/>
                </left>
                <right style="thin">
                  <color auto="1"/>
                </right>
                <top style="thin">
                  <color auto="1"/>
                </top>
                <bottom style="thin">
                  <color auto="1"/>
                </bottom>
                <vertical/>
                <horizontal/>
              </border>
            </x14:dxf>
          </x14:cfRule>
          <xm:sqref>AQ4263:BB4263</xm:sqref>
        </x14:conditionalFormatting>
        <x14:conditionalFormatting xmlns:xm="http://schemas.microsoft.com/office/excel/2006/main">
          <x14:cfRule type="expression" priority="177" id="{A4BA3E35-14A3-4D2B-B7E1-A6DACA5B1B14}">
            <xm:f>AND($D$344=Tablas!$C$62,$G$344=Tablas!$C$54)</xm:f>
            <x14:dxf>
              <border>
                <left style="thin">
                  <color auto="1"/>
                </left>
                <right style="thin">
                  <color auto="1"/>
                </right>
                <top style="thin">
                  <color auto="1"/>
                </top>
                <bottom style="thin">
                  <color auto="1"/>
                </bottom>
                <vertical/>
                <horizontal/>
              </border>
            </x14:dxf>
          </x14:cfRule>
          <xm:sqref>AP4334:AU4349 AP4350:AT4350</xm:sqref>
        </x14:conditionalFormatting>
        <x14:conditionalFormatting xmlns:xm="http://schemas.microsoft.com/office/excel/2006/main">
          <x14:cfRule type="expression" priority="176" id="{3E65FD1B-A981-4FD5-95F5-F94A446B1FDB}">
            <xm:f>AND($D$344=Tablas!$C$62,$G$344=Tablas!$C$54)</xm:f>
            <x14:dxf>
              <fill>
                <patternFill>
                  <bgColor rgb="FFB7E0FF"/>
                </patternFill>
              </fill>
            </x14:dxf>
          </x14:cfRule>
          <xm:sqref>AP4334:AU4334</xm:sqref>
        </x14:conditionalFormatting>
        <x14:conditionalFormatting xmlns:xm="http://schemas.microsoft.com/office/excel/2006/main">
          <x14:cfRule type="expression" priority="175" id="{7B2A6AB8-39F2-4D01-B94F-18B0F3A14A8C}">
            <xm:f>AND($D$344=Tablas!$C$62,$G$344=Tablas!$C$54)</xm:f>
            <x14:dxf>
              <fill>
                <patternFill>
                  <bgColor rgb="FFB7E0FF"/>
                </patternFill>
              </fill>
            </x14:dxf>
          </x14:cfRule>
          <xm:sqref>AP4350:AT4350</xm:sqref>
        </x14:conditionalFormatting>
        <x14:conditionalFormatting xmlns:xm="http://schemas.microsoft.com/office/excel/2006/main">
          <x14:cfRule type="expression" priority="173" id="{37D07CC5-DEC0-438A-9FB9-FA7BCABCF01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AP4277:AQ4280</xm:sqref>
        </x14:conditionalFormatting>
        <x14:conditionalFormatting xmlns:xm="http://schemas.microsoft.com/office/excel/2006/main">
          <x14:cfRule type="expression" priority="172" id="{7C47A521-4F87-4210-8AF6-B98BBB518F7C}">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AO4278:AO4280</xm:sqref>
        </x14:conditionalFormatting>
        <x14:conditionalFormatting xmlns:xm="http://schemas.microsoft.com/office/excel/2006/main">
          <x14:cfRule type="expression" priority="171" id="{4DD733AB-C4F7-4A39-A621-2E04C5E71448}">
            <xm:f>OR(AND($D$344=Tablas!$C$61,$G$344=Tablas!$C$53),AND($D$344=Tablas!$C$61,$G$344=Tablas!$C$54),AND($D$344=Tablas!$C$62,$G$344=Tablas!$C$53),AND($D$344=Tablas!$C$62,$G$344=Tablas!$C$54),AND($D$344=Tablas!$C$62,$G$344=Tablas!$C$56))</xm:f>
            <x14:dxf>
              <fill>
                <patternFill>
                  <bgColor rgb="FFB7E0FF"/>
                </patternFill>
              </fill>
            </x14:dxf>
          </x14:cfRule>
          <xm:sqref>AP4277:AQ4277</xm:sqref>
        </x14:conditionalFormatting>
        <x14:conditionalFormatting xmlns:xm="http://schemas.microsoft.com/office/excel/2006/main">
          <x14:cfRule type="expression" priority="170" id="{DC52D89C-3585-4C62-8A2C-5DBE09BBB3F7}">
            <xm:f>OR(AND($D$344=Tablas!$C$61,$G$344=Tablas!$C$53),AND($D$344=Tablas!$C$61,$G$344=Tablas!$C$54),AND($D$344=Tablas!$C$62,$G$344=Tablas!$C$53),AND($D$344=Tablas!$C$62,$G$344=Tablas!$C$54),AND($D$344=Tablas!$C$62,$G$344=Tablas!$C$56))</xm:f>
            <x14:dxf>
              <fill>
                <patternFill>
                  <bgColor rgb="FFB7E0FF"/>
                </patternFill>
              </fill>
            </x14:dxf>
          </x14:cfRule>
          <xm:sqref>AO4280</xm:sqref>
        </x14:conditionalFormatting>
        <x14:conditionalFormatting xmlns:xm="http://schemas.microsoft.com/office/excel/2006/main">
          <x14:cfRule type="expression" priority="169" id="{A78E2BA5-2C1F-4D88-B32C-EE12DC59BBC1}">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AQ4285:AV4289</xm:sqref>
        </x14:conditionalFormatting>
        <x14:conditionalFormatting xmlns:xm="http://schemas.microsoft.com/office/excel/2006/main">
          <x14:cfRule type="expression" priority="168" id="{D59533AA-897D-4C06-BC88-48AC27F9E8D6}">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AO4286:AP4289</xm:sqref>
        </x14:conditionalFormatting>
        <x14:conditionalFormatting xmlns:xm="http://schemas.microsoft.com/office/excel/2006/main">
          <x14:cfRule type="expression" priority="167" id="{F093E69B-5763-4F51-BB2E-DE5EAA26C11B}">
            <xm:f>OR(AND($D$344=Tablas!$C$61,$G$344=Tablas!$C$53),AND($D$344=Tablas!$C$54),AND($D$344=Tablas!$C$62,$G$344=Tablas!$C$53),AND($D$344=Tablas!$C$62,$G$344=Tablas!$C$54),AND($D$344=Tablas!$C$62,$G$344=Tablas!$C$56))</xm:f>
            <x14:dxf>
              <fill>
                <patternFill>
                  <bgColor rgb="FFB9E0FF"/>
                </patternFill>
              </fill>
            </x14:dxf>
          </x14:cfRule>
          <xm:sqref>AQ4285:AV4285</xm:sqref>
        </x14:conditionalFormatting>
        <x14:conditionalFormatting xmlns:xm="http://schemas.microsoft.com/office/excel/2006/main">
          <x14:cfRule type="expression" priority="166" id="{F453D253-2073-4D35-A3BF-9EA30B887921}">
            <xm:f>OR(AND($D$344=Tablas!$C$61,$G$344=Tablas!$C$53),AND($D$344=Tablas!$C$54),AND($D$344=Tablas!$C$62,$G$344=Tablas!$C$53),AND($D$344=Tablas!$C$62,$G$344=Tablas!$C$54),AND($D$344=Tablas!$C$62,$G$344=Tablas!$C$56))</xm:f>
            <x14:dxf>
              <fill>
                <patternFill>
                  <bgColor rgb="FFB9E0FF"/>
                </patternFill>
              </fill>
            </x14:dxf>
          </x14:cfRule>
          <xm:sqref>AV4286:AV4288</xm:sqref>
        </x14:conditionalFormatting>
        <x14:conditionalFormatting xmlns:xm="http://schemas.microsoft.com/office/excel/2006/main">
          <x14:cfRule type="expression" priority="165" id="{45B63661-7E0F-44C3-B6FC-FE5693710CE0}">
            <xm:f>OR(AND($D$344=Tablas!$C$61,$G$344=Tablas!$C$53),AND($D$344=Tablas!$C$54),AND($D$344=Tablas!$C$62,$G$344=Tablas!$C$53),AND($D$344=Tablas!$C$62,$G$344=Tablas!$C$54),AND($D$344=Tablas!$C$62,$G$344=Tablas!$C$56))</xm:f>
            <x14:dxf>
              <fill>
                <patternFill>
                  <bgColor rgb="FFB9E0FF"/>
                </patternFill>
              </fill>
            </x14:dxf>
          </x14:cfRule>
          <xm:sqref>AO4289:AV4289</xm:sqref>
        </x14:conditionalFormatting>
        <x14:conditionalFormatting xmlns:xm="http://schemas.microsoft.com/office/excel/2006/main">
          <x14:cfRule type="expression" priority="164" id="{E9895648-F52A-45DB-A0D2-EA96FAA25FE9}">
            <xm:f>AND($E$198&lt;&gt;$J$209,OR(AND($D$104=Tablas!$C$61,$G$104=Tablas!$C$53),AND($D$104=Tablas!$C$61,$G$104=Tablas!$C$54),AND($D$104=Tablas!$C$62,$G$104=Tablas!$C$53),AND($D$104=Tablas!$C$62,$G$104=Tablas!$C$54),AND($D$104=Tablas!$C$62,$G$104=Tablas!$C$56)))</xm:f>
            <x14:dxf>
              <fill>
                <patternFill>
                  <bgColor rgb="FFFF9999"/>
                </patternFill>
              </fill>
            </x14:dxf>
          </x14:cfRule>
          <xm:sqref>AV4289</xm:sqref>
        </x14:conditionalFormatting>
        <x14:conditionalFormatting xmlns:xm="http://schemas.microsoft.com/office/excel/2006/main">
          <x14:cfRule type="expression" priority="163" id="{16F796D5-4F6E-4DE8-AAB9-A0F130A5D7A1}">
            <xm:f>AND($D$344=Tablas!$C$62,$G$344=Tablas!$C$54,$E$414&gt;0)</xm:f>
            <x14:dxf>
              <border>
                <left style="thin">
                  <color auto="1"/>
                </left>
                <right style="thin">
                  <color auto="1"/>
                </right>
                <top style="thin">
                  <color auto="1"/>
                </top>
                <bottom style="thin">
                  <color auto="1"/>
                </bottom>
              </border>
            </x14:dxf>
          </x14:cfRule>
          <xm:sqref>AR4324:AV4328</xm:sqref>
        </x14:conditionalFormatting>
        <x14:conditionalFormatting xmlns:xm="http://schemas.microsoft.com/office/excel/2006/main">
          <x14:cfRule type="expression" priority="162" id="{A79F0A55-0661-4C05-8FF5-69288A4BCD31}">
            <xm:f>AND($D$344=Tablas!$C$62,$G$344=Tablas!$C$54,$E$414&gt;0)</xm:f>
            <x14:dxf>
              <fill>
                <patternFill>
                  <bgColor rgb="FFB9E0FF"/>
                </patternFill>
              </fill>
            </x14:dxf>
          </x14:cfRule>
          <xm:sqref>AR4324:AV4324</xm:sqref>
        </x14:conditionalFormatting>
        <x14:conditionalFormatting xmlns:xm="http://schemas.microsoft.com/office/excel/2006/main">
          <x14:cfRule type="expression" priority="161" id="{C7686962-B32B-4E37-9FF8-5B12791FEC6A}">
            <xm:f>AND($H$419=Tablas!$C$41,$H$431&lt;&gt;$E$414)</xm:f>
            <x14:dxf>
              <fill>
                <patternFill>
                  <bgColor rgb="FFFF9999"/>
                </patternFill>
              </fill>
            </x14:dxf>
          </x14:cfRule>
          <xm:sqref>AT4271</xm:sqref>
        </x14:conditionalFormatting>
        <x14:conditionalFormatting xmlns:xm="http://schemas.microsoft.com/office/excel/2006/main">
          <x14:cfRule type="expression" priority="118" id="{C66F67B1-5FA4-43F5-899F-A589A64829E5}">
            <xm:f>OR(AND($D$344=Tablas!$C$62,$G$344=Tablas!$C$54),AND($D$344=Tablas!$C$62,$G$344=Tablas!$C$57))</xm:f>
            <x14:dxf>
              <border>
                <left style="thin">
                  <color auto="1"/>
                </left>
                <right style="thin">
                  <color auto="1"/>
                </right>
                <top style="thin">
                  <color auto="1"/>
                </top>
                <bottom style="thin">
                  <color auto="1"/>
                </bottom>
                <vertical/>
                <horizontal/>
              </border>
            </x14:dxf>
          </x14:cfRule>
          <xm:sqref>AP4564:AQ4568</xm:sqref>
        </x14:conditionalFormatting>
        <x14:conditionalFormatting xmlns:xm="http://schemas.microsoft.com/office/excel/2006/main">
          <x14:cfRule type="expression" priority="117" id="{0F3D1F36-DFC6-4C99-AB8A-9F5FFD8A3D1D}">
            <xm:f>OR(AND($D$344=Tablas!$C$62,$G$344=Tablas!$C$54),AND($D$344=Tablas!$C$62,$G$344=Tablas!$C$57))</xm:f>
            <x14:dxf>
              <fill>
                <patternFill>
                  <bgColor rgb="FFB7E0FF"/>
                </patternFill>
              </fill>
            </x14:dxf>
          </x14:cfRule>
          <xm:sqref>AP4564</xm:sqref>
        </x14:conditionalFormatting>
        <x14:conditionalFormatting xmlns:xm="http://schemas.microsoft.com/office/excel/2006/main">
          <x14:cfRule type="expression" priority="160" id="{6BBDAA6F-7FAE-4C61-9F13-2B0823BBE0AE}">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AO4472:AS4487</xm:sqref>
        </x14:conditionalFormatting>
        <x14:conditionalFormatting xmlns:xm="http://schemas.microsoft.com/office/excel/2006/main">
          <x14:cfRule type="expression" priority="157" id="{6E8E803D-083F-4834-9BEC-65EF7E0682CF}">
            <xm:f>OR($D$386=Tablas!$C$35,$D$386=Tablas!$C$36,$D$3866=Tablas!$C$37)</xm:f>
            <x14:dxf>
              <fill>
                <patternFill>
                  <bgColor rgb="FFB7E0FF"/>
                </patternFill>
              </fill>
            </x14:dxf>
          </x14:cfRule>
          <xm:sqref>AO4472:AS4472</xm:sqref>
        </x14:conditionalFormatting>
        <x14:conditionalFormatting xmlns:xm="http://schemas.microsoft.com/office/excel/2006/main">
          <x14:cfRule type="expression" priority="155" id="{FCA02CF9-2599-4E7A-B8B9-15C56910C66E}">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AQ4507:AT4511</xm:sqref>
        </x14:conditionalFormatting>
        <x14:conditionalFormatting xmlns:xm="http://schemas.microsoft.com/office/excel/2006/main">
          <x14:cfRule type="expression" priority="154" id="{07F9829C-D638-4E78-857A-2D488ADC3D54}">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AO4508:AP4511</xm:sqref>
        </x14:conditionalFormatting>
        <x14:conditionalFormatting xmlns:xm="http://schemas.microsoft.com/office/excel/2006/main">
          <x14:cfRule type="expression" priority="153" id="{B2F5A9E1-EA07-4F10-93A7-D931B674151E}">
            <xm:f>$H$419=Tablas!$C$41</xm:f>
            <x14:dxf>
              <fill>
                <patternFill>
                  <bgColor rgb="FFB9E0FF"/>
                </patternFill>
              </fill>
            </x14:dxf>
          </x14:cfRule>
          <xm:sqref>AQ4507:AT4507</xm:sqref>
        </x14:conditionalFormatting>
        <x14:conditionalFormatting xmlns:xm="http://schemas.microsoft.com/office/excel/2006/main">
          <x14:cfRule type="expression" priority="152" id="{7CFB6F88-E2E4-4340-ABBE-144BA25622B0}">
            <xm:f>$H$419=Tablas!$C$41</xm:f>
            <x14:dxf>
              <fill>
                <patternFill>
                  <bgColor rgb="FFB9E0FF"/>
                </patternFill>
              </fill>
            </x14:dxf>
          </x14:cfRule>
          <xm:sqref>AO4511:AP4511</xm:sqref>
        </x14:conditionalFormatting>
        <x14:conditionalFormatting xmlns:xm="http://schemas.microsoft.com/office/excel/2006/main">
          <x14:cfRule type="cellIs" priority="149" operator="notEqual" id="{217898D2-D58D-47E0-80EE-D5BBD990E7B7}">
            <xm:f>'Dotacion de personal'!$F$38</xm:f>
            <x14:dxf>
              <fill>
                <patternFill>
                  <bgColor rgb="FFFF9999"/>
                </patternFill>
              </fill>
            </x14:dxf>
          </x14:cfRule>
          <xm:sqref>AQ4526</xm:sqref>
        </x14:conditionalFormatting>
        <x14:conditionalFormatting xmlns:xm="http://schemas.microsoft.com/office/excel/2006/main">
          <x14:cfRule type="cellIs" priority="148" operator="notEqual" id="{05B22278-5216-4B9D-978E-76AF34CCE670}">
            <xm:f>'Dotacion de personal'!$G$38</xm:f>
            <x14:dxf>
              <fill>
                <patternFill>
                  <bgColor rgb="FFFF9999"/>
                </patternFill>
              </fill>
            </x14:dxf>
          </x14:cfRule>
          <xm:sqref>AR4526</xm:sqref>
        </x14:conditionalFormatting>
        <x14:conditionalFormatting xmlns:xm="http://schemas.microsoft.com/office/excel/2006/main">
          <x14:cfRule type="cellIs" priority="147" operator="notEqual" id="{8CF67EF2-DA9F-4EB2-8A9F-5DE2319A33BB}">
            <xm:f>'Dotacion de personal'!$H$38</xm:f>
            <x14:dxf>
              <fill>
                <patternFill>
                  <bgColor rgb="FFFF9999"/>
                </patternFill>
              </fill>
            </x14:dxf>
          </x14:cfRule>
          <xm:sqref>AS4526</xm:sqref>
        </x14:conditionalFormatting>
        <x14:conditionalFormatting xmlns:xm="http://schemas.microsoft.com/office/excel/2006/main">
          <x14:cfRule type="cellIs" priority="146" operator="notEqual" id="{66DD4F76-2907-4330-8CC8-32221FE58F06}">
            <xm:f>'Dotacion de personal'!$I$38</xm:f>
            <x14:dxf>
              <fill>
                <patternFill>
                  <bgColor rgb="FFFF9999"/>
                </patternFill>
              </fill>
            </x14:dxf>
          </x14:cfRule>
          <xm:sqref>AT4526</xm:sqref>
        </x14:conditionalFormatting>
        <x14:conditionalFormatting xmlns:xm="http://schemas.microsoft.com/office/excel/2006/main">
          <x14:cfRule type="cellIs" priority="145" operator="notEqual" id="{190C637B-F9BD-40FA-878E-AEC9F19911C1}">
            <xm:f>'Dotacion de personal'!$J$38</xm:f>
            <x14:dxf>
              <fill>
                <patternFill>
                  <bgColor rgb="FFFF9999"/>
                </patternFill>
              </fill>
            </x14:dxf>
          </x14:cfRule>
          <xm:sqref>AU4526</xm:sqref>
        </x14:conditionalFormatting>
        <x14:conditionalFormatting xmlns:xm="http://schemas.microsoft.com/office/excel/2006/main">
          <x14:cfRule type="cellIs" priority="144" operator="notEqual" id="{24ED455F-F3BE-4498-B726-DF9F0B6A3524}">
            <xm:f>'Dotacion de personal'!$F$39</xm:f>
            <x14:dxf>
              <fill>
                <patternFill>
                  <bgColor rgb="FFFF9999"/>
                </patternFill>
              </fill>
            </x14:dxf>
          </x14:cfRule>
          <xm:sqref>AQ4527</xm:sqref>
        </x14:conditionalFormatting>
        <x14:conditionalFormatting xmlns:xm="http://schemas.microsoft.com/office/excel/2006/main">
          <x14:cfRule type="cellIs" priority="143" operator="notEqual" id="{C7554D35-1C9B-4241-99FE-53BFEF858BC8}">
            <xm:f>'Dotacion de personal'!$F$40</xm:f>
            <x14:dxf>
              <fill>
                <patternFill>
                  <bgColor rgb="FFFF9999"/>
                </patternFill>
              </fill>
            </x14:dxf>
          </x14:cfRule>
          <xm:sqref>AQ4528</xm:sqref>
        </x14:conditionalFormatting>
        <x14:conditionalFormatting xmlns:xm="http://schemas.microsoft.com/office/excel/2006/main">
          <x14:cfRule type="cellIs" priority="142" operator="notEqual" id="{B7EEE03A-301B-4F54-A3BF-6CBF21A17864}">
            <xm:f>'Dotacion de personal'!$G$39</xm:f>
            <x14:dxf>
              <fill>
                <patternFill>
                  <bgColor rgb="FFFF9999"/>
                </patternFill>
              </fill>
            </x14:dxf>
          </x14:cfRule>
          <xm:sqref>AR4527</xm:sqref>
        </x14:conditionalFormatting>
        <x14:conditionalFormatting xmlns:xm="http://schemas.microsoft.com/office/excel/2006/main">
          <x14:cfRule type="cellIs" priority="141" operator="notEqual" id="{7B356059-117B-49DF-8941-B1A1775A0DC4}">
            <xm:f>'Dotacion de personal'!$G$40</xm:f>
            <x14:dxf>
              <fill>
                <patternFill>
                  <bgColor rgb="FFFF9999"/>
                </patternFill>
              </fill>
            </x14:dxf>
          </x14:cfRule>
          <xm:sqref>AR4528</xm:sqref>
        </x14:conditionalFormatting>
        <x14:conditionalFormatting xmlns:xm="http://schemas.microsoft.com/office/excel/2006/main">
          <x14:cfRule type="cellIs" priority="140" operator="notEqual" id="{933A9E51-1FD3-4625-BB61-6759CEBB3544}">
            <xm:f>'Dotacion de personal'!$H$39</xm:f>
            <x14:dxf>
              <fill>
                <patternFill>
                  <bgColor rgb="FFFF9999"/>
                </patternFill>
              </fill>
            </x14:dxf>
          </x14:cfRule>
          <xm:sqref>AS4527</xm:sqref>
        </x14:conditionalFormatting>
        <x14:conditionalFormatting xmlns:xm="http://schemas.microsoft.com/office/excel/2006/main">
          <x14:cfRule type="cellIs" priority="139" operator="notEqual" id="{762962AA-38BD-4029-8F2C-5565191462C2}">
            <xm:f>'Dotacion de personal'!$H$40</xm:f>
            <x14:dxf>
              <fill>
                <patternFill>
                  <bgColor rgb="FFFF9999"/>
                </patternFill>
              </fill>
            </x14:dxf>
          </x14:cfRule>
          <xm:sqref>AS4528</xm:sqref>
        </x14:conditionalFormatting>
        <x14:conditionalFormatting xmlns:xm="http://schemas.microsoft.com/office/excel/2006/main">
          <x14:cfRule type="cellIs" priority="138" operator="notEqual" id="{25C39F05-3B1D-48B8-974E-67A27B87DB28}">
            <xm:f>'Dotacion de personal'!$I$39</xm:f>
            <x14:dxf>
              <fill>
                <patternFill>
                  <bgColor rgb="FFFF9999"/>
                </patternFill>
              </fill>
            </x14:dxf>
          </x14:cfRule>
          <xm:sqref>AT4527</xm:sqref>
        </x14:conditionalFormatting>
        <x14:conditionalFormatting xmlns:xm="http://schemas.microsoft.com/office/excel/2006/main">
          <x14:cfRule type="cellIs" priority="137" operator="notEqual" id="{7CC9892B-C550-42AB-BB4B-F86DBFB22DEC}">
            <xm:f>'Dotacion de personal'!$I$40</xm:f>
            <x14:dxf>
              <fill>
                <patternFill>
                  <bgColor rgb="FFFF9999"/>
                </patternFill>
              </fill>
            </x14:dxf>
          </x14:cfRule>
          <xm:sqref>AT4528</xm:sqref>
        </x14:conditionalFormatting>
        <x14:conditionalFormatting xmlns:xm="http://schemas.microsoft.com/office/excel/2006/main">
          <x14:cfRule type="cellIs" priority="136" operator="notEqual" id="{00574066-32EB-4C85-830F-E815F6AA0B0B}">
            <xm:f>'Dotacion de personal'!$J$39</xm:f>
            <x14:dxf>
              <fill>
                <patternFill>
                  <bgColor rgb="FFFF9999"/>
                </patternFill>
              </fill>
            </x14:dxf>
          </x14:cfRule>
          <xm:sqref>AU4527</xm:sqref>
        </x14:conditionalFormatting>
        <x14:conditionalFormatting xmlns:xm="http://schemas.microsoft.com/office/excel/2006/main">
          <x14:cfRule type="cellIs" priority="135" operator="notEqual" id="{A00A60C1-B143-44B0-951A-9F8A1C712DAD}">
            <xm:f>'Dotacion de personal'!$J$40</xm:f>
            <x14:dxf>
              <fill>
                <patternFill>
                  <bgColor rgb="FFFF9999"/>
                </patternFill>
              </fill>
            </x14:dxf>
          </x14:cfRule>
          <xm:sqref>AU4528</xm:sqref>
        </x14:conditionalFormatting>
        <x14:conditionalFormatting xmlns:xm="http://schemas.microsoft.com/office/excel/2006/main">
          <x14:cfRule type="expression" priority="133" id="{B08AB863-907C-4D5D-B39B-7C1D62D7AD75}">
            <xm:f>$H$419=Tablas!$C$10</xm:f>
            <x14:dxf>
              <border>
                <left style="thin">
                  <color auto="1"/>
                </left>
                <right style="thin">
                  <color auto="1"/>
                </right>
                <top style="thin">
                  <color auto="1"/>
                </top>
                <bottom style="thin">
                  <color auto="1"/>
                </bottom>
                <vertical/>
                <horizontal/>
              </border>
            </x14:dxf>
          </x14:cfRule>
          <xm:sqref>AP4501</xm:sqref>
        </x14:conditionalFormatting>
        <x14:conditionalFormatting xmlns:xm="http://schemas.microsoft.com/office/excel/2006/main">
          <x14:cfRule type="expression" priority="132" id="{5D982DC7-F8B4-44B6-9680-097A264A391D}">
            <xm:f>$H$419=Tablas!$C$10</xm:f>
            <x14:dxf>
              <border>
                <left style="thin">
                  <color auto="1"/>
                </left>
                <right style="thin">
                  <color auto="1"/>
                </right>
                <top style="thin">
                  <color auto="1"/>
                </top>
                <bottom style="thin">
                  <color auto="1"/>
                </bottom>
                <vertical/>
                <horizontal/>
              </border>
            </x14:dxf>
          </x14:cfRule>
          <xm:sqref>AQ4503:BB4503</xm:sqref>
        </x14:conditionalFormatting>
        <x14:conditionalFormatting xmlns:xm="http://schemas.microsoft.com/office/excel/2006/main">
          <x14:cfRule type="expression" priority="116" id="{755BD7B5-0D2B-47A8-9178-0C25EF4C7092}">
            <xm:f>AND($D$344=Tablas!$C$62,$G$344=Tablas!$C$54)</xm:f>
            <x14:dxf>
              <border>
                <left style="thin">
                  <color auto="1"/>
                </left>
                <right style="thin">
                  <color auto="1"/>
                </right>
                <top style="thin">
                  <color auto="1"/>
                </top>
                <bottom style="thin">
                  <color auto="1"/>
                </bottom>
                <vertical/>
                <horizontal/>
              </border>
            </x14:dxf>
          </x14:cfRule>
          <xm:sqref>AP4574:AU4589 AP4590:AT4590</xm:sqref>
        </x14:conditionalFormatting>
        <x14:conditionalFormatting xmlns:xm="http://schemas.microsoft.com/office/excel/2006/main">
          <x14:cfRule type="expression" priority="115" id="{E727466E-4AEA-4F09-BF08-A83CBBCF91BD}">
            <xm:f>AND($D$344=Tablas!$C$62,$G$344=Tablas!$C$54)</xm:f>
            <x14:dxf>
              <fill>
                <patternFill>
                  <bgColor rgb="FFB7E0FF"/>
                </patternFill>
              </fill>
            </x14:dxf>
          </x14:cfRule>
          <xm:sqref>AP4574:AU4574</xm:sqref>
        </x14:conditionalFormatting>
        <x14:conditionalFormatting xmlns:xm="http://schemas.microsoft.com/office/excel/2006/main">
          <x14:cfRule type="expression" priority="114" id="{C6F46B8D-3EF1-4B95-91FA-A1813D365FEA}">
            <xm:f>AND($D$344=Tablas!$C$62,$G$344=Tablas!$C$54)</xm:f>
            <x14:dxf>
              <fill>
                <patternFill>
                  <bgColor rgb="FFB7E0FF"/>
                </patternFill>
              </fill>
            </x14:dxf>
          </x14:cfRule>
          <xm:sqref>AP4590:AT4590</xm:sqref>
        </x14:conditionalFormatting>
        <x14:conditionalFormatting xmlns:xm="http://schemas.microsoft.com/office/excel/2006/main">
          <x14:cfRule type="expression" priority="112" id="{36854956-B795-45A5-A29D-0A58FB4F7329}">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AP4517:AQ4520</xm:sqref>
        </x14:conditionalFormatting>
        <x14:conditionalFormatting xmlns:xm="http://schemas.microsoft.com/office/excel/2006/main">
          <x14:cfRule type="expression" priority="111" id="{E332FA40-95E3-41C4-A5F9-1013CF9D17D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AO4518:AO4520</xm:sqref>
        </x14:conditionalFormatting>
        <x14:conditionalFormatting xmlns:xm="http://schemas.microsoft.com/office/excel/2006/main">
          <x14:cfRule type="expression" priority="110" id="{7D6A10BB-85A8-4A99-A3D8-4FCCAB800E7A}">
            <xm:f>OR(AND($D$344=Tablas!$C$61,$G$344=Tablas!$C$53),AND($D$344=Tablas!$C$61,$G$344=Tablas!$C$54),AND($D$344=Tablas!$C$62,$G$344=Tablas!$C$53),AND($D$344=Tablas!$C$62,$G$344=Tablas!$C$54),AND($D$344=Tablas!$C$62,$G$344=Tablas!$C$56))</xm:f>
            <x14:dxf>
              <fill>
                <patternFill>
                  <bgColor rgb="FFB7E0FF"/>
                </patternFill>
              </fill>
            </x14:dxf>
          </x14:cfRule>
          <xm:sqref>AP4517:AQ4517</xm:sqref>
        </x14:conditionalFormatting>
        <x14:conditionalFormatting xmlns:xm="http://schemas.microsoft.com/office/excel/2006/main">
          <x14:cfRule type="expression" priority="109" id="{5E2F21A2-48C7-47C3-90EF-83CAD5914AB1}">
            <xm:f>OR(AND($D$344=Tablas!$C$61,$G$344=Tablas!$C$53),AND($D$344=Tablas!$C$61,$G$344=Tablas!$C$54),AND($D$344=Tablas!$C$62,$G$344=Tablas!$C$53),AND($D$344=Tablas!$C$62,$G$344=Tablas!$C$54),AND($D$344=Tablas!$C$62,$G$344=Tablas!$C$56))</xm:f>
            <x14:dxf>
              <fill>
                <patternFill>
                  <bgColor rgb="FFB7E0FF"/>
                </patternFill>
              </fill>
            </x14:dxf>
          </x14:cfRule>
          <xm:sqref>AO4520</xm:sqref>
        </x14:conditionalFormatting>
        <x14:conditionalFormatting xmlns:xm="http://schemas.microsoft.com/office/excel/2006/main">
          <x14:cfRule type="expression" priority="108" id="{88BCB29E-D8A1-4F2C-9776-DDD4A8BD5C45}">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AQ4525:AV4529</xm:sqref>
        </x14:conditionalFormatting>
        <x14:conditionalFormatting xmlns:xm="http://schemas.microsoft.com/office/excel/2006/main">
          <x14:cfRule type="expression" priority="107" id="{56A31A85-01DF-4800-9D5D-5ACD2988D7A5}">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AO4526:AP4529</xm:sqref>
        </x14:conditionalFormatting>
        <x14:conditionalFormatting xmlns:xm="http://schemas.microsoft.com/office/excel/2006/main">
          <x14:cfRule type="expression" priority="106" id="{42F1010A-1961-4373-97D6-F3708807BF45}">
            <xm:f>OR(AND($D$344=Tablas!$C$61,$G$344=Tablas!$C$53),AND($D$344=Tablas!$C$54),AND($D$344=Tablas!$C$62,$G$344=Tablas!$C$53),AND($D$344=Tablas!$C$62,$G$344=Tablas!$C$54),AND($D$344=Tablas!$C$62,$G$344=Tablas!$C$56))</xm:f>
            <x14:dxf>
              <fill>
                <patternFill>
                  <bgColor rgb="FFB9E0FF"/>
                </patternFill>
              </fill>
            </x14:dxf>
          </x14:cfRule>
          <xm:sqref>AQ4525:AV4525</xm:sqref>
        </x14:conditionalFormatting>
        <x14:conditionalFormatting xmlns:xm="http://schemas.microsoft.com/office/excel/2006/main">
          <x14:cfRule type="expression" priority="105" id="{D14D4B4D-34BE-48CC-AA69-1EBB3409A112}">
            <xm:f>OR(AND($D$344=Tablas!$C$61,$G$344=Tablas!$C$53),AND($D$344=Tablas!$C$54),AND($D$344=Tablas!$C$62,$G$344=Tablas!$C$53),AND($D$344=Tablas!$C$62,$G$344=Tablas!$C$54),AND($D$344=Tablas!$C$62,$G$344=Tablas!$C$56))</xm:f>
            <x14:dxf>
              <fill>
                <patternFill>
                  <bgColor rgb="FFB9E0FF"/>
                </patternFill>
              </fill>
            </x14:dxf>
          </x14:cfRule>
          <xm:sqref>AV4526:AV4528</xm:sqref>
        </x14:conditionalFormatting>
        <x14:conditionalFormatting xmlns:xm="http://schemas.microsoft.com/office/excel/2006/main">
          <x14:cfRule type="expression" priority="104" id="{664C44EF-7494-4196-A025-1CFFD782F5F8}">
            <xm:f>OR(AND($D$344=Tablas!$C$61,$G$344=Tablas!$C$53),AND($D$344=Tablas!$C$54),AND($D$344=Tablas!$C$62,$G$344=Tablas!$C$53),AND($D$344=Tablas!$C$62,$G$344=Tablas!$C$54),AND($D$344=Tablas!$C$62,$G$344=Tablas!$C$56))</xm:f>
            <x14:dxf>
              <fill>
                <patternFill>
                  <bgColor rgb="FFB9E0FF"/>
                </patternFill>
              </fill>
            </x14:dxf>
          </x14:cfRule>
          <xm:sqref>AO4529:AV4529</xm:sqref>
        </x14:conditionalFormatting>
        <x14:conditionalFormatting xmlns:xm="http://schemas.microsoft.com/office/excel/2006/main">
          <x14:cfRule type="expression" priority="103" id="{67B58044-4E9D-48FE-B74A-3238E1C53753}">
            <xm:f>AND($E$198&lt;&gt;$J$209,OR(AND($D$104=Tablas!$C$61,$G$104=Tablas!$C$53),AND($D$104=Tablas!$C$61,$G$104=Tablas!$C$54),AND($D$104=Tablas!$C$62,$G$104=Tablas!$C$53),AND($D$104=Tablas!$C$62,$G$104=Tablas!$C$54),AND($D$104=Tablas!$C$62,$G$104=Tablas!$C$56)))</xm:f>
            <x14:dxf>
              <fill>
                <patternFill>
                  <bgColor rgb="FFFF9999"/>
                </patternFill>
              </fill>
            </x14:dxf>
          </x14:cfRule>
          <xm:sqref>AV4529</xm:sqref>
        </x14:conditionalFormatting>
        <x14:conditionalFormatting xmlns:xm="http://schemas.microsoft.com/office/excel/2006/main">
          <x14:cfRule type="expression" priority="102" id="{57001945-AF9D-4565-A600-41471AA0CF36}">
            <xm:f>AND($D$344=Tablas!$C$62,$G$344=Tablas!$C$54,$E$414&gt;0)</xm:f>
            <x14:dxf>
              <border>
                <left style="thin">
                  <color auto="1"/>
                </left>
                <right style="thin">
                  <color auto="1"/>
                </right>
                <top style="thin">
                  <color auto="1"/>
                </top>
                <bottom style="thin">
                  <color auto="1"/>
                </bottom>
              </border>
            </x14:dxf>
          </x14:cfRule>
          <xm:sqref>AR4564:AV4568</xm:sqref>
        </x14:conditionalFormatting>
        <x14:conditionalFormatting xmlns:xm="http://schemas.microsoft.com/office/excel/2006/main">
          <x14:cfRule type="expression" priority="101" id="{480DB8D9-32ED-4CFB-8B20-8B0009BF5C34}">
            <xm:f>AND($D$344=Tablas!$C$62,$G$344=Tablas!$C$54,$E$414&gt;0)</xm:f>
            <x14:dxf>
              <fill>
                <patternFill>
                  <bgColor rgb="FFB9E0FF"/>
                </patternFill>
              </fill>
            </x14:dxf>
          </x14:cfRule>
          <xm:sqref>AR4564:AV4564</xm:sqref>
        </x14:conditionalFormatting>
        <x14:conditionalFormatting xmlns:xm="http://schemas.microsoft.com/office/excel/2006/main">
          <x14:cfRule type="expression" priority="100" id="{41065EB0-B7F1-48A7-AC0F-E212778F5ACE}">
            <xm:f>AND($H$419=Tablas!$C$41,$H$431&lt;&gt;$E$414)</xm:f>
            <x14:dxf>
              <fill>
                <patternFill>
                  <bgColor rgb="FFFF9999"/>
                </patternFill>
              </fill>
            </x14:dxf>
          </x14:cfRule>
          <xm:sqref>AT4511</xm:sqref>
        </x14:conditionalFormatting>
        <x14:conditionalFormatting xmlns:xm="http://schemas.microsoft.com/office/excel/2006/main">
          <x14:cfRule type="expression" priority="57" id="{1ED20FF7-9852-4D0B-9DA0-E8415873B346}">
            <xm:f>OR(AND($D$344=Tablas!$C$62,$G$344=Tablas!$C$54),AND($D$344=Tablas!$C$62,$G$344=Tablas!$C$57))</xm:f>
            <x14:dxf>
              <border>
                <left style="thin">
                  <color auto="1"/>
                </left>
                <right style="thin">
                  <color auto="1"/>
                </right>
                <top style="thin">
                  <color auto="1"/>
                </top>
                <bottom style="thin">
                  <color auto="1"/>
                </bottom>
                <vertical/>
                <horizontal/>
              </border>
            </x14:dxf>
          </x14:cfRule>
          <xm:sqref>AP4804:AQ4808</xm:sqref>
        </x14:conditionalFormatting>
        <x14:conditionalFormatting xmlns:xm="http://schemas.microsoft.com/office/excel/2006/main">
          <x14:cfRule type="expression" priority="56" id="{731F37A8-B593-4A3F-9CD5-1E3760D9A824}">
            <xm:f>OR(AND($D$344=Tablas!$C$62,$G$344=Tablas!$C$54),AND($D$344=Tablas!$C$62,$G$344=Tablas!$C$57))</xm:f>
            <x14:dxf>
              <fill>
                <patternFill>
                  <bgColor rgb="FFB7E0FF"/>
                </patternFill>
              </fill>
            </x14:dxf>
          </x14:cfRule>
          <xm:sqref>AP4804</xm:sqref>
        </x14:conditionalFormatting>
        <x14:conditionalFormatting xmlns:xm="http://schemas.microsoft.com/office/excel/2006/main">
          <x14:cfRule type="expression" priority="99" id="{02F87E03-BEB7-42AA-AB6A-7EA76331B314}">
            <xm:f>OR($D$386=Tablas!$C$35,$D$386=Tablas!$C$36,$D$386=Tablas!$C$37)</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AO4712:AS4727</xm:sqref>
        </x14:conditionalFormatting>
        <x14:conditionalFormatting xmlns:xm="http://schemas.microsoft.com/office/excel/2006/main">
          <x14:cfRule type="expression" priority="96" id="{194AC472-A94A-40E9-8853-6B9444883E5A}">
            <xm:f>OR($D$386=Tablas!$C$35,$D$386=Tablas!$C$36,$D$3866=Tablas!$C$37)</xm:f>
            <x14:dxf>
              <fill>
                <patternFill>
                  <bgColor rgb="FFB7E0FF"/>
                </patternFill>
              </fill>
            </x14:dxf>
          </x14:cfRule>
          <xm:sqref>AO4712:AS4712</xm:sqref>
        </x14:conditionalFormatting>
        <x14:conditionalFormatting xmlns:xm="http://schemas.microsoft.com/office/excel/2006/main">
          <x14:cfRule type="expression" priority="94" id="{E2E3F0D1-284E-450A-95E1-BCF4AAA27085}">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AQ4747:AT4751</xm:sqref>
        </x14:conditionalFormatting>
        <x14:conditionalFormatting xmlns:xm="http://schemas.microsoft.com/office/excel/2006/main">
          <x14:cfRule type="expression" priority="93" id="{525CEEA5-C280-429C-8C84-921E39980181}">
            <xm:f>$H$419=Tablas!$C$41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AO4748:AP4751</xm:sqref>
        </x14:conditionalFormatting>
        <x14:conditionalFormatting xmlns:xm="http://schemas.microsoft.com/office/excel/2006/main">
          <x14:cfRule type="expression" priority="92" id="{0AC2B443-35D8-4ECC-AB38-3FB9B92EFE11}">
            <xm:f>$H$419=Tablas!$C$41</xm:f>
            <x14:dxf>
              <fill>
                <patternFill>
                  <bgColor rgb="FFB9E0FF"/>
                </patternFill>
              </fill>
            </x14:dxf>
          </x14:cfRule>
          <xm:sqref>AQ4747:AT4747</xm:sqref>
        </x14:conditionalFormatting>
        <x14:conditionalFormatting xmlns:xm="http://schemas.microsoft.com/office/excel/2006/main">
          <x14:cfRule type="expression" priority="91" id="{B4C8F070-3172-4E35-8DA8-AFD41D76DF76}">
            <xm:f>$H$419=Tablas!$C$41</xm:f>
            <x14:dxf>
              <fill>
                <patternFill>
                  <bgColor rgb="FFB9E0FF"/>
                </patternFill>
              </fill>
            </x14:dxf>
          </x14:cfRule>
          <xm:sqref>AO4751:AP4751</xm:sqref>
        </x14:conditionalFormatting>
        <x14:conditionalFormatting xmlns:xm="http://schemas.microsoft.com/office/excel/2006/main">
          <x14:cfRule type="cellIs" priority="88" operator="notEqual" id="{8C4611E0-D644-4199-82F4-2F3632E5D149}">
            <xm:f>'Dotacion de personal'!$F$38</xm:f>
            <x14:dxf>
              <fill>
                <patternFill>
                  <bgColor rgb="FFFF9999"/>
                </patternFill>
              </fill>
            </x14:dxf>
          </x14:cfRule>
          <xm:sqref>AQ4766</xm:sqref>
        </x14:conditionalFormatting>
        <x14:conditionalFormatting xmlns:xm="http://schemas.microsoft.com/office/excel/2006/main">
          <x14:cfRule type="cellIs" priority="87" operator="notEqual" id="{B9E1719A-13DB-463B-B568-61CD315C660A}">
            <xm:f>'Dotacion de personal'!$G$38</xm:f>
            <x14:dxf>
              <fill>
                <patternFill>
                  <bgColor rgb="FFFF9999"/>
                </patternFill>
              </fill>
            </x14:dxf>
          </x14:cfRule>
          <xm:sqref>AR4766</xm:sqref>
        </x14:conditionalFormatting>
        <x14:conditionalFormatting xmlns:xm="http://schemas.microsoft.com/office/excel/2006/main">
          <x14:cfRule type="cellIs" priority="86" operator="notEqual" id="{ABC18F31-B87E-4BE1-B6EB-C728B971169C}">
            <xm:f>'Dotacion de personal'!$H$38</xm:f>
            <x14:dxf>
              <fill>
                <patternFill>
                  <bgColor rgb="FFFF9999"/>
                </patternFill>
              </fill>
            </x14:dxf>
          </x14:cfRule>
          <xm:sqref>AS4766</xm:sqref>
        </x14:conditionalFormatting>
        <x14:conditionalFormatting xmlns:xm="http://schemas.microsoft.com/office/excel/2006/main">
          <x14:cfRule type="cellIs" priority="85" operator="notEqual" id="{7F4F20BB-E4B6-4ED8-B69B-BFA0F5554A60}">
            <xm:f>'Dotacion de personal'!$I$38</xm:f>
            <x14:dxf>
              <fill>
                <patternFill>
                  <bgColor rgb="FFFF9999"/>
                </patternFill>
              </fill>
            </x14:dxf>
          </x14:cfRule>
          <xm:sqref>AT4766</xm:sqref>
        </x14:conditionalFormatting>
        <x14:conditionalFormatting xmlns:xm="http://schemas.microsoft.com/office/excel/2006/main">
          <x14:cfRule type="cellIs" priority="84" operator="notEqual" id="{4CDC1B5A-BE78-4991-AAB5-ADB6383F986F}">
            <xm:f>'Dotacion de personal'!$J$38</xm:f>
            <x14:dxf>
              <fill>
                <patternFill>
                  <bgColor rgb="FFFF9999"/>
                </patternFill>
              </fill>
            </x14:dxf>
          </x14:cfRule>
          <xm:sqref>AU4766</xm:sqref>
        </x14:conditionalFormatting>
        <x14:conditionalFormatting xmlns:xm="http://schemas.microsoft.com/office/excel/2006/main">
          <x14:cfRule type="cellIs" priority="83" operator="notEqual" id="{697C535F-C23D-4201-9BBC-90D00349057E}">
            <xm:f>'Dotacion de personal'!$F$39</xm:f>
            <x14:dxf>
              <fill>
                <patternFill>
                  <bgColor rgb="FFFF9999"/>
                </patternFill>
              </fill>
            </x14:dxf>
          </x14:cfRule>
          <xm:sqref>AQ4767</xm:sqref>
        </x14:conditionalFormatting>
        <x14:conditionalFormatting xmlns:xm="http://schemas.microsoft.com/office/excel/2006/main">
          <x14:cfRule type="cellIs" priority="82" operator="notEqual" id="{06203453-CF46-446C-B712-E629127DF8D9}">
            <xm:f>'Dotacion de personal'!$F$40</xm:f>
            <x14:dxf>
              <fill>
                <patternFill>
                  <bgColor rgb="FFFF9999"/>
                </patternFill>
              </fill>
            </x14:dxf>
          </x14:cfRule>
          <xm:sqref>AQ4768</xm:sqref>
        </x14:conditionalFormatting>
        <x14:conditionalFormatting xmlns:xm="http://schemas.microsoft.com/office/excel/2006/main">
          <x14:cfRule type="cellIs" priority="81" operator="notEqual" id="{1A66E72A-DFB0-4366-B80C-BB085C3D17B7}">
            <xm:f>'Dotacion de personal'!$G$39</xm:f>
            <x14:dxf>
              <fill>
                <patternFill>
                  <bgColor rgb="FFFF9999"/>
                </patternFill>
              </fill>
            </x14:dxf>
          </x14:cfRule>
          <xm:sqref>AR4767</xm:sqref>
        </x14:conditionalFormatting>
        <x14:conditionalFormatting xmlns:xm="http://schemas.microsoft.com/office/excel/2006/main">
          <x14:cfRule type="cellIs" priority="80" operator="notEqual" id="{222AF381-3997-421D-AB95-300C6B4DF7A5}">
            <xm:f>'Dotacion de personal'!$G$40</xm:f>
            <x14:dxf>
              <fill>
                <patternFill>
                  <bgColor rgb="FFFF9999"/>
                </patternFill>
              </fill>
            </x14:dxf>
          </x14:cfRule>
          <xm:sqref>AR4768</xm:sqref>
        </x14:conditionalFormatting>
        <x14:conditionalFormatting xmlns:xm="http://schemas.microsoft.com/office/excel/2006/main">
          <x14:cfRule type="cellIs" priority="79" operator="notEqual" id="{8D19C9F0-13C5-4187-8741-FA8CA9F3DEBD}">
            <xm:f>'Dotacion de personal'!$H$39</xm:f>
            <x14:dxf>
              <fill>
                <patternFill>
                  <bgColor rgb="FFFF9999"/>
                </patternFill>
              </fill>
            </x14:dxf>
          </x14:cfRule>
          <xm:sqref>AS4767</xm:sqref>
        </x14:conditionalFormatting>
        <x14:conditionalFormatting xmlns:xm="http://schemas.microsoft.com/office/excel/2006/main">
          <x14:cfRule type="cellIs" priority="78" operator="notEqual" id="{B276EC2C-E57F-4B9B-9274-3130C1BCB004}">
            <xm:f>'Dotacion de personal'!$H$40</xm:f>
            <x14:dxf>
              <fill>
                <patternFill>
                  <bgColor rgb="FFFF9999"/>
                </patternFill>
              </fill>
            </x14:dxf>
          </x14:cfRule>
          <xm:sqref>AS4768</xm:sqref>
        </x14:conditionalFormatting>
        <x14:conditionalFormatting xmlns:xm="http://schemas.microsoft.com/office/excel/2006/main">
          <x14:cfRule type="cellIs" priority="77" operator="notEqual" id="{50C38C6A-1CEE-463E-8639-636C92A77307}">
            <xm:f>'Dotacion de personal'!$I$39</xm:f>
            <x14:dxf>
              <fill>
                <patternFill>
                  <bgColor rgb="FFFF9999"/>
                </patternFill>
              </fill>
            </x14:dxf>
          </x14:cfRule>
          <xm:sqref>AT4767</xm:sqref>
        </x14:conditionalFormatting>
        <x14:conditionalFormatting xmlns:xm="http://schemas.microsoft.com/office/excel/2006/main">
          <x14:cfRule type="cellIs" priority="76" operator="notEqual" id="{06B90709-1855-4249-A2FE-C4F6558BF4F0}">
            <xm:f>'Dotacion de personal'!$I$40</xm:f>
            <x14:dxf>
              <fill>
                <patternFill>
                  <bgColor rgb="FFFF9999"/>
                </patternFill>
              </fill>
            </x14:dxf>
          </x14:cfRule>
          <xm:sqref>AT4768</xm:sqref>
        </x14:conditionalFormatting>
        <x14:conditionalFormatting xmlns:xm="http://schemas.microsoft.com/office/excel/2006/main">
          <x14:cfRule type="cellIs" priority="75" operator="notEqual" id="{0840C42C-1426-4121-AFE5-30BBBC7400DE}">
            <xm:f>'Dotacion de personal'!$J$39</xm:f>
            <x14:dxf>
              <fill>
                <patternFill>
                  <bgColor rgb="FFFF9999"/>
                </patternFill>
              </fill>
            </x14:dxf>
          </x14:cfRule>
          <xm:sqref>AU4767</xm:sqref>
        </x14:conditionalFormatting>
        <x14:conditionalFormatting xmlns:xm="http://schemas.microsoft.com/office/excel/2006/main">
          <x14:cfRule type="cellIs" priority="74" operator="notEqual" id="{0BDC4EFB-D1BE-422D-B3B8-6935EF3F4EFA}">
            <xm:f>'Dotacion de personal'!$J$40</xm:f>
            <x14:dxf>
              <fill>
                <patternFill>
                  <bgColor rgb="FFFF9999"/>
                </patternFill>
              </fill>
            </x14:dxf>
          </x14:cfRule>
          <xm:sqref>AU4768</xm:sqref>
        </x14:conditionalFormatting>
        <x14:conditionalFormatting xmlns:xm="http://schemas.microsoft.com/office/excel/2006/main">
          <x14:cfRule type="expression" priority="72" id="{552D0ECD-4CE4-4C56-A9A4-EF29A77556A5}">
            <xm:f>$H$419=Tablas!$C$10</xm:f>
            <x14:dxf>
              <border>
                <left style="thin">
                  <color auto="1"/>
                </left>
                <right style="thin">
                  <color auto="1"/>
                </right>
                <top style="thin">
                  <color auto="1"/>
                </top>
                <bottom style="thin">
                  <color auto="1"/>
                </bottom>
                <vertical/>
                <horizontal/>
              </border>
            </x14:dxf>
          </x14:cfRule>
          <xm:sqref>AP4741</xm:sqref>
        </x14:conditionalFormatting>
        <x14:conditionalFormatting xmlns:xm="http://schemas.microsoft.com/office/excel/2006/main">
          <x14:cfRule type="expression" priority="71" id="{2B7781B5-4649-4060-B81D-451F8DA3D6C6}">
            <xm:f>$H$419=Tablas!$C$10</xm:f>
            <x14:dxf>
              <border>
                <left style="thin">
                  <color auto="1"/>
                </left>
                <right style="thin">
                  <color auto="1"/>
                </right>
                <top style="thin">
                  <color auto="1"/>
                </top>
                <bottom style="thin">
                  <color auto="1"/>
                </bottom>
                <vertical/>
                <horizontal/>
              </border>
            </x14:dxf>
          </x14:cfRule>
          <xm:sqref>AQ4743:BB4743</xm:sqref>
        </x14:conditionalFormatting>
        <x14:conditionalFormatting xmlns:xm="http://schemas.microsoft.com/office/excel/2006/main">
          <x14:cfRule type="expression" priority="55" id="{625A4A67-AB96-4930-A276-6025DBA96A83}">
            <xm:f>AND($D$344=Tablas!$C$62,$G$344=Tablas!$C$54)</xm:f>
            <x14:dxf>
              <border>
                <left style="thin">
                  <color auto="1"/>
                </left>
                <right style="thin">
                  <color auto="1"/>
                </right>
                <top style="thin">
                  <color auto="1"/>
                </top>
                <bottom style="thin">
                  <color auto="1"/>
                </bottom>
                <vertical/>
                <horizontal/>
              </border>
            </x14:dxf>
          </x14:cfRule>
          <xm:sqref>AP4814:AU4829 AP4830:AT4830</xm:sqref>
        </x14:conditionalFormatting>
        <x14:conditionalFormatting xmlns:xm="http://schemas.microsoft.com/office/excel/2006/main">
          <x14:cfRule type="expression" priority="54" id="{03B99803-CB34-4FA4-A662-159329C62BA7}">
            <xm:f>AND($D$344=Tablas!$C$62,$G$344=Tablas!$C$54)</xm:f>
            <x14:dxf>
              <fill>
                <patternFill>
                  <bgColor rgb="FFB7E0FF"/>
                </patternFill>
              </fill>
            </x14:dxf>
          </x14:cfRule>
          <xm:sqref>AP4814:AU4814</xm:sqref>
        </x14:conditionalFormatting>
        <x14:conditionalFormatting xmlns:xm="http://schemas.microsoft.com/office/excel/2006/main">
          <x14:cfRule type="expression" priority="53" id="{EC25C9A2-D30B-4E56-9BFC-3A66343DC71D}">
            <xm:f>AND($D$344=Tablas!$C$62,$G$344=Tablas!$C$54)</xm:f>
            <x14:dxf>
              <fill>
                <patternFill>
                  <bgColor rgb="FFB7E0FF"/>
                </patternFill>
              </fill>
            </x14:dxf>
          </x14:cfRule>
          <xm:sqref>AP4830:AT4830</xm:sqref>
        </x14:conditionalFormatting>
        <x14:conditionalFormatting xmlns:xm="http://schemas.microsoft.com/office/excel/2006/main">
          <x14:cfRule type="expression" priority="51" id="{75768F57-65EB-447B-AD08-F88AA5FFA112}">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AP4757:AQ4760</xm:sqref>
        </x14:conditionalFormatting>
        <x14:conditionalFormatting xmlns:xm="http://schemas.microsoft.com/office/excel/2006/main">
          <x14:cfRule type="expression" priority="50" id="{863F8B3B-D5CE-4B84-B5C9-83BD8EC7EFA5}">
            <xm:f>OR(AND($D$344=Tablas!$C$61,$G$344=Tablas!$C$53),AND($D$344=Tablas!$C$61,$G$344=Tablas!$C$54),AND($D$344=Tablas!$C$62,$G$344=Tablas!$C$53),AND($D$344=Tablas!$C$62,$G$344=Tablas!$C$54),AND($D$344=Tablas!$C$62,$G$344=Tablas!$C$56))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AO4758:AO4760</xm:sqref>
        </x14:conditionalFormatting>
        <x14:conditionalFormatting xmlns:xm="http://schemas.microsoft.com/office/excel/2006/main">
          <x14:cfRule type="expression" priority="49" id="{2373C3A6-A3B4-4E6D-A7DF-08AC5B1630F4}">
            <xm:f>OR(AND($D$344=Tablas!$C$61,$G$344=Tablas!$C$53),AND($D$344=Tablas!$C$61,$G$344=Tablas!$C$54),AND($D$344=Tablas!$C$62,$G$344=Tablas!$C$53),AND($D$344=Tablas!$C$62,$G$344=Tablas!$C$54),AND($D$344=Tablas!$C$62,$G$344=Tablas!$C$56))</xm:f>
            <x14:dxf>
              <fill>
                <patternFill>
                  <bgColor rgb="FFB7E0FF"/>
                </patternFill>
              </fill>
            </x14:dxf>
          </x14:cfRule>
          <xm:sqref>AP4757:AQ4757</xm:sqref>
        </x14:conditionalFormatting>
        <x14:conditionalFormatting xmlns:xm="http://schemas.microsoft.com/office/excel/2006/main">
          <x14:cfRule type="expression" priority="48" id="{C0E35D1F-FB7E-445F-8976-25795A4F7FAE}">
            <xm:f>OR(AND($D$344=Tablas!$C$61,$G$344=Tablas!$C$53),AND($D$344=Tablas!$C$61,$G$344=Tablas!$C$54),AND($D$344=Tablas!$C$62,$G$344=Tablas!$C$53),AND($D$344=Tablas!$C$62,$G$344=Tablas!$C$54),AND($D$344=Tablas!$C$62,$G$344=Tablas!$C$56))</xm:f>
            <x14:dxf>
              <fill>
                <patternFill>
                  <bgColor rgb="FFB7E0FF"/>
                </patternFill>
              </fill>
            </x14:dxf>
          </x14:cfRule>
          <xm:sqref>AO4760</xm:sqref>
        </x14:conditionalFormatting>
        <x14:conditionalFormatting xmlns:xm="http://schemas.microsoft.com/office/excel/2006/main">
          <x14:cfRule type="expression" priority="47" id="{52FE8035-A139-4FF1-8C26-CEFC18B37614}">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AQ4765:AV4769</xm:sqref>
        </x14:conditionalFormatting>
        <x14:conditionalFormatting xmlns:xm="http://schemas.microsoft.com/office/excel/2006/main">
          <x14:cfRule type="expression" priority="46" id="{725FFC2D-3ED8-48E0-87B2-4CB4FFCC80FB}">
            <xm:f>OR(AND($D$344=Tablas!$C$61,$G$344=Tablas!$C$53),AND($D$344=Tablas!$C$54),AND($D$344=Tablas!$C$62,$G$344=Tablas!$C$53),AND($D$344=Tablas!$C$62,$G$344=Tablas!$C$54),AND($D$344=Tablas!$C$62,$G$344=Tablas!$C$56))</xm:f>
            <x14:dxf>
              <border>
                <left style="thin">
                  <color auto="1"/>
                </left>
                <right style="thin">
                  <color auto="1"/>
                </right>
                <top style="thin">
                  <color auto="1"/>
                </top>
                <bottom style="thin">
                  <color auto="1"/>
                </bottom>
                <vertical/>
                <horizontal/>
              </border>
            </x14:dxf>
          </x14:cfRule>
          <xm:sqref>AO4766:AP4769</xm:sqref>
        </x14:conditionalFormatting>
        <x14:conditionalFormatting xmlns:xm="http://schemas.microsoft.com/office/excel/2006/main">
          <x14:cfRule type="expression" priority="45" id="{B5EC715A-3322-4DD4-98E1-D9D119A0725B}">
            <xm:f>OR(AND($D$344=Tablas!$C$61,$G$344=Tablas!$C$53),AND($D$344=Tablas!$C$54),AND($D$344=Tablas!$C$62,$G$344=Tablas!$C$53),AND($D$344=Tablas!$C$62,$G$344=Tablas!$C$54),AND($D$344=Tablas!$C$62,$G$344=Tablas!$C$56))</xm:f>
            <x14:dxf>
              <fill>
                <patternFill>
                  <bgColor rgb="FFB9E0FF"/>
                </patternFill>
              </fill>
            </x14:dxf>
          </x14:cfRule>
          <xm:sqref>AQ4765:AV4765</xm:sqref>
        </x14:conditionalFormatting>
        <x14:conditionalFormatting xmlns:xm="http://schemas.microsoft.com/office/excel/2006/main">
          <x14:cfRule type="expression" priority="44" id="{9993CE1E-994E-4081-A032-2EEAA2B97AF4}">
            <xm:f>OR(AND($D$344=Tablas!$C$61,$G$344=Tablas!$C$53),AND($D$344=Tablas!$C$54),AND($D$344=Tablas!$C$62,$G$344=Tablas!$C$53),AND($D$344=Tablas!$C$62,$G$344=Tablas!$C$54),AND($D$344=Tablas!$C$62,$G$344=Tablas!$C$56))</xm:f>
            <x14:dxf>
              <fill>
                <patternFill>
                  <bgColor rgb="FFB9E0FF"/>
                </patternFill>
              </fill>
            </x14:dxf>
          </x14:cfRule>
          <xm:sqref>AV4766:AV4768</xm:sqref>
        </x14:conditionalFormatting>
        <x14:conditionalFormatting xmlns:xm="http://schemas.microsoft.com/office/excel/2006/main">
          <x14:cfRule type="expression" priority="43" id="{7C52E299-59FA-48C0-910D-1A4A3FC9CDFC}">
            <xm:f>OR(AND($D$344=Tablas!$C$61,$G$344=Tablas!$C$53),AND($D$344=Tablas!$C$54),AND($D$344=Tablas!$C$62,$G$344=Tablas!$C$53),AND($D$344=Tablas!$C$62,$G$344=Tablas!$C$54),AND($D$344=Tablas!$C$62,$G$344=Tablas!$C$56))</xm:f>
            <x14:dxf>
              <fill>
                <patternFill>
                  <bgColor rgb="FFB9E0FF"/>
                </patternFill>
              </fill>
            </x14:dxf>
          </x14:cfRule>
          <xm:sqref>AO4769:AV4769</xm:sqref>
        </x14:conditionalFormatting>
        <x14:conditionalFormatting xmlns:xm="http://schemas.microsoft.com/office/excel/2006/main">
          <x14:cfRule type="expression" priority="42" id="{11DBCE2F-D003-45E0-B296-8A558BF2A99D}">
            <xm:f>AND($E$198&lt;&gt;$J$209,OR(AND($D$104=Tablas!$C$61,$G$104=Tablas!$C$53),AND($D$104=Tablas!$C$61,$G$104=Tablas!$C$54),AND($D$104=Tablas!$C$62,$G$104=Tablas!$C$53),AND($D$104=Tablas!$C$62,$G$104=Tablas!$C$54),AND($D$104=Tablas!$C$62,$G$104=Tablas!$C$56)))</xm:f>
            <x14:dxf>
              <fill>
                <patternFill>
                  <bgColor rgb="FFFF9999"/>
                </patternFill>
              </fill>
            </x14:dxf>
          </x14:cfRule>
          <xm:sqref>AV4769</xm:sqref>
        </x14:conditionalFormatting>
        <x14:conditionalFormatting xmlns:xm="http://schemas.microsoft.com/office/excel/2006/main">
          <x14:cfRule type="expression" priority="41" id="{988C96A1-211B-4EBA-B6E8-E2A9C2ADA7CC}">
            <xm:f>AND($D$344=Tablas!$C$62,$G$344=Tablas!$C$54,$E$414&gt;0)</xm:f>
            <x14:dxf>
              <border>
                <left style="thin">
                  <color auto="1"/>
                </left>
                <right style="thin">
                  <color auto="1"/>
                </right>
                <top style="thin">
                  <color auto="1"/>
                </top>
                <bottom style="thin">
                  <color auto="1"/>
                </bottom>
              </border>
            </x14:dxf>
          </x14:cfRule>
          <xm:sqref>AR4804:AV4808</xm:sqref>
        </x14:conditionalFormatting>
        <x14:conditionalFormatting xmlns:xm="http://schemas.microsoft.com/office/excel/2006/main">
          <x14:cfRule type="expression" priority="40" id="{5AE78FA0-F0FB-420B-8B99-4DBDE89AB037}">
            <xm:f>AND($D$344=Tablas!$C$62,$G$344=Tablas!$C$54,$E$414&gt;0)</xm:f>
            <x14:dxf>
              <fill>
                <patternFill>
                  <bgColor rgb="FFB9E0FF"/>
                </patternFill>
              </fill>
            </x14:dxf>
          </x14:cfRule>
          <xm:sqref>AR4804:AV4804</xm:sqref>
        </x14:conditionalFormatting>
        <x14:conditionalFormatting xmlns:xm="http://schemas.microsoft.com/office/excel/2006/main">
          <x14:cfRule type="expression" priority="39" id="{009F08C6-BEB2-44F7-9923-055E9A951F4B}">
            <xm:f>AND($H$419=Tablas!$C$41,$H$431&lt;&gt;$E$414)</xm:f>
            <x14:dxf>
              <fill>
                <patternFill>
                  <bgColor rgb="FFFF9999"/>
                </patternFill>
              </fill>
            </x14:dxf>
          </x14:cfRule>
          <xm:sqref>AT4751</xm:sqref>
        </x14:conditionalFormatting>
        <x14:conditionalFormatting xmlns:xm="http://schemas.microsoft.com/office/excel/2006/main">
          <x14:cfRule type="expression" priority="38" id="{F96C399E-51EC-4EF8-B0F6-9827D2F9F700}">
            <xm:f>AND($D$344=Tablas!$C$62,$G$344=Tablas!$C$54)</xm:f>
            <x14:dxf>
              <border>
                <left style="thin">
                  <color auto="1"/>
                </left>
                <right style="thin">
                  <color auto="1"/>
                </right>
                <top style="thin">
                  <color auto="1"/>
                </top>
                <bottom style="thin">
                  <color auto="1"/>
                </bottom>
                <vertical/>
                <horizontal/>
              </border>
            </x14:dxf>
          </x14:cfRule>
          <xm:sqref>I750</xm:sqref>
        </x14:conditionalFormatting>
        <x14:conditionalFormatting xmlns:xm="http://schemas.microsoft.com/office/excel/2006/main">
          <x14:cfRule type="expression" priority="37" id="{CF0DAC73-4395-4A7F-9DC2-477EFF4DC0F8}">
            <xm:f>AND($D$344=Tablas!$C$62,$G$344=Tablas!$C$54)</xm:f>
            <x14:dxf>
              <border>
                <left style="thin">
                  <color auto="1"/>
                </left>
                <right style="thin">
                  <color auto="1"/>
                </right>
                <top style="thin">
                  <color auto="1"/>
                </top>
                <bottom style="thin">
                  <color auto="1"/>
                </bottom>
                <vertical/>
                <horizontal/>
              </border>
            </x14:dxf>
          </x14:cfRule>
          <xm:sqref>I990</xm:sqref>
        </x14:conditionalFormatting>
        <x14:conditionalFormatting xmlns:xm="http://schemas.microsoft.com/office/excel/2006/main">
          <x14:cfRule type="expression" priority="36" id="{EDD777CD-1E72-4A90-851B-0B19542BE09C}">
            <xm:f>AND($D$344=Tablas!$C$62,$G$344=Tablas!$C$54)</xm:f>
            <x14:dxf>
              <border>
                <left style="thin">
                  <color auto="1"/>
                </left>
                <right style="thin">
                  <color auto="1"/>
                </right>
                <top style="thin">
                  <color auto="1"/>
                </top>
                <bottom style="thin">
                  <color auto="1"/>
                </bottom>
                <vertical/>
                <horizontal/>
              </border>
            </x14:dxf>
          </x14:cfRule>
          <xm:sqref>I1230</xm:sqref>
        </x14:conditionalFormatting>
        <x14:conditionalFormatting xmlns:xm="http://schemas.microsoft.com/office/excel/2006/main">
          <x14:cfRule type="expression" priority="35" id="{714FE366-F656-4B86-B33C-0FC0469CD793}">
            <xm:f>AND($D$344=Tablas!$C$62,$G$344=Tablas!$C$54)</xm:f>
            <x14:dxf>
              <border>
                <left style="thin">
                  <color auto="1"/>
                </left>
                <right style="thin">
                  <color auto="1"/>
                </right>
                <top style="thin">
                  <color auto="1"/>
                </top>
                <bottom style="thin">
                  <color auto="1"/>
                </bottom>
                <vertical/>
                <horizontal/>
              </border>
            </x14:dxf>
          </x14:cfRule>
          <xm:sqref>I1470</xm:sqref>
        </x14:conditionalFormatting>
        <x14:conditionalFormatting xmlns:xm="http://schemas.microsoft.com/office/excel/2006/main">
          <x14:cfRule type="expression" priority="34" id="{07502947-0C41-4CA7-B390-F992F51C6140}">
            <xm:f>AND($D$344=Tablas!$C$62,$G$344=Tablas!$C$54)</xm:f>
            <x14:dxf>
              <border>
                <left style="thin">
                  <color auto="1"/>
                </left>
                <right style="thin">
                  <color auto="1"/>
                </right>
                <top style="thin">
                  <color auto="1"/>
                </top>
                <bottom style="thin">
                  <color auto="1"/>
                </bottom>
                <vertical/>
                <horizontal/>
              </border>
            </x14:dxf>
          </x14:cfRule>
          <xm:sqref>I1710</xm:sqref>
        </x14:conditionalFormatting>
        <x14:conditionalFormatting xmlns:xm="http://schemas.microsoft.com/office/excel/2006/main">
          <x14:cfRule type="expression" priority="33" id="{AE107F29-885A-433F-9A96-CDC4B74E6D26}">
            <xm:f>AND($D$344=Tablas!$C$62,$G$344=Tablas!$C$54)</xm:f>
            <x14:dxf>
              <border>
                <left style="thin">
                  <color auto="1"/>
                </left>
                <right style="thin">
                  <color auto="1"/>
                </right>
                <top style="thin">
                  <color auto="1"/>
                </top>
                <bottom style="thin">
                  <color auto="1"/>
                </bottom>
                <vertical/>
                <horizontal/>
              </border>
            </x14:dxf>
          </x14:cfRule>
          <xm:sqref>I1950</xm:sqref>
        </x14:conditionalFormatting>
        <x14:conditionalFormatting xmlns:xm="http://schemas.microsoft.com/office/excel/2006/main">
          <x14:cfRule type="expression" priority="32" id="{DC8B14F2-64FB-4219-8DB2-94D4F5603BD8}">
            <xm:f>AND($D$344=Tablas!$C$62,$G$344=Tablas!$C$54)</xm:f>
            <x14:dxf>
              <border>
                <left style="thin">
                  <color auto="1"/>
                </left>
                <right style="thin">
                  <color auto="1"/>
                </right>
                <top style="thin">
                  <color auto="1"/>
                </top>
                <bottom style="thin">
                  <color auto="1"/>
                </bottom>
                <vertical/>
                <horizontal/>
              </border>
            </x14:dxf>
          </x14:cfRule>
          <xm:sqref>I2190</xm:sqref>
        </x14:conditionalFormatting>
        <x14:conditionalFormatting xmlns:xm="http://schemas.microsoft.com/office/excel/2006/main">
          <x14:cfRule type="expression" priority="31" id="{13467BB7-7019-4FC7-BFDF-A874B057E44C}">
            <xm:f>AND($D$344=Tablas!$C$62,$G$344=Tablas!$C$54)</xm:f>
            <x14:dxf>
              <border>
                <left style="thin">
                  <color auto="1"/>
                </left>
                <right style="thin">
                  <color auto="1"/>
                </right>
                <top style="thin">
                  <color auto="1"/>
                </top>
                <bottom style="thin">
                  <color auto="1"/>
                </bottom>
                <vertical/>
                <horizontal/>
              </border>
            </x14:dxf>
          </x14:cfRule>
          <xm:sqref>I2430</xm:sqref>
        </x14:conditionalFormatting>
        <x14:conditionalFormatting xmlns:xm="http://schemas.microsoft.com/office/excel/2006/main">
          <x14:cfRule type="expression" priority="30" id="{43E49C17-19AA-40C6-BCF2-7C5CD8D727F0}">
            <xm:f>AND($D$344=Tablas!$C$62,$G$344=Tablas!$C$54)</xm:f>
            <x14:dxf>
              <border>
                <left style="thin">
                  <color auto="1"/>
                </left>
                <right style="thin">
                  <color auto="1"/>
                </right>
                <top style="thin">
                  <color auto="1"/>
                </top>
                <bottom style="thin">
                  <color auto="1"/>
                </bottom>
                <vertical/>
                <horizontal/>
              </border>
            </x14:dxf>
          </x14:cfRule>
          <xm:sqref>I2670</xm:sqref>
        </x14:conditionalFormatting>
        <x14:conditionalFormatting xmlns:xm="http://schemas.microsoft.com/office/excel/2006/main">
          <x14:cfRule type="expression" priority="29" id="{79FB064A-8BF3-4CEC-924A-8E650B689597}">
            <xm:f>AND($D$344=Tablas!$C$62,$G$344=Tablas!$C$54)</xm:f>
            <x14:dxf>
              <border>
                <left style="thin">
                  <color auto="1"/>
                </left>
                <right style="thin">
                  <color auto="1"/>
                </right>
                <top style="thin">
                  <color auto="1"/>
                </top>
                <bottom style="thin">
                  <color auto="1"/>
                </bottom>
                <vertical/>
                <horizontal/>
              </border>
            </x14:dxf>
          </x14:cfRule>
          <xm:sqref>I2910</xm:sqref>
        </x14:conditionalFormatting>
        <x14:conditionalFormatting xmlns:xm="http://schemas.microsoft.com/office/excel/2006/main">
          <x14:cfRule type="expression" priority="28" id="{E976E2BD-9F1E-46C0-B596-A75681CB971D}">
            <xm:f>AND($D$344=Tablas!$C$62,$G$344=Tablas!$C$54)</xm:f>
            <x14:dxf>
              <border>
                <left style="thin">
                  <color auto="1"/>
                </left>
                <right style="thin">
                  <color auto="1"/>
                </right>
                <top style="thin">
                  <color auto="1"/>
                </top>
                <bottom style="thin">
                  <color auto="1"/>
                </bottom>
                <vertical/>
                <horizontal/>
              </border>
            </x14:dxf>
          </x14:cfRule>
          <xm:sqref>I3150</xm:sqref>
        </x14:conditionalFormatting>
        <x14:conditionalFormatting xmlns:xm="http://schemas.microsoft.com/office/excel/2006/main">
          <x14:cfRule type="expression" priority="27" id="{6AE890A0-49DE-4794-A8BA-1D8CE802361B}">
            <xm:f>AND($D$344=Tablas!$C$62,$G$344=Tablas!$C$54)</xm:f>
            <x14:dxf>
              <border>
                <left style="thin">
                  <color auto="1"/>
                </left>
                <right style="thin">
                  <color auto="1"/>
                </right>
                <top style="thin">
                  <color auto="1"/>
                </top>
                <bottom style="thin">
                  <color auto="1"/>
                </bottom>
                <vertical/>
                <horizontal/>
              </border>
            </x14:dxf>
          </x14:cfRule>
          <xm:sqref>I3390</xm:sqref>
        </x14:conditionalFormatting>
        <x14:conditionalFormatting xmlns:xm="http://schemas.microsoft.com/office/excel/2006/main">
          <x14:cfRule type="expression" priority="26" id="{F4055178-9625-4ED4-B8DC-0F4D603C8D52}">
            <xm:f>AND($D$344=Tablas!$C$62,$G$344=Tablas!$C$54)</xm:f>
            <x14:dxf>
              <border>
                <left style="thin">
                  <color auto="1"/>
                </left>
                <right style="thin">
                  <color auto="1"/>
                </right>
                <top style="thin">
                  <color auto="1"/>
                </top>
                <bottom style="thin">
                  <color auto="1"/>
                </bottom>
                <vertical/>
                <horizontal/>
              </border>
            </x14:dxf>
          </x14:cfRule>
          <xm:sqref>I3630</xm:sqref>
        </x14:conditionalFormatting>
        <x14:conditionalFormatting xmlns:xm="http://schemas.microsoft.com/office/excel/2006/main">
          <x14:cfRule type="expression" priority="25" id="{AD3D50AA-7EDA-4650-9609-020D19D2591D}">
            <xm:f>AND($D$344=Tablas!$C$62,$G$344=Tablas!$C$54)</xm:f>
            <x14:dxf>
              <border>
                <left style="thin">
                  <color auto="1"/>
                </left>
                <right style="thin">
                  <color auto="1"/>
                </right>
                <top style="thin">
                  <color auto="1"/>
                </top>
                <bottom style="thin">
                  <color auto="1"/>
                </bottom>
                <vertical/>
                <horizontal/>
              </border>
            </x14:dxf>
          </x14:cfRule>
          <xm:sqref>I3870</xm:sqref>
        </x14:conditionalFormatting>
        <x14:conditionalFormatting xmlns:xm="http://schemas.microsoft.com/office/excel/2006/main">
          <x14:cfRule type="expression" priority="24" id="{C38F552E-994A-4FAF-AD19-2A1CCE8914FD}">
            <xm:f>AND($D$344=Tablas!$C$62,$G$344=Tablas!$C$54)</xm:f>
            <x14:dxf>
              <border>
                <left style="thin">
                  <color auto="1"/>
                </left>
                <right style="thin">
                  <color auto="1"/>
                </right>
                <top style="thin">
                  <color auto="1"/>
                </top>
                <bottom style="thin">
                  <color auto="1"/>
                </bottom>
                <vertical/>
                <horizontal/>
              </border>
            </x14:dxf>
          </x14:cfRule>
          <xm:sqref>I4110</xm:sqref>
        </x14:conditionalFormatting>
        <x14:conditionalFormatting xmlns:xm="http://schemas.microsoft.com/office/excel/2006/main">
          <x14:cfRule type="expression" priority="23" id="{5DF5349B-7E56-4837-88F7-AA1102DBBCA5}">
            <xm:f>AND($D$344=Tablas!$C$62,$G$344=Tablas!$C$54)</xm:f>
            <x14:dxf>
              <border>
                <left style="thin">
                  <color auto="1"/>
                </left>
                <right style="thin">
                  <color auto="1"/>
                </right>
                <top style="thin">
                  <color auto="1"/>
                </top>
                <bottom style="thin">
                  <color auto="1"/>
                </bottom>
                <vertical/>
                <horizontal/>
              </border>
            </x14:dxf>
          </x14:cfRule>
          <xm:sqref>I4350</xm:sqref>
        </x14:conditionalFormatting>
        <x14:conditionalFormatting xmlns:xm="http://schemas.microsoft.com/office/excel/2006/main">
          <x14:cfRule type="expression" priority="22" id="{2C4811BF-E0E4-4FA4-80BD-9858F29EDFA2}">
            <xm:f>AND($D$344=Tablas!$C$62,$G$344=Tablas!$C$54)</xm:f>
            <x14:dxf>
              <border>
                <left style="thin">
                  <color auto="1"/>
                </left>
                <right style="thin">
                  <color auto="1"/>
                </right>
                <top style="thin">
                  <color auto="1"/>
                </top>
                <bottom style="thin">
                  <color auto="1"/>
                </bottom>
                <vertical/>
                <horizontal/>
              </border>
            </x14:dxf>
          </x14:cfRule>
          <xm:sqref>I4590</xm:sqref>
        </x14:conditionalFormatting>
        <x14:conditionalFormatting xmlns:xm="http://schemas.microsoft.com/office/excel/2006/main">
          <x14:cfRule type="expression" priority="21" id="{C93E83B2-CA7F-4275-90BB-C540BCD73FDA}">
            <xm:f>AND($D$344=Tablas!$C$62,$G$344=Tablas!$C$54)</xm:f>
            <x14:dxf>
              <border>
                <left style="thin">
                  <color auto="1"/>
                </left>
                <right style="thin">
                  <color auto="1"/>
                </right>
                <top style="thin">
                  <color auto="1"/>
                </top>
                <bottom style="thin">
                  <color auto="1"/>
                </bottom>
                <vertical/>
                <horizontal/>
              </border>
            </x14:dxf>
          </x14:cfRule>
          <xm:sqref>I4830</xm:sqref>
        </x14:conditionalFormatting>
        <x14:conditionalFormatting xmlns:xm="http://schemas.microsoft.com/office/excel/2006/main">
          <x14:cfRule type="expression" priority="20" id="{23B27AC2-65F4-4397-94A6-550925AFA18F}">
            <xm:f>AND($D$344=Tablas!$C$62,$G$344=Tablas!$C$54)</xm:f>
            <x14:dxf>
              <border>
                <left style="thin">
                  <color auto="1"/>
                </left>
                <right style="thin">
                  <color auto="1"/>
                </right>
                <top style="thin">
                  <color auto="1"/>
                </top>
                <bottom style="thin">
                  <color auto="1"/>
                </bottom>
                <vertical/>
                <horizontal/>
              </border>
            </x14:dxf>
          </x14:cfRule>
          <xm:sqref>AU4830</xm:sqref>
        </x14:conditionalFormatting>
        <x14:conditionalFormatting xmlns:xm="http://schemas.microsoft.com/office/excel/2006/main">
          <x14:cfRule type="expression" priority="19" id="{79E160B3-BEB0-4852-8AAE-B426FA8E1376}">
            <xm:f>AND($D$344=Tablas!$C$62,$G$344=Tablas!$C$54)</xm:f>
            <x14:dxf>
              <border>
                <left style="thin">
                  <color auto="1"/>
                </left>
                <right style="thin">
                  <color auto="1"/>
                </right>
                <top style="thin">
                  <color auto="1"/>
                </top>
                <bottom style="thin">
                  <color auto="1"/>
                </bottom>
                <vertical/>
                <horizontal/>
              </border>
            </x14:dxf>
          </x14:cfRule>
          <xm:sqref>AU4590</xm:sqref>
        </x14:conditionalFormatting>
        <x14:conditionalFormatting xmlns:xm="http://schemas.microsoft.com/office/excel/2006/main">
          <x14:cfRule type="expression" priority="18" id="{EDBFF6CF-EFBA-49E6-A40D-B3840A5EE621}">
            <xm:f>AND($D$344=Tablas!$C$62,$G$344=Tablas!$C$54)</xm:f>
            <x14:dxf>
              <border>
                <left style="thin">
                  <color auto="1"/>
                </left>
                <right style="thin">
                  <color auto="1"/>
                </right>
                <top style="thin">
                  <color auto="1"/>
                </top>
                <bottom style="thin">
                  <color auto="1"/>
                </bottom>
                <vertical/>
                <horizontal/>
              </border>
            </x14:dxf>
          </x14:cfRule>
          <xm:sqref>AU4350</xm:sqref>
        </x14:conditionalFormatting>
        <x14:conditionalFormatting xmlns:xm="http://schemas.microsoft.com/office/excel/2006/main">
          <x14:cfRule type="expression" priority="17" id="{BBAEB12B-0C58-420D-9370-A86F383DA3DF}">
            <xm:f>AND($D$344=Tablas!$C$62,$G$344=Tablas!$C$54)</xm:f>
            <x14:dxf>
              <border>
                <left style="thin">
                  <color auto="1"/>
                </left>
                <right style="thin">
                  <color auto="1"/>
                </right>
                <top style="thin">
                  <color auto="1"/>
                </top>
                <bottom style="thin">
                  <color auto="1"/>
                </bottom>
                <vertical/>
                <horizontal/>
              </border>
            </x14:dxf>
          </x14:cfRule>
          <xm:sqref>AU4110</xm:sqref>
        </x14:conditionalFormatting>
        <x14:conditionalFormatting xmlns:xm="http://schemas.microsoft.com/office/excel/2006/main">
          <x14:cfRule type="expression" priority="16" id="{4311CAE6-DD51-49A4-91CF-58AFE9C41D24}">
            <xm:f>AND($D$344=Tablas!$C$62,$G$344=Tablas!$C$54)</xm:f>
            <x14:dxf>
              <border>
                <left style="thin">
                  <color auto="1"/>
                </left>
                <right style="thin">
                  <color auto="1"/>
                </right>
                <top style="thin">
                  <color auto="1"/>
                </top>
                <bottom style="thin">
                  <color auto="1"/>
                </bottom>
                <vertical/>
                <horizontal/>
              </border>
            </x14:dxf>
          </x14:cfRule>
          <xm:sqref>AU3870</xm:sqref>
        </x14:conditionalFormatting>
        <x14:conditionalFormatting xmlns:xm="http://schemas.microsoft.com/office/excel/2006/main">
          <x14:cfRule type="expression" priority="15" id="{2C5D523A-F983-4498-86C5-6DB4D01C2977}">
            <xm:f>AND($D$344=Tablas!$C$62,$G$344=Tablas!$C$54)</xm:f>
            <x14:dxf>
              <border>
                <left style="thin">
                  <color auto="1"/>
                </left>
                <right style="thin">
                  <color auto="1"/>
                </right>
                <top style="thin">
                  <color auto="1"/>
                </top>
                <bottom style="thin">
                  <color auto="1"/>
                </bottom>
                <vertical/>
                <horizontal/>
              </border>
            </x14:dxf>
          </x14:cfRule>
          <xm:sqref>AU3630</xm:sqref>
        </x14:conditionalFormatting>
        <x14:conditionalFormatting xmlns:xm="http://schemas.microsoft.com/office/excel/2006/main">
          <x14:cfRule type="expression" priority="14" id="{FFFE8EF3-F459-4637-9964-4A63E29A69A7}">
            <xm:f>AND($D$344=Tablas!$C$62,$G$344=Tablas!$C$54)</xm:f>
            <x14:dxf>
              <border>
                <left style="thin">
                  <color auto="1"/>
                </left>
                <right style="thin">
                  <color auto="1"/>
                </right>
                <top style="thin">
                  <color auto="1"/>
                </top>
                <bottom style="thin">
                  <color auto="1"/>
                </bottom>
                <vertical/>
                <horizontal/>
              </border>
            </x14:dxf>
          </x14:cfRule>
          <xm:sqref>AU3390</xm:sqref>
        </x14:conditionalFormatting>
        <x14:conditionalFormatting xmlns:xm="http://schemas.microsoft.com/office/excel/2006/main">
          <x14:cfRule type="expression" priority="13" id="{95B84A96-50A4-4C3D-B8C0-15498DC6E14E}">
            <xm:f>AND($D$344=Tablas!$C$62,$G$344=Tablas!$C$54)</xm:f>
            <x14:dxf>
              <border>
                <left style="thin">
                  <color auto="1"/>
                </left>
                <right style="thin">
                  <color auto="1"/>
                </right>
                <top style="thin">
                  <color auto="1"/>
                </top>
                <bottom style="thin">
                  <color auto="1"/>
                </bottom>
                <vertical/>
                <horizontal/>
              </border>
            </x14:dxf>
          </x14:cfRule>
          <xm:sqref>AU3150</xm:sqref>
        </x14:conditionalFormatting>
        <x14:conditionalFormatting xmlns:xm="http://schemas.microsoft.com/office/excel/2006/main">
          <x14:cfRule type="expression" priority="12" id="{C0D355D3-40B5-4DA2-BD07-32765A6C823E}">
            <xm:f>AND($D$344=Tablas!$C$62,$G$344=Tablas!$C$54)</xm:f>
            <x14:dxf>
              <border>
                <left style="thin">
                  <color auto="1"/>
                </left>
                <right style="thin">
                  <color auto="1"/>
                </right>
                <top style="thin">
                  <color auto="1"/>
                </top>
                <bottom style="thin">
                  <color auto="1"/>
                </bottom>
                <vertical/>
                <horizontal/>
              </border>
            </x14:dxf>
          </x14:cfRule>
          <xm:sqref>AU2910</xm:sqref>
        </x14:conditionalFormatting>
        <x14:conditionalFormatting xmlns:xm="http://schemas.microsoft.com/office/excel/2006/main">
          <x14:cfRule type="expression" priority="11" id="{6F192769-9CF7-495C-AAD0-BD3B7DB563DD}">
            <xm:f>AND($D$344=Tablas!$C$62,$G$344=Tablas!$C$54)</xm:f>
            <x14:dxf>
              <border>
                <left style="thin">
                  <color auto="1"/>
                </left>
                <right style="thin">
                  <color auto="1"/>
                </right>
                <top style="thin">
                  <color auto="1"/>
                </top>
                <bottom style="thin">
                  <color auto="1"/>
                </bottom>
                <vertical/>
                <horizontal/>
              </border>
            </x14:dxf>
          </x14:cfRule>
          <xm:sqref>AU2670</xm:sqref>
        </x14:conditionalFormatting>
        <x14:conditionalFormatting xmlns:xm="http://schemas.microsoft.com/office/excel/2006/main">
          <x14:cfRule type="expression" priority="10" id="{B9BFC89E-8940-4393-B5D4-02D382DBD37E}">
            <xm:f>AND($D$344=Tablas!$C$62,$G$344=Tablas!$C$54)</xm:f>
            <x14:dxf>
              <border>
                <left style="thin">
                  <color auto="1"/>
                </left>
                <right style="thin">
                  <color auto="1"/>
                </right>
                <top style="thin">
                  <color auto="1"/>
                </top>
                <bottom style="thin">
                  <color auto="1"/>
                </bottom>
                <vertical/>
                <horizontal/>
              </border>
            </x14:dxf>
          </x14:cfRule>
          <xm:sqref>AU2430</xm:sqref>
        </x14:conditionalFormatting>
        <x14:conditionalFormatting xmlns:xm="http://schemas.microsoft.com/office/excel/2006/main">
          <x14:cfRule type="expression" priority="9" id="{68FBB9C8-3518-41BC-99C9-4B8A8404C174}">
            <xm:f>AND($D$344=Tablas!$C$62,$G$344=Tablas!$C$54)</xm:f>
            <x14:dxf>
              <border>
                <left style="thin">
                  <color auto="1"/>
                </left>
                <right style="thin">
                  <color auto="1"/>
                </right>
                <top style="thin">
                  <color auto="1"/>
                </top>
                <bottom style="thin">
                  <color auto="1"/>
                </bottom>
                <vertical/>
                <horizontal/>
              </border>
            </x14:dxf>
          </x14:cfRule>
          <xm:sqref>AU2190</xm:sqref>
        </x14:conditionalFormatting>
        <x14:conditionalFormatting xmlns:xm="http://schemas.microsoft.com/office/excel/2006/main">
          <x14:cfRule type="expression" priority="8" id="{ECA373BA-B9EE-41A3-B75F-401AAFADD5B2}">
            <xm:f>AND($D$344=Tablas!$C$62,$G$344=Tablas!$C$54)</xm:f>
            <x14:dxf>
              <border>
                <left style="thin">
                  <color auto="1"/>
                </left>
                <right style="thin">
                  <color auto="1"/>
                </right>
                <top style="thin">
                  <color auto="1"/>
                </top>
                <bottom style="thin">
                  <color auto="1"/>
                </bottom>
                <vertical/>
                <horizontal/>
              </border>
            </x14:dxf>
          </x14:cfRule>
          <xm:sqref>AU1950</xm:sqref>
        </x14:conditionalFormatting>
        <x14:conditionalFormatting xmlns:xm="http://schemas.microsoft.com/office/excel/2006/main">
          <x14:cfRule type="expression" priority="7" id="{F9D3E579-2F1A-467B-A5CB-57D1EC33364F}">
            <xm:f>AND($D$344=Tablas!$C$62,$G$344=Tablas!$C$54)</xm:f>
            <x14:dxf>
              <border>
                <left style="thin">
                  <color auto="1"/>
                </left>
                <right style="thin">
                  <color auto="1"/>
                </right>
                <top style="thin">
                  <color auto="1"/>
                </top>
                <bottom style="thin">
                  <color auto="1"/>
                </bottom>
                <vertical/>
                <horizontal/>
              </border>
            </x14:dxf>
          </x14:cfRule>
          <xm:sqref>AU1710</xm:sqref>
        </x14:conditionalFormatting>
        <x14:conditionalFormatting xmlns:xm="http://schemas.microsoft.com/office/excel/2006/main">
          <x14:cfRule type="expression" priority="6" id="{D5976138-63B7-4164-898F-E9CEC9D4D015}">
            <xm:f>AND($D$344=Tablas!$C$62,$G$344=Tablas!$C$54)</xm:f>
            <x14:dxf>
              <border>
                <left style="thin">
                  <color auto="1"/>
                </left>
                <right style="thin">
                  <color auto="1"/>
                </right>
                <top style="thin">
                  <color auto="1"/>
                </top>
                <bottom style="thin">
                  <color auto="1"/>
                </bottom>
                <vertical/>
                <horizontal/>
              </border>
            </x14:dxf>
          </x14:cfRule>
          <xm:sqref>AU1470</xm:sqref>
        </x14:conditionalFormatting>
        <x14:conditionalFormatting xmlns:xm="http://schemas.microsoft.com/office/excel/2006/main">
          <x14:cfRule type="expression" priority="5" id="{1976B216-39D7-4FB0-85E1-13D048FB397D}">
            <xm:f>AND($D$344=Tablas!$C$62,$G$344=Tablas!$C$54)</xm:f>
            <x14:dxf>
              <border>
                <left style="thin">
                  <color auto="1"/>
                </left>
                <right style="thin">
                  <color auto="1"/>
                </right>
                <top style="thin">
                  <color auto="1"/>
                </top>
                <bottom style="thin">
                  <color auto="1"/>
                </bottom>
                <vertical/>
                <horizontal/>
              </border>
            </x14:dxf>
          </x14:cfRule>
          <xm:sqref>AU1230</xm:sqref>
        </x14:conditionalFormatting>
        <x14:conditionalFormatting xmlns:xm="http://schemas.microsoft.com/office/excel/2006/main">
          <x14:cfRule type="expression" priority="4" id="{EEA65C03-7F43-43B3-AA56-B28FF192E16A}">
            <xm:f>AND($D$344=Tablas!$C$62,$G$344=Tablas!$C$54)</xm:f>
            <x14:dxf>
              <border>
                <left style="thin">
                  <color auto="1"/>
                </left>
                <right style="thin">
                  <color auto="1"/>
                </right>
                <top style="thin">
                  <color auto="1"/>
                </top>
                <bottom style="thin">
                  <color auto="1"/>
                </bottom>
                <vertical/>
                <horizontal/>
              </border>
            </x14:dxf>
          </x14:cfRule>
          <xm:sqref>AU990</xm:sqref>
        </x14:conditionalFormatting>
        <x14:conditionalFormatting xmlns:xm="http://schemas.microsoft.com/office/excel/2006/main">
          <x14:cfRule type="expression" priority="3" id="{B90260FB-7267-4FDC-AB36-E3C89C21785B}">
            <xm:f>AND($D$344=Tablas!$C$62,$G$344=Tablas!$C$54)</xm:f>
            <x14:dxf>
              <border>
                <left style="thin">
                  <color auto="1"/>
                </left>
                <right style="thin">
                  <color auto="1"/>
                </right>
                <top style="thin">
                  <color auto="1"/>
                </top>
                <bottom style="thin">
                  <color auto="1"/>
                </bottom>
                <vertical/>
                <horizontal/>
              </border>
            </x14:dxf>
          </x14:cfRule>
          <xm:sqref>AU750</xm:sqref>
        </x14:conditionalFormatting>
        <x14:conditionalFormatting xmlns:xm="http://schemas.microsoft.com/office/excel/2006/main">
          <x14:cfRule type="expression" priority="2" id="{1DE4594D-8332-4AD7-9861-75EE75510F87}">
            <xm:f>AND($D$344=Tablas!$C$62,$G$344=Tablas!$C$54)</xm:f>
            <x14:dxf>
              <border>
                <left style="thin">
                  <color auto="1"/>
                </left>
                <right style="thin">
                  <color auto="1"/>
                </right>
                <top style="thin">
                  <color auto="1"/>
                </top>
                <bottom style="thin">
                  <color auto="1"/>
                </bottom>
                <vertical/>
                <horizontal/>
              </border>
            </x14:dxf>
          </x14:cfRule>
          <xm:sqref>AU510</xm:sqref>
        </x14:conditionalFormatting>
        <x14:conditionalFormatting xmlns:xm="http://schemas.microsoft.com/office/excel/2006/main">
          <x14:cfRule type="expression" priority="1" id="{0ABC00FE-11B4-44C9-9A88-0502F70A7D02}">
            <xm:f>AND($D$344=Tablas!$C$62,$G$344=Tablas!$C$54)</xm:f>
            <x14:dxf>
              <border>
                <left style="thin">
                  <color auto="1"/>
                </left>
                <right style="thin">
                  <color auto="1"/>
                </right>
                <top style="thin">
                  <color auto="1"/>
                </top>
                <bottom style="thin">
                  <color auto="1"/>
                </bottom>
                <vertical/>
                <horizontal/>
              </border>
            </x14:dxf>
          </x14:cfRule>
          <xm:sqref>AU270</xm:sqref>
        </x14:conditionalFormatting>
      </x14:conditionalFormattings>
    </ext>
    <ext xmlns:x14="http://schemas.microsoft.com/office/spreadsheetml/2009/9/main" uri="{CCE6A557-97BC-4b89-ADB6-D9C93CAAB3DF}">
      <x14:dataValidations xmlns:xm="http://schemas.microsoft.com/office/excel/2006/main" count="7">
        <x14:dataValidation type="list" showInputMessage="1" showErrorMessage="1" errorTitle="Error" error="Debe ingresar un valor de la lista desplegable." promptTitle="Tipologia" prompt="Dato obligatorio. Deberá ingresar una de las opciones de la lista desplegable.">
          <x14:formula1>
            <xm:f>Tablas!$H$1201:$H$1274</xm:f>
          </x14:formula1>
          <xm:sqref>D122:H122 D362:H362 D4682:H4682 D602:H602 D842:H842 D1082:H1082 D1322:H1322 D1562:H1562 D1802:H1802 D2042:H2042 D2282:H2282 D2522:H2522 D2762:H2762 D3002:H3002 D3242:H3242 D3482:H3482 D3722:H3722 D3962:H3962 D4202:H4202 D4442:H4442 AP122:AT122 AP362:AT362 AP602:AT602 AP842:AT842 AP1082:AT1082 AP1322:AT1322 AP1562:AT1562 AP1802:AT1802 AP2042:AT2042 AP2282:AT2282 AP2522:AT2522 AP2762:AT2762 AP3002:AT3002 AP3242:AT3242 AP3482:AT3482 AP3722:AT3722 AP3962:AT3962 AP4202:AT4202 AP4442:AT4442 AP4682:AT4682</xm:sqref>
        </x14:dataValidation>
        <x14:dataValidation type="list" showInputMessage="1" showErrorMessage="1" promptTitle="Tipo de formación" prompt="Dato obligatorio. Debe seleccionar una opción de la lista desplegable (Abierta o Cerrada)">
          <x14:formula1>
            <xm:f>Tablas!$C$61:$C$62</xm:f>
          </x14:formula1>
          <xm:sqref>D104 D344 D4664 D584 D824 D1064 D1304 D1544 D1784 D2024 D2264 D2504 D2744 D2984 D3224 D3464 D3704 D3944 D4184 D4424 AP104 AP344 AP584 AP824 AP1064 AP1304 AP1544 AP1784 AP2024 AP2264 AP2504 AP2744 AP2984 AP3224 AP3464 AP3704 AP3944 AP4184 AP4424 AP4664</xm:sqref>
        </x14:dataValidation>
        <x14:dataValidation type="list" showInputMessage="1" showErrorMessage="1" errorTitle="Error" error="Debe ingresar una opción de la lista desplegable." promptTitle="Tipo de institución" prompt="Dato obligatotio. Debe ingresar un tipo de institución.">
          <x14:formula1>
            <xm:f>Tablas!$C$34:$C$37</xm:f>
          </x14:formula1>
          <xm:sqref>D146:E146 D386:E386 D4706:E4706 D626:E626 D866:E866 D1106:E1106 D1346:E1346 D1586:E1586 D1826:E1826 D2066:E2066 D2306:E2306 D2546:E2546 D2786:E2786 D3026:E3026 D3266:E3266 D3506:E3506 D3746:E3746 D3986:E3986 D4226:E4226 D4466:E4466 AP146:AQ146 AP386:AQ386 AP626:AQ626 AP866:AQ866 AP1106:AQ1106 AP1346:AQ1346 AP1586:AQ1586 AP1826:AQ1826 AP2066:AQ2066 AP2306:AQ2306 AP2546:AQ2546 AP2786:AQ2786 AP3026:AQ3026 AP3266:AQ3266 AP3506:AQ3506 AP3746:AQ3746 AP3986:AQ3986 AP4226:AQ4226 AP4466:AQ4466 AP4706:AQ4706</xm:sqref>
        </x14:dataValidation>
        <x14:dataValidation type="list" allowBlank="1" showInputMessage="1" showErrorMessage="1">
          <x14:formula1>
            <xm:f>Tablas!$C$41:$C$42</xm:f>
          </x14:formula1>
          <xm:sqref>H179 H419 H4739 H659 H899 H1139 H1379 H1619 H1859 H2099 H2339 H2579 H2819 H3059 H3299 H3539 H3779 H4019 H4259 H4499 AT179 AT419 AT659 AT899 AT1139 AT1379 AT1619 AT1859 AT2099 AT2339 AT2579 AT2819 AT3059 AT3299 AT3539 AT3779 AT4019 AT4259 AT4499 AT4739</xm:sqref>
        </x14:dataValidation>
        <x14:dataValidation type="list" showInputMessage="1" showErrorMessage="1" errorTitle="Error " error="Debe ingresar un valor de la lista desplegable." promptTitle="Provincia" prompt="Dato obligatorio.">
          <x14:formula1>
            <xm:f>Tablas!$K$5:$K$28</xm:f>
          </x14:formula1>
          <xm:sqref>D134 D374 D4694 D614 D854 D1094 D1334 D1574 D1814 D2054 D2294 D2534 D2774 D3014 D3254 D3494 D3734 D3974 D4214 D4454 AP134 AP374 AP614 AP854 AP1094 AP1334 AP1574 AP1814 AP2054 AP2294 AP2534 AP2774 AP3014 AP3254 AP3494 AP3734 AP3974 AP4214 AP4454 AP4694</xm:sqref>
        </x14:dataValidation>
        <x14:dataValidation type="list" allowBlank="1" showInputMessage="1" showErrorMessage="1">
          <x14:formula1>
            <xm:f>'Organismos patrocinados'!$D$14:$D$43</xm:f>
          </x14:formula1>
          <xm:sqref>D214:D227 D454:D467 D4774:D4787 D694:D707 D934:D947 D1174:D1187 D1414:D1427 D1654:D1667 D1894:D1907 D2134:D2147 D2374:D2387 D2614:D2627 D2854:D2867 D3094:D3107 D3334:D3347 D3574:D3587 D3814:D3827 D4054:D4067 D4294:D4307 D4534:D4547 AP214:AP227 AP454:AP467 AP694:AP707 AP934:AP947 AP1174:AP1187 AP1414:AP1427 AP1654:AP1667 AP1894:AP1907 AP2134:AP2147 AP2374:AP2387 AP2614:AP2627 AP2854:AP2867 AP3094:AP3107 AP3334:AP3347 AP3574:AP3587 AP3814:AP3827 AP4054:AP4067 AP4294:AP4307 AP4534:AP4547 AP4774:AP4787</xm:sqref>
        </x14:dataValidation>
        <x14:dataValidation type="list" allowBlank="1" showInputMessage="1" showErrorMessage="1" errorTitle="Error" error="Debe ingresar una valor de la lista desplegable." promptTitle="Localidad" prompt="Dato obligatorio.">
          <x14:formula1>
            <xm:f>Tablas!$AQ$4:$AQ$4242</xm:f>
          </x14:formula1>
          <xm:sqref>G137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085"/>
  <sheetViews>
    <sheetView topLeftCell="A2" zoomScale="80" zoomScaleNormal="80" workbookViewId="0">
      <selection activeCell="Q128" sqref="Q128"/>
    </sheetView>
  </sheetViews>
  <sheetFormatPr baseColWidth="10" defaultRowHeight="15" x14ac:dyDescent="0.25"/>
  <cols>
    <col min="2" max="2" width="5.42578125" customWidth="1"/>
    <col min="3" max="3" width="26.7109375" customWidth="1"/>
    <col min="4" max="4" width="21.28515625" customWidth="1"/>
    <col min="5" max="5" width="19.28515625" customWidth="1"/>
    <col min="6" max="6" width="17.85546875" customWidth="1"/>
    <col min="7" max="7" width="23.7109375" customWidth="1"/>
    <col min="8" max="8" width="13.5703125" customWidth="1"/>
    <col min="9" max="9" width="25.28515625" customWidth="1"/>
  </cols>
  <sheetData>
    <row r="2" spans="2:17" x14ac:dyDescent="0.25">
      <c r="B2" s="422" t="s">
        <v>7683</v>
      </c>
      <c r="C2" s="422"/>
      <c r="D2" s="422"/>
      <c r="F2" s="314" t="s">
        <v>9370</v>
      </c>
      <c r="G2" s="314"/>
      <c r="H2" s="423">
        <f>'Empresa Cooperativa'!D21</f>
        <v>0</v>
      </c>
      <c r="I2" s="423"/>
      <c r="J2" s="423"/>
      <c r="K2" s="423"/>
      <c r="L2" s="423"/>
      <c r="M2" s="423"/>
      <c r="N2" s="423"/>
    </row>
    <row r="5" spans="2:17" ht="18.75" x14ac:dyDescent="0.3">
      <c r="B5" s="283" t="s">
        <v>7681</v>
      </c>
      <c r="C5" s="283"/>
      <c r="D5" s="283"/>
      <c r="E5" s="283"/>
      <c r="F5" s="283"/>
      <c r="G5" s="283"/>
      <c r="H5" s="283"/>
      <c r="I5" s="283"/>
      <c r="J5" s="283"/>
      <c r="K5" s="283"/>
      <c r="L5" s="283"/>
      <c r="M5" s="283"/>
      <c r="N5" s="283"/>
      <c r="O5" s="283"/>
      <c r="P5" s="283"/>
      <c r="Q5" s="283"/>
    </row>
    <row r="7" spans="2:17" x14ac:dyDescent="0.25">
      <c r="C7" s="323" t="s">
        <v>9275</v>
      </c>
      <c r="D7" s="323"/>
      <c r="E7" s="323"/>
      <c r="F7" s="323"/>
      <c r="G7" s="323"/>
      <c r="H7" s="323"/>
      <c r="I7" s="323"/>
      <c r="J7" s="323"/>
      <c r="K7" s="323"/>
      <c r="L7" s="323"/>
      <c r="M7" s="323"/>
      <c r="N7" s="323"/>
      <c r="O7" s="323"/>
      <c r="P7" s="323"/>
      <c r="Q7" s="323"/>
    </row>
    <row r="9" spans="2:17" ht="30.75" customHeight="1" x14ac:dyDescent="0.25">
      <c r="C9" s="212" t="s">
        <v>9320</v>
      </c>
      <c r="D9" s="212" t="s">
        <v>7688</v>
      </c>
      <c r="E9" s="212" t="s">
        <v>9228</v>
      </c>
    </row>
    <row r="10" spans="2:17" ht="45" customHeight="1" x14ac:dyDescent="0.25">
      <c r="B10" s="64">
        <v>1</v>
      </c>
      <c r="C10" s="138">
        <f>+D106</f>
        <v>0</v>
      </c>
      <c r="D10" s="142">
        <f>G281+G195</f>
        <v>0</v>
      </c>
      <c r="E10" s="81" t="s">
        <v>9323</v>
      </c>
    </row>
    <row r="11" spans="2:17" ht="51" customHeight="1" x14ac:dyDescent="0.25">
      <c r="B11" s="64">
        <v>2</v>
      </c>
      <c r="C11" s="138">
        <f>+D306</f>
        <v>0</v>
      </c>
      <c r="D11" s="142">
        <f>+G481+G395</f>
        <v>0</v>
      </c>
      <c r="E11" s="81" t="s">
        <v>9325</v>
      </c>
    </row>
    <row r="12" spans="2:17" ht="53.25" customHeight="1" x14ac:dyDescent="0.25">
      <c r="B12" s="64">
        <v>3</v>
      </c>
      <c r="C12" s="138">
        <f>+D506</f>
        <v>0</v>
      </c>
      <c r="D12" s="142">
        <f>+G681+G595</f>
        <v>0</v>
      </c>
      <c r="E12" s="81" t="s">
        <v>9600</v>
      </c>
    </row>
    <row r="13" spans="2:17" s="170" customFormat="1" ht="49.5" customHeight="1" x14ac:dyDescent="0.25">
      <c r="B13" s="70">
        <v>4</v>
      </c>
      <c r="C13" s="138">
        <f>+D706</f>
        <v>0</v>
      </c>
      <c r="D13" s="142">
        <f>+G881+G795</f>
        <v>0</v>
      </c>
      <c r="E13" s="81" t="s">
        <v>9601</v>
      </c>
    </row>
    <row r="14" spans="2:17" s="170" customFormat="1" ht="49.5" customHeight="1" x14ac:dyDescent="0.25">
      <c r="B14" s="70">
        <v>5</v>
      </c>
      <c r="C14" s="138">
        <f>+D906</f>
        <v>0</v>
      </c>
      <c r="D14" s="142">
        <f>+G1081+G995</f>
        <v>0</v>
      </c>
      <c r="E14" s="81" t="s">
        <v>9602</v>
      </c>
    </row>
    <row r="15" spans="2:17" s="170" customFormat="1" ht="49.5" customHeight="1" x14ac:dyDescent="0.25">
      <c r="B15" s="70">
        <v>6</v>
      </c>
      <c r="C15" s="138">
        <f>+D1106</f>
        <v>0</v>
      </c>
      <c r="D15" s="142">
        <f>+G1281+G1195</f>
        <v>0</v>
      </c>
      <c r="E15" s="81" t="s">
        <v>9603</v>
      </c>
    </row>
    <row r="16" spans="2:17" s="170" customFormat="1" ht="49.5" customHeight="1" x14ac:dyDescent="0.25">
      <c r="B16" s="70">
        <v>7</v>
      </c>
      <c r="C16" s="138">
        <f>+D1306</f>
        <v>0</v>
      </c>
      <c r="D16" s="142">
        <f>+G1481+G1395</f>
        <v>0</v>
      </c>
      <c r="E16" s="81" t="s">
        <v>9604</v>
      </c>
    </row>
    <row r="17" spans="2:5" s="170" customFormat="1" ht="49.5" customHeight="1" x14ac:dyDescent="0.25">
      <c r="B17" s="70">
        <v>8</v>
      </c>
      <c r="C17" s="138">
        <f>+D1506</f>
        <v>0</v>
      </c>
      <c r="D17" s="142">
        <f>+G1681+G1595</f>
        <v>0</v>
      </c>
      <c r="E17" s="81" t="s">
        <v>9605</v>
      </c>
    </row>
    <row r="18" spans="2:5" s="170" customFormat="1" ht="49.5" customHeight="1" x14ac:dyDescent="0.25">
      <c r="B18" s="70">
        <v>9</v>
      </c>
      <c r="C18" s="138">
        <f>+D1706</f>
        <v>0</v>
      </c>
      <c r="D18" s="142">
        <f>+G1881+G1795</f>
        <v>0</v>
      </c>
      <c r="E18" s="81" t="s">
        <v>9606</v>
      </c>
    </row>
    <row r="19" spans="2:5" s="170" customFormat="1" ht="49.5" customHeight="1" x14ac:dyDescent="0.25">
      <c r="B19" s="70">
        <v>10</v>
      </c>
      <c r="C19" s="138">
        <f>+D1906</f>
        <v>0</v>
      </c>
      <c r="D19" s="142">
        <f>+G2081+G1995</f>
        <v>0</v>
      </c>
      <c r="E19" s="81" t="s">
        <v>9607</v>
      </c>
    </row>
    <row r="20" spans="2:5" s="170" customFormat="1" ht="49.5" customHeight="1" x14ac:dyDescent="0.25">
      <c r="B20" s="70">
        <v>11</v>
      </c>
      <c r="C20" s="138">
        <f>+D2106</f>
        <v>0</v>
      </c>
      <c r="D20" s="142">
        <f>+G2281+G2195</f>
        <v>0</v>
      </c>
      <c r="E20" s="81" t="s">
        <v>9608</v>
      </c>
    </row>
    <row r="21" spans="2:5" s="170" customFormat="1" ht="49.5" customHeight="1" x14ac:dyDescent="0.25">
      <c r="B21" s="70">
        <v>12</v>
      </c>
      <c r="C21" s="138">
        <f>+D2306</f>
        <v>0</v>
      </c>
      <c r="D21" s="142">
        <f>+G2481+G2395</f>
        <v>0</v>
      </c>
      <c r="E21" s="81" t="s">
        <v>9609</v>
      </c>
    </row>
    <row r="22" spans="2:5" s="170" customFormat="1" ht="49.5" customHeight="1" x14ac:dyDescent="0.25">
      <c r="B22" s="70">
        <v>13</v>
      </c>
      <c r="C22" s="138">
        <f>+D2506</f>
        <v>0</v>
      </c>
      <c r="D22" s="142">
        <f>+G2681+G2595</f>
        <v>0</v>
      </c>
      <c r="E22" s="81" t="s">
        <v>9610</v>
      </c>
    </row>
    <row r="23" spans="2:5" s="170" customFormat="1" ht="49.5" customHeight="1" x14ac:dyDescent="0.25">
      <c r="B23" s="70">
        <v>14</v>
      </c>
      <c r="C23" s="138">
        <f>+D2706</f>
        <v>0</v>
      </c>
      <c r="D23" s="142">
        <f>+G2881+G2795</f>
        <v>0</v>
      </c>
      <c r="E23" s="81" t="s">
        <v>9611</v>
      </c>
    </row>
    <row r="24" spans="2:5" s="170" customFormat="1" ht="49.5" customHeight="1" x14ac:dyDescent="0.25">
      <c r="B24" s="70">
        <v>15</v>
      </c>
      <c r="C24" s="138">
        <f>+D2906</f>
        <v>0</v>
      </c>
      <c r="D24" s="142">
        <f>+G3081+G2995</f>
        <v>0</v>
      </c>
      <c r="E24" s="81" t="s">
        <v>9612</v>
      </c>
    </row>
    <row r="25" spans="2:5" s="170" customFormat="1" ht="49.5" customHeight="1" x14ac:dyDescent="0.25">
      <c r="B25" s="70">
        <v>16</v>
      </c>
      <c r="C25" s="138">
        <f>+D3106</f>
        <v>0</v>
      </c>
      <c r="D25" s="142">
        <f>+G3281+G3195</f>
        <v>0</v>
      </c>
      <c r="E25" s="81" t="s">
        <v>9613</v>
      </c>
    </row>
    <row r="26" spans="2:5" s="170" customFormat="1" ht="49.5" customHeight="1" x14ac:dyDescent="0.25">
      <c r="B26" s="70">
        <v>17</v>
      </c>
      <c r="C26" s="138">
        <f>+D3306</f>
        <v>0</v>
      </c>
      <c r="D26" s="142">
        <f>+G3481+G3395</f>
        <v>0</v>
      </c>
      <c r="E26" s="81" t="s">
        <v>9614</v>
      </c>
    </row>
    <row r="27" spans="2:5" s="170" customFormat="1" ht="49.5" customHeight="1" x14ac:dyDescent="0.25">
      <c r="B27" s="70">
        <v>18</v>
      </c>
      <c r="C27" s="138">
        <f>+D3506</f>
        <v>0</v>
      </c>
      <c r="D27" s="142">
        <f>+G3681+G3595</f>
        <v>0</v>
      </c>
      <c r="E27" s="81" t="s">
        <v>9615</v>
      </c>
    </row>
    <row r="28" spans="2:5" s="170" customFormat="1" ht="49.5" customHeight="1" x14ac:dyDescent="0.25">
      <c r="B28" s="70">
        <v>19</v>
      </c>
      <c r="C28" s="138">
        <f>+D3706</f>
        <v>0</v>
      </c>
      <c r="D28" s="142">
        <f>+G3881+G3795</f>
        <v>0</v>
      </c>
      <c r="E28" s="81" t="s">
        <v>9616</v>
      </c>
    </row>
    <row r="29" spans="2:5" s="170" customFormat="1" ht="49.5" customHeight="1" x14ac:dyDescent="0.25">
      <c r="B29" s="70">
        <v>20</v>
      </c>
      <c r="C29" s="138">
        <f>+D3906</f>
        <v>0</v>
      </c>
      <c r="D29" s="142">
        <f>+G3995+G4081</f>
        <v>0</v>
      </c>
      <c r="E29" s="81" t="s">
        <v>9617</v>
      </c>
    </row>
    <row r="100" spans="2:17" x14ac:dyDescent="0.25">
      <c r="C100" s="100" t="s">
        <v>9583</v>
      </c>
    </row>
    <row r="102" spans="2:17" ht="15.75" x14ac:dyDescent="0.25">
      <c r="B102" s="271" t="s">
        <v>7689</v>
      </c>
      <c r="C102" s="271" t="s">
        <v>7689</v>
      </c>
      <c r="D102" s="271"/>
      <c r="E102" s="271"/>
      <c r="F102" s="271"/>
      <c r="G102" s="271"/>
      <c r="H102" s="271"/>
      <c r="I102" s="271"/>
      <c r="J102" s="271"/>
      <c r="K102" s="271"/>
      <c r="L102" s="271"/>
      <c r="M102" s="271"/>
      <c r="N102" s="271"/>
      <c r="O102" s="271"/>
      <c r="P102" s="271"/>
      <c r="Q102" s="271"/>
    </row>
    <row r="106" spans="2:17" x14ac:dyDescent="0.25">
      <c r="C106" s="20" t="s">
        <v>9276</v>
      </c>
      <c r="D106" s="427"/>
      <c r="E106" s="428"/>
      <c r="F106" s="428"/>
      <c r="G106" s="428"/>
      <c r="H106" s="428"/>
      <c r="I106" s="428"/>
      <c r="J106" s="428"/>
      <c r="K106" s="429"/>
    </row>
    <row r="108" spans="2:17" x14ac:dyDescent="0.25">
      <c r="C108" s="20" t="s">
        <v>7694</v>
      </c>
      <c r="D108" s="78"/>
      <c r="F108" s="20" t="s">
        <v>7695</v>
      </c>
      <c r="H108" s="430"/>
      <c r="I108" s="431"/>
    </row>
    <row r="110" spans="2:17" x14ac:dyDescent="0.25">
      <c r="C110" s="405" t="s">
        <v>7710</v>
      </c>
      <c r="D110" s="406"/>
      <c r="E110" s="406"/>
      <c r="F110" s="406"/>
      <c r="G110" s="406"/>
      <c r="H110" s="406"/>
      <c r="I110" s="406"/>
      <c r="J110" s="407"/>
    </row>
    <row r="111" spans="2:17" x14ac:dyDescent="0.25">
      <c r="C111" s="57"/>
      <c r="D111" s="58"/>
      <c r="E111" s="58"/>
      <c r="F111" s="58"/>
      <c r="G111" s="58"/>
      <c r="H111" s="58"/>
      <c r="I111" s="58"/>
      <c r="J111" s="59"/>
    </row>
    <row r="112" spans="2:17" x14ac:dyDescent="0.25">
      <c r="C112" s="63" t="s">
        <v>7697</v>
      </c>
      <c r="D112" s="132"/>
      <c r="E112" s="58"/>
      <c r="F112" s="426" t="s">
        <v>9278</v>
      </c>
      <c r="G112" s="426"/>
      <c r="H112" s="133"/>
      <c r="I112" s="58"/>
      <c r="J112" s="59"/>
    </row>
    <row r="113" spans="3:10" x14ac:dyDescent="0.25">
      <c r="C113" s="57"/>
      <c r="D113" s="58"/>
      <c r="E113" s="58"/>
      <c r="F113" s="58"/>
      <c r="G113" s="58"/>
      <c r="H113" s="58"/>
      <c r="I113" s="58"/>
      <c r="J113" s="59"/>
    </row>
    <row r="114" spans="3:10" x14ac:dyDescent="0.25">
      <c r="C114" s="63" t="s">
        <v>7696</v>
      </c>
      <c r="D114" s="132"/>
      <c r="E114" s="58"/>
      <c r="F114" s="58"/>
      <c r="G114" s="58"/>
      <c r="H114" s="58"/>
      <c r="I114" s="58"/>
      <c r="J114" s="59"/>
    </row>
    <row r="115" spans="3:10" x14ac:dyDescent="0.25">
      <c r="C115" s="57"/>
      <c r="D115" s="58"/>
      <c r="E115" s="58"/>
      <c r="F115" s="58"/>
      <c r="G115" s="58"/>
      <c r="H115" s="58"/>
      <c r="I115" s="58"/>
      <c r="J115" s="59"/>
    </row>
    <row r="116" spans="3:10" x14ac:dyDescent="0.25">
      <c r="C116" s="63" t="s">
        <v>7698</v>
      </c>
      <c r="D116" s="132"/>
      <c r="E116" s="58"/>
      <c r="F116" s="58"/>
      <c r="G116" s="58"/>
      <c r="H116" s="58"/>
      <c r="I116" s="58"/>
      <c r="J116" s="59"/>
    </row>
    <row r="117" spans="3:10" x14ac:dyDescent="0.25">
      <c r="C117" s="57"/>
      <c r="D117" s="58"/>
      <c r="E117" s="58"/>
      <c r="F117" s="58"/>
      <c r="G117" s="58"/>
      <c r="H117" s="58"/>
      <c r="I117" s="58"/>
      <c r="J117" s="59"/>
    </row>
    <row r="118" spans="3:10" x14ac:dyDescent="0.25">
      <c r="C118" s="408" t="str">
        <f>IF(D114&gt;1,"Justifique cantidad de réplicas *","")</f>
        <v/>
      </c>
      <c r="D118" s="409"/>
      <c r="E118" s="304"/>
      <c r="F118" s="304"/>
      <c r="G118" s="304"/>
      <c r="H118" s="304"/>
      <c r="I118" s="304"/>
      <c r="J118" s="59"/>
    </row>
    <row r="119" spans="3:10" x14ac:dyDescent="0.25">
      <c r="C119" s="60"/>
      <c r="D119" s="61"/>
      <c r="E119" s="61"/>
      <c r="F119" s="61"/>
      <c r="G119" s="61"/>
      <c r="H119" s="61"/>
      <c r="I119" s="61"/>
      <c r="J119" s="62"/>
    </row>
    <row r="121" spans="3:10" x14ac:dyDescent="0.25">
      <c r="C121" s="279" t="s">
        <v>9277</v>
      </c>
      <c r="D121" s="279"/>
      <c r="E121" s="279"/>
      <c r="F121" s="276"/>
      <c r="G121" s="277"/>
      <c r="H121" s="277"/>
      <c r="I121" s="278"/>
    </row>
    <row r="123" spans="3:10" x14ac:dyDescent="0.25">
      <c r="C123" s="414" t="s">
        <v>9195</v>
      </c>
      <c r="D123" s="415"/>
      <c r="E123" s="415"/>
      <c r="F123" s="415"/>
      <c r="G123" s="415"/>
      <c r="H123" s="415"/>
      <c r="I123" s="415"/>
      <c r="J123" s="416"/>
    </row>
    <row r="125" spans="3:10" x14ac:dyDescent="0.25">
      <c r="C125" s="20" t="s">
        <v>7566</v>
      </c>
      <c r="D125" s="274"/>
      <c r="E125" s="282"/>
      <c r="F125" s="282"/>
      <c r="G125" s="282"/>
      <c r="H125" s="282"/>
      <c r="I125" s="275"/>
    </row>
    <row r="127" spans="3:10" x14ac:dyDescent="0.25">
      <c r="C127" s="20" t="s">
        <v>7567</v>
      </c>
      <c r="D127" s="79"/>
      <c r="F127" s="20" t="s">
        <v>7568</v>
      </c>
      <c r="G127" s="274"/>
      <c r="H127" s="275"/>
    </row>
    <row r="128" spans="3:10" x14ac:dyDescent="0.25">
      <c r="C128" s="20"/>
      <c r="D128" s="76" t="str">
        <f>IF(D127&gt;0,VLOOKUP(D127,Tablas!$K$5:$L$28,2,FALSE),"")</f>
        <v/>
      </c>
      <c r="E128" s="19" t="str">
        <f>IF(D127&gt;0,VLOOKUP(D127,Tablas!$K$5:$M$28,3,FALSE),"")</f>
        <v/>
      </c>
      <c r="F128" s="20"/>
      <c r="G128" s="58"/>
    </row>
    <row r="130" spans="3:10" x14ac:dyDescent="0.25">
      <c r="C130" s="20" t="s">
        <v>7570</v>
      </c>
      <c r="D130" s="79"/>
      <c r="F130" s="20" t="s">
        <v>9226</v>
      </c>
      <c r="G130" s="274"/>
      <c r="H130" s="275"/>
    </row>
    <row r="132" spans="3:10" x14ac:dyDescent="0.25">
      <c r="C132" s="20" t="s">
        <v>7569</v>
      </c>
      <c r="D132" s="79"/>
      <c r="F132" s="20" t="s">
        <v>1180</v>
      </c>
      <c r="G132" s="424" t="str">
        <f>IF(G127&gt;0,VLOOKUP(I132,Tablas!Y4:AC2546,5,FALSE),"")</f>
        <v/>
      </c>
      <c r="H132" s="425"/>
      <c r="I132" s="19" t="str">
        <f>G127&amp;D127</f>
        <v/>
      </c>
    </row>
    <row r="135" spans="3:10" x14ac:dyDescent="0.25">
      <c r="C135" s="414" t="s">
        <v>9196</v>
      </c>
      <c r="D135" s="415"/>
      <c r="E135" s="415"/>
      <c r="F135" s="415"/>
      <c r="G135" s="415"/>
      <c r="H135" s="415"/>
      <c r="I135" s="415"/>
      <c r="J135" s="416"/>
    </row>
    <row r="137" spans="3:10" x14ac:dyDescent="0.25">
      <c r="C137" s="20" t="s">
        <v>9198</v>
      </c>
      <c r="D137" s="376"/>
      <c r="E137" s="377"/>
      <c r="F137" s="19" t="str">
        <f>IF(D137=Tablas!$C$34,"Persona_Humana",IF(D137=Tablas!$C$35,"Universidad",IF(D137=Tablas!$C$36,"Escuela",IF(D137=Tablas!$C$37,"Otras_Instituciones",""))))</f>
        <v/>
      </c>
    </row>
    <row r="139" spans="3:10" x14ac:dyDescent="0.25">
      <c r="C139" s="279" t="s">
        <v>9197</v>
      </c>
      <c r="D139" s="421"/>
      <c r="E139" s="399"/>
      <c r="F139" s="400"/>
      <c r="G139" s="400"/>
      <c r="H139" s="400"/>
      <c r="I139" s="400"/>
      <c r="J139" s="401"/>
    </row>
    <row r="141" spans="3:10" x14ac:dyDescent="0.25">
      <c r="C141" s="75" t="str">
        <f>IF(OR(D137=Tablas!$C$35,D137=Tablas!$C$36,D137=Tablas!$C$37),"Docentes","")</f>
        <v/>
      </c>
    </row>
    <row r="143" spans="3:10" x14ac:dyDescent="0.25">
      <c r="C143" s="179" t="str">
        <f>IF(OR(D137=Tablas!$C$35,D137=Tablas!$C$36,D137=Tablas!$C$37),"CUIL/CUIT *","")</f>
        <v/>
      </c>
      <c r="D143" s="179" t="str">
        <f>IF(OR(D137=Tablas!$C$35,D137=Tablas!$C$36,D137=Tablas!$C$37),"Apellido *","")</f>
        <v/>
      </c>
      <c r="E143" s="179" t="str">
        <f>IF(OR(D137=Tablas!$C$35,D137=Tablas!$C$36,D137=Tablas!$C$37),"Nombre *","")</f>
        <v/>
      </c>
      <c r="F143" s="179" t="str">
        <f>IF(OR(D137=Tablas!$C$35,D137=Tablas!$C$36,D137=Tablas!$C$37),"Correo Electrónico *","")</f>
        <v/>
      </c>
      <c r="G143" s="179" t="str">
        <f>IF(OR(D137=Tablas!$C$35,D137=Tablas!$C$36,D137=Tablas!$C$37),"Trayectoria formativa del docente*","")</f>
        <v/>
      </c>
    </row>
    <row r="144" spans="3:10" x14ac:dyDescent="0.25">
      <c r="C144" s="177"/>
      <c r="D144" s="178"/>
      <c r="E144" s="178"/>
      <c r="F144" s="178"/>
      <c r="G144" s="178"/>
      <c r="I144" s="96" t="str">
        <f>IF(AND(OR($D$137=Tablas!$C$35,$D$137=Tablas!$C$36,$D$137=Tablas!$C$37),C144="",D144="",E144="",F144="",G144=""),"Debe completar los datos de al menos un docente del entrenamiento","")</f>
        <v/>
      </c>
    </row>
    <row r="145" spans="3:7" x14ac:dyDescent="0.25">
      <c r="C145" s="177"/>
      <c r="D145" s="178"/>
      <c r="E145" s="178"/>
      <c r="F145" s="178"/>
      <c r="G145" s="178"/>
    </row>
    <row r="146" spans="3:7" x14ac:dyDescent="0.25">
      <c r="C146" s="177"/>
      <c r="D146" s="178"/>
      <c r="E146" s="178"/>
      <c r="F146" s="178"/>
      <c r="G146" s="178"/>
    </row>
    <row r="147" spans="3:7" x14ac:dyDescent="0.25">
      <c r="C147" s="177"/>
      <c r="D147" s="178"/>
      <c r="E147" s="178"/>
      <c r="F147" s="178"/>
      <c r="G147" s="178"/>
    </row>
    <row r="148" spans="3:7" x14ac:dyDescent="0.25">
      <c r="C148" s="177"/>
      <c r="D148" s="178"/>
      <c r="E148" s="178"/>
      <c r="F148" s="178"/>
      <c r="G148" s="178"/>
    </row>
    <row r="149" spans="3:7" x14ac:dyDescent="0.25">
      <c r="C149" s="177"/>
      <c r="D149" s="178"/>
      <c r="E149" s="178"/>
      <c r="F149" s="178"/>
      <c r="G149" s="178"/>
    </row>
    <row r="150" spans="3:7" x14ac:dyDescent="0.25">
      <c r="C150" s="177"/>
      <c r="D150" s="178"/>
      <c r="E150" s="178"/>
      <c r="F150" s="178"/>
      <c r="G150" s="178"/>
    </row>
    <row r="151" spans="3:7" x14ac:dyDescent="0.25">
      <c r="C151" s="177"/>
      <c r="D151" s="178"/>
      <c r="E151" s="178"/>
      <c r="F151" s="178"/>
      <c r="G151" s="178"/>
    </row>
    <row r="152" spans="3:7" x14ac:dyDescent="0.25">
      <c r="C152" s="177"/>
      <c r="D152" s="178"/>
      <c r="E152" s="178"/>
      <c r="F152" s="178"/>
      <c r="G152" s="178"/>
    </row>
    <row r="153" spans="3:7" x14ac:dyDescent="0.25">
      <c r="C153" s="177"/>
      <c r="D153" s="178"/>
      <c r="E153" s="178"/>
      <c r="F153" s="178"/>
      <c r="G153" s="178"/>
    </row>
    <row r="154" spans="3:7" x14ac:dyDescent="0.25">
      <c r="C154" s="177"/>
      <c r="D154" s="178"/>
      <c r="E154" s="178"/>
      <c r="F154" s="178"/>
      <c r="G154" s="178"/>
    </row>
    <row r="155" spans="3:7" x14ac:dyDescent="0.25">
      <c r="C155" s="177"/>
      <c r="D155" s="178"/>
      <c r="E155" s="178"/>
      <c r="F155" s="178"/>
      <c r="G155" s="178"/>
    </row>
    <row r="156" spans="3:7" x14ac:dyDescent="0.25">
      <c r="C156" s="177"/>
      <c r="D156" s="178"/>
      <c r="E156" s="178"/>
      <c r="F156" s="178"/>
      <c r="G156" s="178"/>
    </row>
    <row r="157" spans="3:7" x14ac:dyDescent="0.25">
      <c r="C157" s="177"/>
      <c r="D157" s="178"/>
      <c r="E157" s="178"/>
      <c r="F157" s="178"/>
      <c r="G157" s="178"/>
    </row>
    <row r="158" spans="3:7" x14ac:dyDescent="0.25">
      <c r="C158" s="177"/>
      <c r="D158" s="178"/>
      <c r="E158" s="178"/>
      <c r="F158" s="178"/>
      <c r="G158" s="178"/>
    </row>
    <row r="161" spans="2:17" ht="15.75" x14ac:dyDescent="0.25">
      <c r="B161" s="271" t="s">
        <v>9201</v>
      </c>
      <c r="C161" s="271"/>
      <c r="D161" s="271"/>
      <c r="E161" s="271"/>
      <c r="F161" s="271"/>
      <c r="G161" s="271"/>
      <c r="H161" s="271"/>
      <c r="I161" s="271"/>
      <c r="J161" s="271"/>
      <c r="K161" s="271"/>
      <c r="L161" s="271"/>
      <c r="M161" s="271"/>
      <c r="N161" s="271"/>
      <c r="O161" s="271"/>
      <c r="P161" s="271"/>
      <c r="Q161" s="271"/>
    </row>
    <row r="164" spans="2:17" x14ac:dyDescent="0.25">
      <c r="D164" s="102" t="s">
        <v>9202</v>
      </c>
      <c r="E164" s="102" t="s">
        <v>9203</v>
      </c>
    </row>
    <row r="165" spans="2:17" x14ac:dyDescent="0.25">
      <c r="C165" s="64" t="s">
        <v>7585</v>
      </c>
      <c r="D165" s="134"/>
      <c r="E165" s="134"/>
    </row>
    <row r="166" spans="2:17" x14ac:dyDescent="0.25">
      <c r="C166" s="102" t="s">
        <v>7586</v>
      </c>
      <c r="D166" s="64">
        <f>+D165</f>
        <v>0</v>
      </c>
      <c r="E166" s="64">
        <f>+E165</f>
        <v>0</v>
      </c>
    </row>
    <row r="168" spans="2:17" ht="15.75" x14ac:dyDescent="0.25">
      <c r="B168" s="271" t="s">
        <v>9279</v>
      </c>
      <c r="C168" s="271"/>
      <c r="D168" s="271"/>
      <c r="E168" s="271"/>
      <c r="F168" s="271"/>
      <c r="G168" s="271"/>
      <c r="H168" s="271"/>
      <c r="I168" s="271"/>
      <c r="J168" s="271"/>
      <c r="K168" s="271"/>
      <c r="L168" s="271"/>
      <c r="M168" s="271"/>
      <c r="N168" s="271"/>
      <c r="O168" s="271"/>
      <c r="P168" s="271"/>
      <c r="Q168" s="271"/>
    </row>
    <row r="170" spans="2:17" x14ac:dyDescent="0.25">
      <c r="C170" s="355" t="s">
        <v>9280</v>
      </c>
      <c r="D170" s="355"/>
      <c r="E170" s="355"/>
      <c r="F170" s="355"/>
      <c r="G170" s="355"/>
      <c r="H170" s="433"/>
      <c r="I170" s="136"/>
    </row>
    <row r="172" spans="2:17" x14ac:dyDescent="0.25">
      <c r="C172" s="20" t="str">
        <f>IF(I170="SI","¿Cuántos? *","")</f>
        <v/>
      </c>
      <c r="D172" s="187"/>
    </row>
    <row r="174" spans="2:17" x14ac:dyDescent="0.25">
      <c r="C174" s="288" t="str">
        <f>IF(I170="SI","¿En qué puestos serán incorporados? *","")</f>
        <v/>
      </c>
      <c r="D174" s="288"/>
      <c r="E174" s="432"/>
      <c r="F174" s="432"/>
      <c r="G174" s="432"/>
      <c r="H174" s="432"/>
      <c r="I174" s="432"/>
      <c r="J174" s="432"/>
      <c r="K174" s="432"/>
      <c r="L174" s="432"/>
      <c r="M174" s="432"/>
      <c r="N174" s="432"/>
      <c r="O174" s="432"/>
      <c r="P174" s="432"/>
    </row>
    <row r="176" spans="2:17" x14ac:dyDescent="0.25">
      <c r="C176" s="355" t="str">
        <f>IF(I170="SI","Indique a que grupo pertenecen los desocupados a incorporar *","")</f>
        <v/>
      </c>
      <c r="D176" s="355"/>
      <c r="E176" s="355"/>
      <c r="F176" s="355"/>
      <c r="G176" s="355"/>
      <c r="H176" s="355"/>
    </row>
    <row r="178" spans="2:17" x14ac:dyDescent="0.25">
      <c r="C178" s="38"/>
      <c r="D178" s="38"/>
      <c r="E178" s="166" t="str">
        <f>IF(I170="SI","18 a 24 años","")</f>
        <v/>
      </c>
      <c r="F178" s="166" t="str">
        <f>IF(I170="SI","25 a 44 años","")</f>
        <v/>
      </c>
      <c r="G178" s="166" t="str">
        <f>IF(I170="SI","Mayores de 45 años","")</f>
        <v/>
      </c>
      <c r="H178" s="166" t="str">
        <f>IF(I170="SI","Total","")</f>
        <v/>
      </c>
    </row>
    <row r="179" spans="2:17" x14ac:dyDescent="0.25">
      <c r="C179" s="395" t="str">
        <f>IF(I170="SI","En general","")</f>
        <v/>
      </c>
      <c r="D179" s="395"/>
      <c r="E179" s="188"/>
      <c r="F179" s="188"/>
      <c r="G179" s="188"/>
      <c r="H179" s="189" t="str">
        <f>IF(I170="SI",+E179+F179+G179,"")</f>
        <v/>
      </c>
    </row>
    <row r="180" spans="2:17" x14ac:dyDescent="0.25">
      <c r="C180" s="395" t="str">
        <f>IF(I170="SI","Con Discapacidad ","")</f>
        <v/>
      </c>
      <c r="D180" s="395"/>
      <c r="E180" s="188"/>
      <c r="F180" s="188"/>
      <c r="G180" s="188"/>
      <c r="H180" s="189" t="str">
        <f>IF(I170="SI",+E180+F180+G180,"")</f>
        <v/>
      </c>
    </row>
    <row r="181" spans="2:17" x14ac:dyDescent="0.25">
      <c r="C181" s="395" t="str">
        <f>IF(I170="SI","Incluidos en el Seguro de Capacitación y Empleo (SCyE)","")</f>
        <v/>
      </c>
      <c r="D181" s="395"/>
      <c r="E181" s="188"/>
      <c r="F181" s="188"/>
      <c r="G181" s="188"/>
      <c r="H181" s="189" t="str">
        <f>IF(I170="SI",+E181+F181+G181,"")</f>
        <v/>
      </c>
    </row>
    <row r="182" spans="2:17" x14ac:dyDescent="0.25">
      <c r="C182" s="386" t="str">
        <f>IF(I170="SI","Total","")</f>
        <v/>
      </c>
      <c r="D182" s="386"/>
      <c r="E182" s="189" t="str">
        <f>IF(I170="SI",+E179+E180+E181,"")</f>
        <v/>
      </c>
      <c r="F182" s="189" t="str">
        <f>IF(I170="SI",+F181+F180+F179,"")</f>
        <v/>
      </c>
      <c r="G182" s="189" t="str">
        <f>IF(I170="SI",+G181+G180+G179,"")</f>
        <v/>
      </c>
      <c r="H182" s="189" t="str">
        <f>IF(I170="SI",+H179+H180+H181,"")</f>
        <v/>
      </c>
    </row>
    <row r="185" spans="2:17" ht="15.75" x14ac:dyDescent="0.25">
      <c r="B185" s="271" t="s">
        <v>9281</v>
      </c>
      <c r="C185" s="271"/>
      <c r="D185" s="271"/>
      <c r="E185" s="271"/>
      <c r="F185" s="271"/>
      <c r="G185" s="271"/>
      <c r="H185" s="271"/>
      <c r="I185" s="271"/>
      <c r="J185" s="271"/>
      <c r="K185" s="271"/>
      <c r="L185" s="271"/>
      <c r="M185" s="271"/>
      <c r="N185" s="271"/>
      <c r="O185" s="271"/>
      <c r="P185" s="271"/>
      <c r="Q185" s="271"/>
    </row>
    <row r="188" spans="2:17" ht="60" customHeight="1" x14ac:dyDescent="0.25">
      <c r="C188" s="392" t="str">
        <f>IF('Empresa Cooperativa'!D12=Tablas!C4,"Tamaño de la empresa según dotación de personal","")</f>
        <v/>
      </c>
      <c r="D188" s="392" t="s">
        <v>9282</v>
      </c>
      <c r="E188" s="435" t="s">
        <v>9286</v>
      </c>
      <c r="F188" s="435"/>
      <c r="G188" s="435"/>
    </row>
    <row r="189" spans="2:17" ht="30" x14ac:dyDescent="0.25">
      <c r="C189" s="392"/>
      <c r="D189" s="392"/>
      <c r="E189" s="110" t="s">
        <v>9283</v>
      </c>
      <c r="F189" s="110" t="s">
        <v>9284</v>
      </c>
      <c r="G189" s="111" t="s">
        <v>9285</v>
      </c>
    </row>
    <row r="190" spans="2:17" ht="30" customHeight="1" x14ac:dyDescent="0.25">
      <c r="C190" s="71"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1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1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190" s="120"/>
      <c r="G190" s="119" t="e">
        <f>+E190+F190</f>
        <v>#VALUE!</v>
      </c>
    </row>
    <row r="193" spans="2:17" x14ac:dyDescent="0.25">
      <c r="C193" s="436" t="s">
        <v>9287</v>
      </c>
      <c r="D193" s="437"/>
      <c r="E193" s="437"/>
      <c r="F193" s="437"/>
      <c r="G193" s="437"/>
      <c r="H193" s="115"/>
      <c r="I193" s="115"/>
      <c r="J193" s="115"/>
    </row>
    <row r="194" spans="2:17" ht="60" x14ac:dyDescent="0.25">
      <c r="C194" s="111" t="s">
        <v>9288</v>
      </c>
      <c r="D194" s="111" t="s">
        <v>9289</v>
      </c>
      <c r="E194" s="111" t="s">
        <v>9321</v>
      </c>
      <c r="F194" s="111" t="s">
        <v>9290</v>
      </c>
      <c r="G194" s="111" t="s">
        <v>9291</v>
      </c>
      <c r="H194" s="104"/>
      <c r="I194" s="104"/>
      <c r="J194" s="104"/>
      <c r="K194" s="104"/>
    </row>
    <row r="195" spans="2:17" x14ac:dyDescent="0.25">
      <c r="C195" s="118">
        <f>+D172</f>
        <v>0</v>
      </c>
      <c r="D195" s="140" t="str">
        <f>+E190</f>
        <v/>
      </c>
      <c r="E195" s="139">
        <f>+D116</f>
        <v>0</v>
      </c>
      <c r="F195" s="120" t="e">
        <f>C195*D195*E195</f>
        <v>#VALUE!</v>
      </c>
      <c r="G195" s="135"/>
      <c r="H195" s="116"/>
      <c r="I195" s="58"/>
      <c r="J195" s="58"/>
      <c r="K195" s="58"/>
    </row>
    <row r="196" spans="2:17" x14ac:dyDescent="0.25">
      <c r="C196" s="58"/>
      <c r="D196" s="58"/>
      <c r="E196" s="58"/>
      <c r="F196" s="58"/>
      <c r="G196" s="58"/>
      <c r="H196" s="58"/>
      <c r="I196" s="58"/>
      <c r="J196" s="58"/>
    </row>
    <row r="197" spans="2:17" x14ac:dyDescent="0.25">
      <c r="C197" s="113"/>
      <c r="D197" s="114"/>
      <c r="E197" s="58"/>
      <c r="F197" s="58"/>
      <c r="G197" s="58"/>
      <c r="H197" s="58"/>
      <c r="I197" s="58"/>
      <c r="J197" s="58"/>
    </row>
    <row r="198" spans="2:17" ht="15.75" x14ac:dyDescent="0.25">
      <c r="B198" s="271" t="s">
        <v>9207</v>
      </c>
      <c r="C198" s="271"/>
      <c r="D198" s="271"/>
      <c r="E198" s="271"/>
      <c r="F198" s="271"/>
      <c r="G198" s="271"/>
      <c r="H198" s="271"/>
      <c r="I198" s="271"/>
      <c r="J198" s="271"/>
      <c r="K198" s="271"/>
      <c r="L198" s="271"/>
      <c r="M198" s="271"/>
      <c r="N198" s="271"/>
      <c r="O198" s="271"/>
      <c r="P198" s="271"/>
      <c r="Q198" s="271"/>
    </row>
    <row r="200" spans="2:17" x14ac:dyDescent="0.25">
      <c r="B200" s="288"/>
      <c r="C200" s="288"/>
      <c r="D200" s="288"/>
      <c r="E200" s="288"/>
      <c r="F200" s="288"/>
      <c r="G200" s="288"/>
      <c r="H200" s="288"/>
      <c r="I200" s="288"/>
      <c r="J200" s="288"/>
      <c r="K200" s="288"/>
      <c r="L200" s="288"/>
      <c r="M200" s="288"/>
      <c r="N200" s="288"/>
      <c r="O200" s="288"/>
      <c r="P200" s="288"/>
      <c r="Q200" s="288"/>
    </row>
    <row r="202" spans="2:17" ht="45.75" customHeight="1" x14ac:dyDescent="0.25">
      <c r="D202" s="390" t="s">
        <v>9292</v>
      </c>
      <c r="E202" s="391"/>
      <c r="F202" s="390" t="s">
        <v>9293</v>
      </c>
      <c r="G202" s="391"/>
      <c r="H202" s="390" t="s">
        <v>9294</v>
      </c>
      <c r="I202" s="392"/>
      <c r="J202" s="392"/>
    </row>
    <row r="203" spans="2:17" x14ac:dyDescent="0.25">
      <c r="D203" s="393"/>
      <c r="E203" s="393"/>
      <c r="F203" s="394"/>
      <c r="G203" s="394"/>
      <c r="H203" s="394"/>
      <c r="I203" s="394"/>
      <c r="J203" s="394"/>
    </row>
    <row r="204" spans="2:17" x14ac:dyDescent="0.25">
      <c r="D204" s="393"/>
      <c r="E204" s="393"/>
      <c r="F204" s="394"/>
      <c r="G204" s="394"/>
      <c r="H204" s="394"/>
      <c r="I204" s="394"/>
      <c r="J204" s="394"/>
    </row>
    <row r="205" spans="2:17" x14ac:dyDescent="0.25">
      <c r="D205" s="393"/>
      <c r="E205" s="393"/>
      <c r="F205" s="394"/>
      <c r="G205" s="394"/>
      <c r="H205" s="394"/>
      <c r="I205" s="394"/>
      <c r="J205" s="394"/>
    </row>
    <row r="206" spans="2:17" x14ac:dyDescent="0.25">
      <c r="D206" s="393"/>
      <c r="E206" s="393"/>
      <c r="F206" s="394"/>
      <c r="G206" s="394"/>
      <c r="H206" s="394"/>
      <c r="I206" s="394"/>
      <c r="J206" s="394"/>
    </row>
    <row r="209" spans="2:17" ht="15.75" x14ac:dyDescent="0.25">
      <c r="B209" s="271" t="s">
        <v>9210</v>
      </c>
      <c r="C209" s="271"/>
      <c r="D209" s="271"/>
      <c r="E209" s="271"/>
      <c r="F209" s="271"/>
      <c r="G209" s="271"/>
      <c r="H209" s="271"/>
      <c r="I209" s="271"/>
      <c r="J209" s="271"/>
      <c r="K209" s="271"/>
      <c r="L209" s="271"/>
      <c r="M209" s="271"/>
      <c r="N209" s="271"/>
      <c r="O209" s="271"/>
      <c r="P209" s="271"/>
      <c r="Q209" s="271"/>
    </row>
    <row r="212" spans="2:17" x14ac:dyDescent="0.25">
      <c r="C212" s="20" t="s">
        <v>9211</v>
      </c>
    </row>
    <row r="214" spans="2:17" x14ac:dyDescent="0.25">
      <c r="C214" s="438"/>
      <c r="D214" s="439"/>
      <c r="E214" s="439"/>
      <c r="F214" s="439"/>
      <c r="G214" s="439"/>
      <c r="H214" s="439"/>
      <c r="I214" s="439"/>
      <c r="J214" s="439"/>
      <c r="K214" s="439"/>
      <c r="L214" s="439"/>
      <c r="M214" s="439"/>
      <c r="N214" s="439"/>
      <c r="O214" s="439"/>
      <c r="P214" s="440"/>
    </row>
    <row r="215" spans="2:17" x14ac:dyDescent="0.25">
      <c r="C215" s="441"/>
      <c r="D215" s="442"/>
      <c r="E215" s="442"/>
      <c r="F215" s="442"/>
      <c r="G215" s="442"/>
      <c r="H215" s="442"/>
      <c r="I215" s="442"/>
      <c r="J215" s="442"/>
      <c r="K215" s="442"/>
      <c r="L215" s="442"/>
      <c r="M215" s="442"/>
      <c r="N215" s="442"/>
      <c r="O215" s="442"/>
      <c r="P215" s="443"/>
    </row>
    <row r="216" spans="2:17" x14ac:dyDescent="0.25">
      <c r="C216" s="441"/>
      <c r="D216" s="442"/>
      <c r="E216" s="442"/>
      <c r="F216" s="442"/>
      <c r="G216" s="442"/>
      <c r="H216" s="442"/>
      <c r="I216" s="442"/>
      <c r="J216" s="442"/>
      <c r="K216" s="442"/>
      <c r="L216" s="442"/>
      <c r="M216" s="442"/>
      <c r="N216" s="442"/>
      <c r="O216" s="442"/>
      <c r="P216" s="443"/>
    </row>
    <row r="217" spans="2:17" x14ac:dyDescent="0.25">
      <c r="C217" s="441"/>
      <c r="D217" s="442"/>
      <c r="E217" s="442"/>
      <c r="F217" s="442"/>
      <c r="G217" s="442"/>
      <c r="H217" s="442"/>
      <c r="I217" s="442"/>
      <c r="J217" s="442"/>
      <c r="K217" s="442"/>
      <c r="L217" s="442"/>
      <c r="M217" s="442"/>
      <c r="N217" s="442"/>
      <c r="O217" s="442"/>
      <c r="P217" s="443"/>
    </row>
    <row r="218" spans="2:17" x14ac:dyDescent="0.25">
      <c r="C218" s="441"/>
      <c r="D218" s="442"/>
      <c r="E218" s="442"/>
      <c r="F218" s="442"/>
      <c r="G218" s="442"/>
      <c r="H218" s="442"/>
      <c r="I218" s="442"/>
      <c r="J218" s="442"/>
      <c r="K218" s="442"/>
      <c r="L218" s="442"/>
      <c r="M218" s="442"/>
      <c r="N218" s="442"/>
      <c r="O218" s="442"/>
      <c r="P218" s="443"/>
    </row>
    <row r="219" spans="2:17" x14ac:dyDescent="0.25">
      <c r="C219" s="444"/>
      <c r="D219" s="445"/>
      <c r="E219" s="445"/>
      <c r="F219" s="445"/>
      <c r="G219" s="445"/>
      <c r="H219" s="445"/>
      <c r="I219" s="445"/>
      <c r="J219" s="445"/>
      <c r="K219" s="445"/>
      <c r="L219" s="445"/>
      <c r="M219" s="445"/>
      <c r="N219" s="445"/>
      <c r="O219" s="445"/>
      <c r="P219" s="446"/>
    </row>
    <row r="221" spans="2:17" x14ac:dyDescent="0.25">
      <c r="C221" s="20" t="s">
        <v>9212</v>
      </c>
    </row>
    <row r="223" spans="2:17" x14ac:dyDescent="0.25">
      <c r="C223" s="438"/>
      <c r="D223" s="439"/>
      <c r="E223" s="439"/>
      <c r="F223" s="439"/>
      <c r="G223" s="439"/>
      <c r="H223" s="439"/>
      <c r="I223" s="439"/>
      <c r="J223" s="439"/>
      <c r="K223" s="439"/>
      <c r="L223" s="439"/>
      <c r="M223" s="439"/>
      <c r="N223" s="439"/>
      <c r="O223" s="439"/>
      <c r="P223" s="440"/>
    </row>
    <row r="224" spans="2:17" x14ac:dyDescent="0.25">
      <c r="C224" s="441"/>
      <c r="D224" s="442"/>
      <c r="E224" s="442"/>
      <c r="F224" s="442"/>
      <c r="G224" s="442"/>
      <c r="H224" s="442"/>
      <c r="I224" s="442"/>
      <c r="J224" s="442"/>
      <c r="K224" s="442"/>
      <c r="L224" s="442"/>
      <c r="M224" s="442"/>
      <c r="N224" s="442"/>
      <c r="O224" s="442"/>
      <c r="P224" s="443"/>
    </row>
    <row r="225" spans="3:16" x14ac:dyDescent="0.25">
      <c r="C225" s="441"/>
      <c r="D225" s="442"/>
      <c r="E225" s="442"/>
      <c r="F225" s="442"/>
      <c r="G225" s="442"/>
      <c r="H225" s="442"/>
      <c r="I225" s="442"/>
      <c r="J225" s="442"/>
      <c r="K225" s="442"/>
      <c r="L225" s="442"/>
      <c r="M225" s="442"/>
      <c r="N225" s="442"/>
      <c r="O225" s="442"/>
      <c r="P225" s="443"/>
    </row>
    <row r="226" spans="3:16" x14ac:dyDescent="0.25">
      <c r="C226" s="441"/>
      <c r="D226" s="442"/>
      <c r="E226" s="442"/>
      <c r="F226" s="442"/>
      <c r="G226" s="442"/>
      <c r="H226" s="442"/>
      <c r="I226" s="442"/>
      <c r="J226" s="442"/>
      <c r="K226" s="442"/>
      <c r="L226" s="442"/>
      <c r="M226" s="442"/>
      <c r="N226" s="442"/>
      <c r="O226" s="442"/>
      <c r="P226" s="443"/>
    </row>
    <row r="227" spans="3:16" x14ac:dyDescent="0.25">
      <c r="C227" s="441"/>
      <c r="D227" s="442"/>
      <c r="E227" s="442"/>
      <c r="F227" s="442"/>
      <c r="G227" s="442"/>
      <c r="H227" s="442"/>
      <c r="I227" s="442"/>
      <c r="J227" s="442"/>
      <c r="K227" s="442"/>
      <c r="L227" s="442"/>
      <c r="M227" s="442"/>
      <c r="N227" s="442"/>
      <c r="O227" s="442"/>
      <c r="P227" s="443"/>
    </row>
    <row r="228" spans="3:16" x14ac:dyDescent="0.25">
      <c r="C228" s="444"/>
      <c r="D228" s="445"/>
      <c r="E228" s="445"/>
      <c r="F228" s="445"/>
      <c r="G228" s="445"/>
      <c r="H228" s="445"/>
      <c r="I228" s="445"/>
      <c r="J228" s="445"/>
      <c r="K228" s="445"/>
      <c r="L228" s="445"/>
      <c r="M228" s="445"/>
      <c r="N228" s="445"/>
      <c r="O228" s="445"/>
      <c r="P228" s="446"/>
    </row>
    <row r="230" spans="3:16" x14ac:dyDescent="0.25">
      <c r="C230" s="20" t="s">
        <v>9295</v>
      </c>
    </row>
    <row r="232" spans="3:16" x14ac:dyDescent="0.25">
      <c r="C232" s="438"/>
      <c r="D232" s="439"/>
      <c r="E232" s="439"/>
      <c r="F232" s="439"/>
      <c r="G232" s="439"/>
      <c r="H232" s="439"/>
      <c r="I232" s="439"/>
      <c r="J232" s="439"/>
      <c r="K232" s="439"/>
      <c r="L232" s="439"/>
      <c r="M232" s="439"/>
      <c r="N232" s="439"/>
      <c r="O232" s="439"/>
      <c r="P232" s="440"/>
    </row>
    <row r="233" spans="3:16" x14ac:dyDescent="0.25">
      <c r="C233" s="441"/>
      <c r="D233" s="442"/>
      <c r="E233" s="442"/>
      <c r="F233" s="442"/>
      <c r="G233" s="442"/>
      <c r="H233" s="442"/>
      <c r="I233" s="442"/>
      <c r="J233" s="442"/>
      <c r="K233" s="442"/>
      <c r="L233" s="442"/>
      <c r="M233" s="442"/>
      <c r="N233" s="442"/>
      <c r="O233" s="442"/>
      <c r="P233" s="443"/>
    </row>
    <row r="234" spans="3:16" x14ac:dyDescent="0.25">
      <c r="C234" s="441"/>
      <c r="D234" s="442"/>
      <c r="E234" s="442"/>
      <c r="F234" s="442"/>
      <c r="G234" s="442"/>
      <c r="H234" s="442"/>
      <c r="I234" s="442"/>
      <c r="J234" s="442"/>
      <c r="K234" s="442"/>
      <c r="L234" s="442"/>
      <c r="M234" s="442"/>
      <c r="N234" s="442"/>
      <c r="O234" s="442"/>
      <c r="P234" s="443"/>
    </row>
    <row r="235" spans="3:16" x14ac:dyDescent="0.25">
      <c r="C235" s="441"/>
      <c r="D235" s="442"/>
      <c r="E235" s="442"/>
      <c r="F235" s="442"/>
      <c r="G235" s="442"/>
      <c r="H235" s="442"/>
      <c r="I235" s="442"/>
      <c r="J235" s="442"/>
      <c r="K235" s="442"/>
      <c r="L235" s="442"/>
      <c r="M235" s="442"/>
      <c r="N235" s="442"/>
      <c r="O235" s="442"/>
      <c r="P235" s="443"/>
    </row>
    <row r="236" spans="3:16" x14ac:dyDescent="0.25">
      <c r="C236" s="441"/>
      <c r="D236" s="442"/>
      <c r="E236" s="442"/>
      <c r="F236" s="442"/>
      <c r="G236" s="442"/>
      <c r="H236" s="442"/>
      <c r="I236" s="442"/>
      <c r="J236" s="442"/>
      <c r="K236" s="442"/>
      <c r="L236" s="442"/>
      <c r="M236" s="442"/>
      <c r="N236" s="442"/>
      <c r="O236" s="442"/>
      <c r="P236" s="443"/>
    </row>
    <row r="237" spans="3:16" x14ac:dyDescent="0.25">
      <c r="C237" s="444"/>
      <c r="D237" s="445"/>
      <c r="E237" s="445"/>
      <c r="F237" s="445"/>
      <c r="G237" s="445"/>
      <c r="H237" s="445"/>
      <c r="I237" s="445"/>
      <c r="J237" s="445"/>
      <c r="K237" s="445"/>
      <c r="L237" s="445"/>
      <c r="M237" s="445"/>
      <c r="N237" s="445"/>
      <c r="O237" s="445"/>
      <c r="P237" s="446"/>
    </row>
    <row r="239" spans="3:16" x14ac:dyDescent="0.25">
      <c r="C239" s="20" t="s">
        <v>9296</v>
      </c>
    </row>
    <row r="241" spans="3:16" x14ac:dyDescent="0.25">
      <c r="C241" s="438"/>
      <c r="D241" s="439"/>
      <c r="E241" s="439"/>
      <c r="F241" s="439"/>
      <c r="G241" s="439"/>
      <c r="H241" s="439"/>
      <c r="I241" s="439"/>
      <c r="J241" s="439"/>
      <c r="K241" s="439"/>
      <c r="L241" s="439"/>
      <c r="M241" s="439"/>
      <c r="N241" s="439"/>
      <c r="O241" s="439"/>
      <c r="P241" s="440"/>
    </row>
    <row r="242" spans="3:16" x14ac:dyDescent="0.25">
      <c r="C242" s="441"/>
      <c r="D242" s="442"/>
      <c r="E242" s="442"/>
      <c r="F242" s="442"/>
      <c r="G242" s="442"/>
      <c r="H242" s="442"/>
      <c r="I242" s="442"/>
      <c r="J242" s="442"/>
      <c r="K242" s="442"/>
      <c r="L242" s="442"/>
      <c r="M242" s="442"/>
      <c r="N242" s="442"/>
      <c r="O242" s="442"/>
      <c r="P242" s="443"/>
    </row>
    <row r="243" spans="3:16" x14ac:dyDescent="0.25">
      <c r="C243" s="441"/>
      <c r="D243" s="442"/>
      <c r="E243" s="442"/>
      <c r="F243" s="442"/>
      <c r="G243" s="442"/>
      <c r="H243" s="442"/>
      <c r="I243" s="442"/>
      <c r="J243" s="442"/>
      <c r="K243" s="442"/>
      <c r="L243" s="442"/>
      <c r="M243" s="442"/>
      <c r="N243" s="442"/>
      <c r="O243" s="442"/>
      <c r="P243" s="443"/>
    </row>
    <row r="244" spans="3:16" x14ac:dyDescent="0.25">
      <c r="C244" s="441"/>
      <c r="D244" s="442"/>
      <c r="E244" s="442"/>
      <c r="F244" s="442"/>
      <c r="G244" s="442"/>
      <c r="H244" s="442"/>
      <c r="I244" s="442"/>
      <c r="J244" s="442"/>
      <c r="K244" s="442"/>
      <c r="L244" s="442"/>
      <c r="M244" s="442"/>
      <c r="N244" s="442"/>
      <c r="O244" s="442"/>
      <c r="P244" s="443"/>
    </row>
    <row r="245" spans="3:16" x14ac:dyDescent="0.25">
      <c r="C245" s="441"/>
      <c r="D245" s="442"/>
      <c r="E245" s="442"/>
      <c r="F245" s="442"/>
      <c r="G245" s="442"/>
      <c r="H245" s="442"/>
      <c r="I245" s="442"/>
      <c r="J245" s="442"/>
      <c r="K245" s="442"/>
      <c r="L245" s="442"/>
      <c r="M245" s="442"/>
      <c r="N245" s="442"/>
      <c r="O245" s="442"/>
      <c r="P245" s="443"/>
    </row>
    <row r="246" spans="3:16" x14ac:dyDescent="0.25">
      <c r="C246" s="444"/>
      <c r="D246" s="445"/>
      <c r="E246" s="445"/>
      <c r="F246" s="445"/>
      <c r="G246" s="445"/>
      <c r="H246" s="445"/>
      <c r="I246" s="445"/>
      <c r="J246" s="445"/>
      <c r="K246" s="445"/>
      <c r="L246" s="445"/>
      <c r="M246" s="445"/>
      <c r="N246" s="445"/>
      <c r="O246" s="445"/>
      <c r="P246" s="446"/>
    </row>
    <row r="248" spans="3:16" x14ac:dyDescent="0.25">
      <c r="C248" s="20" t="s">
        <v>9297</v>
      </c>
    </row>
    <row r="250" spans="3:16" x14ac:dyDescent="0.25">
      <c r="C250" s="438"/>
      <c r="D250" s="439"/>
      <c r="E250" s="439"/>
      <c r="F250" s="439"/>
      <c r="G250" s="439"/>
      <c r="H250" s="439"/>
      <c r="I250" s="439"/>
      <c r="J250" s="439"/>
      <c r="K250" s="439"/>
      <c r="L250" s="439"/>
      <c r="M250" s="439"/>
      <c r="N250" s="439"/>
      <c r="O250" s="439"/>
      <c r="P250" s="440"/>
    </row>
    <row r="251" spans="3:16" x14ac:dyDescent="0.25">
      <c r="C251" s="441"/>
      <c r="D251" s="442"/>
      <c r="E251" s="442"/>
      <c r="F251" s="442"/>
      <c r="G251" s="442"/>
      <c r="H251" s="442"/>
      <c r="I251" s="442"/>
      <c r="J251" s="442"/>
      <c r="K251" s="442"/>
      <c r="L251" s="442"/>
      <c r="M251" s="442"/>
      <c r="N251" s="442"/>
      <c r="O251" s="442"/>
      <c r="P251" s="443"/>
    </row>
    <row r="252" spans="3:16" x14ac:dyDescent="0.25">
      <c r="C252" s="441"/>
      <c r="D252" s="442"/>
      <c r="E252" s="442"/>
      <c r="F252" s="442"/>
      <c r="G252" s="442"/>
      <c r="H252" s="442"/>
      <c r="I252" s="442"/>
      <c r="J252" s="442"/>
      <c r="K252" s="442"/>
      <c r="L252" s="442"/>
      <c r="M252" s="442"/>
      <c r="N252" s="442"/>
      <c r="O252" s="442"/>
      <c r="P252" s="443"/>
    </row>
    <row r="253" spans="3:16" x14ac:dyDescent="0.25">
      <c r="C253" s="441"/>
      <c r="D253" s="442"/>
      <c r="E253" s="442"/>
      <c r="F253" s="442"/>
      <c r="G253" s="442"/>
      <c r="H253" s="442"/>
      <c r="I253" s="442"/>
      <c r="J253" s="442"/>
      <c r="K253" s="442"/>
      <c r="L253" s="442"/>
      <c r="M253" s="442"/>
      <c r="N253" s="442"/>
      <c r="O253" s="442"/>
      <c r="P253" s="443"/>
    </row>
    <row r="254" spans="3:16" x14ac:dyDescent="0.25">
      <c r="C254" s="441"/>
      <c r="D254" s="442"/>
      <c r="E254" s="442"/>
      <c r="F254" s="442"/>
      <c r="G254" s="442"/>
      <c r="H254" s="442"/>
      <c r="I254" s="442"/>
      <c r="J254" s="442"/>
      <c r="K254" s="442"/>
      <c r="L254" s="442"/>
      <c r="M254" s="442"/>
      <c r="N254" s="442"/>
      <c r="O254" s="442"/>
      <c r="P254" s="443"/>
    </row>
    <row r="255" spans="3:16" x14ac:dyDescent="0.25">
      <c r="C255" s="444"/>
      <c r="D255" s="445"/>
      <c r="E255" s="445"/>
      <c r="F255" s="445"/>
      <c r="G255" s="445"/>
      <c r="H255" s="445"/>
      <c r="I255" s="445"/>
      <c r="J255" s="445"/>
      <c r="K255" s="445"/>
      <c r="L255" s="445"/>
      <c r="M255" s="445"/>
      <c r="N255" s="445"/>
      <c r="O255" s="445"/>
      <c r="P255" s="446"/>
    </row>
    <row r="258" spans="2:17" ht="15.75" x14ac:dyDescent="0.25">
      <c r="B258" s="271" t="s">
        <v>9298</v>
      </c>
      <c r="C258" s="271"/>
      <c r="D258" s="271"/>
      <c r="E258" s="271"/>
      <c r="F258" s="271"/>
      <c r="G258" s="271"/>
      <c r="H258" s="271"/>
      <c r="I258" s="271"/>
      <c r="J258" s="271"/>
      <c r="K258" s="271"/>
      <c r="L258" s="271"/>
      <c r="M258" s="271"/>
      <c r="N258" s="271"/>
      <c r="O258" s="271"/>
      <c r="P258" s="271"/>
      <c r="Q258" s="271"/>
    </row>
    <row r="260" spans="2:17" x14ac:dyDescent="0.25">
      <c r="C260" s="20" t="s">
        <v>9319</v>
      </c>
      <c r="D260" s="132"/>
    </row>
    <row r="263" spans="2:17" ht="39.75" customHeight="1" x14ac:dyDescent="0.25">
      <c r="C263" s="122" t="s">
        <v>9299</v>
      </c>
      <c r="D263" s="122" t="s">
        <v>9300</v>
      </c>
      <c r="E263" s="122" t="s">
        <v>9301</v>
      </c>
      <c r="F263" s="121" t="s">
        <v>9302</v>
      </c>
      <c r="G263" s="122" t="s">
        <v>9303</v>
      </c>
      <c r="H263" s="122" t="s">
        <v>9304</v>
      </c>
    </row>
    <row r="264" spans="2:17" x14ac:dyDescent="0.25">
      <c r="C264" s="77"/>
      <c r="D264" s="77"/>
      <c r="E264" s="77"/>
      <c r="F264" s="77"/>
      <c r="G264" s="77"/>
      <c r="H264" s="77"/>
      <c r="J264" s="96" t="str">
        <f>IF(AND(C264="",D264="",E264="",F264="",G264="",H264=""),"Debe completar los datos de al menos un tutor del entrenamiento","")</f>
        <v>Debe completar los datos de al menos un tutor del entrenamiento</v>
      </c>
    </row>
    <row r="265" spans="2:17" x14ac:dyDescent="0.25">
      <c r="C265" s="77"/>
      <c r="D265" s="77"/>
      <c r="E265" s="77"/>
      <c r="F265" s="77"/>
      <c r="G265" s="77"/>
      <c r="H265" s="77"/>
    </row>
    <row r="266" spans="2:17" x14ac:dyDescent="0.25">
      <c r="C266" s="77"/>
      <c r="D266" s="77"/>
      <c r="E266" s="77"/>
      <c r="F266" s="77"/>
      <c r="G266" s="77"/>
      <c r="H266" s="77"/>
    </row>
    <row r="267" spans="2:17" x14ac:dyDescent="0.25">
      <c r="C267" s="77"/>
      <c r="D267" s="77"/>
      <c r="E267" s="77"/>
      <c r="F267" s="77"/>
      <c r="G267" s="77"/>
      <c r="H267" s="77"/>
    </row>
    <row r="268" spans="2:17" x14ac:dyDescent="0.25">
      <c r="C268" s="77"/>
      <c r="D268" s="77"/>
      <c r="E268" s="77"/>
      <c r="F268" s="77"/>
      <c r="G268" s="77"/>
      <c r="H268" s="77"/>
    </row>
    <row r="269" spans="2:17" x14ac:dyDescent="0.25">
      <c r="C269" s="77"/>
      <c r="D269" s="77"/>
      <c r="E269" s="77"/>
      <c r="F269" s="77"/>
      <c r="G269" s="77"/>
      <c r="H269" s="77"/>
    </row>
    <row r="272" spans="2:17" ht="15.75" x14ac:dyDescent="0.25">
      <c r="B272" s="271" t="s">
        <v>9305</v>
      </c>
      <c r="C272" s="271"/>
      <c r="D272" s="271"/>
      <c r="E272" s="271"/>
      <c r="F272" s="271"/>
      <c r="G272" s="271"/>
      <c r="H272" s="271"/>
      <c r="I272" s="271"/>
      <c r="J272" s="271"/>
      <c r="K272" s="271"/>
      <c r="L272" s="271"/>
      <c r="M272" s="271"/>
      <c r="N272" s="271"/>
      <c r="O272" s="271"/>
      <c r="P272" s="271"/>
      <c r="Q272" s="271"/>
    </row>
    <row r="275" spans="3:8" ht="45" x14ac:dyDescent="0.25">
      <c r="C275" s="72" t="s">
        <v>9215</v>
      </c>
      <c r="D275" s="72" t="s">
        <v>9216</v>
      </c>
      <c r="E275" s="72" t="s">
        <v>9217</v>
      </c>
      <c r="F275" s="72" t="s">
        <v>9218</v>
      </c>
      <c r="G275" s="72" t="s">
        <v>9219</v>
      </c>
      <c r="H275" s="72" t="s">
        <v>9220</v>
      </c>
    </row>
    <row r="276" spans="3:8" x14ac:dyDescent="0.25">
      <c r="C276" s="123" t="s">
        <v>9221</v>
      </c>
      <c r="D276" s="266">
        <f>D112*H112*D114</f>
        <v>0</v>
      </c>
      <c r="E276" s="120"/>
      <c r="F276" s="119">
        <f>+D276*E276</f>
        <v>0</v>
      </c>
      <c r="G276" s="120"/>
      <c r="H276" s="119">
        <f t="shared" ref="H276:H280" si="0">+F276-G276</f>
        <v>0</v>
      </c>
    </row>
    <row r="277" spans="3:8" x14ac:dyDescent="0.25">
      <c r="C277" s="112" t="s">
        <v>9298</v>
      </c>
      <c r="D277" s="266">
        <f>+D112-D276</f>
        <v>0</v>
      </c>
      <c r="E277" s="120"/>
      <c r="F277" s="119">
        <f>+D277*E277</f>
        <v>0</v>
      </c>
      <c r="G277" s="120"/>
      <c r="H277" s="119">
        <f t="shared" si="0"/>
        <v>0</v>
      </c>
    </row>
    <row r="278" spans="3:8" x14ac:dyDescent="0.25">
      <c r="C278" s="123" t="s">
        <v>9208</v>
      </c>
      <c r="D278" s="266">
        <f>+E165</f>
        <v>0</v>
      </c>
      <c r="E278" s="120"/>
      <c r="F278" s="119">
        <f>+D278*E278</f>
        <v>0</v>
      </c>
      <c r="G278" s="120"/>
      <c r="H278" s="119">
        <f t="shared" si="0"/>
        <v>0</v>
      </c>
    </row>
    <row r="279" spans="3:8" x14ac:dyDescent="0.25">
      <c r="C279" s="123" t="s">
        <v>9222</v>
      </c>
      <c r="D279" s="266">
        <f>+E165</f>
        <v>0</v>
      </c>
      <c r="E279" s="120"/>
      <c r="F279" s="119">
        <f>+D279*E279</f>
        <v>0</v>
      </c>
      <c r="G279" s="120"/>
      <c r="H279" s="119">
        <f t="shared" si="0"/>
        <v>0</v>
      </c>
    </row>
    <row r="280" spans="3:8" x14ac:dyDescent="0.25">
      <c r="C280" s="71" t="s">
        <v>9223</v>
      </c>
      <c r="D280" s="266">
        <f>+E165</f>
        <v>0</v>
      </c>
      <c r="E280" s="120"/>
      <c r="F280" s="119">
        <f>+D280*E280</f>
        <v>0</v>
      </c>
      <c r="G280" s="120"/>
      <c r="H280" s="119">
        <f t="shared" si="0"/>
        <v>0</v>
      </c>
    </row>
    <row r="281" spans="3:8" x14ac:dyDescent="0.25">
      <c r="C281" s="72" t="s">
        <v>7586</v>
      </c>
      <c r="D281" s="74"/>
      <c r="E281" s="141"/>
      <c r="F281" s="141"/>
      <c r="G281" s="119">
        <f>+G276+G277+G278+G279+G280</f>
        <v>0</v>
      </c>
      <c r="H281" s="119">
        <f>+H276+H277+H278+H279+H280</f>
        <v>0</v>
      </c>
    </row>
    <row r="284" spans="3:8" x14ac:dyDescent="0.25">
      <c r="D284" s="434" t="s">
        <v>9322</v>
      </c>
      <c r="E284" s="434"/>
      <c r="F284" s="434"/>
    </row>
    <row r="285" spans="3:8" x14ac:dyDescent="0.25">
      <c r="D285" s="434"/>
      <c r="E285" s="434"/>
      <c r="F285" s="434"/>
    </row>
    <row r="300" spans="2:17" x14ac:dyDescent="0.25">
      <c r="C300" s="100" t="s">
        <v>9324</v>
      </c>
    </row>
    <row r="302" spans="2:17" ht="15.75" x14ac:dyDescent="0.25">
      <c r="B302" s="271" t="s">
        <v>7689</v>
      </c>
      <c r="C302" s="271" t="s">
        <v>7689</v>
      </c>
      <c r="D302" s="271"/>
      <c r="E302" s="271"/>
      <c r="F302" s="271"/>
      <c r="G302" s="271"/>
      <c r="H302" s="271"/>
      <c r="I302" s="271"/>
      <c r="J302" s="271"/>
      <c r="K302" s="271"/>
      <c r="L302" s="271"/>
      <c r="M302" s="271"/>
      <c r="N302" s="271"/>
      <c r="O302" s="271"/>
      <c r="P302" s="271"/>
      <c r="Q302" s="271"/>
    </row>
    <row r="306" spans="3:11" x14ac:dyDescent="0.25">
      <c r="C306" s="20" t="s">
        <v>9276</v>
      </c>
      <c r="D306" s="427"/>
      <c r="E306" s="428"/>
      <c r="F306" s="428"/>
      <c r="G306" s="428"/>
      <c r="H306" s="428"/>
      <c r="I306" s="428"/>
      <c r="J306" s="428"/>
      <c r="K306" s="429"/>
    </row>
    <row r="308" spans="3:11" x14ac:dyDescent="0.25">
      <c r="C308" s="20" t="s">
        <v>7694</v>
      </c>
      <c r="D308" s="78"/>
      <c r="F308" s="20" t="s">
        <v>7695</v>
      </c>
      <c r="H308" s="430"/>
      <c r="I308" s="431"/>
    </row>
    <row r="310" spans="3:11" x14ac:dyDescent="0.25">
      <c r="C310" s="405" t="s">
        <v>7710</v>
      </c>
      <c r="D310" s="406"/>
      <c r="E310" s="406"/>
      <c r="F310" s="406"/>
      <c r="G310" s="406"/>
      <c r="H310" s="406"/>
      <c r="I310" s="406"/>
      <c r="J310" s="407"/>
    </row>
    <row r="311" spans="3:11" x14ac:dyDescent="0.25">
      <c r="C311" s="57"/>
      <c r="D311" s="58"/>
      <c r="E311" s="58"/>
      <c r="F311" s="58"/>
      <c r="G311" s="58"/>
      <c r="H311" s="58"/>
      <c r="I311" s="58"/>
      <c r="J311" s="59"/>
    </row>
    <row r="312" spans="3:11" x14ac:dyDescent="0.25">
      <c r="C312" s="63" t="s">
        <v>7697</v>
      </c>
      <c r="D312" s="132"/>
      <c r="E312" s="58"/>
      <c r="F312" s="426" t="s">
        <v>9278</v>
      </c>
      <c r="G312" s="426"/>
      <c r="H312" s="133"/>
      <c r="I312" s="58"/>
      <c r="J312" s="59"/>
    </row>
    <row r="313" spans="3:11" x14ac:dyDescent="0.25">
      <c r="C313" s="57"/>
      <c r="D313" s="58"/>
      <c r="E313" s="58"/>
      <c r="F313" s="58"/>
      <c r="G313" s="58"/>
      <c r="H313" s="58"/>
      <c r="I313" s="58"/>
      <c r="J313" s="59"/>
    </row>
    <row r="314" spans="3:11" x14ac:dyDescent="0.25">
      <c r="C314" s="63" t="s">
        <v>7696</v>
      </c>
      <c r="D314" s="132"/>
      <c r="E314" s="58"/>
      <c r="F314" s="58"/>
      <c r="G314" s="58"/>
      <c r="H314" s="58"/>
      <c r="I314" s="58"/>
      <c r="J314" s="59"/>
    </row>
    <row r="315" spans="3:11" x14ac:dyDescent="0.25">
      <c r="C315" s="57"/>
      <c r="D315" s="58"/>
      <c r="E315" s="58"/>
      <c r="F315" s="58"/>
      <c r="G315" s="58"/>
      <c r="H315" s="58"/>
      <c r="I315" s="58"/>
      <c r="J315" s="59"/>
    </row>
    <row r="316" spans="3:11" x14ac:dyDescent="0.25">
      <c r="C316" s="63" t="s">
        <v>7698</v>
      </c>
      <c r="D316" s="132"/>
      <c r="E316" s="58"/>
      <c r="F316" s="58"/>
      <c r="G316" s="58"/>
      <c r="H316" s="58"/>
      <c r="I316" s="58"/>
      <c r="J316" s="59"/>
    </row>
    <row r="317" spans="3:11" x14ac:dyDescent="0.25">
      <c r="C317" s="57"/>
      <c r="D317" s="58"/>
      <c r="E317" s="58"/>
      <c r="F317" s="58"/>
      <c r="G317" s="58"/>
      <c r="H317" s="58"/>
      <c r="I317" s="58"/>
      <c r="J317" s="59"/>
    </row>
    <row r="318" spans="3:11" x14ac:dyDescent="0.25">
      <c r="C318" s="408" t="str">
        <f>IF(D314&gt;1,"Justifique cantidad de réplicas *","")</f>
        <v/>
      </c>
      <c r="D318" s="409"/>
      <c r="E318" s="304"/>
      <c r="F318" s="304"/>
      <c r="G318" s="304"/>
      <c r="H318" s="304"/>
      <c r="I318" s="304"/>
      <c r="J318" s="59"/>
    </row>
    <row r="319" spans="3:11" x14ac:dyDescent="0.25">
      <c r="C319" s="60"/>
      <c r="D319" s="61"/>
      <c r="E319" s="61"/>
      <c r="F319" s="61"/>
      <c r="G319" s="61"/>
      <c r="H319" s="61"/>
      <c r="I319" s="61"/>
      <c r="J319" s="62"/>
    </row>
    <row r="321" spans="3:10" x14ac:dyDescent="0.25">
      <c r="C321" s="279" t="s">
        <v>9277</v>
      </c>
      <c r="D321" s="279"/>
      <c r="E321" s="279"/>
      <c r="F321" s="276"/>
      <c r="G321" s="277"/>
      <c r="H321" s="277"/>
      <c r="I321" s="278"/>
    </row>
    <row r="323" spans="3:10" x14ac:dyDescent="0.25">
      <c r="C323" s="414" t="s">
        <v>9195</v>
      </c>
      <c r="D323" s="415"/>
      <c r="E323" s="415"/>
      <c r="F323" s="415"/>
      <c r="G323" s="415"/>
      <c r="H323" s="415"/>
      <c r="I323" s="415"/>
      <c r="J323" s="416"/>
    </row>
    <row r="325" spans="3:10" x14ac:dyDescent="0.25">
      <c r="C325" s="20" t="s">
        <v>7566</v>
      </c>
      <c r="D325" s="274"/>
      <c r="E325" s="282"/>
      <c r="F325" s="282"/>
      <c r="G325" s="282"/>
      <c r="H325" s="282"/>
      <c r="I325" s="275"/>
    </row>
    <row r="327" spans="3:10" x14ac:dyDescent="0.25">
      <c r="C327" s="20" t="s">
        <v>7567</v>
      </c>
      <c r="D327" s="79"/>
      <c r="F327" s="20" t="s">
        <v>7568</v>
      </c>
      <c r="G327" s="274"/>
      <c r="H327" s="275"/>
    </row>
    <row r="328" spans="3:10" x14ac:dyDescent="0.25">
      <c r="C328" s="20"/>
      <c r="D328" s="76" t="str">
        <f>IF(D327&gt;0,VLOOKUP(D327,Tablas!$K$5:$L$28,2,FALSE),"")</f>
        <v/>
      </c>
      <c r="E328" s="19" t="str">
        <f>IF(D327&gt;0,VLOOKUP(D327,Tablas!$K$5:$M$28,3,FALSE),"")</f>
        <v/>
      </c>
      <c r="F328" s="20"/>
      <c r="G328" s="58"/>
    </row>
    <row r="330" spans="3:10" x14ac:dyDescent="0.25">
      <c r="C330" s="20" t="s">
        <v>7570</v>
      </c>
      <c r="D330" s="79"/>
      <c r="F330" s="20" t="s">
        <v>9226</v>
      </c>
      <c r="G330" s="274"/>
      <c r="H330" s="275"/>
    </row>
    <row r="332" spans="3:10" x14ac:dyDescent="0.25">
      <c r="C332" s="20" t="s">
        <v>7569</v>
      </c>
      <c r="D332" s="79"/>
      <c r="F332" s="20" t="s">
        <v>1180</v>
      </c>
      <c r="G332" s="424" t="str">
        <f>IF(G327&gt;0,VLOOKUP(I332,Tablas!Y204:AC2746,5,FALSE),"")</f>
        <v/>
      </c>
      <c r="H332" s="425"/>
      <c r="I332" s="19" t="str">
        <f>G327&amp;D327</f>
        <v/>
      </c>
    </row>
    <row r="335" spans="3:10" x14ac:dyDescent="0.25">
      <c r="C335" s="414" t="s">
        <v>9196</v>
      </c>
      <c r="D335" s="415"/>
      <c r="E335" s="415"/>
      <c r="F335" s="415"/>
      <c r="G335" s="415"/>
      <c r="H335" s="415"/>
      <c r="I335" s="415"/>
      <c r="J335" s="416"/>
    </row>
    <row r="337" spans="3:10" x14ac:dyDescent="0.25">
      <c r="C337" s="20" t="s">
        <v>9198</v>
      </c>
      <c r="D337" s="376"/>
      <c r="E337" s="377"/>
      <c r="F337" s="19" t="str">
        <f>IF(D337=Tablas!$C$34,"Persona_Humana",IF(D337=Tablas!$C$35,"Universidad",IF(D337=Tablas!$C$36,"Escuela",IF(D337=Tablas!$C$37,"Otras_Instituciones",""))))</f>
        <v/>
      </c>
    </row>
    <row r="339" spans="3:10" x14ac:dyDescent="0.25">
      <c r="C339" s="279" t="s">
        <v>9197</v>
      </c>
      <c r="D339" s="421"/>
      <c r="E339" s="399"/>
      <c r="F339" s="400"/>
      <c r="G339" s="400"/>
      <c r="H339" s="400"/>
      <c r="I339" s="400"/>
      <c r="J339" s="401"/>
    </row>
    <row r="341" spans="3:10" x14ac:dyDescent="0.25">
      <c r="C341" s="75" t="str">
        <f>IF(OR(D337=Tablas!$C$35,D337=Tablas!$C$36,D337=Tablas!$C$37),"Docentes","")</f>
        <v/>
      </c>
    </row>
    <row r="343" spans="3:10" ht="15" customHeight="1" x14ac:dyDescent="0.25">
      <c r="C343" s="179" t="str">
        <f>IF(OR(D337=Tablas!$C$35,D337=Tablas!$C$36,D337=Tablas!$C$37),"CUIL/CUIT *","")</f>
        <v/>
      </c>
      <c r="D343" s="179" t="str">
        <f>IF(OR(D337=Tablas!$C$35,D337=Tablas!$C$36,D337=Tablas!$C$37),"Apellido *","")</f>
        <v/>
      </c>
      <c r="E343" s="179" t="str">
        <f>IF(OR(D337=Tablas!$C$35,D337=Tablas!$C$36,D337=Tablas!$C$37),"Nombre *","")</f>
        <v/>
      </c>
      <c r="F343" s="179" t="str">
        <f>IF(OR(D337=Tablas!$C$35,D337=Tablas!$C$36,D337=Tablas!$C$37),"Correo Electrónico *","")</f>
        <v/>
      </c>
      <c r="G343" s="179" t="str">
        <f>IF(OR(D337=Tablas!$C$35,D337=Tablas!$C$36,D337=Tablas!$C$37),"Trayectoria formativa del docente*","")</f>
        <v/>
      </c>
    </row>
    <row r="344" spans="3:10" x14ac:dyDescent="0.25">
      <c r="C344" s="177"/>
      <c r="D344" s="178"/>
      <c r="E344" s="178"/>
      <c r="F344" s="178"/>
      <c r="G344" s="178"/>
      <c r="I344" s="96" t="str">
        <f>IF(AND(OR($D$137=Tablas!$C$35,$D$137=Tablas!$C$36,$D$137=Tablas!$C$37),C344="",D344="",E344="",F344="",G344=""),"Debe completar los datos de al menos un docente del entrenamiento","")</f>
        <v/>
      </c>
    </row>
    <row r="345" spans="3:10" x14ac:dyDescent="0.25">
      <c r="C345" s="177"/>
      <c r="D345" s="178"/>
      <c r="E345" s="178"/>
      <c r="F345" s="178"/>
      <c r="G345" s="178"/>
    </row>
    <row r="346" spans="3:10" x14ac:dyDescent="0.25">
      <c r="C346" s="177"/>
      <c r="D346" s="178"/>
      <c r="E346" s="178"/>
      <c r="F346" s="178"/>
      <c r="G346" s="178"/>
    </row>
    <row r="347" spans="3:10" x14ac:dyDescent="0.25">
      <c r="C347" s="177"/>
      <c r="D347" s="178"/>
      <c r="E347" s="178"/>
      <c r="F347" s="178"/>
      <c r="G347" s="178"/>
    </row>
    <row r="348" spans="3:10" x14ac:dyDescent="0.25">
      <c r="C348" s="177"/>
      <c r="D348" s="178"/>
      <c r="E348" s="178"/>
      <c r="F348" s="178"/>
      <c r="G348" s="178"/>
    </row>
    <row r="349" spans="3:10" x14ac:dyDescent="0.25">
      <c r="C349" s="177"/>
      <c r="D349" s="178"/>
      <c r="E349" s="178"/>
      <c r="F349" s="178"/>
      <c r="G349" s="178"/>
    </row>
    <row r="350" spans="3:10" x14ac:dyDescent="0.25">
      <c r="C350" s="177"/>
      <c r="D350" s="178"/>
      <c r="E350" s="178"/>
      <c r="F350" s="178"/>
      <c r="G350" s="178"/>
    </row>
    <row r="351" spans="3:10" x14ac:dyDescent="0.25">
      <c r="C351" s="177"/>
      <c r="D351" s="178"/>
      <c r="E351" s="178"/>
      <c r="F351" s="178"/>
      <c r="G351" s="178"/>
    </row>
    <row r="352" spans="3:10" x14ac:dyDescent="0.25">
      <c r="C352" s="177"/>
      <c r="D352" s="178"/>
      <c r="E352" s="178"/>
      <c r="F352" s="178"/>
      <c r="G352" s="178"/>
    </row>
    <row r="353" spans="2:17" x14ac:dyDescent="0.25">
      <c r="C353" s="177"/>
      <c r="D353" s="178"/>
      <c r="E353" s="178"/>
      <c r="F353" s="178"/>
      <c r="G353" s="178"/>
    </row>
    <row r="354" spans="2:17" x14ac:dyDescent="0.25">
      <c r="C354" s="177"/>
      <c r="D354" s="178"/>
      <c r="E354" s="178"/>
      <c r="F354" s="178"/>
      <c r="G354" s="178"/>
    </row>
    <row r="355" spans="2:17" x14ac:dyDescent="0.25">
      <c r="C355" s="177"/>
      <c r="D355" s="178"/>
      <c r="E355" s="178"/>
      <c r="F355" s="178"/>
      <c r="G355" s="178"/>
    </row>
    <row r="356" spans="2:17" x14ac:dyDescent="0.25">
      <c r="C356" s="177"/>
      <c r="D356" s="178"/>
      <c r="E356" s="178"/>
      <c r="F356" s="178"/>
      <c r="G356" s="178"/>
    </row>
    <row r="357" spans="2:17" x14ac:dyDescent="0.25">
      <c r="C357" s="177"/>
      <c r="D357" s="178"/>
      <c r="E357" s="178"/>
      <c r="F357" s="178"/>
      <c r="G357" s="178"/>
    </row>
    <row r="358" spans="2:17" x14ac:dyDescent="0.25">
      <c r="C358" s="177"/>
      <c r="D358" s="178"/>
      <c r="E358" s="178"/>
      <c r="F358" s="178"/>
      <c r="G358" s="178"/>
    </row>
    <row r="361" spans="2:17" ht="15.75" x14ac:dyDescent="0.25">
      <c r="B361" s="271" t="s">
        <v>9201</v>
      </c>
      <c r="C361" s="271"/>
      <c r="D361" s="271"/>
      <c r="E361" s="271"/>
      <c r="F361" s="271"/>
      <c r="G361" s="271"/>
      <c r="H361" s="271"/>
      <c r="I361" s="271"/>
      <c r="J361" s="271"/>
      <c r="K361" s="271"/>
      <c r="L361" s="271"/>
      <c r="M361" s="271"/>
      <c r="N361" s="271"/>
      <c r="O361" s="271"/>
      <c r="P361" s="271"/>
      <c r="Q361" s="271"/>
    </row>
    <row r="364" spans="2:17" x14ac:dyDescent="0.25">
      <c r="D364" s="102" t="s">
        <v>9202</v>
      </c>
      <c r="E364" s="102" t="s">
        <v>9203</v>
      </c>
    </row>
    <row r="365" spans="2:17" x14ac:dyDescent="0.25">
      <c r="C365" s="64" t="s">
        <v>7585</v>
      </c>
      <c r="D365" s="134"/>
      <c r="E365" s="134"/>
    </row>
    <row r="366" spans="2:17" x14ac:dyDescent="0.25">
      <c r="C366" s="102" t="s">
        <v>7586</v>
      </c>
      <c r="D366" s="64">
        <f>+D365</f>
        <v>0</v>
      </c>
      <c r="E366" s="64">
        <f>+E365</f>
        <v>0</v>
      </c>
    </row>
    <row r="368" spans="2:17" ht="15.75" x14ac:dyDescent="0.25">
      <c r="B368" s="271" t="s">
        <v>9279</v>
      </c>
      <c r="C368" s="271"/>
      <c r="D368" s="271"/>
      <c r="E368" s="271"/>
      <c r="F368" s="271"/>
      <c r="G368" s="271"/>
      <c r="H368" s="271"/>
      <c r="I368" s="271"/>
      <c r="J368" s="271"/>
      <c r="K368" s="271"/>
      <c r="L368" s="271"/>
      <c r="M368" s="271"/>
      <c r="N368" s="271"/>
      <c r="O368" s="271"/>
      <c r="P368" s="271"/>
      <c r="Q368" s="271"/>
    </row>
    <row r="370" spans="3:16" x14ac:dyDescent="0.25">
      <c r="C370" s="355" t="s">
        <v>9280</v>
      </c>
      <c r="D370" s="355"/>
      <c r="E370" s="355"/>
      <c r="F370" s="355"/>
      <c r="G370" s="355"/>
      <c r="H370" s="433"/>
      <c r="I370" s="164"/>
    </row>
    <row r="372" spans="3:16" x14ac:dyDescent="0.25">
      <c r="C372" s="20" t="str">
        <f>IF(I370="SI","¿Cuántos? *","")</f>
        <v/>
      </c>
      <c r="D372" s="187"/>
    </row>
    <row r="374" spans="3:16" x14ac:dyDescent="0.25">
      <c r="C374" s="288" t="str">
        <f>IF(I370="SI","¿En qué puestos serán incorporados? *","")</f>
        <v/>
      </c>
      <c r="D374" s="288"/>
      <c r="E374" s="432"/>
      <c r="F374" s="432"/>
      <c r="G374" s="432"/>
      <c r="H374" s="432"/>
      <c r="I374" s="432"/>
      <c r="J374" s="432"/>
      <c r="K374" s="432"/>
      <c r="L374" s="432"/>
      <c r="M374" s="432"/>
      <c r="N374" s="432"/>
      <c r="O374" s="432"/>
      <c r="P374" s="432"/>
    </row>
    <row r="376" spans="3:16" x14ac:dyDescent="0.25">
      <c r="C376" s="355" t="str">
        <f>IF(I370="SI","Indique a que grupo pertenecen los desocupados a incorporar *","")</f>
        <v/>
      </c>
      <c r="D376" s="355"/>
      <c r="E376" s="355"/>
      <c r="F376" s="355"/>
      <c r="G376" s="355"/>
      <c r="H376" s="355"/>
    </row>
    <row r="378" spans="3:16" x14ac:dyDescent="0.25">
      <c r="C378" s="38"/>
      <c r="D378" s="38"/>
      <c r="E378" s="166" t="str">
        <f>IF(I370="SI","18 a 24 años","")</f>
        <v/>
      </c>
      <c r="F378" s="166" t="str">
        <f>IF(I370="SI","25 a 44 años","")</f>
        <v/>
      </c>
      <c r="G378" s="166" t="str">
        <f>IF(I370="SI","Mayores de 45 años","")</f>
        <v/>
      </c>
      <c r="H378" s="166" t="str">
        <f>IF(I370="SI","Total","")</f>
        <v/>
      </c>
    </row>
    <row r="379" spans="3:16" x14ac:dyDescent="0.25">
      <c r="C379" s="395" t="str">
        <f>IF(I370="SI","En general","")</f>
        <v/>
      </c>
      <c r="D379" s="395"/>
      <c r="E379" s="188"/>
      <c r="F379" s="188"/>
      <c r="G379" s="188"/>
      <c r="H379" s="189" t="str">
        <f>IF(I370="SI",+E379+F379+G379,"")</f>
        <v/>
      </c>
    </row>
    <row r="380" spans="3:16" x14ac:dyDescent="0.25">
      <c r="C380" s="395" t="str">
        <f>IF(I370="SI","Con Discapacidad ","")</f>
        <v/>
      </c>
      <c r="D380" s="395"/>
      <c r="E380" s="188"/>
      <c r="F380" s="188"/>
      <c r="G380" s="188"/>
      <c r="H380" s="189" t="str">
        <f>IF(I370="SI",+E380+F380+G380,"")</f>
        <v/>
      </c>
    </row>
    <row r="381" spans="3:16" x14ac:dyDescent="0.25">
      <c r="C381" s="395" t="str">
        <f>IF(I370="SI","Incluidos en el Seguro de Capacitación y Empleo (SCyE)","")</f>
        <v/>
      </c>
      <c r="D381" s="395"/>
      <c r="E381" s="188"/>
      <c r="F381" s="188"/>
      <c r="G381" s="188"/>
      <c r="H381" s="189" t="str">
        <f>IF(I370="SI",+E381+F381+G381,"")</f>
        <v/>
      </c>
    </row>
    <row r="382" spans="3:16" x14ac:dyDescent="0.25">
      <c r="C382" s="386" t="str">
        <f>IF(I370="SI","Total","")</f>
        <v/>
      </c>
      <c r="D382" s="386"/>
      <c r="E382" s="189" t="str">
        <f>IF(I370="SI",+E379+E380+E381,"")</f>
        <v/>
      </c>
      <c r="F382" s="189" t="str">
        <f>IF(I370="SI",+F381+F380+F379,"")</f>
        <v/>
      </c>
      <c r="G382" s="189" t="str">
        <f>IF(I370="SI",+G381+G380+G379,"")</f>
        <v/>
      </c>
      <c r="H382" s="189" t="str">
        <f>IF(I370="SI",+H379+H380+H381,"")</f>
        <v/>
      </c>
    </row>
    <row r="385" spans="2:17" ht="15.75" x14ac:dyDescent="0.25">
      <c r="B385" s="271" t="s">
        <v>9281</v>
      </c>
      <c r="C385" s="271"/>
      <c r="D385" s="271"/>
      <c r="E385" s="271"/>
      <c r="F385" s="271"/>
      <c r="G385" s="271"/>
      <c r="H385" s="271"/>
      <c r="I385" s="271"/>
      <c r="J385" s="271"/>
      <c r="K385" s="271"/>
      <c r="L385" s="271"/>
      <c r="M385" s="271"/>
      <c r="N385" s="271"/>
      <c r="O385" s="271"/>
      <c r="P385" s="271"/>
      <c r="Q385" s="271"/>
    </row>
    <row r="388" spans="2:17" ht="60" customHeight="1" x14ac:dyDescent="0.25">
      <c r="C388" s="392" t="str">
        <f>IF('Empresa Cooperativa'!D212=Tablas!C204,"Tamaño de la empresa según dotación de personal","")</f>
        <v>Tamaño de la empresa según dotación de personal</v>
      </c>
      <c r="D388" s="392" t="s">
        <v>9282</v>
      </c>
      <c r="E388" s="435" t="s">
        <v>9286</v>
      </c>
      <c r="F388" s="435"/>
      <c r="G388" s="435"/>
    </row>
    <row r="389" spans="2:17" ht="30" x14ac:dyDescent="0.25">
      <c r="C389" s="392"/>
      <c r="D389" s="392"/>
      <c r="E389" s="110" t="s">
        <v>9283</v>
      </c>
      <c r="F389" s="110" t="s">
        <v>9284</v>
      </c>
      <c r="G389" s="169" t="s">
        <v>9285</v>
      </c>
    </row>
    <row r="390" spans="2:17" x14ac:dyDescent="0.25">
      <c r="C3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3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3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390" s="120"/>
      <c r="G390" s="119" t="e">
        <f>+E390+F390</f>
        <v>#VALUE!</v>
      </c>
    </row>
    <row r="393" spans="2:17" x14ac:dyDescent="0.25">
      <c r="C393" s="436" t="s">
        <v>9287</v>
      </c>
      <c r="D393" s="437"/>
      <c r="E393" s="437"/>
      <c r="F393" s="437"/>
      <c r="G393" s="437"/>
      <c r="H393" s="115"/>
      <c r="I393" s="115"/>
      <c r="J393" s="115"/>
    </row>
    <row r="394" spans="2:17" ht="60" x14ac:dyDescent="0.25">
      <c r="C394" s="169" t="s">
        <v>9288</v>
      </c>
      <c r="D394" s="169" t="s">
        <v>9289</v>
      </c>
      <c r="E394" s="169" t="s">
        <v>9321</v>
      </c>
      <c r="F394" s="169" t="s">
        <v>9290</v>
      </c>
      <c r="G394" s="169" t="s">
        <v>9291</v>
      </c>
      <c r="H394" s="104"/>
      <c r="I394" s="104"/>
      <c r="J394" s="104"/>
      <c r="K394" s="104"/>
    </row>
    <row r="395" spans="2:17" x14ac:dyDescent="0.25">
      <c r="C395" s="118">
        <f>+D372</f>
        <v>0</v>
      </c>
      <c r="D395" s="140" t="str">
        <f>+E390</f>
        <v/>
      </c>
      <c r="E395" s="139">
        <f>+D316</f>
        <v>0</v>
      </c>
      <c r="F395" s="120" t="e">
        <f>C395*D395*E395</f>
        <v>#VALUE!</v>
      </c>
      <c r="G395" s="135"/>
      <c r="H395" s="116"/>
      <c r="I395" s="58"/>
      <c r="J395" s="58"/>
      <c r="K395" s="58"/>
    </row>
    <row r="396" spans="2:17" x14ac:dyDescent="0.25">
      <c r="C396" s="58"/>
      <c r="D396" s="58"/>
      <c r="E396" s="58"/>
      <c r="F396" s="58"/>
      <c r="G396" s="58"/>
      <c r="H396" s="58"/>
      <c r="I396" s="58"/>
      <c r="J396" s="58"/>
    </row>
    <row r="397" spans="2:17" x14ac:dyDescent="0.25">
      <c r="C397" s="113"/>
      <c r="D397" s="114"/>
      <c r="E397" s="58"/>
      <c r="F397" s="58"/>
      <c r="G397" s="58"/>
      <c r="H397" s="58"/>
      <c r="I397" s="58"/>
      <c r="J397" s="58"/>
    </row>
    <row r="398" spans="2:17" ht="15.75" x14ac:dyDescent="0.25">
      <c r="B398" s="271" t="s">
        <v>9207</v>
      </c>
      <c r="C398" s="271"/>
      <c r="D398" s="271"/>
      <c r="E398" s="271"/>
      <c r="F398" s="271"/>
      <c r="G398" s="271"/>
      <c r="H398" s="271"/>
      <c r="I398" s="271"/>
      <c r="J398" s="271"/>
      <c r="K398" s="271"/>
      <c r="L398" s="271"/>
      <c r="M398" s="271"/>
      <c r="N398" s="271"/>
      <c r="O398" s="271"/>
      <c r="P398" s="271"/>
      <c r="Q398" s="271"/>
    </row>
    <row r="400" spans="2:17" x14ac:dyDescent="0.25">
      <c r="B400" s="288"/>
      <c r="C400" s="288"/>
      <c r="D400" s="288"/>
      <c r="E400" s="288"/>
      <c r="F400" s="288"/>
      <c r="G400" s="288"/>
      <c r="H400" s="288"/>
      <c r="I400" s="288"/>
      <c r="J400" s="288"/>
      <c r="K400" s="288"/>
      <c r="L400" s="288"/>
      <c r="M400" s="288"/>
      <c r="N400" s="288"/>
      <c r="O400" s="288"/>
      <c r="P400" s="288"/>
      <c r="Q400" s="288"/>
    </row>
    <row r="402" spans="2:17" ht="45.75" customHeight="1" x14ac:dyDescent="0.25">
      <c r="D402" s="390" t="s">
        <v>9292</v>
      </c>
      <c r="E402" s="391"/>
      <c r="F402" s="390" t="s">
        <v>9293</v>
      </c>
      <c r="G402" s="391"/>
      <c r="H402" s="390" t="s">
        <v>9294</v>
      </c>
      <c r="I402" s="392"/>
      <c r="J402" s="392"/>
    </row>
    <row r="403" spans="2:17" x14ac:dyDescent="0.25">
      <c r="D403" s="393"/>
      <c r="E403" s="393"/>
      <c r="F403" s="394"/>
      <c r="G403" s="394"/>
      <c r="H403" s="394"/>
      <c r="I403" s="394"/>
      <c r="J403" s="394"/>
    </row>
    <row r="404" spans="2:17" x14ac:dyDescent="0.25">
      <c r="D404" s="393"/>
      <c r="E404" s="393"/>
      <c r="F404" s="394"/>
      <c r="G404" s="394"/>
      <c r="H404" s="394"/>
      <c r="I404" s="394"/>
      <c r="J404" s="394"/>
    </row>
    <row r="405" spans="2:17" x14ac:dyDescent="0.25">
      <c r="D405" s="393"/>
      <c r="E405" s="393"/>
      <c r="F405" s="394"/>
      <c r="G405" s="394"/>
      <c r="H405" s="394"/>
      <c r="I405" s="394"/>
      <c r="J405" s="394"/>
    </row>
    <row r="406" spans="2:17" x14ac:dyDescent="0.25">
      <c r="D406" s="393"/>
      <c r="E406" s="393"/>
      <c r="F406" s="394"/>
      <c r="G406" s="394"/>
      <c r="H406" s="394"/>
      <c r="I406" s="394"/>
      <c r="J406" s="394"/>
    </row>
    <row r="409" spans="2:17" ht="15.75" x14ac:dyDescent="0.25">
      <c r="B409" s="271" t="s">
        <v>9210</v>
      </c>
      <c r="C409" s="271"/>
      <c r="D409" s="271"/>
      <c r="E409" s="271"/>
      <c r="F409" s="271"/>
      <c r="G409" s="271"/>
      <c r="H409" s="271"/>
      <c r="I409" s="271"/>
      <c r="J409" s="271"/>
      <c r="K409" s="271"/>
      <c r="L409" s="271"/>
      <c r="M409" s="271"/>
      <c r="N409" s="271"/>
      <c r="O409" s="271"/>
      <c r="P409" s="271"/>
      <c r="Q409" s="271"/>
    </row>
    <row r="412" spans="2:17" x14ac:dyDescent="0.25">
      <c r="C412" s="20" t="s">
        <v>9211</v>
      </c>
    </row>
    <row r="414" spans="2:17" x14ac:dyDescent="0.25">
      <c r="C414" s="438"/>
      <c r="D414" s="439"/>
      <c r="E414" s="439"/>
      <c r="F414" s="439"/>
      <c r="G414" s="439"/>
      <c r="H414" s="439"/>
      <c r="I414" s="439"/>
      <c r="J414" s="439"/>
      <c r="K414" s="439"/>
      <c r="L414" s="439"/>
      <c r="M414" s="439"/>
      <c r="N414" s="439"/>
      <c r="O414" s="439"/>
      <c r="P414" s="440"/>
    </row>
    <row r="415" spans="2:17" x14ac:dyDescent="0.25">
      <c r="C415" s="441"/>
      <c r="D415" s="442"/>
      <c r="E415" s="442"/>
      <c r="F415" s="442"/>
      <c r="G415" s="442"/>
      <c r="H415" s="442"/>
      <c r="I415" s="442"/>
      <c r="J415" s="442"/>
      <c r="K415" s="442"/>
      <c r="L415" s="442"/>
      <c r="M415" s="442"/>
      <c r="N415" s="442"/>
      <c r="O415" s="442"/>
      <c r="P415" s="443"/>
    </row>
    <row r="416" spans="2:17" x14ac:dyDescent="0.25">
      <c r="C416" s="441"/>
      <c r="D416" s="442"/>
      <c r="E416" s="442"/>
      <c r="F416" s="442"/>
      <c r="G416" s="442"/>
      <c r="H416" s="442"/>
      <c r="I416" s="442"/>
      <c r="J416" s="442"/>
      <c r="K416" s="442"/>
      <c r="L416" s="442"/>
      <c r="M416" s="442"/>
      <c r="N416" s="442"/>
      <c r="O416" s="442"/>
      <c r="P416" s="443"/>
    </row>
    <row r="417" spans="3:16" x14ac:dyDescent="0.25">
      <c r="C417" s="441"/>
      <c r="D417" s="442"/>
      <c r="E417" s="442"/>
      <c r="F417" s="442"/>
      <c r="G417" s="442"/>
      <c r="H417" s="442"/>
      <c r="I417" s="442"/>
      <c r="J417" s="442"/>
      <c r="K417" s="442"/>
      <c r="L417" s="442"/>
      <c r="M417" s="442"/>
      <c r="N417" s="442"/>
      <c r="O417" s="442"/>
      <c r="P417" s="443"/>
    </row>
    <row r="418" spans="3:16" x14ac:dyDescent="0.25">
      <c r="C418" s="441"/>
      <c r="D418" s="442"/>
      <c r="E418" s="442"/>
      <c r="F418" s="442"/>
      <c r="G418" s="442"/>
      <c r="H418" s="442"/>
      <c r="I418" s="442"/>
      <c r="J418" s="442"/>
      <c r="K418" s="442"/>
      <c r="L418" s="442"/>
      <c r="M418" s="442"/>
      <c r="N418" s="442"/>
      <c r="O418" s="442"/>
      <c r="P418" s="443"/>
    </row>
    <row r="419" spans="3:16" x14ac:dyDescent="0.25">
      <c r="C419" s="444"/>
      <c r="D419" s="445"/>
      <c r="E419" s="445"/>
      <c r="F419" s="445"/>
      <c r="G419" s="445"/>
      <c r="H419" s="445"/>
      <c r="I419" s="445"/>
      <c r="J419" s="445"/>
      <c r="K419" s="445"/>
      <c r="L419" s="445"/>
      <c r="M419" s="445"/>
      <c r="N419" s="445"/>
      <c r="O419" s="445"/>
      <c r="P419" s="446"/>
    </row>
    <row r="421" spans="3:16" x14ac:dyDescent="0.25">
      <c r="C421" s="20" t="s">
        <v>9212</v>
      </c>
    </row>
    <row r="423" spans="3:16" x14ac:dyDescent="0.25">
      <c r="C423" s="438"/>
      <c r="D423" s="439"/>
      <c r="E423" s="439"/>
      <c r="F423" s="439"/>
      <c r="G423" s="439"/>
      <c r="H423" s="439"/>
      <c r="I423" s="439"/>
      <c r="J423" s="439"/>
      <c r="K423" s="439"/>
      <c r="L423" s="439"/>
      <c r="M423" s="439"/>
      <c r="N423" s="439"/>
      <c r="O423" s="439"/>
      <c r="P423" s="440"/>
    </row>
    <row r="424" spans="3:16" x14ac:dyDescent="0.25">
      <c r="C424" s="441"/>
      <c r="D424" s="442"/>
      <c r="E424" s="442"/>
      <c r="F424" s="442"/>
      <c r="G424" s="442"/>
      <c r="H424" s="442"/>
      <c r="I424" s="442"/>
      <c r="J424" s="442"/>
      <c r="K424" s="442"/>
      <c r="L424" s="442"/>
      <c r="M424" s="442"/>
      <c r="N424" s="442"/>
      <c r="O424" s="442"/>
      <c r="P424" s="443"/>
    </row>
    <row r="425" spans="3:16" x14ac:dyDescent="0.25">
      <c r="C425" s="441"/>
      <c r="D425" s="442"/>
      <c r="E425" s="442"/>
      <c r="F425" s="442"/>
      <c r="G425" s="442"/>
      <c r="H425" s="442"/>
      <c r="I425" s="442"/>
      <c r="J425" s="442"/>
      <c r="K425" s="442"/>
      <c r="L425" s="442"/>
      <c r="M425" s="442"/>
      <c r="N425" s="442"/>
      <c r="O425" s="442"/>
      <c r="P425" s="443"/>
    </row>
    <row r="426" spans="3:16" x14ac:dyDescent="0.25">
      <c r="C426" s="441"/>
      <c r="D426" s="442"/>
      <c r="E426" s="442"/>
      <c r="F426" s="442"/>
      <c r="G426" s="442"/>
      <c r="H426" s="442"/>
      <c r="I426" s="442"/>
      <c r="J426" s="442"/>
      <c r="K426" s="442"/>
      <c r="L426" s="442"/>
      <c r="M426" s="442"/>
      <c r="N426" s="442"/>
      <c r="O426" s="442"/>
      <c r="P426" s="443"/>
    </row>
    <row r="427" spans="3:16" x14ac:dyDescent="0.25">
      <c r="C427" s="441"/>
      <c r="D427" s="442"/>
      <c r="E427" s="442"/>
      <c r="F427" s="442"/>
      <c r="G427" s="442"/>
      <c r="H427" s="442"/>
      <c r="I427" s="442"/>
      <c r="J427" s="442"/>
      <c r="K427" s="442"/>
      <c r="L427" s="442"/>
      <c r="M427" s="442"/>
      <c r="N427" s="442"/>
      <c r="O427" s="442"/>
      <c r="P427" s="443"/>
    </row>
    <row r="428" spans="3:16" x14ac:dyDescent="0.25">
      <c r="C428" s="444"/>
      <c r="D428" s="445"/>
      <c r="E428" s="445"/>
      <c r="F428" s="445"/>
      <c r="G428" s="445"/>
      <c r="H428" s="445"/>
      <c r="I428" s="445"/>
      <c r="J428" s="445"/>
      <c r="K428" s="445"/>
      <c r="L428" s="445"/>
      <c r="M428" s="445"/>
      <c r="N428" s="445"/>
      <c r="O428" s="445"/>
      <c r="P428" s="446"/>
    </row>
    <row r="430" spans="3:16" x14ac:dyDescent="0.25">
      <c r="C430" s="20" t="s">
        <v>9295</v>
      </c>
    </row>
    <row r="432" spans="3:16" x14ac:dyDescent="0.25">
      <c r="C432" s="438"/>
      <c r="D432" s="439"/>
      <c r="E432" s="439"/>
      <c r="F432" s="439"/>
      <c r="G432" s="439"/>
      <c r="H432" s="439"/>
      <c r="I432" s="439"/>
      <c r="J432" s="439"/>
      <c r="K432" s="439"/>
      <c r="L432" s="439"/>
      <c r="M432" s="439"/>
      <c r="N432" s="439"/>
      <c r="O432" s="439"/>
      <c r="P432" s="440"/>
    </row>
    <row r="433" spans="3:16" x14ac:dyDescent="0.25">
      <c r="C433" s="441"/>
      <c r="D433" s="442"/>
      <c r="E433" s="442"/>
      <c r="F433" s="442"/>
      <c r="G433" s="442"/>
      <c r="H433" s="442"/>
      <c r="I433" s="442"/>
      <c r="J433" s="442"/>
      <c r="K433" s="442"/>
      <c r="L433" s="442"/>
      <c r="M433" s="442"/>
      <c r="N433" s="442"/>
      <c r="O433" s="442"/>
      <c r="P433" s="443"/>
    </row>
    <row r="434" spans="3:16" x14ac:dyDescent="0.25">
      <c r="C434" s="441"/>
      <c r="D434" s="442"/>
      <c r="E434" s="442"/>
      <c r="F434" s="442"/>
      <c r="G434" s="442"/>
      <c r="H434" s="442"/>
      <c r="I434" s="442"/>
      <c r="J434" s="442"/>
      <c r="K434" s="442"/>
      <c r="L434" s="442"/>
      <c r="M434" s="442"/>
      <c r="N434" s="442"/>
      <c r="O434" s="442"/>
      <c r="P434" s="443"/>
    </row>
    <row r="435" spans="3:16" x14ac:dyDescent="0.25">
      <c r="C435" s="441"/>
      <c r="D435" s="442"/>
      <c r="E435" s="442"/>
      <c r="F435" s="442"/>
      <c r="G435" s="442"/>
      <c r="H435" s="442"/>
      <c r="I435" s="442"/>
      <c r="J435" s="442"/>
      <c r="K435" s="442"/>
      <c r="L435" s="442"/>
      <c r="M435" s="442"/>
      <c r="N435" s="442"/>
      <c r="O435" s="442"/>
      <c r="P435" s="443"/>
    </row>
    <row r="436" spans="3:16" x14ac:dyDescent="0.25">
      <c r="C436" s="441"/>
      <c r="D436" s="442"/>
      <c r="E436" s="442"/>
      <c r="F436" s="442"/>
      <c r="G436" s="442"/>
      <c r="H436" s="442"/>
      <c r="I436" s="442"/>
      <c r="J436" s="442"/>
      <c r="K436" s="442"/>
      <c r="L436" s="442"/>
      <c r="M436" s="442"/>
      <c r="N436" s="442"/>
      <c r="O436" s="442"/>
      <c r="P436" s="443"/>
    </row>
    <row r="437" spans="3:16" x14ac:dyDescent="0.25">
      <c r="C437" s="444"/>
      <c r="D437" s="445"/>
      <c r="E437" s="445"/>
      <c r="F437" s="445"/>
      <c r="G437" s="445"/>
      <c r="H437" s="445"/>
      <c r="I437" s="445"/>
      <c r="J437" s="445"/>
      <c r="K437" s="445"/>
      <c r="L437" s="445"/>
      <c r="M437" s="445"/>
      <c r="N437" s="445"/>
      <c r="O437" s="445"/>
      <c r="P437" s="446"/>
    </row>
    <row r="439" spans="3:16" x14ac:dyDescent="0.25">
      <c r="C439" s="20" t="s">
        <v>9296</v>
      </c>
    </row>
    <row r="441" spans="3:16" x14ac:dyDescent="0.25">
      <c r="C441" s="438"/>
      <c r="D441" s="439"/>
      <c r="E441" s="439"/>
      <c r="F441" s="439"/>
      <c r="G441" s="439"/>
      <c r="H441" s="439"/>
      <c r="I441" s="439"/>
      <c r="J441" s="439"/>
      <c r="K441" s="439"/>
      <c r="L441" s="439"/>
      <c r="M441" s="439"/>
      <c r="N441" s="439"/>
      <c r="O441" s="439"/>
      <c r="P441" s="440"/>
    </row>
    <row r="442" spans="3:16" x14ac:dyDescent="0.25">
      <c r="C442" s="441"/>
      <c r="D442" s="442"/>
      <c r="E442" s="442"/>
      <c r="F442" s="442"/>
      <c r="G442" s="442"/>
      <c r="H442" s="442"/>
      <c r="I442" s="442"/>
      <c r="J442" s="442"/>
      <c r="K442" s="442"/>
      <c r="L442" s="442"/>
      <c r="M442" s="442"/>
      <c r="N442" s="442"/>
      <c r="O442" s="442"/>
      <c r="P442" s="443"/>
    </row>
    <row r="443" spans="3:16" x14ac:dyDescent="0.25">
      <c r="C443" s="441"/>
      <c r="D443" s="442"/>
      <c r="E443" s="442"/>
      <c r="F443" s="442"/>
      <c r="G443" s="442"/>
      <c r="H443" s="442"/>
      <c r="I443" s="442"/>
      <c r="J443" s="442"/>
      <c r="K443" s="442"/>
      <c r="L443" s="442"/>
      <c r="M443" s="442"/>
      <c r="N443" s="442"/>
      <c r="O443" s="442"/>
      <c r="P443" s="443"/>
    </row>
    <row r="444" spans="3:16" x14ac:dyDescent="0.25">
      <c r="C444" s="441"/>
      <c r="D444" s="442"/>
      <c r="E444" s="442"/>
      <c r="F444" s="442"/>
      <c r="G444" s="442"/>
      <c r="H444" s="442"/>
      <c r="I444" s="442"/>
      <c r="J444" s="442"/>
      <c r="K444" s="442"/>
      <c r="L444" s="442"/>
      <c r="M444" s="442"/>
      <c r="N444" s="442"/>
      <c r="O444" s="442"/>
      <c r="P444" s="443"/>
    </row>
    <row r="445" spans="3:16" x14ac:dyDescent="0.25">
      <c r="C445" s="441"/>
      <c r="D445" s="442"/>
      <c r="E445" s="442"/>
      <c r="F445" s="442"/>
      <c r="G445" s="442"/>
      <c r="H445" s="442"/>
      <c r="I445" s="442"/>
      <c r="J445" s="442"/>
      <c r="K445" s="442"/>
      <c r="L445" s="442"/>
      <c r="M445" s="442"/>
      <c r="N445" s="442"/>
      <c r="O445" s="442"/>
      <c r="P445" s="443"/>
    </row>
    <row r="446" spans="3:16" x14ac:dyDescent="0.25">
      <c r="C446" s="444"/>
      <c r="D446" s="445"/>
      <c r="E446" s="445"/>
      <c r="F446" s="445"/>
      <c r="G446" s="445"/>
      <c r="H446" s="445"/>
      <c r="I446" s="445"/>
      <c r="J446" s="445"/>
      <c r="K446" s="445"/>
      <c r="L446" s="445"/>
      <c r="M446" s="445"/>
      <c r="N446" s="445"/>
      <c r="O446" s="445"/>
      <c r="P446" s="446"/>
    </row>
    <row r="448" spans="3:16" x14ac:dyDescent="0.25">
      <c r="C448" s="20" t="s">
        <v>9297</v>
      </c>
    </row>
    <row r="450" spans="2:17" x14ac:dyDescent="0.25">
      <c r="C450" s="438"/>
      <c r="D450" s="439"/>
      <c r="E450" s="439"/>
      <c r="F450" s="439"/>
      <c r="G450" s="439"/>
      <c r="H450" s="439"/>
      <c r="I450" s="439"/>
      <c r="J450" s="439"/>
      <c r="K450" s="439"/>
      <c r="L450" s="439"/>
      <c r="M450" s="439"/>
      <c r="N450" s="439"/>
      <c r="O450" s="439"/>
      <c r="P450" s="440"/>
    </row>
    <row r="451" spans="2:17" x14ac:dyDescent="0.25">
      <c r="C451" s="441"/>
      <c r="D451" s="442"/>
      <c r="E451" s="442"/>
      <c r="F451" s="442"/>
      <c r="G451" s="442"/>
      <c r="H451" s="442"/>
      <c r="I451" s="442"/>
      <c r="J451" s="442"/>
      <c r="K451" s="442"/>
      <c r="L451" s="442"/>
      <c r="M451" s="442"/>
      <c r="N451" s="442"/>
      <c r="O451" s="442"/>
      <c r="P451" s="443"/>
    </row>
    <row r="452" spans="2:17" x14ac:dyDescent="0.25">
      <c r="C452" s="441"/>
      <c r="D452" s="442"/>
      <c r="E452" s="442"/>
      <c r="F452" s="442"/>
      <c r="G452" s="442"/>
      <c r="H452" s="442"/>
      <c r="I452" s="442"/>
      <c r="J452" s="442"/>
      <c r="K452" s="442"/>
      <c r="L452" s="442"/>
      <c r="M452" s="442"/>
      <c r="N452" s="442"/>
      <c r="O452" s="442"/>
      <c r="P452" s="443"/>
    </row>
    <row r="453" spans="2:17" x14ac:dyDescent="0.25">
      <c r="C453" s="441"/>
      <c r="D453" s="442"/>
      <c r="E453" s="442"/>
      <c r="F453" s="442"/>
      <c r="G453" s="442"/>
      <c r="H453" s="442"/>
      <c r="I453" s="442"/>
      <c r="J453" s="442"/>
      <c r="K453" s="442"/>
      <c r="L453" s="442"/>
      <c r="M453" s="442"/>
      <c r="N453" s="442"/>
      <c r="O453" s="442"/>
      <c r="P453" s="443"/>
    </row>
    <row r="454" spans="2:17" x14ac:dyDescent="0.25">
      <c r="C454" s="441"/>
      <c r="D454" s="442"/>
      <c r="E454" s="442"/>
      <c r="F454" s="442"/>
      <c r="G454" s="442"/>
      <c r="H454" s="442"/>
      <c r="I454" s="442"/>
      <c r="J454" s="442"/>
      <c r="K454" s="442"/>
      <c r="L454" s="442"/>
      <c r="M454" s="442"/>
      <c r="N454" s="442"/>
      <c r="O454" s="442"/>
      <c r="P454" s="443"/>
    </row>
    <row r="455" spans="2:17" x14ac:dyDescent="0.25">
      <c r="C455" s="444"/>
      <c r="D455" s="445"/>
      <c r="E455" s="445"/>
      <c r="F455" s="445"/>
      <c r="G455" s="445"/>
      <c r="H455" s="445"/>
      <c r="I455" s="445"/>
      <c r="J455" s="445"/>
      <c r="K455" s="445"/>
      <c r="L455" s="445"/>
      <c r="M455" s="445"/>
      <c r="N455" s="445"/>
      <c r="O455" s="445"/>
      <c r="P455" s="446"/>
    </row>
    <row r="458" spans="2:17" ht="15.75" x14ac:dyDescent="0.25">
      <c r="B458" s="271" t="s">
        <v>9298</v>
      </c>
      <c r="C458" s="271"/>
      <c r="D458" s="271"/>
      <c r="E458" s="271"/>
      <c r="F458" s="271"/>
      <c r="G458" s="271"/>
      <c r="H458" s="271"/>
      <c r="I458" s="271"/>
      <c r="J458" s="271"/>
      <c r="K458" s="271"/>
      <c r="L458" s="271"/>
      <c r="M458" s="271"/>
      <c r="N458" s="271"/>
      <c r="O458" s="271"/>
      <c r="P458" s="271"/>
      <c r="Q458" s="271"/>
    </row>
    <row r="460" spans="2:17" x14ac:dyDescent="0.25">
      <c r="C460" s="20" t="s">
        <v>9319</v>
      </c>
      <c r="D460" s="132"/>
    </row>
    <row r="463" spans="2:17" ht="39.75" customHeight="1" x14ac:dyDescent="0.25">
      <c r="C463" s="161" t="s">
        <v>9299</v>
      </c>
      <c r="D463" s="161" t="s">
        <v>9300</v>
      </c>
      <c r="E463" s="161" t="s">
        <v>9301</v>
      </c>
      <c r="F463" s="160" t="s">
        <v>9302</v>
      </c>
      <c r="G463" s="161" t="s">
        <v>9303</v>
      </c>
      <c r="H463" s="161" t="s">
        <v>9304</v>
      </c>
    </row>
    <row r="464" spans="2:17" x14ac:dyDescent="0.25">
      <c r="C464" s="77"/>
      <c r="D464" s="77"/>
      <c r="E464" s="77"/>
      <c r="F464" s="77"/>
      <c r="G464" s="77"/>
      <c r="H464" s="77"/>
      <c r="J464" s="96" t="str">
        <f>IF(AND(C464="",D464="",E464="",F464="",G464="",H464=""),"Debe completar los datos de al menos un tutor del entrenamiento","")</f>
        <v>Debe completar los datos de al menos un tutor del entrenamiento</v>
      </c>
    </row>
    <row r="465" spans="2:17" x14ac:dyDescent="0.25">
      <c r="C465" s="77"/>
      <c r="D465" s="77"/>
      <c r="E465" s="77"/>
      <c r="F465" s="77"/>
      <c r="G465" s="77"/>
      <c r="H465" s="77"/>
    </row>
    <row r="466" spans="2:17" x14ac:dyDescent="0.25">
      <c r="C466" s="77"/>
      <c r="D466" s="77"/>
      <c r="E466" s="77"/>
      <c r="F466" s="77"/>
      <c r="G466" s="77"/>
      <c r="H466" s="77"/>
    </row>
    <row r="467" spans="2:17" x14ac:dyDescent="0.25">
      <c r="C467" s="77"/>
      <c r="D467" s="77"/>
      <c r="E467" s="77"/>
      <c r="F467" s="77"/>
      <c r="G467" s="77"/>
      <c r="H467" s="77"/>
    </row>
    <row r="468" spans="2:17" x14ac:dyDescent="0.25">
      <c r="C468" s="77"/>
      <c r="D468" s="77"/>
      <c r="E468" s="77"/>
      <c r="F468" s="77"/>
      <c r="G468" s="77"/>
      <c r="H468" s="77"/>
    </row>
    <row r="469" spans="2:17" x14ac:dyDescent="0.25">
      <c r="C469" s="77"/>
      <c r="D469" s="77"/>
      <c r="E469" s="77"/>
      <c r="F469" s="77"/>
      <c r="G469" s="77"/>
      <c r="H469" s="77"/>
    </row>
    <row r="472" spans="2:17" ht="15.75" x14ac:dyDescent="0.25">
      <c r="B472" s="271" t="s">
        <v>9305</v>
      </c>
      <c r="C472" s="271"/>
      <c r="D472" s="271"/>
      <c r="E472" s="271"/>
      <c r="F472" s="271"/>
      <c r="G472" s="271"/>
      <c r="H472" s="271"/>
      <c r="I472" s="271"/>
      <c r="J472" s="271"/>
      <c r="K472" s="271"/>
      <c r="L472" s="271"/>
      <c r="M472" s="271"/>
      <c r="N472" s="271"/>
      <c r="O472" s="271"/>
      <c r="P472" s="271"/>
      <c r="Q472" s="271"/>
    </row>
    <row r="475" spans="2:17" ht="45" x14ac:dyDescent="0.25">
      <c r="C475" s="72" t="s">
        <v>9215</v>
      </c>
      <c r="D475" s="72" t="s">
        <v>9216</v>
      </c>
      <c r="E475" s="72" t="s">
        <v>9217</v>
      </c>
      <c r="F475" s="72" t="s">
        <v>9218</v>
      </c>
      <c r="G475" s="72" t="s">
        <v>9219</v>
      </c>
      <c r="H475" s="72" t="s">
        <v>9220</v>
      </c>
    </row>
    <row r="476" spans="2:17" x14ac:dyDescent="0.25">
      <c r="C476" s="123" t="s">
        <v>9221</v>
      </c>
      <c r="D476" s="266">
        <f>D312*H312*D314</f>
        <v>0</v>
      </c>
      <c r="E476" s="120"/>
      <c r="F476" s="119">
        <f>+D476*E476</f>
        <v>0</v>
      </c>
      <c r="G476" s="120"/>
      <c r="H476" s="119">
        <f t="shared" ref="H476:H480" si="1">+F476-G476</f>
        <v>0</v>
      </c>
    </row>
    <row r="477" spans="2:17" x14ac:dyDescent="0.25">
      <c r="C477" s="112" t="s">
        <v>9298</v>
      </c>
      <c r="D477" s="266">
        <f>+D312-D476</f>
        <v>0</v>
      </c>
      <c r="E477" s="120"/>
      <c r="F477" s="119">
        <f>+D477*E477</f>
        <v>0</v>
      </c>
      <c r="G477" s="120"/>
      <c r="H477" s="119">
        <f t="shared" si="1"/>
        <v>0</v>
      </c>
    </row>
    <row r="478" spans="2:17" x14ac:dyDescent="0.25">
      <c r="C478" s="123" t="s">
        <v>9208</v>
      </c>
      <c r="D478" s="266">
        <f>+E365</f>
        <v>0</v>
      </c>
      <c r="E478" s="120"/>
      <c r="F478" s="119">
        <f>+D478*E478</f>
        <v>0</v>
      </c>
      <c r="G478" s="120"/>
      <c r="H478" s="119">
        <f t="shared" si="1"/>
        <v>0</v>
      </c>
    </row>
    <row r="479" spans="2:17" x14ac:dyDescent="0.25">
      <c r="C479" s="123" t="s">
        <v>9222</v>
      </c>
      <c r="D479" s="266">
        <f>+E365</f>
        <v>0</v>
      </c>
      <c r="E479" s="120"/>
      <c r="F479" s="119">
        <f>+D479*E479</f>
        <v>0</v>
      </c>
      <c r="G479" s="120"/>
      <c r="H479" s="119">
        <f t="shared" si="1"/>
        <v>0</v>
      </c>
    </row>
    <row r="480" spans="2:17" x14ac:dyDescent="0.25">
      <c r="C480" s="167" t="s">
        <v>9223</v>
      </c>
      <c r="D480" s="266">
        <f>+E365</f>
        <v>0</v>
      </c>
      <c r="E480" s="120"/>
      <c r="F480" s="119">
        <f>+D480*E480</f>
        <v>0</v>
      </c>
      <c r="G480" s="120"/>
      <c r="H480" s="119">
        <f t="shared" si="1"/>
        <v>0</v>
      </c>
    </row>
    <row r="481" spans="3:8" x14ac:dyDescent="0.25">
      <c r="C481" s="72" t="s">
        <v>7586</v>
      </c>
      <c r="D481" s="74"/>
      <c r="E481" s="141"/>
      <c r="F481" s="141"/>
      <c r="G481" s="119">
        <f>+G476+G477+G478+G479+G480</f>
        <v>0</v>
      </c>
      <c r="H481" s="119">
        <f>+H476+H477+H478+H479+H480</f>
        <v>0</v>
      </c>
    </row>
    <row r="484" spans="3:8" ht="15" customHeight="1" x14ac:dyDescent="0.25">
      <c r="D484" s="434" t="s">
        <v>9322</v>
      </c>
      <c r="E484" s="434"/>
      <c r="F484" s="434"/>
    </row>
    <row r="485" spans="3:8" x14ac:dyDescent="0.25">
      <c r="D485" s="434"/>
      <c r="E485" s="434"/>
      <c r="F485" s="434"/>
    </row>
    <row r="500" spans="2:17" x14ac:dyDescent="0.25">
      <c r="C500" s="100" t="s">
        <v>9326</v>
      </c>
    </row>
    <row r="502" spans="2:17" ht="15.75" x14ac:dyDescent="0.25">
      <c r="B502" s="271" t="s">
        <v>7689</v>
      </c>
      <c r="C502" s="271" t="s">
        <v>7689</v>
      </c>
      <c r="D502" s="271"/>
      <c r="E502" s="271"/>
      <c r="F502" s="271"/>
      <c r="G502" s="271"/>
      <c r="H502" s="271"/>
      <c r="I502" s="271"/>
      <c r="J502" s="271"/>
      <c r="K502" s="271"/>
      <c r="L502" s="271"/>
      <c r="M502" s="271"/>
      <c r="N502" s="271"/>
      <c r="O502" s="271"/>
      <c r="P502" s="271"/>
      <c r="Q502" s="271"/>
    </row>
    <row r="506" spans="2:17" x14ac:dyDescent="0.25">
      <c r="C506" s="20" t="s">
        <v>9276</v>
      </c>
      <c r="D506" s="427"/>
      <c r="E506" s="428"/>
      <c r="F506" s="428"/>
      <c r="G506" s="428"/>
      <c r="H506" s="428"/>
      <c r="I506" s="428"/>
      <c r="J506" s="428"/>
      <c r="K506" s="429"/>
    </row>
    <row r="508" spans="2:17" x14ac:dyDescent="0.25">
      <c r="C508" s="20" t="s">
        <v>7694</v>
      </c>
      <c r="D508" s="78"/>
      <c r="F508" s="20" t="s">
        <v>7695</v>
      </c>
      <c r="H508" s="430"/>
      <c r="I508" s="431"/>
    </row>
    <row r="510" spans="2:17" x14ac:dyDescent="0.25">
      <c r="C510" s="405" t="s">
        <v>7710</v>
      </c>
      <c r="D510" s="406"/>
      <c r="E510" s="406"/>
      <c r="F510" s="406"/>
      <c r="G510" s="406"/>
      <c r="H510" s="406"/>
      <c r="I510" s="406"/>
      <c r="J510" s="407"/>
    </row>
    <row r="511" spans="2:17" x14ac:dyDescent="0.25">
      <c r="C511" s="57"/>
      <c r="D511" s="58"/>
      <c r="E511" s="58"/>
      <c r="F511" s="58"/>
      <c r="G511" s="58"/>
      <c r="H511" s="58"/>
      <c r="I511" s="58"/>
      <c r="J511" s="59"/>
    </row>
    <row r="512" spans="2:17" x14ac:dyDescent="0.25">
      <c r="C512" s="63" t="s">
        <v>7697</v>
      </c>
      <c r="D512" s="132">
        <v>320</v>
      </c>
      <c r="E512" s="58"/>
      <c r="F512" s="426" t="s">
        <v>9278</v>
      </c>
      <c r="G512" s="426"/>
      <c r="H512" s="133">
        <v>0.2</v>
      </c>
      <c r="I512" s="58"/>
      <c r="J512" s="59"/>
    </row>
    <row r="513" spans="3:10" x14ac:dyDescent="0.25">
      <c r="C513" s="57"/>
      <c r="D513" s="58"/>
      <c r="E513" s="58"/>
      <c r="F513" s="58"/>
      <c r="G513" s="58"/>
      <c r="H513" s="58"/>
      <c r="I513" s="58"/>
      <c r="J513" s="59"/>
    </row>
    <row r="514" spans="3:10" x14ac:dyDescent="0.25">
      <c r="C514" s="63" t="s">
        <v>7696</v>
      </c>
      <c r="D514" s="132">
        <v>1</v>
      </c>
      <c r="E514" s="58"/>
      <c r="F514" s="58"/>
      <c r="G514" s="58"/>
      <c r="H514" s="58"/>
      <c r="I514" s="58"/>
      <c r="J514" s="59"/>
    </row>
    <row r="515" spans="3:10" x14ac:dyDescent="0.25">
      <c r="C515" s="57"/>
      <c r="D515" s="58"/>
      <c r="E515" s="58"/>
      <c r="F515" s="58"/>
      <c r="G515" s="58"/>
      <c r="H515" s="58"/>
      <c r="I515" s="58"/>
      <c r="J515" s="59"/>
    </row>
    <row r="516" spans="3:10" x14ac:dyDescent="0.25">
      <c r="C516" s="63" t="s">
        <v>7698</v>
      </c>
      <c r="D516" s="132"/>
      <c r="E516" s="58"/>
      <c r="F516" s="58"/>
      <c r="G516" s="58"/>
      <c r="H516" s="58"/>
      <c r="I516" s="58"/>
      <c r="J516" s="59"/>
    </row>
    <row r="517" spans="3:10" x14ac:dyDescent="0.25">
      <c r="C517" s="57"/>
      <c r="D517" s="58"/>
      <c r="E517" s="58"/>
      <c r="F517" s="58"/>
      <c r="G517" s="58"/>
      <c r="H517" s="58"/>
      <c r="I517" s="58"/>
      <c r="J517" s="59"/>
    </row>
    <row r="518" spans="3:10" x14ac:dyDescent="0.25">
      <c r="C518" s="408" t="str">
        <f>IF(D514&gt;1,"Justifique cantidad de réplicas *","")</f>
        <v/>
      </c>
      <c r="D518" s="409"/>
      <c r="E518" s="304"/>
      <c r="F518" s="304"/>
      <c r="G518" s="304"/>
      <c r="H518" s="304"/>
      <c r="I518" s="304"/>
      <c r="J518" s="59"/>
    </row>
    <row r="519" spans="3:10" x14ac:dyDescent="0.25">
      <c r="C519" s="60"/>
      <c r="D519" s="61"/>
      <c r="E519" s="61"/>
      <c r="F519" s="61"/>
      <c r="G519" s="61"/>
      <c r="H519" s="61"/>
      <c r="I519" s="61"/>
      <c r="J519" s="62"/>
    </row>
    <row r="521" spans="3:10" x14ac:dyDescent="0.25">
      <c r="C521" s="279" t="s">
        <v>9277</v>
      </c>
      <c r="D521" s="279"/>
      <c r="E521" s="279"/>
      <c r="F521" s="276"/>
      <c r="G521" s="277"/>
      <c r="H521" s="277"/>
      <c r="I521" s="278"/>
    </row>
    <row r="523" spans="3:10" x14ac:dyDescent="0.25">
      <c r="C523" s="414" t="s">
        <v>9195</v>
      </c>
      <c r="D523" s="415"/>
      <c r="E523" s="415"/>
      <c r="F523" s="415"/>
      <c r="G523" s="415"/>
      <c r="H523" s="415"/>
      <c r="I523" s="415"/>
      <c r="J523" s="416"/>
    </row>
    <row r="525" spans="3:10" x14ac:dyDescent="0.25">
      <c r="C525" s="20" t="s">
        <v>7566</v>
      </c>
      <c r="D525" s="274"/>
      <c r="E525" s="282"/>
      <c r="F525" s="282"/>
      <c r="G525" s="282"/>
      <c r="H525" s="282"/>
      <c r="I525" s="275"/>
    </row>
    <row r="527" spans="3:10" x14ac:dyDescent="0.25">
      <c r="C527" s="20" t="s">
        <v>7567</v>
      </c>
      <c r="D527" s="79"/>
      <c r="F527" s="20" t="s">
        <v>7568</v>
      </c>
      <c r="G527" s="274"/>
      <c r="H527" s="275"/>
    </row>
    <row r="528" spans="3:10" x14ac:dyDescent="0.25">
      <c r="C528" s="20"/>
      <c r="D528" s="76" t="str">
        <f>IF(D527&gt;0,VLOOKUP(D527,Tablas!$K$5:$L$28,2,FALSE),"")</f>
        <v/>
      </c>
      <c r="E528" s="19" t="str">
        <f>IF(D527&gt;0,VLOOKUP(D527,Tablas!$K$5:$M$28,3,FALSE),"")</f>
        <v/>
      </c>
      <c r="F528" s="20"/>
      <c r="G528" s="58"/>
    </row>
    <row r="530" spans="3:10" x14ac:dyDescent="0.25">
      <c r="C530" s="20" t="s">
        <v>7570</v>
      </c>
      <c r="D530" s="79"/>
      <c r="F530" s="20" t="s">
        <v>9226</v>
      </c>
      <c r="G530" s="274"/>
      <c r="H530" s="275"/>
    </row>
    <row r="532" spans="3:10" x14ac:dyDescent="0.25">
      <c r="C532" s="20" t="s">
        <v>7569</v>
      </c>
      <c r="D532" s="79"/>
      <c r="F532" s="20" t="s">
        <v>1180</v>
      </c>
      <c r="G532" s="424" t="str">
        <f>IF(G527&gt;0,VLOOKUP(I532,Tablas!Y404:AC2946,5,FALSE),"")</f>
        <v/>
      </c>
      <c r="H532" s="425"/>
      <c r="I532" s="19" t="str">
        <f>G527&amp;D527</f>
        <v/>
      </c>
    </row>
    <row r="535" spans="3:10" x14ac:dyDescent="0.25">
      <c r="C535" s="414" t="s">
        <v>9196</v>
      </c>
      <c r="D535" s="415"/>
      <c r="E535" s="415"/>
      <c r="F535" s="415"/>
      <c r="G535" s="415"/>
      <c r="H535" s="415"/>
      <c r="I535" s="415"/>
      <c r="J535" s="416"/>
    </row>
    <row r="537" spans="3:10" x14ac:dyDescent="0.25">
      <c r="C537" s="20" t="s">
        <v>9198</v>
      </c>
      <c r="D537" s="376"/>
      <c r="E537" s="377"/>
      <c r="F537" s="19" t="str">
        <f>IF(D537=Tablas!$C$34,"Persona_Humana",IF(D537=Tablas!$C$35,"Universidad",IF(D537=Tablas!$C$36,"Escuela",IF(D537=Tablas!$C$37,"Otras_Instituciones",""))))</f>
        <v/>
      </c>
    </row>
    <row r="539" spans="3:10" x14ac:dyDescent="0.25">
      <c r="C539" s="279" t="s">
        <v>9197</v>
      </c>
      <c r="D539" s="421"/>
      <c r="E539" s="399"/>
      <c r="F539" s="400"/>
      <c r="G539" s="400"/>
      <c r="H539" s="400"/>
      <c r="I539" s="400"/>
      <c r="J539" s="401"/>
    </row>
    <row r="541" spans="3:10" x14ac:dyDescent="0.25">
      <c r="C541" s="75" t="str">
        <f>IF(OR(D537=Tablas!$C$35,D537=Tablas!$C$36,D537=Tablas!$C$37),"Docentes","")</f>
        <v/>
      </c>
    </row>
    <row r="543" spans="3:10" x14ac:dyDescent="0.25">
      <c r="C543" s="179" t="str">
        <f>IF(OR(D537=Tablas!$C$35,D537=Tablas!$C$36,D537=Tablas!$C$37),"CUIL/CUIT *","")</f>
        <v/>
      </c>
      <c r="D543" s="179" t="str">
        <f>IF(OR(D537=Tablas!$C$35,D537=Tablas!$C$36,D537=Tablas!$C$37),"Apellido *","")</f>
        <v/>
      </c>
      <c r="E543" s="179" t="str">
        <f>IF(OR(D537=Tablas!$C$35,D537=Tablas!$C$36,D537=Tablas!$C$37),"Nombre *","")</f>
        <v/>
      </c>
      <c r="F543" s="179" t="str">
        <f>IF(OR(D537=Tablas!$C$35,D537=Tablas!$C$36,D537=Tablas!$C$37),"Correo Electrónico *","")</f>
        <v/>
      </c>
      <c r="G543" s="179" t="str">
        <f>IF(OR(D537=Tablas!$C$35,D537=Tablas!$C$36,D537=Tablas!$C$37),"Trayectoria formativa del docente*","")</f>
        <v/>
      </c>
    </row>
    <row r="544" spans="3:10" x14ac:dyDescent="0.25">
      <c r="C544" s="177"/>
      <c r="D544" s="178"/>
      <c r="E544" s="178"/>
      <c r="F544" s="178"/>
      <c r="G544" s="178"/>
      <c r="I544" s="96" t="str">
        <f>IF(AND(OR($D$137=Tablas!$C$35,$D$137=Tablas!$C$36,$D$137=Tablas!$C$37),C544="",D544="",E544="",F544="",G544=""),"Debe completar los datos de al menos un docente del entrenamiento","")</f>
        <v/>
      </c>
    </row>
    <row r="545" spans="3:7" x14ac:dyDescent="0.25">
      <c r="C545" s="177"/>
      <c r="D545" s="178"/>
      <c r="E545" s="178"/>
      <c r="F545" s="178"/>
      <c r="G545" s="178"/>
    </row>
    <row r="546" spans="3:7" x14ac:dyDescent="0.25">
      <c r="C546" s="177"/>
      <c r="D546" s="178"/>
      <c r="E546" s="178"/>
      <c r="F546" s="178"/>
      <c r="G546" s="178"/>
    </row>
    <row r="547" spans="3:7" x14ac:dyDescent="0.25">
      <c r="C547" s="177"/>
      <c r="D547" s="178"/>
      <c r="E547" s="178"/>
      <c r="F547" s="178"/>
      <c r="G547" s="178"/>
    </row>
    <row r="548" spans="3:7" x14ac:dyDescent="0.25">
      <c r="C548" s="177"/>
      <c r="D548" s="178"/>
      <c r="E548" s="178"/>
      <c r="F548" s="178"/>
      <c r="G548" s="178"/>
    </row>
    <row r="549" spans="3:7" x14ac:dyDescent="0.25">
      <c r="C549" s="177"/>
      <c r="D549" s="178"/>
      <c r="E549" s="178"/>
      <c r="F549" s="178"/>
      <c r="G549" s="178"/>
    </row>
    <row r="550" spans="3:7" x14ac:dyDescent="0.25">
      <c r="C550" s="177"/>
      <c r="D550" s="178"/>
      <c r="E550" s="178"/>
      <c r="F550" s="178"/>
      <c r="G550" s="178"/>
    </row>
    <row r="551" spans="3:7" x14ac:dyDescent="0.25">
      <c r="C551" s="177"/>
      <c r="D551" s="178"/>
      <c r="E551" s="178"/>
      <c r="F551" s="178"/>
      <c r="G551" s="178"/>
    </row>
    <row r="552" spans="3:7" x14ac:dyDescent="0.25">
      <c r="C552" s="177"/>
      <c r="D552" s="178"/>
      <c r="E552" s="178"/>
      <c r="F552" s="178"/>
      <c r="G552" s="178"/>
    </row>
    <row r="553" spans="3:7" x14ac:dyDescent="0.25">
      <c r="C553" s="177"/>
      <c r="D553" s="178"/>
      <c r="E553" s="178"/>
      <c r="F553" s="178"/>
      <c r="G553" s="178"/>
    </row>
    <row r="554" spans="3:7" x14ac:dyDescent="0.25">
      <c r="C554" s="177"/>
      <c r="D554" s="178"/>
      <c r="E554" s="178"/>
      <c r="F554" s="178"/>
      <c r="G554" s="178"/>
    </row>
    <row r="555" spans="3:7" x14ac:dyDescent="0.25">
      <c r="C555" s="177"/>
      <c r="D555" s="178"/>
      <c r="E555" s="178"/>
      <c r="F555" s="178"/>
      <c r="G555" s="178"/>
    </row>
    <row r="556" spans="3:7" x14ac:dyDescent="0.25">
      <c r="C556" s="177"/>
      <c r="D556" s="178"/>
      <c r="E556" s="178"/>
      <c r="F556" s="178"/>
      <c r="G556" s="178"/>
    </row>
    <row r="557" spans="3:7" x14ac:dyDescent="0.25">
      <c r="C557" s="177"/>
      <c r="D557" s="178"/>
      <c r="E557" s="178"/>
      <c r="F557" s="178"/>
      <c r="G557" s="178"/>
    </row>
    <row r="558" spans="3:7" x14ac:dyDescent="0.25">
      <c r="C558" s="177"/>
      <c r="D558" s="178"/>
      <c r="E558" s="178"/>
      <c r="F558" s="178"/>
      <c r="G558" s="178"/>
    </row>
    <row r="561" spans="2:17" ht="15.75" x14ac:dyDescent="0.25">
      <c r="B561" s="271" t="s">
        <v>9201</v>
      </c>
      <c r="C561" s="271"/>
      <c r="D561" s="271"/>
      <c r="E561" s="271"/>
      <c r="F561" s="271"/>
      <c r="G561" s="271"/>
      <c r="H561" s="271"/>
      <c r="I561" s="271"/>
      <c r="J561" s="271"/>
      <c r="K561" s="271"/>
      <c r="L561" s="271"/>
      <c r="M561" s="271"/>
      <c r="N561" s="271"/>
      <c r="O561" s="271"/>
      <c r="P561" s="271"/>
      <c r="Q561" s="271"/>
    </row>
    <row r="564" spans="2:17" x14ac:dyDescent="0.25">
      <c r="D564" s="102" t="s">
        <v>9202</v>
      </c>
      <c r="E564" s="102" t="s">
        <v>9203</v>
      </c>
    </row>
    <row r="565" spans="2:17" x14ac:dyDescent="0.25">
      <c r="C565" s="64" t="s">
        <v>7585</v>
      </c>
      <c r="D565" s="134"/>
      <c r="E565" s="134"/>
    </row>
    <row r="566" spans="2:17" x14ac:dyDescent="0.25">
      <c r="C566" s="102" t="s">
        <v>7586</v>
      </c>
      <c r="D566" s="64">
        <f>+D565</f>
        <v>0</v>
      </c>
      <c r="E566" s="64">
        <f>+E565</f>
        <v>0</v>
      </c>
    </row>
    <row r="568" spans="2:17" ht="15.75" x14ac:dyDescent="0.25">
      <c r="B568" s="271" t="s">
        <v>9279</v>
      </c>
      <c r="C568" s="271"/>
      <c r="D568" s="271"/>
      <c r="E568" s="271"/>
      <c r="F568" s="271"/>
      <c r="G568" s="271"/>
      <c r="H568" s="271"/>
      <c r="I568" s="271"/>
      <c r="J568" s="271"/>
      <c r="K568" s="271"/>
      <c r="L568" s="271"/>
      <c r="M568" s="271"/>
      <c r="N568" s="271"/>
      <c r="O568" s="271"/>
      <c r="P568" s="271"/>
      <c r="Q568" s="271"/>
    </row>
    <row r="570" spans="2:17" x14ac:dyDescent="0.25">
      <c r="C570" s="355" t="s">
        <v>9280</v>
      </c>
      <c r="D570" s="355"/>
      <c r="E570" s="355"/>
      <c r="F570" s="355"/>
      <c r="G570" s="355"/>
      <c r="H570" s="433"/>
      <c r="I570" s="164"/>
    </row>
    <row r="572" spans="2:17" x14ac:dyDescent="0.25">
      <c r="C572" s="20" t="str">
        <f>IF(I570="SI","¿Cuántos? *","")</f>
        <v/>
      </c>
      <c r="D572" s="187"/>
    </row>
    <row r="574" spans="2:17" x14ac:dyDescent="0.25">
      <c r="C574" s="288" t="str">
        <f>IF(I570="SI","¿En qué puestos serán incorporados? *","")</f>
        <v/>
      </c>
      <c r="D574" s="288"/>
      <c r="E574" s="432"/>
      <c r="F574" s="432"/>
      <c r="G574" s="432"/>
      <c r="H574" s="432"/>
      <c r="I574" s="432"/>
      <c r="J574" s="432"/>
      <c r="K574" s="432"/>
      <c r="L574" s="432"/>
      <c r="M574" s="432"/>
      <c r="N574" s="432"/>
      <c r="O574" s="432"/>
      <c r="P574" s="432"/>
    </row>
    <row r="576" spans="2:17" x14ac:dyDescent="0.25">
      <c r="C576" s="355" t="str">
        <f>IF(I570="SI","Indique a que grupo pertenecen los desocupados a incorporar *","")</f>
        <v/>
      </c>
      <c r="D576" s="355"/>
      <c r="E576" s="355"/>
      <c r="F576" s="355"/>
      <c r="G576" s="355"/>
      <c r="H576" s="355"/>
    </row>
    <row r="578" spans="2:17" x14ac:dyDescent="0.25">
      <c r="C578" s="38"/>
      <c r="D578" s="38"/>
      <c r="E578" s="166" t="str">
        <f>IF(I570="SI","18 a 24 años","")</f>
        <v/>
      </c>
      <c r="F578" s="166" t="str">
        <f>IF(I570="SI","25 a 44 años","")</f>
        <v/>
      </c>
      <c r="G578" s="166" t="str">
        <f>IF(I570="SI","Mayores de 45 años","")</f>
        <v/>
      </c>
      <c r="H578" s="166" t="str">
        <f>IF(I570="SI","Total","")</f>
        <v/>
      </c>
    </row>
    <row r="579" spans="2:17" x14ac:dyDescent="0.25">
      <c r="C579" s="395" t="str">
        <f>IF(I570="SI","En general","")</f>
        <v/>
      </c>
      <c r="D579" s="395"/>
      <c r="E579" s="188"/>
      <c r="F579" s="188"/>
      <c r="G579" s="188"/>
      <c r="H579" s="189" t="str">
        <f>IF(I570="SI",+E579+F579+G579,"")</f>
        <v/>
      </c>
    </row>
    <row r="580" spans="2:17" x14ac:dyDescent="0.25">
      <c r="C580" s="395" t="str">
        <f>IF(I570="SI","Con Discapacidad ","")</f>
        <v/>
      </c>
      <c r="D580" s="395"/>
      <c r="E580" s="188"/>
      <c r="F580" s="188"/>
      <c r="G580" s="188"/>
      <c r="H580" s="189" t="str">
        <f>IF(I570="SI",+E580+F580+G580,"")</f>
        <v/>
      </c>
    </row>
    <row r="581" spans="2:17" x14ac:dyDescent="0.25">
      <c r="C581" s="395" t="str">
        <f>IF(I570="SI","Incluidos en el Seguro de Capacitación y Empleo (SCyE)","")</f>
        <v/>
      </c>
      <c r="D581" s="395"/>
      <c r="E581" s="188"/>
      <c r="F581" s="188"/>
      <c r="G581" s="188"/>
      <c r="H581" s="189" t="str">
        <f>IF(I570="SI",+E581+F581+G581,"")</f>
        <v/>
      </c>
    </row>
    <row r="582" spans="2:17" x14ac:dyDescent="0.25">
      <c r="C582" s="386" t="str">
        <f>IF(I570="SI","Total","")</f>
        <v/>
      </c>
      <c r="D582" s="386"/>
      <c r="E582" s="189" t="str">
        <f>IF(I570="SI",+E579+E580+E581,"")</f>
        <v/>
      </c>
      <c r="F582" s="189" t="str">
        <f>IF(I570="SI",+F581+F580+F579,"")</f>
        <v/>
      </c>
      <c r="G582" s="189" t="str">
        <f>IF(I570="SI",+G581+G580+G579,"")</f>
        <v/>
      </c>
      <c r="H582" s="189" t="str">
        <f>IF(I570="SI",+H579+H580+H581,"")</f>
        <v/>
      </c>
    </row>
    <row r="585" spans="2:17" ht="15.75" x14ac:dyDescent="0.25">
      <c r="B585" s="271" t="s">
        <v>9281</v>
      </c>
      <c r="C585" s="271"/>
      <c r="D585" s="271"/>
      <c r="E585" s="271"/>
      <c r="F585" s="271"/>
      <c r="G585" s="271"/>
      <c r="H585" s="271"/>
      <c r="I585" s="271"/>
      <c r="J585" s="271"/>
      <c r="K585" s="271"/>
      <c r="L585" s="271"/>
      <c r="M585" s="271"/>
      <c r="N585" s="271"/>
      <c r="O585" s="271"/>
      <c r="P585" s="271"/>
      <c r="Q585" s="271"/>
    </row>
    <row r="588" spans="2:17" ht="60" customHeight="1" x14ac:dyDescent="0.25">
      <c r="C588" s="392" t="str">
        <f>IF('Empresa Cooperativa'!D412=Tablas!C404,"Tamaño de la empresa según dotación de personal","")</f>
        <v>Tamaño de la empresa según dotación de personal</v>
      </c>
      <c r="D588" s="392" t="s">
        <v>9282</v>
      </c>
      <c r="E588" s="435" t="s">
        <v>9286</v>
      </c>
      <c r="F588" s="435"/>
      <c r="G588" s="435"/>
    </row>
    <row r="589" spans="2:17" ht="30" x14ac:dyDescent="0.25">
      <c r="C589" s="392"/>
      <c r="D589" s="392"/>
      <c r="E589" s="110" t="s">
        <v>9283</v>
      </c>
      <c r="F589" s="110" t="s">
        <v>9284</v>
      </c>
      <c r="G589" s="169" t="s">
        <v>9285</v>
      </c>
    </row>
    <row r="590" spans="2:17" x14ac:dyDescent="0.25">
      <c r="C5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5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5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590" s="120"/>
      <c r="G590" s="119" t="e">
        <f>+E590+F590</f>
        <v>#VALUE!</v>
      </c>
    </row>
    <row r="593" spans="2:17" x14ac:dyDescent="0.25">
      <c r="C593" s="436" t="s">
        <v>9287</v>
      </c>
      <c r="D593" s="437"/>
      <c r="E593" s="437"/>
      <c r="F593" s="437"/>
      <c r="G593" s="437"/>
      <c r="H593" s="115"/>
      <c r="I593" s="115"/>
      <c r="J593" s="115"/>
    </row>
    <row r="594" spans="2:17" ht="60" x14ac:dyDescent="0.25">
      <c r="C594" s="169" t="s">
        <v>9288</v>
      </c>
      <c r="D594" s="169" t="s">
        <v>9289</v>
      </c>
      <c r="E594" s="169" t="s">
        <v>9321</v>
      </c>
      <c r="F594" s="169" t="s">
        <v>9290</v>
      </c>
      <c r="G594" s="169" t="s">
        <v>9291</v>
      </c>
      <c r="H594" s="104"/>
      <c r="I594" s="104"/>
      <c r="J594" s="104"/>
      <c r="K594" s="104"/>
    </row>
    <row r="595" spans="2:17" x14ac:dyDescent="0.25">
      <c r="C595" s="118">
        <f>+D572</f>
        <v>0</v>
      </c>
      <c r="D595" s="140" t="str">
        <f>+E590</f>
        <v/>
      </c>
      <c r="E595" s="139">
        <f>+D516</f>
        <v>0</v>
      </c>
      <c r="F595" s="120" t="e">
        <f>C595*D595*E595</f>
        <v>#VALUE!</v>
      </c>
      <c r="G595" s="135"/>
      <c r="H595" s="116"/>
      <c r="I595" s="58"/>
      <c r="J595" s="58"/>
      <c r="K595" s="58"/>
    </row>
    <row r="596" spans="2:17" x14ac:dyDescent="0.25">
      <c r="C596" s="58"/>
      <c r="D596" s="58"/>
      <c r="E596" s="58"/>
      <c r="F596" s="58"/>
      <c r="G596" s="58"/>
      <c r="H596" s="58"/>
      <c r="I596" s="58"/>
      <c r="J596" s="58"/>
    </row>
    <row r="597" spans="2:17" x14ac:dyDescent="0.25">
      <c r="C597" s="113"/>
      <c r="D597" s="114"/>
      <c r="E597" s="58"/>
      <c r="F597" s="58"/>
      <c r="G597" s="58"/>
      <c r="H597" s="58"/>
      <c r="I597" s="58"/>
      <c r="J597" s="58"/>
    </row>
    <row r="598" spans="2:17" ht="15.75" x14ac:dyDescent="0.25">
      <c r="B598" s="271" t="s">
        <v>9207</v>
      </c>
      <c r="C598" s="271"/>
      <c r="D598" s="271"/>
      <c r="E598" s="271"/>
      <c r="F598" s="271"/>
      <c r="G598" s="271"/>
      <c r="H598" s="271"/>
      <c r="I598" s="271"/>
      <c r="J598" s="271"/>
      <c r="K598" s="271"/>
      <c r="L598" s="271"/>
      <c r="M598" s="271"/>
      <c r="N598" s="271"/>
      <c r="O598" s="271"/>
      <c r="P598" s="271"/>
      <c r="Q598" s="271"/>
    </row>
    <row r="600" spans="2:17" x14ac:dyDescent="0.25">
      <c r="B600" s="288"/>
      <c r="C600" s="288"/>
      <c r="D600" s="288"/>
      <c r="E600" s="288"/>
      <c r="F600" s="288"/>
      <c r="G600" s="288"/>
      <c r="H600" s="288"/>
      <c r="I600" s="288"/>
      <c r="J600" s="288"/>
      <c r="K600" s="288"/>
      <c r="L600" s="288"/>
      <c r="M600" s="288"/>
      <c r="N600" s="288"/>
      <c r="O600" s="288"/>
      <c r="P600" s="288"/>
      <c r="Q600" s="288"/>
    </row>
    <row r="602" spans="2:17" ht="45.75" customHeight="1" x14ac:dyDescent="0.25">
      <c r="D602" s="390" t="s">
        <v>9292</v>
      </c>
      <c r="E602" s="391"/>
      <c r="F602" s="390" t="s">
        <v>9293</v>
      </c>
      <c r="G602" s="391"/>
      <c r="H602" s="390" t="s">
        <v>9294</v>
      </c>
      <c r="I602" s="392"/>
      <c r="J602" s="392"/>
    </row>
    <row r="603" spans="2:17" x14ac:dyDescent="0.25">
      <c r="D603" s="393"/>
      <c r="E603" s="393"/>
      <c r="F603" s="394"/>
      <c r="G603" s="394"/>
      <c r="H603" s="394"/>
      <c r="I603" s="394"/>
      <c r="J603" s="394"/>
    </row>
    <row r="604" spans="2:17" x14ac:dyDescent="0.25">
      <c r="D604" s="393"/>
      <c r="E604" s="393"/>
      <c r="F604" s="394"/>
      <c r="G604" s="394"/>
      <c r="H604" s="394"/>
      <c r="I604" s="394"/>
      <c r="J604" s="394"/>
    </row>
    <row r="605" spans="2:17" x14ac:dyDescent="0.25">
      <c r="D605" s="393"/>
      <c r="E605" s="393"/>
      <c r="F605" s="394"/>
      <c r="G605" s="394"/>
      <c r="H605" s="394"/>
      <c r="I605" s="394"/>
      <c r="J605" s="394"/>
    </row>
    <row r="606" spans="2:17" x14ac:dyDescent="0.25">
      <c r="D606" s="393"/>
      <c r="E606" s="393"/>
      <c r="F606" s="394"/>
      <c r="G606" s="394"/>
      <c r="H606" s="394"/>
      <c r="I606" s="394"/>
      <c r="J606" s="394"/>
    </row>
    <row r="609" spans="2:17" ht="15.75" x14ac:dyDescent="0.25">
      <c r="B609" s="271" t="s">
        <v>9210</v>
      </c>
      <c r="C609" s="271"/>
      <c r="D609" s="271"/>
      <c r="E609" s="271"/>
      <c r="F609" s="271"/>
      <c r="G609" s="271"/>
      <c r="H609" s="271"/>
      <c r="I609" s="271"/>
      <c r="J609" s="271"/>
      <c r="K609" s="271"/>
      <c r="L609" s="271"/>
      <c r="M609" s="271"/>
      <c r="N609" s="271"/>
      <c r="O609" s="271"/>
      <c r="P609" s="271"/>
      <c r="Q609" s="271"/>
    </row>
    <row r="612" spans="2:17" x14ac:dyDescent="0.25">
      <c r="C612" s="20" t="s">
        <v>9211</v>
      </c>
    </row>
    <row r="614" spans="2:17" x14ac:dyDescent="0.25">
      <c r="C614" s="438"/>
      <c r="D614" s="439"/>
      <c r="E614" s="439"/>
      <c r="F614" s="439"/>
      <c r="G614" s="439"/>
      <c r="H614" s="439"/>
      <c r="I614" s="439"/>
      <c r="J614" s="439"/>
      <c r="K614" s="439"/>
      <c r="L614" s="439"/>
      <c r="M614" s="439"/>
      <c r="N614" s="439"/>
      <c r="O614" s="439"/>
      <c r="P614" s="440"/>
    </row>
    <row r="615" spans="2:17" x14ac:dyDescent="0.25">
      <c r="C615" s="441"/>
      <c r="D615" s="442"/>
      <c r="E615" s="442"/>
      <c r="F615" s="442"/>
      <c r="G615" s="442"/>
      <c r="H615" s="442"/>
      <c r="I615" s="442"/>
      <c r="J615" s="442"/>
      <c r="K615" s="442"/>
      <c r="L615" s="442"/>
      <c r="M615" s="442"/>
      <c r="N615" s="442"/>
      <c r="O615" s="442"/>
      <c r="P615" s="443"/>
    </row>
    <row r="616" spans="2:17" x14ac:dyDescent="0.25">
      <c r="C616" s="441"/>
      <c r="D616" s="442"/>
      <c r="E616" s="442"/>
      <c r="F616" s="442"/>
      <c r="G616" s="442"/>
      <c r="H616" s="442"/>
      <c r="I616" s="442"/>
      <c r="J616" s="442"/>
      <c r="K616" s="442"/>
      <c r="L616" s="442"/>
      <c r="M616" s="442"/>
      <c r="N616" s="442"/>
      <c r="O616" s="442"/>
      <c r="P616" s="443"/>
    </row>
    <row r="617" spans="2:17" x14ac:dyDescent="0.25">
      <c r="C617" s="441"/>
      <c r="D617" s="442"/>
      <c r="E617" s="442"/>
      <c r="F617" s="442"/>
      <c r="G617" s="442"/>
      <c r="H617" s="442"/>
      <c r="I617" s="442"/>
      <c r="J617" s="442"/>
      <c r="K617" s="442"/>
      <c r="L617" s="442"/>
      <c r="M617" s="442"/>
      <c r="N617" s="442"/>
      <c r="O617" s="442"/>
      <c r="P617" s="443"/>
    </row>
    <row r="618" spans="2:17" x14ac:dyDescent="0.25">
      <c r="C618" s="441"/>
      <c r="D618" s="442"/>
      <c r="E618" s="442"/>
      <c r="F618" s="442"/>
      <c r="G618" s="442"/>
      <c r="H618" s="442"/>
      <c r="I618" s="442"/>
      <c r="J618" s="442"/>
      <c r="K618" s="442"/>
      <c r="L618" s="442"/>
      <c r="M618" s="442"/>
      <c r="N618" s="442"/>
      <c r="O618" s="442"/>
      <c r="P618" s="443"/>
    </row>
    <row r="619" spans="2:17" x14ac:dyDescent="0.25">
      <c r="C619" s="444"/>
      <c r="D619" s="445"/>
      <c r="E619" s="445"/>
      <c r="F619" s="445"/>
      <c r="G619" s="445"/>
      <c r="H619" s="445"/>
      <c r="I619" s="445"/>
      <c r="J619" s="445"/>
      <c r="K619" s="445"/>
      <c r="L619" s="445"/>
      <c r="M619" s="445"/>
      <c r="N619" s="445"/>
      <c r="O619" s="445"/>
      <c r="P619" s="446"/>
    </row>
    <row r="621" spans="2:17" x14ac:dyDescent="0.25">
      <c r="C621" s="20" t="s">
        <v>9212</v>
      </c>
    </row>
    <row r="623" spans="2:17" x14ac:dyDescent="0.25">
      <c r="C623" s="438"/>
      <c r="D623" s="439"/>
      <c r="E623" s="439"/>
      <c r="F623" s="439"/>
      <c r="G623" s="439"/>
      <c r="H623" s="439"/>
      <c r="I623" s="439"/>
      <c r="J623" s="439"/>
      <c r="K623" s="439"/>
      <c r="L623" s="439"/>
      <c r="M623" s="439"/>
      <c r="N623" s="439"/>
      <c r="O623" s="439"/>
      <c r="P623" s="440"/>
    </row>
    <row r="624" spans="2:17" x14ac:dyDescent="0.25">
      <c r="C624" s="441"/>
      <c r="D624" s="442"/>
      <c r="E624" s="442"/>
      <c r="F624" s="442"/>
      <c r="G624" s="442"/>
      <c r="H624" s="442"/>
      <c r="I624" s="442"/>
      <c r="J624" s="442"/>
      <c r="K624" s="442"/>
      <c r="L624" s="442"/>
      <c r="M624" s="442"/>
      <c r="N624" s="442"/>
      <c r="O624" s="442"/>
      <c r="P624" s="443"/>
    </row>
    <row r="625" spans="3:16" x14ac:dyDescent="0.25">
      <c r="C625" s="441"/>
      <c r="D625" s="442"/>
      <c r="E625" s="442"/>
      <c r="F625" s="442"/>
      <c r="G625" s="442"/>
      <c r="H625" s="442"/>
      <c r="I625" s="442"/>
      <c r="J625" s="442"/>
      <c r="K625" s="442"/>
      <c r="L625" s="442"/>
      <c r="M625" s="442"/>
      <c r="N625" s="442"/>
      <c r="O625" s="442"/>
      <c r="P625" s="443"/>
    </row>
    <row r="626" spans="3:16" x14ac:dyDescent="0.25">
      <c r="C626" s="441"/>
      <c r="D626" s="442"/>
      <c r="E626" s="442"/>
      <c r="F626" s="442"/>
      <c r="G626" s="442"/>
      <c r="H626" s="442"/>
      <c r="I626" s="442"/>
      <c r="J626" s="442"/>
      <c r="K626" s="442"/>
      <c r="L626" s="442"/>
      <c r="M626" s="442"/>
      <c r="N626" s="442"/>
      <c r="O626" s="442"/>
      <c r="P626" s="443"/>
    </row>
    <row r="627" spans="3:16" x14ac:dyDescent="0.25">
      <c r="C627" s="441"/>
      <c r="D627" s="442"/>
      <c r="E627" s="442"/>
      <c r="F627" s="442"/>
      <c r="G627" s="442"/>
      <c r="H627" s="442"/>
      <c r="I627" s="442"/>
      <c r="J627" s="442"/>
      <c r="K627" s="442"/>
      <c r="L627" s="442"/>
      <c r="M627" s="442"/>
      <c r="N627" s="442"/>
      <c r="O627" s="442"/>
      <c r="P627" s="443"/>
    </row>
    <row r="628" spans="3:16" x14ac:dyDescent="0.25">
      <c r="C628" s="444"/>
      <c r="D628" s="445"/>
      <c r="E628" s="445"/>
      <c r="F628" s="445"/>
      <c r="G628" s="445"/>
      <c r="H628" s="445"/>
      <c r="I628" s="445"/>
      <c r="J628" s="445"/>
      <c r="K628" s="445"/>
      <c r="L628" s="445"/>
      <c r="M628" s="445"/>
      <c r="N628" s="445"/>
      <c r="O628" s="445"/>
      <c r="P628" s="446"/>
    </row>
    <row r="630" spans="3:16" x14ac:dyDescent="0.25">
      <c r="C630" s="20" t="s">
        <v>9295</v>
      </c>
    </row>
    <row r="632" spans="3:16" x14ac:dyDescent="0.25">
      <c r="C632" s="438"/>
      <c r="D632" s="439"/>
      <c r="E632" s="439"/>
      <c r="F632" s="439"/>
      <c r="G632" s="439"/>
      <c r="H632" s="439"/>
      <c r="I632" s="439"/>
      <c r="J632" s="439"/>
      <c r="K632" s="439"/>
      <c r="L632" s="439"/>
      <c r="M632" s="439"/>
      <c r="N632" s="439"/>
      <c r="O632" s="439"/>
      <c r="P632" s="440"/>
    </row>
    <row r="633" spans="3:16" x14ac:dyDescent="0.25">
      <c r="C633" s="441"/>
      <c r="D633" s="442"/>
      <c r="E633" s="442"/>
      <c r="F633" s="442"/>
      <c r="G633" s="442"/>
      <c r="H633" s="442"/>
      <c r="I633" s="442"/>
      <c r="J633" s="442"/>
      <c r="K633" s="442"/>
      <c r="L633" s="442"/>
      <c r="M633" s="442"/>
      <c r="N633" s="442"/>
      <c r="O633" s="442"/>
      <c r="P633" s="443"/>
    </row>
    <row r="634" spans="3:16" x14ac:dyDescent="0.25">
      <c r="C634" s="441"/>
      <c r="D634" s="442"/>
      <c r="E634" s="442"/>
      <c r="F634" s="442"/>
      <c r="G634" s="442"/>
      <c r="H634" s="442"/>
      <c r="I634" s="442"/>
      <c r="J634" s="442"/>
      <c r="K634" s="442"/>
      <c r="L634" s="442"/>
      <c r="M634" s="442"/>
      <c r="N634" s="442"/>
      <c r="O634" s="442"/>
      <c r="P634" s="443"/>
    </row>
    <row r="635" spans="3:16" x14ac:dyDescent="0.25">
      <c r="C635" s="441"/>
      <c r="D635" s="442"/>
      <c r="E635" s="442"/>
      <c r="F635" s="442"/>
      <c r="G635" s="442"/>
      <c r="H635" s="442"/>
      <c r="I635" s="442"/>
      <c r="J635" s="442"/>
      <c r="K635" s="442"/>
      <c r="L635" s="442"/>
      <c r="M635" s="442"/>
      <c r="N635" s="442"/>
      <c r="O635" s="442"/>
      <c r="P635" s="443"/>
    </row>
    <row r="636" spans="3:16" x14ac:dyDescent="0.25">
      <c r="C636" s="441"/>
      <c r="D636" s="442"/>
      <c r="E636" s="442"/>
      <c r="F636" s="442"/>
      <c r="G636" s="442"/>
      <c r="H636" s="442"/>
      <c r="I636" s="442"/>
      <c r="J636" s="442"/>
      <c r="K636" s="442"/>
      <c r="L636" s="442"/>
      <c r="M636" s="442"/>
      <c r="N636" s="442"/>
      <c r="O636" s="442"/>
      <c r="P636" s="443"/>
    </row>
    <row r="637" spans="3:16" x14ac:dyDescent="0.25">
      <c r="C637" s="444"/>
      <c r="D637" s="445"/>
      <c r="E637" s="445"/>
      <c r="F637" s="445"/>
      <c r="G637" s="445"/>
      <c r="H637" s="445"/>
      <c r="I637" s="445"/>
      <c r="J637" s="445"/>
      <c r="K637" s="445"/>
      <c r="L637" s="445"/>
      <c r="M637" s="445"/>
      <c r="N637" s="445"/>
      <c r="O637" s="445"/>
      <c r="P637" s="446"/>
    </row>
    <row r="639" spans="3:16" x14ac:dyDescent="0.25">
      <c r="C639" s="20" t="s">
        <v>9296</v>
      </c>
    </row>
    <row r="641" spans="3:16" x14ac:dyDescent="0.25">
      <c r="C641" s="438"/>
      <c r="D641" s="439"/>
      <c r="E641" s="439"/>
      <c r="F641" s="439"/>
      <c r="G641" s="439"/>
      <c r="H641" s="439"/>
      <c r="I641" s="439"/>
      <c r="J641" s="439"/>
      <c r="K641" s="439"/>
      <c r="L641" s="439"/>
      <c r="M641" s="439"/>
      <c r="N641" s="439"/>
      <c r="O641" s="439"/>
      <c r="P641" s="440"/>
    </row>
    <row r="642" spans="3:16" x14ac:dyDescent="0.25">
      <c r="C642" s="441"/>
      <c r="D642" s="442"/>
      <c r="E642" s="442"/>
      <c r="F642" s="442"/>
      <c r="G642" s="442"/>
      <c r="H642" s="442"/>
      <c r="I642" s="442"/>
      <c r="J642" s="442"/>
      <c r="K642" s="442"/>
      <c r="L642" s="442"/>
      <c r="M642" s="442"/>
      <c r="N642" s="442"/>
      <c r="O642" s="442"/>
      <c r="P642" s="443"/>
    </row>
    <row r="643" spans="3:16" x14ac:dyDescent="0.25">
      <c r="C643" s="441"/>
      <c r="D643" s="442"/>
      <c r="E643" s="442"/>
      <c r="F643" s="442"/>
      <c r="G643" s="442"/>
      <c r="H643" s="442"/>
      <c r="I643" s="442"/>
      <c r="J643" s="442"/>
      <c r="K643" s="442"/>
      <c r="L643" s="442"/>
      <c r="M643" s="442"/>
      <c r="N643" s="442"/>
      <c r="O643" s="442"/>
      <c r="P643" s="443"/>
    </row>
    <row r="644" spans="3:16" x14ac:dyDescent="0.25">
      <c r="C644" s="441"/>
      <c r="D644" s="442"/>
      <c r="E644" s="442"/>
      <c r="F644" s="442"/>
      <c r="G644" s="442"/>
      <c r="H644" s="442"/>
      <c r="I644" s="442"/>
      <c r="J644" s="442"/>
      <c r="K644" s="442"/>
      <c r="L644" s="442"/>
      <c r="M644" s="442"/>
      <c r="N644" s="442"/>
      <c r="O644" s="442"/>
      <c r="P644" s="443"/>
    </row>
    <row r="645" spans="3:16" x14ac:dyDescent="0.25">
      <c r="C645" s="441"/>
      <c r="D645" s="442"/>
      <c r="E645" s="442"/>
      <c r="F645" s="442"/>
      <c r="G645" s="442"/>
      <c r="H645" s="442"/>
      <c r="I645" s="442"/>
      <c r="J645" s="442"/>
      <c r="K645" s="442"/>
      <c r="L645" s="442"/>
      <c r="M645" s="442"/>
      <c r="N645" s="442"/>
      <c r="O645" s="442"/>
      <c r="P645" s="443"/>
    </row>
    <row r="646" spans="3:16" x14ac:dyDescent="0.25">
      <c r="C646" s="444"/>
      <c r="D646" s="445"/>
      <c r="E646" s="445"/>
      <c r="F646" s="445"/>
      <c r="G646" s="445"/>
      <c r="H646" s="445"/>
      <c r="I646" s="445"/>
      <c r="J646" s="445"/>
      <c r="K646" s="445"/>
      <c r="L646" s="445"/>
      <c r="M646" s="445"/>
      <c r="N646" s="445"/>
      <c r="O646" s="445"/>
      <c r="P646" s="446"/>
    </row>
    <row r="648" spans="3:16" x14ac:dyDescent="0.25">
      <c r="C648" s="20" t="s">
        <v>9297</v>
      </c>
    </row>
    <row r="650" spans="3:16" x14ac:dyDescent="0.25">
      <c r="C650" s="438"/>
      <c r="D650" s="439"/>
      <c r="E650" s="439"/>
      <c r="F650" s="439"/>
      <c r="G650" s="439"/>
      <c r="H650" s="439"/>
      <c r="I650" s="439"/>
      <c r="J650" s="439"/>
      <c r="K650" s="439"/>
      <c r="L650" s="439"/>
      <c r="M650" s="439"/>
      <c r="N650" s="439"/>
      <c r="O650" s="439"/>
      <c r="P650" s="440"/>
    </row>
    <row r="651" spans="3:16" x14ac:dyDescent="0.25">
      <c r="C651" s="441"/>
      <c r="D651" s="442"/>
      <c r="E651" s="442"/>
      <c r="F651" s="442"/>
      <c r="G651" s="442"/>
      <c r="H651" s="442"/>
      <c r="I651" s="442"/>
      <c r="J651" s="442"/>
      <c r="K651" s="442"/>
      <c r="L651" s="442"/>
      <c r="M651" s="442"/>
      <c r="N651" s="442"/>
      <c r="O651" s="442"/>
      <c r="P651" s="443"/>
    </row>
    <row r="652" spans="3:16" x14ac:dyDescent="0.25">
      <c r="C652" s="441"/>
      <c r="D652" s="442"/>
      <c r="E652" s="442"/>
      <c r="F652" s="442"/>
      <c r="G652" s="442"/>
      <c r="H652" s="442"/>
      <c r="I652" s="442"/>
      <c r="J652" s="442"/>
      <c r="K652" s="442"/>
      <c r="L652" s="442"/>
      <c r="M652" s="442"/>
      <c r="N652" s="442"/>
      <c r="O652" s="442"/>
      <c r="P652" s="443"/>
    </row>
    <row r="653" spans="3:16" x14ac:dyDescent="0.25">
      <c r="C653" s="441"/>
      <c r="D653" s="442"/>
      <c r="E653" s="442"/>
      <c r="F653" s="442"/>
      <c r="G653" s="442"/>
      <c r="H653" s="442"/>
      <c r="I653" s="442"/>
      <c r="J653" s="442"/>
      <c r="K653" s="442"/>
      <c r="L653" s="442"/>
      <c r="M653" s="442"/>
      <c r="N653" s="442"/>
      <c r="O653" s="442"/>
      <c r="P653" s="443"/>
    </row>
    <row r="654" spans="3:16" x14ac:dyDescent="0.25">
      <c r="C654" s="441"/>
      <c r="D654" s="442"/>
      <c r="E654" s="442"/>
      <c r="F654" s="442"/>
      <c r="G654" s="442"/>
      <c r="H654" s="442"/>
      <c r="I654" s="442"/>
      <c r="J654" s="442"/>
      <c r="K654" s="442"/>
      <c r="L654" s="442"/>
      <c r="M654" s="442"/>
      <c r="N654" s="442"/>
      <c r="O654" s="442"/>
      <c r="P654" s="443"/>
    </row>
    <row r="655" spans="3:16" x14ac:dyDescent="0.25">
      <c r="C655" s="444"/>
      <c r="D655" s="445"/>
      <c r="E655" s="445"/>
      <c r="F655" s="445"/>
      <c r="G655" s="445"/>
      <c r="H655" s="445"/>
      <c r="I655" s="445"/>
      <c r="J655" s="445"/>
      <c r="K655" s="445"/>
      <c r="L655" s="445"/>
      <c r="M655" s="445"/>
      <c r="N655" s="445"/>
      <c r="O655" s="445"/>
      <c r="P655" s="446"/>
    </row>
    <row r="658" spans="2:17" ht="15.75" x14ac:dyDescent="0.25">
      <c r="B658" s="271" t="s">
        <v>9298</v>
      </c>
      <c r="C658" s="271"/>
      <c r="D658" s="271"/>
      <c r="E658" s="271"/>
      <c r="F658" s="271"/>
      <c r="G658" s="271"/>
      <c r="H658" s="271"/>
      <c r="I658" s="271"/>
      <c r="J658" s="271"/>
      <c r="K658" s="271"/>
      <c r="L658" s="271"/>
      <c r="M658" s="271"/>
      <c r="N658" s="271"/>
      <c r="O658" s="271"/>
      <c r="P658" s="271"/>
      <c r="Q658" s="271"/>
    </row>
    <row r="660" spans="2:17" x14ac:dyDescent="0.25">
      <c r="C660" s="20" t="s">
        <v>9319</v>
      </c>
      <c r="D660" s="132">
        <v>1</v>
      </c>
    </row>
    <row r="663" spans="2:17" ht="39.75" customHeight="1" x14ac:dyDescent="0.25">
      <c r="C663" s="161" t="s">
        <v>9299</v>
      </c>
      <c r="D663" s="161" t="s">
        <v>9300</v>
      </c>
      <c r="E663" s="161" t="s">
        <v>9301</v>
      </c>
      <c r="F663" s="160" t="s">
        <v>9302</v>
      </c>
      <c r="G663" s="161" t="s">
        <v>9303</v>
      </c>
      <c r="H663" s="161" t="s">
        <v>9304</v>
      </c>
    </row>
    <row r="664" spans="2:17" x14ac:dyDescent="0.25">
      <c r="C664" s="77"/>
      <c r="D664" s="77"/>
      <c r="E664" s="77"/>
      <c r="F664" s="77"/>
      <c r="G664" s="77"/>
      <c r="H664" s="77"/>
      <c r="J664" s="96" t="str">
        <f>IF(AND(C664="",D664="",E664="",F664="",G664="",H664=""),"Debe completar los datos de al menos un tutor del entrenamiento","")</f>
        <v>Debe completar los datos de al menos un tutor del entrenamiento</v>
      </c>
    </row>
    <row r="665" spans="2:17" x14ac:dyDescent="0.25">
      <c r="C665" s="77"/>
      <c r="D665" s="77"/>
      <c r="E665" s="77"/>
      <c r="F665" s="77"/>
      <c r="G665" s="77"/>
      <c r="H665" s="77"/>
    </row>
    <row r="666" spans="2:17" x14ac:dyDescent="0.25">
      <c r="C666" s="77"/>
      <c r="D666" s="77"/>
      <c r="E666" s="77"/>
      <c r="F666" s="77"/>
      <c r="G666" s="77"/>
      <c r="H666" s="77"/>
    </row>
    <row r="667" spans="2:17" x14ac:dyDescent="0.25">
      <c r="C667" s="77"/>
      <c r="D667" s="77"/>
      <c r="E667" s="77"/>
      <c r="F667" s="77"/>
      <c r="G667" s="77"/>
      <c r="H667" s="77"/>
    </row>
    <row r="668" spans="2:17" x14ac:dyDescent="0.25">
      <c r="C668" s="77"/>
      <c r="D668" s="77"/>
      <c r="E668" s="77"/>
      <c r="F668" s="77"/>
      <c r="G668" s="77"/>
      <c r="H668" s="77"/>
    </row>
    <row r="669" spans="2:17" x14ac:dyDescent="0.25">
      <c r="C669" s="77"/>
      <c r="D669" s="77"/>
      <c r="E669" s="77"/>
      <c r="F669" s="77"/>
      <c r="G669" s="77"/>
      <c r="H669" s="77"/>
    </row>
    <row r="672" spans="2:17" ht="15.75" x14ac:dyDescent="0.25">
      <c r="B672" s="271" t="s">
        <v>9305</v>
      </c>
      <c r="C672" s="271"/>
      <c r="D672" s="271"/>
      <c r="E672" s="271"/>
      <c r="F672" s="271"/>
      <c r="G672" s="271"/>
      <c r="H672" s="271"/>
      <c r="I672" s="271"/>
      <c r="J672" s="271"/>
      <c r="K672" s="271"/>
      <c r="L672" s="271"/>
      <c r="M672" s="271"/>
      <c r="N672" s="271"/>
      <c r="O672" s="271"/>
      <c r="P672" s="271"/>
      <c r="Q672" s="271"/>
    </row>
    <row r="675" spans="3:8" ht="45" x14ac:dyDescent="0.25">
      <c r="C675" s="72" t="s">
        <v>9215</v>
      </c>
      <c r="D675" s="72" t="s">
        <v>9216</v>
      </c>
      <c r="E675" s="72" t="s">
        <v>9217</v>
      </c>
      <c r="F675" s="72" t="s">
        <v>9218</v>
      </c>
      <c r="G675" s="72" t="s">
        <v>9219</v>
      </c>
      <c r="H675" s="72" t="s">
        <v>9220</v>
      </c>
    </row>
    <row r="676" spans="3:8" x14ac:dyDescent="0.25">
      <c r="C676" s="123" t="s">
        <v>9221</v>
      </c>
      <c r="D676" s="266">
        <f>D512*H512*D514</f>
        <v>64</v>
      </c>
      <c r="E676" s="120"/>
      <c r="F676" s="119">
        <f>+D676*E676</f>
        <v>0</v>
      </c>
      <c r="G676" s="120"/>
      <c r="H676" s="119">
        <f t="shared" ref="H676:H680" si="2">+F676-G676</f>
        <v>0</v>
      </c>
    </row>
    <row r="677" spans="3:8" x14ac:dyDescent="0.25">
      <c r="C677" s="112" t="s">
        <v>9298</v>
      </c>
      <c r="D677" s="266">
        <f>+D512-D676</f>
        <v>256</v>
      </c>
      <c r="E677" s="120"/>
      <c r="F677" s="119">
        <f>+D677*E677</f>
        <v>0</v>
      </c>
      <c r="G677" s="120"/>
      <c r="H677" s="119">
        <f t="shared" si="2"/>
        <v>0</v>
      </c>
    </row>
    <row r="678" spans="3:8" x14ac:dyDescent="0.25">
      <c r="C678" s="123" t="s">
        <v>9208</v>
      </c>
      <c r="D678" s="266">
        <f>+E565</f>
        <v>0</v>
      </c>
      <c r="E678" s="120"/>
      <c r="F678" s="119">
        <f>+D678*E678</f>
        <v>0</v>
      </c>
      <c r="G678" s="120"/>
      <c r="H678" s="119">
        <f t="shared" si="2"/>
        <v>0</v>
      </c>
    </row>
    <row r="679" spans="3:8" x14ac:dyDescent="0.25">
      <c r="C679" s="123" t="s">
        <v>9222</v>
      </c>
      <c r="D679" s="266">
        <f>+E565</f>
        <v>0</v>
      </c>
      <c r="E679" s="120"/>
      <c r="F679" s="119">
        <f>+D679*E679</f>
        <v>0</v>
      </c>
      <c r="G679" s="120"/>
      <c r="H679" s="119">
        <f t="shared" si="2"/>
        <v>0</v>
      </c>
    </row>
    <row r="680" spans="3:8" x14ac:dyDescent="0.25">
      <c r="C680" s="167" t="s">
        <v>9223</v>
      </c>
      <c r="D680" s="266">
        <f>+E565</f>
        <v>0</v>
      </c>
      <c r="E680" s="120"/>
      <c r="F680" s="119">
        <f>+D680*E680</f>
        <v>0</v>
      </c>
      <c r="G680" s="120"/>
      <c r="H680" s="119">
        <f t="shared" si="2"/>
        <v>0</v>
      </c>
    </row>
    <row r="681" spans="3:8" x14ac:dyDescent="0.25">
      <c r="C681" s="72" t="s">
        <v>7586</v>
      </c>
      <c r="D681" s="74"/>
      <c r="E681" s="141"/>
      <c r="F681" s="141"/>
      <c r="G681" s="119">
        <f>+G676+G677+G678+G679+G680</f>
        <v>0</v>
      </c>
      <c r="H681" s="119">
        <f>+H676+H677+H678+H679+H680</f>
        <v>0</v>
      </c>
    </row>
    <row r="684" spans="3:8" ht="15" customHeight="1" x14ac:dyDescent="0.25">
      <c r="D684" s="434" t="s">
        <v>9322</v>
      </c>
      <c r="E684" s="434"/>
      <c r="F684" s="434"/>
    </row>
    <row r="685" spans="3:8" x14ac:dyDescent="0.25">
      <c r="D685" s="434"/>
      <c r="E685" s="434"/>
      <c r="F685" s="434"/>
    </row>
    <row r="700" spans="2:17" x14ac:dyDescent="0.25">
      <c r="C700" s="100" t="s">
        <v>9327</v>
      </c>
    </row>
    <row r="702" spans="2:17" ht="15.75" x14ac:dyDescent="0.25">
      <c r="B702" s="271" t="s">
        <v>7689</v>
      </c>
      <c r="C702" s="271" t="s">
        <v>7689</v>
      </c>
      <c r="D702" s="271"/>
      <c r="E702" s="271"/>
      <c r="F702" s="271"/>
      <c r="G702" s="271"/>
      <c r="H702" s="271"/>
      <c r="I702" s="271"/>
      <c r="J702" s="271"/>
      <c r="K702" s="271"/>
      <c r="L702" s="271"/>
      <c r="M702" s="271"/>
      <c r="N702" s="271"/>
      <c r="O702" s="271"/>
      <c r="P702" s="271"/>
      <c r="Q702" s="271"/>
    </row>
    <row r="706" spans="3:11" x14ac:dyDescent="0.25">
      <c r="C706" s="20" t="s">
        <v>9276</v>
      </c>
      <c r="D706" s="427"/>
      <c r="E706" s="428"/>
      <c r="F706" s="428"/>
      <c r="G706" s="428"/>
      <c r="H706" s="428"/>
      <c r="I706" s="428"/>
      <c r="J706" s="428"/>
      <c r="K706" s="429"/>
    </row>
    <row r="708" spans="3:11" x14ac:dyDescent="0.25">
      <c r="C708" s="20" t="s">
        <v>7694</v>
      </c>
      <c r="D708" s="78"/>
      <c r="F708" s="20" t="s">
        <v>7695</v>
      </c>
      <c r="H708" s="430"/>
      <c r="I708" s="431"/>
    </row>
    <row r="710" spans="3:11" x14ac:dyDescent="0.25">
      <c r="C710" s="405" t="s">
        <v>7710</v>
      </c>
      <c r="D710" s="406"/>
      <c r="E710" s="406"/>
      <c r="F710" s="406"/>
      <c r="G710" s="406"/>
      <c r="H710" s="406"/>
      <c r="I710" s="406"/>
      <c r="J710" s="407"/>
    </row>
    <row r="711" spans="3:11" x14ac:dyDescent="0.25">
      <c r="C711" s="57"/>
      <c r="D711" s="58"/>
      <c r="E711" s="58"/>
      <c r="F711" s="58"/>
      <c r="G711" s="58"/>
      <c r="H711" s="58"/>
      <c r="I711" s="58"/>
      <c r="J711" s="59"/>
    </row>
    <row r="712" spans="3:11" x14ac:dyDescent="0.25">
      <c r="C712" s="63" t="s">
        <v>7697</v>
      </c>
      <c r="D712" s="132"/>
      <c r="E712" s="58"/>
      <c r="F712" s="426" t="s">
        <v>9278</v>
      </c>
      <c r="G712" s="426"/>
      <c r="H712" s="133"/>
      <c r="I712" s="58"/>
      <c r="J712" s="59"/>
    </row>
    <row r="713" spans="3:11" x14ac:dyDescent="0.25">
      <c r="C713" s="57"/>
      <c r="D713" s="58"/>
      <c r="E713" s="58"/>
      <c r="F713" s="58"/>
      <c r="G713" s="58"/>
      <c r="H713" s="58"/>
      <c r="I713" s="58"/>
      <c r="J713" s="59"/>
    </row>
    <row r="714" spans="3:11" x14ac:dyDescent="0.25">
      <c r="C714" s="63" t="s">
        <v>7696</v>
      </c>
      <c r="D714" s="132"/>
      <c r="E714" s="58"/>
      <c r="F714" s="58"/>
      <c r="G714" s="58"/>
      <c r="H714" s="58"/>
      <c r="I714" s="58"/>
      <c r="J714" s="59"/>
    </row>
    <row r="715" spans="3:11" x14ac:dyDescent="0.25">
      <c r="C715" s="57"/>
      <c r="D715" s="58"/>
      <c r="E715" s="58"/>
      <c r="F715" s="58"/>
      <c r="G715" s="58"/>
      <c r="H715" s="58"/>
      <c r="I715" s="58"/>
      <c r="J715" s="59"/>
    </row>
    <row r="716" spans="3:11" x14ac:dyDescent="0.25">
      <c r="C716" s="63" t="s">
        <v>7698</v>
      </c>
      <c r="D716" s="132"/>
      <c r="E716" s="58"/>
      <c r="F716" s="58"/>
      <c r="G716" s="58"/>
      <c r="H716" s="58"/>
      <c r="I716" s="58"/>
      <c r="J716" s="59"/>
    </row>
    <row r="717" spans="3:11" x14ac:dyDescent="0.25">
      <c r="C717" s="57"/>
      <c r="D717" s="58"/>
      <c r="E717" s="58"/>
      <c r="F717" s="58"/>
      <c r="G717" s="58"/>
      <c r="H717" s="58"/>
      <c r="I717" s="58"/>
      <c r="J717" s="59"/>
    </row>
    <row r="718" spans="3:11" x14ac:dyDescent="0.25">
      <c r="C718" s="408" t="str">
        <f>IF(D714&gt;1,"Justifique cantidad de réplicas *","")</f>
        <v/>
      </c>
      <c r="D718" s="409"/>
      <c r="E718" s="304"/>
      <c r="F718" s="304"/>
      <c r="G718" s="304"/>
      <c r="H718" s="304"/>
      <c r="I718" s="304"/>
      <c r="J718" s="59"/>
    </row>
    <row r="719" spans="3:11" x14ac:dyDescent="0.25">
      <c r="C719" s="60"/>
      <c r="D719" s="61"/>
      <c r="E719" s="61"/>
      <c r="F719" s="61"/>
      <c r="G719" s="61"/>
      <c r="H719" s="61"/>
      <c r="I719" s="61"/>
      <c r="J719" s="62"/>
    </row>
    <row r="721" spans="3:10" x14ac:dyDescent="0.25">
      <c r="C721" s="279" t="s">
        <v>9277</v>
      </c>
      <c r="D721" s="279"/>
      <c r="E721" s="279"/>
      <c r="F721" s="276"/>
      <c r="G721" s="277"/>
      <c r="H721" s="277"/>
      <c r="I721" s="278"/>
    </row>
    <row r="723" spans="3:10" x14ac:dyDescent="0.25">
      <c r="C723" s="414" t="s">
        <v>9195</v>
      </c>
      <c r="D723" s="415"/>
      <c r="E723" s="415"/>
      <c r="F723" s="415"/>
      <c r="G723" s="415"/>
      <c r="H723" s="415"/>
      <c r="I723" s="415"/>
      <c r="J723" s="416"/>
    </row>
    <row r="725" spans="3:10" x14ac:dyDescent="0.25">
      <c r="C725" s="20" t="s">
        <v>7566</v>
      </c>
      <c r="D725" s="274"/>
      <c r="E725" s="282"/>
      <c r="F725" s="282"/>
      <c r="G725" s="282"/>
      <c r="H725" s="282"/>
      <c r="I725" s="275"/>
    </row>
    <row r="727" spans="3:10" x14ac:dyDescent="0.25">
      <c r="C727" s="20" t="s">
        <v>7567</v>
      </c>
      <c r="D727" s="79"/>
      <c r="F727" s="20" t="s">
        <v>7568</v>
      </c>
      <c r="G727" s="274"/>
      <c r="H727" s="275"/>
    </row>
    <row r="728" spans="3:10" ht="15" customHeight="1" x14ac:dyDescent="0.25">
      <c r="C728" s="20"/>
      <c r="D728" s="76" t="str">
        <f>IF(D727&gt;0,VLOOKUP(D727,Tablas!$K$5:$L$28,2,FALSE),"")</f>
        <v/>
      </c>
      <c r="E728" s="19" t="str">
        <f>IF(D727&gt;0,VLOOKUP(D727,Tablas!$K$5:$M$28,3,FALSE),"")</f>
        <v/>
      </c>
      <c r="F728" s="20"/>
      <c r="G728" s="58"/>
    </row>
    <row r="730" spans="3:10" x14ac:dyDescent="0.25">
      <c r="C730" s="20" t="s">
        <v>7570</v>
      </c>
      <c r="D730" s="79"/>
      <c r="F730" s="20" t="s">
        <v>9226</v>
      </c>
      <c r="G730" s="274"/>
      <c r="H730" s="275"/>
    </row>
    <row r="732" spans="3:10" x14ac:dyDescent="0.25">
      <c r="C732" s="20" t="s">
        <v>7569</v>
      </c>
      <c r="D732" s="79"/>
      <c r="F732" s="20" t="s">
        <v>1180</v>
      </c>
      <c r="G732" s="424" t="str">
        <f>IF(G727&gt;0,VLOOKUP(I732,Tablas!Y604:AC3146,5,FALSE),"")</f>
        <v/>
      </c>
      <c r="H732" s="425"/>
      <c r="I732" s="19" t="str">
        <f>G727&amp;D727</f>
        <v/>
      </c>
    </row>
    <row r="735" spans="3:10" x14ac:dyDescent="0.25">
      <c r="C735" s="414" t="s">
        <v>9196</v>
      </c>
      <c r="D735" s="415"/>
      <c r="E735" s="415"/>
      <c r="F735" s="415"/>
      <c r="G735" s="415"/>
      <c r="H735" s="415"/>
      <c r="I735" s="415"/>
      <c r="J735" s="416"/>
    </row>
    <row r="737" spans="3:10" x14ac:dyDescent="0.25">
      <c r="C737" s="20" t="s">
        <v>9198</v>
      </c>
      <c r="D737" s="376"/>
      <c r="E737" s="377"/>
      <c r="F737" s="19" t="str">
        <f>IF(D737=Tablas!$C$34,"Persona_Humana",IF(D737=Tablas!$C$35,"Universidad",IF(D737=Tablas!$C$36,"Escuela",IF(D737=Tablas!$C$37,"Otras_Instituciones",""))))</f>
        <v/>
      </c>
    </row>
    <row r="739" spans="3:10" x14ac:dyDescent="0.25">
      <c r="C739" s="279" t="s">
        <v>9197</v>
      </c>
      <c r="D739" s="421"/>
      <c r="E739" s="399"/>
      <c r="F739" s="400"/>
      <c r="G739" s="400"/>
      <c r="H739" s="400"/>
      <c r="I739" s="400"/>
      <c r="J739" s="401"/>
    </row>
    <row r="741" spans="3:10" x14ac:dyDescent="0.25">
      <c r="C741" s="75" t="str">
        <f>IF(OR(D737=Tablas!$C$35,D737=Tablas!$C$36,D737=Tablas!$C$37),"Docentes","")</f>
        <v/>
      </c>
    </row>
    <row r="743" spans="3:10" x14ac:dyDescent="0.25">
      <c r="C743" s="179" t="str">
        <f>IF(OR(D737=Tablas!$C$35,D737=Tablas!$C$36,D737=Tablas!$C$37),"CUIL/CUIT *","")</f>
        <v/>
      </c>
      <c r="D743" s="179" t="str">
        <f>IF(OR(D737=Tablas!$C$35,D737=Tablas!$C$36,D737=Tablas!$C$37),"Apellido *","")</f>
        <v/>
      </c>
      <c r="E743" s="179" t="str">
        <f>IF(OR(D737=Tablas!$C$35,D737=Tablas!$C$36,D737=Tablas!$C$37),"Nombre *","")</f>
        <v/>
      </c>
      <c r="F743" s="179" t="str">
        <f>IF(OR(D737=Tablas!$C$35,D737=Tablas!$C$36,D737=Tablas!$C$37),"Correo Electrónico *","")</f>
        <v/>
      </c>
      <c r="G743" s="179" t="str">
        <f>IF(OR(D737=Tablas!$C$35,D737=Tablas!$C$36,D737=Tablas!$C$37),"Trayectoria formativa del docente*","")</f>
        <v/>
      </c>
    </row>
    <row r="744" spans="3:10" x14ac:dyDescent="0.25">
      <c r="C744" s="177"/>
      <c r="D744" s="178"/>
      <c r="E744" s="178"/>
      <c r="F744" s="178"/>
      <c r="G744" s="178"/>
      <c r="I744" s="96" t="str">
        <f>IF(AND(OR($D$137=Tablas!$C$35,$D$137=Tablas!$C$36,$D$137=Tablas!$C$37),C744="",D744="",E744="",F744="",G744=""),"Debe completar los datos de al menos un docente del entrenamiento","")</f>
        <v/>
      </c>
    </row>
    <row r="745" spans="3:10" x14ac:dyDescent="0.25">
      <c r="C745" s="177"/>
      <c r="D745" s="178"/>
      <c r="E745" s="178"/>
      <c r="F745" s="178"/>
      <c r="G745" s="178"/>
    </row>
    <row r="746" spans="3:10" x14ac:dyDescent="0.25">
      <c r="C746" s="177"/>
      <c r="D746" s="178"/>
      <c r="E746" s="178"/>
      <c r="F746" s="178"/>
      <c r="G746" s="178"/>
    </row>
    <row r="747" spans="3:10" x14ac:dyDescent="0.25">
      <c r="C747" s="177"/>
      <c r="D747" s="178"/>
      <c r="E747" s="178"/>
      <c r="F747" s="178"/>
      <c r="G747" s="178"/>
    </row>
    <row r="748" spans="3:10" x14ac:dyDescent="0.25">
      <c r="C748" s="177"/>
      <c r="D748" s="178"/>
      <c r="E748" s="178"/>
      <c r="F748" s="178"/>
      <c r="G748" s="178"/>
    </row>
    <row r="749" spans="3:10" x14ac:dyDescent="0.25">
      <c r="C749" s="177"/>
      <c r="D749" s="178"/>
      <c r="E749" s="178"/>
      <c r="F749" s="178"/>
      <c r="G749" s="178"/>
    </row>
    <row r="750" spans="3:10" x14ac:dyDescent="0.25">
      <c r="C750" s="177"/>
      <c r="D750" s="178"/>
      <c r="E750" s="178"/>
      <c r="F750" s="178"/>
      <c r="G750" s="178"/>
    </row>
    <row r="751" spans="3:10" x14ac:dyDescent="0.25">
      <c r="C751" s="177"/>
      <c r="D751" s="178"/>
      <c r="E751" s="178"/>
      <c r="F751" s="178"/>
      <c r="G751" s="178"/>
    </row>
    <row r="752" spans="3:10" x14ac:dyDescent="0.25">
      <c r="C752" s="177"/>
      <c r="D752" s="178"/>
      <c r="E752" s="178"/>
      <c r="F752" s="178"/>
      <c r="G752" s="178"/>
    </row>
    <row r="753" spans="2:17" x14ac:dyDescent="0.25">
      <c r="C753" s="177"/>
      <c r="D753" s="178"/>
      <c r="E753" s="178"/>
      <c r="F753" s="178"/>
      <c r="G753" s="178"/>
    </row>
    <row r="754" spans="2:17" x14ac:dyDescent="0.25">
      <c r="C754" s="177"/>
      <c r="D754" s="178"/>
      <c r="E754" s="178"/>
      <c r="F754" s="178"/>
      <c r="G754" s="178"/>
    </row>
    <row r="755" spans="2:17" x14ac:dyDescent="0.25">
      <c r="C755" s="177"/>
      <c r="D755" s="178"/>
      <c r="E755" s="178"/>
      <c r="F755" s="178"/>
      <c r="G755" s="178"/>
    </row>
    <row r="756" spans="2:17" x14ac:dyDescent="0.25">
      <c r="C756" s="177"/>
      <c r="D756" s="178"/>
      <c r="E756" s="178"/>
      <c r="F756" s="178"/>
      <c r="G756" s="178"/>
    </row>
    <row r="757" spans="2:17" x14ac:dyDescent="0.25">
      <c r="C757" s="177"/>
      <c r="D757" s="178"/>
      <c r="E757" s="178"/>
      <c r="F757" s="178"/>
      <c r="G757" s="178"/>
    </row>
    <row r="758" spans="2:17" x14ac:dyDescent="0.25">
      <c r="C758" s="177"/>
      <c r="D758" s="178"/>
      <c r="E758" s="178"/>
      <c r="F758" s="178"/>
      <c r="G758" s="178"/>
    </row>
    <row r="761" spans="2:17" ht="15.75" x14ac:dyDescent="0.25">
      <c r="B761" s="271" t="s">
        <v>9201</v>
      </c>
      <c r="C761" s="271"/>
      <c r="D761" s="271"/>
      <c r="E761" s="271"/>
      <c r="F761" s="271"/>
      <c r="G761" s="271"/>
      <c r="H761" s="271"/>
      <c r="I761" s="271"/>
      <c r="J761" s="271"/>
      <c r="K761" s="271"/>
      <c r="L761" s="271"/>
      <c r="M761" s="271"/>
      <c r="N761" s="271"/>
      <c r="O761" s="271"/>
      <c r="P761" s="271"/>
      <c r="Q761" s="271"/>
    </row>
    <row r="764" spans="2:17" x14ac:dyDescent="0.25">
      <c r="D764" s="102" t="s">
        <v>9202</v>
      </c>
      <c r="E764" s="102" t="s">
        <v>9203</v>
      </c>
    </row>
    <row r="765" spans="2:17" x14ac:dyDescent="0.25">
      <c r="C765" s="64" t="s">
        <v>7585</v>
      </c>
      <c r="D765" s="134"/>
      <c r="E765" s="134"/>
    </row>
    <row r="766" spans="2:17" x14ac:dyDescent="0.25">
      <c r="C766" s="102" t="s">
        <v>7586</v>
      </c>
      <c r="D766" s="64">
        <f>+D765</f>
        <v>0</v>
      </c>
      <c r="E766" s="64">
        <f>+E765</f>
        <v>0</v>
      </c>
    </row>
    <row r="768" spans="2:17" ht="15.75" x14ac:dyDescent="0.25">
      <c r="B768" s="271" t="s">
        <v>9279</v>
      </c>
      <c r="C768" s="271"/>
      <c r="D768" s="271"/>
      <c r="E768" s="271"/>
      <c r="F768" s="271"/>
      <c r="G768" s="271"/>
      <c r="H768" s="271"/>
      <c r="I768" s="271"/>
      <c r="J768" s="271"/>
      <c r="K768" s="271"/>
      <c r="L768" s="271"/>
      <c r="M768" s="271"/>
      <c r="N768" s="271"/>
      <c r="O768" s="271"/>
      <c r="P768" s="271"/>
      <c r="Q768" s="271"/>
    </row>
    <row r="770" spans="3:16" x14ac:dyDescent="0.25">
      <c r="C770" s="355" t="s">
        <v>9280</v>
      </c>
      <c r="D770" s="355"/>
      <c r="E770" s="355"/>
      <c r="F770" s="355"/>
      <c r="G770" s="355"/>
      <c r="H770" s="433"/>
      <c r="I770" s="164"/>
    </row>
    <row r="772" spans="3:16" x14ac:dyDescent="0.25">
      <c r="C772" s="20" t="str">
        <f>IF(I770="SI","¿Cuántos? *","")</f>
        <v/>
      </c>
      <c r="D772" s="187"/>
    </row>
    <row r="774" spans="3:16" x14ac:dyDescent="0.25">
      <c r="C774" s="288" t="str">
        <f>IF(I770="SI","¿En qué puestos serán incorporados? *","")</f>
        <v/>
      </c>
      <c r="D774" s="288"/>
      <c r="E774" s="432"/>
      <c r="F774" s="432"/>
      <c r="G774" s="432"/>
      <c r="H774" s="432"/>
      <c r="I774" s="432"/>
      <c r="J774" s="432"/>
      <c r="K774" s="432"/>
      <c r="L774" s="432"/>
      <c r="M774" s="432"/>
      <c r="N774" s="432"/>
      <c r="O774" s="432"/>
      <c r="P774" s="432"/>
    </row>
    <row r="776" spans="3:16" x14ac:dyDescent="0.25">
      <c r="C776" s="355" t="str">
        <f>IF(I770="SI","Indique a que grupo pertenecen los desocupados a incorporar *","")</f>
        <v/>
      </c>
      <c r="D776" s="355"/>
      <c r="E776" s="355"/>
      <c r="F776" s="355"/>
      <c r="G776" s="355"/>
      <c r="H776" s="355"/>
    </row>
    <row r="778" spans="3:16" x14ac:dyDescent="0.25">
      <c r="C778" s="38"/>
      <c r="D778" s="38"/>
      <c r="E778" s="166" t="str">
        <f>IF(I770="SI","18 a 24 años","")</f>
        <v/>
      </c>
      <c r="F778" s="166" t="str">
        <f>IF(I770="SI","25 a 44 años","")</f>
        <v/>
      </c>
      <c r="G778" s="166" t="str">
        <f>IF(I770="SI","Mayores de 45 años","")</f>
        <v/>
      </c>
      <c r="H778" s="166" t="str">
        <f>IF(I770="SI","Total","")</f>
        <v/>
      </c>
    </row>
    <row r="779" spans="3:16" x14ac:dyDescent="0.25">
      <c r="C779" s="395" t="str">
        <f>IF(I770="SI","En general","")</f>
        <v/>
      </c>
      <c r="D779" s="395"/>
      <c r="E779" s="188"/>
      <c r="F779" s="188"/>
      <c r="G779" s="188"/>
      <c r="H779" s="189" t="str">
        <f>IF(I770="SI",+E779+F779+G779,"")</f>
        <v/>
      </c>
    </row>
    <row r="780" spans="3:16" x14ac:dyDescent="0.25">
      <c r="C780" s="395" t="str">
        <f>IF(I770="SI","Con Discapacidad ","")</f>
        <v/>
      </c>
      <c r="D780" s="395"/>
      <c r="E780" s="188"/>
      <c r="F780" s="188"/>
      <c r="G780" s="188"/>
      <c r="H780" s="189" t="str">
        <f>IF(I770="SI",+E780+F780+G780,"")</f>
        <v/>
      </c>
    </row>
    <row r="781" spans="3:16" x14ac:dyDescent="0.25">
      <c r="C781" s="395" t="str">
        <f>IF(I770="SI","Incluidos en el Seguro de Capacitación y Empleo (SCyE)","")</f>
        <v/>
      </c>
      <c r="D781" s="395"/>
      <c r="E781" s="188"/>
      <c r="F781" s="188"/>
      <c r="G781" s="188"/>
      <c r="H781" s="189" t="str">
        <f>IF(I770="SI",+E781+F781+G781,"")</f>
        <v/>
      </c>
    </row>
    <row r="782" spans="3:16" x14ac:dyDescent="0.25">
      <c r="C782" s="386" t="str">
        <f>IF(I770="SI","Total","")</f>
        <v/>
      </c>
      <c r="D782" s="386"/>
      <c r="E782" s="189" t="str">
        <f>IF(I770="SI",+E779+E780+E781,"")</f>
        <v/>
      </c>
      <c r="F782" s="189" t="str">
        <f>IF(I770="SI",+F781+F780+F779,"")</f>
        <v/>
      </c>
      <c r="G782" s="189" t="str">
        <f>IF(I770="SI",+G781+G780+G779,"")</f>
        <v/>
      </c>
      <c r="H782" s="189" t="str">
        <f>IF(I770="SI",+H779+H780+H781,"")</f>
        <v/>
      </c>
    </row>
    <row r="785" spans="2:17" ht="15.75" x14ac:dyDescent="0.25">
      <c r="B785" s="271" t="s">
        <v>9281</v>
      </c>
      <c r="C785" s="271"/>
      <c r="D785" s="271"/>
      <c r="E785" s="271"/>
      <c r="F785" s="271"/>
      <c r="G785" s="271"/>
      <c r="H785" s="271"/>
      <c r="I785" s="271"/>
      <c r="J785" s="271"/>
      <c r="K785" s="271"/>
      <c r="L785" s="271"/>
      <c r="M785" s="271"/>
      <c r="N785" s="271"/>
      <c r="O785" s="271"/>
      <c r="P785" s="271"/>
      <c r="Q785" s="271"/>
    </row>
    <row r="788" spans="2:17" ht="60" customHeight="1" x14ac:dyDescent="0.25">
      <c r="C788" s="392" t="str">
        <f>IF('Empresa Cooperativa'!D612=Tablas!C604,"Tamaño de la empresa según dotación de personal","")</f>
        <v>Tamaño de la empresa según dotación de personal</v>
      </c>
      <c r="D788" s="392" t="s">
        <v>9282</v>
      </c>
      <c r="E788" s="435" t="s">
        <v>9286</v>
      </c>
      <c r="F788" s="435"/>
      <c r="G788" s="435"/>
    </row>
    <row r="789" spans="2:17" ht="30" x14ac:dyDescent="0.25">
      <c r="C789" s="392"/>
      <c r="D789" s="392"/>
      <c r="E789" s="110" t="s">
        <v>9283</v>
      </c>
      <c r="F789" s="110" t="s">
        <v>9284</v>
      </c>
      <c r="G789" s="169" t="s">
        <v>9285</v>
      </c>
    </row>
    <row r="790" spans="2:17" x14ac:dyDescent="0.25">
      <c r="C7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7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7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790" s="120"/>
      <c r="G790" s="119" t="e">
        <f>+E790+F790</f>
        <v>#VALUE!</v>
      </c>
    </row>
    <row r="793" spans="2:17" x14ac:dyDescent="0.25">
      <c r="C793" s="436" t="s">
        <v>9287</v>
      </c>
      <c r="D793" s="437"/>
      <c r="E793" s="437"/>
      <c r="F793" s="437"/>
      <c r="G793" s="437"/>
      <c r="H793" s="115"/>
      <c r="I793" s="115"/>
      <c r="J793" s="115"/>
    </row>
    <row r="794" spans="2:17" ht="60" x14ac:dyDescent="0.25">
      <c r="C794" s="169" t="s">
        <v>9288</v>
      </c>
      <c r="D794" s="169" t="s">
        <v>9289</v>
      </c>
      <c r="E794" s="169" t="s">
        <v>9321</v>
      </c>
      <c r="F794" s="169" t="s">
        <v>9290</v>
      </c>
      <c r="G794" s="169" t="s">
        <v>9291</v>
      </c>
      <c r="H794" s="104"/>
      <c r="I794" s="104"/>
      <c r="J794" s="104"/>
      <c r="K794" s="104"/>
    </row>
    <row r="795" spans="2:17" x14ac:dyDescent="0.25">
      <c r="C795" s="118">
        <f>+D772</f>
        <v>0</v>
      </c>
      <c r="D795" s="140" t="str">
        <f>+E790</f>
        <v/>
      </c>
      <c r="E795" s="139">
        <f>+D716</f>
        <v>0</v>
      </c>
      <c r="F795" s="120" t="e">
        <f>C795*D795*E795</f>
        <v>#VALUE!</v>
      </c>
      <c r="G795" s="135"/>
      <c r="H795" s="116"/>
      <c r="I795" s="58"/>
      <c r="J795" s="58"/>
      <c r="K795" s="58"/>
    </row>
    <row r="796" spans="2:17" x14ac:dyDescent="0.25">
      <c r="C796" s="58"/>
      <c r="D796" s="58"/>
      <c r="E796" s="58"/>
      <c r="F796" s="58"/>
      <c r="G796" s="58"/>
      <c r="H796" s="58"/>
      <c r="I796" s="58"/>
      <c r="J796" s="58"/>
    </row>
    <row r="797" spans="2:17" x14ac:dyDescent="0.25">
      <c r="C797" s="113"/>
      <c r="D797" s="114"/>
      <c r="E797" s="58"/>
      <c r="F797" s="58"/>
      <c r="G797" s="58"/>
      <c r="H797" s="58"/>
      <c r="I797" s="58"/>
      <c r="J797" s="58"/>
    </row>
    <row r="798" spans="2:17" ht="15.75" x14ac:dyDescent="0.25">
      <c r="B798" s="271" t="s">
        <v>9207</v>
      </c>
      <c r="C798" s="271"/>
      <c r="D798" s="271"/>
      <c r="E798" s="271"/>
      <c r="F798" s="271"/>
      <c r="G798" s="271"/>
      <c r="H798" s="271"/>
      <c r="I798" s="271"/>
      <c r="J798" s="271"/>
      <c r="K798" s="271"/>
      <c r="L798" s="271"/>
      <c r="M798" s="271"/>
      <c r="N798" s="271"/>
      <c r="O798" s="271"/>
      <c r="P798" s="271"/>
      <c r="Q798" s="271"/>
    </row>
    <row r="800" spans="2:17" x14ac:dyDescent="0.25">
      <c r="B800" s="288"/>
      <c r="C800" s="288"/>
      <c r="D800" s="288"/>
      <c r="E800" s="288"/>
      <c r="F800" s="288"/>
      <c r="G800" s="288"/>
      <c r="H800" s="288"/>
      <c r="I800" s="288"/>
      <c r="J800" s="288"/>
      <c r="K800" s="288"/>
      <c r="L800" s="288"/>
      <c r="M800" s="288"/>
      <c r="N800" s="288"/>
      <c r="O800" s="288"/>
      <c r="P800" s="288"/>
      <c r="Q800" s="288"/>
    </row>
    <row r="802" spans="2:17" ht="45.75" customHeight="1" x14ac:dyDescent="0.25">
      <c r="D802" s="390" t="s">
        <v>9292</v>
      </c>
      <c r="E802" s="391"/>
      <c r="F802" s="390" t="s">
        <v>9293</v>
      </c>
      <c r="G802" s="391"/>
      <c r="H802" s="390" t="s">
        <v>9294</v>
      </c>
      <c r="I802" s="392"/>
      <c r="J802" s="392"/>
    </row>
    <row r="803" spans="2:17" x14ac:dyDescent="0.25">
      <c r="D803" s="393"/>
      <c r="E803" s="393"/>
      <c r="F803" s="394"/>
      <c r="G803" s="394"/>
      <c r="H803" s="394"/>
      <c r="I803" s="394"/>
      <c r="J803" s="394"/>
    </row>
    <row r="804" spans="2:17" x14ac:dyDescent="0.25">
      <c r="D804" s="393"/>
      <c r="E804" s="393"/>
      <c r="F804" s="394"/>
      <c r="G804" s="394"/>
      <c r="H804" s="394"/>
      <c r="I804" s="394"/>
      <c r="J804" s="394"/>
    </row>
    <row r="805" spans="2:17" x14ac:dyDescent="0.25">
      <c r="D805" s="393"/>
      <c r="E805" s="393"/>
      <c r="F805" s="394"/>
      <c r="G805" s="394"/>
      <c r="H805" s="394"/>
      <c r="I805" s="394"/>
      <c r="J805" s="394"/>
    </row>
    <row r="806" spans="2:17" x14ac:dyDescent="0.25">
      <c r="D806" s="393"/>
      <c r="E806" s="393"/>
      <c r="F806" s="394"/>
      <c r="G806" s="394"/>
      <c r="H806" s="394"/>
      <c r="I806" s="394"/>
      <c r="J806" s="394"/>
    </row>
    <row r="809" spans="2:17" ht="15.75" x14ac:dyDescent="0.25">
      <c r="B809" s="271" t="s">
        <v>9210</v>
      </c>
      <c r="C809" s="271"/>
      <c r="D809" s="271"/>
      <c r="E809" s="271"/>
      <c r="F809" s="271"/>
      <c r="G809" s="271"/>
      <c r="H809" s="271"/>
      <c r="I809" s="271"/>
      <c r="J809" s="271"/>
      <c r="K809" s="271"/>
      <c r="L809" s="271"/>
      <c r="M809" s="271"/>
      <c r="N809" s="271"/>
      <c r="O809" s="271"/>
      <c r="P809" s="271"/>
      <c r="Q809" s="271"/>
    </row>
    <row r="812" spans="2:17" x14ac:dyDescent="0.25">
      <c r="C812" s="20" t="s">
        <v>9211</v>
      </c>
    </row>
    <row r="814" spans="2:17" x14ac:dyDescent="0.25">
      <c r="C814" s="438"/>
      <c r="D814" s="439"/>
      <c r="E814" s="439"/>
      <c r="F814" s="439"/>
      <c r="G814" s="439"/>
      <c r="H814" s="439"/>
      <c r="I814" s="439"/>
      <c r="J814" s="439"/>
      <c r="K814" s="439"/>
      <c r="L814" s="439"/>
      <c r="M814" s="439"/>
      <c r="N814" s="439"/>
      <c r="O814" s="439"/>
      <c r="P814" s="440"/>
    </row>
    <row r="815" spans="2:17" x14ac:dyDescent="0.25">
      <c r="C815" s="441"/>
      <c r="D815" s="442"/>
      <c r="E815" s="442"/>
      <c r="F815" s="442"/>
      <c r="G815" s="442"/>
      <c r="H815" s="442"/>
      <c r="I815" s="442"/>
      <c r="J815" s="442"/>
      <c r="K815" s="442"/>
      <c r="L815" s="442"/>
      <c r="M815" s="442"/>
      <c r="N815" s="442"/>
      <c r="O815" s="442"/>
      <c r="P815" s="443"/>
    </row>
    <row r="816" spans="2:17" x14ac:dyDescent="0.25">
      <c r="C816" s="441"/>
      <c r="D816" s="442"/>
      <c r="E816" s="442"/>
      <c r="F816" s="442"/>
      <c r="G816" s="442"/>
      <c r="H816" s="442"/>
      <c r="I816" s="442"/>
      <c r="J816" s="442"/>
      <c r="K816" s="442"/>
      <c r="L816" s="442"/>
      <c r="M816" s="442"/>
      <c r="N816" s="442"/>
      <c r="O816" s="442"/>
      <c r="P816" s="443"/>
    </row>
    <row r="817" spans="3:16" x14ac:dyDescent="0.25">
      <c r="C817" s="441"/>
      <c r="D817" s="442"/>
      <c r="E817" s="442"/>
      <c r="F817" s="442"/>
      <c r="G817" s="442"/>
      <c r="H817" s="442"/>
      <c r="I817" s="442"/>
      <c r="J817" s="442"/>
      <c r="K817" s="442"/>
      <c r="L817" s="442"/>
      <c r="M817" s="442"/>
      <c r="N817" s="442"/>
      <c r="O817" s="442"/>
      <c r="P817" s="443"/>
    </row>
    <row r="818" spans="3:16" x14ac:dyDescent="0.25">
      <c r="C818" s="441"/>
      <c r="D818" s="442"/>
      <c r="E818" s="442"/>
      <c r="F818" s="442"/>
      <c r="G818" s="442"/>
      <c r="H818" s="442"/>
      <c r="I818" s="442"/>
      <c r="J818" s="442"/>
      <c r="K818" s="442"/>
      <c r="L818" s="442"/>
      <c r="M818" s="442"/>
      <c r="N818" s="442"/>
      <c r="O818" s="442"/>
      <c r="P818" s="443"/>
    </row>
    <row r="819" spans="3:16" x14ac:dyDescent="0.25">
      <c r="C819" s="444"/>
      <c r="D819" s="445"/>
      <c r="E819" s="445"/>
      <c r="F819" s="445"/>
      <c r="G819" s="445"/>
      <c r="H819" s="445"/>
      <c r="I819" s="445"/>
      <c r="J819" s="445"/>
      <c r="K819" s="445"/>
      <c r="L819" s="445"/>
      <c r="M819" s="445"/>
      <c r="N819" s="445"/>
      <c r="O819" s="445"/>
      <c r="P819" s="446"/>
    </row>
    <row r="821" spans="3:16" x14ac:dyDescent="0.25">
      <c r="C821" s="20" t="s">
        <v>9212</v>
      </c>
    </row>
    <row r="823" spans="3:16" x14ac:dyDescent="0.25">
      <c r="C823" s="438"/>
      <c r="D823" s="439"/>
      <c r="E823" s="439"/>
      <c r="F823" s="439"/>
      <c r="G823" s="439"/>
      <c r="H823" s="439"/>
      <c r="I823" s="439"/>
      <c r="J823" s="439"/>
      <c r="K823" s="439"/>
      <c r="L823" s="439"/>
      <c r="M823" s="439"/>
      <c r="N823" s="439"/>
      <c r="O823" s="439"/>
      <c r="P823" s="440"/>
    </row>
    <row r="824" spans="3:16" x14ac:dyDescent="0.25">
      <c r="C824" s="441"/>
      <c r="D824" s="442"/>
      <c r="E824" s="442"/>
      <c r="F824" s="442"/>
      <c r="G824" s="442"/>
      <c r="H824" s="442"/>
      <c r="I824" s="442"/>
      <c r="J824" s="442"/>
      <c r="K824" s="442"/>
      <c r="L824" s="442"/>
      <c r="M824" s="442"/>
      <c r="N824" s="442"/>
      <c r="O824" s="442"/>
      <c r="P824" s="443"/>
    </row>
    <row r="825" spans="3:16" x14ac:dyDescent="0.25">
      <c r="C825" s="441"/>
      <c r="D825" s="442"/>
      <c r="E825" s="442"/>
      <c r="F825" s="442"/>
      <c r="G825" s="442"/>
      <c r="H825" s="442"/>
      <c r="I825" s="442"/>
      <c r="J825" s="442"/>
      <c r="K825" s="442"/>
      <c r="L825" s="442"/>
      <c r="M825" s="442"/>
      <c r="N825" s="442"/>
      <c r="O825" s="442"/>
      <c r="P825" s="443"/>
    </row>
    <row r="826" spans="3:16" x14ac:dyDescent="0.25">
      <c r="C826" s="441"/>
      <c r="D826" s="442"/>
      <c r="E826" s="442"/>
      <c r="F826" s="442"/>
      <c r="G826" s="442"/>
      <c r="H826" s="442"/>
      <c r="I826" s="442"/>
      <c r="J826" s="442"/>
      <c r="K826" s="442"/>
      <c r="L826" s="442"/>
      <c r="M826" s="442"/>
      <c r="N826" s="442"/>
      <c r="O826" s="442"/>
      <c r="P826" s="443"/>
    </row>
    <row r="827" spans="3:16" x14ac:dyDescent="0.25">
      <c r="C827" s="441"/>
      <c r="D827" s="442"/>
      <c r="E827" s="442"/>
      <c r="F827" s="442"/>
      <c r="G827" s="442"/>
      <c r="H827" s="442"/>
      <c r="I827" s="442"/>
      <c r="J827" s="442"/>
      <c r="K827" s="442"/>
      <c r="L827" s="442"/>
      <c r="M827" s="442"/>
      <c r="N827" s="442"/>
      <c r="O827" s="442"/>
      <c r="P827" s="443"/>
    </row>
    <row r="828" spans="3:16" x14ac:dyDescent="0.25">
      <c r="C828" s="444"/>
      <c r="D828" s="445"/>
      <c r="E828" s="445"/>
      <c r="F828" s="445"/>
      <c r="G828" s="445"/>
      <c r="H828" s="445"/>
      <c r="I828" s="445"/>
      <c r="J828" s="445"/>
      <c r="K828" s="445"/>
      <c r="L828" s="445"/>
      <c r="M828" s="445"/>
      <c r="N828" s="445"/>
      <c r="O828" s="445"/>
      <c r="P828" s="446"/>
    </row>
    <row r="830" spans="3:16" x14ac:dyDescent="0.25">
      <c r="C830" s="20" t="s">
        <v>9295</v>
      </c>
    </row>
    <row r="832" spans="3:16" x14ac:dyDescent="0.25">
      <c r="C832" s="438"/>
      <c r="D832" s="439"/>
      <c r="E832" s="439"/>
      <c r="F832" s="439"/>
      <c r="G832" s="439"/>
      <c r="H832" s="439"/>
      <c r="I832" s="439"/>
      <c r="J832" s="439"/>
      <c r="K832" s="439"/>
      <c r="L832" s="439"/>
      <c r="M832" s="439"/>
      <c r="N832" s="439"/>
      <c r="O832" s="439"/>
      <c r="P832" s="440"/>
    </row>
    <row r="833" spans="3:16" x14ac:dyDescent="0.25">
      <c r="C833" s="441"/>
      <c r="D833" s="442"/>
      <c r="E833" s="442"/>
      <c r="F833" s="442"/>
      <c r="G833" s="442"/>
      <c r="H833" s="442"/>
      <c r="I833" s="442"/>
      <c r="J833" s="442"/>
      <c r="K833" s="442"/>
      <c r="L833" s="442"/>
      <c r="M833" s="442"/>
      <c r="N833" s="442"/>
      <c r="O833" s="442"/>
      <c r="P833" s="443"/>
    </row>
    <row r="834" spans="3:16" x14ac:dyDescent="0.25">
      <c r="C834" s="441"/>
      <c r="D834" s="442"/>
      <c r="E834" s="442"/>
      <c r="F834" s="442"/>
      <c r="G834" s="442"/>
      <c r="H834" s="442"/>
      <c r="I834" s="442"/>
      <c r="J834" s="442"/>
      <c r="K834" s="442"/>
      <c r="L834" s="442"/>
      <c r="M834" s="442"/>
      <c r="N834" s="442"/>
      <c r="O834" s="442"/>
      <c r="P834" s="443"/>
    </row>
    <row r="835" spans="3:16" x14ac:dyDescent="0.25">
      <c r="C835" s="441"/>
      <c r="D835" s="442"/>
      <c r="E835" s="442"/>
      <c r="F835" s="442"/>
      <c r="G835" s="442"/>
      <c r="H835" s="442"/>
      <c r="I835" s="442"/>
      <c r="J835" s="442"/>
      <c r="K835" s="442"/>
      <c r="L835" s="442"/>
      <c r="M835" s="442"/>
      <c r="N835" s="442"/>
      <c r="O835" s="442"/>
      <c r="P835" s="443"/>
    </row>
    <row r="836" spans="3:16" x14ac:dyDescent="0.25">
      <c r="C836" s="441"/>
      <c r="D836" s="442"/>
      <c r="E836" s="442"/>
      <c r="F836" s="442"/>
      <c r="G836" s="442"/>
      <c r="H836" s="442"/>
      <c r="I836" s="442"/>
      <c r="J836" s="442"/>
      <c r="K836" s="442"/>
      <c r="L836" s="442"/>
      <c r="M836" s="442"/>
      <c r="N836" s="442"/>
      <c r="O836" s="442"/>
      <c r="P836" s="443"/>
    </row>
    <row r="837" spans="3:16" x14ac:dyDescent="0.25">
      <c r="C837" s="444"/>
      <c r="D837" s="445"/>
      <c r="E837" s="445"/>
      <c r="F837" s="445"/>
      <c r="G837" s="445"/>
      <c r="H837" s="445"/>
      <c r="I837" s="445"/>
      <c r="J837" s="445"/>
      <c r="K837" s="445"/>
      <c r="L837" s="445"/>
      <c r="M837" s="445"/>
      <c r="N837" s="445"/>
      <c r="O837" s="445"/>
      <c r="P837" s="446"/>
    </row>
    <row r="839" spans="3:16" x14ac:dyDescent="0.25">
      <c r="C839" s="20" t="s">
        <v>9296</v>
      </c>
    </row>
    <row r="841" spans="3:16" x14ac:dyDescent="0.25">
      <c r="C841" s="438"/>
      <c r="D841" s="439"/>
      <c r="E841" s="439"/>
      <c r="F841" s="439"/>
      <c r="G841" s="439"/>
      <c r="H841" s="439"/>
      <c r="I841" s="439"/>
      <c r="J841" s="439"/>
      <c r="K841" s="439"/>
      <c r="L841" s="439"/>
      <c r="M841" s="439"/>
      <c r="N841" s="439"/>
      <c r="O841" s="439"/>
      <c r="P841" s="440"/>
    </row>
    <row r="842" spans="3:16" x14ac:dyDescent="0.25">
      <c r="C842" s="441"/>
      <c r="D842" s="442"/>
      <c r="E842" s="442"/>
      <c r="F842" s="442"/>
      <c r="G842" s="442"/>
      <c r="H842" s="442"/>
      <c r="I842" s="442"/>
      <c r="J842" s="442"/>
      <c r="K842" s="442"/>
      <c r="L842" s="442"/>
      <c r="M842" s="442"/>
      <c r="N842" s="442"/>
      <c r="O842" s="442"/>
      <c r="P842" s="443"/>
    </row>
    <row r="843" spans="3:16" x14ac:dyDescent="0.25">
      <c r="C843" s="441"/>
      <c r="D843" s="442"/>
      <c r="E843" s="442"/>
      <c r="F843" s="442"/>
      <c r="G843" s="442"/>
      <c r="H843" s="442"/>
      <c r="I843" s="442"/>
      <c r="J843" s="442"/>
      <c r="K843" s="442"/>
      <c r="L843" s="442"/>
      <c r="M843" s="442"/>
      <c r="N843" s="442"/>
      <c r="O843" s="442"/>
      <c r="P843" s="443"/>
    </row>
    <row r="844" spans="3:16" x14ac:dyDescent="0.25">
      <c r="C844" s="441"/>
      <c r="D844" s="442"/>
      <c r="E844" s="442"/>
      <c r="F844" s="442"/>
      <c r="G844" s="442"/>
      <c r="H844" s="442"/>
      <c r="I844" s="442"/>
      <c r="J844" s="442"/>
      <c r="K844" s="442"/>
      <c r="L844" s="442"/>
      <c r="M844" s="442"/>
      <c r="N844" s="442"/>
      <c r="O844" s="442"/>
      <c r="P844" s="443"/>
    </row>
    <row r="845" spans="3:16" x14ac:dyDescent="0.25">
      <c r="C845" s="441"/>
      <c r="D845" s="442"/>
      <c r="E845" s="442"/>
      <c r="F845" s="442"/>
      <c r="G845" s="442"/>
      <c r="H845" s="442"/>
      <c r="I845" s="442"/>
      <c r="J845" s="442"/>
      <c r="K845" s="442"/>
      <c r="L845" s="442"/>
      <c r="M845" s="442"/>
      <c r="N845" s="442"/>
      <c r="O845" s="442"/>
      <c r="P845" s="443"/>
    </row>
    <row r="846" spans="3:16" x14ac:dyDescent="0.25">
      <c r="C846" s="444"/>
      <c r="D846" s="445"/>
      <c r="E846" s="445"/>
      <c r="F846" s="445"/>
      <c r="G846" s="445"/>
      <c r="H846" s="445"/>
      <c r="I846" s="445"/>
      <c r="J846" s="445"/>
      <c r="K846" s="445"/>
      <c r="L846" s="445"/>
      <c r="M846" s="445"/>
      <c r="N846" s="445"/>
      <c r="O846" s="445"/>
      <c r="P846" s="446"/>
    </row>
    <row r="848" spans="3:16" x14ac:dyDescent="0.25">
      <c r="C848" s="20" t="s">
        <v>9297</v>
      </c>
    </row>
    <row r="850" spans="2:17" x14ac:dyDescent="0.25">
      <c r="C850" s="438"/>
      <c r="D850" s="439"/>
      <c r="E850" s="439"/>
      <c r="F850" s="439"/>
      <c r="G850" s="439"/>
      <c r="H850" s="439"/>
      <c r="I850" s="439"/>
      <c r="J850" s="439"/>
      <c r="K850" s="439"/>
      <c r="L850" s="439"/>
      <c r="M850" s="439"/>
      <c r="N850" s="439"/>
      <c r="O850" s="439"/>
      <c r="P850" s="440"/>
    </row>
    <row r="851" spans="2:17" x14ac:dyDescent="0.25">
      <c r="C851" s="441"/>
      <c r="D851" s="442"/>
      <c r="E851" s="442"/>
      <c r="F851" s="442"/>
      <c r="G851" s="442"/>
      <c r="H851" s="442"/>
      <c r="I851" s="442"/>
      <c r="J851" s="442"/>
      <c r="K851" s="442"/>
      <c r="L851" s="442"/>
      <c r="M851" s="442"/>
      <c r="N851" s="442"/>
      <c r="O851" s="442"/>
      <c r="P851" s="443"/>
    </row>
    <row r="852" spans="2:17" x14ac:dyDescent="0.25">
      <c r="C852" s="441"/>
      <c r="D852" s="442"/>
      <c r="E852" s="442"/>
      <c r="F852" s="442"/>
      <c r="G852" s="442"/>
      <c r="H852" s="442"/>
      <c r="I852" s="442"/>
      <c r="J852" s="442"/>
      <c r="K852" s="442"/>
      <c r="L852" s="442"/>
      <c r="M852" s="442"/>
      <c r="N852" s="442"/>
      <c r="O852" s="442"/>
      <c r="P852" s="443"/>
    </row>
    <row r="853" spans="2:17" x14ac:dyDescent="0.25">
      <c r="C853" s="441"/>
      <c r="D853" s="442"/>
      <c r="E853" s="442"/>
      <c r="F853" s="442"/>
      <c r="G853" s="442"/>
      <c r="H853" s="442"/>
      <c r="I853" s="442"/>
      <c r="J853" s="442"/>
      <c r="K853" s="442"/>
      <c r="L853" s="442"/>
      <c r="M853" s="442"/>
      <c r="N853" s="442"/>
      <c r="O853" s="442"/>
      <c r="P853" s="443"/>
    </row>
    <row r="854" spans="2:17" x14ac:dyDescent="0.25">
      <c r="C854" s="441"/>
      <c r="D854" s="442"/>
      <c r="E854" s="442"/>
      <c r="F854" s="442"/>
      <c r="G854" s="442"/>
      <c r="H854" s="442"/>
      <c r="I854" s="442"/>
      <c r="J854" s="442"/>
      <c r="K854" s="442"/>
      <c r="L854" s="442"/>
      <c r="M854" s="442"/>
      <c r="N854" s="442"/>
      <c r="O854" s="442"/>
      <c r="P854" s="443"/>
    </row>
    <row r="855" spans="2:17" x14ac:dyDescent="0.25">
      <c r="C855" s="444"/>
      <c r="D855" s="445"/>
      <c r="E855" s="445"/>
      <c r="F855" s="445"/>
      <c r="G855" s="445"/>
      <c r="H855" s="445"/>
      <c r="I855" s="445"/>
      <c r="J855" s="445"/>
      <c r="K855" s="445"/>
      <c r="L855" s="445"/>
      <c r="M855" s="445"/>
      <c r="N855" s="445"/>
      <c r="O855" s="445"/>
      <c r="P855" s="446"/>
    </row>
    <row r="858" spans="2:17" ht="15.75" x14ac:dyDescent="0.25">
      <c r="B858" s="271" t="s">
        <v>9298</v>
      </c>
      <c r="C858" s="271"/>
      <c r="D858" s="271"/>
      <c r="E858" s="271"/>
      <c r="F858" s="271"/>
      <c r="G858" s="271"/>
      <c r="H858" s="271"/>
      <c r="I858" s="271"/>
      <c r="J858" s="271"/>
      <c r="K858" s="271"/>
      <c r="L858" s="271"/>
      <c r="M858" s="271"/>
      <c r="N858" s="271"/>
      <c r="O858" s="271"/>
      <c r="P858" s="271"/>
      <c r="Q858" s="271"/>
    </row>
    <row r="860" spans="2:17" x14ac:dyDescent="0.25">
      <c r="C860" s="20" t="s">
        <v>9319</v>
      </c>
      <c r="D860" s="132"/>
    </row>
    <row r="863" spans="2:17" ht="39.75" customHeight="1" x14ac:dyDescent="0.25">
      <c r="C863" s="161" t="s">
        <v>9299</v>
      </c>
      <c r="D863" s="161" t="s">
        <v>9300</v>
      </c>
      <c r="E863" s="161" t="s">
        <v>9301</v>
      </c>
      <c r="F863" s="160" t="s">
        <v>9302</v>
      </c>
      <c r="G863" s="161" t="s">
        <v>9303</v>
      </c>
      <c r="H863" s="161" t="s">
        <v>9304</v>
      </c>
    </row>
    <row r="864" spans="2:17" x14ac:dyDescent="0.25">
      <c r="C864" s="77"/>
      <c r="D864" s="77"/>
      <c r="E864" s="77"/>
      <c r="F864" s="77"/>
      <c r="G864" s="77"/>
      <c r="H864" s="77"/>
      <c r="J864" s="96" t="str">
        <f>IF(AND(C864="",D864="",E864="",F864="",G864="",H864=""),"Debe completar los datos de al menos un tutor del entrenamiento","")</f>
        <v>Debe completar los datos de al menos un tutor del entrenamiento</v>
      </c>
    </row>
    <row r="865" spans="2:17" x14ac:dyDescent="0.25">
      <c r="C865" s="77"/>
      <c r="D865" s="77"/>
      <c r="E865" s="77"/>
      <c r="F865" s="77"/>
      <c r="G865" s="77"/>
      <c r="H865" s="77"/>
    </row>
    <row r="866" spans="2:17" x14ac:dyDescent="0.25">
      <c r="C866" s="77"/>
      <c r="D866" s="77"/>
      <c r="E866" s="77"/>
      <c r="F866" s="77"/>
      <c r="G866" s="77"/>
      <c r="H866" s="77"/>
    </row>
    <row r="867" spans="2:17" x14ac:dyDescent="0.25">
      <c r="C867" s="77"/>
      <c r="D867" s="77"/>
      <c r="E867" s="77"/>
      <c r="F867" s="77"/>
      <c r="G867" s="77"/>
      <c r="H867" s="77"/>
    </row>
    <row r="868" spans="2:17" x14ac:dyDescent="0.25">
      <c r="C868" s="77"/>
      <c r="D868" s="77"/>
      <c r="E868" s="77"/>
      <c r="F868" s="77"/>
      <c r="G868" s="77"/>
      <c r="H868" s="77"/>
    </row>
    <row r="869" spans="2:17" x14ac:dyDescent="0.25">
      <c r="C869" s="77"/>
      <c r="D869" s="77"/>
      <c r="E869" s="77"/>
      <c r="F869" s="77"/>
      <c r="G869" s="77"/>
      <c r="H869" s="77"/>
    </row>
    <row r="872" spans="2:17" ht="15.75" x14ac:dyDescent="0.25">
      <c r="B872" s="271" t="s">
        <v>9305</v>
      </c>
      <c r="C872" s="271"/>
      <c r="D872" s="271"/>
      <c r="E872" s="271"/>
      <c r="F872" s="271"/>
      <c r="G872" s="271"/>
      <c r="H872" s="271"/>
      <c r="I872" s="271"/>
      <c r="J872" s="271"/>
      <c r="K872" s="271"/>
      <c r="L872" s="271"/>
      <c r="M872" s="271"/>
      <c r="N872" s="271"/>
      <c r="O872" s="271"/>
      <c r="P872" s="271"/>
      <c r="Q872" s="271"/>
    </row>
    <row r="875" spans="2:17" ht="45" x14ac:dyDescent="0.25">
      <c r="C875" s="72" t="s">
        <v>9215</v>
      </c>
      <c r="D875" s="72" t="s">
        <v>9216</v>
      </c>
      <c r="E875" s="72" t="s">
        <v>9217</v>
      </c>
      <c r="F875" s="72" t="s">
        <v>9218</v>
      </c>
      <c r="G875" s="72" t="s">
        <v>9219</v>
      </c>
      <c r="H875" s="72" t="s">
        <v>9220</v>
      </c>
    </row>
    <row r="876" spans="2:17" x14ac:dyDescent="0.25">
      <c r="C876" s="123" t="s">
        <v>9221</v>
      </c>
      <c r="D876" s="266">
        <f>D712*H712*D714</f>
        <v>0</v>
      </c>
      <c r="E876" s="120"/>
      <c r="F876" s="119">
        <f>+D876*E876</f>
        <v>0</v>
      </c>
      <c r="G876" s="120"/>
      <c r="H876" s="119">
        <f t="shared" ref="H876:H880" si="3">+F876-G876</f>
        <v>0</v>
      </c>
    </row>
    <row r="877" spans="2:17" x14ac:dyDescent="0.25">
      <c r="C877" s="112" t="s">
        <v>9298</v>
      </c>
      <c r="D877" s="266">
        <f>+D712-D876</f>
        <v>0</v>
      </c>
      <c r="E877" s="120"/>
      <c r="F877" s="119">
        <f>+D877*E877</f>
        <v>0</v>
      </c>
      <c r="G877" s="120"/>
      <c r="H877" s="119">
        <f t="shared" si="3"/>
        <v>0</v>
      </c>
    </row>
    <row r="878" spans="2:17" x14ac:dyDescent="0.25">
      <c r="C878" s="123" t="s">
        <v>9208</v>
      </c>
      <c r="D878" s="266">
        <f>+E765</f>
        <v>0</v>
      </c>
      <c r="E878" s="120"/>
      <c r="F878" s="119">
        <f>+D878*E878</f>
        <v>0</v>
      </c>
      <c r="G878" s="120"/>
      <c r="H878" s="119">
        <f t="shared" si="3"/>
        <v>0</v>
      </c>
    </row>
    <row r="879" spans="2:17" x14ac:dyDescent="0.25">
      <c r="C879" s="123" t="s">
        <v>9222</v>
      </c>
      <c r="D879" s="266">
        <f>+E765</f>
        <v>0</v>
      </c>
      <c r="E879" s="120"/>
      <c r="F879" s="119">
        <f>+D879*E879</f>
        <v>0</v>
      </c>
      <c r="G879" s="120"/>
      <c r="H879" s="119">
        <f t="shared" si="3"/>
        <v>0</v>
      </c>
    </row>
    <row r="880" spans="2:17" x14ac:dyDescent="0.25">
      <c r="C880" s="167" t="s">
        <v>9223</v>
      </c>
      <c r="D880" s="266">
        <f>+E765</f>
        <v>0</v>
      </c>
      <c r="E880" s="120"/>
      <c r="F880" s="119">
        <f>+D880*E880</f>
        <v>0</v>
      </c>
      <c r="G880" s="120"/>
      <c r="H880" s="119">
        <f t="shared" si="3"/>
        <v>0</v>
      </c>
    </row>
    <row r="881" spans="3:8" x14ac:dyDescent="0.25">
      <c r="C881" s="72" t="s">
        <v>7586</v>
      </c>
      <c r="D881" s="74"/>
      <c r="E881" s="141"/>
      <c r="F881" s="141"/>
      <c r="G881" s="119">
        <f>+G876+G877+G878+G879+G880</f>
        <v>0</v>
      </c>
      <c r="H881" s="119">
        <f>+H876+H877+H878+H879+H880</f>
        <v>0</v>
      </c>
    </row>
    <row r="884" spans="3:8" ht="15" customHeight="1" x14ac:dyDescent="0.25">
      <c r="D884" s="434" t="s">
        <v>9322</v>
      </c>
      <c r="E884" s="434"/>
      <c r="F884" s="434"/>
    </row>
    <row r="885" spans="3:8" x14ac:dyDescent="0.25">
      <c r="D885" s="434"/>
      <c r="E885" s="434"/>
      <c r="F885" s="434"/>
    </row>
    <row r="900" spans="2:17" x14ac:dyDescent="0.25">
      <c r="C900" s="100" t="s">
        <v>9584</v>
      </c>
    </row>
    <row r="902" spans="2:17" ht="15.75" x14ac:dyDescent="0.25">
      <c r="B902" s="271" t="s">
        <v>7689</v>
      </c>
      <c r="C902" s="271" t="s">
        <v>7689</v>
      </c>
      <c r="D902" s="271"/>
      <c r="E902" s="271"/>
      <c r="F902" s="271"/>
      <c r="G902" s="271"/>
      <c r="H902" s="271"/>
      <c r="I902" s="271"/>
      <c r="J902" s="271"/>
      <c r="K902" s="271"/>
      <c r="L902" s="271"/>
      <c r="M902" s="271"/>
      <c r="N902" s="271"/>
      <c r="O902" s="271"/>
      <c r="P902" s="271"/>
      <c r="Q902" s="271"/>
    </row>
    <row r="906" spans="2:17" x14ac:dyDescent="0.25">
      <c r="C906" s="20" t="s">
        <v>9276</v>
      </c>
      <c r="D906" s="427"/>
      <c r="E906" s="428"/>
      <c r="F906" s="428"/>
      <c r="G906" s="428"/>
      <c r="H906" s="428"/>
      <c r="I906" s="428"/>
      <c r="J906" s="428"/>
      <c r="K906" s="429"/>
    </row>
    <row r="908" spans="2:17" x14ac:dyDescent="0.25">
      <c r="C908" s="20" t="s">
        <v>7694</v>
      </c>
      <c r="D908" s="78"/>
      <c r="F908" s="20" t="s">
        <v>7695</v>
      </c>
      <c r="H908" s="430"/>
      <c r="I908" s="431"/>
    </row>
    <row r="910" spans="2:17" x14ac:dyDescent="0.25">
      <c r="C910" s="405" t="s">
        <v>7710</v>
      </c>
      <c r="D910" s="406"/>
      <c r="E910" s="406"/>
      <c r="F910" s="406"/>
      <c r="G910" s="406"/>
      <c r="H910" s="406"/>
      <c r="I910" s="406"/>
      <c r="J910" s="407"/>
    </row>
    <row r="911" spans="2:17" x14ac:dyDescent="0.25">
      <c r="C911" s="57"/>
      <c r="D911" s="58"/>
      <c r="E911" s="58"/>
      <c r="F911" s="58"/>
      <c r="G911" s="58"/>
      <c r="H911" s="58"/>
      <c r="I911" s="58"/>
      <c r="J911" s="59"/>
    </row>
    <row r="912" spans="2:17" x14ac:dyDescent="0.25">
      <c r="C912" s="63" t="s">
        <v>7697</v>
      </c>
      <c r="D912" s="132"/>
      <c r="E912" s="58"/>
      <c r="F912" s="426" t="s">
        <v>9278</v>
      </c>
      <c r="G912" s="426"/>
      <c r="H912" s="133"/>
      <c r="I912" s="58"/>
      <c r="J912" s="59"/>
    </row>
    <row r="913" spans="3:10" x14ac:dyDescent="0.25">
      <c r="C913" s="57"/>
      <c r="D913" s="58"/>
      <c r="E913" s="58"/>
      <c r="F913" s="58"/>
      <c r="G913" s="58"/>
      <c r="H913" s="58"/>
      <c r="I913" s="58"/>
      <c r="J913" s="59"/>
    </row>
    <row r="914" spans="3:10" x14ac:dyDescent="0.25">
      <c r="C914" s="63" t="s">
        <v>7696</v>
      </c>
      <c r="D914" s="132"/>
      <c r="E914" s="58"/>
      <c r="F914" s="58"/>
      <c r="G914" s="58"/>
      <c r="H914" s="58"/>
      <c r="I914" s="58"/>
      <c r="J914" s="59"/>
    </row>
    <row r="915" spans="3:10" x14ac:dyDescent="0.25">
      <c r="C915" s="57"/>
      <c r="D915" s="58"/>
      <c r="E915" s="58"/>
      <c r="F915" s="58"/>
      <c r="G915" s="58"/>
      <c r="H915" s="58"/>
      <c r="I915" s="58"/>
      <c r="J915" s="59"/>
    </row>
    <row r="916" spans="3:10" x14ac:dyDescent="0.25">
      <c r="C916" s="63" t="s">
        <v>7698</v>
      </c>
      <c r="D916" s="132"/>
      <c r="E916" s="58"/>
      <c r="F916" s="58"/>
      <c r="G916" s="58"/>
      <c r="H916" s="58"/>
      <c r="I916" s="58"/>
      <c r="J916" s="59"/>
    </row>
    <row r="917" spans="3:10" x14ac:dyDescent="0.25">
      <c r="C917" s="57"/>
      <c r="D917" s="58"/>
      <c r="E917" s="58"/>
      <c r="F917" s="58"/>
      <c r="G917" s="58"/>
      <c r="H917" s="58"/>
      <c r="I917" s="58"/>
      <c r="J917" s="59"/>
    </row>
    <row r="918" spans="3:10" x14ac:dyDescent="0.25">
      <c r="C918" s="408" t="str">
        <f>IF(D914&gt;1,"Justifique cantidad de réplicas *","")</f>
        <v/>
      </c>
      <c r="D918" s="409"/>
      <c r="E918" s="304"/>
      <c r="F918" s="304"/>
      <c r="G918" s="304"/>
      <c r="H918" s="304"/>
      <c r="I918" s="304"/>
      <c r="J918" s="59"/>
    </row>
    <row r="919" spans="3:10" x14ac:dyDescent="0.25">
      <c r="C919" s="60"/>
      <c r="D919" s="61"/>
      <c r="E919" s="61"/>
      <c r="F919" s="61"/>
      <c r="G919" s="61"/>
      <c r="H919" s="61"/>
      <c r="I919" s="61"/>
      <c r="J919" s="62"/>
    </row>
    <row r="921" spans="3:10" x14ac:dyDescent="0.25">
      <c r="C921" s="279" t="s">
        <v>9277</v>
      </c>
      <c r="D921" s="279"/>
      <c r="E921" s="279"/>
      <c r="F921" s="276"/>
      <c r="G921" s="277"/>
      <c r="H921" s="277"/>
      <c r="I921" s="278"/>
    </row>
    <row r="923" spans="3:10" x14ac:dyDescent="0.25">
      <c r="C923" s="414" t="s">
        <v>9195</v>
      </c>
      <c r="D923" s="415"/>
      <c r="E923" s="415"/>
      <c r="F923" s="415"/>
      <c r="G923" s="415"/>
      <c r="H923" s="415"/>
      <c r="I923" s="415"/>
      <c r="J923" s="416"/>
    </row>
    <row r="925" spans="3:10" x14ac:dyDescent="0.25">
      <c r="C925" s="20" t="s">
        <v>7566</v>
      </c>
      <c r="D925" s="274"/>
      <c r="E925" s="282"/>
      <c r="F925" s="282"/>
      <c r="G925" s="282"/>
      <c r="H925" s="282"/>
      <c r="I925" s="275"/>
    </row>
    <row r="927" spans="3:10" x14ac:dyDescent="0.25">
      <c r="C927" s="20" t="s">
        <v>7567</v>
      </c>
      <c r="D927" s="79"/>
      <c r="F927" s="20" t="s">
        <v>7568</v>
      </c>
      <c r="G927" s="274"/>
      <c r="H927" s="275"/>
    </row>
    <row r="928" spans="3:10" x14ac:dyDescent="0.25">
      <c r="C928" s="20"/>
      <c r="D928" s="76" t="str">
        <f>IF(D927&gt;0,VLOOKUP(D927,Tablas!$K$5:$L$28,2,FALSE),"")</f>
        <v/>
      </c>
      <c r="E928" s="19" t="str">
        <f>IF(D927&gt;0,VLOOKUP(D927,Tablas!$K$5:$M$28,3,FALSE),"")</f>
        <v/>
      </c>
      <c r="F928" s="20"/>
      <c r="G928" s="58"/>
    </row>
    <row r="930" spans="3:10" x14ac:dyDescent="0.25">
      <c r="C930" s="20" t="s">
        <v>7570</v>
      </c>
      <c r="D930" s="79"/>
      <c r="F930" s="20" t="s">
        <v>9226</v>
      </c>
      <c r="G930" s="274"/>
      <c r="H930" s="275"/>
    </row>
    <row r="932" spans="3:10" x14ac:dyDescent="0.25">
      <c r="C932" s="20" t="s">
        <v>7569</v>
      </c>
      <c r="D932" s="79"/>
      <c r="F932" s="20" t="s">
        <v>1180</v>
      </c>
      <c r="G932" s="424" t="str">
        <f>IF(G927&gt;0,VLOOKUP(I932,Tablas!Y804:AC3346,5,FALSE),"")</f>
        <v/>
      </c>
      <c r="H932" s="425"/>
      <c r="I932" s="19" t="str">
        <f>G927&amp;D927</f>
        <v/>
      </c>
    </row>
    <row r="935" spans="3:10" x14ac:dyDescent="0.25">
      <c r="C935" s="414" t="s">
        <v>9196</v>
      </c>
      <c r="D935" s="415"/>
      <c r="E935" s="415"/>
      <c r="F935" s="415"/>
      <c r="G935" s="415"/>
      <c r="H935" s="415"/>
      <c r="I935" s="415"/>
      <c r="J935" s="416"/>
    </row>
    <row r="937" spans="3:10" x14ac:dyDescent="0.25">
      <c r="C937" s="20" t="s">
        <v>9198</v>
      </c>
      <c r="D937" s="376"/>
      <c r="E937" s="377"/>
      <c r="F937" s="19" t="str">
        <f>IF(D937=Tablas!$C$34,"Persona_Humana",IF(D937=Tablas!$C$35,"Universidad",IF(D937=Tablas!$C$36,"Escuela",IF(D937=Tablas!$C$37,"Otras_Instituciones",""))))</f>
        <v/>
      </c>
    </row>
    <row r="939" spans="3:10" x14ac:dyDescent="0.25">
      <c r="C939" s="279" t="s">
        <v>9197</v>
      </c>
      <c r="D939" s="421"/>
      <c r="E939" s="399"/>
      <c r="F939" s="400"/>
      <c r="G939" s="400"/>
      <c r="H939" s="400"/>
      <c r="I939" s="400"/>
      <c r="J939" s="401"/>
    </row>
    <row r="941" spans="3:10" x14ac:dyDescent="0.25">
      <c r="C941" s="75" t="str">
        <f>IF(OR(D937=Tablas!$C$35,D937=Tablas!$C$36,D937=Tablas!$C$37),"Docentes","")</f>
        <v/>
      </c>
    </row>
    <row r="943" spans="3:10" x14ac:dyDescent="0.25">
      <c r="C943" s="179" t="str">
        <f>IF(OR(D937=Tablas!$C$35,D937=Tablas!$C$36,D937=Tablas!$C$37),"CUIL/CUIT *","")</f>
        <v/>
      </c>
      <c r="D943" s="179" t="str">
        <f>IF(OR(D937=Tablas!$C$35,D937=Tablas!$C$36,D937=Tablas!$C$37),"Apellido *","")</f>
        <v/>
      </c>
      <c r="E943" s="179" t="str">
        <f>IF(OR(D937=Tablas!$C$35,D937=Tablas!$C$36,D937=Tablas!$C$37),"Nombre *","")</f>
        <v/>
      </c>
      <c r="F943" s="179" t="str">
        <f>IF(OR(D937=Tablas!$C$35,D937=Tablas!$C$36,D937=Tablas!$C$37),"Correo Electrónico *","")</f>
        <v/>
      </c>
      <c r="G943" s="179" t="str">
        <f>IF(OR(D937=Tablas!$C$35,D937=Tablas!$C$36,D937=Tablas!$C$37),"Trayectoria formativa del docente*","")</f>
        <v/>
      </c>
    </row>
    <row r="944" spans="3:10" x14ac:dyDescent="0.25">
      <c r="C944" s="177"/>
      <c r="D944" s="178"/>
      <c r="E944" s="178"/>
      <c r="F944" s="178"/>
      <c r="G944" s="178"/>
      <c r="I944" s="96" t="str">
        <f>IF(AND(OR($D$137=Tablas!$C$35,$D$137=Tablas!$C$36,$D$137=Tablas!$C$37),C944="",D944="",E944="",F944="",G944=""),"Debe completar los datos de al menos un docente del entrenamiento","")</f>
        <v/>
      </c>
    </row>
    <row r="945" spans="3:7" x14ac:dyDescent="0.25">
      <c r="C945" s="177"/>
      <c r="D945" s="178"/>
      <c r="E945" s="178"/>
      <c r="F945" s="178"/>
      <c r="G945" s="178"/>
    </row>
    <row r="946" spans="3:7" x14ac:dyDescent="0.25">
      <c r="C946" s="177"/>
      <c r="D946" s="178"/>
      <c r="E946" s="178"/>
      <c r="F946" s="178"/>
      <c r="G946" s="178"/>
    </row>
    <row r="947" spans="3:7" x14ac:dyDescent="0.25">
      <c r="C947" s="177"/>
      <c r="D947" s="178"/>
      <c r="E947" s="178"/>
      <c r="F947" s="178"/>
      <c r="G947" s="178"/>
    </row>
    <row r="948" spans="3:7" x14ac:dyDescent="0.25">
      <c r="C948" s="177"/>
      <c r="D948" s="178"/>
      <c r="E948" s="178"/>
      <c r="F948" s="178"/>
      <c r="G948" s="178"/>
    </row>
    <row r="949" spans="3:7" x14ac:dyDescent="0.25">
      <c r="C949" s="177"/>
      <c r="D949" s="178"/>
      <c r="E949" s="178"/>
      <c r="F949" s="178"/>
      <c r="G949" s="178"/>
    </row>
    <row r="950" spans="3:7" x14ac:dyDescent="0.25">
      <c r="C950" s="177"/>
      <c r="D950" s="178"/>
      <c r="E950" s="178"/>
      <c r="F950" s="178"/>
      <c r="G950" s="178"/>
    </row>
    <row r="951" spans="3:7" x14ac:dyDescent="0.25">
      <c r="C951" s="177"/>
      <c r="D951" s="178"/>
      <c r="E951" s="178"/>
      <c r="F951" s="178"/>
      <c r="G951" s="178"/>
    </row>
    <row r="952" spans="3:7" x14ac:dyDescent="0.25">
      <c r="C952" s="177"/>
      <c r="D952" s="178"/>
      <c r="E952" s="178"/>
      <c r="F952" s="178"/>
      <c r="G952" s="178"/>
    </row>
    <row r="953" spans="3:7" x14ac:dyDescent="0.25">
      <c r="C953" s="177"/>
      <c r="D953" s="178"/>
      <c r="E953" s="178"/>
      <c r="F953" s="178"/>
      <c r="G953" s="178"/>
    </row>
    <row r="954" spans="3:7" x14ac:dyDescent="0.25">
      <c r="C954" s="177"/>
      <c r="D954" s="178"/>
      <c r="E954" s="178"/>
      <c r="F954" s="178"/>
      <c r="G954" s="178"/>
    </row>
    <row r="955" spans="3:7" x14ac:dyDescent="0.25">
      <c r="C955" s="177"/>
      <c r="D955" s="178"/>
      <c r="E955" s="178"/>
      <c r="F955" s="178"/>
      <c r="G955" s="178"/>
    </row>
    <row r="956" spans="3:7" x14ac:dyDescent="0.25">
      <c r="C956" s="177"/>
      <c r="D956" s="178"/>
      <c r="E956" s="178"/>
      <c r="F956" s="178"/>
      <c r="G956" s="178"/>
    </row>
    <row r="957" spans="3:7" x14ac:dyDescent="0.25">
      <c r="C957" s="177"/>
      <c r="D957" s="178"/>
      <c r="E957" s="178"/>
      <c r="F957" s="178"/>
      <c r="G957" s="178"/>
    </row>
    <row r="958" spans="3:7" x14ac:dyDescent="0.25">
      <c r="C958" s="177"/>
      <c r="D958" s="178"/>
      <c r="E958" s="178"/>
      <c r="F958" s="178"/>
      <c r="G958" s="178"/>
    </row>
    <row r="961" spans="2:17" ht="15.75" x14ac:dyDescent="0.25">
      <c r="B961" s="271" t="s">
        <v>9201</v>
      </c>
      <c r="C961" s="271"/>
      <c r="D961" s="271"/>
      <c r="E961" s="271"/>
      <c r="F961" s="271"/>
      <c r="G961" s="271"/>
      <c r="H961" s="271"/>
      <c r="I961" s="271"/>
      <c r="J961" s="271"/>
      <c r="K961" s="271"/>
      <c r="L961" s="271"/>
      <c r="M961" s="271"/>
      <c r="N961" s="271"/>
      <c r="O961" s="271"/>
      <c r="P961" s="271"/>
      <c r="Q961" s="271"/>
    </row>
    <row r="964" spans="2:17" x14ac:dyDescent="0.25">
      <c r="D964" s="102" t="s">
        <v>9202</v>
      </c>
      <c r="E964" s="102" t="s">
        <v>9203</v>
      </c>
    </row>
    <row r="965" spans="2:17" x14ac:dyDescent="0.25">
      <c r="C965" s="64" t="s">
        <v>7585</v>
      </c>
      <c r="D965" s="134"/>
      <c r="E965" s="134"/>
    </row>
    <row r="966" spans="2:17" x14ac:dyDescent="0.25">
      <c r="C966" s="102" t="s">
        <v>7586</v>
      </c>
      <c r="D966" s="64">
        <f>+D965</f>
        <v>0</v>
      </c>
      <c r="E966" s="64">
        <f>+E965</f>
        <v>0</v>
      </c>
    </row>
    <row r="968" spans="2:17" ht="15.75" x14ac:dyDescent="0.25">
      <c r="B968" s="271" t="s">
        <v>9279</v>
      </c>
      <c r="C968" s="271"/>
      <c r="D968" s="271"/>
      <c r="E968" s="271"/>
      <c r="F968" s="271"/>
      <c r="G968" s="271"/>
      <c r="H968" s="271"/>
      <c r="I968" s="271"/>
      <c r="J968" s="271"/>
      <c r="K968" s="271"/>
      <c r="L968" s="271"/>
      <c r="M968" s="271"/>
      <c r="N968" s="271"/>
      <c r="O968" s="271"/>
      <c r="P968" s="271"/>
      <c r="Q968" s="271"/>
    </row>
    <row r="970" spans="2:17" x14ac:dyDescent="0.25">
      <c r="C970" s="355" t="s">
        <v>9280</v>
      </c>
      <c r="D970" s="355"/>
      <c r="E970" s="355"/>
      <c r="F970" s="355"/>
      <c r="G970" s="355"/>
      <c r="H970" s="433"/>
      <c r="I970" s="164"/>
    </row>
    <row r="972" spans="2:17" x14ac:dyDescent="0.25">
      <c r="C972" s="20" t="str">
        <f>IF(I970="SI","¿Cuántos? *","")</f>
        <v/>
      </c>
      <c r="D972" s="187"/>
    </row>
    <row r="974" spans="2:17" x14ac:dyDescent="0.25">
      <c r="C974" s="288" t="str">
        <f>IF(I970="SI","¿En qué puestos serán incorporados? *","")</f>
        <v/>
      </c>
      <c r="D974" s="288"/>
      <c r="E974" s="432"/>
      <c r="F974" s="432"/>
      <c r="G974" s="432"/>
      <c r="H974" s="432"/>
      <c r="I974" s="432"/>
      <c r="J974" s="432"/>
      <c r="K974" s="432"/>
      <c r="L974" s="432"/>
      <c r="M974" s="432"/>
      <c r="N974" s="432"/>
      <c r="O974" s="432"/>
      <c r="P974" s="432"/>
    </row>
    <row r="976" spans="2:17" x14ac:dyDescent="0.25">
      <c r="C976" s="355" t="str">
        <f>IF(I970="SI","Indique a que grupo pertenecen los desocupados a incorporar *","")</f>
        <v/>
      </c>
      <c r="D976" s="355"/>
      <c r="E976" s="355"/>
      <c r="F976" s="355"/>
      <c r="G976" s="355"/>
      <c r="H976" s="355"/>
    </row>
    <row r="978" spans="2:17" x14ac:dyDescent="0.25">
      <c r="C978" s="38"/>
      <c r="D978" s="38"/>
      <c r="E978" s="166" t="str">
        <f>IF(I970="SI","18 a 24 años","")</f>
        <v/>
      </c>
      <c r="F978" s="166" t="str">
        <f>IF(I970="SI","25 a 44 años","")</f>
        <v/>
      </c>
      <c r="G978" s="166" t="str">
        <f>IF(I970="SI","Mayores de 45 años","")</f>
        <v/>
      </c>
      <c r="H978" s="166" t="str">
        <f>IF(I970="SI","Total","")</f>
        <v/>
      </c>
    </row>
    <row r="979" spans="2:17" x14ac:dyDescent="0.25">
      <c r="C979" s="395" t="str">
        <f>IF(I970="SI","En general","")</f>
        <v/>
      </c>
      <c r="D979" s="395"/>
      <c r="E979" s="188"/>
      <c r="F979" s="188"/>
      <c r="G979" s="188"/>
      <c r="H979" s="189" t="str">
        <f>IF(I970="SI",+E979+F979+G979,"")</f>
        <v/>
      </c>
    </row>
    <row r="980" spans="2:17" x14ac:dyDescent="0.25">
      <c r="C980" s="395" t="str">
        <f>IF(I970="SI","Con Discapacidad ","")</f>
        <v/>
      </c>
      <c r="D980" s="395"/>
      <c r="E980" s="188"/>
      <c r="F980" s="188"/>
      <c r="G980" s="188"/>
      <c r="H980" s="189" t="str">
        <f>IF(I970="SI",+E980+F980+G980,"")</f>
        <v/>
      </c>
    </row>
    <row r="981" spans="2:17" x14ac:dyDescent="0.25">
      <c r="C981" s="395" t="str">
        <f>IF(I970="SI","Incluidos en el Seguro de Capacitación y Empleo (SCyE)","")</f>
        <v/>
      </c>
      <c r="D981" s="395"/>
      <c r="E981" s="188"/>
      <c r="F981" s="188"/>
      <c r="G981" s="188"/>
      <c r="H981" s="189" t="str">
        <f>IF(I970="SI",+E981+F981+G981,"")</f>
        <v/>
      </c>
    </row>
    <row r="982" spans="2:17" x14ac:dyDescent="0.25">
      <c r="C982" s="386" t="str">
        <f>IF(I970="SI","Total","")</f>
        <v/>
      </c>
      <c r="D982" s="386"/>
      <c r="E982" s="189" t="str">
        <f>IF(I970="SI",+E979+E980+E981,"")</f>
        <v/>
      </c>
      <c r="F982" s="189" t="str">
        <f>IF(I970="SI",+F981+F980+F979,"")</f>
        <v/>
      </c>
      <c r="G982" s="189" t="str">
        <f>IF(I970="SI",+G981+G980+G979,"")</f>
        <v/>
      </c>
      <c r="H982" s="189" t="str">
        <f>IF(I970="SI",+H979+H980+H981,"")</f>
        <v/>
      </c>
    </row>
    <row r="985" spans="2:17" ht="15.75" x14ac:dyDescent="0.25">
      <c r="B985" s="271" t="s">
        <v>9281</v>
      </c>
      <c r="C985" s="271"/>
      <c r="D985" s="271"/>
      <c r="E985" s="271"/>
      <c r="F985" s="271"/>
      <c r="G985" s="271"/>
      <c r="H985" s="271"/>
      <c r="I985" s="271"/>
      <c r="J985" s="271"/>
      <c r="K985" s="271"/>
      <c r="L985" s="271"/>
      <c r="M985" s="271"/>
      <c r="N985" s="271"/>
      <c r="O985" s="271"/>
      <c r="P985" s="271"/>
      <c r="Q985" s="271"/>
    </row>
    <row r="988" spans="2:17" ht="60" customHeight="1" x14ac:dyDescent="0.25">
      <c r="C988" s="392" t="str">
        <f>IF('Empresa Cooperativa'!D812=Tablas!C804,"Tamaño de la empresa según dotación de personal","")</f>
        <v>Tamaño de la empresa según dotación de personal</v>
      </c>
      <c r="D988" s="392" t="s">
        <v>9282</v>
      </c>
      <c r="E988" s="435" t="s">
        <v>9286</v>
      </c>
      <c r="F988" s="435"/>
      <c r="G988" s="435"/>
    </row>
    <row r="989" spans="2:17" ht="30" x14ac:dyDescent="0.25">
      <c r="C989" s="392"/>
      <c r="D989" s="392"/>
      <c r="E989" s="110" t="s">
        <v>9283</v>
      </c>
      <c r="F989" s="110" t="s">
        <v>9284</v>
      </c>
      <c r="G989" s="169" t="s">
        <v>9285</v>
      </c>
    </row>
    <row r="990" spans="2:17" x14ac:dyDescent="0.25">
      <c r="C9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9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9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990" s="120"/>
      <c r="G990" s="119" t="e">
        <f>+E990+F990</f>
        <v>#VALUE!</v>
      </c>
    </row>
    <row r="993" spans="2:17" x14ac:dyDescent="0.25">
      <c r="C993" s="436" t="s">
        <v>9287</v>
      </c>
      <c r="D993" s="437"/>
      <c r="E993" s="437"/>
      <c r="F993" s="437"/>
      <c r="G993" s="437"/>
      <c r="H993" s="115"/>
      <c r="I993" s="115"/>
      <c r="J993" s="115"/>
    </row>
    <row r="994" spans="2:17" ht="60" x14ac:dyDescent="0.25">
      <c r="C994" s="169" t="s">
        <v>9288</v>
      </c>
      <c r="D994" s="169" t="s">
        <v>9289</v>
      </c>
      <c r="E994" s="169" t="s">
        <v>9321</v>
      </c>
      <c r="F994" s="169" t="s">
        <v>9290</v>
      </c>
      <c r="G994" s="169" t="s">
        <v>9291</v>
      </c>
      <c r="H994" s="104"/>
      <c r="I994" s="104"/>
      <c r="J994" s="104"/>
      <c r="K994" s="104"/>
    </row>
    <row r="995" spans="2:17" x14ac:dyDescent="0.25">
      <c r="C995" s="118">
        <f>+D972</f>
        <v>0</v>
      </c>
      <c r="D995" s="140" t="str">
        <f>+E990</f>
        <v/>
      </c>
      <c r="E995" s="139">
        <f>+D916</f>
        <v>0</v>
      </c>
      <c r="F995" s="120" t="e">
        <f>C995*D995*E995</f>
        <v>#VALUE!</v>
      </c>
      <c r="G995" s="135"/>
      <c r="H995" s="116"/>
      <c r="I995" s="58"/>
      <c r="J995" s="58"/>
      <c r="K995" s="58"/>
    </row>
    <row r="996" spans="2:17" x14ac:dyDescent="0.25">
      <c r="C996" s="58"/>
      <c r="D996" s="58"/>
      <c r="E996" s="58"/>
      <c r="F996" s="58"/>
      <c r="G996" s="58"/>
      <c r="H996" s="58"/>
      <c r="I996" s="58"/>
      <c r="J996" s="58"/>
    </row>
    <row r="997" spans="2:17" x14ac:dyDescent="0.25">
      <c r="C997" s="113"/>
      <c r="D997" s="114"/>
      <c r="E997" s="58"/>
      <c r="F997" s="58"/>
      <c r="G997" s="58"/>
      <c r="H997" s="58"/>
      <c r="I997" s="58"/>
      <c r="J997" s="58"/>
    </row>
    <row r="998" spans="2:17" ht="15.75" x14ac:dyDescent="0.25">
      <c r="B998" s="271" t="s">
        <v>9207</v>
      </c>
      <c r="C998" s="271"/>
      <c r="D998" s="271"/>
      <c r="E998" s="271"/>
      <c r="F998" s="271"/>
      <c r="G998" s="271"/>
      <c r="H998" s="271"/>
      <c r="I998" s="271"/>
      <c r="J998" s="271"/>
      <c r="K998" s="271"/>
      <c r="L998" s="271"/>
      <c r="M998" s="271"/>
      <c r="N998" s="271"/>
      <c r="O998" s="271"/>
      <c r="P998" s="271"/>
      <c r="Q998" s="271"/>
    </row>
    <row r="1000" spans="2:17" x14ac:dyDescent="0.25">
      <c r="B1000" s="288"/>
      <c r="C1000" s="288"/>
      <c r="D1000" s="288"/>
      <c r="E1000" s="288"/>
      <c r="F1000" s="288"/>
      <c r="G1000" s="288"/>
      <c r="H1000" s="288"/>
      <c r="I1000" s="288"/>
      <c r="J1000" s="288"/>
      <c r="K1000" s="288"/>
      <c r="L1000" s="288"/>
      <c r="M1000" s="288"/>
      <c r="N1000" s="288"/>
      <c r="O1000" s="288"/>
      <c r="P1000" s="288"/>
      <c r="Q1000" s="288"/>
    </row>
    <row r="1002" spans="2:17" ht="45.75" customHeight="1" x14ac:dyDescent="0.25">
      <c r="D1002" s="390" t="s">
        <v>9292</v>
      </c>
      <c r="E1002" s="391"/>
      <c r="F1002" s="390" t="s">
        <v>9293</v>
      </c>
      <c r="G1002" s="391"/>
      <c r="H1002" s="390" t="s">
        <v>9294</v>
      </c>
      <c r="I1002" s="392"/>
      <c r="J1002" s="392"/>
    </row>
    <row r="1003" spans="2:17" x14ac:dyDescent="0.25">
      <c r="D1003" s="393"/>
      <c r="E1003" s="393"/>
      <c r="F1003" s="394"/>
      <c r="G1003" s="394"/>
      <c r="H1003" s="394"/>
      <c r="I1003" s="394"/>
      <c r="J1003" s="394"/>
    </row>
    <row r="1004" spans="2:17" x14ac:dyDescent="0.25">
      <c r="D1004" s="393"/>
      <c r="E1004" s="393"/>
      <c r="F1004" s="394"/>
      <c r="G1004" s="394"/>
      <c r="H1004" s="394"/>
      <c r="I1004" s="394"/>
      <c r="J1004" s="394"/>
    </row>
    <row r="1005" spans="2:17" x14ac:dyDescent="0.25">
      <c r="D1005" s="393"/>
      <c r="E1005" s="393"/>
      <c r="F1005" s="394"/>
      <c r="G1005" s="394"/>
      <c r="H1005" s="394"/>
      <c r="I1005" s="394"/>
      <c r="J1005" s="394"/>
    </row>
    <row r="1006" spans="2:17" x14ac:dyDescent="0.25">
      <c r="D1006" s="393"/>
      <c r="E1006" s="393"/>
      <c r="F1006" s="394"/>
      <c r="G1006" s="394"/>
      <c r="H1006" s="394"/>
      <c r="I1006" s="394"/>
      <c r="J1006" s="394"/>
    </row>
    <row r="1009" spans="2:17" ht="15.75" x14ac:dyDescent="0.25">
      <c r="B1009" s="271" t="s">
        <v>9210</v>
      </c>
      <c r="C1009" s="271"/>
      <c r="D1009" s="271"/>
      <c r="E1009" s="271"/>
      <c r="F1009" s="271"/>
      <c r="G1009" s="271"/>
      <c r="H1009" s="271"/>
      <c r="I1009" s="271"/>
      <c r="J1009" s="271"/>
      <c r="K1009" s="271"/>
      <c r="L1009" s="271"/>
      <c r="M1009" s="271"/>
      <c r="N1009" s="271"/>
      <c r="O1009" s="271"/>
      <c r="P1009" s="271"/>
      <c r="Q1009" s="271"/>
    </row>
    <row r="1012" spans="2:17" x14ac:dyDescent="0.25">
      <c r="C1012" s="20" t="s">
        <v>9211</v>
      </c>
    </row>
    <row r="1014" spans="2:17" x14ac:dyDescent="0.25">
      <c r="C1014" s="438"/>
      <c r="D1014" s="439"/>
      <c r="E1014" s="439"/>
      <c r="F1014" s="439"/>
      <c r="G1014" s="439"/>
      <c r="H1014" s="439"/>
      <c r="I1014" s="439"/>
      <c r="J1014" s="439"/>
      <c r="K1014" s="439"/>
      <c r="L1014" s="439"/>
      <c r="M1014" s="439"/>
      <c r="N1014" s="439"/>
      <c r="O1014" s="439"/>
      <c r="P1014" s="440"/>
    </row>
    <row r="1015" spans="2:17" x14ac:dyDescent="0.25">
      <c r="C1015" s="441"/>
      <c r="D1015" s="442"/>
      <c r="E1015" s="442"/>
      <c r="F1015" s="442"/>
      <c r="G1015" s="442"/>
      <c r="H1015" s="442"/>
      <c r="I1015" s="442"/>
      <c r="J1015" s="442"/>
      <c r="K1015" s="442"/>
      <c r="L1015" s="442"/>
      <c r="M1015" s="442"/>
      <c r="N1015" s="442"/>
      <c r="O1015" s="442"/>
      <c r="P1015" s="443"/>
    </row>
    <row r="1016" spans="2:17" x14ac:dyDescent="0.25">
      <c r="C1016" s="441"/>
      <c r="D1016" s="442"/>
      <c r="E1016" s="442"/>
      <c r="F1016" s="442"/>
      <c r="G1016" s="442"/>
      <c r="H1016" s="442"/>
      <c r="I1016" s="442"/>
      <c r="J1016" s="442"/>
      <c r="K1016" s="442"/>
      <c r="L1016" s="442"/>
      <c r="M1016" s="442"/>
      <c r="N1016" s="442"/>
      <c r="O1016" s="442"/>
      <c r="P1016" s="443"/>
    </row>
    <row r="1017" spans="2:17" x14ac:dyDescent="0.25">
      <c r="C1017" s="441"/>
      <c r="D1017" s="442"/>
      <c r="E1017" s="442"/>
      <c r="F1017" s="442"/>
      <c r="G1017" s="442"/>
      <c r="H1017" s="442"/>
      <c r="I1017" s="442"/>
      <c r="J1017" s="442"/>
      <c r="K1017" s="442"/>
      <c r="L1017" s="442"/>
      <c r="M1017" s="442"/>
      <c r="N1017" s="442"/>
      <c r="O1017" s="442"/>
      <c r="P1017" s="443"/>
    </row>
    <row r="1018" spans="2:17" x14ac:dyDescent="0.25">
      <c r="C1018" s="441"/>
      <c r="D1018" s="442"/>
      <c r="E1018" s="442"/>
      <c r="F1018" s="442"/>
      <c r="G1018" s="442"/>
      <c r="H1018" s="442"/>
      <c r="I1018" s="442"/>
      <c r="J1018" s="442"/>
      <c r="K1018" s="442"/>
      <c r="L1018" s="442"/>
      <c r="M1018" s="442"/>
      <c r="N1018" s="442"/>
      <c r="O1018" s="442"/>
      <c r="P1018" s="443"/>
    </row>
    <row r="1019" spans="2:17" x14ac:dyDescent="0.25">
      <c r="C1019" s="444"/>
      <c r="D1019" s="445"/>
      <c r="E1019" s="445"/>
      <c r="F1019" s="445"/>
      <c r="G1019" s="445"/>
      <c r="H1019" s="445"/>
      <c r="I1019" s="445"/>
      <c r="J1019" s="445"/>
      <c r="K1019" s="445"/>
      <c r="L1019" s="445"/>
      <c r="M1019" s="445"/>
      <c r="N1019" s="445"/>
      <c r="O1019" s="445"/>
      <c r="P1019" s="446"/>
    </row>
    <row r="1021" spans="2:17" x14ac:dyDescent="0.25">
      <c r="C1021" s="20" t="s">
        <v>9212</v>
      </c>
    </row>
    <row r="1023" spans="2:17" x14ac:dyDescent="0.25">
      <c r="C1023" s="438"/>
      <c r="D1023" s="439"/>
      <c r="E1023" s="439"/>
      <c r="F1023" s="439"/>
      <c r="G1023" s="439"/>
      <c r="H1023" s="439"/>
      <c r="I1023" s="439"/>
      <c r="J1023" s="439"/>
      <c r="K1023" s="439"/>
      <c r="L1023" s="439"/>
      <c r="M1023" s="439"/>
      <c r="N1023" s="439"/>
      <c r="O1023" s="439"/>
      <c r="P1023" s="440"/>
    </row>
    <row r="1024" spans="2:17" x14ac:dyDescent="0.25">
      <c r="C1024" s="441"/>
      <c r="D1024" s="442"/>
      <c r="E1024" s="442"/>
      <c r="F1024" s="442"/>
      <c r="G1024" s="442"/>
      <c r="H1024" s="442"/>
      <c r="I1024" s="442"/>
      <c r="J1024" s="442"/>
      <c r="K1024" s="442"/>
      <c r="L1024" s="442"/>
      <c r="M1024" s="442"/>
      <c r="N1024" s="442"/>
      <c r="O1024" s="442"/>
      <c r="P1024" s="443"/>
    </row>
    <row r="1025" spans="3:16" x14ac:dyDescent="0.25">
      <c r="C1025" s="441"/>
      <c r="D1025" s="442"/>
      <c r="E1025" s="442"/>
      <c r="F1025" s="442"/>
      <c r="G1025" s="442"/>
      <c r="H1025" s="442"/>
      <c r="I1025" s="442"/>
      <c r="J1025" s="442"/>
      <c r="K1025" s="442"/>
      <c r="L1025" s="442"/>
      <c r="M1025" s="442"/>
      <c r="N1025" s="442"/>
      <c r="O1025" s="442"/>
      <c r="P1025" s="443"/>
    </row>
    <row r="1026" spans="3:16" x14ac:dyDescent="0.25">
      <c r="C1026" s="441"/>
      <c r="D1026" s="442"/>
      <c r="E1026" s="442"/>
      <c r="F1026" s="442"/>
      <c r="G1026" s="442"/>
      <c r="H1026" s="442"/>
      <c r="I1026" s="442"/>
      <c r="J1026" s="442"/>
      <c r="K1026" s="442"/>
      <c r="L1026" s="442"/>
      <c r="M1026" s="442"/>
      <c r="N1026" s="442"/>
      <c r="O1026" s="442"/>
      <c r="P1026" s="443"/>
    </row>
    <row r="1027" spans="3:16" x14ac:dyDescent="0.25">
      <c r="C1027" s="441"/>
      <c r="D1027" s="442"/>
      <c r="E1027" s="442"/>
      <c r="F1027" s="442"/>
      <c r="G1027" s="442"/>
      <c r="H1027" s="442"/>
      <c r="I1027" s="442"/>
      <c r="J1027" s="442"/>
      <c r="K1027" s="442"/>
      <c r="L1027" s="442"/>
      <c r="M1027" s="442"/>
      <c r="N1027" s="442"/>
      <c r="O1027" s="442"/>
      <c r="P1027" s="443"/>
    </row>
    <row r="1028" spans="3:16" x14ac:dyDescent="0.25">
      <c r="C1028" s="444"/>
      <c r="D1028" s="445"/>
      <c r="E1028" s="445"/>
      <c r="F1028" s="445"/>
      <c r="G1028" s="445"/>
      <c r="H1028" s="445"/>
      <c r="I1028" s="445"/>
      <c r="J1028" s="445"/>
      <c r="K1028" s="445"/>
      <c r="L1028" s="445"/>
      <c r="M1028" s="445"/>
      <c r="N1028" s="445"/>
      <c r="O1028" s="445"/>
      <c r="P1028" s="446"/>
    </row>
    <row r="1030" spans="3:16" x14ac:dyDescent="0.25">
      <c r="C1030" s="20" t="s">
        <v>9295</v>
      </c>
    </row>
    <row r="1032" spans="3:16" x14ac:dyDescent="0.25">
      <c r="C1032" s="438"/>
      <c r="D1032" s="439"/>
      <c r="E1032" s="439"/>
      <c r="F1032" s="439"/>
      <c r="G1032" s="439"/>
      <c r="H1032" s="439"/>
      <c r="I1032" s="439"/>
      <c r="J1032" s="439"/>
      <c r="K1032" s="439"/>
      <c r="L1032" s="439"/>
      <c r="M1032" s="439"/>
      <c r="N1032" s="439"/>
      <c r="O1032" s="439"/>
      <c r="P1032" s="440"/>
    </row>
    <row r="1033" spans="3:16" x14ac:dyDescent="0.25">
      <c r="C1033" s="441"/>
      <c r="D1033" s="442"/>
      <c r="E1033" s="442"/>
      <c r="F1033" s="442"/>
      <c r="G1033" s="442"/>
      <c r="H1033" s="442"/>
      <c r="I1033" s="442"/>
      <c r="J1033" s="442"/>
      <c r="K1033" s="442"/>
      <c r="L1033" s="442"/>
      <c r="M1033" s="442"/>
      <c r="N1033" s="442"/>
      <c r="O1033" s="442"/>
      <c r="P1033" s="443"/>
    </row>
    <row r="1034" spans="3:16" x14ac:dyDescent="0.25">
      <c r="C1034" s="441"/>
      <c r="D1034" s="442"/>
      <c r="E1034" s="442"/>
      <c r="F1034" s="442"/>
      <c r="G1034" s="442"/>
      <c r="H1034" s="442"/>
      <c r="I1034" s="442"/>
      <c r="J1034" s="442"/>
      <c r="K1034" s="442"/>
      <c r="L1034" s="442"/>
      <c r="M1034" s="442"/>
      <c r="N1034" s="442"/>
      <c r="O1034" s="442"/>
      <c r="P1034" s="443"/>
    </row>
    <row r="1035" spans="3:16" x14ac:dyDescent="0.25">
      <c r="C1035" s="441"/>
      <c r="D1035" s="442"/>
      <c r="E1035" s="442"/>
      <c r="F1035" s="442"/>
      <c r="G1035" s="442"/>
      <c r="H1035" s="442"/>
      <c r="I1035" s="442"/>
      <c r="J1035" s="442"/>
      <c r="K1035" s="442"/>
      <c r="L1035" s="442"/>
      <c r="M1035" s="442"/>
      <c r="N1035" s="442"/>
      <c r="O1035" s="442"/>
      <c r="P1035" s="443"/>
    </row>
    <row r="1036" spans="3:16" x14ac:dyDescent="0.25">
      <c r="C1036" s="441"/>
      <c r="D1036" s="442"/>
      <c r="E1036" s="442"/>
      <c r="F1036" s="442"/>
      <c r="G1036" s="442"/>
      <c r="H1036" s="442"/>
      <c r="I1036" s="442"/>
      <c r="J1036" s="442"/>
      <c r="K1036" s="442"/>
      <c r="L1036" s="442"/>
      <c r="M1036" s="442"/>
      <c r="N1036" s="442"/>
      <c r="O1036" s="442"/>
      <c r="P1036" s="443"/>
    </row>
    <row r="1037" spans="3:16" x14ac:dyDescent="0.25">
      <c r="C1037" s="444"/>
      <c r="D1037" s="445"/>
      <c r="E1037" s="445"/>
      <c r="F1037" s="445"/>
      <c r="G1037" s="445"/>
      <c r="H1037" s="445"/>
      <c r="I1037" s="445"/>
      <c r="J1037" s="445"/>
      <c r="K1037" s="445"/>
      <c r="L1037" s="445"/>
      <c r="M1037" s="445"/>
      <c r="N1037" s="445"/>
      <c r="O1037" s="445"/>
      <c r="P1037" s="446"/>
    </row>
    <row r="1039" spans="3:16" x14ac:dyDescent="0.25">
      <c r="C1039" s="20" t="s">
        <v>9296</v>
      </c>
    </row>
    <row r="1041" spans="3:16" x14ac:dyDescent="0.25">
      <c r="C1041" s="438"/>
      <c r="D1041" s="439"/>
      <c r="E1041" s="439"/>
      <c r="F1041" s="439"/>
      <c r="G1041" s="439"/>
      <c r="H1041" s="439"/>
      <c r="I1041" s="439"/>
      <c r="J1041" s="439"/>
      <c r="K1041" s="439"/>
      <c r="L1041" s="439"/>
      <c r="M1041" s="439"/>
      <c r="N1041" s="439"/>
      <c r="O1041" s="439"/>
      <c r="P1041" s="440"/>
    </row>
    <row r="1042" spans="3:16" x14ac:dyDescent="0.25">
      <c r="C1042" s="441"/>
      <c r="D1042" s="442"/>
      <c r="E1042" s="442"/>
      <c r="F1042" s="442"/>
      <c r="G1042" s="442"/>
      <c r="H1042" s="442"/>
      <c r="I1042" s="442"/>
      <c r="J1042" s="442"/>
      <c r="K1042" s="442"/>
      <c r="L1042" s="442"/>
      <c r="M1042" s="442"/>
      <c r="N1042" s="442"/>
      <c r="O1042" s="442"/>
      <c r="P1042" s="443"/>
    </row>
    <row r="1043" spans="3:16" x14ac:dyDescent="0.25">
      <c r="C1043" s="441"/>
      <c r="D1043" s="442"/>
      <c r="E1043" s="442"/>
      <c r="F1043" s="442"/>
      <c r="G1043" s="442"/>
      <c r="H1043" s="442"/>
      <c r="I1043" s="442"/>
      <c r="J1043" s="442"/>
      <c r="K1043" s="442"/>
      <c r="L1043" s="442"/>
      <c r="M1043" s="442"/>
      <c r="N1043" s="442"/>
      <c r="O1043" s="442"/>
      <c r="P1043" s="443"/>
    </row>
    <row r="1044" spans="3:16" x14ac:dyDescent="0.25">
      <c r="C1044" s="441"/>
      <c r="D1044" s="442"/>
      <c r="E1044" s="442"/>
      <c r="F1044" s="442"/>
      <c r="G1044" s="442"/>
      <c r="H1044" s="442"/>
      <c r="I1044" s="442"/>
      <c r="J1044" s="442"/>
      <c r="K1044" s="442"/>
      <c r="L1044" s="442"/>
      <c r="M1044" s="442"/>
      <c r="N1044" s="442"/>
      <c r="O1044" s="442"/>
      <c r="P1044" s="443"/>
    </row>
    <row r="1045" spans="3:16" x14ac:dyDescent="0.25">
      <c r="C1045" s="441"/>
      <c r="D1045" s="442"/>
      <c r="E1045" s="442"/>
      <c r="F1045" s="442"/>
      <c r="G1045" s="442"/>
      <c r="H1045" s="442"/>
      <c r="I1045" s="442"/>
      <c r="J1045" s="442"/>
      <c r="K1045" s="442"/>
      <c r="L1045" s="442"/>
      <c r="M1045" s="442"/>
      <c r="N1045" s="442"/>
      <c r="O1045" s="442"/>
      <c r="P1045" s="443"/>
    </row>
    <row r="1046" spans="3:16" x14ac:dyDescent="0.25">
      <c r="C1046" s="444"/>
      <c r="D1046" s="445"/>
      <c r="E1046" s="445"/>
      <c r="F1046" s="445"/>
      <c r="G1046" s="445"/>
      <c r="H1046" s="445"/>
      <c r="I1046" s="445"/>
      <c r="J1046" s="445"/>
      <c r="K1046" s="445"/>
      <c r="L1046" s="445"/>
      <c r="M1046" s="445"/>
      <c r="N1046" s="445"/>
      <c r="O1046" s="445"/>
      <c r="P1046" s="446"/>
    </row>
    <row r="1048" spans="3:16" x14ac:dyDescent="0.25">
      <c r="C1048" s="20" t="s">
        <v>9297</v>
      </c>
    </row>
    <row r="1050" spans="3:16" x14ac:dyDescent="0.25">
      <c r="C1050" s="438"/>
      <c r="D1050" s="439"/>
      <c r="E1050" s="439"/>
      <c r="F1050" s="439"/>
      <c r="G1050" s="439"/>
      <c r="H1050" s="439"/>
      <c r="I1050" s="439"/>
      <c r="J1050" s="439"/>
      <c r="K1050" s="439"/>
      <c r="L1050" s="439"/>
      <c r="M1050" s="439"/>
      <c r="N1050" s="439"/>
      <c r="O1050" s="439"/>
      <c r="P1050" s="440"/>
    </row>
    <row r="1051" spans="3:16" x14ac:dyDescent="0.25">
      <c r="C1051" s="441"/>
      <c r="D1051" s="442"/>
      <c r="E1051" s="442"/>
      <c r="F1051" s="442"/>
      <c r="G1051" s="442"/>
      <c r="H1051" s="442"/>
      <c r="I1051" s="442"/>
      <c r="J1051" s="442"/>
      <c r="K1051" s="442"/>
      <c r="L1051" s="442"/>
      <c r="M1051" s="442"/>
      <c r="N1051" s="442"/>
      <c r="O1051" s="442"/>
      <c r="P1051" s="443"/>
    </row>
    <row r="1052" spans="3:16" x14ac:dyDescent="0.25">
      <c r="C1052" s="441"/>
      <c r="D1052" s="442"/>
      <c r="E1052" s="442"/>
      <c r="F1052" s="442"/>
      <c r="G1052" s="442"/>
      <c r="H1052" s="442"/>
      <c r="I1052" s="442"/>
      <c r="J1052" s="442"/>
      <c r="K1052" s="442"/>
      <c r="L1052" s="442"/>
      <c r="M1052" s="442"/>
      <c r="N1052" s="442"/>
      <c r="O1052" s="442"/>
      <c r="P1052" s="443"/>
    </row>
    <row r="1053" spans="3:16" x14ac:dyDescent="0.25">
      <c r="C1053" s="441"/>
      <c r="D1053" s="442"/>
      <c r="E1053" s="442"/>
      <c r="F1053" s="442"/>
      <c r="G1053" s="442"/>
      <c r="H1053" s="442"/>
      <c r="I1053" s="442"/>
      <c r="J1053" s="442"/>
      <c r="K1053" s="442"/>
      <c r="L1053" s="442"/>
      <c r="M1053" s="442"/>
      <c r="N1053" s="442"/>
      <c r="O1053" s="442"/>
      <c r="P1053" s="443"/>
    </row>
    <row r="1054" spans="3:16" x14ac:dyDescent="0.25">
      <c r="C1054" s="441"/>
      <c r="D1054" s="442"/>
      <c r="E1054" s="442"/>
      <c r="F1054" s="442"/>
      <c r="G1054" s="442"/>
      <c r="H1054" s="442"/>
      <c r="I1054" s="442"/>
      <c r="J1054" s="442"/>
      <c r="K1054" s="442"/>
      <c r="L1054" s="442"/>
      <c r="M1054" s="442"/>
      <c r="N1054" s="442"/>
      <c r="O1054" s="442"/>
      <c r="P1054" s="443"/>
    </row>
    <row r="1055" spans="3:16" x14ac:dyDescent="0.25">
      <c r="C1055" s="444"/>
      <c r="D1055" s="445"/>
      <c r="E1055" s="445"/>
      <c r="F1055" s="445"/>
      <c r="G1055" s="445"/>
      <c r="H1055" s="445"/>
      <c r="I1055" s="445"/>
      <c r="J1055" s="445"/>
      <c r="K1055" s="445"/>
      <c r="L1055" s="445"/>
      <c r="M1055" s="445"/>
      <c r="N1055" s="445"/>
      <c r="O1055" s="445"/>
      <c r="P1055" s="446"/>
    </row>
    <row r="1058" spans="2:17" ht="15.75" x14ac:dyDescent="0.25">
      <c r="B1058" s="271" t="s">
        <v>9298</v>
      </c>
      <c r="C1058" s="271"/>
      <c r="D1058" s="271"/>
      <c r="E1058" s="271"/>
      <c r="F1058" s="271"/>
      <c r="G1058" s="271"/>
      <c r="H1058" s="271"/>
      <c r="I1058" s="271"/>
      <c r="J1058" s="271"/>
      <c r="K1058" s="271"/>
      <c r="L1058" s="271"/>
      <c r="M1058" s="271"/>
      <c r="N1058" s="271"/>
      <c r="O1058" s="271"/>
      <c r="P1058" s="271"/>
      <c r="Q1058" s="271"/>
    </row>
    <row r="1060" spans="2:17" x14ac:dyDescent="0.25">
      <c r="C1060" s="20" t="s">
        <v>9319</v>
      </c>
      <c r="D1060" s="132"/>
    </row>
    <row r="1063" spans="2:17" ht="39.75" customHeight="1" x14ac:dyDescent="0.25">
      <c r="C1063" s="161" t="s">
        <v>9299</v>
      </c>
      <c r="D1063" s="161" t="s">
        <v>9300</v>
      </c>
      <c r="E1063" s="161" t="s">
        <v>9301</v>
      </c>
      <c r="F1063" s="160" t="s">
        <v>9302</v>
      </c>
      <c r="G1063" s="161" t="s">
        <v>9303</v>
      </c>
      <c r="H1063" s="161" t="s">
        <v>9304</v>
      </c>
    </row>
    <row r="1064" spans="2:17" x14ac:dyDescent="0.25">
      <c r="C1064" s="77"/>
      <c r="D1064" s="77"/>
      <c r="E1064" s="77"/>
      <c r="F1064" s="77"/>
      <c r="G1064" s="77"/>
      <c r="H1064" s="77"/>
      <c r="J1064" s="96" t="str">
        <f>IF(AND(C1064="",D1064="",E1064="",F1064="",G1064="",H1064=""),"Debe completar los datos de al menos un tutor del entrenamiento","")</f>
        <v>Debe completar los datos de al menos un tutor del entrenamiento</v>
      </c>
    </row>
    <row r="1065" spans="2:17" x14ac:dyDescent="0.25">
      <c r="C1065" s="77"/>
      <c r="D1065" s="77"/>
      <c r="E1065" s="77"/>
      <c r="F1065" s="77"/>
      <c r="G1065" s="77"/>
      <c r="H1065" s="77"/>
    </row>
    <row r="1066" spans="2:17" x14ac:dyDescent="0.25">
      <c r="C1066" s="77"/>
      <c r="D1066" s="77"/>
      <c r="E1066" s="77"/>
      <c r="F1066" s="77"/>
      <c r="G1066" s="77"/>
      <c r="H1066" s="77"/>
    </row>
    <row r="1067" spans="2:17" x14ac:dyDescent="0.25">
      <c r="C1067" s="77"/>
      <c r="D1067" s="77"/>
      <c r="E1067" s="77"/>
      <c r="F1067" s="77"/>
      <c r="G1067" s="77"/>
      <c r="H1067" s="77"/>
    </row>
    <row r="1068" spans="2:17" x14ac:dyDescent="0.25">
      <c r="C1068" s="77"/>
      <c r="D1068" s="77"/>
      <c r="E1068" s="77"/>
      <c r="F1068" s="77"/>
      <c r="G1068" s="77"/>
      <c r="H1068" s="77"/>
    </row>
    <row r="1069" spans="2:17" x14ac:dyDescent="0.25">
      <c r="C1069" s="77"/>
      <c r="D1069" s="77"/>
      <c r="E1069" s="77"/>
      <c r="F1069" s="77"/>
      <c r="G1069" s="77"/>
      <c r="H1069" s="77"/>
    </row>
    <row r="1072" spans="2:17" ht="15.75" x14ac:dyDescent="0.25">
      <c r="B1072" s="271" t="s">
        <v>9305</v>
      </c>
      <c r="C1072" s="271"/>
      <c r="D1072" s="271"/>
      <c r="E1072" s="271"/>
      <c r="F1072" s="271"/>
      <c r="G1072" s="271"/>
      <c r="H1072" s="271"/>
      <c r="I1072" s="271"/>
      <c r="J1072" s="271"/>
      <c r="K1072" s="271"/>
      <c r="L1072" s="271"/>
      <c r="M1072" s="271"/>
      <c r="N1072" s="271"/>
      <c r="O1072" s="271"/>
      <c r="P1072" s="271"/>
      <c r="Q1072" s="271"/>
    </row>
    <row r="1075" spans="3:8" ht="45" x14ac:dyDescent="0.25">
      <c r="C1075" s="72" t="s">
        <v>9215</v>
      </c>
      <c r="D1075" s="72" t="s">
        <v>9216</v>
      </c>
      <c r="E1075" s="72" t="s">
        <v>9217</v>
      </c>
      <c r="F1075" s="72" t="s">
        <v>9218</v>
      </c>
      <c r="G1075" s="72" t="s">
        <v>9219</v>
      </c>
      <c r="H1075" s="72" t="s">
        <v>9220</v>
      </c>
    </row>
    <row r="1076" spans="3:8" x14ac:dyDescent="0.25">
      <c r="C1076" s="123" t="s">
        <v>9221</v>
      </c>
      <c r="D1076" s="266">
        <f>D912*H912*D914</f>
        <v>0</v>
      </c>
      <c r="E1076" s="120"/>
      <c r="F1076" s="119">
        <f>+D1076*E1076</f>
        <v>0</v>
      </c>
      <c r="G1076" s="120"/>
      <c r="H1076" s="119">
        <f t="shared" ref="H1076:H1080" si="4">+F1076-G1076</f>
        <v>0</v>
      </c>
    </row>
    <row r="1077" spans="3:8" x14ac:dyDescent="0.25">
      <c r="C1077" s="112" t="s">
        <v>9298</v>
      </c>
      <c r="D1077" s="266">
        <f>+D912-D1076</f>
        <v>0</v>
      </c>
      <c r="E1077" s="120"/>
      <c r="F1077" s="119">
        <f>+D1077*E1077</f>
        <v>0</v>
      </c>
      <c r="G1077" s="120"/>
      <c r="H1077" s="119">
        <f t="shared" si="4"/>
        <v>0</v>
      </c>
    </row>
    <row r="1078" spans="3:8" x14ac:dyDescent="0.25">
      <c r="C1078" s="123" t="s">
        <v>9208</v>
      </c>
      <c r="D1078" s="266">
        <f>+E965</f>
        <v>0</v>
      </c>
      <c r="E1078" s="120"/>
      <c r="F1078" s="119">
        <f>+D1078*E1078</f>
        <v>0</v>
      </c>
      <c r="G1078" s="120"/>
      <c r="H1078" s="119">
        <f t="shared" si="4"/>
        <v>0</v>
      </c>
    </row>
    <row r="1079" spans="3:8" x14ac:dyDescent="0.25">
      <c r="C1079" s="123" t="s">
        <v>9222</v>
      </c>
      <c r="D1079" s="266">
        <f>+E965</f>
        <v>0</v>
      </c>
      <c r="E1079" s="120"/>
      <c r="F1079" s="119">
        <f>+D1079*E1079</f>
        <v>0</v>
      </c>
      <c r="G1079" s="120"/>
      <c r="H1079" s="119">
        <f t="shared" si="4"/>
        <v>0</v>
      </c>
    </row>
    <row r="1080" spans="3:8" x14ac:dyDescent="0.25">
      <c r="C1080" s="167" t="s">
        <v>9223</v>
      </c>
      <c r="D1080" s="266">
        <f>+E965</f>
        <v>0</v>
      </c>
      <c r="E1080" s="120"/>
      <c r="F1080" s="119">
        <f>+D1080*E1080</f>
        <v>0</v>
      </c>
      <c r="G1080" s="120"/>
      <c r="H1080" s="119">
        <f t="shared" si="4"/>
        <v>0</v>
      </c>
    </row>
    <row r="1081" spans="3:8" x14ac:dyDescent="0.25">
      <c r="C1081" s="72" t="s">
        <v>7586</v>
      </c>
      <c r="D1081" s="74"/>
      <c r="E1081" s="141"/>
      <c r="F1081" s="141"/>
      <c r="G1081" s="119">
        <f>+G1076+G1077+G1078+G1079+G1080</f>
        <v>0</v>
      </c>
      <c r="H1081" s="119">
        <f>+H1076+H1077+H1078+H1079+H1080</f>
        <v>0</v>
      </c>
    </row>
    <row r="1084" spans="3:8" ht="15" customHeight="1" x14ac:dyDescent="0.25">
      <c r="D1084" s="434" t="s">
        <v>9322</v>
      </c>
      <c r="E1084" s="434"/>
      <c r="F1084" s="434"/>
    </row>
    <row r="1085" spans="3:8" x14ac:dyDescent="0.25">
      <c r="D1085" s="434"/>
      <c r="E1085" s="434"/>
      <c r="F1085" s="434"/>
    </row>
    <row r="1100" spans="2:17" x14ac:dyDescent="0.25">
      <c r="C1100" s="100" t="s">
        <v>9585</v>
      </c>
    </row>
    <row r="1102" spans="2:17" ht="15.75" x14ac:dyDescent="0.25">
      <c r="B1102" s="271" t="s">
        <v>7689</v>
      </c>
      <c r="C1102" s="271" t="s">
        <v>7689</v>
      </c>
      <c r="D1102" s="271"/>
      <c r="E1102" s="271"/>
      <c r="F1102" s="271"/>
      <c r="G1102" s="271"/>
      <c r="H1102" s="271"/>
      <c r="I1102" s="271"/>
      <c r="J1102" s="271"/>
      <c r="K1102" s="271"/>
      <c r="L1102" s="271"/>
      <c r="M1102" s="271"/>
      <c r="N1102" s="271"/>
      <c r="O1102" s="271"/>
      <c r="P1102" s="271"/>
      <c r="Q1102" s="271"/>
    </row>
    <row r="1106" spans="3:11" x14ac:dyDescent="0.25">
      <c r="C1106" s="20" t="s">
        <v>9276</v>
      </c>
      <c r="D1106" s="427"/>
      <c r="E1106" s="428"/>
      <c r="F1106" s="428"/>
      <c r="G1106" s="428"/>
      <c r="H1106" s="428"/>
      <c r="I1106" s="428"/>
      <c r="J1106" s="428"/>
      <c r="K1106" s="429"/>
    </row>
    <row r="1108" spans="3:11" x14ac:dyDescent="0.25">
      <c r="C1108" s="20" t="s">
        <v>7694</v>
      </c>
      <c r="D1108" s="78"/>
      <c r="F1108" s="20" t="s">
        <v>7695</v>
      </c>
      <c r="H1108" s="430"/>
      <c r="I1108" s="431"/>
    </row>
    <row r="1110" spans="3:11" x14ac:dyDescent="0.25">
      <c r="C1110" s="405" t="s">
        <v>7710</v>
      </c>
      <c r="D1110" s="406"/>
      <c r="E1110" s="406"/>
      <c r="F1110" s="406"/>
      <c r="G1110" s="406"/>
      <c r="H1110" s="406"/>
      <c r="I1110" s="406"/>
      <c r="J1110" s="407"/>
    </row>
    <row r="1111" spans="3:11" x14ac:dyDescent="0.25">
      <c r="C1111" s="57"/>
      <c r="D1111" s="58"/>
      <c r="E1111" s="58"/>
      <c r="F1111" s="58"/>
      <c r="G1111" s="58"/>
      <c r="H1111" s="58"/>
      <c r="I1111" s="58"/>
      <c r="J1111" s="59"/>
    </row>
    <row r="1112" spans="3:11" x14ac:dyDescent="0.25">
      <c r="C1112" s="63" t="s">
        <v>7697</v>
      </c>
      <c r="D1112" s="132"/>
      <c r="E1112" s="58"/>
      <c r="F1112" s="426" t="s">
        <v>9278</v>
      </c>
      <c r="G1112" s="426"/>
      <c r="H1112" s="133"/>
      <c r="I1112" s="58"/>
      <c r="J1112" s="59"/>
    </row>
    <row r="1113" spans="3:11" x14ac:dyDescent="0.25">
      <c r="C1113" s="57"/>
      <c r="D1113" s="58"/>
      <c r="E1113" s="58"/>
      <c r="F1113" s="58"/>
      <c r="G1113" s="58"/>
      <c r="H1113" s="58"/>
      <c r="I1113" s="58"/>
      <c r="J1113" s="59"/>
    </row>
    <row r="1114" spans="3:11" x14ac:dyDescent="0.25">
      <c r="C1114" s="63" t="s">
        <v>7696</v>
      </c>
      <c r="D1114" s="132"/>
      <c r="E1114" s="58"/>
      <c r="F1114" s="58"/>
      <c r="G1114" s="58"/>
      <c r="H1114" s="58"/>
      <c r="I1114" s="58"/>
      <c r="J1114" s="59"/>
    </row>
    <row r="1115" spans="3:11" x14ac:dyDescent="0.25">
      <c r="C1115" s="57"/>
      <c r="D1115" s="58"/>
      <c r="E1115" s="58"/>
      <c r="F1115" s="58"/>
      <c r="G1115" s="58"/>
      <c r="H1115" s="58"/>
      <c r="I1115" s="58"/>
      <c r="J1115" s="59"/>
    </row>
    <row r="1116" spans="3:11" x14ac:dyDescent="0.25">
      <c r="C1116" s="63" t="s">
        <v>7698</v>
      </c>
      <c r="D1116" s="132"/>
      <c r="E1116" s="58"/>
      <c r="F1116" s="58"/>
      <c r="G1116" s="58"/>
      <c r="H1116" s="58"/>
      <c r="I1116" s="58"/>
      <c r="J1116" s="59"/>
    </row>
    <row r="1117" spans="3:11" x14ac:dyDescent="0.25">
      <c r="C1117" s="57"/>
      <c r="D1117" s="58"/>
      <c r="E1117" s="58"/>
      <c r="F1117" s="58"/>
      <c r="G1117" s="58"/>
      <c r="H1117" s="58"/>
      <c r="I1117" s="58"/>
      <c r="J1117" s="59"/>
    </row>
    <row r="1118" spans="3:11" x14ac:dyDescent="0.25">
      <c r="C1118" s="408" t="str">
        <f>IF(D1114&gt;1,"Justifique cantidad de réplicas *","")</f>
        <v/>
      </c>
      <c r="D1118" s="409"/>
      <c r="E1118" s="304"/>
      <c r="F1118" s="304"/>
      <c r="G1118" s="304"/>
      <c r="H1118" s="304"/>
      <c r="I1118" s="304"/>
      <c r="J1118" s="59"/>
    </row>
    <row r="1119" spans="3:11" x14ac:dyDescent="0.25">
      <c r="C1119" s="60"/>
      <c r="D1119" s="61"/>
      <c r="E1119" s="61"/>
      <c r="F1119" s="61"/>
      <c r="G1119" s="61"/>
      <c r="H1119" s="61"/>
      <c r="I1119" s="61"/>
      <c r="J1119" s="62"/>
    </row>
    <row r="1121" spans="3:10" x14ac:dyDescent="0.25">
      <c r="C1121" s="279" t="s">
        <v>9277</v>
      </c>
      <c r="D1121" s="279"/>
      <c r="E1121" s="279"/>
      <c r="F1121" s="276"/>
      <c r="G1121" s="277"/>
      <c r="H1121" s="277"/>
      <c r="I1121" s="278"/>
    </row>
    <row r="1123" spans="3:10" x14ac:dyDescent="0.25">
      <c r="C1123" s="414" t="s">
        <v>9195</v>
      </c>
      <c r="D1123" s="415"/>
      <c r="E1123" s="415"/>
      <c r="F1123" s="415"/>
      <c r="G1123" s="415"/>
      <c r="H1123" s="415"/>
      <c r="I1123" s="415"/>
      <c r="J1123" s="416"/>
    </row>
    <row r="1125" spans="3:10" x14ac:dyDescent="0.25">
      <c r="C1125" s="20" t="s">
        <v>7566</v>
      </c>
      <c r="D1125" s="274"/>
      <c r="E1125" s="282"/>
      <c r="F1125" s="282"/>
      <c r="G1125" s="282"/>
      <c r="H1125" s="282"/>
      <c r="I1125" s="275"/>
    </row>
    <row r="1127" spans="3:10" x14ac:dyDescent="0.25">
      <c r="C1127" s="20" t="s">
        <v>7567</v>
      </c>
      <c r="D1127" s="79"/>
      <c r="F1127" s="20" t="s">
        <v>7568</v>
      </c>
      <c r="G1127" s="274"/>
      <c r="H1127" s="275"/>
    </row>
    <row r="1128" spans="3:10" x14ac:dyDescent="0.25">
      <c r="C1128" s="20"/>
      <c r="D1128" s="76" t="str">
        <f>IF(D1127&gt;0,VLOOKUP(D1127,Tablas!$K$5:$L$28,2,FALSE),"")</f>
        <v/>
      </c>
      <c r="E1128" s="19" t="str">
        <f>IF(D1127&gt;0,VLOOKUP(D1127,Tablas!$K$5:$M$28,3,FALSE),"")</f>
        <v/>
      </c>
      <c r="F1128" s="20"/>
      <c r="G1128" s="58"/>
    </row>
    <row r="1130" spans="3:10" x14ac:dyDescent="0.25">
      <c r="C1130" s="20" t="s">
        <v>7570</v>
      </c>
      <c r="D1130" s="79"/>
      <c r="F1130" s="20" t="s">
        <v>9226</v>
      </c>
      <c r="G1130" s="274"/>
      <c r="H1130" s="275"/>
    </row>
    <row r="1132" spans="3:10" x14ac:dyDescent="0.25">
      <c r="C1132" s="20" t="s">
        <v>7569</v>
      </c>
      <c r="D1132" s="79"/>
      <c r="F1132" s="20" t="s">
        <v>1180</v>
      </c>
      <c r="G1132" s="424" t="str">
        <f>IF(G1127&gt;0,VLOOKUP(I1132,Tablas!Y1004:AC3546,5,FALSE),"")</f>
        <v/>
      </c>
      <c r="H1132" s="425"/>
      <c r="I1132" s="19" t="str">
        <f>G1127&amp;D1127</f>
        <v/>
      </c>
    </row>
    <row r="1135" spans="3:10" x14ac:dyDescent="0.25">
      <c r="C1135" s="414" t="s">
        <v>9196</v>
      </c>
      <c r="D1135" s="415"/>
      <c r="E1135" s="415"/>
      <c r="F1135" s="415"/>
      <c r="G1135" s="415"/>
      <c r="H1135" s="415"/>
      <c r="I1135" s="415"/>
      <c r="J1135" s="416"/>
    </row>
    <row r="1137" spans="3:10" x14ac:dyDescent="0.25">
      <c r="C1137" s="20" t="s">
        <v>9198</v>
      </c>
      <c r="D1137" s="376"/>
      <c r="E1137" s="377"/>
      <c r="F1137" s="19" t="str">
        <f>IF(D1137=Tablas!$C$34,"Persona_Humana",IF(D1137=Tablas!$C$35,"Universidad",IF(D1137=Tablas!$C$36,"Escuela",IF(D1137=Tablas!$C$37,"Otras_Instituciones",""))))</f>
        <v/>
      </c>
    </row>
    <row r="1139" spans="3:10" x14ac:dyDescent="0.25">
      <c r="C1139" s="279" t="s">
        <v>9197</v>
      </c>
      <c r="D1139" s="421"/>
      <c r="E1139" s="399"/>
      <c r="F1139" s="400"/>
      <c r="G1139" s="400"/>
      <c r="H1139" s="400"/>
      <c r="I1139" s="400"/>
      <c r="J1139" s="401"/>
    </row>
    <row r="1141" spans="3:10" x14ac:dyDescent="0.25">
      <c r="C1141" s="75" t="str">
        <f>IF(OR(D1137=Tablas!$C$35,D1137=Tablas!$C$36,D1137=Tablas!$C$37),"Docentes","")</f>
        <v/>
      </c>
    </row>
    <row r="1143" spans="3:10" x14ac:dyDescent="0.25">
      <c r="C1143" s="179" t="str">
        <f>IF(OR(D1137=Tablas!$C$35,D1137=Tablas!$C$36,D1137=Tablas!$C$37),"CUIL/CUIT *","")</f>
        <v/>
      </c>
      <c r="D1143" s="179" t="str">
        <f>IF(OR(D1137=Tablas!$C$35,D1137=Tablas!$C$36,D1137=Tablas!$C$37),"Apellido *","")</f>
        <v/>
      </c>
      <c r="E1143" s="179" t="str">
        <f>IF(OR(D1137=Tablas!$C$35,D1137=Tablas!$C$36,D1137=Tablas!$C$37),"Nombre *","")</f>
        <v/>
      </c>
      <c r="F1143" s="179" t="str">
        <f>IF(OR(D1137=Tablas!$C$35,D1137=Tablas!$C$36,D1137=Tablas!$C$37),"Correo Electrónico *","")</f>
        <v/>
      </c>
      <c r="G1143" s="179" t="str">
        <f>IF(OR(D1137=Tablas!$C$35,D1137=Tablas!$C$36,D1137=Tablas!$C$37),"Trayectoria formativa del docente*","")</f>
        <v/>
      </c>
    </row>
    <row r="1144" spans="3:10" x14ac:dyDescent="0.25">
      <c r="C1144" s="177"/>
      <c r="D1144" s="178"/>
      <c r="E1144" s="178"/>
      <c r="F1144" s="178"/>
      <c r="G1144" s="178"/>
      <c r="I1144" s="96" t="str">
        <f>IF(AND(OR($D$137=Tablas!$C$35,$D$137=Tablas!$C$36,$D$137=Tablas!$C$37),C1144="",D1144="",E1144="",F1144="",G1144=""),"Debe completar los datos de al menos un docente del entrenamiento","")</f>
        <v/>
      </c>
    </row>
    <row r="1145" spans="3:10" x14ac:dyDescent="0.25">
      <c r="C1145" s="177"/>
      <c r="D1145" s="178"/>
      <c r="E1145" s="178"/>
      <c r="F1145" s="178"/>
      <c r="G1145" s="178"/>
    </row>
    <row r="1146" spans="3:10" x14ac:dyDescent="0.25">
      <c r="C1146" s="177"/>
      <c r="D1146" s="178"/>
      <c r="E1146" s="178"/>
      <c r="F1146" s="178"/>
      <c r="G1146" s="178"/>
    </row>
    <row r="1147" spans="3:10" x14ac:dyDescent="0.25">
      <c r="C1147" s="177"/>
      <c r="D1147" s="178"/>
      <c r="E1147" s="178"/>
      <c r="F1147" s="178"/>
      <c r="G1147" s="178"/>
    </row>
    <row r="1148" spans="3:10" x14ac:dyDescent="0.25">
      <c r="C1148" s="177"/>
      <c r="D1148" s="178"/>
      <c r="E1148" s="178"/>
      <c r="F1148" s="178"/>
      <c r="G1148" s="178"/>
    </row>
    <row r="1149" spans="3:10" x14ac:dyDescent="0.25">
      <c r="C1149" s="177"/>
      <c r="D1149" s="178"/>
      <c r="E1149" s="178"/>
      <c r="F1149" s="178"/>
      <c r="G1149" s="178"/>
    </row>
    <row r="1150" spans="3:10" x14ac:dyDescent="0.25">
      <c r="C1150" s="177"/>
      <c r="D1150" s="178"/>
      <c r="E1150" s="178"/>
      <c r="F1150" s="178"/>
      <c r="G1150" s="178"/>
    </row>
    <row r="1151" spans="3:10" x14ac:dyDescent="0.25">
      <c r="C1151" s="177"/>
      <c r="D1151" s="178"/>
      <c r="E1151" s="178"/>
      <c r="F1151" s="178"/>
      <c r="G1151" s="178"/>
    </row>
    <row r="1152" spans="3:10" x14ac:dyDescent="0.25">
      <c r="C1152" s="177"/>
      <c r="D1152" s="178"/>
      <c r="E1152" s="178"/>
      <c r="F1152" s="178"/>
      <c r="G1152" s="178"/>
    </row>
    <row r="1153" spans="2:17" x14ac:dyDescent="0.25">
      <c r="C1153" s="177"/>
      <c r="D1153" s="178"/>
      <c r="E1153" s="178"/>
      <c r="F1153" s="178"/>
      <c r="G1153" s="178"/>
    </row>
    <row r="1154" spans="2:17" x14ac:dyDescent="0.25">
      <c r="C1154" s="177"/>
      <c r="D1154" s="178"/>
      <c r="E1154" s="178"/>
      <c r="F1154" s="178"/>
      <c r="G1154" s="178"/>
    </row>
    <row r="1155" spans="2:17" x14ac:dyDescent="0.25">
      <c r="C1155" s="177"/>
      <c r="D1155" s="178"/>
      <c r="E1155" s="178"/>
      <c r="F1155" s="178"/>
      <c r="G1155" s="178"/>
    </row>
    <row r="1156" spans="2:17" x14ac:dyDescent="0.25">
      <c r="C1156" s="177"/>
      <c r="D1156" s="178"/>
      <c r="E1156" s="178"/>
      <c r="F1156" s="178"/>
      <c r="G1156" s="178"/>
    </row>
    <row r="1157" spans="2:17" x14ac:dyDescent="0.25">
      <c r="C1157" s="177"/>
      <c r="D1157" s="178"/>
      <c r="E1157" s="178"/>
      <c r="F1157" s="178"/>
      <c r="G1157" s="178"/>
    </row>
    <row r="1158" spans="2:17" x14ac:dyDescent="0.25">
      <c r="C1158" s="177"/>
      <c r="D1158" s="178"/>
      <c r="E1158" s="178"/>
      <c r="F1158" s="178"/>
      <c r="G1158" s="178"/>
    </row>
    <row r="1161" spans="2:17" ht="15.75" x14ac:dyDescent="0.25">
      <c r="B1161" s="271" t="s">
        <v>9201</v>
      </c>
      <c r="C1161" s="271"/>
      <c r="D1161" s="271"/>
      <c r="E1161" s="271"/>
      <c r="F1161" s="271"/>
      <c r="G1161" s="271"/>
      <c r="H1161" s="271"/>
      <c r="I1161" s="271"/>
      <c r="J1161" s="271"/>
      <c r="K1161" s="271"/>
      <c r="L1161" s="271"/>
      <c r="M1161" s="271"/>
      <c r="N1161" s="271"/>
      <c r="O1161" s="271"/>
      <c r="P1161" s="271"/>
      <c r="Q1161" s="271"/>
    </row>
    <row r="1164" spans="2:17" x14ac:dyDescent="0.25">
      <c r="D1164" s="102" t="s">
        <v>9202</v>
      </c>
      <c r="E1164" s="102" t="s">
        <v>9203</v>
      </c>
    </row>
    <row r="1165" spans="2:17" x14ac:dyDescent="0.25">
      <c r="C1165" s="64" t="s">
        <v>7585</v>
      </c>
      <c r="D1165" s="134"/>
      <c r="E1165" s="134"/>
    </row>
    <row r="1166" spans="2:17" x14ac:dyDescent="0.25">
      <c r="C1166" s="102" t="s">
        <v>7586</v>
      </c>
      <c r="D1166" s="64">
        <f>+D1165</f>
        <v>0</v>
      </c>
      <c r="E1166" s="64">
        <f>+E1165</f>
        <v>0</v>
      </c>
    </row>
    <row r="1168" spans="2:17" ht="15.75" x14ac:dyDescent="0.25">
      <c r="B1168" s="271" t="s">
        <v>9279</v>
      </c>
      <c r="C1168" s="271"/>
      <c r="D1168" s="271"/>
      <c r="E1168" s="271"/>
      <c r="F1168" s="271"/>
      <c r="G1168" s="271"/>
      <c r="H1168" s="271"/>
      <c r="I1168" s="271"/>
      <c r="J1168" s="271"/>
      <c r="K1168" s="271"/>
      <c r="L1168" s="271"/>
      <c r="M1168" s="271"/>
      <c r="N1168" s="271"/>
      <c r="O1168" s="271"/>
      <c r="P1168" s="271"/>
      <c r="Q1168" s="271"/>
    </row>
    <row r="1170" spans="3:16" x14ac:dyDescent="0.25">
      <c r="C1170" s="355" t="s">
        <v>9280</v>
      </c>
      <c r="D1170" s="355"/>
      <c r="E1170" s="355"/>
      <c r="F1170" s="355"/>
      <c r="G1170" s="355"/>
      <c r="H1170" s="433"/>
      <c r="I1170" s="164"/>
    </row>
    <row r="1172" spans="3:16" x14ac:dyDescent="0.25">
      <c r="C1172" s="20" t="str">
        <f>IF(I1170="SI","¿Cuántos? *","")</f>
        <v/>
      </c>
      <c r="D1172" s="187"/>
    </row>
    <row r="1174" spans="3:16" x14ac:dyDescent="0.25">
      <c r="C1174" s="288" t="str">
        <f>IF(I1170="SI","¿En qué puestos serán incorporados? *","")</f>
        <v/>
      </c>
      <c r="D1174" s="288"/>
      <c r="E1174" s="432"/>
      <c r="F1174" s="432"/>
      <c r="G1174" s="432"/>
      <c r="H1174" s="432"/>
      <c r="I1174" s="432"/>
      <c r="J1174" s="432"/>
      <c r="K1174" s="432"/>
      <c r="L1174" s="432"/>
      <c r="M1174" s="432"/>
      <c r="N1174" s="432"/>
      <c r="O1174" s="432"/>
      <c r="P1174" s="432"/>
    </row>
    <row r="1176" spans="3:16" x14ac:dyDescent="0.25">
      <c r="C1176" s="355" t="str">
        <f>IF(I1170="SI","Indique a que grupo pertenecen los desocupados a incorporar *","")</f>
        <v/>
      </c>
      <c r="D1176" s="355"/>
      <c r="E1176" s="355"/>
      <c r="F1176" s="355"/>
      <c r="G1176" s="355"/>
      <c r="H1176" s="355"/>
    </row>
    <row r="1178" spans="3:16" x14ac:dyDescent="0.25">
      <c r="C1178" s="38"/>
      <c r="D1178" s="38"/>
      <c r="E1178" s="166" t="str">
        <f>IF(I1170="SI","18 a 24 años","")</f>
        <v/>
      </c>
      <c r="F1178" s="166" t="str">
        <f>IF(I1170="SI","25 a 44 años","")</f>
        <v/>
      </c>
      <c r="G1178" s="166" t="str">
        <f>IF(I1170="SI","Mayores de 45 años","")</f>
        <v/>
      </c>
      <c r="H1178" s="166" t="str">
        <f>IF(I1170="SI","Total","")</f>
        <v/>
      </c>
    </row>
    <row r="1179" spans="3:16" x14ac:dyDescent="0.25">
      <c r="C1179" s="395" t="str">
        <f>IF(I1170="SI","En general","")</f>
        <v/>
      </c>
      <c r="D1179" s="395"/>
      <c r="E1179" s="188"/>
      <c r="F1179" s="188"/>
      <c r="G1179" s="188"/>
      <c r="H1179" s="189" t="str">
        <f>IF(I1170="SI",+E1179+F1179+G1179,"")</f>
        <v/>
      </c>
    </row>
    <row r="1180" spans="3:16" x14ac:dyDescent="0.25">
      <c r="C1180" s="395" t="str">
        <f>IF(I1170="SI","Con Discapacidad ","")</f>
        <v/>
      </c>
      <c r="D1180" s="395"/>
      <c r="E1180" s="188"/>
      <c r="F1180" s="188"/>
      <c r="G1180" s="188"/>
      <c r="H1180" s="189" t="str">
        <f>IF(I1170="SI",+E1180+F1180+G1180,"")</f>
        <v/>
      </c>
    </row>
    <row r="1181" spans="3:16" x14ac:dyDescent="0.25">
      <c r="C1181" s="395" t="str">
        <f>IF(I1170="SI","Incluidos en el Seguro de Capacitación y Empleo (SCyE)","")</f>
        <v/>
      </c>
      <c r="D1181" s="395"/>
      <c r="E1181" s="188"/>
      <c r="F1181" s="188"/>
      <c r="G1181" s="188"/>
      <c r="H1181" s="189" t="str">
        <f>IF(I1170="SI",+E1181+F1181+G1181,"")</f>
        <v/>
      </c>
    </row>
    <row r="1182" spans="3:16" x14ac:dyDescent="0.25">
      <c r="C1182" s="386" t="str">
        <f>IF(I1170="SI","Total","")</f>
        <v/>
      </c>
      <c r="D1182" s="386"/>
      <c r="E1182" s="189" t="str">
        <f>IF(I1170="SI",+E1179+E1180+E1181,"")</f>
        <v/>
      </c>
      <c r="F1182" s="189" t="str">
        <f>IF(I1170="SI",+F1181+F1180+F1179,"")</f>
        <v/>
      </c>
      <c r="G1182" s="189" t="str">
        <f>IF(I1170="SI",+G1181+G1180+G1179,"")</f>
        <v/>
      </c>
      <c r="H1182" s="189" t="str">
        <f>IF(I1170="SI",+H1179+H1180+H1181,"")</f>
        <v/>
      </c>
    </row>
    <row r="1185" spans="2:17" ht="15.75" x14ac:dyDescent="0.25">
      <c r="B1185" s="271" t="s">
        <v>9281</v>
      </c>
      <c r="C1185" s="271"/>
      <c r="D1185" s="271"/>
      <c r="E1185" s="271"/>
      <c r="F1185" s="271"/>
      <c r="G1185" s="271"/>
      <c r="H1185" s="271"/>
      <c r="I1185" s="271"/>
      <c r="J1185" s="271"/>
      <c r="K1185" s="271"/>
      <c r="L1185" s="271"/>
      <c r="M1185" s="271"/>
      <c r="N1185" s="271"/>
      <c r="O1185" s="271"/>
      <c r="P1185" s="271"/>
      <c r="Q1185" s="271"/>
    </row>
    <row r="1188" spans="2:17" ht="60" customHeight="1" x14ac:dyDescent="0.25">
      <c r="C1188" s="392" t="str">
        <f>IF('Empresa Cooperativa'!D1012=Tablas!C1004,"Tamaño de la empresa según dotación de personal","")</f>
        <v>Tamaño de la empresa según dotación de personal</v>
      </c>
      <c r="D1188" s="392" t="s">
        <v>9282</v>
      </c>
      <c r="E1188" s="435" t="s">
        <v>9286</v>
      </c>
      <c r="F1188" s="435"/>
      <c r="G1188" s="435"/>
    </row>
    <row r="1189" spans="2:17" ht="30" x14ac:dyDescent="0.25">
      <c r="C1189" s="392"/>
      <c r="D1189" s="392"/>
      <c r="E1189" s="110" t="s">
        <v>9283</v>
      </c>
      <c r="F1189" s="110" t="s">
        <v>9284</v>
      </c>
      <c r="G1189" s="169" t="s">
        <v>9285</v>
      </c>
    </row>
    <row r="1190" spans="2:17" x14ac:dyDescent="0.25">
      <c r="C11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11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11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1190" s="120"/>
      <c r="G1190" s="119" t="e">
        <f>+E1190+F1190</f>
        <v>#VALUE!</v>
      </c>
    </row>
    <row r="1193" spans="2:17" x14ac:dyDescent="0.25">
      <c r="C1193" s="436" t="s">
        <v>9287</v>
      </c>
      <c r="D1193" s="437"/>
      <c r="E1193" s="437"/>
      <c r="F1193" s="437"/>
      <c r="G1193" s="437"/>
      <c r="H1193" s="115"/>
      <c r="I1193" s="115"/>
      <c r="J1193" s="115"/>
    </row>
    <row r="1194" spans="2:17" ht="60" x14ac:dyDescent="0.25">
      <c r="C1194" s="169" t="s">
        <v>9288</v>
      </c>
      <c r="D1194" s="169" t="s">
        <v>9289</v>
      </c>
      <c r="E1194" s="169" t="s">
        <v>9321</v>
      </c>
      <c r="F1194" s="169" t="s">
        <v>9290</v>
      </c>
      <c r="G1194" s="169" t="s">
        <v>9291</v>
      </c>
      <c r="H1194" s="104"/>
      <c r="I1194" s="104"/>
      <c r="J1194" s="104"/>
      <c r="K1194" s="104"/>
    </row>
    <row r="1195" spans="2:17" x14ac:dyDescent="0.25">
      <c r="C1195" s="118">
        <f>+D1172</f>
        <v>0</v>
      </c>
      <c r="D1195" s="140" t="str">
        <f>+E1190</f>
        <v/>
      </c>
      <c r="E1195" s="139">
        <f>+D1116</f>
        <v>0</v>
      </c>
      <c r="F1195" s="120" t="e">
        <f>C1195*D1195*E1195</f>
        <v>#VALUE!</v>
      </c>
      <c r="G1195" s="135"/>
      <c r="H1195" s="116"/>
      <c r="I1195" s="58"/>
      <c r="J1195" s="58"/>
      <c r="K1195" s="58"/>
    </row>
    <row r="1196" spans="2:17" x14ac:dyDescent="0.25">
      <c r="C1196" s="58"/>
      <c r="D1196" s="58"/>
      <c r="E1196" s="58"/>
      <c r="F1196" s="58"/>
      <c r="G1196" s="58"/>
      <c r="H1196" s="58"/>
      <c r="I1196" s="58"/>
      <c r="J1196" s="58"/>
    </row>
    <row r="1197" spans="2:17" x14ac:dyDescent="0.25">
      <c r="C1197" s="113"/>
      <c r="D1197" s="114"/>
      <c r="E1197" s="58"/>
      <c r="F1197" s="58"/>
      <c r="G1197" s="58"/>
      <c r="H1197" s="58"/>
      <c r="I1197" s="58"/>
      <c r="J1197" s="58"/>
    </row>
    <row r="1198" spans="2:17" ht="15.75" x14ac:dyDescent="0.25">
      <c r="B1198" s="271" t="s">
        <v>9207</v>
      </c>
      <c r="C1198" s="271"/>
      <c r="D1198" s="271"/>
      <c r="E1198" s="271"/>
      <c r="F1198" s="271"/>
      <c r="G1198" s="271"/>
      <c r="H1198" s="271"/>
      <c r="I1198" s="271"/>
      <c r="J1198" s="271"/>
      <c r="K1198" s="271"/>
      <c r="L1198" s="271"/>
      <c r="M1198" s="271"/>
      <c r="N1198" s="271"/>
      <c r="O1198" s="271"/>
      <c r="P1198" s="271"/>
      <c r="Q1198" s="271"/>
    </row>
    <row r="1200" spans="2:17" x14ac:dyDescent="0.25">
      <c r="B1200" s="288"/>
      <c r="C1200" s="288"/>
      <c r="D1200" s="288"/>
      <c r="E1200" s="288"/>
      <c r="F1200" s="288"/>
      <c r="G1200" s="288"/>
      <c r="H1200" s="288"/>
      <c r="I1200" s="288"/>
      <c r="J1200" s="288"/>
      <c r="K1200" s="288"/>
      <c r="L1200" s="288"/>
      <c r="M1200" s="288"/>
      <c r="N1200" s="288"/>
      <c r="O1200" s="288"/>
      <c r="P1200" s="288"/>
      <c r="Q1200" s="288"/>
    </row>
    <row r="1202" spans="2:17" ht="45.75" customHeight="1" x14ac:dyDescent="0.25">
      <c r="D1202" s="390" t="s">
        <v>9292</v>
      </c>
      <c r="E1202" s="391"/>
      <c r="F1202" s="390" t="s">
        <v>9293</v>
      </c>
      <c r="G1202" s="391"/>
      <c r="H1202" s="390" t="s">
        <v>9294</v>
      </c>
      <c r="I1202" s="392"/>
      <c r="J1202" s="392"/>
    </row>
    <row r="1203" spans="2:17" x14ac:dyDescent="0.25">
      <c r="D1203" s="393"/>
      <c r="E1203" s="393"/>
      <c r="F1203" s="394"/>
      <c r="G1203" s="394"/>
      <c r="H1203" s="394"/>
      <c r="I1203" s="394"/>
      <c r="J1203" s="394"/>
    </row>
    <row r="1204" spans="2:17" x14ac:dyDescent="0.25">
      <c r="D1204" s="393"/>
      <c r="E1204" s="393"/>
      <c r="F1204" s="394"/>
      <c r="G1204" s="394"/>
      <c r="H1204" s="394"/>
      <c r="I1204" s="394"/>
      <c r="J1204" s="394"/>
    </row>
    <row r="1205" spans="2:17" x14ac:dyDescent="0.25">
      <c r="D1205" s="393"/>
      <c r="E1205" s="393"/>
      <c r="F1205" s="394"/>
      <c r="G1205" s="394"/>
      <c r="H1205" s="394"/>
      <c r="I1205" s="394"/>
      <c r="J1205" s="394"/>
    </row>
    <row r="1206" spans="2:17" x14ac:dyDescent="0.25">
      <c r="D1206" s="393"/>
      <c r="E1206" s="393"/>
      <c r="F1206" s="394"/>
      <c r="G1206" s="394"/>
      <c r="H1206" s="394"/>
      <c r="I1206" s="394"/>
      <c r="J1206" s="394"/>
    </row>
    <row r="1209" spans="2:17" ht="15.75" x14ac:dyDescent="0.25">
      <c r="B1209" s="271" t="s">
        <v>9210</v>
      </c>
      <c r="C1209" s="271"/>
      <c r="D1209" s="271"/>
      <c r="E1209" s="271"/>
      <c r="F1209" s="271"/>
      <c r="G1209" s="271"/>
      <c r="H1209" s="271"/>
      <c r="I1209" s="271"/>
      <c r="J1209" s="271"/>
      <c r="K1209" s="271"/>
      <c r="L1209" s="271"/>
      <c r="M1209" s="271"/>
      <c r="N1209" s="271"/>
      <c r="O1209" s="271"/>
      <c r="P1209" s="271"/>
      <c r="Q1209" s="271"/>
    </row>
    <row r="1212" spans="2:17" x14ac:dyDescent="0.25">
      <c r="C1212" s="20" t="s">
        <v>9211</v>
      </c>
    </row>
    <row r="1214" spans="2:17" x14ac:dyDescent="0.25">
      <c r="C1214" s="438"/>
      <c r="D1214" s="439"/>
      <c r="E1214" s="439"/>
      <c r="F1214" s="439"/>
      <c r="G1214" s="439"/>
      <c r="H1214" s="439"/>
      <c r="I1214" s="439"/>
      <c r="J1214" s="439"/>
      <c r="K1214" s="439"/>
      <c r="L1214" s="439"/>
      <c r="M1214" s="439"/>
      <c r="N1214" s="439"/>
      <c r="O1214" s="439"/>
      <c r="P1214" s="440"/>
    </row>
    <row r="1215" spans="2:17" x14ac:dyDescent="0.25">
      <c r="C1215" s="441"/>
      <c r="D1215" s="442"/>
      <c r="E1215" s="442"/>
      <c r="F1215" s="442"/>
      <c r="G1215" s="442"/>
      <c r="H1215" s="442"/>
      <c r="I1215" s="442"/>
      <c r="J1215" s="442"/>
      <c r="K1215" s="442"/>
      <c r="L1215" s="442"/>
      <c r="M1215" s="442"/>
      <c r="N1215" s="442"/>
      <c r="O1215" s="442"/>
      <c r="P1215" s="443"/>
    </row>
    <row r="1216" spans="2:17" x14ac:dyDescent="0.25">
      <c r="C1216" s="441"/>
      <c r="D1216" s="442"/>
      <c r="E1216" s="442"/>
      <c r="F1216" s="442"/>
      <c r="G1216" s="442"/>
      <c r="H1216" s="442"/>
      <c r="I1216" s="442"/>
      <c r="J1216" s="442"/>
      <c r="K1216" s="442"/>
      <c r="L1216" s="442"/>
      <c r="M1216" s="442"/>
      <c r="N1216" s="442"/>
      <c r="O1216" s="442"/>
      <c r="P1216" s="443"/>
    </row>
    <row r="1217" spans="3:16" x14ac:dyDescent="0.25">
      <c r="C1217" s="441"/>
      <c r="D1217" s="442"/>
      <c r="E1217" s="442"/>
      <c r="F1217" s="442"/>
      <c r="G1217" s="442"/>
      <c r="H1217" s="442"/>
      <c r="I1217" s="442"/>
      <c r="J1217" s="442"/>
      <c r="K1217" s="442"/>
      <c r="L1217" s="442"/>
      <c r="M1217" s="442"/>
      <c r="N1217" s="442"/>
      <c r="O1217" s="442"/>
      <c r="P1217" s="443"/>
    </row>
    <row r="1218" spans="3:16" x14ac:dyDescent="0.25">
      <c r="C1218" s="441"/>
      <c r="D1218" s="442"/>
      <c r="E1218" s="442"/>
      <c r="F1218" s="442"/>
      <c r="G1218" s="442"/>
      <c r="H1218" s="442"/>
      <c r="I1218" s="442"/>
      <c r="J1218" s="442"/>
      <c r="K1218" s="442"/>
      <c r="L1218" s="442"/>
      <c r="M1218" s="442"/>
      <c r="N1218" s="442"/>
      <c r="O1218" s="442"/>
      <c r="P1218" s="443"/>
    </row>
    <row r="1219" spans="3:16" x14ac:dyDescent="0.25">
      <c r="C1219" s="444"/>
      <c r="D1219" s="445"/>
      <c r="E1219" s="445"/>
      <c r="F1219" s="445"/>
      <c r="G1219" s="445"/>
      <c r="H1219" s="445"/>
      <c r="I1219" s="445"/>
      <c r="J1219" s="445"/>
      <c r="K1219" s="445"/>
      <c r="L1219" s="445"/>
      <c r="M1219" s="445"/>
      <c r="N1219" s="445"/>
      <c r="O1219" s="445"/>
      <c r="P1219" s="446"/>
    </row>
    <row r="1221" spans="3:16" x14ac:dyDescent="0.25">
      <c r="C1221" s="20" t="s">
        <v>9212</v>
      </c>
    </row>
    <row r="1223" spans="3:16" x14ac:dyDescent="0.25">
      <c r="C1223" s="438"/>
      <c r="D1223" s="439"/>
      <c r="E1223" s="439"/>
      <c r="F1223" s="439"/>
      <c r="G1223" s="439"/>
      <c r="H1223" s="439"/>
      <c r="I1223" s="439"/>
      <c r="J1223" s="439"/>
      <c r="K1223" s="439"/>
      <c r="L1223" s="439"/>
      <c r="M1223" s="439"/>
      <c r="N1223" s="439"/>
      <c r="O1223" s="439"/>
      <c r="P1223" s="440"/>
    </row>
    <row r="1224" spans="3:16" x14ac:dyDescent="0.25">
      <c r="C1224" s="441"/>
      <c r="D1224" s="442"/>
      <c r="E1224" s="442"/>
      <c r="F1224" s="442"/>
      <c r="G1224" s="442"/>
      <c r="H1224" s="442"/>
      <c r="I1224" s="442"/>
      <c r="J1224" s="442"/>
      <c r="K1224" s="442"/>
      <c r="L1224" s="442"/>
      <c r="M1224" s="442"/>
      <c r="N1224" s="442"/>
      <c r="O1224" s="442"/>
      <c r="P1224" s="443"/>
    </row>
    <row r="1225" spans="3:16" x14ac:dyDescent="0.25">
      <c r="C1225" s="441"/>
      <c r="D1225" s="442"/>
      <c r="E1225" s="442"/>
      <c r="F1225" s="442"/>
      <c r="G1225" s="442"/>
      <c r="H1225" s="442"/>
      <c r="I1225" s="442"/>
      <c r="J1225" s="442"/>
      <c r="K1225" s="442"/>
      <c r="L1225" s="442"/>
      <c r="M1225" s="442"/>
      <c r="N1225" s="442"/>
      <c r="O1225" s="442"/>
      <c r="P1225" s="443"/>
    </row>
    <row r="1226" spans="3:16" x14ac:dyDescent="0.25">
      <c r="C1226" s="441"/>
      <c r="D1226" s="442"/>
      <c r="E1226" s="442"/>
      <c r="F1226" s="442"/>
      <c r="G1226" s="442"/>
      <c r="H1226" s="442"/>
      <c r="I1226" s="442"/>
      <c r="J1226" s="442"/>
      <c r="K1226" s="442"/>
      <c r="L1226" s="442"/>
      <c r="M1226" s="442"/>
      <c r="N1226" s="442"/>
      <c r="O1226" s="442"/>
      <c r="P1226" s="443"/>
    </row>
    <row r="1227" spans="3:16" x14ac:dyDescent="0.25">
      <c r="C1227" s="441"/>
      <c r="D1227" s="442"/>
      <c r="E1227" s="442"/>
      <c r="F1227" s="442"/>
      <c r="G1227" s="442"/>
      <c r="H1227" s="442"/>
      <c r="I1227" s="442"/>
      <c r="J1227" s="442"/>
      <c r="K1227" s="442"/>
      <c r="L1227" s="442"/>
      <c r="M1227" s="442"/>
      <c r="N1227" s="442"/>
      <c r="O1227" s="442"/>
      <c r="P1227" s="443"/>
    </row>
    <row r="1228" spans="3:16" x14ac:dyDescent="0.25">
      <c r="C1228" s="444"/>
      <c r="D1228" s="445"/>
      <c r="E1228" s="445"/>
      <c r="F1228" s="445"/>
      <c r="G1228" s="445"/>
      <c r="H1228" s="445"/>
      <c r="I1228" s="445"/>
      <c r="J1228" s="445"/>
      <c r="K1228" s="445"/>
      <c r="L1228" s="445"/>
      <c r="M1228" s="445"/>
      <c r="N1228" s="445"/>
      <c r="O1228" s="445"/>
      <c r="P1228" s="446"/>
    </row>
    <row r="1230" spans="3:16" x14ac:dyDescent="0.25">
      <c r="C1230" s="20" t="s">
        <v>9295</v>
      </c>
    </row>
    <row r="1232" spans="3:16" x14ac:dyDescent="0.25">
      <c r="C1232" s="438"/>
      <c r="D1232" s="439"/>
      <c r="E1232" s="439"/>
      <c r="F1232" s="439"/>
      <c r="G1232" s="439"/>
      <c r="H1232" s="439"/>
      <c r="I1232" s="439"/>
      <c r="J1232" s="439"/>
      <c r="K1232" s="439"/>
      <c r="L1232" s="439"/>
      <c r="M1232" s="439"/>
      <c r="N1232" s="439"/>
      <c r="O1232" s="439"/>
      <c r="P1232" s="440"/>
    </row>
    <row r="1233" spans="3:16" x14ac:dyDescent="0.25">
      <c r="C1233" s="441"/>
      <c r="D1233" s="442"/>
      <c r="E1233" s="442"/>
      <c r="F1233" s="442"/>
      <c r="G1233" s="442"/>
      <c r="H1233" s="442"/>
      <c r="I1233" s="442"/>
      <c r="J1233" s="442"/>
      <c r="K1233" s="442"/>
      <c r="L1233" s="442"/>
      <c r="M1233" s="442"/>
      <c r="N1233" s="442"/>
      <c r="O1233" s="442"/>
      <c r="P1233" s="443"/>
    </row>
    <row r="1234" spans="3:16" x14ac:dyDescent="0.25">
      <c r="C1234" s="441"/>
      <c r="D1234" s="442"/>
      <c r="E1234" s="442"/>
      <c r="F1234" s="442"/>
      <c r="G1234" s="442"/>
      <c r="H1234" s="442"/>
      <c r="I1234" s="442"/>
      <c r="J1234" s="442"/>
      <c r="K1234" s="442"/>
      <c r="L1234" s="442"/>
      <c r="M1234" s="442"/>
      <c r="N1234" s="442"/>
      <c r="O1234" s="442"/>
      <c r="P1234" s="443"/>
    </row>
    <row r="1235" spans="3:16" x14ac:dyDescent="0.25">
      <c r="C1235" s="441"/>
      <c r="D1235" s="442"/>
      <c r="E1235" s="442"/>
      <c r="F1235" s="442"/>
      <c r="G1235" s="442"/>
      <c r="H1235" s="442"/>
      <c r="I1235" s="442"/>
      <c r="J1235" s="442"/>
      <c r="K1235" s="442"/>
      <c r="L1235" s="442"/>
      <c r="M1235" s="442"/>
      <c r="N1235" s="442"/>
      <c r="O1235" s="442"/>
      <c r="P1235" s="443"/>
    </row>
    <row r="1236" spans="3:16" x14ac:dyDescent="0.25">
      <c r="C1236" s="441"/>
      <c r="D1236" s="442"/>
      <c r="E1236" s="442"/>
      <c r="F1236" s="442"/>
      <c r="G1236" s="442"/>
      <c r="H1236" s="442"/>
      <c r="I1236" s="442"/>
      <c r="J1236" s="442"/>
      <c r="K1236" s="442"/>
      <c r="L1236" s="442"/>
      <c r="M1236" s="442"/>
      <c r="N1236" s="442"/>
      <c r="O1236" s="442"/>
      <c r="P1236" s="443"/>
    </row>
    <row r="1237" spans="3:16" x14ac:dyDescent="0.25">
      <c r="C1237" s="444"/>
      <c r="D1237" s="445"/>
      <c r="E1237" s="445"/>
      <c r="F1237" s="445"/>
      <c r="G1237" s="445"/>
      <c r="H1237" s="445"/>
      <c r="I1237" s="445"/>
      <c r="J1237" s="445"/>
      <c r="K1237" s="445"/>
      <c r="L1237" s="445"/>
      <c r="M1237" s="445"/>
      <c r="N1237" s="445"/>
      <c r="O1237" s="445"/>
      <c r="P1237" s="446"/>
    </row>
    <row r="1239" spans="3:16" x14ac:dyDescent="0.25">
      <c r="C1239" s="20" t="s">
        <v>9296</v>
      </c>
    </row>
    <row r="1241" spans="3:16" x14ac:dyDescent="0.25">
      <c r="C1241" s="438"/>
      <c r="D1241" s="439"/>
      <c r="E1241" s="439"/>
      <c r="F1241" s="439"/>
      <c r="G1241" s="439"/>
      <c r="H1241" s="439"/>
      <c r="I1241" s="439"/>
      <c r="J1241" s="439"/>
      <c r="K1241" s="439"/>
      <c r="L1241" s="439"/>
      <c r="M1241" s="439"/>
      <c r="N1241" s="439"/>
      <c r="O1241" s="439"/>
      <c r="P1241" s="440"/>
    </row>
    <row r="1242" spans="3:16" x14ac:dyDescent="0.25">
      <c r="C1242" s="441"/>
      <c r="D1242" s="442"/>
      <c r="E1242" s="442"/>
      <c r="F1242" s="442"/>
      <c r="G1242" s="442"/>
      <c r="H1242" s="442"/>
      <c r="I1242" s="442"/>
      <c r="J1242" s="442"/>
      <c r="K1242" s="442"/>
      <c r="L1242" s="442"/>
      <c r="M1242" s="442"/>
      <c r="N1242" s="442"/>
      <c r="O1242" s="442"/>
      <c r="P1242" s="443"/>
    </row>
    <row r="1243" spans="3:16" x14ac:dyDescent="0.25">
      <c r="C1243" s="441"/>
      <c r="D1243" s="442"/>
      <c r="E1243" s="442"/>
      <c r="F1243" s="442"/>
      <c r="G1243" s="442"/>
      <c r="H1243" s="442"/>
      <c r="I1243" s="442"/>
      <c r="J1243" s="442"/>
      <c r="K1243" s="442"/>
      <c r="L1243" s="442"/>
      <c r="M1243" s="442"/>
      <c r="N1243" s="442"/>
      <c r="O1243" s="442"/>
      <c r="P1243" s="443"/>
    </row>
    <row r="1244" spans="3:16" x14ac:dyDescent="0.25">
      <c r="C1244" s="441"/>
      <c r="D1244" s="442"/>
      <c r="E1244" s="442"/>
      <c r="F1244" s="442"/>
      <c r="G1244" s="442"/>
      <c r="H1244" s="442"/>
      <c r="I1244" s="442"/>
      <c r="J1244" s="442"/>
      <c r="K1244" s="442"/>
      <c r="L1244" s="442"/>
      <c r="M1244" s="442"/>
      <c r="N1244" s="442"/>
      <c r="O1244" s="442"/>
      <c r="P1244" s="443"/>
    </row>
    <row r="1245" spans="3:16" x14ac:dyDescent="0.25">
      <c r="C1245" s="441"/>
      <c r="D1245" s="442"/>
      <c r="E1245" s="442"/>
      <c r="F1245" s="442"/>
      <c r="G1245" s="442"/>
      <c r="H1245" s="442"/>
      <c r="I1245" s="442"/>
      <c r="J1245" s="442"/>
      <c r="K1245" s="442"/>
      <c r="L1245" s="442"/>
      <c r="M1245" s="442"/>
      <c r="N1245" s="442"/>
      <c r="O1245" s="442"/>
      <c r="P1245" s="443"/>
    </row>
    <row r="1246" spans="3:16" x14ac:dyDescent="0.25">
      <c r="C1246" s="444"/>
      <c r="D1246" s="445"/>
      <c r="E1246" s="445"/>
      <c r="F1246" s="445"/>
      <c r="G1246" s="445"/>
      <c r="H1246" s="445"/>
      <c r="I1246" s="445"/>
      <c r="J1246" s="445"/>
      <c r="K1246" s="445"/>
      <c r="L1246" s="445"/>
      <c r="M1246" s="445"/>
      <c r="N1246" s="445"/>
      <c r="O1246" s="445"/>
      <c r="P1246" s="446"/>
    </row>
    <row r="1248" spans="3:16" x14ac:dyDescent="0.25">
      <c r="C1248" s="20" t="s">
        <v>9297</v>
      </c>
    </row>
    <row r="1250" spans="2:17" x14ac:dyDescent="0.25">
      <c r="C1250" s="438"/>
      <c r="D1250" s="439"/>
      <c r="E1250" s="439"/>
      <c r="F1250" s="439"/>
      <c r="G1250" s="439"/>
      <c r="H1250" s="439"/>
      <c r="I1250" s="439"/>
      <c r="J1250" s="439"/>
      <c r="K1250" s="439"/>
      <c r="L1250" s="439"/>
      <c r="M1250" s="439"/>
      <c r="N1250" s="439"/>
      <c r="O1250" s="439"/>
      <c r="P1250" s="440"/>
    </row>
    <row r="1251" spans="2:17" x14ac:dyDescent="0.25">
      <c r="C1251" s="441"/>
      <c r="D1251" s="442"/>
      <c r="E1251" s="442"/>
      <c r="F1251" s="442"/>
      <c r="G1251" s="442"/>
      <c r="H1251" s="442"/>
      <c r="I1251" s="442"/>
      <c r="J1251" s="442"/>
      <c r="K1251" s="442"/>
      <c r="L1251" s="442"/>
      <c r="M1251" s="442"/>
      <c r="N1251" s="442"/>
      <c r="O1251" s="442"/>
      <c r="P1251" s="443"/>
    </row>
    <row r="1252" spans="2:17" x14ac:dyDescent="0.25">
      <c r="C1252" s="441"/>
      <c r="D1252" s="442"/>
      <c r="E1252" s="442"/>
      <c r="F1252" s="442"/>
      <c r="G1252" s="442"/>
      <c r="H1252" s="442"/>
      <c r="I1252" s="442"/>
      <c r="J1252" s="442"/>
      <c r="K1252" s="442"/>
      <c r="L1252" s="442"/>
      <c r="M1252" s="442"/>
      <c r="N1252" s="442"/>
      <c r="O1252" s="442"/>
      <c r="P1252" s="443"/>
    </row>
    <row r="1253" spans="2:17" x14ac:dyDescent="0.25">
      <c r="C1253" s="441"/>
      <c r="D1253" s="442"/>
      <c r="E1253" s="442"/>
      <c r="F1253" s="442"/>
      <c r="G1253" s="442"/>
      <c r="H1253" s="442"/>
      <c r="I1253" s="442"/>
      <c r="J1253" s="442"/>
      <c r="K1253" s="442"/>
      <c r="L1253" s="442"/>
      <c r="M1253" s="442"/>
      <c r="N1253" s="442"/>
      <c r="O1253" s="442"/>
      <c r="P1253" s="443"/>
    </row>
    <row r="1254" spans="2:17" x14ac:dyDescent="0.25">
      <c r="C1254" s="441"/>
      <c r="D1254" s="442"/>
      <c r="E1254" s="442"/>
      <c r="F1254" s="442"/>
      <c r="G1254" s="442"/>
      <c r="H1254" s="442"/>
      <c r="I1254" s="442"/>
      <c r="J1254" s="442"/>
      <c r="K1254" s="442"/>
      <c r="L1254" s="442"/>
      <c r="M1254" s="442"/>
      <c r="N1254" s="442"/>
      <c r="O1254" s="442"/>
      <c r="P1254" s="443"/>
    </row>
    <row r="1255" spans="2:17" x14ac:dyDescent="0.25">
      <c r="C1255" s="444"/>
      <c r="D1255" s="445"/>
      <c r="E1255" s="445"/>
      <c r="F1255" s="445"/>
      <c r="G1255" s="445"/>
      <c r="H1255" s="445"/>
      <c r="I1255" s="445"/>
      <c r="J1255" s="445"/>
      <c r="K1255" s="445"/>
      <c r="L1255" s="445"/>
      <c r="M1255" s="445"/>
      <c r="N1255" s="445"/>
      <c r="O1255" s="445"/>
      <c r="P1255" s="446"/>
    </row>
    <row r="1258" spans="2:17" ht="15.75" x14ac:dyDescent="0.25">
      <c r="B1258" s="271" t="s">
        <v>9298</v>
      </c>
      <c r="C1258" s="271"/>
      <c r="D1258" s="271"/>
      <c r="E1258" s="271"/>
      <c r="F1258" s="271"/>
      <c r="G1258" s="271"/>
      <c r="H1258" s="271"/>
      <c r="I1258" s="271"/>
      <c r="J1258" s="271"/>
      <c r="K1258" s="271"/>
      <c r="L1258" s="271"/>
      <c r="M1258" s="271"/>
      <c r="N1258" s="271"/>
      <c r="O1258" s="271"/>
      <c r="P1258" s="271"/>
      <c r="Q1258" s="271"/>
    </row>
    <row r="1260" spans="2:17" x14ac:dyDescent="0.25">
      <c r="C1260" s="20" t="s">
        <v>9319</v>
      </c>
      <c r="D1260" s="132"/>
    </row>
    <row r="1263" spans="2:17" ht="39.75" customHeight="1" x14ac:dyDescent="0.25">
      <c r="C1263" s="161" t="s">
        <v>9299</v>
      </c>
      <c r="D1263" s="161" t="s">
        <v>9300</v>
      </c>
      <c r="E1263" s="161" t="s">
        <v>9301</v>
      </c>
      <c r="F1263" s="160" t="s">
        <v>9302</v>
      </c>
      <c r="G1263" s="161" t="s">
        <v>9303</v>
      </c>
      <c r="H1263" s="161" t="s">
        <v>9304</v>
      </c>
    </row>
    <row r="1264" spans="2:17" x14ac:dyDescent="0.25">
      <c r="C1264" s="77"/>
      <c r="D1264" s="77"/>
      <c r="E1264" s="77"/>
      <c r="F1264" s="77"/>
      <c r="G1264" s="77"/>
      <c r="H1264" s="77"/>
      <c r="J1264" s="96" t="str">
        <f>IF(AND(C1264="",D1264="",E1264="",F1264="",G1264="",H1264=""),"Debe completar los datos de al menos un tutor del entrenamiento","")</f>
        <v>Debe completar los datos de al menos un tutor del entrenamiento</v>
      </c>
    </row>
    <row r="1265" spans="2:17" x14ac:dyDescent="0.25">
      <c r="C1265" s="77"/>
      <c r="D1265" s="77"/>
      <c r="E1265" s="77"/>
      <c r="F1265" s="77"/>
      <c r="G1265" s="77"/>
      <c r="H1265" s="77"/>
    </row>
    <row r="1266" spans="2:17" x14ac:dyDescent="0.25">
      <c r="C1266" s="77"/>
      <c r="D1266" s="77"/>
      <c r="E1266" s="77"/>
      <c r="F1266" s="77"/>
      <c r="G1266" s="77"/>
      <c r="H1266" s="77"/>
    </row>
    <row r="1267" spans="2:17" x14ac:dyDescent="0.25">
      <c r="C1267" s="77"/>
      <c r="D1267" s="77"/>
      <c r="E1267" s="77"/>
      <c r="F1267" s="77"/>
      <c r="G1267" s="77"/>
      <c r="H1267" s="77"/>
    </row>
    <row r="1268" spans="2:17" x14ac:dyDescent="0.25">
      <c r="C1268" s="77"/>
      <c r="D1268" s="77"/>
      <c r="E1268" s="77"/>
      <c r="F1268" s="77"/>
      <c r="G1268" s="77"/>
      <c r="H1268" s="77"/>
    </row>
    <row r="1269" spans="2:17" x14ac:dyDescent="0.25">
      <c r="C1269" s="77"/>
      <c r="D1269" s="77"/>
      <c r="E1269" s="77"/>
      <c r="F1269" s="77"/>
      <c r="G1269" s="77"/>
      <c r="H1269" s="77"/>
    </row>
    <row r="1272" spans="2:17" ht="15.75" x14ac:dyDescent="0.25">
      <c r="B1272" s="271" t="s">
        <v>9305</v>
      </c>
      <c r="C1272" s="271"/>
      <c r="D1272" s="271"/>
      <c r="E1272" s="271"/>
      <c r="F1272" s="271"/>
      <c r="G1272" s="271"/>
      <c r="H1272" s="271"/>
      <c r="I1272" s="271"/>
      <c r="J1272" s="271"/>
      <c r="K1272" s="271"/>
      <c r="L1272" s="271"/>
      <c r="M1272" s="271"/>
      <c r="N1272" s="271"/>
      <c r="O1272" s="271"/>
      <c r="P1272" s="271"/>
      <c r="Q1272" s="271"/>
    </row>
    <row r="1275" spans="2:17" ht="45" x14ac:dyDescent="0.25">
      <c r="C1275" s="72" t="s">
        <v>9215</v>
      </c>
      <c r="D1275" s="72" t="s">
        <v>9216</v>
      </c>
      <c r="E1275" s="72" t="s">
        <v>9217</v>
      </c>
      <c r="F1275" s="72" t="s">
        <v>9218</v>
      </c>
      <c r="G1275" s="72" t="s">
        <v>9219</v>
      </c>
      <c r="H1275" s="72" t="s">
        <v>9220</v>
      </c>
    </row>
    <row r="1276" spans="2:17" x14ac:dyDescent="0.25">
      <c r="C1276" s="123" t="s">
        <v>9221</v>
      </c>
      <c r="D1276" s="266">
        <f>D1112*H1112*D1114</f>
        <v>0</v>
      </c>
      <c r="E1276" s="120"/>
      <c r="F1276" s="119">
        <f>+D1276*E1276</f>
        <v>0</v>
      </c>
      <c r="G1276" s="120"/>
      <c r="H1276" s="119">
        <f t="shared" ref="H1276:H1280" si="5">+F1276-G1276</f>
        <v>0</v>
      </c>
    </row>
    <row r="1277" spans="2:17" x14ac:dyDescent="0.25">
      <c r="C1277" s="112" t="s">
        <v>9298</v>
      </c>
      <c r="D1277" s="266">
        <f>+D1112-D1276</f>
        <v>0</v>
      </c>
      <c r="E1277" s="120"/>
      <c r="F1277" s="119">
        <f>+D1277*E1277</f>
        <v>0</v>
      </c>
      <c r="G1277" s="120"/>
      <c r="H1277" s="119">
        <f t="shared" si="5"/>
        <v>0</v>
      </c>
    </row>
    <row r="1278" spans="2:17" x14ac:dyDescent="0.25">
      <c r="C1278" s="123" t="s">
        <v>9208</v>
      </c>
      <c r="D1278" s="266">
        <f>+E1165</f>
        <v>0</v>
      </c>
      <c r="E1278" s="120"/>
      <c r="F1278" s="119">
        <f>+D1278*E1278</f>
        <v>0</v>
      </c>
      <c r="G1278" s="120"/>
      <c r="H1278" s="119">
        <f t="shared" si="5"/>
        <v>0</v>
      </c>
    </row>
    <row r="1279" spans="2:17" x14ac:dyDescent="0.25">
      <c r="C1279" s="123" t="s">
        <v>9222</v>
      </c>
      <c r="D1279" s="266">
        <f>+E1165</f>
        <v>0</v>
      </c>
      <c r="E1279" s="120"/>
      <c r="F1279" s="119">
        <f>+D1279*E1279</f>
        <v>0</v>
      </c>
      <c r="G1279" s="120"/>
      <c r="H1279" s="119">
        <f t="shared" si="5"/>
        <v>0</v>
      </c>
    </row>
    <row r="1280" spans="2:17" x14ac:dyDescent="0.25">
      <c r="C1280" s="167" t="s">
        <v>9223</v>
      </c>
      <c r="D1280" s="266">
        <f>+E1165</f>
        <v>0</v>
      </c>
      <c r="E1280" s="120"/>
      <c r="F1280" s="119">
        <f>+D1280*E1280</f>
        <v>0</v>
      </c>
      <c r="G1280" s="120"/>
      <c r="H1280" s="119">
        <f t="shared" si="5"/>
        <v>0</v>
      </c>
    </row>
    <row r="1281" spans="3:8" x14ac:dyDescent="0.25">
      <c r="C1281" s="72" t="s">
        <v>7586</v>
      </c>
      <c r="D1281" s="74"/>
      <c r="E1281" s="141"/>
      <c r="F1281" s="141"/>
      <c r="G1281" s="119">
        <f>+G1276+G1277+G1278+G1279+G1280</f>
        <v>0</v>
      </c>
      <c r="H1281" s="119">
        <f>+H1276+H1277+H1278+H1279+H1280</f>
        <v>0</v>
      </c>
    </row>
    <row r="1284" spans="3:8" ht="15" customHeight="1" x14ac:dyDescent="0.25">
      <c r="D1284" s="434" t="s">
        <v>9322</v>
      </c>
      <c r="E1284" s="434"/>
      <c r="F1284" s="434"/>
    </row>
    <row r="1285" spans="3:8" x14ac:dyDescent="0.25">
      <c r="D1285" s="434"/>
      <c r="E1285" s="434"/>
      <c r="F1285" s="434"/>
    </row>
    <row r="1300" spans="2:17" x14ac:dyDescent="0.25">
      <c r="C1300" s="100" t="s">
        <v>9586</v>
      </c>
    </row>
    <row r="1302" spans="2:17" ht="15.75" x14ac:dyDescent="0.25">
      <c r="B1302" s="271" t="s">
        <v>7689</v>
      </c>
      <c r="C1302" s="271" t="s">
        <v>7689</v>
      </c>
      <c r="D1302" s="271"/>
      <c r="E1302" s="271"/>
      <c r="F1302" s="271"/>
      <c r="G1302" s="271"/>
      <c r="H1302" s="271"/>
      <c r="I1302" s="271"/>
      <c r="J1302" s="271"/>
      <c r="K1302" s="271"/>
      <c r="L1302" s="271"/>
      <c r="M1302" s="271"/>
      <c r="N1302" s="271"/>
      <c r="O1302" s="271"/>
      <c r="P1302" s="271"/>
      <c r="Q1302" s="271"/>
    </row>
    <row r="1306" spans="2:17" x14ac:dyDescent="0.25">
      <c r="C1306" s="20" t="s">
        <v>9276</v>
      </c>
      <c r="D1306" s="427"/>
      <c r="E1306" s="428"/>
      <c r="F1306" s="428"/>
      <c r="G1306" s="428"/>
      <c r="H1306" s="428"/>
      <c r="I1306" s="428"/>
      <c r="J1306" s="428"/>
      <c r="K1306" s="429"/>
    </row>
    <row r="1308" spans="2:17" x14ac:dyDescent="0.25">
      <c r="C1308" s="20" t="s">
        <v>7694</v>
      </c>
      <c r="D1308" s="78"/>
      <c r="F1308" s="20" t="s">
        <v>7695</v>
      </c>
      <c r="H1308" s="430"/>
      <c r="I1308" s="431"/>
    </row>
    <row r="1310" spans="2:17" x14ac:dyDescent="0.25">
      <c r="C1310" s="405" t="s">
        <v>7710</v>
      </c>
      <c r="D1310" s="406"/>
      <c r="E1310" s="406"/>
      <c r="F1310" s="406"/>
      <c r="G1310" s="406"/>
      <c r="H1310" s="406"/>
      <c r="I1310" s="406"/>
      <c r="J1310" s="407"/>
    </row>
    <row r="1311" spans="2:17" x14ac:dyDescent="0.25">
      <c r="C1311" s="57"/>
      <c r="D1311" s="58"/>
      <c r="E1311" s="58"/>
      <c r="F1311" s="58"/>
      <c r="G1311" s="58"/>
      <c r="H1311" s="58"/>
      <c r="I1311" s="58"/>
      <c r="J1311" s="59"/>
    </row>
    <row r="1312" spans="2:17" x14ac:dyDescent="0.25">
      <c r="C1312" s="63" t="s">
        <v>7697</v>
      </c>
      <c r="D1312" s="132"/>
      <c r="E1312" s="58"/>
      <c r="F1312" s="426" t="s">
        <v>9278</v>
      </c>
      <c r="G1312" s="426"/>
      <c r="H1312" s="133"/>
      <c r="I1312" s="58"/>
      <c r="J1312" s="59"/>
    </row>
    <row r="1313" spans="3:10" x14ac:dyDescent="0.25">
      <c r="C1313" s="57"/>
      <c r="D1313" s="58"/>
      <c r="E1313" s="58"/>
      <c r="F1313" s="58"/>
      <c r="G1313" s="58"/>
      <c r="H1313" s="58"/>
      <c r="I1313" s="58"/>
      <c r="J1313" s="59"/>
    </row>
    <row r="1314" spans="3:10" x14ac:dyDescent="0.25">
      <c r="C1314" s="63" t="s">
        <v>7696</v>
      </c>
      <c r="D1314" s="132"/>
      <c r="E1314" s="58"/>
      <c r="F1314" s="58"/>
      <c r="G1314" s="58"/>
      <c r="H1314" s="58"/>
      <c r="I1314" s="58"/>
      <c r="J1314" s="59"/>
    </row>
    <row r="1315" spans="3:10" x14ac:dyDescent="0.25">
      <c r="C1315" s="57"/>
      <c r="D1315" s="58"/>
      <c r="E1315" s="58"/>
      <c r="F1315" s="58"/>
      <c r="G1315" s="58"/>
      <c r="H1315" s="58"/>
      <c r="I1315" s="58"/>
      <c r="J1315" s="59"/>
    </row>
    <row r="1316" spans="3:10" x14ac:dyDescent="0.25">
      <c r="C1316" s="63" t="s">
        <v>7698</v>
      </c>
      <c r="D1316" s="132"/>
      <c r="E1316" s="58"/>
      <c r="F1316" s="58"/>
      <c r="G1316" s="58"/>
      <c r="H1316" s="58"/>
      <c r="I1316" s="58"/>
      <c r="J1316" s="59"/>
    </row>
    <row r="1317" spans="3:10" x14ac:dyDescent="0.25">
      <c r="C1317" s="57"/>
      <c r="D1317" s="58"/>
      <c r="E1317" s="58"/>
      <c r="F1317" s="58"/>
      <c r="G1317" s="58"/>
      <c r="H1317" s="58"/>
      <c r="I1317" s="58"/>
      <c r="J1317" s="59"/>
    </row>
    <row r="1318" spans="3:10" x14ac:dyDescent="0.25">
      <c r="C1318" s="408" t="str">
        <f>IF(D1314&gt;1,"Justifique cantidad de réplicas *","")</f>
        <v/>
      </c>
      <c r="D1318" s="409"/>
      <c r="E1318" s="304"/>
      <c r="F1318" s="304"/>
      <c r="G1318" s="304"/>
      <c r="H1318" s="304"/>
      <c r="I1318" s="304"/>
      <c r="J1318" s="59"/>
    </row>
    <row r="1319" spans="3:10" x14ac:dyDescent="0.25">
      <c r="C1319" s="60"/>
      <c r="D1319" s="61"/>
      <c r="E1319" s="61"/>
      <c r="F1319" s="61"/>
      <c r="G1319" s="61"/>
      <c r="H1319" s="61"/>
      <c r="I1319" s="61"/>
      <c r="J1319" s="62"/>
    </row>
    <row r="1321" spans="3:10" x14ac:dyDescent="0.25">
      <c r="C1321" s="279" t="s">
        <v>9277</v>
      </c>
      <c r="D1321" s="279"/>
      <c r="E1321" s="279"/>
      <c r="F1321" s="276"/>
      <c r="G1321" s="277"/>
      <c r="H1321" s="277"/>
      <c r="I1321" s="278"/>
    </row>
    <row r="1323" spans="3:10" x14ac:dyDescent="0.25">
      <c r="C1323" s="414" t="s">
        <v>9195</v>
      </c>
      <c r="D1323" s="415"/>
      <c r="E1323" s="415"/>
      <c r="F1323" s="415"/>
      <c r="G1323" s="415"/>
      <c r="H1323" s="415"/>
      <c r="I1323" s="415"/>
      <c r="J1323" s="416"/>
    </row>
    <row r="1325" spans="3:10" x14ac:dyDescent="0.25">
      <c r="C1325" s="20" t="s">
        <v>7566</v>
      </c>
      <c r="D1325" s="274"/>
      <c r="E1325" s="282"/>
      <c r="F1325" s="282"/>
      <c r="G1325" s="282"/>
      <c r="H1325" s="282"/>
      <c r="I1325" s="275"/>
    </row>
    <row r="1327" spans="3:10" x14ac:dyDescent="0.25">
      <c r="C1327" s="20" t="s">
        <v>7567</v>
      </c>
      <c r="D1327" s="79"/>
      <c r="F1327" s="20" t="s">
        <v>7568</v>
      </c>
      <c r="G1327" s="274"/>
      <c r="H1327" s="275"/>
    </row>
    <row r="1328" spans="3:10" x14ac:dyDescent="0.25">
      <c r="C1328" s="20"/>
      <c r="D1328" s="76" t="str">
        <f>IF(D1327&gt;0,VLOOKUP(D1327,Tablas!$K$5:$L$28,2,FALSE),"")</f>
        <v/>
      </c>
      <c r="E1328" s="19" t="str">
        <f>IF(D1327&gt;0,VLOOKUP(D1327,Tablas!$K$5:$M$28,3,FALSE),"")</f>
        <v/>
      </c>
      <c r="F1328" s="20"/>
      <c r="G1328" s="58"/>
    </row>
    <row r="1330" spans="3:10" x14ac:dyDescent="0.25">
      <c r="C1330" s="20" t="s">
        <v>7570</v>
      </c>
      <c r="D1330" s="79"/>
      <c r="F1330" s="20" t="s">
        <v>9226</v>
      </c>
      <c r="G1330" s="274"/>
      <c r="H1330" s="275"/>
    </row>
    <row r="1332" spans="3:10" x14ac:dyDescent="0.25">
      <c r="C1332" s="20" t="s">
        <v>7569</v>
      </c>
      <c r="D1332" s="79"/>
      <c r="F1332" s="20" t="s">
        <v>1180</v>
      </c>
      <c r="G1332" s="424" t="str">
        <f>IF(G1327&gt;0,VLOOKUP(I1332,Tablas!Y1204:AC3746,5,FALSE),"")</f>
        <v/>
      </c>
      <c r="H1332" s="425"/>
      <c r="I1332" s="19" t="str">
        <f>G1327&amp;D1327</f>
        <v/>
      </c>
    </row>
    <row r="1335" spans="3:10" x14ac:dyDescent="0.25">
      <c r="C1335" s="414" t="s">
        <v>9196</v>
      </c>
      <c r="D1335" s="415"/>
      <c r="E1335" s="415"/>
      <c r="F1335" s="415"/>
      <c r="G1335" s="415"/>
      <c r="H1335" s="415"/>
      <c r="I1335" s="415"/>
      <c r="J1335" s="416"/>
    </row>
    <row r="1337" spans="3:10" x14ac:dyDescent="0.25">
      <c r="C1337" s="20" t="s">
        <v>9198</v>
      </c>
      <c r="D1337" s="376"/>
      <c r="E1337" s="377"/>
      <c r="F1337" s="19" t="str">
        <f>IF(D1337=Tablas!$C$34,"Persona_Humana",IF(D1337=Tablas!$C$35,"Universidad",IF(D1337=Tablas!$C$36,"Escuela",IF(D1337=Tablas!$C$37,"Otras_Instituciones",""))))</f>
        <v/>
      </c>
    </row>
    <row r="1339" spans="3:10" x14ac:dyDescent="0.25">
      <c r="C1339" s="279" t="s">
        <v>9197</v>
      </c>
      <c r="D1339" s="421"/>
      <c r="E1339" s="399"/>
      <c r="F1339" s="400"/>
      <c r="G1339" s="400"/>
      <c r="H1339" s="400"/>
      <c r="I1339" s="400"/>
      <c r="J1339" s="401"/>
    </row>
    <row r="1341" spans="3:10" x14ac:dyDescent="0.25">
      <c r="C1341" s="75" t="str">
        <f>IF(OR(D1337=Tablas!$C$35,D1337=Tablas!$C$36,D1337=Tablas!$C$37),"Docentes","")</f>
        <v/>
      </c>
    </row>
    <row r="1343" spans="3:10" x14ac:dyDescent="0.25">
      <c r="C1343" s="179" t="str">
        <f>IF(OR(D1337=Tablas!$C$35,D1337=Tablas!$C$36,D1337=Tablas!$C$37),"CUIL/CUIT *","")</f>
        <v/>
      </c>
      <c r="D1343" s="179" t="str">
        <f>IF(OR(D1337=Tablas!$C$35,D1337=Tablas!$C$36,D1337=Tablas!$C$37),"Apellido *","")</f>
        <v/>
      </c>
      <c r="E1343" s="179" t="str">
        <f>IF(OR(D1337=Tablas!$C$35,D1337=Tablas!$C$36,D1337=Tablas!$C$37),"Nombre *","")</f>
        <v/>
      </c>
      <c r="F1343" s="179" t="str">
        <f>IF(OR(D1337=Tablas!$C$35,D1337=Tablas!$C$36,D1337=Tablas!$C$37),"Correo Electrónico *","")</f>
        <v/>
      </c>
      <c r="G1343" s="179" t="str">
        <f>IF(OR(D1337=Tablas!$C$35,D1337=Tablas!$C$36,D1337=Tablas!$C$37),"Trayectoria formativa del docente*","")</f>
        <v/>
      </c>
    </row>
    <row r="1344" spans="3:10" x14ac:dyDescent="0.25">
      <c r="C1344" s="177"/>
      <c r="D1344" s="178"/>
      <c r="E1344" s="178"/>
      <c r="F1344" s="178"/>
      <c r="G1344" s="178"/>
      <c r="I1344" s="96" t="str">
        <f>IF(AND(OR($D$137=Tablas!$C$35,$D$137=Tablas!$C$36,$D$137=Tablas!$C$37),C1344="",D1344="",E1344="",F1344="",G1344=""),"Debe completar los datos de al menos un docente del entrenamiento","")</f>
        <v/>
      </c>
    </row>
    <row r="1345" spans="3:7" x14ac:dyDescent="0.25">
      <c r="C1345" s="177"/>
      <c r="D1345" s="178"/>
      <c r="E1345" s="178"/>
      <c r="F1345" s="178"/>
      <c r="G1345" s="178"/>
    </row>
    <row r="1346" spans="3:7" x14ac:dyDescent="0.25">
      <c r="C1346" s="177"/>
      <c r="D1346" s="178"/>
      <c r="E1346" s="178"/>
      <c r="F1346" s="178"/>
      <c r="G1346" s="178"/>
    </row>
    <row r="1347" spans="3:7" x14ac:dyDescent="0.25">
      <c r="C1347" s="177"/>
      <c r="D1347" s="178"/>
      <c r="E1347" s="178"/>
      <c r="F1347" s="178"/>
      <c r="G1347" s="178"/>
    </row>
    <row r="1348" spans="3:7" x14ac:dyDescent="0.25">
      <c r="C1348" s="177"/>
      <c r="D1348" s="178"/>
      <c r="E1348" s="178"/>
      <c r="F1348" s="178"/>
      <c r="G1348" s="178"/>
    </row>
    <row r="1349" spans="3:7" x14ac:dyDescent="0.25">
      <c r="C1349" s="177"/>
      <c r="D1349" s="178"/>
      <c r="E1349" s="178"/>
      <c r="F1349" s="178"/>
      <c r="G1349" s="178"/>
    </row>
    <row r="1350" spans="3:7" x14ac:dyDescent="0.25">
      <c r="C1350" s="177"/>
      <c r="D1350" s="178"/>
      <c r="E1350" s="178"/>
      <c r="F1350" s="178"/>
      <c r="G1350" s="178"/>
    </row>
    <row r="1351" spans="3:7" x14ac:dyDescent="0.25">
      <c r="C1351" s="177"/>
      <c r="D1351" s="178"/>
      <c r="E1351" s="178"/>
      <c r="F1351" s="178"/>
      <c r="G1351" s="178"/>
    </row>
    <row r="1352" spans="3:7" x14ac:dyDescent="0.25">
      <c r="C1352" s="177"/>
      <c r="D1352" s="178"/>
      <c r="E1352" s="178"/>
      <c r="F1352" s="178"/>
      <c r="G1352" s="178"/>
    </row>
    <row r="1353" spans="3:7" x14ac:dyDescent="0.25">
      <c r="C1353" s="177"/>
      <c r="D1353" s="178"/>
      <c r="E1353" s="178"/>
      <c r="F1353" s="178"/>
      <c r="G1353" s="178"/>
    </row>
    <row r="1354" spans="3:7" x14ac:dyDescent="0.25">
      <c r="C1354" s="177"/>
      <c r="D1354" s="178"/>
      <c r="E1354" s="178"/>
      <c r="F1354" s="178"/>
      <c r="G1354" s="178"/>
    </row>
    <row r="1355" spans="3:7" x14ac:dyDescent="0.25">
      <c r="C1355" s="177"/>
      <c r="D1355" s="178"/>
      <c r="E1355" s="178"/>
      <c r="F1355" s="178"/>
      <c r="G1355" s="178"/>
    </row>
    <row r="1356" spans="3:7" x14ac:dyDescent="0.25">
      <c r="C1356" s="177"/>
      <c r="D1356" s="178"/>
      <c r="E1356" s="178"/>
      <c r="F1356" s="178"/>
      <c r="G1356" s="178"/>
    </row>
    <row r="1357" spans="3:7" x14ac:dyDescent="0.25">
      <c r="C1357" s="177"/>
      <c r="D1357" s="178"/>
      <c r="E1357" s="178"/>
      <c r="F1357" s="178"/>
      <c r="G1357" s="178"/>
    </row>
    <row r="1358" spans="3:7" x14ac:dyDescent="0.25">
      <c r="C1358" s="177"/>
      <c r="D1358" s="178"/>
      <c r="E1358" s="178"/>
      <c r="F1358" s="178"/>
      <c r="G1358" s="178"/>
    </row>
    <row r="1361" spans="2:17" ht="15.75" x14ac:dyDescent="0.25">
      <c r="B1361" s="271" t="s">
        <v>9201</v>
      </c>
      <c r="C1361" s="271"/>
      <c r="D1361" s="271"/>
      <c r="E1361" s="271"/>
      <c r="F1361" s="271"/>
      <c r="G1361" s="271"/>
      <c r="H1361" s="271"/>
      <c r="I1361" s="271"/>
      <c r="J1361" s="271"/>
      <c r="K1361" s="271"/>
      <c r="L1361" s="271"/>
      <c r="M1361" s="271"/>
      <c r="N1361" s="271"/>
      <c r="O1361" s="271"/>
      <c r="P1361" s="271"/>
      <c r="Q1361" s="271"/>
    </row>
    <row r="1364" spans="2:17" x14ac:dyDescent="0.25">
      <c r="D1364" s="102" t="s">
        <v>9202</v>
      </c>
      <c r="E1364" s="102" t="s">
        <v>9203</v>
      </c>
    </row>
    <row r="1365" spans="2:17" x14ac:dyDescent="0.25">
      <c r="C1365" s="64" t="s">
        <v>7585</v>
      </c>
      <c r="D1365" s="134"/>
      <c r="E1365" s="134"/>
    </row>
    <row r="1366" spans="2:17" x14ac:dyDescent="0.25">
      <c r="C1366" s="102" t="s">
        <v>7586</v>
      </c>
      <c r="D1366" s="64">
        <f>+D1365</f>
        <v>0</v>
      </c>
      <c r="E1366" s="64">
        <f>+E1365</f>
        <v>0</v>
      </c>
    </row>
    <row r="1368" spans="2:17" ht="15.75" x14ac:dyDescent="0.25">
      <c r="B1368" s="271" t="s">
        <v>9279</v>
      </c>
      <c r="C1368" s="271"/>
      <c r="D1368" s="271"/>
      <c r="E1368" s="271"/>
      <c r="F1368" s="271"/>
      <c r="G1368" s="271"/>
      <c r="H1368" s="271"/>
      <c r="I1368" s="271"/>
      <c r="J1368" s="271"/>
      <c r="K1368" s="271"/>
      <c r="L1368" s="271"/>
      <c r="M1368" s="271"/>
      <c r="N1368" s="271"/>
      <c r="O1368" s="271"/>
      <c r="P1368" s="271"/>
      <c r="Q1368" s="271"/>
    </row>
    <row r="1370" spans="2:17" x14ac:dyDescent="0.25">
      <c r="C1370" s="355" t="s">
        <v>9280</v>
      </c>
      <c r="D1370" s="355"/>
      <c r="E1370" s="355"/>
      <c r="F1370" s="355"/>
      <c r="G1370" s="355"/>
      <c r="H1370" s="433"/>
      <c r="I1370" s="164"/>
    </row>
    <row r="1372" spans="2:17" x14ac:dyDescent="0.25">
      <c r="C1372" s="20" t="str">
        <f>IF(I1370="SI","¿Cuántos? *","")</f>
        <v/>
      </c>
      <c r="D1372" s="187"/>
    </row>
    <row r="1374" spans="2:17" x14ac:dyDescent="0.25">
      <c r="C1374" s="288" t="str">
        <f>IF(I1370="SI","¿En qué puestos serán incorporados? *","")</f>
        <v/>
      </c>
      <c r="D1374" s="288"/>
      <c r="E1374" s="432"/>
      <c r="F1374" s="432"/>
      <c r="G1374" s="432"/>
      <c r="H1374" s="432"/>
      <c r="I1374" s="432"/>
      <c r="J1374" s="432"/>
      <c r="K1374" s="432"/>
      <c r="L1374" s="432"/>
      <c r="M1374" s="432"/>
      <c r="N1374" s="432"/>
      <c r="O1374" s="432"/>
      <c r="P1374" s="432"/>
    </row>
    <row r="1376" spans="2:17" x14ac:dyDescent="0.25">
      <c r="C1376" s="355" t="str">
        <f>IF(I1370="SI","Indique a que grupo pertenecen los desocupados a incorporar *","")</f>
        <v/>
      </c>
      <c r="D1376" s="355"/>
      <c r="E1376" s="355"/>
      <c r="F1376" s="355"/>
      <c r="G1376" s="355"/>
      <c r="H1376" s="355"/>
    </row>
    <row r="1378" spans="2:17" x14ac:dyDescent="0.25">
      <c r="C1378" s="38"/>
      <c r="D1378" s="38"/>
      <c r="E1378" s="166" t="str">
        <f>IF(I1370="SI","18 a 24 años","")</f>
        <v/>
      </c>
      <c r="F1378" s="166" t="str">
        <f>IF(I1370="SI","25 a 44 años","")</f>
        <v/>
      </c>
      <c r="G1378" s="166" t="str">
        <f>IF(I1370="SI","Mayores de 45 años","")</f>
        <v/>
      </c>
      <c r="H1378" s="166" t="str">
        <f>IF(I1370="SI","Total","")</f>
        <v/>
      </c>
    </row>
    <row r="1379" spans="2:17" x14ac:dyDescent="0.25">
      <c r="C1379" s="395" t="str">
        <f>IF(I1370="SI","En general","")</f>
        <v/>
      </c>
      <c r="D1379" s="395"/>
      <c r="E1379" s="188"/>
      <c r="F1379" s="188"/>
      <c r="G1379" s="188"/>
      <c r="H1379" s="189" t="str">
        <f>IF(I1370="SI",+E1379+F1379+G1379,"")</f>
        <v/>
      </c>
    </row>
    <row r="1380" spans="2:17" x14ac:dyDescent="0.25">
      <c r="C1380" s="395" t="str">
        <f>IF(I1370="SI","Con Discapacidad ","")</f>
        <v/>
      </c>
      <c r="D1380" s="395"/>
      <c r="E1380" s="188"/>
      <c r="F1380" s="188"/>
      <c r="G1380" s="188"/>
      <c r="H1380" s="189" t="str">
        <f>IF(I1370="SI",+E1380+F1380+G1380,"")</f>
        <v/>
      </c>
    </row>
    <row r="1381" spans="2:17" x14ac:dyDescent="0.25">
      <c r="C1381" s="395" t="str">
        <f>IF(I1370="SI","Incluidos en el Seguro de Capacitación y Empleo (SCyE)","")</f>
        <v/>
      </c>
      <c r="D1381" s="395"/>
      <c r="E1381" s="188"/>
      <c r="F1381" s="188"/>
      <c r="G1381" s="188"/>
      <c r="H1381" s="189" t="str">
        <f>IF(I1370="SI",+E1381+F1381+G1381,"")</f>
        <v/>
      </c>
    </row>
    <row r="1382" spans="2:17" x14ac:dyDescent="0.25">
      <c r="C1382" s="386" t="str">
        <f>IF(I1370="SI","Total","")</f>
        <v/>
      </c>
      <c r="D1382" s="386"/>
      <c r="E1382" s="189" t="str">
        <f>IF(I1370="SI",+E1379+E1380+E1381,"")</f>
        <v/>
      </c>
      <c r="F1382" s="189" t="str">
        <f>IF(I1370="SI",+F1381+F1380+F1379,"")</f>
        <v/>
      </c>
      <c r="G1382" s="189" t="str">
        <f>IF(I1370="SI",+G1381+G1380+G1379,"")</f>
        <v/>
      </c>
      <c r="H1382" s="189" t="str">
        <f>IF(I1370="SI",+H1379+H1380+H1381,"")</f>
        <v/>
      </c>
    </row>
    <row r="1385" spans="2:17" ht="15.75" x14ac:dyDescent="0.25">
      <c r="B1385" s="271" t="s">
        <v>9281</v>
      </c>
      <c r="C1385" s="271"/>
      <c r="D1385" s="271"/>
      <c r="E1385" s="271"/>
      <c r="F1385" s="271"/>
      <c r="G1385" s="271"/>
      <c r="H1385" s="271"/>
      <c r="I1385" s="271"/>
      <c r="J1385" s="271"/>
      <c r="K1385" s="271"/>
      <c r="L1385" s="271"/>
      <c r="M1385" s="271"/>
      <c r="N1385" s="271"/>
      <c r="O1385" s="271"/>
      <c r="P1385" s="271"/>
      <c r="Q1385" s="271"/>
    </row>
    <row r="1388" spans="2:17" ht="60" customHeight="1" x14ac:dyDescent="0.25">
      <c r="C1388" s="392" t="str">
        <f>IF('Empresa Cooperativa'!D1212=Tablas!C1204,"Tamaño de la empresa según dotación de personal","")</f>
        <v>Tamaño de la empresa según dotación de personal</v>
      </c>
      <c r="D1388" s="392" t="s">
        <v>9282</v>
      </c>
      <c r="E1388" s="435" t="s">
        <v>9286</v>
      </c>
      <c r="F1388" s="435"/>
      <c r="G1388" s="435"/>
    </row>
    <row r="1389" spans="2:17" ht="30" x14ac:dyDescent="0.25">
      <c r="C1389" s="392"/>
      <c r="D1389" s="392"/>
      <c r="E1389" s="110" t="s">
        <v>9283</v>
      </c>
      <c r="F1389" s="110" t="s">
        <v>9284</v>
      </c>
      <c r="G1389" s="169" t="s">
        <v>9285</v>
      </c>
    </row>
    <row r="1390" spans="2:17" x14ac:dyDescent="0.25">
      <c r="C13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13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13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1390" s="120"/>
      <c r="G1390" s="119" t="e">
        <f>+E1390+F1390</f>
        <v>#VALUE!</v>
      </c>
    </row>
    <row r="1393" spans="2:17" x14ac:dyDescent="0.25">
      <c r="C1393" s="436" t="s">
        <v>9287</v>
      </c>
      <c r="D1393" s="437"/>
      <c r="E1393" s="437"/>
      <c r="F1393" s="437"/>
      <c r="G1393" s="437"/>
      <c r="H1393" s="115"/>
      <c r="I1393" s="115"/>
      <c r="J1393" s="115"/>
    </row>
    <row r="1394" spans="2:17" ht="60" x14ac:dyDescent="0.25">
      <c r="C1394" s="169" t="s">
        <v>9288</v>
      </c>
      <c r="D1394" s="169" t="s">
        <v>9289</v>
      </c>
      <c r="E1394" s="169" t="s">
        <v>9321</v>
      </c>
      <c r="F1394" s="169" t="s">
        <v>9290</v>
      </c>
      <c r="G1394" s="169" t="s">
        <v>9291</v>
      </c>
      <c r="H1394" s="104"/>
      <c r="I1394" s="104"/>
      <c r="J1394" s="104"/>
      <c r="K1394" s="104"/>
    </row>
    <row r="1395" spans="2:17" x14ac:dyDescent="0.25">
      <c r="C1395" s="118">
        <f>+D1372</f>
        <v>0</v>
      </c>
      <c r="D1395" s="140" t="str">
        <f>+E1390</f>
        <v/>
      </c>
      <c r="E1395" s="139">
        <f>+D1316</f>
        <v>0</v>
      </c>
      <c r="F1395" s="120" t="e">
        <f>C1395*D1395*E1395</f>
        <v>#VALUE!</v>
      </c>
      <c r="G1395" s="135"/>
      <c r="H1395" s="116"/>
      <c r="I1395" s="58"/>
      <c r="J1395" s="58"/>
      <c r="K1395" s="58"/>
    </row>
    <row r="1396" spans="2:17" x14ac:dyDescent="0.25">
      <c r="C1396" s="58"/>
      <c r="D1396" s="58"/>
      <c r="E1396" s="58"/>
      <c r="F1396" s="58"/>
      <c r="G1396" s="58"/>
      <c r="H1396" s="58"/>
      <c r="I1396" s="58"/>
      <c r="J1396" s="58"/>
    </row>
    <row r="1397" spans="2:17" x14ac:dyDescent="0.25">
      <c r="C1397" s="113"/>
      <c r="D1397" s="114"/>
      <c r="E1397" s="58"/>
      <c r="F1397" s="58"/>
      <c r="G1397" s="58"/>
      <c r="H1397" s="58"/>
      <c r="I1397" s="58"/>
      <c r="J1397" s="58"/>
    </row>
    <row r="1398" spans="2:17" ht="15.75" x14ac:dyDescent="0.25">
      <c r="B1398" s="271" t="s">
        <v>9207</v>
      </c>
      <c r="C1398" s="271"/>
      <c r="D1398" s="271"/>
      <c r="E1398" s="271"/>
      <c r="F1398" s="271"/>
      <c r="G1398" s="271"/>
      <c r="H1398" s="271"/>
      <c r="I1398" s="271"/>
      <c r="J1398" s="271"/>
      <c r="K1398" s="271"/>
      <c r="L1398" s="271"/>
      <c r="M1398" s="271"/>
      <c r="N1398" s="271"/>
      <c r="O1398" s="271"/>
      <c r="P1398" s="271"/>
      <c r="Q1398" s="271"/>
    </row>
    <row r="1400" spans="2:17" x14ac:dyDescent="0.25">
      <c r="B1400" s="288"/>
      <c r="C1400" s="288"/>
      <c r="D1400" s="288"/>
      <c r="E1400" s="288"/>
      <c r="F1400" s="288"/>
      <c r="G1400" s="288"/>
      <c r="H1400" s="288"/>
      <c r="I1400" s="288"/>
      <c r="J1400" s="288"/>
      <c r="K1400" s="288"/>
      <c r="L1400" s="288"/>
      <c r="M1400" s="288"/>
      <c r="N1400" s="288"/>
      <c r="O1400" s="288"/>
      <c r="P1400" s="288"/>
      <c r="Q1400" s="288"/>
    </row>
    <row r="1402" spans="2:17" ht="45.75" customHeight="1" x14ac:dyDescent="0.25">
      <c r="D1402" s="390" t="s">
        <v>9292</v>
      </c>
      <c r="E1402" s="391"/>
      <c r="F1402" s="390" t="s">
        <v>9293</v>
      </c>
      <c r="G1402" s="391"/>
      <c r="H1402" s="390" t="s">
        <v>9294</v>
      </c>
      <c r="I1402" s="392"/>
      <c r="J1402" s="392"/>
    </row>
    <row r="1403" spans="2:17" x14ac:dyDescent="0.25">
      <c r="D1403" s="393"/>
      <c r="E1403" s="393"/>
      <c r="F1403" s="394"/>
      <c r="G1403" s="394"/>
      <c r="H1403" s="394"/>
      <c r="I1403" s="394"/>
      <c r="J1403" s="394"/>
    </row>
    <row r="1404" spans="2:17" x14ac:dyDescent="0.25">
      <c r="D1404" s="393"/>
      <c r="E1404" s="393"/>
      <c r="F1404" s="394"/>
      <c r="G1404" s="394"/>
      <c r="H1404" s="394"/>
      <c r="I1404" s="394"/>
      <c r="J1404" s="394"/>
    </row>
    <row r="1405" spans="2:17" x14ac:dyDescent="0.25">
      <c r="D1405" s="393"/>
      <c r="E1405" s="393"/>
      <c r="F1405" s="394"/>
      <c r="G1405" s="394"/>
      <c r="H1405" s="394"/>
      <c r="I1405" s="394"/>
      <c r="J1405" s="394"/>
    </row>
    <row r="1406" spans="2:17" x14ac:dyDescent="0.25">
      <c r="D1406" s="393"/>
      <c r="E1406" s="393"/>
      <c r="F1406" s="394"/>
      <c r="G1406" s="394"/>
      <c r="H1406" s="394"/>
      <c r="I1406" s="394"/>
      <c r="J1406" s="394"/>
    </row>
    <row r="1409" spans="2:17" ht="15.75" x14ac:dyDescent="0.25">
      <c r="B1409" s="271" t="s">
        <v>9210</v>
      </c>
      <c r="C1409" s="271"/>
      <c r="D1409" s="271"/>
      <c r="E1409" s="271"/>
      <c r="F1409" s="271"/>
      <c r="G1409" s="271"/>
      <c r="H1409" s="271"/>
      <c r="I1409" s="271"/>
      <c r="J1409" s="271"/>
      <c r="K1409" s="271"/>
      <c r="L1409" s="271"/>
      <c r="M1409" s="271"/>
      <c r="N1409" s="271"/>
      <c r="O1409" s="271"/>
      <c r="P1409" s="271"/>
      <c r="Q1409" s="271"/>
    </row>
    <row r="1412" spans="2:17" x14ac:dyDescent="0.25">
      <c r="C1412" s="20" t="s">
        <v>9211</v>
      </c>
    </row>
    <row r="1414" spans="2:17" x14ac:dyDescent="0.25">
      <c r="C1414" s="438"/>
      <c r="D1414" s="439"/>
      <c r="E1414" s="439"/>
      <c r="F1414" s="439"/>
      <c r="G1414" s="439"/>
      <c r="H1414" s="439"/>
      <c r="I1414" s="439"/>
      <c r="J1414" s="439"/>
      <c r="K1414" s="439"/>
      <c r="L1414" s="439"/>
      <c r="M1414" s="439"/>
      <c r="N1414" s="439"/>
      <c r="O1414" s="439"/>
      <c r="P1414" s="440"/>
    </row>
    <row r="1415" spans="2:17" x14ac:dyDescent="0.25">
      <c r="C1415" s="441"/>
      <c r="D1415" s="442"/>
      <c r="E1415" s="442"/>
      <c r="F1415" s="442"/>
      <c r="G1415" s="442"/>
      <c r="H1415" s="442"/>
      <c r="I1415" s="442"/>
      <c r="J1415" s="442"/>
      <c r="K1415" s="442"/>
      <c r="L1415" s="442"/>
      <c r="M1415" s="442"/>
      <c r="N1415" s="442"/>
      <c r="O1415" s="442"/>
      <c r="P1415" s="443"/>
    </row>
    <row r="1416" spans="2:17" x14ac:dyDescent="0.25">
      <c r="C1416" s="441"/>
      <c r="D1416" s="442"/>
      <c r="E1416" s="442"/>
      <c r="F1416" s="442"/>
      <c r="G1416" s="442"/>
      <c r="H1416" s="442"/>
      <c r="I1416" s="442"/>
      <c r="J1416" s="442"/>
      <c r="K1416" s="442"/>
      <c r="L1416" s="442"/>
      <c r="M1416" s="442"/>
      <c r="N1416" s="442"/>
      <c r="O1416" s="442"/>
      <c r="P1416" s="443"/>
    </row>
    <row r="1417" spans="2:17" x14ac:dyDescent="0.25">
      <c r="C1417" s="441"/>
      <c r="D1417" s="442"/>
      <c r="E1417" s="442"/>
      <c r="F1417" s="442"/>
      <c r="G1417" s="442"/>
      <c r="H1417" s="442"/>
      <c r="I1417" s="442"/>
      <c r="J1417" s="442"/>
      <c r="K1417" s="442"/>
      <c r="L1417" s="442"/>
      <c r="M1417" s="442"/>
      <c r="N1417" s="442"/>
      <c r="O1417" s="442"/>
      <c r="P1417" s="443"/>
    </row>
    <row r="1418" spans="2:17" x14ac:dyDescent="0.25">
      <c r="C1418" s="441"/>
      <c r="D1418" s="442"/>
      <c r="E1418" s="442"/>
      <c r="F1418" s="442"/>
      <c r="G1418" s="442"/>
      <c r="H1418" s="442"/>
      <c r="I1418" s="442"/>
      <c r="J1418" s="442"/>
      <c r="K1418" s="442"/>
      <c r="L1418" s="442"/>
      <c r="M1418" s="442"/>
      <c r="N1418" s="442"/>
      <c r="O1418" s="442"/>
      <c r="P1418" s="443"/>
    </row>
    <row r="1419" spans="2:17" x14ac:dyDescent="0.25">
      <c r="C1419" s="444"/>
      <c r="D1419" s="445"/>
      <c r="E1419" s="445"/>
      <c r="F1419" s="445"/>
      <c r="G1419" s="445"/>
      <c r="H1419" s="445"/>
      <c r="I1419" s="445"/>
      <c r="J1419" s="445"/>
      <c r="K1419" s="445"/>
      <c r="L1419" s="445"/>
      <c r="M1419" s="445"/>
      <c r="N1419" s="445"/>
      <c r="O1419" s="445"/>
      <c r="P1419" s="446"/>
    </row>
    <row r="1421" spans="2:17" x14ac:dyDescent="0.25">
      <c r="C1421" s="20" t="s">
        <v>9212</v>
      </c>
    </row>
    <row r="1423" spans="2:17" x14ac:dyDescent="0.25">
      <c r="C1423" s="438"/>
      <c r="D1423" s="439"/>
      <c r="E1423" s="439"/>
      <c r="F1423" s="439"/>
      <c r="G1423" s="439"/>
      <c r="H1423" s="439"/>
      <c r="I1423" s="439"/>
      <c r="J1423" s="439"/>
      <c r="K1423" s="439"/>
      <c r="L1423" s="439"/>
      <c r="M1423" s="439"/>
      <c r="N1423" s="439"/>
      <c r="O1423" s="439"/>
      <c r="P1423" s="440"/>
    </row>
    <row r="1424" spans="2:17" x14ac:dyDescent="0.25">
      <c r="C1424" s="441"/>
      <c r="D1424" s="442"/>
      <c r="E1424" s="442"/>
      <c r="F1424" s="442"/>
      <c r="G1424" s="442"/>
      <c r="H1424" s="442"/>
      <c r="I1424" s="442"/>
      <c r="J1424" s="442"/>
      <c r="K1424" s="442"/>
      <c r="L1424" s="442"/>
      <c r="M1424" s="442"/>
      <c r="N1424" s="442"/>
      <c r="O1424" s="442"/>
      <c r="P1424" s="443"/>
    </row>
    <row r="1425" spans="3:16" x14ac:dyDescent="0.25">
      <c r="C1425" s="441"/>
      <c r="D1425" s="442"/>
      <c r="E1425" s="442"/>
      <c r="F1425" s="442"/>
      <c r="G1425" s="442"/>
      <c r="H1425" s="442"/>
      <c r="I1425" s="442"/>
      <c r="J1425" s="442"/>
      <c r="K1425" s="442"/>
      <c r="L1425" s="442"/>
      <c r="M1425" s="442"/>
      <c r="N1425" s="442"/>
      <c r="O1425" s="442"/>
      <c r="P1425" s="443"/>
    </row>
    <row r="1426" spans="3:16" x14ac:dyDescent="0.25">
      <c r="C1426" s="441"/>
      <c r="D1426" s="442"/>
      <c r="E1426" s="442"/>
      <c r="F1426" s="442"/>
      <c r="G1426" s="442"/>
      <c r="H1426" s="442"/>
      <c r="I1426" s="442"/>
      <c r="J1426" s="442"/>
      <c r="K1426" s="442"/>
      <c r="L1426" s="442"/>
      <c r="M1426" s="442"/>
      <c r="N1426" s="442"/>
      <c r="O1426" s="442"/>
      <c r="P1426" s="443"/>
    </row>
    <row r="1427" spans="3:16" x14ac:dyDescent="0.25">
      <c r="C1427" s="441"/>
      <c r="D1427" s="442"/>
      <c r="E1427" s="442"/>
      <c r="F1427" s="442"/>
      <c r="G1427" s="442"/>
      <c r="H1427" s="442"/>
      <c r="I1427" s="442"/>
      <c r="J1427" s="442"/>
      <c r="K1427" s="442"/>
      <c r="L1427" s="442"/>
      <c r="M1427" s="442"/>
      <c r="N1427" s="442"/>
      <c r="O1427" s="442"/>
      <c r="P1427" s="443"/>
    </row>
    <row r="1428" spans="3:16" x14ac:dyDescent="0.25">
      <c r="C1428" s="444"/>
      <c r="D1428" s="445"/>
      <c r="E1428" s="445"/>
      <c r="F1428" s="445"/>
      <c r="G1428" s="445"/>
      <c r="H1428" s="445"/>
      <c r="I1428" s="445"/>
      <c r="J1428" s="445"/>
      <c r="K1428" s="445"/>
      <c r="L1428" s="445"/>
      <c r="M1428" s="445"/>
      <c r="N1428" s="445"/>
      <c r="O1428" s="445"/>
      <c r="P1428" s="446"/>
    </row>
    <row r="1430" spans="3:16" x14ac:dyDescent="0.25">
      <c r="C1430" s="20" t="s">
        <v>9295</v>
      </c>
    </row>
    <row r="1432" spans="3:16" x14ac:dyDescent="0.25">
      <c r="C1432" s="438"/>
      <c r="D1432" s="439"/>
      <c r="E1432" s="439"/>
      <c r="F1432" s="439"/>
      <c r="G1432" s="439"/>
      <c r="H1432" s="439"/>
      <c r="I1432" s="439"/>
      <c r="J1432" s="439"/>
      <c r="K1432" s="439"/>
      <c r="L1432" s="439"/>
      <c r="M1432" s="439"/>
      <c r="N1432" s="439"/>
      <c r="O1432" s="439"/>
      <c r="P1432" s="440"/>
    </row>
    <row r="1433" spans="3:16" x14ac:dyDescent="0.25">
      <c r="C1433" s="441"/>
      <c r="D1433" s="442"/>
      <c r="E1433" s="442"/>
      <c r="F1433" s="442"/>
      <c r="G1433" s="442"/>
      <c r="H1433" s="442"/>
      <c r="I1433" s="442"/>
      <c r="J1433" s="442"/>
      <c r="K1433" s="442"/>
      <c r="L1433" s="442"/>
      <c r="M1433" s="442"/>
      <c r="N1433" s="442"/>
      <c r="O1433" s="442"/>
      <c r="P1433" s="443"/>
    </row>
    <row r="1434" spans="3:16" x14ac:dyDescent="0.25">
      <c r="C1434" s="441"/>
      <c r="D1434" s="442"/>
      <c r="E1434" s="442"/>
      <c r="F1434" s="442"/>
      <c r="G1434" s="442"/>
      <c r="H1434" s="442"/>
      <c r="I1434" s="442"/>
      <c r="J1434" s="442"/>
      <c r="K1434" s="442"/>
      <c r="L1434" s="442"/>
      <c r="M1434" s="442"/>
      <c r="N1434" s="442"/>
      <c r="O1434" s="442"/>
      <c r="P1434" s="443"/>
    </row>
    <row r="1435" spans="3:16" x14ac:dyDescent="0.25">
      <c r="C1435" s="441"/>
      <c r="D1435" s="442"/>
      <c r="E1435" s="442"/>
      <c r="F1435" s="442"/>
      <c r="G1435" s="442"/>
      <c r="H1435" s="442"/>
      <c r="I1435" s="442"/>
      <c r="J1435" s="442"/>
      <c r="K1435" s="442"/>
      <c r="L1435" s="442"/>
      <c r="M1435" s="442"/>
      <c r="N1435" s="442"/>
      <c r="O1435" s="442"/>
      <c r="P1435" s="443"/>
    </row>
    <row r="1436" spans="3:16" x14ac:dyDescent="0.25">
      <c r="C1436" s="441"/>
      <c r="D1436" s="442"/>
      <c r="E1436" s="442"/>
      <c r="F1436" s="442"/>
      <c r="G1436" s="442"/>
      <c r="H1436" s="442"/>
      <c r="I1436" s="442"/>
      <c r="J1436" s="442"/>
      <c r="K1436" s="442"/>
      <c r="L1436" s="442"/>
      <c r="M1436" s="442"/>
      <c r="N1436" s="442"/>
      <c r="O1436" s="442"/>
      <c r="P1436" s="443"/>
    </row>
    <row r="1437" spans="3:16" x14ac:dyDescent="0.25">
      <c r="C1437" s="444"/>
      <c r="D1437" s="445"/>
      <c r="E1437" s="445"/>
      <c r="F1437" s="445"/>
      <c r="G1437" s="445"/>
      <c r="H1437" s="445"/>
      <c r="I1437" s="445"/>
      <c r="J1437" s="445"/>
      <c r="K1437" s="445"/>
      <c r="L1437" s="445"/>
      <c r="M1437" s="445"/>
      <c r="N1437" s="445"/>
      <c r="O1437" s="445"/>
      <c r="P1437" s="446"/>
    </row>
    <row r="1439" spans="3:16" x14ac:dyDescent="0.25">
      <c r="C1439" s="20" t="s">
        <v>9296</v>
      </c>
    </row>
    <row r="1441" spans="3:16" x14ac:dyDescent="0.25">
      <c r="C1441" s="438"/>
      <c r="D1441" s="439"/>
      <c r="E1441" s="439"/>
      <c r="F1441" s="439"/>
      <c r="G1441" s="439"/>
      <c r="H1441" s="439"/>
      <c r="I1441" s="439"/>
      <c r="J1441" s="439"/>
      <c r="K1441" s="439"/>
      <c r="L1441" s="439"/>
      <c r="M1441" s="439"/>
      <c r="N1441" s="439"/>
      <c r="O1441" s="439"/>
      <c r="P1441" s="440"/>
    </row>
    <row r="1442" spans="3:16" x14ac:dyDescent="0.25">
      <c r="C1442" s="441"/>
      <c r="D1442" s="442"/>
      <c r="E1442" s="442"/>
      <c r="F1442" s="442"/>
      <c r="G1442" s="442"/>
      <c r="H1442" s="442"/>
      <c r="I1442" s="442"/>
      <c r="J1442" s="442"/>
      <c r="K1442" s="442"/>
      <c r="L1442" s="442"/>
      <c r="M1442" s="442"/>
      <c r="N1442" s="442"/>
      <c r="O1442" s="442"/>
      <c r="P1442" s="443"/>
    </row>
    <row r="1443" spans="3:16" x14ac:dyDescent="0.25">
      <c r="C1443" s="441"/>
      <c r="D1443" s="442"/>
      <c r="E1443" s="442"/>
      <c r="F1443" s="442"/>
      <c r="G1443" s="442"/>
      <c r="H1443" s="442"/>
      <c r="I1443" s="442"/>
      <c r="J1443" s="442"/>
      <c r="K1443" s="442"/>
      <c r="L1443" s="442"/>
      <c r="M1443" s="442"/>
      <c r="N1443" s="442"/>
      <c r="O1443" s="442"/>
      <c r="P1443" s="443"/>
    </row>
    <row r="1444" spans="3:16" x14ac:dyDescent="0.25">
      <c r="C1444" s="441"/>
      <c r="D1444" s="442"/>
      <c r="E1444" s="442"/>
      <c r="F1444" s="442"/>
      <c r="G1444" s="442"/>
      <c r="H1444" s="442"/>
      <c r="I1444" s="442"/>
      <c r="J1444" s="442"/>
      <c r="K1444" s="442"/>
      <c r="L1444" s="442"/>
      <c r="M1444" s="442"/>
      <c r="N1444" s="442"/>
      <c r="O1444" s="442"/>
      <c r="P1444" s="443"/>
    </row>
    <row r="1445" spans="3:16" x14ac:dyDescent="0.25">
      <c r="C1445" s="441"/>
      <c r="D1445" s="442"/>
      <c r="E1445" s="442"/>
      <c r="F1445" s="442"/>
      <c r="G1445" s="442"/>
      <c r="H1445" s="442"/>
      <c r="I1445" s="442"/>
      <c r="J1445" s="442"/>
      <c r="K1445" s="442"/>
      <c r="L1445" s="442"/>
      <c r="M1445" s="442"/>
      <c r="N1445" s="442"/>
      <c r="O1445" s="442"/>
      <c r="P1445" s="443"/>
    </row>
    <row r="1446" spans="3:16" x14ac:dyDescent="0.25">
      <c r="C1446" s="444"/>
      <c r="D1446" s="445"/>
      <c r="E1446" s="445"/>
      <c r="F1446" s="445"/>
      <c r="G1446" s="445"/>
      <c r="H1446" s="445"/>
      <c r="I1446" s="445"/>
      <c r="J1446" s="445"/>
      <c r="K1446" s="445"/>
      <c r="L1446" s="445"/>
      <c r="M1446" s="445"/>
      <c r="N1446" s="445"/>
      <c r="O1446" s="445"/>
      <c r="P1446" s="446"/>
    </row>
    <row r="1448" spans="3:16" x14ac:dyDescent="0.25">
      <c r="C1448" s="20" t="s">
        <v>9297</v>
      </c>
    </row>
    <row r="1450" spans="3:16" x14ac:dyDescent="0.25">
      <c r="C1450" s="438"/>
      <c r="D1450" s="439"/>
      <c r="E1450" s="439"/>
      <c r="F1450" s="439"/>
      <c r="G1450" s="439"/>
      <c r="H1450" s="439"/>
      <c r="I1450" s="439"/>
      <c r="J1450" s="439"/>
      <c r="K1450" s="439"/>
      <c r="L1450" s="439"/>
      <c r="M1450" s="439"/>
      <c r="N1450" s="439"/>
      <c r="O1450" s="439"/>
      <c r="P1450" s="440"/>
    </row>
    <row r="1451" spans="3:16" x14ac:dyDescent="0.25">
      <c r="C1451" s="441"/>
      <c r="D1451" s="442"/>
      <c r="E1451" s="442"/>
      <c r="F1451" s="442"/>
      <c r="G1451" s="442"/>
      <c r="H1451" s="442"/>
      <c r="I1451" s="442"/>
      <c r="J1451" s="442"/>
      <c r="K1451" s="442"/>
      <c r="L1451" s="442"/>
      <c r="M1451" s="442"/>
      <c r="N1451" s="442"/>
      <c r="O1451" s="442"/>
      <c r="P1451" s="443"/>
    </row>
    <row r="1452" spans="3:16" x14ac:dyDescent="0.25">
      <c r="C1452" s="441"/>
      <c r="D1452" s="442"/>
      <c r="E1452" s="442"/>
      <c r="F1452" s="442"/>
      <c r="G1452" s="442"/>
      <c r="H1452" s="442"/>
      <c r="I1452" s="442"/>
      <c r="J1452" s="442"/>
      <c r="K1452" s="442"/>
      <c r="L1452" s="442"/>
      <c r="M1452" s="442"/>
      <c r="N1452" s="442"/>
      <c r="O1452" s="442"/>
      <c r="P1452" s="443"/>
    </row>
    <row r="1453" spans="3:16" x14ac:dyDescent="0.25">
      <c r="C1453" s="441"/>
      <c r="D1453" s="442"/>
      <c r="E1453" s="442"/>
      <c r="F1453" s="442"/>
      <c r="G1453" s="442"/>
      <c r="H1453" s="442"/>
      <c r="I1453" s="442"/>
      <c r="J1453" s="442"/>
      <c r="K1453" s="442"/>
      <c r="L1453" s="442"/>
      <c r="M1453" s="442"/>
      <c r="N1453" s="442"/>
      <c r="O1453" s="442"/>
      <c r="P1453" s="443"/>
    </row>
    <row r="1454" spans="3:16" x14ac:dyDescent="0.25">
      <c r="C1454" s="441"/>
      <c r="D1454" s="442"/>
      <c r="E1454" s="442"/>
      <c r="F1454" s="442"/>
      <c r="G1454" s="442"/>
      <c r="H1454" s="442"/>
      <c r="I1454" s="442"/>
      <c r="J1454" s="442"/>
      <c r="K1454" s="442"/>
      <c r="L1454" s="442"/>
      <c r="M1454" s="442"/>
      <c r="N1454" s="442"/>
      <c r="O1454" s="442"/>
      <c r="P1454" s="443"/>
    </row>
    <row r="1455" spans="3:16" x14ac:dyDescent="0.25">
      <c r="C1455" s="444"/>
      <c r="D1455" s="445"/>
      <c r="E1455" s="445"/>
      <c r="F1455" s="445"/>
      <c r="G1455" s="445"/>
      <c r="H1455" s="445"/>
      <c r="I1455" s="445"/>
      <c r="J1455" s="445"/>
      <c r="K1455" s="445"/>
      <c r="L1455" s="445"/>
      <c r="M1455" s="445"/>
      <c r="N1455" s="445"/>
      <c r="O1455" s="445"/>
      <c r="P1455" s="446"/>
    </row>
    <row r="1458" spans="2:17" ht="15.75" x14ac:dyDescent="0.25">
      <c r="B1458" s="271" t="s">
        <v>9298</v>
      </c>
      <c r="C1458" s="271"/>
      <c r="D1458" s="271"/>
      <c r="E1458" s="271"/>
      <c r="F1458" s="271"/>
      <c r="G1458" s="271"/>
      <c r="H1458" s="271"/>
      <c r="I1458" s="271"/>
      <c r="J1458" s="271"/>
      <c r="K1458" s="271"/>
      <c r="L1458" s="271"/>
      <c r="M1458" s="271"/>
      <c r="N1458" s="271"/>
      <c r="O1458" s="271"/>
      <c r="P1458" s="271"/>
      <c r="Q1458" s="271"/>
    </row>
    <row r="1460" spans="2:17" x14ac:dyDescent="0.25">
      <c r="C1460" s="20" t="s">
        <v>9319</v>
      </c>
      <c r="D1460" s="132"/>
    </row>
    <row r="1463" spans="2:17" ht="39.75" customHeight="1" x14ac:dyDescent="0.25">
      <c r="C1463" s="161" t="s">
        <v>9299</v>
      </c>
      <c r="D1463" s="161" t="s">
        <v>9300</v>
      </c>
      <c r="E1463" s="161" t="s">
        <v>9301</v>
      </c>
      <c r="F1463" s="160" t="s">
        <v>9302</v>
      </c>
      <c r="G1463" s="161" t="s">
        <v>9303</v>
      </c>
      <c r="H1463" s="161" t="s">
        <v>9304</v>
      </c>
    </row>
    <row r="1464" spans="2:17" x14ac:dyDescent="0.25">
      <c r="C1464" s="77"/>
      <c r="D1464" s="77"/>
      <c r="E1464" s="77"/>
      <c r="F1464" s="77"/>
      <c r="G1464" s="77"/>
      <c r="H1464" s="77"/>
      <c r="J1464" s="96" t="str">
        <f>IF(AND(C1464="",D1464="",E1464="",F1464="",G1464="",H1464=""),"Debe completar los datos de al menos un tutor del entrenamiento","")</f>
        <v>Debe completar los datos de al menos un tutor del entrenamiento</v>
      </c>
    </row>
    <row r="1465" spans="2:17" x14ac:dyDescent="0.25">
      <c r="C1465" s="77"/>
      <c r="D1465" s="77"/>
      <c r="E1465" s="77"/>
      <c r="F1465" s="77"/>
      <c r="G1465" s="77"/>
      <c r="H1465" s="77"/>
    </row>
    <row r="1466" spans="2:17" x14ac:dyDescent="0.25">
      <c r="C1466" s="77"/>
      <c r="D1466" s="77"/>
      <c r="E1466" s="77"/>
      <c r="F1466" s="77"/>
      <c r="G1466" s="77"/>
      <c r="H1466" s="77"/>
    </row>
    <row r="1467" spans="2:17" x14ac:dyDescent="0.25">
      <c r="C1467" s="77"/>
      <c r="D1467" s="77"/>
      <c r="E1467" s="77"/>
      <c r="F1467" s="77"/>
      <c r="G1467" s="77"/>
      <c r="H1467" s="77"/>
    </row>
    <row r="1468" spans="2:17" x14ac:dyDescent="0.25">
      <c r="C1468" s="77"/>
      <c r="D1468" s="77"/>
      <c r="E1468" s="77"/>
      <c r="F1468" s="77"/>
      <c r="G1468" s="77"/>
      <c r="H1468" s="77"/>
    </row>
    <row r="1469" spans="2:17" x14ac:dyDescent="0.25">
      <c r="C1469" s="77"/>
      <c r="D1469" s="77"/>
      <c r="E1469" s="77"/>
      <c r="F1469" s="77"/>
      <c r="G1469" s="77"/>
      <c r="H1469" s="77"/>
    </row>
    <row r="1472" spans="2:17" ht="15.75" x14ac:dyDescent="0.25">
      <c r="B1472" s="271" t="s">
        <v>9305</v>
      </c>
      <c r="C1472" s="271"/>
      <c r="D1472" s="271"/>
      <c r="E1472" s="271"/>
      <c r="F1472" s="271"/>
      <c r="G1472" s="271"/>
      <c r="H1472" s="271"/>
      <c r="I1472" s="271"/>
      <c r="J1472" s="271"/>
      <c r="K1472" s="271"/>
      <c r="L1472" s="271"/>
      <c r="M1472" s="271"/>
      <c r="N1472" s="271"/>
      <c r="O1472" s="271"/>
      <c r="P1472" s="271"/>
      <c r="Q1472" s="271"/>
    </row>
    <row r="1475" spans="3:8" ht="45" x14ac:dyDescent="0.25">
      <c r="C1475" s="72" t="s">
        <v>9215</v>
      </c>
      <c r="D1475" s="72" t="s">
        <v>9216</v>
      </c>
      <c r="E1475" s="72" t="s">
        <v>9217</v>
      </c>
      <c r="F1475" s="72" t="s">
        <v>9218</v>
      </c>
      <c r="G1475" s="72" t="s">
        <v>9219</v>
      </c>
      <c r="H1475" s="72" t="s">
        <v>9220</v>
      </c>
    </row>
    <row r="1476" spans="3:8" x14ac:dyDescent="0.25">
      <c r="C1476" s="123" t="s">
        <v>9221</v>
      </c>
      <c r="D1476" s="266">
        <f>D1312*H1312*D1314</f>
        <v>0</v>
      </c>
      <c r="E1476" s="120"/>
      <c r="F1476" s="119">
        <f>+D1476*E1476</f>
        <v>0</v>
      </c>
      <c r="G1476" s="120"/>
      <c r="H1476" s="119">
        <f t="shared" ref="H1476:H1480" si="6">+F1476-G1476</f>
        <v>0</v>
      </c>
    </row>
    <row r="1477" spans="3:8" x14ac:dyDescent="0.25">
      <c r="C1477" s="112" t="s">
        <v>9298</v>
      </c>
      <c r="D1477" s="266">
        <f>+D1312-D1476</f>
        <v>0</v>
      </c>
      <c r="E1477" s="120"/>
      <c r="F1477" s="119">
        <f>+D1477*E1477</f>
        <v>0</v>
      </c>
      <c r="G1477" s="120"/>
      <c r="H1477" s="119">
        <f t="shared" si="6"/>
        <v>0</v>
      </c>
    </row>
    <row r="1478" spans="3:8" x14ac:dyDescent="0.25">
      <c r="C1478" s="123" t="s">
        <v>9208</v>
      </c>
      <c r="D1478" s="266">
        <f>+E1365</f>
        <v>0</v>
      </c>
      <c r="E1478" s="120"/>
      <c r="F1478" s="119">
        <f>+D1478*E1478</f>
        <v>0</v>
      </c>
      <c r="G1478" s="120"/>
      <c r="H1478" s="119">
        <f t="shared" si="6"/>
        <v>0</v>
      </c>
    </row>
    <row r="1479" spans="3:8" x14ac:dyDescent="0.25">
      <c r="C1479" s="123" t="s">
        <v>9222</v>
      </c>
      <c r="D1479" s="266">
        <f>+E1365</f>
        <v>0</v>
      </c>
      <c r="E1479" s="120"/>
      <c r="F1479" s="119">
        <f>+D1479*E1479</f>
        <v>0</v>
      </c>
      <c r="G1479" s="120"/>
      <c r="H1479" s="119">
        <f t="shared" si="6"/>
        <v>0</v>
      </c>
    </row>
    <row r="1480" spans="3:8" x14ac:dyDescent="0.25">
      <c r="C1480" s="167" t="s">
        <v>9223</v>
      </c>
      <c r="D1480" s="266">
        <f>+E1365</f>
        <v>0</v>
      </c>
      <c r="E1480" s="120"/>
      <c r="F1480" s="119">
        <f>+D1480*E1480</f>
        <v>0</v>
      </c>
      <c r="G1480" s="120"/>
      <c r="H1480" s="119">
        <f t="shared" si="6"/>
        <v>0</v>
      </c>
    </row>
    <row r="1481" spans="3:8" x14ac:dyDescent="0.25">
      <c r="C1481" s="72" t="s">
        <v>7586</v>
      </c>
      <c r="D1481" s="74"/>
      <c r="E1481" s="141"/>
      <c r="F1481" s="141"/>
      <c r="G1481" s="119">
        <f>+G1476+G1477+G1478+G1479+G1480</f>
        <v>0</v>
      </c>
      <c r="H1481" s="119">
        <f>+H1476+H1477+H1478+H1479+H1480</f>
        <v>0</v>
      </c>
    </row>
    <row r="1484" spans="3:8" ht="15" customHeight="1" x14ac:dyDescent="0.25">
      <c r="D1484" s="434" t="s">
        <v>9322</v>
      </c>
      <c r="E1484" s="434"/>
      <c r="F1484" s="434"/>
    </row>
    <row r="1485" spans="3:8" x14ac:dyDescent="0.25">
      <c r="D1485" s="434"/>
      <c r="E1485" s="434"/>
      <c r="F1485" s="434"/>
    </row>
    <row r="1500" spans="2:17" x14ac:dyDescent="0.25">
      <c r="C1500" s="100" t="s">
        <v>9587</v>
      </c>
    </row>
    <row r="1502" spans="2:17" ht="15.75" x14ac:dyDescent="0.25">
      <c r="B1502" s="271" t="s">
        <v>7689</v>
      </c>
      <c r="C1502" s="271" t="s">
        <v>7689</v>
      </c>
      <c r="D1502" s="271"/>
      <c r="E1502" s="271"/>
      <c r="F1502" s="271"/>
      <c r="G1502" s="271"/>
      <c r="H1502" s="271"/>
      <c r="I1502" s="271"/>
      <c r="J1502" s="271"/>
      <c r="K1502" s="271"/>
      <c r="L1502" s="271"/>
      <c r="M1502" s="271"/>
      <c r="N1502" s="271"/>
      <c r="O1502" s="271"/>
      <c r="P1502" s="271"/>
      <c r="Q1502" s="271"/>
    </row>
    <row r="1506" spans="3:11" x14ac:dyDescent="0.25">
      <c r="C1506" s="20" t="s">
        <v>9276</v>
      </c>
      <c r="D1506" s="427"/>
      <c r="E1506" s="428"/>
      <c r="F1506" s="428"/>
      <c r="G1506" s="428"/>
      <c r="H1506" s="428"/>
      <c r="I1506" s="428"/>
      <c r="J1506" s="428"/>
      <c r="K1506" s="429"/>
    </row>
    <row r="1508" spans="3:11" x14ac:dyDescent="0.25">
      <c r="C1508" s="20" t="s">
        <v>7694</v>
      </c>
      <c r="D1508" s="78"/>
      <c r="F1508" s="20" t="s">
        <v>7695</v>
      </c>
      <c r="H1508" s="430"/>
      <c r="I1508" s="431"/>
    </row>
    <row r="1510" spans="3:11" x14ac:dyDescent="0.25">
      <c r="C1510" s="405" t="s">
        <v>7710</v>
      </c>
      <c r="D1510" s="406"/>
      <c r="E1510" s="406"/>
      <c r="F1510" s="406"/>
      <c r="G1510" s="406"/>
      <c r="H1510" s="406"/>
      <c r="I1510" s="406"/>
      <c r="J1510" s="407"/>
    </row>
    <row r="1511" spans="3:11" x14ac:dyDescent="0.25">
      <c r="C1511" s="57"/>
      <c r="D1511" s="58"/>
      <c r="E1511" s="58"/>
      <c r="F1511" s="58"/>
      <c r="G1511" s="58"/>
      <c r="H1511" s="58"/>
      <c r="I1511" s="58"/>
      <c r="J1511" s="59"/>
    </row>
    <row r="1512" spans="3:11" x14ac:dyDescent="0.25">
      <c r="C1512" s="63" t="s">
        <v>7697</v>
      </c>
      <c r="D1512" s="132"/>
      <c r="E1512" s="58"/>
      <c r="F1512" s="426" t="s">
        <v>9278</v>
      </c>
      <c r="G1512" s="426"/>
      <c r="H1512" s="133"/>
      <c r="I1512" s="58"/>
      <c r="J1512" s="59"/>
    </row>
    <row r="1513" spans="3:11" x14ac:dyDescent="0.25">
      <c r="C1513" s="57"/>
      <c r="D1513" s="58"/>
      <c r="E1513" s="58"/>
      <c r="F1513" s="58"/>
      <c r="G1513" s="58"/>
      <c r="H1513" s="58"/>
      <c r="I1513" s="58"/>
      <c r="J1513" s="59"/>
    </row>
    <row r="1514" spans="3:11" x14ac:dyDescent="0.25">
      <c r="C1514" s="63" t="s">
        <v>7696</v>
      </c>
      <c r="D1514" s="132"/>
      <c r="E1514" s="58"/>
      <c r="F1514" s="58"/>
      <c r="G1514" s="58"/>
      <c r="H1514" s="58"/>
      <c r="I1514" s="58"/>
      <c r="J1514" s="59"/>
    </row>
    <row r="1515" spans="3:11" x14ac:dyDescent="0.25">
      <c r="C1515" s="57"/>
      <c r="D1515" s="58"/>
      <c r="E1515" s="58"/>
      <c r="F1515" s="58"/>
      <c r="G1515" s="58"/>
      <c r="H1515" s="58"/>
      <c r="I1515" s="58"/>
      <c r="J1515" s="59"/>
    </row>
    <row r="1516" spans="3:11" x14ac:dyDescent="0.25">
      <c r="C1516" s="63" t="s">
        <v>7698</v>
      </c>
      <c r="D1516" s="132"/>
      <c r="E1516" s="58"/>
      <c r="F1516" s="58"/>
      <c r="G1516" s="58"/>
      <c r="H1516" s="58"/>
      <c r="I1516" s="58"/>
      <c r="J1516" s="59"/>
    </row>
    <row r="1517" spans="3:11" x14ac:dyDescent="0.25">
      <c r="C1517" s="57"/>
      <c r="D1517" s="58"/>
      <c r="E1517" s="58"/>
      <c r="F1517" s="58"/>
      <c r="G1517" s="58"/>
      <c r="H1517" s="58"/>
      <c r="I1517" s="58"/>
      <c r="J1517" s="59"/>
    </row>
    <row r="1518" spans="3:11" x14ac:dyDescent="0.25">
      <c r="C1518" s="408" t="str">
        <f>IF(D1514&gt;1,"Justifique cantidad de réplicas *","")</f>
        <v/>
      </c>
      <c r="D1518" s="409"/>
      <c r="E1518" s="304"/>
      <c r="F1518" s="304"/>
      <c r="G1518" s="304"/>
      <c r="H1518" s="304"/>
      <c r="I1518" s="304"/>
      <c r="J1518" s="59"/>
    </row>
    <row r="1519" spans="3:11" x14ac:dyDescent="0.25">
      <c r="C1519" s="60"/>
      <c r="D1519" s="61"/>
      <c r="E1519" s="61"/>
      <c r="F1519" s="61"/>
      <c r="G1519" s="61"/>
      <c r="H1519" s="61"/>
      <c r="I1519" s="61"/>
      <c r="J1519" s="62"/>
    </row>
    <row r="1521" spans="3:10" x14ac:dyDescent="0.25">
      <c r="C1521" s="279" t="s">
        <v>9277</v>
      </c>
      <c r="D1521" s="279"/>
      <c r="E1521" s="279"/>
      <c r="F1521" s="276"/>
      <c r="G1521" s="277"/>
      <c r="H1521" s="277"/>
      <c r="I1521" s="278"/>
    </row>
    <row r="1523" spans="3:10" x14ac:dyDescent="0.25">
      <c r="C1523" s="414" t="s">
        <v>9195</v>
      </c>
      <c r="D1523" s="415"/>
      <c r="E1523" s="415"/>
      <c r="F1523" s="415"/>
      <c r="G1523" s="415"/>
      <c r="H1523" s="415"/>
      <c r="I1523" s="415"/>
      <c r="J1523" s="416"/>
    </row>
    <row r="1525" spans="3:10" x14ac:dyDescent="0.25">
      <c r="C1525" s="20" t="s">
        <v>7566</v>
      </c>
      <c r="D1525" s="274"/>
      <c r="E1525" s="282"/>
      <c r="F1525" s="282"/>
      <c r="G1525" s="282"/>
      <c r="H1525" s="282"/>
      <c r="I1525" s="275"/>
    </row>
    <row r="1527" spans="3:10" x14ac:dyDescent="0.25">
      <c r="C1527" s="20" t="s">
        <v>7567</v>
      </c>
      <c r="D1527" s="79"/>
      <c r="F1527" s="20" t="s">
        <v>7568</v>
      </c>
      <c r="G1527" s="274"/>
      <c r="H1527" s="275"/>
    </row>
    <row r="1528" spans="3:10" x14ac:dyDescent="0.25">
      <c r="C1528" s="20"/>
      <c r="D1528" s="76" t="str">
        <f>IF(D1527&gt;0,VLOOKUP(D1527,Tablas!$K$5:$L$28,2,FALSE),"")</f>
        <v/>
      </c>
      <c r="E1528" s="19" t="str">
        <f>IF(D1527&gt;0,VLOOKUP(D1527,Tablas!$K$5:$M$28,3,FALSE),"")</f>
        <v/>
      </c>
      <c r="F1528" s="20"/>
      <c r="G1528" s="58"/>
    </row>
    <row r="1530" spans="3:10" x14ac:dyDescent="0.25">
      <c r="C1530" s="20" t="s">
        <v>7570</v>
      </c>
      <c r="D1530" s="79"/>
      <c r="F1530" s="20" t="s">
        <v>9226</v>
      </c>
      <c r="G1530" s="274"/>
      <c r="H1530" s="275"/>
    </row>
    <row r="1532" spans="3:10" x14ac:dyDescent="0.25">
      <c r="C1532" s="20" t="s">
        <v>7569</v>
      </c>
      <c r="D1532" s="79"/>
      <c r="F1532" s="20" t="s">
        <v>1180</v>
      </c>
      <c r="G1532" s="424" t="str">
        <f>IF(G1527&gt;0,VLOOKUP(I1532,Tablas!Y1404:AC3946,5,FALSE),"")</f>
        <v/>
      </c>
      <c r="H1532" s="425"/>
      <c r="I1532" s="19" t="str">
        <f>G1527&amp;D1527</f>
        <v/>
      </c>
    </row>
    <row r="1535" spans="3:10" x14ac:dyDescent="0.25">
      <c r="C1535" s="414" t="s">
        <v>9196</v>
      </c>
      <c r="D1535" s="415"/>
      <c r="E1535" s="415"/>
      <c r="F1535" s="415"/>
      <c r="G1535" s="415"/>
      <c r="H1535" s="415"/>
      <c r="I1535" s="415"/>
      <c r="J1535" s="416"/>
    </row>
    <row r="1537" spans="3:10" x14ac:dyDescent="0.25">
      <c r="C1537" s="20" t="s">
        <v>9198</v>
      </c>
      <c r="D1537" s="376"/>
      <c r="E1537" s="377"/>
      <c r="F1537" s="19" t="str">
        <f>IF(D1537=Tablas!$C$34,"Persona_Humana",IF(D1537=Tablas!$C$35,"Universidad",IF(D1537=Tablas!$C$36,"Escuela",IF(D1537=Tablas!$C$37,"Otras_Instituciones",""))))</f>
        <v/>
      </c>
    </row>
    <row r="1539" spans="3:10" x14ac:dyDescent="0.25">
      <c r="C1539" s="279" t="s">
        <v>9197</v>
      </c>
      <c r="D1539" s="421"/>
      <c r="E1539" s="399"/>
      <c r="F1539" s="400"/>
      <c r="G1539" s="400"/>
      <c r="H1539" s="400"/>
      <c r="I1539" s="400"/>
      <c r="J1539" s="401"/>
    </row>
    <row r="1541" spans="3:10" x14ac:dyDescent="0.25">
      <c r="C1541" s="75" t="str">
        <f>IF(OR(D1537=Tablas!$C$35,D1537=Tablas!$C$36,D1537=Tablas!$C$37),"Docentes","")</f>
        <v/>
      </c>
    </row>
    <row r="1543" spans="3:10" x14ac:dyDescent="0.25">
      <c r="C1543" s="179" t="str">
        <f>IF(OR(D1537=Tablas!$C$35,D1537=Tablas!$C$36,D1537=Tablas!$C$37),"CUIL/CUIT *","")</f>
        <v/>
      </c>
      <c r="D1543" s="179" t="str">
        <f>IF(OR(D1537=Tablas!$C$35,D1537=Tablas!$C$36,D1537=Tablas!$C$37),"Apellido *","")</f>
        <v/>
      </c>
      <c r="E1543" s="179" t="str">
        <f>IF(OR(D1537=Tablas!$C$35,D1537=Tablas!$C$36,D1537=Tablas!$C$37),"Nombre *","")</f>
        <v/>
      </c>
      <c r="F1543" s="179" t="str">
        <f>IF(OR(D1537=Tablas!$C$35,D1537=Tablas!$C$36,D1537=Tablas!$C$37),"Correo Electrónico *","")</f>
        <v/>
      </c>
      <c r="G1543" s="179" t="str">
        <f>IF(OR(D1537=Tablas!$C$35,D1537=Tablas!$C$36,D1537=Tablas!$C$37),"Trayectoria formativa del docente*","")</f>
        <v/>
      </c>
    </row>
    <row r="1544" spans="3:10" x14ac:dyDescent="0.25">
      <c r="C1544" s="177"/>
      <c r="D1544" s="178"/>
      <c r="E1544" s="178"/>
      <c r="F1544" s="178"/>
      <c r="G1544" s="178"/>
      <c r="I1544" s="96" t="str">
        <f>IF(AND(OR($D$137=Tablas!$C$35,$D$137=Tablas!$C$36,$D$137=Tablas!$C$37),C1544="",D1544="",E1544="",F1544="",G1544=""),"Debe completar los datos de al menos un docente del entrenamiento","")</f>
        <v/>
      </c>
    </row>
    <row r="1545" spans="3:10" x14ac:dyDescent="0.25">
      <c r="C1545" s="177"/>
      <c r="D1545" s="178"/>
      <c r="E1545" s="178"/>
      <c r="F1545" s="178"/>
      <c r="G1545" s="178"/>
    </row>
    <row r="1546" spans="3:10" x14ac:dyDescent="0.25">
      <c r="C1546" s="177"/>
      <c r="D1546" s="178"/>
      <c r="E1546" s="178"/>
      <c r="F1546" s="178"/>
      <c r="G1546" s="178"/>
    </row>
    <row r="1547" spans="3:10" x14ac:dyDescent="0.25">
      <c r="C1547" s="177"/>
      <c r="D1547" s="178"/>
      <c r="E1547" s="178"/>
      <c r="F1547" s="178"/>
      <c r="G1547" s="178"/>
    </row>
    <row r="1548" spans="3:10" x14ac:dyDescent="0.25">
      <c r="C1548" s="177"/>
      <c r="D1548" s="178"/>
      <c r="E1548" s="178"/>
      <c r="F1548" s="178"/>
      <c r="G1548" s="178"/>
    </row>
    <row r="1549" spans="3:10" x14ac:dyDescent="0.25">
      <c r="C1549" s="177"/>
      <c r="D1549" s="178"/>
      <c r="E1549" s="178"/>
      <c r="F1549" s="178"/>
      <c r="G1549" s="178"/>
    </row>
    <row r="1550" spans="3:10" x14ac:dyDescent="0.25">
      <c r="C1550" s="177"/>
      <c r="D1550" s="178"/>
      <c r="E1550" s="178"/>
      <c r="F1550" s="178"/>
      <c r="G1550" s="178"/>
    </row>
    <row r="1551" spans="3:10" x14ac:dyDescent="0.25">
      <c r="C1551" s="177"/>
      <c r="D1551" s="178"/>
      <c r="E1551" s="178"/>
      <c r="F1551" s="178"/>
      <c r="G1551" s="178"/>
    </row>
    <row r="1552" spans="3:10" x14ac:dyDescent="0.25">
      <c r="C1552" s="177"/>
      <c r="D1552" s="178"/>
      <c r="E1552" s="178"/>
      <c r="F1552" s="178"/>
      <c r="G1552" s="178"/>
    </row>
    <row r="1553" spans="2:17" x14ac:dyDescent="0.25">
      <c r="C1553" s="177"/>
      <c r="D1553" s="178"/>
      <c r="E1553" s="178"/>
      <c r="F1553" s="178"/>
      <c r="G1553" s="178"/>
    </row>
    <row r="1554" spans="2:17" x14ac:dyDescent="0.25">
      <c r="C1554" s="177"/>
      <c r="D1554" s="178"/>
      <c r="E1554" s="178"/>
      <c r="F1554" s="178"/>
      <c r="G1554" s="178"/>
    </row>
    <row r="1555" spans="2:17" x14ac:dyDescent="0.25">
      <c r="C1555" s="177"/>
      <c r="D1555" s="178"/>
      <c r="E1555" s="178"/>
      <c r="F1555" s="178"/>
      <c r="G1555" s="178"/>
    </row>
    <row r="1556" spans="2:17" x14ac:dyDescent="0.25">
      <c r="C1556" s="177"/>
      <c r="D1556" s="178"/>
      <c r="E1556" s="178"/>
      <c r="F1556" s="178"/>
      <c r="G1556" s="178"/>
    </row>
    <row r="1557" spans="2:17" x14ac:dyDescent="0.25">
      <c r="C1557" s="177"/>
      <c r="D1557" s="178"/>
      <c r="E1557" s="178"/>
      <c r="F1557" s="178"/>
      <c r="G1557" s="178"/>
    </row>
    <row r="1558" spans="2:17" x14ac:dyDescent="0.25">
      <c r="C1558" s="177"/>
      <c r="D1558" s="178"/>
      <c r="E1558" s="178"/>
      <c r="F1558" s="178"/>
      <c r="G1558" s="178"/>
    </row>
    <row r="1561" spans="2:17" ht="15.75" x14ac:dyDescent="0.25">
      <c r="B1561" s="271" t="s">
        <v>9201</v>
      </c>
      <c r="C1561" s="271"/>
      <c r="D1561" s="271"/>
      <c r="E1561" s="271"/>
      <c r="F1561" s="271"/>
      <c r="G1561" s="271"/>
      <c r="H1561" s="271"/>
      <c r="I1561" s="271"/>
      <c r="J1561" s="271"/>
      <c r="K1561" s="271"/>
      <c r="L1561" s="271"/>
      <c r="M1561" s="271"/>
      <c r="N1561" s="271"/>
      <c r="O1561" s="271"/>
      <c r="P1561" s="271"/>
      <c r="Q1561" s="271"/>
    </row>
    <row r="1564" spans="2:17" x14ac:dyDescent="0.25">
      <c r="D1564" s="102" t="s">
        <v>9202</v>
      </c>
      <c r="E1564" s="102" t="s">
        <v>9203</v>
      </c>
    </row>
    <row r="1565" spans="2:17" x14ac:dyDescent="0.25">
      <c r="C1565" s="64" t="s">
        <v>7585</v>
      </c>
      <c r="D1565" s="134"/>
      <c r="E1565" s="134"/>
    </row>
    <row r="1566" spans="2:17" x14ac:dyDescent="0.25">
      <c r="C1566" s="102" t="s">
        <v>7586</v>
      </c>
      <c r="D1566" s="64">
        <f>+D1565</f>
        <v>0</v>
      </c>
      <c r="E1566" s="64">
        <f>+E1565</f>
        <v>0</v>
      </c>
    </row>
    <row r="1568" spans="2:17" ht="15.75" x14ac:dyDescent="0.25">
      <c r="B1568" s="271" t="s">
        <v>9279</v>
      </c>
      <c r="C1568" s="271"/>
      <c r="D1568" s="271"/>
      <c r="E1568" s="271"/>
      <c r="F1568" s="271"/>
      <c r="G1568" s="271"/>
      <c r="H1568" s="271"/>
      <c r="I1568" s="271"/>
      <c r="J1568" s="271"/>
      <c r="K1568" s="271"/>
      <c r="L1568" s="271"/>
      <c r="M1568" s="271"/>
      <c r="N1568" s="271"/>
      <c r="O1568" s="271"/>
      <c r="P1568" s="271"/>
      <c r="Q1568" s="271"/>
    </row>
    <row r="1570" spans="3:16" x14ac:dyDescent="0.25">
      <c r="C1570" s="355" t="s">
        <v>9280</v>
      </c>
      <c r="D1570" s="355"/>
      <c r="E1570" s="355"/>
      <c r="F1570" s="355"/>
      <c r="G1570" s="355"/>
      <c r="H1570" s="433"/>
      <c r="I1570" s="164"/>
    </row>
    <row r="1572" spans="3:16" x14ac:dyDescent="0.25">
      <c r="C1572" s="20" t="str">
        <f>IF(I1570="SI","¿Cuántos? *","")</f>
        <v/>
      </c>
      <c r="D1572" s="187"/>
    </row>
    <row r="1574" spans="3:16" x14ac:dyDescent="0.25">
      <c r="C1574" s="288" t="str">
        <f>IF(I1570="SI","¿En qué puestos serán incorporados? *","")</f>
        <v/>
      </c>
      <c r="D1574" s="288"/>
      <c r="E1574" s="432"/>
      <c r="F1574" s="432"/>
      <c r="G1574" s="432"/>
      <c r="H1574" s="432"/>
      <c r="I1574" s="432"/>
      <c r="J1574" s="432"/>
      <c r="K1574" s="432"/>
      <c r="L1574" s="432"/>
      <c r="M1574" s="432"/>
      <c r="N1574" s="432"/>
      <c r="O1574" s="432"/>
      <c r="P1574" s="432"/>
    </row>
    <row r="1576" spans="3:16" x14ac:dyDescent="0.25">
      <c r="C1576" s="355" t="str">
        <f>IF(I1570="SI","Indique a que grupo pertenecen los desocupados a incorporar *","")</f>
        <v/>
      </c>
      <c r="D1576" s="355"/>
      <c r="E1576" s="355"/>
      <c r="F1576" s="355"/>
      <c r="G1576" s="355"/>
      <c r="H1576" s="355"/>
    </row>
    <row r="1578" spans="3:16" x14ac:dyDescent="0.25">
      <c r="C1578" s="38"/>
      <c r="D1578" s="38"/>
      <c r="E1578" s="166" t="str">
        <f>IF(I1570="SI","18 a 24 años","")</f>
        <v/>
      </c>
      <c r="F1578" s="166" t="str">
        <f>IF(I1570="SI","25 a 44 años","")</f>
        <v/>
      </c>
      <c r="G1578" s="166" t="str">
        <f>IF(I1570="SI","Mayores de 45 años","")</f>
        <v/>
      </c>
      <c r="H1578" s="166" t="str">
        <f>IF(I1570="SI","Total","")</f>
        <v/>
      </c>
    </row>
    <row r="1579" spans="3:16" x14ac:dyDescent="0.25">
      <c r="C1579" s="395" t="str">
        <f>IF(I1570="SI","En general","")</f>
        <v/>
      </c>
      <c r="D1579" s="395"/>
      <c r="E1579" s="188"/>
      <c r="F1579" s="188"/>
      <c r="G1579" s="188"/>
      <c r="H1579" s="189" t="str">
        <f>IF(I1570="SI",+E1579+F1579+G1579,"")</f>
        <v/>
      </c>
    </row>
    <row r="1580" spans="3:16" x14ac:dyDescent="0.25">
      <c r="C1580" s="395" t="str">
        <f>IF(I1570="SI","Con Discapacidad ","")</f>
        <v/>
      </c>
      <c r="D1580" s="395"/>
      <c r="E1580" s="188"/>
      <c r="F1580" s="188"/>
      <c r="G1580" s="188"/>
      <c r="H1580" s="189" t="str">
        <f>IF(I1570="SI",+E1580+F1580+G1580,"")</f>
        <v/>
      </c>
    </row>
    <row r="1581" spans="3:16" x14ac:dyDescent="0.25">
      <c r="C1581" s="395" t="str">
        <f>IF(I1570="SI","Incluidos en el Seguro de Capacitación y Empleo (SCyE)","")</f>
        <v/>
      </c>
      <c r="D1581" s="395"/>
      <c r="E1581" s="188"/>
      <c r="F1581" s="188"/>
      <c r="G1581" s="188"/>
      <c r="H1581" s="189" t="str">
        <f>IF(I1570="SI",+E1581+F1581+G1581,"")</f>
        <v/>
      </c>
    </row>
    <row r="1582" spans="3:16" x14ac:dyDescent="0.25">
      <c r="C1582" s="386" t="str">
        <f>IF(I1570="SI","Total","")</f>
        <v/>
      </c>
      <c r="D1582" s="386"/>
      <c r="E1582" s="189" t="str">
        <f>IF(I1570="SI",+E1579+E1580+E1581,"")</f>
        <v/>
      </c>
      <c r="F1582" s="189" t="str">
        <f>IF(I1570="SI",+F1581+F1580+F1579,"")</f>
        <v/>
      </c>
      <c r="G1582" s="189" t="str">
        <f>IF(I1570="SI",+G1581+G1580+G1579,"")</f>
        <v/>
      </c>
      <c r="H1582" s="189" t="str">
        <f>IF(I1570="SI",+H1579+H1580+H1581,"")</f>
        <v/>
      </c>
    </row>
    <row r="1585" spans="2:17" ht="15.75" x14ac:dyDescent="0.25">
      <c r="B1585" s="271" t="s">
        <v>9281</v>
      </c>
      <c r="C1585" s="271"/>
      <c r="D1585" s="271"/>
      <c r="E1585" s="271"/>
      <c r="F1585" s="271"/>
      <c r="G1585" s="271"/>
      <c r="H1585" s="271"/>
      <c r="I1585" s="271"/>
      <c r="J1585" s="271"/>
      <c r="K1585" s="271"/>
      <c r="L1585" s="271"/>
      <c r="M1585" s="271"/>
      <c r="N1585" s="271"/>
      <c r="O1585" s="271"/>
      <c r="P1585" s="271"/>
      <c r="Q1585" s="271"/>
    </row>
    <row r="1588" spans="2:17" ht="60" customHeight="1" x14ac:dyDescent="0.25">
      <c r="C1588" s="392" t="str">
        <f>IF('Empresa Cooperativa'!D1412=Tablas!C1404,"Tamaño de la empresa según dotación de personal","")</f>
        <v>Tamaño de la empresa según dotación de personal</v>
      </c>
      <c r="D1588" s="392" t="s">
        <v>9282</v>
      </c>
      <c r="E1588" s="435" t="s">
        <v>9286</v>
      </c>
      <c r="F1588" s="435"/>
      <c r="G1588" s="435"/>
    </row>
    <row r="1589" spans="2:17" ht="30" x14ac:dyDescent="0.25">
      <c r="C1589" s="392"/>
      <c r="D1589" s="392"/>
      <c r="E1589" s="110" t="s">
        <v>9283</v>
      </c>
      <c r="F1589" s="110" t="s">
        <v>9284</v>
      </c>
      <c r="G1589" s="169" t="s">
        <v>9285</v>
      </c>
    </row>
    <row r="1590" spans="2:17" x14ac:dyDescent="0.25">
      <c r="C15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15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15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1590" s="120"/>
      <c r="G1590" s="119" t="e">
        <f>+E1590+F1590</f>
        <v>#VALUE!</v>
      </c>
    </row>
    <row r="1593" spans="2:17" x14ac:dyDescent="0.25">
      <c r="C1593" s="436" t="s">
        <v>9287</v>
      </c>
      <c r="D1593" s="437"/>
      <c r="E1593" s="437"/>
      <c r="F1593" s="437"/>
      <c r="G1593" s="437"/>
      <c r="H1593" s="115"/>
      <c r="I1593" s="115"/>
      <c r="J1593" s="115"/>
    </row>
    <row r="1594" spans="2:17" ht="60" x14ac:dyDescent="0.25">
      <c r="C1594" s="169" t="s">
        <v>9288</v>
      </c>
      <c r="D1594" s="169" t="s">
        <v>9289</v>
      </c>
      <c r="E1594" s="169" t="s">
        <v>9321</v>
      </c>
      <c r="F1594" s="169" t="s">
        <v>9290</v>
      </c>
      <c r="G1594" s="169" t="s">
        <v>9291</v>
      </c>
      <c r="H1594" s="104"/>
      <c r="I1594" s="104"/>
      <c r="J1594" s="104"/>
      <c r="K1594" s="104"/>
    </row>
    <row r="1595" spans="2:17" x14ac:dyDescent="0.25">
      <c r="C1595" s="118">
        <f>+D1572</f>
        <v>0</v>
      </c>
      <c r="D1595" s="140" t="str">
        <f>+E1590</f>
        <v/>
      </c>
      <c r="E1595" s="139">
        <f>+D1516</f>
        <v>0</v>
      </c>
      <c r="F1595" s="120" t="e">
        <f>C1595*D1595*E1595</f>
        <v>#VALUE!</v>
      </c>
      <c r="G1595" s="135"/>
      <c r="H1595" s="116"/>
      <c r="I1595" s="58"/>
      <c r="J1595" s="58"/>
      <c r="K1595" s="58"/>
    </row>
    <row r="1596" spans="2:17" x14ac:dyDescent="0.25">
      <c r="C1596" s="58"/>
      <c r="D1596" s="58"/>
      <c r="E1596" s="58"/>
      <c r="F1596" s="58"/>
      <c r="G1596" s="58"/>
      <c r="H1596" s="58"/>
      <c r="I1596" s="58"/>
      <c r="J1596" s="58"/>
    </row>
    <row r="1597" spans="2:17" x14ac:dyDescent="0.25">
      <c r="C1597" s="113"/>
      <c r="D1597" s="114"/>
      <c r="E1597" s="58"/>
      <c r="F1597" s="58"/>
      <c r="G1597" s="58"/>
      <c r="H1597" s="58"/>
      <c r="I1597" s="58"/>
      <c r="J1597" s="58"/>
    </row>
    <row r="1598" spans="2:17" ht="15.75" x14ac:dyDescent="0.25">
      <c r="B1598" s="271" t="s">
        <v>9207</v>
      </c>
      <c r="C1598" s="271"/>
      <c r="D1598" s="271"/>
      <c r="E1598" s="271"/>
      <c r="F1598" s="271"/>
      <c r="G1598" s="271"/>
      <c r="H1598" s="271"/>
      <c r="I1598" s="271"/>
      <c r="J1598" s="271"/>
      <c r="K1598" s="271"/>
      <c r="L1598" s="271"/>
      <c r="M1598" s="271"/>
      <c r="N1598" s="271"/>
      <c r="O1598" s="271"/>
      <c r="P1598" s="271"/>
      <c r="Q1598" s="271"/>
    </row>
    <row r="1600" spans="2:17" x14ac:dyDescent="0.25">
      <c r="B1600" s="288"/>
      <c r="C1600" s="288"/>
      <c r="D1600" s="288"/>
      <c r="E1600" s="288"/>
      <c r="F1600" s="288"/>
      <c r="G1600" s="288"/>
      <c r="H1600" s="288"/>
      <c r="I1600" s="288"/>
      <c r="J1600" s="288"/>
      <c r="K1600" s="288"/>
      <c r="L1600" s="288"/>
      <c r="M1600" s="288"/>
      <c r="N1600" s="288"/>
      <c r="O1600" s="288"/>
      <c r="P1600" s="288"/>
      <c r="Q1600" s="288"/>
    </row>
    <row r="1602" spans="2:17" ht="45.75" customHeight="1" x14ac:dyDescent="0.25">
      <c r="D1602" s="390" t="s">
        <v>9292</v>
      </c>
      <c r="E1602" s="391"/>
      <c r="F1602" s="390" t="s">
        <v>9293</v>
      </c>
      <c r="G1602" s="391"/>
      <c r="H1602" s="390" t="s">
        <v>9294</v>
      </c>
      <c r="I1602" s="392"/>
      <c r="J1602" s="392"/>
    </row>
    <row r="1603" spans="2:17" x14ac:dyDescent="0.25">
      <c r="D1603" s="393"/>
      <c r="E1603" s="393"/>
      <c r="F1603" s="394"/>
      <c r="G1603" s="394"/>
      <c r="H1603" s="394"/>
      <c r="I1603" s="394"/>
      <c r="J1603" s="394"/>
    </row>
    <row r="1604" spans="2:17" x14ac:dyDescent="0.25">
      <c r="D1604" s="393"/>
      <c r="E1604" s="393"/>
      <c r="F1604" s="394"/>
      <c r="G1604" s="394"/>
      <c r="H1604" s="394"/>
      <c r="I1604" s="394"/>
      <c r="J1604" s="394"/>
    </row>
    <row r="1605" spans="2:17" x14ac:dyDescent="0.25">
      <c r="D1605" s="393"/>
      <c r="E1605" s="393"/>
      <c r="F1605" s="394"/>
      <c r="G1605" s="394"/>
      <c r="H1605" s="394"/>
      <c r="I1605" s="394"/>
      <c r="J1605" s="394"/>
    </row>
    <row r="1606" spans="2:17" x14ac:dyDescent="0.25">
      <c r="D1606" s="393"/>
      <c r="E1606" s="393"/>
      <c r="F1606" s="394"/>
      <c r="G1606" s="394"/>
      <c r="H1606" s="394"/>
      <c r="I1606" s="394"/>
      <c r="J1606" s="394"/>
    </row>
    <row r="1609" spans="2:17" ht="15.75" x14ac:dyDescent="0.25">
      <c r="B1609" s="271" t="s">
        <v>9210</v>
      </c>
      <c r="C1609" s="271"/>
      <c r="D1609" s="271"/>
      <c r="E1609" s="271"/>
      <c r="F1609" s="271"/>
      <c r="G1609" s="271"/>
      <c r="H1609" s="271"/>
      <c r="I1609" s="271"/>
      <c r="J1609" s="271"/>
      <c r="K1609" s="271"/>
      <c r="L1609" s="271"/>
      <c r="M1609" s="271"/>
      <c r="N1609" s="271"/>
      <c r="O1609" s="271"/>
      <c r="P1609" s="271"/>
      <c r="Q1609" s="271"/>
    </row>
    <row r="1612" spans="2:17" x14ac:dyDescent="0.25">
      <c r="C1612" s="20" t="s">
        <v>9211</v>
      </c>
    </row>
    <row r="1614" spans="2:17" x14ac:dyDescent="0.25">
      <c r="C1614" s="438"/>
      <c r="D1614" s="439"/>
      <c r="E1614" s="439"/>
      <c r="F1614" s="439"/>
      <c r="G1614" s="439"/>
      <c r="H1614" s="439"/>
      <c r="I1614" s="439"/>
      <c r="J1614" s="439"/>
      <c r="K1614" s="439"/>
      <c r="L1614" s="439"/>
      <c r="M1614" s="439"/>
      <c r="N1614" s="439"/>
      <c r="O1614" s="439"/>
      <c r="P1614" s="440"/>
    </row>
    <row r="1615" spans="2:17" x14ac:dyDescent="0.25">
      <c r="C1615" s="441"/>
      <c r="D1615" s="442"/>
      <c r="E1615" s="442"/>
      <c r="F1615" s="442"/>
      <c r="G1615" s="442"/>
      <c r="H1615" s="442"/>
      <c r="I1615" s="442"/>
      <c r="J1615" s="442"/>
      <c r="K1615" s="442"/>
      <c r="L1615" s="442"/>
      <c r="M1615" s="442"/>
      <c r="N1615" s="442"/>
      <c r="O1615" s="442"/>
      <c r="P1615" s="443"/>
    </row>
    <row r="1616" spans="2:17" x14ac:dyDescent="0.25">
      <c r="C1616" s="441"/>
      <c r="D1616" s="442"/>
      <c r="E1616" s="442"/>
      <c r="F1616" s="442"/>
      <c r="G1616" s="442"/>
      <c r="H1616" s="442"/>
      <c r="I1616" s="442"/>
      <c r="J1616" s="442"/>
      <c r="K1616" s="442"/>
      <c r="L1616" s="442"/>
      <c r="M1616" s="442"/>
      <c r="N1616" s="442"/>
      <c r="O1616" s="442"/>
      <c r="P1616" s="443"/>
    </row>
    <row r="1617" spans="3:16" x14ac:dyDescent="0.25">
      <c r="C1617" s="441"/>
      <c r="D1617" s="442"/>
      <c r="E1617" s="442"/>
      <c r="F1617" s="442"/>
      <c r="G1617" s="442"/>
      <c r="H1617" s="442"/>
      <c r="I1617" s="442"/>
      <c r="J1617" s="442"/>
      <c r="K1617" s="442"/>
      <c r="L1617" s="442"/>
      <c r="M1617" s="442"/>
      <c r="N1617" s="442"/>
      <c r="O1617" s="442"/>
      <c r="P1617" s="443"/>
    </row>
    <row r="1618" spans="3:16" x14ac:dyDescent="0.25">
      <c r="C1618" s="441"/>
      <c r="D1618" s="442"/>
      <c r="E1618" s="442"/>
      <c r="F1618" s="442"/>
      <c r="G1618" s="442"/>
      <c r="H1618" s="442"/>
      <c r="I1618" s="442"/>
      <c r="J1618" s="442"/>
      <c r="K1618" s="442"/>
      <c r="L1618" s="442"/>
      <c r="M1618" s="442"/>
      <c r="N1618" s="442"/>
      <c r="O1618" s="442"/>
      <c r="P1618" s="443"/>
    </row>
    <row r="1619" spans="3:16" x14ac:dyDescent="0.25">
      <c r="C1619" s="444"/>
      <c r="D1619" s="445"/>
      <c r="E1619" s="445"/>
      <c r="F1619" s="445"/>
      <c r="G1619" s="445"/>
      <c r="H1619" s="445"/>
      <c r="I1619" s="445"/>
      <c r="J1619" s="445"/>
      <c r="K1619" s="445"/>
      <c r="L1619" s="445"/>
      <c r="M1619" s="445"/>
      <c r="N1619" s="445"/>
      <c r="O1619" s="445"/>
      <c r="P1619" s="446"/>
    </row>
    <row r="1621" spans="3:16" x14ac:dyDescent="0.25">
      <c r="C1621" s="20" t="s">
        <v>9212</v>
      </c>
    </row>
    <row r="1623" spans="3:16" x14ac:dyDescent="0.25">
      <c r="C1623" s="438"/>
      <c r="D1623" s="439"/>
      <c r="E1623" s="439"/>
      <c r="F1623" s="439"/>
      <c r="G1623" s="439"/>
      <c r="H1623" s="439"/>
      <c r="I1623" s="439"/>
      <c r="J1623" s="439"/>
      <c r="K1623" s="439"/>
      <c r="L1623" s="439"/>
      <c r="M1623" s="439"/>
      <c r="N1623" s="439"/>
      <c r="O1623" s="439"/>
      <c r="P1623" s="440"/>
    </row>
    <row r="1624" spans="3:16" x14ac:dyDescent="0.25">
      <c r="C1624" s="441"/>
      <c r="D1624" s="442"/>
      <c r="E1624" s="442"/>
      <c r="F1624" s="442"/>
      <c r="G1624" s="442"/>
      <c r="H1624" s="442"/>
      <c r="I1624" s="442"/>
      <c r="J1624" s="442"/>
      <c r="K1624" s="442"/>
      <c r="L1624" s="442"/>
      <c r="M1624" s="442"/>
      <c r="N1624" s="442"/>
      <c r="O1624" s="442"/>
      <c r="P1624" s="443"/>
    </row>
    <row r="1625" spans="3:16" x14ac:dyDescent="0.25">
      <c r="C1625" s="441"/>
      <c r="D1625" s="442"/>
      <c r="E1625" s="442"/>
      <c r="F1625" s="442"/>
      <c r="G1625" s="442"/>
      <c r="H1625" s="442"/>
      <c r="I1625" s="442"/>
      <c r="J1625" s="442"/>
      <c r="K1625" s="442"/>
      <c r="L1625" s="442"/>
      <c r="M1625" s="442"/>
      <c r="N1625" s="442"/>
      <c r="O1625" s="442"/>
      <c r="P1625" s="443"/>
    </row>
    <row r="1626" spans="3:16" x14ac:dyDescent="0.25">
      <c r="C1626" s="441"/>
      <c r="D1626" s="442"/>
      <c r="E1626" s="442"/>
      <c r="F1626" s="442"/>
      <c r="G1626" s="442"/>
      <c r="H1626" s="442"/>
      <c r="I1626" s="442"/>
      <c r="J1626" s="442"/>
      <c r="K1626" s="442"/>
      <c r="L1626" s="442"/>
      <c r="M1626" s="442"/>
      <c r="N1626" s="442"/>
      <c r="O1626" s="442"/>
      <c r="P1626" s="443"/>
    </row>
    <row r="1627" spans="3:16" x14ac:dyDescent="0.25">
      <c r="C1627" s="441"/>
      <c r="D1627" s="442"/>
      <c r="E1627" s="442"/>
      <c r="F1627" s="442"/>
      <c r="G1627" s="442"/>
      <c r="H1627" s="442"/>
      <c r="I1627" s="442"/>
      <c r="J1627" s="442"/>
      <c r="K1627" s="442"/>
      <c r="L1627" s="442"/>
      <c r="M1627" s="442"/>
      <c r="N1627" s="442"/>
      <c r="O1627" s="442"/>
      <c r="P1627" s="443"/>
    </row>
    <row r="1628" spans="3:16" x14ac:dyDescent="0.25">
      <c r="C1628" s="444"/>
      <c r="D1628" s="445"/>
      <c r="E1628" s="445"/>
      <c r="F1628" s="445"/>
      <c r="G1628" s="445"/>
      <c r="H1628" s="445"/>
      <c r="I1628" s="445"/>
      <c r="J1628" s="445"/>
      <c r="K1628" s="445"/>
      <c r="L1628" s="445"/>
      <c r="M1628" s="445"/>
      <c r="N1628" s="445"/>
      <c r="O1628" s="445"/>
      <c r="P1628" s="446"/>
    </row>
    <row r="1630" spans="3:16" x14ac:dyDescent="0.25">
      <c r="C1630" s="20" t="s">
        <v>9295</v>
      </c>
    </row>
    <row r="1632" spans="3:16" x14ac:dyDescent="0.25">
      <c r="C1632" s="438"/>
      <c r="D1632" s="439"/>
      <c r="E1632" s="439"/>
      <c r="F1632" s="439"/>
      <c r="G1632" s="439"/>
      <c r="H1632" s="439"/>
      <c r="I1632" s="439"/>
      <c r="J1632" s="439"/>
      <c r="K1632" s="439"/>
      <c r="L1632" s="439"/>
      <c r="M1632" s="439"/>
      <c r="N1632" s="439"/>
      <c r="O1632" s="439"/>
      <c r="P1632" s="440"/>
    </row>
    <row r="1633" spans="3:16" x14ac:dyDescent="0.25">
      <c r="C1633" s="441"/>
      <c r="D1633" s="442"/>
      <c r="E1633" s="442"/>
      <c r="F1633" s="442"/>
      <c r="G1633" s="442"/>
      <c r="H1633" s="442"/>
      <c r="I1633" s="442"/>
      <c r="J1633" s="442"/>
      <c r="K1633" s="442"/>
      <c r="L1633" s="442"/>
      <c r="M1633" s="442"/>
      <c r="N1633" s="442"/>
      <c r="O1633" s="442"/>
      <c r="P1633" s="443"/>
    </row>
    <row r="1634" spans="3:16" x14ac:dyDescent="0.25">
      <c r="C1634" s="441"/>
      <c r="D1634" s="442"/>
      <c r="E1634" s="442"/>
      <c r="F1634" s="442"/>
      <c r="G1634" s="442"/>
      <c r="H1634" s="442"/>
      <c r="I1634" s="442"/>
      <c r="J1634" s="442"/>
      <c r="K1634" s="442"/>
      <c r="L1634" s="442"/>
      <c r="M1634" s="442"/>
      <c r="N1634" s="442"/>
      <c r="O1634" s="442"/>
      <c r="P1634" s="443"/>
    </row>
    <row r="1635" spans="3:16" x14ac:dyDescent="0.25">
      <c r="C1635" s="441"/>
      <c r="D1635" s="442"/>
      <c r="E1635" s="442"/>
      <c r="F1635" s="442"/>
      <c r="G1635" s="442"/>
      <c r="H1635" s="442"/>
      <c r="I1635" s="442"/>
      <c r="J1635" s="442"/>
      <c r="K1635" s="442"/>
      <c r="L1635" s="442"/>
      <c r="M1635" s="442"/>
      <c r="N1635" s="442"/>
      <c r="O1635" s="442"/>
      <c r="P1635" s="443"/>
    </row>
    <row r="1636" spans="3:16" x14ac:dyDescent="0.25">
      <c r="C1636" s="441"/>
      <c r="D1636" s="442"/>
      <c r="E1636" s="442"/>
      <c r="F1636" s="442"/>
      <c r="G1636" s="442"/>
      <c r="H1636" s="442"/>
      <c r="I1636" s="442"/>
      <c r="J1636" s="442"/>
      <c r="K1636" s="442"/>
      <c r="L1636" s="442"/>
      <c r="M1636" s="442"/>
      <c r="N1636" s="442"/>
      <c r="O1636" s="442"/>
      <c r="P1636" s="443"/>
    </row>
    <row r="1637" spans="3:16" x14ac:dyDescent="0.25">
      <c r="C1637" s="444"/>
      <c r="D1637" s="445"/>
      <c r="E1637" s="445"/>
      <c r="F1637" s="445"/>
      <c r="G1637" s="445"/>
      <c r="H1637" s="445"/>
      <c r="I1637" s="445"/>
      <c r="J1637" s="445"/>
      <c r="K1637" s="445"/>
      <c r="L1637" s="445"/>
      <c r="M1637" s="445"/>
      <c r="N1637" s="445"/>
      <c r="O1637" s="445"/>
      <c r="P1637" s="446"/>
    </row>
    <row r="1639" spans="3:16" x14ac:dyDescent="0.25">
      <c r="C1639" s="20" t="s">
        <v>9296</v>
      </c>
    </row>
    <row r="1641" spans="3:16" x14ac:dyDescent="0.25">
      <c r="C1641" s="438"/>
      <c r="D1641" s="439"/>
      <c r="E1641" s="439"/>
      <c r="F1641" s="439"/>
      <c r="G1641" s="439"/>
      <c r="H1641" s="439"/>
      <c r="I1641" s="439"/>
      <c r="J1641" s="439"/>
      <c r="K1641" s="439"/>
      <c r="L1641" s="439"/>
      <c r="M1641" s="439"/>
      <c r="N1641" s="439"/>
      <c r="O1641" s="439"/>
      <c r="P1641" s="440"/>
    </row>
    <row r="1642" spans="3:16" x14ac:dyDescent="0.25">
      <c r="C1642" s="441"/>
      <c r="D1642" s="442"/>
      <c r="E1642" s="442"/>
      <c r="F1642" s="442"/>
      <c r="G1642" s="442"/>
      <c r="H1642" s="442"/>
      <c r="I1642" s="442"/>
      <c r="J1642" s="442"/>
      <c r="K1642" s="442"/>
      <c r="L1642" s="442"/>
      <c r="M1642" s="442"/>
      <c r="N1642" s="442"/>
      <c r="O1642" s="442"/>
      <c r="P1642" s="443"/>
    </row>
    <row r="1643" spans="3:16" x14ac:dyDescent="0.25">
      <c r="C1643" s="441"/>
      <c r="D1643" s="442"/>
      <c r="E1643" s="442"/>
      <c r="F1643" s="442"/>
      <c r="G1643" s="442"/>
      <c r="H1643" s="442"/>
      <c r="I1643" s="442"/>
      <c r="J1643" s="442"/>
      <c r="K1643" s="442"/>
      <c r="L1643" s="442"/>
      <c r="M1643" s="442"/>
      <c r="N1643" s="442"/>
      <c r="O1643" s="442"/>
      <c r="P1643" s="443"/>
    </row>
    <row r="1644" spans="3:16" x14ac:dyDescent="0.25">
      <c r="C1644" s="441"/>
      <c r="D1644" s="442"/>
      <c r="E1644" s="442"/>
      <c r="F1644" s="442"/>
      <c r="G1644" s="442"/>
      <c r="H1644" s="442"/>
      <c r="I1644" s="442"/>
      <c r="J1644" s="442"/>
      <c r="K1644" s="442"/>
      <c r="L1644" s="442"/>
      <c r="M1644" s="442"/>
      <c r="N1644" s="442"/>
      <c r="O1644" s="442"/>
      <c r="P1644" s="443"/>
    </row>
    <row r="1645" spans="3:16" x14ac:dyDescent="0.25">
      <c r="C1645" s="441"/>
      <c r="D1645" s="442"/>
      <c r="E1645" s="442"/>
      <c r="F1645" s="442"/>
      <c r="G1645" s="442"/>
      <c r="H1645" s="442"/>
      <c r="I1645" s="442"/>
      <c r="J1645" s="442"/>
      <c r="K1645" s="442"/>
      <c r="L1645" s="442"/>
      <c r="M1645" s="442"/>
      <c r="N1645" s="442"/>
      <c r="O1645" s="442"/>
      <c r="P1645" s="443"/>
    </row>
    <row r="1646" spans="3:16" x14ac:dyDescent="0.25">
      <c r="C1646" s="444"/>
      <c r="D1646" s="445"/>
      <c r="E1646" s="445"/>
      <c r="F1646" s="445"/>
      <c r="G1646" s="445"/>
      <c r="H1646" s="445"/>
      <c r="I1646" s="445"/>
      <c r="J1646" s="445"/>
      <c r="K1646" s="445"/>
      <c r="L1646" s="445"/>
      <c r="M1646" s="445"/>
      <c r="N1646" s="445"/>
      <c r="O1646" s="445"/>
      <c r="P1646" s="446"/>
    </row>
    <row r="1648" spans="3:16" x14ac:dyDescent="0.25">
      <c r="C1648" s="20" t="s">
        <v>9297</v>
      </c>
    </row>
    <row r="1650" spans="2:17" x14ac:dyDescent="0.25">
      <c r="C1650" s="438"/>
      <c r="D1650" s="439"/>
      <c r="E1650" s="439"/>
      <c r="F1650" s="439"/>
      <c r="G1650" s="439"/>
      <c r="H1650" s="439"/>
      <c r="I1650" s="439"/>
      <c r="J1650" s="439"/>
      <c r="K1650" s="439"/>
      <c r="L1650" s="439"/>
      <c r="M1650" s="439"/>
      <c r="N1650" s="439"/>
      <c r="O1650" s="439"/>
      <c r="P1650" s="440"/>
    </row>
    <row r="1651" spans="2:17" x14ac:dyDescent="0.25">
      <c r="C1651" s="441"/>
      <c r="D1651" s="442"/>
      <c r="E1651" s="442"/>
      <c r="F1651" s="442"/>
      <c r="G1651" s="442"/>
      <c r="H1651" s="442"/>
      <c r="I1651" s="442"/>
      <c r="J1651" s="442"/>
      <c r="K1651" s="442"/>
      <c r="L1651" s="442"/>
      <c r="M1651" s="442"/>
      <c r="N1651" s="442"/>
      <c r="O1651" s="442"/>
      <c r="P1651" s="443"/>
    </row>
    <row r="1652" spans="2:17" x14ac:dyDescent="0.25">
      <c r="C1652" s="441"/>
      <c r="D1652" s="442"/>
      <c r="E1652" s="442"/>
      <c r="F1652" s="442"/>
      <c r="G1652" s="442"/>
      <c r="H1652" s="442"/>
      <c r="I1652" s="442"/>
      <c r="J1652" s="442"/>
      <c r="K1652" s="442"/>
      <c r="L1652" s="442"/>
      <c r="M1652" s="442"/>
      <c r="N1652" s="442"/>
      <c r="O1652" s="442"/>
      <c r="P1652" s="443"/>
    </row>
    <row r="1653" spans="2:17" x14ac:dyDescent="0.25">
      <c r="C1653" s="441"/>
      <c r="D1653" s="442"/>
      <c r="E1653" s="442"/>
      <c r="F1653" s="442"/>
      <c r="G1653" s="442"/>
      <c r="H1653" s="442"/>
      <c r="I1653" s="442"/>
      <c r="J1653" s="442"/>
      <c r="K1653" s="442"/>
      <c r="L1653" s="442"/>
      <c r="M1653" s="442"/>
      <c r="N1653" s="442"/>
      <c r="O1653" s="442"/>
      <c r="P1653" s="443"/>
    </row>
    <row r="1654" spans="2:17" x14ac:dyDescent="0.25">
      <c r="C1654" s="441"/>
      <c r="D1654" s="442"/>
      <c r="E1654" s="442"/>
      <c r="F1654" s="442"/>
      <c r="G1654" s="442"/>
      <c r="H1654" s="442"/>
      <c r="I1654" s="442"/>
      <c r="J1654" s="442"/>
      <c r="K1654" s="442"/>
      <c r="L1654" s="442"/>
      <c r="M1654" s="442"/>
      <c r="N1654" s="442"/>
      <c r="O1654" s="442"/>
      <c r="P1654" s="443"/>
    </row>
    <row r="1655" spans="2:17" x14ac:dyDescent="0.25">
      <c r="C1655" s="444"/>
      <c r="D1655" s="445"/>
      <c r="E1655" s="445"/>
      <c r="F1655" s="445"/>
      <c r="G1655" s="445"/>
      <c r="H1655" s="445"/>
      <c r="I1655" s="445"/>
      <c r="J1655" s="445"/>
      <c r="K1655" s="445"/>
      <c r="L1655" s="445"/>
      <c r="M1655" s="445"/>
      <c r="N1655" s="445"/>
      <c r="O1655" s="445"/>
      <c r="P1655" s="446"/>
    </row>
    <row r="1658" spans="2:17" ht="15.75" x14ac:dyDescent="0.25">
      <c r="B1658" s="271" t="s">
        <v>9298</v>
      </c>
      <c r="C1658" s="271"/>
      <c r="D1658" s="271"/>
      <c r="E1658" s="271"/>
      <c r="F1658" s="271"/>
      <c r="G1658" s="271"/>
      <c r="H1658" s="271"/>
      <c r="I1658" s="271"/>
      <c r="J1658" s="271"/>
      <c r="K1658" s="271"/>
      <c r="L1658" s="271"/>
      <c r="M1658" s="271"/>
      <c r="N1658" s="271"/>
      <c r="O1658" s="271"/>
      <c r="P1658" s="271"/>
      <c r="Q1658" s="271"/>
    </row>
    <row r="1660" spans="2:17" x14ac:dyDescent="0.25">
      <c r="C1660" s="20" t="s">
        <v>9319</v>
      </c>
      <c r="D1660" s="132"/>
    </row>
    <row r="1663" spans="2:17" ht="39.75" customHeight="1" x14ac:dyDescent="0.25">
      <c r="C1663" s="161" t="s">
        <v>9299</v>
      </c>
      <c r="D1663" s="161" t="s">
        <v>9300</v>
      </c>
      <c r="E1663" s="161" t="s">
        <v>9301</v>
      </c>
      <c r="F1663" s="160" t="s">
        <v>9302</v>
      </c>
      <c r="G1663" s="161" t="s">
        <v>9303</v>
      </c>
      <c r="H1663" s="161" t="s">
        <v>9304</v>
      </c>
    </row>
    <row r="1664" spans="2:17" x14ac:dyDescent="0.25">
      <c r="C1664" s="77"/>
      <c r="D1664" s="77"/>
      <c r="E1664" s="77"/>
      <c r="F1664" s="77"/>
      <c r="G1664" s="77"/>
      <c r="H1664" s="77"/>
      <c r="J1664" s="96" t="str">
        <f>IF(AND(C1664="",D1664="",E1664="",F1664="",G1664="",H1664=""),"Debe completar los datos de al menos un tutor del entrenamiento","")</f>
        <v>Debe completar los datos de al menos un tutor del entrenamiento</v>
      </c>
    </row>
    <row r="1665" spans="2:17" x14ac:dyDescent="0.25">
      <c r="C1665" s="77"/>
      <c r="D1665" s="77"/>
      <c r="E1665" s="77"/>
      <c r="F1665" s="77"/>
      <c r="G1665" s="77"/>
      <c r="H1665" s="77"/>
    </row>
    <row r="1666" spans="2:17" x14ac:dyDescent="0.25">
      <c r="C1666" s="77"/>
      <c r="D1666" s="77"/>
      <c r="E1666" s="77"/>
      <c r="F1666" s="77"/>
      <c r="G1666" s="77"/>
      <c r="H1666" s="77"/>
    </row>
    <row r="1667" spans="2:17" x14ac:dyDescent="0.25">
      <c r="C1667" s="77"/>
      <c r="D1667" s="77"/>
      <c r="E1667" s="77"/>
      <c r="F1667" s="77"/>
      <c r="G1667" s="77"/>
      <c r="H1667" s="77"/>
    </row>
    <row r="1668" spans="2:17" x14ac:dyDescent="0.25">
      <c r="C1668" s="77"/>
      <c r="D1668" s="77"/>
      <c r="E1668" s="77"/>
      <c r="F1668" s="77"/>
      <c r="G1668" s="77"/>
      <c r="H1668" s="77"/>
    </row>
    <row r="1669" spans="2:17" x14ac:dyDescent="0.25">
      <c r="C1669" s="77"/>
      <c r="D1669" s="77"/>
      <c r="E1669" s="77"/>
      <c r="F1669" s="77"/>
      <c r="G1669" s="77"/>
      <c r="H1669" s="77"/>
    </row>
    <row r="1672" spans="2:17" ht="15.75" x14ac:dyDescent="0.25">
      <c r="B1672" s="271" t="s">
        <v>9305</v>
      </c>
      <c r="C1672" s="271"/>
      <c r="D1672" s="271"/>
      <c r="E1672" s="271"/>
      <c r="F1672" s="271"/>
      <c r="G1672" s="271"/>
      <c r="H1672" s="271"/>
      <c r="I1672" s="271"/>
      <c r="J1672" s="271"/>
      <c r="K1672" s="271"/>
      <c r="L1672" s="271"/>
      <c r="M1672" s="271"/>
      <c r="N1672" s="271"/>
      <c r="O1672" s="271"/>
      <c r="P1672" s="271"/>
      <c r="Q1672" s="271"/>
    </row>
    <row r="1675" spans="2:17" ht="45" x14ac:dyDescent="0.25">
      <c r="C1675" s="72" t="s">
        <v>9215</v>
      </c>
      <c r="D1675" s="72" t="s">
        <v>9216</v>
      </c>
      <c r="E1675" s="72" t="s">
        <v>9217</v>
      </c>
      <c r="F1675" s="72" t="s">
        <v>9218</v>
      </c>
      <c r="G1675" s="72" t="s">
        <v>9219</v>
      </c>
      <c r="H1675" s="72" t="s">
        <v>9220</v>
      </c>
    </row>
    <row r="1676" spans="2:17" x14ac:dyDescent="0.25">
      <c r="C1676" s="123" t="s">
        <v>9221</v>
      </c>
      <c r="D1676" s="266">
        <f>D1512*H1512*D1514</f>
        <v>0</v>
      </c>
      <c r="E1676" s="120"/>
      <c r="F1676" s="119">
        <f>+D1676*E1676</f>
        <v>0</v>
      </c>
      <c r="G1676" s="120"/>
      <c r="H1676" s="119">
        <f t="shared" ref="H1676:H1680" si="7">+F1676-G1676</f>
        <v>0</v>
      </c>
    </row>
    <row r="1677" spans="2:17" x14ac:dyDescent="0.25">
      <c r="C1677" s="112" t="s">
        <v>9298</v>
      </c>
      <c r="D1677" s="266">
        <f>+D1512-D1676</f>
        <v>0</v>
      </c>
      <c r="E1677" s="120"/>
      <c r="F1677" s="119">
        <f>+D1677*E1677</f>
        <v>0</v>
      </c>
      <c r="G1677" s="120"/>
      <c r="H1677" s="119">
        <f t="shared" si="7"/>
        <v>0</v>
      </c>
    </row>
    <row r="1678" spans="2:17" x14ac:dyDescent="0.25">
      <c r="C1678" s="123" t="s">
        <v>9208</v>
      </c>
      <c r="D1678" s="266">
        <f>+E1565</f>
        <v>0</v>
      </c>
      <c r="E1678" s="120"/>
      <c r="F1678" s="119">
        <f>+D1678*E1678</f>
        <v>0</v>
      </c>
      <c r="G1678" s="120"/>
      <c r="H1678" s="119">
        <f t="shared" si="7"/>
        <v>0</v>
      </c>
    </row>
    <row r="1679" spans="2:17" x14ac:dyDescent="0.25">
      <c r="C1679" s="123" t="s">
        <v>9222</v>
      </c>
      <c r="D1679" s="266">
        <f>+E1565</f>
        <v>0</v>
      </c>
      <c r="E1679" s="120"/>
      <c r="F1679" s="119">
        <f>+D1679*E1679</f>
        <v>0</v>
      </c>
      <c r="G1679" s="120"/>
      <c r="H1679" s="119">
        <f t="shared" si="7"/>
        <v>0</v>
      </c>
    </row>
    <row r="1680" spans="2:17" x14ac:dyDescent="0.25">
      <c r="C1680" s="167" t="s">
        <v>9223</v>
      </c>
      <c r="D1680" s="266">
        <f>+E1565</f>
        <v>0</v>
      </c>
      <c r="E1680" s="120"/>
      <c r="F1680" s="119">
        <f>+D1680*E1680</f>
        <v>0</v>
      </c>
      <c r="G1680" s="120"/>
      <c r="H1680" s="119">
        <f t="shared" si="7"/>
        <v>0</v>
      </c>
    </row>
    <row r="1681" spans="3:8" x14ac:dyDescent="0.25">
      <c r="C1681" s="72" t="s">
        <v>7586</v>
      </c>
      <c r="D1681" s="267"/>
      <c r="E1681" s="141"/>
      <c r="F1681" s="141"/>
      <c r="G1681" s="119">
        <f>+G1676+G1677+G1678+G1679+G1680</f>
        <v>0</v>
      </c>
      <c r="H1681" s="119">
        <f>+H1676+H1677+H1678+H1679+H1680</f>
        <v>0</v>
      </c>
    </row>
    <row r="1684" spans="3:8" ht="15" customHeight="1" x14ac:dyDescent="0.25">
      <c r="D1684" s="434" t="s">
        <v>9322</v>
      </c>
      <c r="E1684" s="434"/>
      <c r="F1684" s="434"/>
    </row>
    <row r="1685" spans="3:8" x14ac:dyDescent="0.25">
      <c r="D1685" s="434"/>
      <c r="E1685" s="434"/>
      <c r="F1685" s="434"/>
    </row>
    <row r="1700" spans="2:17" x14ac:dyDescent="0.25">
      <c r="C1700" s="100" t="s">
        <v>9588</v>
      </c>
    </row>
    <row r="1702" spans="2:17" ht="15.75" x14ac:dyDescent="0.25">
      <c r="B1702" s="271" t="s">
        <v>7689</v>
      </c>
      <c r="C1702" s="271" t="s">
        <v>7689</v>
      </c>
      <c r="D1702" s="271"/>
      <c r="E1702" s="271"/>
      <c r="F1702" s="271"/>
      <c r="G1702" s="271"/>
      <c r="H1702" s="271"/>
      <c r="I1702" s="271"/>
      <c r="J1702" s="271"/>
      <c r="K1702" s="271"/>
      <c r="L1702" s="271"/>
      <c r="M1702" s="271"/>
      <c r="N1702" s="271"/>
      <c r="O1702" s="271"/>
      <c r="P1702" s="271"/>
      <c r="Q1702" s="271"/>
    </row>
    <row r="1706" spans="2:17" x14ac:dyDescent="0.25">
      <c r="C1706" s="20" t="s">
        <v>9276</v>
      </c>
      <c r="D1706" s="427"/>
      <c r="E1706" s="428"/>
      <c r="F1706" s="428"/>
      <c r="G1706" s="428"/>
      <c r="H1706" s="428"/>
      <c r="I1706" s="428"/>
      <c r="J1706" s="428"/>
      <c r="K1706" s="429"/>
    </row>
    <row r="1708" spans="2:17" x14ac:dyDescent="0.25">
      <c r="C1708" s="20" t="s">
        <v>7694</v>
      </c>
      <c r="D1708" s="78"/>
      <c r="F1708" s="20" t="s">
        <v>7695</v>
      </c>
      <c r="H1708" s="430"/>
      <c r="I1708" s="431"/>
    </row>
    <row r="1710" spans="2:17" x14ac:dyDescent="0.25">
      <c r="C1710" s="405" t="s">
        <v>7710</v>
      </c>
      <c r="D1710" s="406"/>
      <c r="E1710" s="406"/>
      <c r="F1710" s="406"/>
      <c r="G1710" s="406"/>
      <c r="H1710" s="406"/>
      <c r="I1710" s="406"/>
      <c r="J1710" s="407"/>
    </row>
    <row r="1711" spans="2:17" x14ac:dyDescent="0.25">
      <c r="C1711" s="57"/>
      <c r="D1711" s="58"/>
      <c r="E1711" s="58"/>
      <c r="F1711" s="58"/>
      <c r="G1711" s="58"/>
      <c r="H1711" s="58"/>
      <c r="I1711" s="58"/>
      <c r="J1711" s="59"/>
    </row>
    <row r="1712" spans="2:17" x14ac:dyDescent="0.25">
      <c r="C1712" s="63" t="s">
        <v>7697</v>
      </c>
      <c r="D1712" s="132"/>
      <c r="E1712" s="58"/>
      <c r="F1712" s="426" t="s">
        <v>9278</v>
      </c>
      <c r="G1712" s="426"/>
      <c r="H1712" s="133"/>
      <c r="I1712" s="58"/>
      <c r="J1712" s="59"/>
    </row>
    <row r="1713" spans="3:10" x14ac:dyDescent="0.25">
      <c r="C1713" s="57"/>
      <c r="D1713" s="58"/>
      <c r="E1713" s="58"/>
      <c r="F1713" s="58"/>
      <c r="G1713" s="58"/>
      <c r="H1713" s="58"/>
      <c r="I1713" s="58"/>
      <c r="J1713" s="59"/>
    </row>
    <row r="1714" spans="3:10" x14ac:dyDescent="0.25">
      <c r="C1714" s="63" t="s">
        <v>7696</v>
      </c>
      <c r="D1714" s="132"/>
      <c r="E1714" s="58"/>
      <c r="F1714" s="58"/>
      <c r="G1714" s="58"/>
      <c r="H1714" s="58"/>
      <c r="I1714" s="58"/>
      <c r="J1714" s="59"/>
    </row>
    <row r="1715" spans="3:10" x14ac:dyDescent="0.25">
      <c r="C1715" s="57"/>
      <c r="D1715" s="58"/>
      <c r="E1715" s="58"/>
      <c r="F1715" s="58"/>
      <c r="G1715" s="58"/>
      <c r="H1715" s="58"/>
      <c r="I1715" s="58"/>
      <c r="J1715" s="59"/>
    </row>
    <row r="1716" spans="3:10" x14ac:dyDescent="0.25">
      <c r="C1716" s="63" t="s">
        <v>7698</v>
      </c>
      <c r="D1716" s="132"/>
      <c r="E1716" s="58"/>
      <c r="F1716" s="58"/>
      <c r="G1716" s="58"/>
      <c r="H1716" s="58"/>
      <c r="I1716" s="58"/>
      <c r="J1716" s="59"/>
    </row>
    <row r="1717" spans="3:10" x14ac:dyDescent="0.25">
      <c r="C1717" s="57"/>
      <c r="D1717" s="58"/>
      <c r="E1717" s="58"/>
      <c r="F1717" s="58"/>
      <c r="G1717" s="58"/>
      <c r="H1717" s="58"/>
      <c r="I1717" s="58"/>
      <c r="J1717" s="59"/>
    </row>
    <row r="1718" spans="3:10" x14ac:dyDescent="0.25">
      <c r="C1718" s="408" t="str">
        <f>IF(D1714&gt;1,"Justifique cantidad de réplicas *","")</f>
        <v/>
      </c>
      <c r="D1718" s="409"/>
      <c r="E1718" s="304"/>
      <c r="F1718" s="304"/>
      <c r="G1718" s="304"/>
      <c r="H1718" s="304"/>
      <c r="I1718" s="304"/>
      <c r="J1718" s="59"/>
    </row>
    <row r="1719" spans="3:10" x14ac:dyDescent="0.25">
      <c r="C1719" s="60"/>
      <c r="D1719" s="61"/>
      <c r="E1719" s="61"/>
      <c r="F1719" s="61"/>
      <c r="G1719" s="61"/>
      <c r="H1719" s="61"/>
      <c r="I1719" s="61"/>
      <c r="J1719" s="62"/>
    </row>
    <row r="1721" spans="3:10" x14ac:dyDescent="0.25">
      <c r="C1721" s="279" t="s">
        <v>9277</v>
      </c>
      <c r="D1721" s="279"/>
      <c r="E1721" s="279"/>
      <c r="F1721" s="276"/>
      <c r="G1721" s="277"/>
      <c r="H1721" s="277"/>
      <c r="I1721" s="278"/>
    </row>
    <row r="1723" spans="3:10" x14ac:dyDescent="0.25">
      <c r="C1723" s="414" t="s">
        <v>9195</v>
      </c>
      <c r="D1723" s="415"/>
      <c r="E1723" s="415"/>
      <c r="F1723" s="415"/>
      <c r="G1723" s="415"/>
      <c r="H1723" s="415"/>
      <c r="I1723" s="415"/>
      <c r="J1723" s="416"/>
    </row>
    <row r="1725" spans="3:10" x14ac:dyDescent="0.25">
      <c r="C1725" s="20" t="s">
        <v>7566</v>
      </c>
      <c r="D1725" s="274"/>
      <c r="E1725" s="282"/>
      <c r="F1725" s="282"/>
      <c r="G1725" s="282"/>
      <c r="H1725" s="282"/>
      <c r="I1725" s="275"/>
    </row>
    <row r="1727" spans="3:10" x14ac:dyDescent="0.25">
      <c r="C1727" s="20" t="s">
        <v>7567</v>
      </c>
      <c r="D1727" s="79"/>
      <c r="F1727" s="20" t="s">
        <v>7568</v>
      </c>
      <c r="G1727" s="274"/>
      <c r="H1727" s="275"/>
    </row>
    <row r="1728" spans="3:10" x14ac:dyDescent="0.25">
      <c r="C1728" s="20"/>
      <c r="D1728" s="76" t="str">
        <f>IF(D1727&gt;0,VLOOKUP(D1727,Tablas!$K$5:$L$28,2,FALSE),"")</f>
        <v/>
      </c>
      <c r="E1728" s="19" t="str">
        <f>IF(D1727&gt;0,VLOOKUP(D1727,Tablas!$K$5:$M$28,3,FALSE),"")</f>
        <v/>
      </c>
      <c r="F1728" s="20"/>
      <c r="G1728" s="58"/>
    </row>
    <row r="1730" spans="3:10" x14ac:dyDescent="0.25">
      <c r="C1730" s="20" t="s">
        <v>7570</v>
      </c>
      <c r="D1730" s="79"/>
      <c r="F1730" s="20" t="s">
        <v>9226</v>
      </c>
      <c r="G1730" s="274"/>
      <c r="H1730" s="275"/>
    </row>
    <row r="1732" spans="3:10" x14ac:dyDescent="0.25">
      <c r="C1732" s="20" t="s">
        <v>7569</v>
      </c>
      <c r="D1732" s="79"/>
      <c r="F1732" s="20" t="s">
        <v>1180</v>
      </c>
      <c r="G1732" s="424" t="str">
        <f>IF(G1727&gt;0,VLOOKUP(I1732,Tablas!Y1604:AC4146,5,FALSE),"")</f>
        <v/>
      </c>
      <c r="H1732" s="425"/>
      <c r="I1732" s="19" t="str">
        <f>G1727&amp;D1727</f>
        <v/>
      </c>
    </row>
    <row r="1735" spans="3:10" x14ac:dyDescent="0.25">
      <c r="C1735" s="414" t="s">
        <v>9196</v>
      </c>
      <c r="D1735" s="415"/>
      <c r="E1735" s="415"/>
      <c r="F1735" s="415"/>
      <c r="G1735" s="415"/>
      <c r="H1735" s="415"/>
      <c r="I1735" s="415"/>
      <c r="J1735" s="416"/>
    </row>
    <row r="1737" spans="3:10" x14ac:dyDescent="0.25">
      <c r="C1737" s="20" t="s">
        <v>9198</v>
      </c>
      <c r="D1737" s="376"/>
      <c r="E1737" s="377"/>
      <c r="F1737" s="19" t="str">
        <f>IF(D1737=Tablas!$C$34,"Persona_Humana",IF(D1737=Tablas!$C$35,"Universidad",IF(D1737=Tablas!$C$36,"Escuela",IF(D1737=Tablas!$C$37,"Otras_Instituciones",""))))</f>
        <v/>
      </c>
    </row>
    <row r="1739" spans="3:10" x14ac:dyDescent="0.25">
      <c r="C1739" s="279" t="s">
        <v>9197</v>
      </c>
      <c r="D1739" s="421"/>
      <c r="E1739" s="399"/>
      <c r="F1739" s="400"/>
      <c r="G1739" s="400"/>
      <c r="H1739" s="400"/>
      <c r="I1739" s="400"/>
      <c r="J1739" s="401"/>
    </row>
    <row r="1741" spans="3:10" x14ac:dyDescent="0.25">
      <c r="C1741" s="75" t="str">
        <f>IF(OR(D1737=Tablas!$C$35,D1737=Tablas!$C$36,D1737=Tablas!$C$37),"Docentes","")</f>
        <v/>
      </c>
    </row>
    <row r="1743" spans="3:10" x14ac:dyDescent="0.25">
      <c r="C1743" s="179" t="str">
        <f>IF(OR(D1737=Tablas!$C$35,D1737=Tablas!$C$36,D1737=Tablas!$C$37),"CUIL/CUIT *","")</f>
        <v/>
      </c>
      <c r="D1743" s="179" t="str">
        <f>IF(OR(D1737=Tablas!$C$35,D1737=Tablas!$C$36,D1737=Tablas!$C$37),"Apellido *","")</f>
        <v/>
      </c>
      <c r="E1743" s="179" t="str">
        <f>IF(OR(D1737=Tablas!$C$35,D1737=Tablas!$C$36,D1737=Tablas!$C$37),"Nombre *","")</f>
        <v/>
      </c>
      <c r="F1743" s="179" t="str">
        <f>IF(OR(D1737=Tablas!$C$35,D1737=Tablas!$C$36,D1737=Tablas!$C$37),"Correo Electrónico *","")</f>
        <v/>
      </c>
      <c r="G1743" s="179" t="str">
        <f>IF(OR(D1737=Tablas!$C$35,D1737=Tablas!$C$36,D1737=Tablas!$C$37),"Trayectoria formativa del docente*","")</f>
        <v/>
      </c>
    </row>
    <row r="1744" spans="3:10" x14ac:dyDescent="0.25">
      <c r="C1744" s="177"/>
      <c r="D1744" s="178"/>
      <c r="E1744" s="178"/>
      <c r="F1744" s="178"/>
      <c r="G1744" s="178"/>
      <c r="I1744" s="96" t="str">
        <f>IF(AND(OR($D$137=Tablas!$C$35,$D$137=Tablas!$C$36,$D$137=Tablas!$C$37),C1744="",D1744="",E1744="",F1744="",G1744=""),"Debe completar los datos de al menos un docente del entrenamiento","")</f>
        <v/>
      </c>
    </row>
    <row r="1745" spans="3:7" x14ac:dyDescent="0.25">
      <c r="C1745" s="177"/>
      <c r="D1745" s="178"/>
      <c r="E1745" s="178"/>
      <c r="F1745" s="178"/>
      <c r="G1745" s="178"/>
    </row>
    <row r="1746" spans="3:7" x14ac:dyDescent="0.25">
      <c r="C1746" s="177"/>
      <c r="D1746" s="178"/>
      <c r="E1746" s="178"/>
      <c r="F1746" s="178"/>
      <c r="G1746" s="178"/>
    </row>
    <row r="1747" spans="3:7" x14ac:dyDescent="0.25">
      <c r="C1747" s="177"/>
      <c r="D1747" s="178"/>
      <c r="E1747" s="178"/>
      <c r="F1747" s="178"/>
      <c r="G1747" s="178"/>
    </row>
    <row r="1748" spans="3:7" x14ac:dyDescent="0.25">
      <c r="C1748" s="177"/>
      <c r="D1748" s="178"/>
      <c r="E1748" s="178"/>
      <c r="F1748" s="178"/>
      <c r="G1748" s="178"/>
    </row>
    <row r="1749" spans="3:7" x14ac:dyDescent="0.25">
      <c r="C1749" s="177"/>
      <c r="D1749" s="178"/>
      <c r="E1749" s="178"/>
      <c r="F1749" s="178"/>
      <c r="G1749" s="178"/>
    </row>
    <row r="1750" spans="3:7" x14ac:dyDescent="0.25">
      <c r="C1750" s="177"/>
      <c r="D1750" s="178"/>
      <c r="E1750" s="178"/>
      <c r="F1750" s="178"/>
      <c r="G1750" s="178"/>
    </row>
    <row r="1751" spans="3:7" x14ac:dyDescent="0.25">
      <c r="C1751" s="177"/>
      <c r="D1751" s="178"/>
      <c r="E1751" s="178"/>
      <c r="F1751" s="178"/>
      <c r="G1751" s="178"/>
    </row>
    <row r="1752" spans="3:7" x14ac:dyDescent="0.25">
      <c r="C1752" s="177"/>
      <c r="D1752" s="178"/>
      <c r="E1752" s="178"/>
      <c r="F1752" s="178"/>
      <c r="G1752" s="178"/>
    </row>
    <row r="1753" spans="3:7" x14ac:dyDescent="0.25">
      <c r="C1753" s="177"/>
      <c r="D1753" s="178"/>
      <c r="E1753" s="178"/>
      <c r="F1753" s="178"/>
      <c r="G1753" s="178"/>
    </row>
    <row r="1754" spans="3:7" x14ac:dyDescent="0.25">
      <c r="C1754" s="177"/>
      <c r="D1754" s="178"/>
      <c r="E1754" s="178"/>
      <c r="F1754" s="178"/>
      <c r="G1754" s="178"/>
    </row>
    <row r="1755" spans="3:7" x14ac:dyDescent="0.25">
      <c r="C1755" s="177"/>
      <c r="D1755" s="178"/>
      <c r="E1755" s="178"/>
      <c r="F1755" s="178"/>
      <c r="G1755" s="178"/>
    </row>
    <row r="1756" spans="3:7" x14ac:dyDescent="0.25">
      <c r="C1756" s="177"/>
      <c r="D1756" s="178"/>
      <c r="E1756" s="178"/>
      <c r="F1756" s="178"/>
      <c r="G1756" s="178"/>
    </row>
    <row r="1757" spans="3:7" x14ac:dyDescent="0.25">
      <c r="C1757" s="177"/>
      <c r="D1757" s="178"/>
      <c r="E1757" s="178"/>
      <c r="F1757" s="178"/>
      <c r="G1757" s="178"/>
    </row>
    <row r="1758" spans="3:7" x14ac:dyDescent="0.25">
      <c r="C1758" s="177"/>
      <c r="D1758" s="178"/>
      <c r="E1758" s="178"/>
      <c r="F1758" s="178"/>
      <c r="G1758" s="178"/>
    </row>
    <row r="1761" spans="2:17" ht="15.75" x14ac:dyDescent="0.25">
      <c r="B1761" s="271" t="s">
        <v>9201</v>
      </c>
      <c r="C1761" s="271"/>
      <c r="D1761" s="271"/>
      <c r="E1761" s="271"/>
      <c r="F1761" s="271"/>
      <c r="G1761" s="271"/>
      <c r="H1761" s="271"/>
      <c r="I1761" s="271"/>
      <c r="J1761" s="271"/>
      <c r="K1761" s="271"/>
      <c r="L1761" s="271"/>
      <c r="M1761" s="271"/>
      <c r="N1761" s="271"/>
      <c r="O1761" s="271"/>
      <c r="P1761" s="271"/>
      <c r="Q1761" s="271"/>
    </row>
    <row r="1764" spans="2:17" x14ac:dyDescent="0.25">
      <c r="D1764" s="102" t="s">
        <v>9202</v>
      </c>
      <c r="E1764" s="102" t="s">
        <v>9203</v>
      </c>
    </row>
    <row r="1765" spans="2:17" x14ac:dyDescent="0.25">
      <c r="C1765" s="64" t="s">
        <v>7585</v>
      </c>
      <c r="D1765" s="134"/>
      <c r="E1765" s="134"/>
    </row>
    <row r="1766" spans="2:17" x14ac:dyDescent="0.25">
      <c r="C1766" s="102" t="s">
        <v>7586</v>
      </c>
      <c r="D1766" s="64">
        <f>+D1765</f>
        <v>0</v>
      </c>
      <c r="E1766" s="64">
        <f>+E1765</f>
        <v>0</v>
      </c>
    </row>
    <row r="1768" spans="2:17" ht="15.75" x14ac:dyDescent="0.25">
      <c r="B1768" s="271" t="s">
        <v>9279</v>
      </c>
      <c r="C1768" s="271"/>
      <c r="D1768" s="271"/>
      <c r="E1768" s="271"/>
      <c r="F1768" s="271"/>
      <c r="G1768" s="271"/>
      <c r="H1768" s="271"/>
      <c r="I1768" s="271"/>
      <c r="J1768" s="271"/>
      <c r="K1768" s="271"/>
      <c r="L1768" s="271"/>
      <c r="M1768" s="271"/>
      <c r="N1768" s="271"/>
      <c r="O1768" s="271"/>
      <c r="P1768" s="271"/>
      <c r="Q1768" s="271"/>
    </row>
    <row r="1770" spans="2:17" x14ac:dyDescent="0.25">
      <c r="C1770" s="355" t="s">
        <v>9280</v>
      </c>
      <c r="D1770" s="355"/>
      <c r="E1770" s="355"/>
      <c r="F1770" s="355"/>
      <c r="G1770" s="355"/>
      <c r="H1770" s="433"/>
      <c r="I1770" s="164"/>
    </row>
    <row r="1772" spans="2:17" x14ac:dyDescent="0.25">
      <c r="C1772" s="20" t="str">
        <f>IF(I1770="SI","¿Cuántos? *","")</f>
        <v/>
      </c>
      <c r="D1772" s="187"/>
    </row>
    <row r="1774" spans="2:17" x14ac:dyDescent="0.25">
      <c r="C1774" s="288" t="str">
        <f>IF(I1770="SI","¿En qué puestos serán incorporados? *","")</f>
        <v/>
      </c>
      <c r="D1774" s="288"/>
      <c r="E1774" s="432"/>
      <c r="F1774" s="432"/>
      <c r="G1774" s="432"/>
      <c r="H1774" s="432"/>
      <c r="I1774" s="432"/>
      <c r="J1774" s="432"/>
      <c r="K1774" s="432"/>
      <c r="L1774" s="432"/>
      <c r="M1774" s="432"/>
      <c r="N1774" s="432"/>
      <c r="O1774" s="432"/>
      <c r="P1774" s="432"/>
    </row>
    <row r="1776" spans="2:17" x14ac:dyDescent="0.25">
      <c r="C1776" s="355" t="str">
        <f>IF(I1770="SI","Indique a que grupo pertenecen los desocupados a incorporar *","")</f>
        <v/>
      </c>
      <c r="D1776" s="355"/>
      <c r="E1776" s="355"/>
      <c r="F1776" s="355"/>
      <c r="G1776" s="355"/>
      <c r="H1776" s="355"/>
    </row>
    <row r="1778" spans="2:17" x14ac:dyDescent="0.25">
      <c r="C1778" s="38"/>
      <c r="D1778" s="38"/>
      <c r="E1778" s="166" t="str">
        <f>IF(I1770="SI","18 a 24 años","")</f>
        <v/>
      </c>
      <c r="F1778" s="166" t="str">
        <f>IF(I1770="SI","25 a 44 años","")</f>
        <v/>
      </c>
      <c r="G1778" s="166" t="str">
        <f>IF(I1770="SI","Mayores de 45 años","")</f>
        <v/>
      </c>
      <c r="H1778" s="166" t="str">
        <f>IF(I1770="SI","Total","")</f>
        <v/>
      </c>
    </row>
    <row r="1779" spans="2:17" x14ac:dyDescent="0.25">
      <c r="C1779" s="395" t="str">
        <f>IF(I1770="SI","En general","")</f>
        <v/>
      </c>
      <c r="D1779" s="395"/>
      <c r="E1779" s="188"/>
      <c r="F1779" s="188"/>
      <c r="G1779" s="188"/>
      <c r="H1779" s="189" t="str">
        <f>IF(I1770="SI",+E1779+F1779+G1779,"")</f>
        <v/>
      </c>
    </row>
    <row r="1780" spans="2:17" x14ac:dyDescent="0.25">
      <c r="C1780" s="395" t="str">
        <f>IF(I1770="SI","Con Discapacidad ","")</f>
        <v/>
      </c>
      <c r="D1780" s="395"/>
      <c r="E1780" s="188"/>
      <c r="F1780" s="188"/>
      <c r="G1780" s="188"/>
      <c r="H1780" s="189" t="str">
        <f>IF(I1770="SI",+E1780+F1780+G1780,"")</f>
        <v/>
      </c>
    </row>
    <row r="1781" spans="2:17" x14ac:dyDescent="0.25">
      <c r="C1781" s="395" t="str">
        <f>IF(I1770="SI","Incluidos en el Seguro de Capacitación y Empleo (SCyE)","")</f>
        <v/>
      </c>
      <c r="D1781" s="395"/>
      <c r="E1781" s="188"/>
      <c r="F1781" s="188"/>
      <c r="G1781" s="188"/>
      <c r="H1781" s="189" t="str">
        <f>IF(I1770="SI",+E1781+F1781+G1781,"")</f>
        <v/>
      </c>
    </row>
    <row r="1782" spans="2:17" x14ac:dyDescent="0.25">
      <c r="C1782" s="386" t="str">
        <f>IF(I1770="SI","Total","")</f>
        <v/>
      </c>
      <c r="D1782" s="386"/>
      <c r="E1782" s="189" t="str">
        <f>IF(I1770="SI",+E1779+E1780+E1781,"")</f>
        <v/>
      </c>
      <c r="F1782" s="189" t="str">
        <f>IF(I1770="SI",+F1781+F1780+F1779,"")</f>
        <v/>
      </c>
      <c r="G1782" s="189" t="str">
        <f>IF(I1770="SI",+G1781+G1780+G1779,"")</f>
        <v/>
      </c>
      <c r="H1782" s="189" t="str">
        <f>IF(I1770="SI",+H1779+H1780+H1781,"")</f>
        <v/>
      </c>
    </row>
    <row r="1785" spans="2:17" ht="15.75" x14ac:dyDescent="0.25">
      <c r="B1785" s="271" t="s">
        <v>9281</v>
      </c>
      <c r="C1785" s="271"/>
      <c r="D1785" s="271"/>
      <c r="E1785" s="271"/>
      <c r="F1785" s="271"/>
      <c r="G1785" s="271"/>
      <c r="H1785" s="271"/>
      <c r="I1785" s="271"/>
      <c r="J1785" s="271"/>
      <c r="K1785" s="271"/>
      <c r="L1785" s="271"/>
      <c r="M1785" s="271"/>
      <c r="N1785" s="271"/>
      <c r="O1785" s="271"/>
      <c r="P1785" s="271"/>
      <c r="Q1785" s="271"/>
    </row>
    <row r="1788" spans="2:17" ht="60" customHeight="1" x14ac:dyDescent="0.25">
      <c r="C1788" s="392" t="str">
        <f>IF('Empresa Cooperativa'!D1612=Tablas!C1604,"Tamaño de la empresa según dotación de personal","")</f>
        <v>Tamaño de la empresa según dotación de personal</v>
      </c>
      <c r="D1788" s="392" t="s">
        <v>9282</v>
      </c>
      <c r="E1788" s="435" t="s">
        <v>9286</v>
      </c>
      <c r="F1788" s="435"/>
      <c r="G1788" s="435"/>
    </row>
    <row r="1789" spans="2:17" ht="30" x14ac:dyDescent="0.25">
      <c r="C1789" s="392"/>
      <c r="D1789" s="392"/>
      <c r="E1789" s="110" t="s">
        <v>9283</v>
      </c>
      <c r="F1789" s="110" t="s">
        <v>9284</v>
      </c>
      <c r="G1789" s="169" t="s">
        <v>9285</v>
      </c>
    </row>
    <row r="1790" spans="2:17" x14ac:dyDescent="0.25">
      <c r="C1790" s="167" t="str">
        <f>IF(AND('Empresa Cooperativa'!D1612=Tablas!C1604,'Dotacion de personal'!F1608&lt;=5),"Micro (hasta 5 trabajadores)",IF(AND('Empresa Cooperativa'!D1612=Tablas!C1604,'Dotacion de personal'!F1608&gt;=6,'Dotacion de personal'!F1608&lt;=15),"Pequeña (de 6 a 15 trabajadores)",IF(AND('Empresa Cooperativa'!D1612=Tablas!C1604,'Dotacion de personal'!F1608&gt;=16,'Dotacion de personal'!F1608&lt;=80),"Mediana (de 16 a 80 trabajadores)",IF(AND('Empresa Cooperativa'!D1612=Tablas!C1604,'Dotacion de personal'!F1608&gt;80),"Grande (más de 80 trabajadores)",IF('Empresa Cooperativa'!D1612=Tablas!C1605,"Cooperativa de trabajo","")))))</f>
        <v>Micro (hasta 5 trabajadores)</v>
      </c>
      <c r="D1790" s="119" t="str">
        <f>IF(AND('Empresa Cooperativa'!D1612=Tablas!C1604,'Dotacion de personal'!F1608&lt;=5),"5.400",IF(AND('Empresa Cooperativa'!D1612=Tablas!C1604,'Dotacion de personal'!F1608&gt;=6,'Dotacion de personal'!F1608&lt;=15),"4.900",IF(AND('Empresa Cooperativa'!D1612=Tablas!C1604,'Dotacion de personal'!F1608&gt;=16,'Dotacion de personal'!F1608&lt;=80),"4.200",IF(AND('Empresa Cooperativa'!D1612=Tablas!C1604,'Dotacion de personal'!F1608&gt;80),"2.800",IF('Empresa Cooperativa'!D1612=Tablas!C1605,"5.400","")))))</f>
        <v>5.400</v>
      </c>
      <c r="E1790" s="119" t="str">
        <f>IF(AND('Empresa Cooperativa'!D1612=Tablas!C1604,'Dotacion de personal'!F1608&lt;=5),"0",IF(AND('Empresa Cooperativa'!D1612=Tablas!C1604,'Dotacion de personal'!F1608&gt;=6,'Dotacion de personal'!F1608&lt;=15),"500",IF(AND('Empresa Cooperativa'!D1612=Tablas!C1604,'Dotacion de personal'!F1608&gt;=16,'Dotacion de personal'!F1608&lt;=80),"1.200",IF(AND('Empresa Cooperativa'!D1612=Tablas!C1604,'Dotacion de personal'!F1608&gt;80),"2.600",IF('Empresa Cooperativa'!D1612=Tablas!C1605,"0","")))))</f>
        <v>0</v>
      </c>
      <c r="F1790" s="120"/>
      <c r="G1790" s="119">
        <f>+E1790+F1790</f>
        <v>0</v>
      </c>
    </row>
    <row r="1793" spans="2:17" x14ac:dyDescent="0.25">
      <c r="C1793" s="436" t="s">
        <v>9287</v>
      </c>
      <c r="D1793" s="437"/>
      <c r="E1793" s="437"/>
      <c r="F1793" s="437"/>
      <c r="G1793" s="437"/>
      <c r="H1793" s="115"/>
      <c r="I1793" s="115"/>
      <c r="J1793" s="115"/>
    </row>
    <row r="1794" spans="2:17" ht="60" x14ac:dyDescent="0.25">
      <c r="C1794" s="169" t="s">
        <v>9288</v>
      </c>
      <c r="D1794" s="169" t="s">
        <v>9289</v>
      </c>
      <c r="E1794" s="169" t="s">
        <v>9321</v>
      </c>
      <c r="F1794" s="169" t="s">
        <v>9290</v>
      </c>
      <c r="G1794" s="169" t="s">
        <v>9291</v>
      </c>
      <c r="H1794" s="104"/>
      <c r="I1794" s="104"/>
      <c r="J1794" s="104"/>
      <c r="K1794" s="104"/>
    </row>
    <row r="1795" spans="2:17" x14ac:dyDescent="0.25">
      <c r="C1795" s="118">
        <f>+D1772</f>
        <v>0</v>
      </c>
      <c r="D1795" s="140" t="str">
        <f>+E1790</f>
        <v>0</v>
      </c>
      <c r="E1795" s="139">
        <f>+D1716</f>
        <v>0</v>
      </c>
      <c r="F1795" s="120">
        <f>C1795*D1795*E1795</f>
        <v>0</v>
      </c>
      <c r="G1795" s="135"/>
      <c r="H1795" s="116"/>
      <c r="I1795" s="58"/>
      <c r="J1795" s="58"/>
      <c r="K1795" s="58"/>
    </row>
    <row r="1796" spans="2:17" x14ac:dyDescent="0.25">
      <c r="C1796" s="58"/>
      <c r="D1796" s="58"/>
      <c r="E1796" s="58"/>
      <c r="F1796" s="58"/>
      <c r="G1796" s="58"/>
      <c r="H1796" s="58"/>
      <c r="I1796" s="58"/>
      <c r="J1796" s="58"/>
    </row>
    <row r="1797" spans="2:17" x14ac:dyDescent="0.25">
      <c r="C1797" s="113"/>
      <c r="D1797" s="114"/>
      <c r="E1797" s="58"/>
      <c r="F1797" s="58"/>
      <c r="G1797" s="58"/>
      <c r="H1797" s="58"/>
      <c r="I1797" s="58"/>
      <c r="J1797" s="58"/>
    </row>
    <row r="1798" spans="2:17" ht="15.75" x14ac:dyDescent="0.25">
      <c r="B1798" s="271" t="s">
        <v>9207</v>
      </c>
      <c r="C1798" s="271"/>
      <c r="D1798" s="271"/>
      <c r="E1798" s="271"/>
      <c r="F1798" s="271"/>
      <c r="G1798" s="271"/>
      <c r="H1798" s="271"/>
      <c r="I1798" s="271"/>
      <c r="J1798" s="271"/>
      <c r="K1798" s="271"/>
      <c r="L1798" s="271"/>
      <c r="M1798" s="271"/>
      <c r="N1798" s="271"/>
      <c r="O1798" s="271"/>
      <c r="P1798" s="271"/>
      <c r="Q1798" s="271"/>
    </row>
    <row r="1800" spans="2:17" x14ac:dyDescent="0.25">
      <c r="B1800" s="288"/>
      <c r="C1800" s="288"/>
      <c r="D1800" s="288"/>
      <c r="E1800" s="288"/>
      <c r="F1800" s="288"/>
      <c r="G1800" s="288"/>
      <c r="H1800" s="288"/>
      <c r="I1800" s="288"/>
      <c r="J1800" s="288"/>
      <c r="K1800" s="288"/>
      <c r="L1800" s="288"/>
      <c r="M1800" s="288"/>
      <c r="N1800" s="288"/>
      <c r="O1800" s="288"/>
      <c r="P1800" s="288"/>
      <c r="Q1800" s="288"/>
    </row>
    <row r="1802" spans="2:17" ht="45.75" customHeight="1" x14ac:dyDescent="0.25">
      <c r="D1802" s="390" t="s">
        <v>9292</v>
      </c>
      <c r="E1802" s="391"/>
      <c r="F1802" s="390" t="s">
        <v>9293</v>
      </c>
      <c r="G1802" s="391"/>
      <c r="H1802" s="390" t="s">
        <v>9294</v>
      </c>
      <c r="I1802" s="392"/>
      <c r="J1802" s="392"/>
    </row>
    <row r="1803" spans="2:17" x14ac:dyDescent="0.25">
      <c r="D1803" s="393"/>
      <c r="E1803" s="393"/>
      <c r="F1803" s="394"/>
      <c r="G1803" s="394"/>
      <c r="H1803" s="394"/>
      <c r="I1803" s="394"/>
      <c r="J1803" s="394"/>
    </row>
    <row r="1804" spans="2:17" x14ac:dyDescent="0.25">
      <c r="D1804" s="393"/>
      <c r="E1804" s="393"/>
      <c r="F1804" s="394"/>
      <c r="G1804" s="394"/>
      <c r="H1804" s="394"/>
      <c r="I1804" s="394"/>
      <c r="J1804" s="394"/>
    </row>
    <row r="1805" spans="2:17" x14ac:dyDescent="0.25">
      <c r="D1805" s="393"/>
      <c r="E1805" s="393"/>
      <c r="F1805" s="394"/>
      <c r="G1805" s="394"/>
      <c r="H1805" s="394"/>
      <c r="I1805" s="394"/>
      <c r="J1805" s="394"/>
    </row>
    <row r="1806" spans="2:17" x14ac:dyDescent="0.25">
      <c r="D1806" s="393"/>
      <c r="E1806" s="393"/>
      <c r="F1806" s="394"/>
      <c r="G1806" s="394"/>
      <c r="H1806" s="394"/>
      <c r="I1806" s="394"/>
      <c r="J1806" s="394"/>
    </row>
    <row r="1809" spans="2:17" ht="15.75" x14ac:dyDescent="0.25">
      <c r="B1809" s="271" t="s">
        <v>9210</v>
      </c>
      <c r="C1809" s="271"/>
      <c r="D1809" s="271"/>
      <c r="E1809" s="271"/>
      <c r="F1809" s="271"/>
      <c r="G1809" s="271"/>
      <c r="H1809" s="271"/>
      <c r="I1809" s="271"/>
      <c r="J1809" s="271"/>
      <c r="K1809" s="271"/>
      <c r="L1809" s="271"/>
      <c r="M1809" s="271"/>
      <c r="N1809" s="271"/>
      <c r="O1809" s="271"/>
      <c r="P1809" s="271"/>
      <c r="Q1809" s="271"/>
    </row>
    <row r="1812" spans="2:17" x14ac:dyDescent="0.25">
      <c r="C1812" s="20" t="s">
        <v>9211</v>
      </c>
    </row>
    <row r="1814" spans="2:17" x14ac:dyDescent="0.25">
      <c r="C1814" s="438"/>
      <c r="D1814" s="439"/>
      <c r="E1814" s="439"/>
      <c r="F1814" s="439"/>
      <c r="G1814" s="439"/>
      <c r="H1814" s="439"/>
      <c r="I1814" s="439"/>
      <c r="J1814" s="439"/>
      <c r="K1814" s="439"/>
      <c r="L1814" s="439"/>
      <c r="M1814" s="439"/>
      <c r="N1814" s="439"/>
      <c r="O1814" s="439"/>
      <c r="P1814" s="440"/>
    </row>
    <row r="1815" spans="2:17" x14ac:dyDescent="0.25">
      <c r="C1815" s="441"/>
      <c r="D1815" s="442"/>
      <c r="E1815" s="442"/>
      <c r="F1815" s="442"/>
      <c r="G1815" s="442"/>
      <c r="H1815" s="442"/>
      <c r="I1815" s="442"/>
      <c r="J1815" s="442"/>
      <c r="K1815" s="442"/>
      <c r="L1815" s="442"/>
      <c r="M1815" s="442"/>
      <c r="N1815" s="442"/>
      <c r="O1815" s="442"/>
      <c r="P1815" s="443"/>
    </row>
    <row r="1816" spans="2:17" x14ac:dyDescent="0.25">
      <c r="C1816" s="441"/>
      <c r="D1816" s="442"/>
      <c r="E1816" s="442"/>
      <c r="F1816" s="442"/>
      <c r="G1816" s="442"/>
      <c r="H1816" s="442"/>
      <c r="I1816" s="442"/>
      <c r="J1816" s="442"/>
      <c r="K1816" s="442"/>
      <c r="L1816" s="442"/>
      <c r="M1816" s="442"/>
      <c r="N1816" s="442"/>
      <c r="O1816" s="442"/>
      <c r="P1816" s="443"/>
    </row>
    <row r="1817" spans="2:17" x14ac:dyDescent="0.25">
      <c r="C1817" s="441"/>
      <c r="D1817" s="442"/>
      <c r="E1817" s="442"/>
      <c r="F1817" s="442"/>
      <c r="G1817" s="442"/>
      <c r="H1817" s="442"/>
      <c r="I1817" s="442"/>
      <c r="J1817" s="442"/>
      <c r="K1817" s="442"/>
      <c r="L1817" s="442"/>
      <c r="M1817" s="442"/>
      <c r="N1817" s="442"/>
      <c r="O1817" s="442"/>
      <c r="P1817" s="443"/>
    </row>
    <row r="1818" spans="2:17" x14ac:dyDescent="0.25">
      <c r="C1818" s="441"/>
      <c r="D1818" s="442"/>
      <c r="E1818" s="442"/>
      <c r="F1818" s="442"/>
      <c r="G1818" s="442"/>
      <c r="H1818" s="442"/>
      <c r="I1818" s="442"/>
      <c r="J1818" s="442"/>
      <c r="K1818" s="442"/>
      <c r="L1818" s="442"/>
      <c r="M1818" s="442"/>
      <c r="N1818" s="442"/>
      <c r="O1818" s="442"/>
      <c r="P1818" s="443"/>
    </row>
    <row r="1819" spans="2:17" x14ac:dyDescent="0.25">
      <c r="C1819" s="444"/>
      <c r="D1819" s="445"/>
      <c r="E1819" s="445"/>
      <c r="F1819" s="445"/>
      <c r="G1819" s="445"/>
      <c r="H1819" s="445"/>
      <c r="I1819" s="445"/>
      <c r="J1819" s="445"/>
      <c r="K1819" s="445"/>
      <c r="L1819" s="445"/>
      <c r="M1819" s="445"/>
      <c r="N1819" s="445"/>
      <c r="O1819" s="445"/>
      <c r="P1819" s="446"/>
    </row>
    <row r="1821" spans="2:17" x14ac:dyDescent="0.25">
      <c r="C1821" s="20" t="s">
        <v>9212</v>
      </c>
    </row>
    <row r="1823" spans="2:17" x14ac:dyDescent="0.25">
      <c r="C1823" s="438"/>
      <c r="D1823" s="439"/>
      <c r="E1823" s="439"/>
      <c r="F1823" s="439"/>
      <c r="G1823" s="439"/>
      <c r="H1823" s="439"/>
      <c r="I1823" s="439"/>
      <c r="J1823" s="439"/>
      <c r="K1823" s="439"/>
      <c r="L1823" s="439"/>
      <c r="M1823" s="439"/>
      <c r="N1823" s="439"/>
      <c r="O1823" s="439"/>
      <c r="P1823" s="440"/>
    </row>
    <row r="1824" spans="2:17" x14ac:dyDescent="0.25">
      <c r="C1824" s="441"/>
      <c r="D1824" s="442"/>
      <c r="E1824" s="442"/>
      <c r="F1824" s="442"/>
      <c r="G1824" s="442"/>
      <c r="H1824" s="442"/>
      <c r="I1824" s="442"/>
      <c r="J1824" s="442"/>
      <c r="K1824" s="442"/>
      <c r="L1824" s="442"/>
      <c r="M1824" s="442"/>
      <c r="N1824" s="442"/>
      <c r="O1824" s="442"/>
      <c r="P1824" s="443"/>
    </row>
    <row r="1825" spans="3:16" x14ac:dyDescent="0.25">
      <c r="C1825" s="441"/>
      <c r="D1825" s="442"/>
      <c r="E1825" s="442"/>
      <c r="F1825" s="442"/>
      <c r="G1825" s="442"/>
      <c r="H1825" s="442"/>
      <c r="I1825" s="442"/>
      <c r="J1825" s="442"/>
      <c r="K1825" s="442"/>
      <c r="L1825" s="442"/>
      <c r="M1825" s="442"/>
      <c r="N1825" s="442"/>
      <c r="O1825" s="442"/>
      <c r="P1825" s="443"/>
    </row>
    <row r="1826" spans="3:16" x14ac:dyDescent="0.25">
      <c r="C1826" s="441"/>
      <c r="D1826" s="442"/>
      <c r="E1826" s="442"/>
      <c r="F1826" s="442"/>
      <c r="G1826" s="442"/>
      <c r="H1826" s="442"/>
      <c r="I1826" s="442"/>
      <c r="J1826" s="442"/>
      <c r="K1826" s="442"/>
      <c r="L1826" s="442"/>
      <c r="M1826" s="442"/>
      <c r="N1826" s="442"/>
      <c r="O1826" s="442"/>
      <c r="P1826" s="443"/>
    </row>
    <row r="1827" spans="3:16" x14ac:dyDescent="0.25">
      <c r="C1827" s="441"/>
      <c r="D1827" s="442"/>
      <c r="E1827" s="442"/>
      <c r="F1827" s="442"/>
      <c r="G1827" s="442"/>
      <c r="H1827" s="442"/>
      <c r="I1827" s="442"/>
      <c r="J1827" s="442"/>
      <c r="K1827" s="442"/>
      <c r="L1827" s="442"/>
      <c r="M1827" s="442"/>
      <c r="N1827" s="442"/>
      <c r="O1827" s="442"/>
      <c r="P1827" s="443"/>
    </row>
    <row r="1828" spans="3:16" x14ac:dyDescent="0.25">
      <c r="C1828" s="444"/>
      <c r="D1828" s="445"/>
      <c r="E1828" s="445"/>
      <c r="F1828" s="445"/>
      <c r="G1828" s="445"/>
      <c r="H1828" s="445"/>
      <c r="I1828" s="445"/>
      <c r="J1828" s="445"/>
      <c r="K1828" s="445"/>
      <c r="L1828" s="445"/>
      <c r="M1828" s="445"/>
      <c r="N1828" s="445"/>
      <c r="O1828" s="445"/>
      <c r="P1828" s="446"/>
    </row>
    <row r="1830" spans="3:16" x14ac:dyDescent="0.25">
      <c r="C1830" s="20" t="s">
        <v>9295</v>
      </c>
    </row>
    <row r="1832" spans="3:16" x14ac:dyDescent="0.25">
      <c r="C1832" s="438"/>
      <c r="D1832" s="439"/>
      <c r="E1832" s="439"/>
      <c r="F1832" s="439"/>
      <c r="G1832" s="439"/>
      <c r="H1832" s="439"/>
      <c r="I1832" s="439"/>
      <c r="J1832" s="439"/>
      <c r="K1832" s="439"/>
      <c r="L1832" s="439"/>
      <c r="M1832" s="439"/>
      <c r="N1832" s="439"/>
      <c r="O1832" s="439"/>
      <c r="P1832" s="440"/>
    </row>
    <row r="1833" spans="3:16" x14ac:dyDescent="0.25">
      <c r="C1833" s="441"/>
      <c r="D1833" s="442"/>
      <c r="E1833" s="442"/>
      <c r="F1833" s="442"/>
      <c r="G1833" s="442"/>
      <c r="H1833" s="442"/>
      <c r="I1833" s="442"/>
      <c r="J1833" s="442"/>
      <c r="K1833" s="442"/>
      <c r="L1833" s="442"/>
      <c r="M1833" s="442"/>
      <c r="N1833" s="442"/>
      <c r="O1833" s="442"/>
      <c r="P1833" s="443"/>
    </row>
    <row r="1834" spans="3:16" x14ac:dyDescent="0.25">
      <c r="C1834" s="441"/>
      <c r="D1834" s="442"/>
      <c r="E1834" s="442"/>
      <c r="F1834" s="442"/>
      <c r="G1834" s="442"/>
      <c r="H1834" s="442"/>
      <c r="I1834" s="442"/>
      <c r="J1834" s="442"/>
      <c r="K1834" s="442"/>
      <c r="L1834" s="442"/>
      <c r="M1834" s="442"/>
      <c r="N1834" s="442"/>
      <c r="O1834" s="442"/>
      <c r="P1834" s="443"/>
    </row>
    <row r="1835" spans="3:16" x14ac:dyDescent="0.25">
      <c r="C1835" s="441"/>
      <c r="D1835" s="442"/>
      <c r="E1835" s="442"/>
      <c r="F1835" s="442"/>
      <c r="G1835" s="442"/>
      <c r="H1835" s="442"/>
      <c r="I1835" s="442"/>
      <c r="J1835" s="442"/>
      <c r="K1835" s="442"/>
      <c r="L1835" s="442"/>
      <c r="M1835" s="442"/>
      <c r="N1835" s="442"/>
      <c r="O1835" s="442"/>
      <c r="P1835" s="443"/>
    </row>
    <row r="1836" spans="3:16" x14ac:dyDescent="0.25">
      <c r="C1836" s="441"/>
      <c r="D1836" s="442"/>
      <c r="E1836" s="442"/>
      <c r="F1836" s="442"/>
      <c r="G1836" s="442"/>
      <c r="H1836" s="442"/>
      <c r="I1836" s="442"/>
      <c r="J1836" s="442"/>
      <c r="K1836" s="442"/>
      <c r="L1836" s="442"/>
      <c r="M1836" s="442"/>
      <c r="N1836" s="442"/>
      <c r="O1836" s="442"/>
      <c r="P1836" s="443"/>
    </row>
    <row r="1837" spans="3:16" x14ac:dyDescent="0.25">
      <c r="C1837" s="444"/>
      <c r="D1837" s="445"/>
      <c r="E1837" s="445"/>
      <c r="F1837" s="445"/>
      <c r="G1837" s="445"/>
      <c r="H1837" s="445"/>
      <c r="I1837" s="445"/>
      <c r="J1837" s="445"/>
      <c r="K1837" s="445"/>
      <c r="L1837" s="445"/>
      <c r="M1837" s="445"/>
      <c r="N1837" s="445"/>
      <c r="O1837" s="445"/>
      <c r="P1837" s="446"/>
    </row>
    <row r="1839" spans="3:16" x14ac:dyDescent="0.25">
      <c r="C1839" s="20" t="s">
        <v>9296</v>
      </c>
    </row>
    <row r="1841" spans="3:16" x14ac:dyDescent="0.25">
      <c r="C1841" s="438"/>
      <c r="D1841" s="439"/>
      <c r="E1841" s="439"/>
      <c r="F1841" s="439"/>
      <c r="G1841" s="439"/>
      <c r="H1841" s="439"/>
      <c r="I1841" s="439"/>
      <c r="J1841" s="439"/>
      <c r="K1841" s="439"/>
      <c r="L1841" s="439"/>
      <c r="M1841" s="439"/>
      <c r="N1841" s="439"/>
      <c r="O1841" s="439"/>
      <c r="P1841" s="440"/>
    </row>
    <row r="1842" spans="3:16" x14ac:dyDescent="0.25">
      <c r="C1842" s="441"/>
      <c r="D1842" s="442"/>
      <c r="E1842" s="442"/>
      <c r="F1842" s="442"/>
      <c r="G1842" s="442"/>
      <c r="H1842" s="442"/>
      <c r="I1842" s="442"/>
      <c r="J1842" s="442"/>
      <c r="K1842" s="442"/>
      <c r="L1842" s="442"/>
      <c r="M1842" s="442"/>
      <c r="N1842" s="442"/>
      <c r="O1842" s="442"/>
      <c r="P1842" s="443"/>
    </row>
    <row r="1843" spans="3:16" x14ac:dyDescent="0.25">
      <c r="C1843" s="441"/>
      <c r="D1843" s="442"/>
      <c r="E1843" s="442"/>
      <c r="F1843" s="442"/>
      <c r="G1843" s="442"/>
      <c r="H1843" s="442"/>
      <c r="I1843" s="442"/>
      <c r="J1843" s="442"/>
      <c r="K1843" s="442"/>
      <c r="L1843" s="442"/>
      <c r="M1843" s="442"/>
      <c r="N1843" s="442"/>
      <c r="O1843" s="442"/>
      <c r="P1843" s="443"/>
    </row>
    <row r="1844" spans="3:16" x14ac:dyDescent="0.25">
      <c r="C1844" s="441"/>
      <c r="D1844" s="442"/>
      <c r="E1844" s="442"/>
      <c r="F1844" s="442"/>
      <c r="G1844" s="442"/>
      <c r="H1844" s="442"/>
      <c r="I1844" s="442"/>
      <c r="J1844" s="442"/>
      <c r="K1844" s="442"/>
      <c r="L1844" s="442"/>
      <c r="M1844" s="442"/>
      <c r="N1844" s="442"/>
      <c r="O1844" s="442"/>
      <c r="P1844" s="443"/>
    </row>
    <row r="1845" spans="3:16" x14ac:dyDescent="0.25">
      <c r="C1845" s="441"/>
      <c r="D1845" s="442"/>
      <c r="E1845" s="442"/>
      <c r="F1845" s="442"/>
      <c r="G1845" s="442"/>
      <c r="H1845" s="442"/>
      <c r="I1845" s="442"/>
      <c r="J1845" s="442"/>
      <c r="K1845" s="442"/>
      <c r="L1845" s="442"/>
      <c r="M1845" s="442"/>
      <c r="N1845" s="442"/>
      <c r="O1845" s="442"/>
      <c r="P1845" s="443"/>
    </row>
    <row r="1846" spans="3:16" x14ac:dyDescent="0.25">
      <c r="C1846" s="444"/>
      <c r="D1846" s="445"/>
      <c r="E1846" s="445"/>
      <c r="F1846" s="445"/>
      <c r="G1846" s="445"/>
      <c r="H1846" s="445"/>
      <c r="I1846" s="445"/>
      <c r="J1846" s="445"/>
      <c r="K1846" s="445"/>
      <c r="L1846" s="445"/>
      <c r="M1846" s="445"/>
      <c r="N1846" s="445"/>
      <c r="O1846" s="445"/>
      <c r="P1846" s="446"/>
    </row>
    <row r="1848" spans="3:16" x14ac:dyDescent="0.25">
      <c r="C1848" s="20" t="s">
        <v>9297</v>
      </c>
    </row>
    <row r="1850" spans="3:16" x14ac:dyDescent="0.25">
      <c r="C1850" s="438"/>
      <c r="D1850" s="439"/>
      <c r="E1850" s="439"/>
      <c r="F1850" s="439"/>
      <c r="G1850" s="439"/>
      <c r="H1850" s="439"/>
      <c r="I1850" s="439"/>
      <c r="J1850" s="439"/>
      <c r="K1850" s="439"/>
      <c r="L1850" s="439"/>
      <c r="M1850" s="439"/>
      <c r="N1850" s="439"/>
      <c r="O1850" s="439"/>
      <c r="P1850" s="440"/>
    </row>
    <row r="1851" spans="3:16" x14ac:dyDescent="0.25">
      <c r="C1851" s="441"/>
      <c r="D1851" s="442"/>
      <c r="E1851" s="442"/>
      <c r="F1851" s="442"/>
      <c r="G1851" s="442"/>
      <c r="H1851" s="442"/>
      <c r="I1851" s="442"/>
      <c r="J1851" s="442"/>
      <c r="K1851" s="442"/>
      <c r="L1851" s="442"/>
      <c r="M1851" s="442"/>
      <c r="N1851" s="442"/>
      <c r="O1851" s="442"/>
      <c r="P1851" s="443"/>
    </row>
    <row r="1852" spans="3:16" x14ac:dyDescent="0.25">
      <c r="C1852" s="441"/>
      <c r="D1852" s="442"/>
      <c r="E1852" s="442"/>
      <c r="F1852" s="442"/>
      <c r="G1852" s="442"/>
      <c r="H1852" s="442"/>
      <c r="I1852" s="442"/>
      <c r="J1852" s="442"/>
      <c r="K1852" s="442"/>
      <c r="L1852" s="442"/>
      <c r="M1852" s="442"/>
      <c r="N1852" s="442"/>
      <c r="O1852" s="442"/>
      <c r="P1852" s="443"/>
    </row>
    <row r="1853" spans="3:16" x14ac:dyDescent="0.25">
      <c r="C1853" s="441"/>
      <c r="D1853" s="442"/>
      <c r="E1853" s="442"/>
      <c r="F1853" s="442"/>
      <c r="G1853" s="442"/>
      <c r="H1853" s="442"/>
      <c r="I1853" s="442"/>
      <c r="J1853" s="442"/>
      <c r="K1853" s="442"/>
      <c r="L1853" s="442"/>
      <c r="M1853" s="442"/>
      <c r="N1853" s="442"/>
      <c r="O1853" s="442"/>
      <c r="P1853" s="443"/>
    </row>
    <row r="1854" spans="3:16" x14ac:dyDescent="0.25">
      <c r="C1854" s="441"/>
      <c r="D1854" s="442"/>
      <c r="E1854" s="442"/>
      <c r="F1854" s="442"/>
      <c r="G1854" s="442"/>
      <c r="H1854" s="442"/>
      <c r="I1854" s="442"/>
      <c r="J1854" s="442"/>
      <c r="K1854" s="442"/>
      <c r="L1854" s="442"/>
      <c r="M1854" s="442"/>
      <c r="N1854" s="442"/>
      <c r="O1854" s="442"/>
      <c r="P1854" s="443"/>
    </row>
    <row r="1855" spans="3:16" x14ac:dyDescent="0.25">
      <c r="C1855" s="444"/>
      <c r="D1855" s="445"/>
      <c r="E1855" s="445"/>
      <c r="F1855" s="445"/>
      <c r="G1855" s="445"/>
      <c r="H1855" s="445"/>
      <c r="I1855" s="445"/>
      <c r="J1855" s="445"/>
      <c r="K1855" s="445"/>
      <c r="L1855" s="445"/>
      <c r="M1855" s="445"/>
      <c r="N1855" s="445"/>
      <c r="O1855" s="445"/>
      <c r="P1855" s="446"/>
    </row>
    <row r="1858" spans="2:17" ht="15.75" x14ac:dyDescent="0.25">
      <c r="B1858" s="271" t="s">
        <v>9298</v>
      </c>
      <c r="C1858" s="271"/>
      <c r="D1858" s="271"/>
      <c r="E1858" s="271"/>
      <c r="F1858" s="271"/>
      <c r="G1858" s="271"/>
      <c r="H1858" s="271"/>
      <c r="I1858" s="271"/>
      <c r="J1858" s="271"/>
      <c r="K1858" s="271"/>
      <c r="L1858" s="271"/>
      <c r="M1858" s="271"/>
      <c r="N1858" s="271"/>
      <c r="O1858" s="271"/>
      <c r="P1858" s="271"/>
      <c r="Q1858" s="271"/>
    </row>
    <row r="1860" spans="2:17" x14ac:dyDescent="0.25">
      <c r="C1860" s="20" t="s">
        <v>9319</v>
      </c>
      <c r="D1860" s="132"/>
    </row>
    <row r="1863" spans="2:17" ht="39.75" customHeight="1" x14ac:dyDescent="0.25">
      <c r="C1863" s="161" t="s">
        <v>9299</v>
      </c>
      <c r="D1863" s="161" t="s">
        <v>9300</v>
      </c>
      <c r="E1863" s="161" t="s">
        <v>9301</v>
      </c>
      <c r="F1863" s="160" t="s">
        <v>9302</v>
      </c>
      <c r="G1863" s="161" t="s">
        <v>9303</v>
      </c>
      <c r="H1863" s="161" t="s">
        <v>9304</v>
      </c>
    </row>
    <row r="1864" spans="2:17" x14ac:dyDescent="0.25">
      <c r="C1864" s="77"/>
      <c r="D1864" s="77"/>
      <c r="E1864" s="77"/>
      <c r="F1864" s="77"/>
      <c r="G1864" s="77"/>
      <c r="H1864" s="77"/>
      <c r="J1864" s="96" t="str">
        <f>IF(AND(C1864="",D1864="",E1864="",F1864="",G1864="",H1864=""),"Debe completar los datos de al menos un tutor del entrenamiento","")</f>
        <v>Debe completar los datos de al menos un tutor del entrenamiento</v>
      </c>
    </row>
    <row r="1865" spans="2:17" x14ac:dyDescent="0.25">
      <c r="C1865" s="77"/>
      <c r="D1865" s="77"/>
      <c r="E1865" s="77"/>
      <c r="F1865" s="77"/>
      <c r="G1865" s="77"/>
      <c r="H1865" s="77"/>
    </row>
    <row r="1866" spans="2:17" x14ac:dyDescent="0.25">
      <c r="C1866" s="77"/>
      <c r="D1866" s="77"/>
      <c r="E1866" s="77"/>
      <c r="F1866" s="77"/>
      <c r="G1866" s="77"/>
      <c r="H1866" s="77"/>
    </row>
    <row r="1867" spans="2:17" x14ac:dyDescent="0.25">
      <c r="C1867" s="77"/>
      <c r="D1867" s="77"/>
      <c r="E1867" s="77"/>
      <c r="F1867" s="77"/>
      <c r="G1867" s="77"/>
      <c r="H1867" s="77"/>
    </row>
    <row r="1868" spans="2:17" x14ac:dyDescent="0.25">
      <c r="C1868" s="77"/>
      <c r="D1868" s="77"/>
      <c r="E1868" s="77"/>
      <c r="F1868" s="77"/>
      <c r="G1868" s="77"/>
      <c r="H1868" s="77"/>
    </row>
    <row r="1869" spans="2:17" x14ac:dyDescent="0.25">
      <c r="C1869" s="77"/>
      <c r="D1869" s="77"/>
      <c r="E1869" s="77"/>
      <c r="F1869" s="77"/>
      <c r="G1869" s="77"/>
      <c r="H1869" s="77"/>
    </row>
    <row r="1872" spans="2:17" ht="15.75" x14ac:dyDescent="0.25">
      <c r="B1872" s="271" t="s">
        <v>9305</v>
      </c>
      <c r="C1872" s="271"/>
      <c r="D1872" s="271"/>
      <c r="E1872" s="271"/>
      <c r="F1872" s="271"/>
      <c r="G1872" s="271"/>
      <c r="H1872" s="271"/>
      <c r="I1872" s="271"/>
      <c r="J1872" s="271"/>
      <c r="K1872" s="271"/>
      <c r="L1872" s="271"/>
      <c r="M1872" s="271"/>
      <c r="N1872" s="271"/>
      <c r="O1872" s="271"/>
      <c r="P1872" s="271"/>
      <c r="Q1872" s="271"/>
    </row>
    <row r="1875" spans="3:8" ht="45" x14ac:dyDescent="0.25">
      <c r="C1875" s="72" t="s">
        <v>9215</v>
      </c>
      <c r="D1875" s="72" t="s">
        <v>9216</v>
      </c>
      <c r="E1875" s="72" t="s">
        <v>9217</v>
      </c>
      <c r="F1875" s="72" t="s">
        <v>9218</v>
      </c>
      <c r="G1875" s="72" t="s">
        <v>9219</v>
      </c>
      <c r="H1875" s="72" t="s">
        <v>9220</v>
      </c>
    </row>
    <row r="1876" spans="3:8" x14ac:dyDescent="0.25">
      <c r="C1876" s="123" t="s">
        <v>9221</v>
      </c>
      <c r="D1876" s="266">
        <f>D1712*H1712*D1714</f>
        <v>0</v>
      </c>
      <c r="E1876" s="120"/>
      <c r="F1876" s="119">
        <f>+D1876*E1876</f>
        <v>0</v>
      </c>
      <c r="G1876" s="120"/>
      <c r="H1876" s="119">
        <f t="shared" ref="H1876:H1880" si="8">+F1876-G1876</f>
        <v>0</v>
      </c>
    </row>
    <row r="1877" spans="3:8" x14ac:dyDescent="0.25">
      <c r="C1877" s="112" t="s">
        <v>9298</v>
      </c>
      <c r="D1877" s="266">
        <f>+D1712-D1876</f>
        <v>0</v>
      </c>
      <c r="E1877" s="120"/>
      <c r="F1877" s="119">
        <f>+D1877*E1877</f>
        <v>0</v>
      </c>
      <c r="G1877" s="120"/>
      <c r="H1877" s="119">
        <f t="shared" si="8"/>
        <v>0</v>
      </c>
    </row>
    <row r="1878" spans="3:8" x14ac:dyDescent="0.25">
      <c r="C1878" s="123" t="s">
        <v>9208</v>
      </c>
      <c r="D1878" s="266">
        <f>+E1765</f>
        <v>0</v>
      </c>
      <c r="E1878" s="120"/>
      <c r="F1878" s="119">
        <f>+D1878*E1878</f>
        <v>0</v>
      </c>
      <c r="G1878" s="120"/>
      <c r="H1878" s="119">
        <f t="shared" si="8"/>
        <v>0</v>
      </c>
    </row>
    <row r="1879" spans="3:8" x14ac:dyDescent="0.25">
      <c r="C1879" s="123" t="s">
        <v>9222</v>
      </c>
      <c r="D1879" s="266">
        <f>+E1765</f>
        <v>0</v>
      </c>
      <c r="E1879" s="120"/>
      <c r="F1879" s="119">
        <f>+D1879*E1879</f>
        <v>0</v>
      </c>
      <c r="G1879" s="120"/>
      <c r="H1879" s="119">
        <f t="shared" si="8"/>
        <v>0</v>
      </c>
    </row>
    <row r="1880" spans="3:8" x14ac:dyDescent="0.25">
      <c r="C1880" s="167" t="s">
        <v>9223</v>
      </c>
      <c r="D1880" s="266">
        <f>+E1765</f>
        <v>0</v>
      </c>
      <c r="E1880" s="120"/>
      <c r="F1880" s="119">
        <f>+D1880*E1880</f>
        <v>0</v>
      </c>
      <c r="G1880" s="120"/>
      <c r="H1880" s="119">
        <f t="shared" si="8"/>
        <v>0</v>
      </c>
    </row>
    <row r="1881" spans="3:8" x14ac:dyDescent="0.25">
      <c r="C1881" s="72" t="s">
        <v>7586</v>
      </c>
      <c r="D1881" s="74"/>
      <c r="E1881" s="141"/>
      <c r="F1881" s="141"/>
      <c r="G1881" s="119">
        <f>+G1876+G1877+G1878+G1879+G1880</f>
        <v>0</v>
      </c>
      <c r="H1881" s="119">
        <f>+H1876+H1877+H1878+H1879+H1880</f>
        <v>0</v>
      </c>
    </row>
    <row r="1884" spans="3:8" ht="15" customHeight="1" x14ac:dyDescent="0.25">
      <c r="D1884" s="434" t="s">
        <v>9322</v>
      </c>
      <c r="E1884" s="434"/>
      <c r="F1884" s="434"/>
    </row>
    <row r="1885" spans="3:8" x14ac:dyDescent="0.25">
      <c r="D1885" s="434"/>
      <c r="E1885" s="434"/>
      <c r="F1885" s="434"/>
    </row>
    <row r="1900" spans="2:17" x14ac:dyDescent="0.25">
      <c r="C1900" s="100" t="s">
        <v>9589</v>
      </c>
    </row>
    <row r="1902" spans="2:17" ht="15.75" x14ac:dyDescent="0.25">
      <c r="B1902" s="271" t="s">
        <v>7689</v>
      </c>
      <c r="C1902" s="271" t="s">
        <v>7689</v>
      </c>
      <c r="D1902" s="271"/>
      <c r="E1902" s="271"/>
      <c r="F1902" s="271"/>
      <c r="G1902" s="271"/>
      <c r="H1902" s="271"/>
      <c r="I1902" s="271"/>
      <c r="J1902" s="271"/>
      <c r="K1902" s="271"/>
      <c r="L1902" s="271"/>
      <c r="M1902" s="271"/>
      <c r="N1902" s="271"/>
      <c r="O1902" s="271"/>
      <c r="P1902" s="271"/>
      <c r="Q1902" s="271"/>
    </row>
    <row r="1906" spans="3:11" x14ac:dyDescent="0.25">
      <c r="C1906" s="20" t="s">
        <v>9276</v>
      </c>
      <c r="D1906" s="427"/>
      <c r="E1906" s="428"/>
      <c r="F1906" s="428"/>
      <c r="G1906" s="428"/>
      <c r="H1906" s="428"/>
      <c r="I1906" s="428"/>
      <c r="J1906" s="428"/>
      <c r="K1906" s="429"/>
    </row>
    <row r="1908" spans="3:11" x14ac:dyDescent="0.25">
      <c r="C1908" s="20" t="s">
        <v>7694</v>
      </c>
      <c r="D1908" s="78"/>
      <c r="F1908" s="20" t="s">
        <v>7695</v>
      </c>
      <c r="H1908" s="430"/>
      <c r="I1908" s="431"/>
    </row>
    <row r="1910" spans="3:11" x14ac:dyDescent="0.25">
      <c r="C1910" s="405" t="s">
        <v>7710</v>
      </c>
      <c r="D1910" s="406"/>
      <c r="E1910" s="406"/>
      <c r="F1910" s="406"/>
      <c r="G1910" s="406"/>
      <c r="H1910" s="406"/>
      <c r="I1910" s="406"/>
      <c r="J1910" s="407"/>
    </row>
    <row r="1911" spans="3:11" x14ac:dyDescent="0.25">
      <c r="C1911" s="57"/>
      <c r="D1911" s="58"/>
      <c r="E1911" s="58"/>
      <c r="F1911" s="58"/>
      <c r="G1911" s="58"/>
      <c r="H1911" s="58"/>
      <c r="I1911" s="58"/>
      <c r="J1911" s="59"/>
    </row>
    <row r="1912" spans="3:11" x14ac:dyDescent="0.25">
      <c r="C1912" s="63" t="s">
        <v>7697</v>
      </c>
      <c r="D1912" s="132"/>
      <c r="E1912" s="58"/>
      <c r="F1912" s="426" t="s">
        <v>9278</v>
      </c>
      <c r="G1912" s="426"/>
      <c r="H1912" s="133"/>
      <c r="I1912" s="58"/>
      <c r="J1912" s="59"/>
    </row>
    <row r="1913" spans="3:11" x14ac:dyDescent="0.25">
      <c r="C1913" s="57"/>
      <c r="D1913" s="58"/>
      <c r="E1913" s="58"/>
      <c r="F1913" s="58"/>
      <c r="G1913" s="58"/>
      <c r="H1913" s="58"/>
      <c r="I1913" s="58"/>
      <c r="J1913" s="59"/>
    </row>
    <row r="1914" spans="3:11" x14ac:dyDescent="0.25">
      <c r="C1914" s="63" t="s">
        <v>7696</v>
      </c>
      <c r="D1914" s="132"/>
      <c r="E1914" s="58"/>
      <c r="F1914" s="58"/>
      <c r="G1914" s="58"/>
      <c r="H1914" s="58"/>
      <c r="I1914" s="58"/>
      <c r="J1914" s="59"/>
    </row>
    <row r="1915" spans="3:11" x14ac:dyDescent="0.25">
      <c r="C1915" s="57"/>
      <c r="D1915" s="58"/>
      <c r="E1915" s="58"/>
      <c r="F1915" s="58"/>
      <c r="G1915" s="58"/>
      <c r="H1915" s="58"/>
      <c r="I1915" s="58"/>
      <c r="J1915" s="59"/>
    </row>
    <row r="1916" spans="3:11" x14ac:dyDescent="0.25">
      <c r="C1916" s="63" t="s">
        <v>7698</v>
      </c>
      <c r="D1916" s="132"/>
      <c r="E1916" s="58"/>
      <c r="F1916" s="58"/>
      <c r="G1916" s="58"/>
      <c r="H1916" s="58"/>
      <c r="I1916" s="58"/>
      <c r="J1916" s="59"/>
    </row>
    <row r="1917" spans="3:11" x14ac:dyDescent="0.25">
      <c r="C1917" s="57"/>
      <c r="D1917" s="58"/>
      <c r="E1917" s="58"/>
      <c r="F1917" s="58"/>
      <c r="G1917" s="58"/>
      <c r="H1917" s="58"/>
      <c r="I1917" s="58"/>
      <c r="J1917" s="59"/>
    </row>
    <row r="1918" spans="3:11" x14ac:dyDescent="0.25">
      <c r="C1918" s="408" t="str">
        <f>IF(D1914&gt;1,"Justifique cantidad de réplicas *","")</f>
        <v/>
      </c>
      <c r="D1918" s="409"/>
      <c r="E1918" s="304"/>
      <c r="F1918" s="304"/>
      <c r="G1918" s="304"/>
      <c r="H1918" s="304"/>
      <c r="I1918" s="304"/>
      <c r="J1918" s="59"/>
    </row>
    <row r="1919" spans="3:11" x14ac:dyDescent="0.25">
      <c r="C1919" s="60"/>
      <c r="D1919" s="61"/>
      <c r="E1919" s="61"/>
      <c r="F1919" s="61"/>
      <c r="G1919" s="61"/>
      <c r="H1919" s="61"/>
      <c r="I1919" s="61"/>
      <c r="J1919" s="62"/>
    </row>
    <row r="1921" spans="3:10" x14ac:dyDescent="0.25">
      <c r="C1921" s="279" t="s">
        <v>9277</v>
      </c>
      <c r="D1921" s="279"/>
      <c r="E1921" s="279"/>
      <c r="F1921" s="276"/>
      <c r="G1921" s="277"/>
      <c r="H1921" s="277"/>
      <c r="I1921" s="278"/>
    </row>
    <row r="1923" spans="3:10" x14ac:dyDescent="0.25">
      <c r="C1923" s="414" t="s">
        <v>9195</v>
      </c>
      <c r="D1923" s="415"/>
      <c r="E1923" s="415"/>
      <c r="F1923" s="415"/>
      <c r="G1923" s="415"/>
      <c r="H1923" s="415"/>
      <c r="I1923" s="415"/>
      <c r="J1923" s="416"/>
    </row>
    <row r="1925" spans="3:10" x14ac:dyDescent="0.25">
      <c r="C1925" s="20" t="s">
        <v>7566</v>
      </c>
      <c r="D1925" s="274"/>
      <c r="E1925" s="282"/>
      <c r="F1925" s="282"/>
      <c r="G1925" s="282"/>
      <c r="H1925" s="282"/>
      <c r="I1925" s="275"/>
    </row>
    <row r="1927" spans="3:10" x14ac:dyDescent="0.25">
      <c r="C1927" s="20" t="s">
        <v>7567</v>
      </c>
      <c r="D1927" s="79"/>
      <c r="F1927" s="20" t="s">
        <v>7568</v>
      </c>
      <c r="G1927" s="274"/>
      <c r="H1927" s="275"/>
    </row>
    <row r="1928" spans="3:10" x14ac:dyDescent="0.25">
      <c r="C1928" s="20"/>
      <c r="D1928" s="76" t="str">
        <f>IF(D1927&gt;0,VLOOKUP(D1927,Tablas!$K$5:$L$28,2,FALSE),"")</f>
        <v/>
      </c>
      <c r="E1928" s="19" t="str">
        <f>IF(D1927&gt;0,VLOOKUP(D1927,Tablas!$K$5:$M$28,3,FALSE),"")</f>
        <v/>
      </c>
      <c r="F1928" s="20"/>
      <c r="G1928" s="58"/>
    </row>
    <row r="1930" spans="3:10" x14ac:dyDescent="0.25">
      <c r="C1930" s="20" t="s">
        <v>7570</v>
      </c>
      <c r="D1930" s="79"/>
      <c r="F1930" s="20" t="s">
        <v>9226</v>
      </c>
      <c r="G1930" s="274"/>
      <c r="H1930" s="275"/>
    </row>
    <row r="1932" spans="3:10" x14ac:dyDescent="0.25">
      <c r="C1932" s="20" t="s">
        <v>7569</v>
      </c>
      <c r="D1932" s="79"/>
      <c r="F1932" s="20" t="s">
        <v>1180</v>
      </c>
      <c r="G1932" s="424" t="str">
        <f>IF(G1927&gt;0,VLOOKUP(I1932,Tablas!Y1804:AC4346,5,FALSE),"")</f>
        <v/>
      </c>
      <c r="H1932" s="425"/>
      <c r="I1932" s="19" t="str">
        <f>G1927&amp;D1927</f>
        <v/>
      </c>
    </row>
    <row r="1935" spans="3:10" x14ac:dyDescent="0.25">
      <c r="C1935" s="414" t="s">
        <v>9196</v>
      </c>
      <c r="D1935" s="415"/>
      <c r="E1935" s="415"/>
      <c r="F1935" s="415"/>
      <c r="G1935" s="415"/>
      <c r="H1935" s="415"/>
      <c r="I1935" s="415"/>
      <c r="J1935" s="416"/>
    </row>
    <row r="1937" spans="3:10" x14ac:dyDescent="0.25">
      <c r="C1937" s="20" t="s">
        <v>9198</v>
      </c>
      <c r="D1937" s="376"/>
      <c r="E1937" s="377"/>
      <c r="F1937" s="19" t="str">
        <f>IF(D1937=Tablas!$C$34,"Persona_Humana",IF(D1937=Tablas!$C$35,"Universidad",IF(D1937=Tablas!$C$36,"Escuela",IF(D1937=Tablas!$C$37,"Otras_Instituciones",""))))</f>
        <v/>
      </c>
    </row>
    <row r="1939" spans="3:10" x14ac:dyDescent="0.25">
      <c r="C1939" s="279" t="s">
        <v>9197</v>
      </c>
      <c r="D1939" s="421"/>
      <c r="E1939" s="399"/>
      <c r="F1939" s="400"/>
      <c r="G1939" s="400"/>
      <c r="H1939" s="400"/>
      <c r="I1939" s="400"/>
      <c r="J1939" s="401"/>
    </row>
    <row r="1941" spans="3:10" x14ac:dyDescent="0.25">
      <c r="C1941" s="75" t="str">
        <f>IF(OR(D1937=Tablas!$C$35,D1937=Tablas!$C$36,D1937=Tablas!$C$37),"Docentes","")</f>
        <v/>
      </c>
    </row>
    <row r="1943" spans="3:10" x14ac:dyDescent="0.25">
      <c r="C1943" s="179" t="str">
        <f>IF(OR(D1937=Tablas!$C$35,D1937=Tablas!$C$36,D1937=Tablas!$C$37),"CUIL/CUIT *","")</f>
        <v/>
      </c>
      <c r="D1943" s="179" t="str">
        <f>IF(OR(D1937=Tablas!$C$35,D1937=Tablas!$C$36,D1937=Tablas!$C$37),"Apellido *","")</f>
        <v/>
      </c>
      <c r="E1943" s="179" t="str">
        <f>IF(OR(D1937=Tablas!$C$35,D1937=Tablas!$C$36,D1937=Tablas!$C$37),"Nombre *","")</f>
        <v/>
      </c>
      <c r="F1943" s="179" t="str">
        <f>IF(OR(D1937=Tablas!$C$35,D1937=Tablas!$C$36,D1937=Tablas!$C$37),"Correo Electrónico *","")</f>
        <v/>
      </c>
      <c r="G1943" s="179" t="str">
        <f>IF(OR(D1937=Tablas!$C$35,D1937=Tablas!$C$36,D1937=Tablas!$C$37),"Trayectoria formativa del docente*","")</f>
        <v/>
      </c>
    </row>
    <row r="1944" spans="3:10" x14ac:dyDescent="0.25">
      <c r="C1944" s="177"/>
      <c r="D1944" s="178"/>
      <c r="E1944" s="178"/>
      <c r="F1944" s="178"/>
      <c r="G1944" s="178"/>
      <c r="I1944" s="96" t="str">
        <f>IF(AND(OR($D$137=Tablas!$C$35,$D$137=Tablas!$C$36,$D$137=Tablas!$C$37),C1944="",D1944="",E1944="",F1944="",G1944=""),"Debe completar los datos de al menos un docente del entrenamiento","")</f>
        <v/>
      </c>
    </row>
    <row r="1945" spans="3:10" x14ac:dyDescent="0.25">
      <c r="C1945" s="177"/>
      <c r="D1945" s="178"/>
      <c r="E1945" s="178"/>
      <c r="F1945" s="178"/>
      <c r="G1945" s="178"/>
    </row>
    <row r="1946" spans="3:10" x14ac:dyDescent="0.25">
      <c r="C1946" s="177"/>
      <c r="D1946" s="178"/>
      <c r="E1946" s="178"/>
      <c r="F1946" s="178"/>
      <c r="G1946" s="178"/>
    </row>
    <row r="1947" spans="3:10" x14ac:dyDescent="0.25">
      <c r="C1947" s="177"/>
      <c r="D1947" s="178"/>
      <c r="E1947" s="178"/>
      <c r="F1947" s="178"/>
      <c r="G1947" s="178"/>
    </row>
    <row r="1948" spans="3:10" x14ac:dyDescent="0.25">
      <c r="C1948" s="177"/>
      <c r="D1948" s="178"/>
      <c r="E1948" s="178"/>
      <c r="F1948" s="178"/>
      <c r="G1948" s="178"/>
    </row>
    <row r="1949" spans="3:10" x14ac:dyDescent="0.25">
      <c r="C1949" s="177"/>
      <c r="D1949" s="178"/>
      <c r="E1949" s="178"/>
      <c r="F1949" s="178"/>
      <c r="G1949" s="178"/>
    </row>
    <row r="1950" spans="3:10" x14ac:dyDescent="0.25">
      <c r="C1950" s="177"/>
      <c r="D1950" s="178"/>
      <c r="E1950" s="178"/>
      <c r="F1950" s="178"/>
      <c r="G1950" s="178"/>
    </row>
    <row r="1951" spans="3:10" x14ac:dyDescent="0.25">
      <c r="C1951" s="177"/>
      <c r="D1951" s="178"/>
      <c r="E1951" s="178"/>
      <c r="F1951" s="178"/>
      <c r="G1951" s="178"/>
    </row>
    <row r="1952" spans="3:10" x14ac:dyDescent="0.25">
      <c r="C1952" s="177"/>
      <c r="D1952" s="178"/>
      <c r="E1952" s="178"/>
      <c r="F1952" s="178"/>
      <c r="G1952" s="178"/>
    </row>
    <row r="1953" spans="2:17" x14ac:dyDescent="0.25">
      <c r="C1953" s="177"/>
      <c r="D1953" s="178"/>
      <c r="E1953" s="178"/>
      <c r="F1953" s="178"/>
      <c r="G1953" s="178"/>
    </row>
    <row r="1954" spans="2:17" x14ac:dyDescent="0.25">
      <c r="C1954" s="177"/>
      <c r="D1954" s="178"/>
      <c r="E1954" s="178"/>
      <c r="F1954" s="178"/>
      <c r="G1954" s="178"/>
    </row>
    <row r="1955" spans="2:17" x14ac:dyDescent="0.25">
      <c r="C1955" s="177"/>
      <c r="D1955" s="178"/>
      <c r="E1955" s="178"/>
      <c r="F1955" s="178"/>
      <c r="G1955" s="178"/>
    </row>
    <row r="1956" spans="2:17" x14ac:dyDescent="0.25">
      <c r="C1956" s="177"/>
      <c r="D1956" s="178"/>
      <c r="E1956" s="178"/>
      <c r="F1956" s="178"/>
      <c r="G1956" s="178"/>
    </row>
    <row r="1957" spans="2:17" x14ac:dyDescent="0.25">
      <c r="C1957" s="177"/>
      <c r="D1957" s="178"/>
      <c r="E1957" s="178"/>
      <c r="F1957" s="178"/>
      <c r="G1957" s="178"/>
    </row>
    <row r="1958" spans="2:17" x14ac:dyDescent="0.25">
      <c r="C1958" s="177"/>
      <c r="D1958" s="178"/>
      <c r="E1958" s="178"/>
      <c r="F1958" s="178"/>
      <c r="G1958" s="178"/>
    </row>
    <row r="1961" spans="2:17" ht="15.75" x14ac:dyDescent="0.25">
      <c r="B1961" s="271" t="s">
        <v>9201</v>
      </c>
      <c r="C1961" s="271"/>
      <c r="D1961" s="271"/>
      <c r="E1961" s="271"/>
      <c r="F1961" s="271"/>
      <c r="G1961" s="271"/>
      <c r="H1961" s="271"/>
      <c r="I1961" s="271"/>
      <c r="J1961" s="271"/>
      <c r="K1961" s="271"/>
      <c r="L1961" s="271"/>
      <c r="M1961" s="271"/>
      <c r="N1961" s="271"/>
      <c r="O1961" s="271"/>
      <c r="P1961" s="271"/>
      <c r="Q1961" s="271"/>
    </row>
    <row r="1964" spans="2:17" x14ac:dyDescent="0.25">
      <c r="D1964" s="102" t="s">
        <v>9202</v>
      </c>
      <c r="E1964" s="102" t="s">
        <v>9203</v>
      </c>
    </row>
    <row r="1965" spans="2:17" x14ac:dyDescent="0.25">
      <c r="C1965" s="64" t="s">
        <v>7585</v>
      </c>
      <c r="D1965" s="134"/>
      <c r="E1965" s="134"/>
    </row>
    <row r="1966" spans="2:17" x14ac:dyDescent="0.25">
      <c r="C1966" s="102" t="s">
        <v>7586</v>
      </c>
      <c r="D1966" s="64">
        <f>+D1965</f>
        <v>0</v>
      </c>
      <c r="E1966" s="64">
        <f>+E1965</f>
        <v>0</v>
      </c>
    </row>
    <row r="1968" spans="2:17" ht="15.75" x14ac:dyDescent="0.25">
      <c r="B1968" s="271" t="s">
        <v>9279</v>
      </c>
      <c r="C1968" s="271"/>
      <c r="D1968" s="271"/>
      <c r="E1968" s="271"/>
      <c r="F1968" s="271"/>
      <c r="G1968" s="271"/>
      <c r="H1968" s="271"/>
      <c r="I1968" s="271"/>
      <c r="J1968" s="271"/>
      <c r="K1968" s="271"/>
      <c r="L1968" s="271"/>
      <c r="M1968" s="271"/>
      <c r="N1968" s="271"/>
      <c r="O1968" s="271"/>
      <c r="P1968" s="271"/>
      <c r="Q1968" s="271"/>
    </row>
    <row r="1970" spans="3:16" x14ac:dyDescent="0.25">
      <c r="C1970" s="355" t="s">
        <v>9280</v>
      </c>
      <c r="D1970" s="355"/>
      <c r="E1970" s="355"/>
      <c r="F1970" s="355"/>
      <c r="G1970" s="355"/>
      <c r="H1970" s="433"/>
      <c r="I1970" s="164"/>
    </row>
    <row r="1972" spans="3:16" x14ac:dyDescent="0.25">
      <c r="C1972" s="20" t="str">
        <f>IF(I1970="SI","¿Cuántos? *","")</f>
        <v/>
      </c>
      <c r="D1972" s="187"/>
    </row>
    <row r="1974" spans="3:16" x14ac:dyDescent="0.25">
      <c r="C1974" s="288" t="str">
        <f>IF(I1970="SI","¿En qué puestos serán incorporados? *","")</f>
        <v/>
      </c>
      <c r="D1974" s="288"/>
      <c r="E1974" s="432"/>
      <c r="F1974" s="432"/>
      <c r="G1974" s="432"/>
      <c r="H1974" s="432"/>
      <c r="I1974" s="432"/>
      <c r="J1974" s="432"/>
      <c r="K1974" s="432"/>
      <c r="L1974" s="432"/>
      <c r="M1974" s="432"/>
      <c r="N1974" s="432"/>
      <c r="O1974" s="432"/>
      <c r="P1974" s="432"/>
    </row>
    <row r="1976" spans="3:16" x14ac:dyDescent="0.25">
      <c r="C1976" s="355" t="str">
        <f>IF(I1970="SI","Indique a que grupo pertenecen los desocupados a incorporar *","")</f>
        <v/>
      </c>
      <c r="D1976" s="355"/>
      <c r="E1976" s="355"/>
      <c r="F1976" s="355"/>
      <c r="G1976" s="355"/>
      <c r="H1976" s="355"/>
    </row>
    <row r="1978" spans="3:16" x14ac:dyDescent="0.25">
      <c r="C1978" s="38"/>
      <c r="D1978" s="38"/>
      <c r="E1978" s="166" t="str">
        <f>IF(I1970="SI","18 a 24 años","")</f>
        <v/>
      </c>
      <c r="F1978" s="166" t="str">
        <f>IF(I1970="SI","25 a 44 años","")</f>
        <v/>
      </c>
      <c r="G1978" s="166" t="str">
        <f>IF(I1970="SI","Mayores de 45 años","")</f>
        <v/>
      </c>
      <c r="H1978" s="166" t="str">
        <f>IF(I1970="SI","Total","")</f>
        <v/>
      </c>
    </row>
    <row r="1979" spans="3:16" x14ac:dyDescent="0.25">
      <c r="C1979" s="395" t="str">
        <f>IF(I1970="SI","En general","")</f>
        <v/>
      </c>
      <c r="D1979" s="395"/>
      <c r="E1979" s="188"/>
      <c r="F1979" s="188"/>
      <c r="G1979" s="188"/>
      <c r="H1979" s="189" t="str">
        <f>IF(I1970="SI",+E1979+F1979+G1979,"")</f>
        <v/>
      </c>
    </row>
    <row r="1980" spans="3:16" x14ac:dyDescent="0.25">
      <c r="C1980" s="395" t="str">
        <f>IF(I1970="SI","Con Discapacidad ","")</f>
        <v/>
      </c>
      <c r="D1980" s="395"/>
      <c r="E1980" s="188"/>
      <c r="F1980" s="188"/>
      <c r="G1980" s="188"/>
      <c r="H1980" s="189" t="str">
        <f>IF(I1970="SI",+E1980+F1980+G1980,"")</f>
        <v/>
      </c>
    </row>
    <row r="1981" spans="3:16" x14ac:dyDescent="0.25">
      <c r="C1981" s="395" t="str">
        <f>IF(I1970="SI","Incluidos en el Seguro de Capacitación y Empleo (SCyE)","")</f>
        <v/>
      </c>
      <c r="D1981" s="395"/>
      <c r="E1981" s="188"/>
      <c r="F1981" s="188"/>
      <c r="G1981" s="188"/>
      <c r="H1981" s="189" t="str">
        <f>IF(I1970="SI",+E1981+F1981+G1981,"")</f>
        <v/>
      </c>
    </row>
    <row r="1982" spans="3:16" x14ac:dyDescent="0.25">
      <c r="C1982" s="386" t="str">
        <f>IF(I1970="SI","Total","")</f>
        <v/>
      </c>
      <c r="D1982" s="386"/>
      <c r="E1982" s="189" t="str">
        <f>IF(I1970="SI",+E1979+E1980+E1981,"")</f>
        <v/>
      </c>
      <c r="F1982" s="189" t="str">
        <f>IF(I1970="SI",+F1981+F1980+F1979,"")</f>
        <v/>
      </c>
      <c r="G1982" s="189" t="str">
        <f>IF(I1970="SI",+G1981+G1980+G1979,"")</f>
        <v/>
      </c>
      <c r="H1982" s="189" t="str">
        <f>IF(I1970="SI",+H1979+H1980+H1981,"")</f>
        <v/>
      </c>
    </row>
    <row r="1985" spans="2:17" ht="15.75" x14ac:dyDescent="0.25">
      <c r="B1985" s="271" t="s">
        <v>9281</v>
      </c>
      <c r="C1985" s="271"/>
      <c r="D1985" s="271"/>
      <c r="E1985" s="271"/>
      <c r="F1985" s="271"/>
      <c r="G1985" s="271"/>
      <c r="H1985" s="271"/>
      <c r="I1985" s="271"/>
      <c r="J1985" s="271"/>
      <c r="K1985" s="271"/>
      <c r="L1985" s="271"/>
      <c r="M1985" s="271"/>
      <c r="N1985" s="271"/>
      <c r="O1985" s="271"/>
      <c r="P1985" s="271"/>
      <c r="Q1985" s="271"/>
    </row>
    <row r="1988" spans="2:17" ht="60" customHeight="1" x14ac:dyDescent="0.25">
      <c r="C1988" s="392" t="str">
        <f>IF('Empresa Cooperativa'!D1812=Tablas!C1804,"Tamaño de la empresa según dotación de personal","")</f>
        <v>Tamaño de la empresa según dotación de personal</v>
      </c>
      <c r="D1988" s="392" t="s">
        <v>9282</v>
      </c>
      <c r="E1988" s="435" t="s">
        <v>9286</v>
      </c>
      <c r="F1988" s="435"/>
      <c r="G1988" s="435"/>
    </row>
    <row r="1989" spans="2:17" ht="30" x14ac:dyDescent="0.25">
      <c r="C1989" s="392"/>
      <c r="D1989" s="392"/>
      <c r="E1989" s="110" t="s">
        <v>9283</v>
      </c>
      <c r="F1989" s="110" t="s">
        <v>9284</v>
      </c>
      <c r="G1989" s="169" t="s">
        <v>9285</v>
      </c>
    </row>
    <row r="1990" spans="2:17" x14ac:dyDescent="0.25">
      <c r="C19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19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19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1990" s="120"/>
      <c r="G1990" s="119" t="e">
        <f>+E1990+F1990</f>
        <v>#VALUE!</v>
      </c>
    </row>
    <row r="1993" spans="2:17" x14ac:dyDescent="0.25">
      <c r="C1993" s="436" t="s">
        <v>9287</v>
      </c>
      <c r="D1993" s="437"/>
      <c r="E1993" s="437"/>
      <c r="F1993" s="437"/>
      <c r="G1993" s="437"/>
      <c r="H1993" s="115"/>
      <c r="I1993" s="115"/>
      <c r="J1993" s="115"/>
    </row>
    <row r="1994" spans="2:17" ht="60" x14ac:dyDescent="0.25">
      <c r="C1994" s="169" t="s">
        <v>9288</v>
      </c>
      <c r="D1994" s="169" t="s">
        <v>9289</v>
      </c>
      <c r="E1994" s="169" t="s">
        <v>9321</v>
      </c>
      <c r="F1994" s="169" t="s">
        <v>9290</v>
      </c>
      <c r="G1994" s="169" t="s">
        <v>9291</v>
      </c>
      <c r="H1994" s="104"/>
      <c r="I1994" s="104"/>
      <c r="J1994" s="104"/>
      <c r="K1994" s="104"/>
    </row>
    <row r="1995" spans="2:17" x14ac:dyDescent="0.25">
      <c r="C1995" s="118">
        <f>+D1972</f>
        <v>0</v>
      </c>
      <c r="D1995" s="140" t="str">
        <f>+E1990</f>
        <v/>
      </c>
      <c r="E1995" s="139">
        <f>+D1916</f>
        <v>0</v>
      </c>
      <c r="F1995" s="120" t="e">
        <f>C1995*D1995*E1995</f>
        <v>#VALUE!</v>
      </c>
      <c r="G1995" s="135"/>
      <c r="H1995" s="116"/>
      <c r="I1995" s="58"/>
      <c r="J1995" s="58"/>
      <c r="K1995" s="58"/>
    </row>
    <row r="1996" spans="2:17" x14ac:dyDescent="0.25">
      <c r="C1996" s="58"/>
      <c r="D1996" s="58"/>
      <c r="E1996" s="58"/>
      <c r="F1996" s="58"/>
      <c r="G1996" s="58"/>
      <c r="H1996" s="58"/>
      <c r="I1996" s="58"/>
      <c r="J1996" s="58"/>
    </row>
    <row r="1997" spans="2:17" x14ac:dyDescent="0.25">
      <c r="C1997" s="113"/>
      <c r="D1997" s="114"/>
      <c r="E1997" s="58"/>
      <c r="F1997" s="58"/>
      <c r="G1997" s="58"/>
      <c r="H1997" s="58"/>
      <c r="I1997" s="58"/>
      <c r="J1997" s="58"/>
    </row>
    <row r="1998" spans="2:17" ht="15.75" x14ac:dyDescent="0.25">
      <c r="B1998" s="271" t="s">
        <v>9207</v>
      </c>
      <c r="C1998" s="271"/>
      <c r="D1998" s="271"/>
      <c r="E1998" s="271"/>
      <c r="F1998" s="271"/>
      <c r="G1998" s="271"/>
      <c r="H1998" s="271"/>
      <c r="I1998" s="271"/>
      <c r="J1998" s="271"/>
      <c r="K1998" s="271"/>
      <c r="L1998" s="271"/>
      <c r="M1998" s="271"/>
      <c r="N1998" s="271"/>
      <c r="O1998" s="271"/>
      <c r="P1998" s="271"/>
      <c r="Q1998" s="271"/>
    </row>
    <row r="2000" spans="2:17" x14ac:dyDescent="0.25">
      <c r="B2000" s="288"/>
      <c r="C2000" s="288"/>
      <c r="D2000" s="288"/>
      <c r="E2000" s="288"/>
      <c r="F2000" s="288"/>
      <c r="G2000" s="288"/>
      <c r="H2000" s="288"/>
      <c r="I2000" s="288"/>
      <c r="J2000" s="288"/>
      <c r="K2000" s="288"/>
      <c r="L2000" s="288"/>
      <c r="M2000" s="288"/>
      <c r="N2000" s="288"/>
      <c r="O2000" s="288"/>
      <c r="P2000" s="288"/>
      <c r="Q2000" s="288"/>
    </row>
    <row r="2002" spans="2:17" ht="45.75" customHeight="1" x14ac:dyDescent="0.25">
      <c r="D2002" s="390" t="s">
        <v>9292</v>
      </c>
      <c r="E2002" s="391"/>
      <c r="F2002" s="390" t="s">
        <v>9293</v>
      </c>
      <c r="G2002" s="391"/>
      <c r="H2002" s="390" t="s">
        <v>9294</v>
      </c>
      <c r="I2002" s="392"/>
      <c r="J2002" s="392"/>
    </row>
    <row r="2003" spans="2:17" x14ac:dyDescent="0.25">
      <c r="D2003" s="393"/>
      <c r="E2003" s="393"/>
      <c r="F2003" s="394"/>
      <c r="G2003" s="394"/>
      <c r="H2003" s="394"/>
      <c r="I2003" s="394"/>
      <c r="J2003" s="394"/>
    </row>
    <row r="2004" spans="2:17" x14ac:dyDescent="0.25">
      <c r="D2004" s="393"/>
      <c r="E2004" s="393"/>
      <c r="F2004" s="394"/>
      <c r="G2004" s="394"/>
      <c r="H2004" s="394"/>
      <c r="I2004" s="394"/>
      <c r="J2004" s="394"/>
    </row>
    <row r="2005" spans="2:17" x14ac:dyDescent="0.25">
      <c r="D2005" s="393"/>
      <c r="E2005" s="393"/>
      <c r="F2005" s="394"/>
      <c r="G2005" s="394"/>
      <c r="H2005" s="394"/>
      <c r="I2005" s="394"/>
      <c r="J2005" s="394"/>
    </row>
    <row r="2006" spans="2:17" x14ac:dyDescent="0.25">
      <c r="D2006" s="393"/>
      <c r="E2006" s="393"/>
      <c r="F2006" s="394"/>
      <c r="G2006" s="394"/>
      <c r="H2006" s="394"/>
      <c r="I2006" s="394"/>
      <c r="J2006" s="394"/>
    </row>
    <row r="2009" spans="2:17" ht="15.75" x14ac:dyDescent="0.25">
      <c r="B2009" s="271" t="s">
        <v>9210</v>
      </c>
      <c r="C2009" s="271"/>
      <c r="D2009" s="271"/>
      <c r="E2009" s="271"/>
      <c r="F2009" s="271"/>
      <c r="G2009" s="271"/>
      <c r="H2009" s="271"/>
      <c r="I2009" s="271"/>
      <c r="J2009" s="271"/>
      <c r="K2009" s="271"/>
      <c r="L2009" s="271"/>
      <c r="M2009" s="271"/>
      <c r="N2009" s="271"/>
      <c r="O2009" s="271"/>
      <c r="P2009" s="271"/>
      <c r="Q2009" s="271"/>
    </row>
    <row r="2012" spans="2:17" x14ac:dyDescent="0.25">
      <c r="C2012" s="20" t="s">
        <v>9211</v>
      </c>
    </row>
    <row r="2014" spans="2:17" x14ac:dyDescent="0.25">
      <c r="C2014" s="438"/>
      <c r="D2014" s="439"/>
      <c r="E2014" s="439"/>
      <c r="F2014" s="439"/>
      <c r="G2014" s="439"/>
      <c r="H2014" s="439"/>
      <c r="I2014" s="439"/>
      <c r="J2014" s="439"/>
      <c r="K2014" s="439"/>
      <c r="L2014" s="439"/>
      <c r="M2014" s="439"/>
      <c r="N2014" s="439"/>
      <c r="O2014" s="439"/>
      <c r="P2014" s="440"/>
    </row>
    <row r="2015" spans="2:17" x14ac:dyDescent="0.25">
      <c r="C2015" s="441"/>
      <c r="D2015" s="442"/>
      <c r="E2015" s="442"/>
      <c r="F2015" s="442"/>
      <c r="G2015" s="442"/>
      <c r="H2015" s="442"/>
      <c r="I2015" s="442"/>
      <c r="J2015" s="442"/>
      <c r="K2015" s="442"/>
      <c r="L2015" s="442"/>
      <c r="M2015" s="442"/>
      <c r="N2015" s="442"/>
      <c r="O2015" s="442"/>
      <c r="P2015" s="443"/>
    </row>
    <row r="2016" spans="2:17" x14ac:dyDescent="0.25">
      <c r="C2016" s="441"/>
      <c r="D2016" s="442"/>
      <c r="E2016" s="442"/>
      <c r="F2016" s="442"/>
      <c r="G2016" s="442"/>
      <c r="H2016" s="442"/>
      <c r="I2016" s="442"/>
      <c r="J2016" s="442"/>
      <c r="K2016" s="442"/>
      <c r="L2016" s="442"/>
      <c r="M2016" s="442"/>
      <c r="N2016" s="442"/>
      <c r="O2016" s="442"/>
      <c r="P2016" s="443"/>
    </row>
    <row r="2017" spans="3:16" x14ac:dyDescent="0.25">
      <c r="C2017" s="441"/>
      <c r="D2017" s="442"/>
      <c r="E2017" s="442"/>
      <c r="F2017" s="442"/>
      <c r="G2017" s="442"/>
      <c r="H2017" s="442"/>
      <c r="I2017" s="442"/>
      <c r="J2017" s="442"/>
      <c r="K2017" s="442"/>
      <c r="L2017" s="442"/>
      <c r="M2017" s="442"/>
      <c r="N2017" s="442"/>
      <c r="O2017" s="442"/>
      <c r="P2017" s="443"/>
    </row>
    <row r="2018" spans="3:16" x14ac:dyDescent="0.25">
      <c r="C2018" s="441"/>
      <c r="D2018" s="442"/>
      <c r="E2018" s="442"/>
      <c r="F2018" s="442"/>
      <c r="G2018" s="442"/>
      <c r="H2018" s="442"/>
      <c r="I2018" s="442"/>
      <c r="J2018" s="442"/>
      <c r="K2018" s="442"/>
      <c r="L2018" s="442"/>
      <c r="M2018" s="442"/>
      <c r="N2018" s="442"/>
      <c r="O2018" s="442"/>
      <c r="P2018" s="443"/>
    </row>
    <row r="2019" spans="3:16" x14ac:dyDescent="0.25">
      <c r="C2019" s="444"/>
      <c r="D2019" s="445"/>
      <c r="E2019" s="445"/>
      <c r="F2019" s="445"/>
      <c r="G2019" s="445"/>
      <c r="H2019" s="445"/>
      <c r="I2019" s="445"/>
      <c r="J2019" s="445"/>
      <c r="K2019" s="445"/>
      <c r="L2019" s="445"/>
      <c r="M2019" s="445"/>
      <c r="N2019" s="445"/>
      <c r="O2019" s="445"/>
      <c r="P2019" s="446"/>
    </row>
    <row r="2021" spans="3:16" x14ac:dyDescent="0.25">
      <c r="C2021" s="20" t="s">
        <v>9212</v>
      </c>
    </row>
    <row r="2023" spans="3:16" x14ac:dyDescent="0.25">
      <c r="C2023" s="438"/>
      <c r="D2023" s="439"/>
      <c r="E2023" s="439"/>
      <c r="F2023" s="439"/>
      <c r="G2023" s="439"/>
      <c r="H2023" s="439"/>
      <c r="I2023" s="439"/>
      <c r="J2023" s="439"/>
      <c r="K2023" s="439"/>
      <c r="L2023" s="439"/>
      <c r="M2023" s="439"/>
      <c r="N2023" s="439"/>
      <c r="O2023" s="439"/>
      <c r="P2023" s="440"/>
    </row>
    <row r="2024" spans="3:16" x14ac:dyDescent="0.25">
      <c r="C2024" s="441"/>
      <c r="D2024" s="442"/>
      <c r="E2024" s="442"/>
      <c r="F2024" s="442"/>
      <c r="G2024" s="442"/>
      <c r="H2024" s="442"/>
      <c r="I2024" s="442"/>
      <c r="J2024" s="442"/>
      <c r="K2024" s="442"/>
      <c r="L2024" s="442"/>
      <c r="M2024" s="442"/>
      <c r="N2024" s="442"/>
      <c r="O2024" s="442"/>
      <c r="P2024" s="443"/>
    </row>
    <row r="2025" spans="3:16" x14ac:dyDescent="0.25">
      <c r="C2025" s="441"/>
      <c r="D2025" s="442"/>
      <c r="E2025" s="442"/>
      <c r="F2025" s="442"/>
      <c r="G2025" s="442"/>
      <c r="H2025" s="442"/>
      <c r="I2025" s="442"/>
      <c r="J2025" s="442"/>
      <c r="K2025" s="442"/>
      <c r="L2025" s="442"/>
      <c r="M2025" s="442"/>
      <c r="N2025" s="442"/>
      <c r="O2025" s="442"/>
      <c r="P2025" s="443"/>
    </row>
    <row r="2026" spans="3:16" x14ac:dyDescent="0.25">
      <c r="C2026" s="441"/>
      <c r="D2026" s="442"/>
      <c r="E2026" s="442"/>
      <c r="F2026" s="442"/>
      <c r="G2026" s="442"/>
      <c r="H2026" s="442"/>
      <c r="I2026" s="442"/>
      <c r="J2026" s="442"/>
      <c r="K2026" s="442"/>
      <c r="L2026" s="442"/>
      <c r="M2026" s="442"/>
      <c r="N2026" s="442"/>
      <c r="O2026" s="442"/>
      <c r="P2026" s="443"/>
    </row>
    <row r="2027" spans="3:16" x14ac:dyDescent="0.25">
      <c r="C2027" s="441"/>
      <c r="D2027" s="442"/>
      <c r="E2027" s="442"/>
      <c r="F2027" s="442"/>
      <c r="G2027" s="442"/>
      <c r="H2027" s="442"/>
      <c r="I2027" s="442"/>
      <c r="J2027" s="442"/>
      <c r="K2027" s="442"/>
      <c r="L2027" s="442"/>
      <c r="M2027" s="442"/>
      <c r="N2027" s="442"/>
      <c r="O2027" s="442"/>
      <c r="P2027" s="443"/>
    </row>
    <row r="2028" spans="3:16" x14ac:dyDescent="0.25">
      <c r="C2028" s="444"/>
      <c r="D2028" s="445"/>
      <c r="E2028" s="445"/>
      <c r="F2028" s="445"/>
      <c r="G2028" s="445"/>
      <c r="H2028" s="445"/>
      <c r="I2028" s="445"/>
      <c r="J2028" s="445"/>
      <c r="K2028" s="445"/>
      <c r="L2028" s="445"/>
      <c r="M2028" s="445"/>
      <c r="N2028" s="445"/>
      <c r="O2028" s="445"/>
      <c r="P2028" s="446"/>
    </row>
    <row r="2030" spans="3:16" x14ac:dyDescent="0.25">
      <c r="C2030" s="20" t="s">
        <v>9295</v>
      </c>
    </row>
    <row r="2032" spans="3:16" x14ac:dyDescent="0.25">
      <c r="C2032" s="438"/>
      <c r="D2032" s="439"/>
      <c r="E2032" s="439"/>
      <c r="F2032" s="439"/>
      <c r="G2032" s="439"/>
      <c r="H2032" s="439"/>
      <c r="I2032" s="439"/>
      <c r="J2032" s="439"/>
      <c r="K2032" s="439"/>
      <c r="L2032" s="439"/>
      <c r="M2032" s="439"/>
      <c r="N2032" s="439"/>
      <c r="O2032" s="439"/>
      <c r="P2032" s="440"/>
    </row>
    <row r="2033" spans="3:16" x14ac:dyDescent="0.25">
      <c r="C2033" s="441"/>
      <c r="D2033" s="442"/>
      <c r="E2033" s="442"/>
      <c r="F2033" s="442"/>
      <c r="G2033" s="442"/>
      <c r="H2033" s="442"/>
      <c r="I2033" s="442"/>
      <c r="J2033" s="442"/>
      <c r="K2033" s="442"/>
      <c r="L2033" s="442"/>
      <c r="M2033" s="442"/>
      <c r="N2033" s="442"/>
      <c r="O2033" s="442"/>
      <c r="P2033" s="443"/>
    </row>
    <row r="2034" spans="3:16" x14ac:dyDescent="0.25">
      <c r="C2034" s="441"/>
      <c r="D2034" s="442"/>
      <c r="E2034" s="442"/>
      <c r="F2034" s="442"/>
      <c r="G2034" s="442"/>
      <c r="H2034" s="442"/>
      <c r="I2034" s="442"/>
      <c r="J2034" s="442"/>
      <c r="K2034" s="442"/>
      <c r="L2034" s="442"/>
      <c r="M2034" s="442"/>
      <c r="N2034" s="442"/>
      <c r="O2034" s="442"/>
      <c r="P2034" s="443"/>
    </row>
    <row r="2035" spans="3:16" x14ac:dyDescent="0.25">
      <c r="C2035" s="441"/>
      <c r="D2035" s="442"/>
      <c r="E2035" s="442"/>
      <c r="F2035" s="442"/>
      <c r="G2035" s="442"/>
      <c r="H2035" s="442"/>
      <c r="I2035" s="442"/>
      <c r="J2035" s="442"/>
      <c r="K2035" s="442"/>
      <c r="L2035" s="442"/>
      <c r="M2035" s="442"/>
      <c r="N2035" s="442"/>
      <c r="O2035" s="442"/>
      <c r="P2035" s="443"/>
    </row>
    <row r="2036" spans="3:16" x14ac:dyDescent="0.25">
      <c r="C2036" s="441"/>
      <c r="D2036" s="442"/>
      <c r="E2036" s="442"/>
      <c r="F2036" s="442"/>
      <c r="G2036" s="442"/>
      <c r="H2036" s="442"/>
      <c r="I2036" s="442"/>
      <c r="J2036" s="442"/>
      <c r="K2036" s="442"/>
      <c r="L2036" s="442"/>
      <c r="M2036" s="442"/>
      <c r="N2036" s="442"/>
      <c r="O2036" s="442"/>
      <c r="P2036" s="443"/>
    </row>
    <row r="2037" spans="3:16" x14ac:dyDescent="0.25">
      <c r="C2037" s="444"/>
      <c r="D2037" s="445"/>
      <c r="E2037" s="445"/>
      <c r="F2037" s="445"/>
      <c r="G2037" s="445"/>
      <c r="H2037" s="445"/>
      <c r="I2037" s="445"/>
      <c r="J2037" s="445"/>
      <c r="K2037" s="445"/>
      <c r="L2037" s="445"/>
      <c r="M2037" s="445"/>
      <c r="N2037" s="445"/>
      <c r="O2037" s="445"/>
      <c r="P2037" s="446"/>
    </row>
    <row r="2039" spans="3:16" x14ac:dyDescent="0.25">
      <c r="C2039" s="20" t="s">
        <v>9296</v>
      </c>
    </row>
    <row r="2041" spans="3:16" x14ac:dyDescent="0.25">
      <c r="C2041" s="438"/>
      <c r="D2041" s="439"/>
      <c r="E2041" s="439"/>
      <c r="F2041" s="439"/>
      <c r="G2041" s="439"/>
      <c r="H2041" s="439"/>
      <c r="I2041" s="439"/>
      <c r="J2041" s="439"/>
      <c r="K2041" s="439"/>
      <c r="L2041" s="439"/>
      <c r="M2041" s="439"/>
      <c r="N2041" s="439"/>
      <c r="O2041" s="439"/>
      <c r="P2041" s="440"/>
    </row>
    <row r="2042" spans="3:16" x14ac:dyDescent="0.25">
      <c r="C2042" s="441"/>
      <c r="D2042" s="442"/>
      <c r="E2042" s="442"/>
      <c r="F2042" s="442"/>
      <c r="G2042" s="442"/>
      <c r="H2042" s="442"/>
      <c r="I2042" s="442"/>
      <c r="J2042" s="442"/>
      <c r="K2042" s="442"/>
      <c r="L2042" s="442"/>
      <c r="M2042" s="442"/>
      <c r="N2042" s="442"/>
      <c r="O2042" s="442"/>
      <c r="P2042" s="443"/>
    </row>
    <row r="2043" spans="3:16" x14ac:dyDescent="0.25">
      <c r="C2043" s="441"/>
      <c r="D2043" s="442"/>
      <c r="E2043" s="442"/>
      <c r="F2043" s="442"/>
      <c r="G2043" s="442"/>
      <c r="H2043" s="442"/>
      <c r="I2043" s="442"/>
      <c r="J2043" s="442"/>
      <c r="K2043" s="442"/>
      <c r="L2043" s="442"/>
      <c r="M2043" s="442"/>
      <c r="N2043" s="442"/>
      <c r="O2043" s="442"/>
      <c r="P2043" s="443"/>
    </row>
    <row r="2044" spans="3:16" x14ac:dyDescent="0.25">
      <c r="C2044" s="441"/>
      <c r="D2044" s="442"/>
      <c r="E2044" s="442"/>
      <c r="F2044" s="442"/>
      <c r="G2044" s="442"/>
      <c r="H2044" s="442"/>
      <c r="I2044" s="442"/>
      <c r="J2044" s="442"/>
      <c r="K2044" s="442"/>
      <c r="L2044" s="442"/>
      <c r="M2044" s="442"/>
      <c r="N2044" s="442"/>
      <c r="O2044" s="442"/>
      <c r="P2044" s="443"/>
    </row>
    <row r="2045" spans="3:16" x14ac:dyDescent="0.25">
      <c r="C2045" s="441"/>
      <c r="D2045" s="442"/>
      <c r="E2045" s="442"/>
      <c r="F2045" s="442"/>
      <c r="G2045" s="442"/>
      <c r="H2045" s="442"/>
      <c r="I2045" s="442"/>
      <c r="J2045" s="442"/>
      <c r="K2045" s="442"/>
      <c r="L2045" s="442"/>
      <c r="M2045" s="442"/>
      <c r="N2045" s="442"/>
      <c r="O2045" s="442"/>
      <c r="P2045" s="443"/>
    </row>
    <row r="2046" spans="3:16" x14ac:dyDescent="0.25">
      <c r="C2046" s="444"/>
      <c r="D2046" s="445"/>
      <c r="E2046" s="445"/>
      <c r="F2046" s="445"/>
      <c r="G2046" s="445"/>
      <c r="H2046" s="445"/>
      <c r="I2046" s="445"/>
      <c r="J2046" s="445"/>
      <c r="K2046" s="445"/>
      <c r="L2046" s="445"/>
      <c r="M2046" s="445"/>
      <c r="N2046" s="445"/>
      <c r="O2046" s="445"/>
      <c r="P2046" s="446"/>
    </row>
    <row r="2048" spans="3:16" x14ac:dyDescent="0.25">
      <c r="C2048" s="20" t="s">
        <v>9297</v>
      </c>
    </row>
    <row r="2050" spans="2:17" x14ac:dyDescent="0.25">
      <c r="C2050" s="438"/>
      <c r="D2050" s="439"/>
      <c r="E2050" s="439"/>
      <c r="F2050" s="439"/>
      <c r="G2050" s="439"/>
      <c r="H2050" s="439"/>
      <c r="I2050" s="439"/>
      <c r="J2050" s="439"/>
      <c r="K2050" s="439"/>
      <c r="L2050" s="439"/>
      <c r="M2050" s="439"/>
      <c r="N2050" s="439"/>
      <c r="O2050" s="439"/>
      <c r="P2050" s="440"/>
    </row>
    <row r="2051" spans="2:17" x14ac:dyDescent="0.25">
      <c r="C2051" s="441"/>
      <c r="D2051" s="442"/>
      <c r="E2051" s="442"/>
      <c r="F2051" s="442"/>
      <c r="G2051" s="442"/>
      <c r="H2051" s="442"/>
      <c r="I2051" s="442"/>
      <c r="J2051" s="442"/>
      <c r="K2051" s="442"/>
      <c r="L2051" s="442"/>
      <c r="M2051" s="442"/>
      <c r="N2051" s="442"/>
      <c r="O2051" s="442"/>
      <c r="P2051" s="443"/>
    </row>
    <row r="2052" spans="2:17" x14ac:dyDescent="0.25">
      <c r="C2052" s="441"/>
      <c r="D2052" s="442"/>
      <c r="E2052" s="442"/>
      <c r="F2052" s="442"/>
      <c r="G2052" s="442"/>
      <c r="H2052" s="442"/>
      <c r="I2052" s="442"/>
      <c r="J2052" s="442"/>
      <c r="K2052" s="442"/>
      <c r="L2052" s="442"/>
      <c r="M2052" s="442"/>
      <c r="N2052" s="442"/>
      <c r="O2052" s="442"/>
      <c r="P2052" s="443"/>
    </row>
    <row r="2053" spans="2:17" x14ac:dyDescent="0.25">
      <c r="C2053" s="441"/>
      <c r="D2053" s="442"/>
      <c r="E2053" s="442"/>
      <c r="F2053" s="442"/>
      <c r="G2053" s="442"/>
      <c r="H2053" s="442"/>
      <c r="I2053" s="442"/>
      <c r="J2053" s="442"/>
      <c r="K2053" s="442"/>
      <c r="L2053" s="442"/>
      <c r="M2053" s="442"/>
      <c r="N2053" s="442"/>
      <c r="O2053" s="442"/>
      <c r="P2053" s="443"/>
    </row>
    <row r="2054" spans="2:17" x14ac:dyDescent="0.25">
      <c r="C2054" s="441"/>
      <c r="D2054" s="442"/>
      <c r="E2054" s="442"/>
      <c r="F2054" s="442"/>
      <c r="G2054" s="442"/>
      <c r="H2054" s="442"/>
      <c r="I2054" s="442"/>
      <c r="J2054" s="442"/>
      <c r="K2054" s="442"/>
      <c r="L2054" s="442"/>
      <c r="M2054" s="442"/>
      <c r="N2054" s="442"/>
      <c r="O2054" s="442"/>
      <c r="P2054" s="443"/>
    </row>
    <row r="2055" spans="2:17" x14ac:dyDescent="0.25">
      <c r="C2055" s="444"/>
      <c r="D2055" s="445"/>
      <c r="E2055" s="445"/>
      <c r="F2055" s="445"/>
      <c r="G2055" s="445"/>
      <c r="H2055" s="445"/>
      <c r="I2055" s="445"/>
      <c r="J2055" s="445"/>
      <c r="K2055" s="445"/>
      <c r="L2055" s="445"/>
      <c r="M2055" s="445"/>
      <c r="N2055" s="445"/>
      <c r="O2055" s="445"/>
      <c r="P2055" s="446"/>
    </row>
    <row r="2058" spans="2:17" ht="15.75" x14ac:dyDescent="0.25">
      <c r="B2058" s="271" t="s">
        <v>9298</v>
      </c>
      <c r="C2058" s="271"/>
      <c r="D2058" s="271"/>
      <c r="E2058" s="271"/>
      <c r="F2058" s="271"/>
      <c r="G2058" s="271"/>
      <c r="H2058" s="271"/>
      <c r="I2058" s="271"/>
      <c r="J2058" s="271"/>
      <c r="K2058" s="271"/>
      <c r="L2058" s="271"/>
      <c r="M2058" s="271"/>
      <c r="N2058" s="271"/>
      <c r="O2058" s="271"/>
      <c r="P2058" s="271"/>
      <c r="Q2058" s="271"/>
    </row>
    <row r="2060" spans="2:17" x14ac:dyDescent="0.25">
      <c r="C2060" s="20" t="s">
        <v>9319</v>
      </c>
      <c r="D2060" s="132"/>
    </row>
    <row r="2063" spans="2:17" ht="39.75" customHeight="1" x14ac:dyDescent="0.25">
      <c r="C2063" s="161" t="s">
        <v>9299</v>
      </c>
      <c r="D2063" s="161" t="s">
        <v>9300</v>
      </c>
      <c r="E2063" s="161" t="s">
        <v>9301</v>
      </c>
      <c r="F2063" s="160" t="s">
        <v>9302</v>
      </c>
      <c r="G2063" s="161" t="s">
        <v>9303</v>
      </c>
      <c r="H2063" s="161" t="s">
        <v>9304</v>
      </c>
    </row>
    <row r="2064" spans="2:17" x14ac:dyDescent="0.25">
      <c r="C2064" s="77"/>
      <c r="D2064" s="77"/>
      <c r="E2064" s="77"/>
      <c r="F2064" s="77"/>
      <c r="G2064" s="77"/>
      <c r="H2064" s="77"/>
      <c r="J2064" s="96" t="str">
        <f>IF(AND(C2064="",D2064="",E2064="",F2064="",G2064="",H2064=""),"Debe completar los datos de al menos un tutor del entrenamiento","")</f>
        <v>Debe completar los datos de al menos un tutor del entrenamiento</v>
      </c>
    </row>
    <row r="2065" spans="2:17" x14ac:dyDescent="0.25">
      <c r="C2065" s="77"/>
      <c r="D2065" s="77"/>
      <c r="E2065" s="77"/>
      <c r="F2065" s="77"/>
      <c r="G2065" s="77"/>
      <c r="H2065" s="77"/>
    </row>
    <row r="2066" spans="2:17" x14ac:dyDescent="0.25">
      <c r="C2066" s="77"/>
      <c r="D2066" s="77"/>
      <c r="E2066" s="77"/>
      <c r="F2066" s="77"/>
      <c r="G2066" s="77"/>
      <c r="H2066" s="77"/>
    </row>
    <row r="2067" spans="2:17" x14ac:dyDescent="0.25">
      <c r="C2067" s="77"/>
      <c r="D2067" s="77"/>
      <c r="E2067" s="77"/>
      <c r="F2067" s="77"/>
      <c r="G2067" s="77"/>
      <c r="H2067" s="77"/>
    </row>
    <row r="2068" spans="2:17" x14ac:dyDescent="0.25">
      <c r="C2068" s="77"/>
      <c r="D2068" s="77"/>
      <c r="E2068" s="77"/>
      <c r="F2068" s="77"/>
      <c r="G2068" s="77"/>
      <c r="H2068" s="77"/>
    </row>
    <row r="2069" spans="2:17" x14ac:dyDescent="0.25">
      <c r="C2069" s="77"/>
      <c r="D2069" s="77"/>
      <c r="E2069" s="77"/>
      <c r="F2069" s="77"/>
      <c r="G2069" s="77"/>
      <c r="H2069" s="77"/>
    </row>
    <row r="2072" spans="2:17" ht="15.75" x14ac:dyDescent="0.25">
      <c r="B2072" s="271" t="s">
        <v>9305</v>
      </c>
      <c r="C2072" s="271"/>
      <c r="D2072" s="271"/>
      <c r="E2072" s="271"/>
      <c r="F2072" s="271"/>
      <c r="G2072" s="271"/>
      <c r="H2072" s="271"/>
      <c r="I2072" s="271"/>
      <c r="J2072" s="271"/>
      <c r="K2072" s="271"/>
      <c r="L2072" s="271"/>
      <c r="M2072" s="271"/>
      <c r="N2072" s="271"/>
      <c r="O2072" s="271"/>
      <c r="P2072" s="271"/>
      <c r="Q2072" s="271"/>
    </row>
    <row r="2075" spans="2:17" ht="45" x14ac:dyDescent="0.25">
      <c r="C2075" s="72" t="s">
        <v>9215</v>
      </c>
      <c r="D2075" s="72" t="s">
        <v>9216</v>
      </c>
      <c r="E2075" s="72" t="s">
        <v>9217</v>
      </c>
      <c r="F2075" s="72" t="s">
        <v>9218</v>
      </c>
      <c r="G2075" s="72" t="s">
        <v>9219</v>
      </c>
      <c r="H2075" s="72" t="s">
        <v>9220</v>
      </c>
    </row>
    <row r="2076" spans="2:17" x14ac:dyDescent="0.25">
      <c r="C2076" s="123" t="s">
        <v>9221</v>
      </c>
      <c r="D2076" s="266">
        <f>D1912*H1912*D1914</f>
        <v>0</v>
      </c>
      <c r="E2076" s="120"/>
      <c r="F2076" s="119">
        <f>+D2076*E2076</f>
        <v>0</v>
      </c>
      <c r="G2076" s="120"/>
      <c r="H2076" s="119">
        <f t="shared" ref="H2076:H2080" si="9">+F2076-G2076</f>
        <v>0</v>
      </c>
    </row>
    <row r="2077" spans="2:17" x14ac:dyDescent="0.25">
      <c r="C2077" s="112" t="s">
        <v>9298</v>
      </c>
      <c r="D2077" s="266">
        <f>+D1912-D2076</f>
        <v>0</v>
      </c>
      <c r="E2077" s="120"/>
      <c r="F2077" s="119">
        <f>+D2077*E2077</f>
        <v>0</v>
      </c>
      <c r="G2077" s="120"/>
      <c r="H2077" s="119">
        <f t="shared" si="9"/>
        <v>0</v>
      </c>
    </row>
    <row r="2078" spans="2:17" x14ac:dyDescent="0.25">
      <c r="C2078" s="123" t="s">
        <v>9208</v>
      </c>
      <c r="D2078" s="266">
        <f>+E1965</f>
        <v>0</v>
      </c>
      <c r="E2078" s="120"/>
      <c r="F2078" s="119">
        <f>+D2078*E2078</f>
        <v>0</v>
      </c>
      <c r="G2078" s="120"/>
      <c r="H2078" s="119">
        <f t="shared" si="9"/>
        <v>0</v>
      </c>
    </row>
    <row r="2079" spans="2:17" x14ac:dyDescent="0.25">
      <c r="C2079" s="123" t="s">
        <v>9222</v>
      </c>
      <c r="D2079" s="266">
        <f>+E1965</f>
        <v>0</v>
      </c>
      <c r="E2079" s="120"/>
      <c r="F2079" s="119">
        <f>+D2079*E2079</f>
        <v>0</v>
      </c>
      <c r="G2079" s="120"/>
      <c r="H2079" s="119">
        <f t="shared" si="9"/>
        <v>0</v>
      </c>
    </row>
    <row r="2080" spans="2:17" x14ac:dyDescent="0.25">
      <c r="C2080" s="167" t="s">
        <v>9223</v>
      </c>
      <c r="D2080" s="266">
        <f>+E1965</f>
        <v>0</v>
      </c>
      <c r="E2080" s="120"/>
      <c r="F2080" s="119">
        <f>+D2080*E2080</f>
        <v>0</v>
      </c>
      <c r="G2080" s="120"/>
      <c r="H2080" s="119">
        <f t="shared" si="9"/>
        <v>0</v>
      </c>
    </row>
    <row r="2081" spans="3:8" x14ac:dyDescent="0.25">
      <c r="C2081" s="72" t="s">
        <v>7586</v>
      </c>
      <c r="D2081" s="267"/>
      <c r="E2081" s="141"/>
      <c r="F2081" s="141"/>
      <c r="G2081" s="119">
        <f>+G2076+G2077+G2078+G2079+G2080</f>
        <v>0</v>
      </c>
      <c r="H2081" s="119">
        <f>+H2076+H2077+H2078+H2079+H2080</f>
        <v>0</v>
      </c>
    </row>
    <row r="2084" spans="3:8" ht="15" customHeight="1" x14ac:dyDescent="0.25">
      <c r="D2084" s="434" t="s">
        <v>9322</v>
      </c>
      <c r="E2084" s="434"/>
      <c r="F2084" s="434"/>
    </row>
    <row r="2085" spans="3:8" x14ac:dyDescent="0.25">
      <c r="D2085" s="434"/>
      <c r="E2085" s="434"/>
      <c r="F2085" s="434"/>
    </row>
    <row r="2100" spans="2:17" x14ac:dyDescent="0.25">
      <c r="C2100" s="100" t="s">
        <v>9590</v>
      </c>
    </row>
    <row r="2102" spans="2:17" ht="15.75" x14ac:dyDescent="0.25">
      <c r="B2102" s="271" t="s">
        <v>7689</v>
      </c>
      <c r="C2102" s="271" t="s">
        <v>7689</v>
      </c>
      <c r="D2102" s="271"/>
      <c r="E2102" s="271"/>
      <c r="F2102" s="271"/>
      <c r="G2102" s="271"/>
      <c r="H2102" s="271"/>
      <c r="I2102" s="271"/>
      <c r="J2102" s="271"/>
      <c r="K2102" s="271"/>
      <c r="L2102" s="271"/>
      <c r="M2102" s="271"/>
      <c r="N2102" s="271"/>
      <c r="O2102" s="271"/>
      <c r="P2102" s="271"/>
      <c r="Q2102" s="271"/>
    </row>
    <row r="2106" spans="2:17" x14ac:dyDescent="0.25">
      <c r="C2106" s="20" t="s">
        <v>9276</v>
      </c>
      <c r="D2106" s="427"/>
      <c r="E2106" s="428"/>
      <c r="F2106" s="428"/>
      <c r="G2106" s="428"/>
      <c r="H2106" s="428"/>
      <c r="I2106" s="428"/>
      <c r="J2106" s="428"/>
      <c r="K2106" s="429"/>
    </row>
    <row r="2108" spans="2:17" x14ac:dyDescent="0.25">
      <c r="C2108" s="20" t="s">
        <v>7694</v>
      </c>
      <c r="D2108" s="78"/>
      <c r="F2108" s="20" t="s">
        <v>7695</v>
      </c>
      <c r="H2108" s="430"/>
      <c r="I2108" s="431"/>
    </row>
    <row r="2110" spans="2:17" x14ac:dyDescent="0.25">
      <c r="C2110" s="405" t="s">
        <v>7710</v>
      </c>
      <c r="D2110" s="406"/>
      <c r="E2110" s="406"/>
      <c r="F2110" s="406"/>
      <c r="G2110" s="406"/>
      <c r="H2110" s="406"/>
      <c r="I2110" s="406"/>
      <c r="J2110" s="407"/>
    </row>
    <row r="2111" spans="2:17" x14ac:dyDescent="0.25">
      <c r="C2111" s="57"/>
      <c r="D2111" s="58"/>
      <c r="E2111" s="58"/>
      <c r="F2111" s="58"/>
      <c r="G2111" s="58"/>
      <c r="H2111" s="58"/>
      <c r="I2111" s="58"/>
      <c r="J2111" s="59"/>
    </row>
    <row r="2112" spans="2:17" x14ac:dyDescent="0.25">
      <c r="C2112" s="63" t="s">
        <v>7697</v>
      </c>
      <c r="D2112" s="132"/>
      <c r="E2112" s="58"/>
      <c r="F2112" s="426" t="s">
        <v>9278</v>
      </c>
      <c r="G2112" s="426"/>
      <c r="H2112" s="133"/>
      <c r="I2112" s="58"/>
      <c r="J2112" s="59"/>
    </row>
    <row r="2113" spans="3:10" x14ac:dyDescent="0.25">
      <c r="C2113" s="57"/>
      <c r="D2113" s="58"/>
      <c r="E2113" s="58"/>
      <c r="F2113" s="58"/>
      <c r="G2113" s="58"/>
      <c r="H2113" s="58"/>
      <c r="I2113" s="58"/>
      <c r="J2113" s="59"/>
    </row>
    <row r="2114" spans="3:10" x14ac:dyDescent="0.25">
      <c r="C2114" s="63" t="s">
        <v>7696</v>
      </c>
      <c r="D2114" s="132"/>
      <c r="E2114" s="58"/>
      <c r="F2114" s="58"/>
      <c r="G2114" s="58"/>
      <c r="H2114" s="58"/>
      <c r="I2114" s="58"/>
      <c r="J2114" s="59"/>
    </row>
    <row r="2115" spans="3:10" x14ac:dyDescent="0.25">
      <c r="C2115" s="57"/>
      <c r="D2115" s="58"/>
      <c r="E2115" s="58"/>
      <c r="F2115" s="58"/>
      <c r="G2115" s="58"/>
      <c r="H2115" s="58"/>
      <c r="I2115" s="58"/>
      <c r="J2115" s="59"/>
    </row>
    <row r="2116" spans="3:10" x14ac:dyDescent="0.25">
      <c r="C2116" s="63" t="s">
        <v>7698</v>
      </c>
      <c r="D2116" s="132"/>
      <c r="E2116" s="58"/>
      <c r="F2116" s="58"/>
      <c r="G2116" s="58"/>
      <c r="H2116" s="58"/>
      <c r="I2116" s="58"/>
      <c r="J2116" s="59"/>
    </row>
    <row r="2117" spans="3:10" x14ac:dyDescent="0.25">
      <c r="C2117" s="57"/>
      <c r="D2117" s="58"/>
      <c r="E2117" s="58"/>
      <c r="F2117" s="58"/>
      <c r="G2117" s="58"/>
      <c r="H2117" s="58"/>
      <c r="I2117" s="58"/>
      <c r="J2117" s="59"/>
    </row>
    <row r="2118" spans="3:10" x14ac:dyDescent="0.25">
      <c r="C2118" s="408" t="str">
        <f>IF(D2114&gt;1,"Justifique cantidad de réplicas *","")</f>
        <v/>
      </c>
      <c r="D2118" s="409"/>
      <c r="E2118" s="304"/>
      <c r="F2118" s="304"/>
      <c r="G2118" s="304"/>
      <c r="H2118" s="304"/>
      <c r="I2118" s="304"/>
      <c r="J2118" s="59"/>
    </row>
    <row r="2119" spans="3:10" x14ac:dyDescent="0.25">
      <c r="C2119" s="60"/>
      <c r="D2119" s="61"/>
      <c r="E2119" s="61"/>
      <c r="F2119" s="61"/>
      <c r="G2119" s="61"/>
      <c r="H2119" s="61"/>
      <c r="I2119" s="61"/>
      <c r="J2119" s="62"/>
    </row>
    <row r="2121" spans="3:10" x14ac:dyDescent="0.25">
      <c r="C2121" s="279" t="s">
        <v>9277</v>
      </c>
      <c r="D2121" s="279"/>
      <c r="E2121" s="279"/>
      <c r="F2121" s="276"/>
      <c r="G2121" s="277"/>
      <c r="H2121" s="277"/>
      <c r="I2121" s="278"/>
    </row>
    <row r="2123" spans="3:10" x14ac:dyDescent="0.25">
      <c r="C2123" s="414" t="s">
        <v>9195</v>
      </c>
      <c r="D2123" s="415"/>
      <c r="E2123" s="415"/>
      <c r="F2123" s="415"/>
      <c r="G2123" s="415"/>
      <c r="H2123" s="415"/>
      <c r="I2123" s="415"/>
      <c r="J2123" s="416"/>
    </row>
    <row r="2125" spans="3:10" x14ac:dyDescent="0.25">
      <c r="C2125" s="20" t="s">
        <v>7566</v>
      </c>
      <c r="D2125" s="274"/>
      <c r="E2125" s="282"/>
      <c r="F2125" s="282"/>
      <c r="G2125" s="282"/>
      <c r="H2125" s="282"/>
      <c r="I2125" s="275"/>
    </row>
    <row r="2127" spans="3:10" x14ac:dyDescent="0.25">
      <c r="C2127" s="20" t="s">
        <v>7567</v>
      </c>
      <c r="D2127" s="79"/>
      <c r="F2127" s="20" t="s">
        <v>7568</v>
      </c>
      <c r="G2127" s="274"/>
      <c r="H2127" s="275"/>
    </row>
    <row r="2128" spans="3:10" x14ac:dyDescent="0.25">
      <c r="C2128" s="20"/>
      <c r="D2128" s="76" t="str">
        <f>IF(D2127&gt;0,VLOOKUP(D2127,Tablas!$K$5:$L$28,2,FALSE),"")</f>
        <v/>
      </c>
      <c r="E2128" s="19" t="str">
        <f>IF(D2127&gt;0,VLOOKUP(D2127,Tablas!$K$5:$M$28,3,FALSE),"")</f>
        <v/>
      </c>
      <c r="F2128" s="20"/>
      <c r="G2128" s="58"/>
    </row>
    <row r="2130" spans="3:10" x14ac:dyDescent="0.25">
      <c r="C2130" s="20" t="s">
        <v>7570</v>
      </c>
      <c r="D2130" s="79"/>
      <c r="F2130" s="20" t="s">
        <v>9226</v>
      </c>
      <c r="G2130" s="274"/>
      <c r="H2130" s="275"/>
    </row>
    <row r="2132" spans="3:10" x14ac:dyDescent="0.25">
      <c r="C2132" s="20" t="s">
        <v>7569</v>
      </c>
      <c r="D2132" s="79"/>
      <c r="F2132" s="20" t="s">
        <v>1180</v>
      </c>
      <c r="G2132" s="424" t="str">
        <f>IF(G2127&gt;0,VLOOKUP(I2132,Tablas!Y2004:AC4546,5,FALSE),"")</f>
        <v/>
      </c>
      <c r="H2132" s="425"/>
      <c r="I2132" s="19" t="str">
        <f>G2127&amp;D2127</f>
        <v/>
      </c>
    </row>
    <row r="2135" spans="3:10" x14ac:dyDescent="0.25">
      <c r="C2135" s="414" t="s">
        <v>9196</v>
      </c>
      <c r="D2135" s="415"/>
      <c r="E2135" s="415"/>
      <c r="F2135" s="415"/>
      <c r="G2135" s="415"/>
      <c r="H2135" s="415"/>
      <c r="I2135" s="415"/>
      <c r="J2135" s="416"/>
    </row>
    <row r="2137" spans="3:10" x14ac:dyDescent="0.25">
      <c r="C2137" s="20" t="s">
        <v>9198</v>
      </c>
      <c r="D2137" s="376"/>
      <c r="E2137" s="377"/>
      <c r="F2137" s="19" t="str">
        <f>IF(D2137=Tablas!$C$34,"Persona_Humana",IF(D2137=Tablas!$C$35,"Universidad",IF(D2137=Tablas!$C$36,"Escuela",IF(D2137=Tablas!$C$37,"Otras_Instituciones",""))))</f>
        <v/>
      </c>
    </row>
    <row r="2139" spans="3:10" x14ac:dyDescent="0.25">
      <c r="C2139" s="279" t="s">
        <v>9197</v>
      </c>
      <c r="D2139" s="421"/>
      <c r="E2139" s="399"/>
      <c r="F2139" s="400"/>
      <c r="G2139" s="400"/>
      <c r="H2139" s="400"/>
      <c r="I2139" s="400"/>
      <c r="J2139" s="401"/>
    </row>
    <row r="2141" spans="3:10" x14ac:dyDescent="0.25">
      <c r="C2141" s="75" t="str">
        <f>IF(OR(D2137=Tablas!$C$35,D2137=Tablas!$C$36,D2137=Tablas!$C$37),"Docentes","")</f>
        <v/>
      </c>
    </row>
    <row r="2143" spans="3:10" x14ac:dyDescent="0.25">
      <c r="C2143" s="179" t="str">
        <f>IF(OR(D2137=Tablas!$C$35,D2137=Tablas!$C$36,D2137=Tablas!$C$37),"CUIL/CUIT *","")</f>
        <v/>
      </c>
      <c r="D2143" s="179" t="str">
        <f>IF(OR(D2137=Tablas!$C$35,D2137=Tablas!$C$36,D2137=Tablas!$C$37),"Apellido *","")</f>
        <v/>
      </c>
      <c r="E2143" s="179" t="str">
        <f>IF(OR(D2137=Tablas!$C$35,D2137=Tablas!$C$36,D2137=Tablas!$C$37),"Nombre *","")</f>
        <v/>
      </c>
      <c r="F2143" s="179" t="str">
        <f>IF(OR(D2137=Tablas!$C$35,D2137=Tablas!$C$36,D2137=Tablas!$C$37),"Correo Electrónico *","")</f>
        <v/>
      </c>
      <c r="G2143" s="179" t="str">
        <f>IF(OR(D2137=Tablas!$C$35,D2137=Tablas!$C$36,D2137=Tablas!$C$37),"Trayectoria formativa del docente*","")</f>
        <v/>
      </c>
    </row>
    <row r="2144" spans="3:10" x14ac:dyDescent="0.25">
      <c r="C2144" s="177"/>
      <c r="D2144" s="178"/>
      <c r="E2144" s="178"/>
      <c r="F2144" s="178"/>
      <c r="G2144" s="178"/>
      <c r="I2144" s="96" t="str">
        <f>IF(AND(OR($D$137=Tablas!$C$35,$D$137=Tablas!$C$36,$D$137=Tablas!$C$37),C2144="",D2144="",E2144="",F2144="",G2144=""),"Debe completar los datos de al menos un docente del entrenamiento","")</f>
        <v/>
      </c>
    </row>
    <row r="2145" spans="3:7" x14ac:dyDescent="0.25">
      <c r="C2145" s="177"/>
      <c r="D2145" s="178"/>
      <c r="E2145" s="178"/>
      <c r="F2145" s="178"/>
      <c r="G2145" s="178"/>
    </row>
    <row r="2146" spans="3:7" x14ac:dyDescent="0.25">
      <c r="C2146" s="177"/>
      <c r="D2146" s="178"/>
      <c r="E2146" s="178"/>
      <c r="F2146" s="178"/>
      <c r="G2146" s="178"/>
    </row>
    <row r="2147" spans="3:7" x14ac:dyDescent="0.25">
      <c r="C2147" s="177"/>
      <c r="D2147" s="178"/>
      <c r="E2147" s="178"/>
      <c r="F2147" s="178"/>
      <c r="G2147" s="178"/>
    </row>
    <row r="2148" spans="3:7" x14ac:dyDescent="0.25">
      <c r="C2148" s="177"/>
      <c r="D2148" s="178"/>
      <c r="E2148" s="178"/>
      <c r="F2148" s="178"/>
      <c r="G2148" s="178"/>
    </row>
    <row r="2149" spans="3:7" x14ac:dyDescent="0.25">
      <c r="C2149" s="177"/>
      <c r="D2149" s="178"/>
      <c r="E2149" s="178"/>
      <c r="F2149" s="178"/>
      <c r="G2149" s="178"/>
    </row>
    <row r="2150" spans="3:7" x14ac:dyDescent="0.25">
      <c r="C2150" s="177"/>
      <c r="D2150" s="178"/>
      <c r="E2150" s="178"/>
      <c r="F2150" s="178"/>
      <c r="G2150" s="178"/>
    </row>
    <row r="2151" spans="3:7" x14ac:dyDescent="0.25">
      <c r="C2151" s="177"/>
      <c r="D2151" s="178"/>
      <c r="E2151" s="178"/>
      <c r="F2151" s="178"/>
      <c r="G2151" s="178"/>
    </row>
    <row r="2152" spans="3:7" x14ac:dyDescent="0.25">
      <c r="C2152" s="177"/>
      <c r="D2152" s="178"/>
      <c r="E2152" s="178"/>
      <c r="F2152" s="178"/>
      <c r="G2152" s="178"/>
    </row>
    <row r="2153" spans="3:7" x14ac:dyDescent="0.25">
      <c r="C2153" s="177"/>
      <c r="D2153" s="178"/>
      <c r="E2153" s="178"/>
      <c r="F2153" s="178"/>
      <c r="G2153" s="178"/>
    </row>
    <row r="2154" spans="3:7" x14ac:dyDescent="0.25">
      <c r="C2154" s="177"/>
      <c r="D2154" s="178"/>
      <c r="E2154" s="178"/>
      <c r="F2154" s="178"/>
      <c r="G2154" s="178"/>
    </row>
    <row r="2155" spans="3:7" x14ac:dyDescent="0.25">
      <c r="C2155" s="177"/>
      <c r="D2155" s="178"/>
      <c r="E2155" s="178"/>
      <c r="F2155" s="178"/>
      <c r="G2155" s="178"/>
    </row>
    <row r="2156" spans="3:7" x14ac:dyDescent="0.25">
      <c r="C2156" s="177"/>
      <c r="D2156" s="178"/>
      <c r="E2156" s="178"/>
      <c r="F2156" s="178"/>
      <c r="G2156" s="178"/>
    </row>
    <row r="2157" spans="3:7" x14ac:dyDescent="0.25">
      <c r="C2157" s="177"/>
      <c r="D2157" s="178"/>
      <c r="E2157" s="178"/>
      <c r="F2157" s="178"/>
      <c r="G2157" s="178"/>
    </row>
    <row r="2158" spans="3:7" x14ac:dyDescent="0.25">
      <c r="C2158" s="177"/>
      <c r="D2158" s="178"/>
      <c r="E2158" s="178"/>
      <c r="F2158" s="178"/>
      <c r="G2158" s="178"/>
    </row>
    <row r="2161" spans="2:17" ht="15.75" x14ac:dyDescent="0.25">
      <c r="B2161" s="271" t="s">
        <v>9201</v>
      </c>
      <c r="C2161" s="271"/>
      <c r="D2161" s="271"/>
      <c r="E2161" s="271"/>
      <c r="F2161" s="271"/>
      <c r="G2161" s="271"/>
      <c r="H2161" s="271"/>
      <c r="I2161" s="271"/>
      <c r="J2161" s="271"/>
      <c r="K2161" s="271"/>
      <c r="L2161" s="271"/>
      <c r="M2161" s="271"/>
      <c r="N2161" s="271"/>
      <c r="O2161" s="271"/>
      <c r="P2161" s="271"/>
      <c r="Q2161" s="271"/>
    </row>
    <row r="2164" spans="2:17" x14ac:dyDescent="0.25">
      <c r="D2164" s="102" t="s">
        <v>9202</v>
      </c>
      <c r="E2164" s="102" t="s">
        <v>9203</v>
      </c>
    </row>
    <row r="2165" spans="2:17" x14ac:dyDescent="0.25">
      <c r="C2165" s="64" t="s">
        <v>7585</v>
      </c>
      <c r="D2165" s="134"/>
      <c r="E2165" s="134"/>
    </row>
    <row r="2166" spans="2:17" x14ac:dyDescent="0.25">
      <c r="C2166" s="102" t="s">
        <v>7586</v>
      </c>
      <c r="D2166" s="64">
        <f>+D2165</f>
        <v>0</v>
      </c>
      <c r="E2166" s="64">
        <f>+E2165</f>
        <v>0</v>
      </c>
    </row>
    <row r="2168" spans="2:17" ht="15.75" x14ac:dyDescent="0.25">
      <c r="B2168" s="271" t="s">
        <v>9279</v>
      </c>
      <c r="C2168" s="271"/>
      <c r="D2168" s="271"/>
      <c r="E2168" s="271"/>
      <c r="F2168" s="271"/>
      <c r="G2168" s="271"/>
      <c r="H2168" s="271"/>
      <c r="I2168" s="271"/>
      <c r="J2168" s="271"/>
      <c r="K2168" s="271"/>
      <c r="L2168" s="271"/>
      <c r="M2168" s="271"/>
      <c r="N2168" s="271"/>
      <c r="O2168" s="271"/>
      <c r="P2168" s="271"/>
      <c r="Q2168" s="271"/>
    </row>
    <row r="2170" spans="2:17" x14ac:dyDescent="0.25">
      <c r="C2170" s="355" t="s">
        <v>9280</v>
      </c>
      <c r="D2170" s="355"/>
      <c r="E2170" s="355"/>
      <c r="F2170" s="355"/>
      <c r="G2170" s="355"/>
      <c r="H2170" s="433"/>
      <c r="I2170" s="164"/>
    </row>
    <row r="2172" spans="2:17" x14ac:dyDescent="0.25">
      <c r="C2172" s="20" t="str">
        <f>IF(I2170="SI","¿Cuántos? *","")</f>
        <v/>
      </c>
      <c r="D2172" s="187"/>
    </row>
    <row r="2174" spans="2:17" x14ac:dyDescent="0.25">
      <c r="C2174" s="288" t="str">
        <f>IF(I2170="SI","¿En qué puestos serán incorporados? *","")</f>
        <v/>
      </c>
      <c r="D2174" s="288"/>
      <c r="E2174" s="432"/>
      <c r="F2174" s="432"/>
      <c r="G2174" s="432"/>
      <c r="H2174" s="432"/>
      <c r="I2174" s="432"/>
      <c r="J2174" s="432"/>
      <c r="K2174" s="432"/>
      <c r="L2174" s="432"/>
      <c r="M2174" s="432"/>
      <c r="N2174" s="432"/>
      <c r="O2174" s="432"/>
      <c r="P2174" s="432"/>
    </row>
    <row r="2176" spans="2:17" x14ac:dyDescent="0.25">
      <c r="C2176" s="355" t="str">
        <f>IF(I2170="SI","Indique a que grupo pertenecen los desocupados a incorporar *","")</f>
        <v/>
      </c>
      <c r="D2176" s="355"/>
      <c r="E2176" s="355"/>
      <c r="F2176" s="355"/>
      <c r="G2176" s="355"/>
      <c r="H2176" s="355"/>
    </row>
    <row r="2178" spans="2:17" x14ac:dyDescent="0.25">
      <c r="C2178" s="38"/>
      <c r="D2178" s="38"/>
      <c r="E2178" s="166" t="str">
        <f>IF(I2170="SI","18 a 24 años","")</f>
        <v/>
      </c>
      <c r="F2178" s="166" t="str">
        <f>IF(I2170="SI","25 a 44 años","")</f>
        <v/>
      </c>
      <c r="G2178" s="166" t="str">
        <f>IF(I2170="SI","Mayores de 45 años","")</f>
        <v/>
      </c>
      <c r="H2178" s="166" t="str">
        <f>IF(I2170="SI","Total","")</f>
        <v/>
      </c>
    </row>
    <row r="2179" spans="2:17" x14ac:dyDescent="0.25">
      <c r="C2179" s="395" t="str">
        <f>IF(I2170="SI","En general","")</f>
        <v/>
      </c>
      <c r="D2179" s="395"/>
      <c r="E2179" s="188"/>
      <c r="F2179" s="188"/>
      <c r="G2179" s="188"/>
      <c r="H2179" s="189" t="str">
        <f>IF(I2170="SI",+E2179+F2179+G2179,"")</f>
        <v/>
      </c>
    </row>
    <row r="2180" spans="2:17" x14ac:dyDescent="0.25">
      <c r="C2180" s="395" t="str">
        <f>IF(I2170="SI","Con Discapacidad ","")</f>
        <v/>
      </c>
      <c r="D2180" s="395"/>
      <c r="E2180" s="188"/>
      <c r="F2180" s="188"/>
      <c r="G2180" s="188"/>
      <c r="H2180" s="189" t="str">
        <f>IF(I2170="SI",+E2180+F2180+G2180,"")</f>
        <v/>
      </c>
    </row>
    <row r="2181" spans="2:17" x14ac:dyDescent="0.25">
      <c r="C2181" s="395" t="str">
        <f>IF(I2170="SI","Incluidos en el Seguro de Capacitación y Empleo (SCyE)","")</f>
        <v/>
      </c>
      <c r="D2181" s="395"/>
      <c r="E2181" s="188"/>
      <c r="F2181" s="188"/>
      <c r="G2181" s="188"/>
      <c r="H2181" s="189" t="str">
        <f>IF(I2170="SI",+E2181+F2181+G2181,"")</f>
        <v/>
      </c>
    </row>
    <row r="2182" spans="2:17" x14ac:dyDescent="0.25">
      <c r="C2182" s="386" t="str">
        <f>IF(I2170="SI","Total","")</f>
        <v/>
      </c>
      <c r="D2182" s="386"/>
      <c r="E2182" s="189" t="str">
        <f>IF(I2170="SI",+E2179+E2180+E2181,"")</f>
        <v/>
      </c>
      <c r="F2182" s="189" t="str">
        <f>IF(I2170="SI",+F2181+F2180+F2179,"")</f>
        <v/>
      </c>
      <c r="G2182" s="189" t="str">
        <f>IF(I2170="SI",+G2181+G2180+G2179,"")</f>
        <v/>
      </c>
      <c r="H2182" s="189" t="str">
        <f>IF(I2170="SI",+H2179+H2180+H2181,"")</f>
        <v/>
      </c>
    </row>
    <row r="2185" spans="2:17" ht="15.75" x14ac:dyDescent="0.25">
      <c r="B2185" s="271" t="s">
        <v>9281</v>
      </c>
      <c r="C2185" s="271"/>
      <c r="D2185" s="271"/>
      <c r="E2185" s="271"/>
      <c r="F2185" s="271"/>
      <c r="G2185" s="271"/>
      <c r="H2185" s="271"/>
      <c r="I2185" s="271"/>
      <c r="J2185" s="271"/>
      <c r="K2185" s="271"/>
      <c r="L2185" s="271"/>
      <c r="M2185" s="271"/>
      <c r="N2185" s="271"/>
      <c r="O2185" s="271"/>
      <c r="P2185" s="271"/>
      <c r="Q2185" s="271"/>
    </row>
    <row r="2188" spans="2:17" ht="60" customHeight="1" x14ac:dyDescent="0.25">
      <c r="C2188" s="392" t="str">
        <f>IF('Empresa Cooperativa'!D2012=Tablas!C2004,"Tamaño de la empresa según dotación de personal","")</f>
        <v>Tamaño de la empresa según dotación de personal</v>
      </c>
      <c r="D2188" s="392" t="s">
        <v>9282</v>
      </c>
      <c r="E2188" s="435" t="s">
        <v>9286</v>
      </c>
      <c r="F2188" s="435"/>
      <c r="G2188" s="435"/>
    </row>
    <row r="2189" spans="2:17" ht="30" x14ac:dyDescent="0.25">
      <c r="C2189" s="392"/>
      <c r="D2189" s="392"/>
      <c r="E2189" s="110" t="s">
        <v>9283</v>
      </c>
      <c r="F2189" s="110" t="s">
        <v>9284</v>
      </c>
      <c r="G2189" s="169" t="s">
        <v>9285</v>
      </c>
    </row>
    <row r="2190" spans="2:17" x14ac:dyDescent="0.25">
      <c r="C21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21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21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2190" s="120"/>
      <c r="G2190" s="119" t="e">
        <f>+E2190+F2190</f>
        <v>#VALUE!</v>
      </c>
    </row>
    <row r="2193" spans="2:17" x14ac:dyDescent="0.25">
      <c r="C2193" s="436" t="s">
        <v>9287</v>
      </c>
      <c r="D2193" s="437"/>
      <c r="E2193" s="437"/>
      <c r="F2193" s="437"/>
      <c r="G2193" s="437"/>
      <c r="H2193" s="115"/>
      <c r="I2193" s="115"/>
      <c r="J2193" s="115"/>
    </row>
    <row r="2194" spans="2:17" ht="60" x14ac:dyDescent="0.25">
      <c r="C2194" s="169" t="s">
        <v>9288</v>
      </c>
      <c r="D2194" s="169" t="s">
        <v>9289</v>
      </c>
      <c r="E2194" s="169" t="s">
        <v>9321</v>
      </c>
      <c r="F2194" s="169" t="s">
        <v>9290</v>
      </c>
      <c r="G2194" s="169" t="s">
        <v>9291</v>
      </c>
      <c r="H2194" s="104"/>
      <c r="I2194" s="104"/>
      <c r="J2194" s="104"/>
      <c r="K2194" s="104"/>
    </row>
    <row r="2195" spans="2:17" x14ac:dyDescent="0.25">
      <c r="C2195" s="118">
        <f>+D2172</f>
        <v>0</v>
      </c>
      <c r="D2195" s="140" t="str">
        <f>+E2190</f>
        <v/>
      </c>
      <c r="E2195" s="139">
        <f>+D2116</f>
        <v>0</v>
      </c>
      <c r="F2195" s="120" t="e">
        <f>C2195*D2195*E2195</f>
        <v>#VALUE!</v>
      </c>
      <c r="G2195" s="135"/>
      <c r="H2195" s="116"/>
      <c r="I2195" s="58"/>
      <c r="J2195" s="58"/>
      <c r="K2195" s="58"/>
    </row>
    <row r="2196" spans="2:17" x14ac:dyDescent="0.25">
      <c r="C2196" s="58"/>
      <c r="D2196" s="58"/>
      <c r="E2196" s="58"/>
      <c r="F2196" s="58"/>
      <c r="G2196" s="58"/>
      <c r="H2196" s="58"/>
      <c r="I2196" s="58"/>
      <c r="J2196" s="58"/>
    </row>
    <row r="2197" spans="2:17" x14ac:dyDescent="0.25">
      <c r="C2197" s="113"/>
      <c r="D2197" s="114"/>
      <c r="E2197" s="58"/>
      <c r="F2197" s="58"/>
      <c r="G2197" s="58"/>
      <c r="H2197" s="58"/>
      <c r="I2197" s="58"/>
      <c r="J2197" s="58"/>
    </row>
    <row r="2198" spans="2:17" ht="15.75" x14ac:dyDescent="0.25">
      <c r="B2198" s="271" t="s">
        <v>9207</v>
      </c>
      <c r="C2198" s="271"/>
      <c r="D2198" s="271"/>
      <c r="E2198" s="271"/>
      <c r="F2198" s="271"/>
      <c r="G2198" s="271"/>
      <c r="H2198" s="271"/>
      <c r="I2198" s="271"/>
      <c r="J2198" s="271"/>
      <c r="K2198" s="271"/>
      <c r="L2198" s="271"/>
      <c r="M2198" s="271"/>
      <c r="N2198" s="271"/>
      <c r="O2198" s="271"/>
      <c r="P2198" s="271"/>
      <c r="Q2198" s="271"/>
    </row>
    <row r="2200" spans="2:17" x14ac:dyDescent="0.25">
      <c r="B2200" s="288"/>
      <c r="C2200" s="288"/>
      <c r="D2200" s="288"/>
      <c r="E2200" s="288"/>
      <c r="F2200" s="288"/>
      <c r="G2200" s="288"/>
      <c r="H2200" s="288"/>
      <c r="I2200" s="288"/>
      <c r="J2200" s="288"/>
      <c r="K2200" s="288"/>
      <c r="L2200" s="288"/>
      <c r="M2200" s="288"/>
      <c r="N2200" s="288"/>
      <c r="O2200" s="288"/>
      <c r="P2200" s="288"/>
      <c r="Q2200" s="288"/>
    </row>
    <row r="2202" spans="2:17" ht="45.75" customHeight="1" x14ac:dyDescent="0.25">
      <c r="D2202" s="390" t="s">
        <v>9292</v>
      </c>
      <c r="E2202" s="391"/>
      <c r="F2202" s="390" t="s">
        <v>9293</v>
      </c>
      <c r="G2202" s="391"/>
      <c r="H2202" s="390" t="s">
        <v>9294</v>
      </c>
      <c r="I2202" s="392"/>
      <c r="J2202" s="392"/>
    </row>
    <row r="2203" spans="2:17" x14ac:dyDescent="0.25">
      <c r="D2203" s="393"/>
      <c r="E2203" s="393"/>
      <c r="F2203" s="394"/>
      <c r="G2203" s="394"/>
      <c r="H2203" s="394"/>
      <c r="I2203" s="394"/>
      <c r="J2203" s="394"/>
    </row>
    <row r="2204" spans="2:17" x14ac:dyDescent="0.25">
      <c r="D2204" s="393"/>
      <c r="E2204" s="393"/>
      <c r="F2204" s="394"/>
      <c r="G2204" s="394"/>
      <c r="H2204" s="394"/>
      <c r="I2204" s="394"/>
      <c r="J2204" s="394"/>
    </row>
    <row r="2205" spans="2:17" x14ac:dyDescent="0.25">
      <c r="D2205" s="393"/>
      <c r="E2205" s="393"/>
      <c r="F2205" s="394"/>
      <c r="G2205" s="394"/>
      <c r="H2205" s="394"/>
      <c r="I2205" s="394"/>
      <c r="J2205" s="394"/>
    </row>
    <row r="2206" spans="2:17" x14ac:dyDescent="0.25">
      <c r="D2206" s="393"/>
      <c r="E2206" s="393"/>
      <c r="F2206" s="394"/>
      <c r="G2206" s="394"/>
      <c r="H2206" s="394"/>
      <c r="I2206" s="394"/>
      <c r="J2206" s="394"/>
    </row>
    <row r="2209" spans="2:17" ht="15.75" x14ac:dyDescent="0.25">
      <c r="B2209" s="271" t="s">
        <v>9210</v>
      </c>
      <c r="C2209" s="271"/>
      <c r="D2209" s="271"/>
      <c r="E2209" s="271"/>
      <c r="F2209" s="271"/>
      <c r="G2209" s="271"/>
      <c r="H2209" s="271"/>
      <c r="I2209" s="271"/>
      <c r="J2209" s="271"/>
      <c r="K2209" s="271"/>
      <c r="L2209" s="271"/>
      <c r="M2209" s="271"/>
      <c r="N2209" s="271"/>
      <c r="O2209" s="271"/>
      <c r="P2209" s="271"/>
      <c r="Q2209" s="271"/>
    </row>
    <row r="2212" spans="2:17" x14ac:dyDescent="0.25">
      <c r="C2212" s="20" t="s">
        <v>9211</v>
      </c>
    </row>
    <row r="2214" spans="2:17" x14ac:dyDescent="0.25">
      <c r="C2214" s="438"/>
      <c r="D2214" s="439"/>
      <c r="E2214" s="439"/>
      <c r="F2214" s="439"/>
      <c r="G2214" s="439"/>
      <c r="H2214" s="439"/>
      <c r="I2214" s="439"/>
      <c r="J2214" s="439"/>
      <c r="K2214" s="439"/>
      <c r="L2214" s="439"/>
      <c r="M2214" s="439"/>
      <c r="N2214" s="439"/>
      <c r="O2214" s="439"/>
      <c r="P2214" s="440"/>
    </row>
    <row r="2215" spans="2:17" x14ac:dyDescent="0.25">
      <c r="C2215" s="441"/>
      <c r="D2215" s="442"/>
      <c r="E2215" s="442"/>
      <c r="F2215" s="442"/>
      <c r="G2215" s="442"/>
      <c r="H2215" s="442"/>
      <c r="I2215" s="442"/>
      <c r="J2215" s="442"/>
      <c r="K2215" s="442"/>
      <c r="L2215" s="442"/>
      <c r="M2215" s="442"/>
      <c r="N2215" s="442"/>
      <c r="O2215" s="442"/>
      <c r="P2215" s="443"/>
    </row>
    <row r="2216" spans="2:17" x14ac:dyDescent="0.25">
      <c r="C2216" s="441"/>
      <c r="D2216" s="442"/>
      <c r="E2216" s="442"/>
      <c r="F2216" s="442"/>
      <c r="G2216" s="442"/>
      <c r="H2216" s="442"/>
      <c r="I2216" s="442"/>
      <c r="J2216" s="442"/>
      <c r="K2216" s="442"/>
      <c r="L2216" s="442"/>
      <c r="M2216" s="442"/>
      <c r="N2216" s="442"/>
      <c r="O2216" s="442"/>
      <c r="P2216" s="443"/>
    </row>
    <row r="2217" spans="2:17" x14ac:dyDescent="0.25">
      <c r="C2217" s="441"/>
      <c r="D2217" s="442"/>
      <c r="E2217" s="442"/>
      <c r="F2217" s="442"/>
      <c r="G2217" s="442"/>
      <c r="H2217" s="442"/>
      <c r="I2217" s="442"/>
      <c r="J2217" s="442"/>
      <c r="K2217" s="442"/>
      <c r="L2217" s="442"/>
      <c r="M2217" s="442"/>
      <c r="N2217" s="442"/>
      <c r="O2217" s="442"/>
      <c r="P2217" s="443"/>
    </row>
    <row r="2218" spans="2:17" x14ac:dyDescent="0.25">
      <c r="C2218" s="441"/>
      <c r="D2218" s="442"/>
      <c r="E2218" s="442"/>
      <c r="F2218" s="442"/>
      <c r="G2218" s="442"/>
      <c r="H2218" s="442"/>
      <c r="I2218" s="442"/>
      <c r="J2218" s="442"/>
      <c r="K2218" s="442"/>
      <c r="L2218" s="442"/>
      <c r="M2218" s="442"/>
      <c r="N2218" s="442"/>
      <c r="O2218" s="442"/>
      <c r="P2218" s="443"/>
    </row>
    <row r="2219" spans="2:17" x14ac:dyDescent="0.25">
      <c r="C2219" s="444"/>
      <c r="D2219" s="445"/>
      <c r="E2219" s="445"/>
      <c r="F2219" s="445"/>
      <c r="G2219" s="445"/>
      <c r="H2219" s="445"/>
      <c r="I2219" s="445"/>
      <c r="J2219" s="445"/>
      <c r="K2219" s="445"/>
      <c r="L2219" s="445"/>
      <c r="M2219" s="445"/>
      <c r="N2219" s="445"/>
      <c r="O2219" s="445"/>
      <c r="P2219" s="446"/>
    </row>
    <row r="2221" spans="2:17" x14ac:dyDescent="0.25">
      <c r="C2221" s="20" t="s">
        <v>9212</v>
      </c>
    </row>
    <row r="2223" spans="2:17" x14ac:dyDescent="0.25">
      <c r="C2223" s="438"/>
      <c r="D2223" s="439"/>
      <c r="E2223" s="439"/>
      <c r="F2223" s="439"/>
      <c r="G2223" s="439"/>
      <c r="H2223" s="439"/>
      <c r="I2223" s="439"/>
      <c r="J2223" s="439"/>
      <c r="K2223" s="439"/>
      <c r="L2223" s="439"/>
      <c r="M2223" s="439"/>
      <c r="N2223" s="439"/>
      <c r="O2223" s="439"/>
      <c r="P2223" s="440"/>
    </row>
    <row r="2224" spans="2:17" x14ac:dyDescent="0.25">
      <c r="C2224" s="441"/>
      <c r="D2224" s="442"/>
      <c r="E2224" s="442"/>
      <c r="F2224" s="442"/>
      <c r="G2224" s="442"/>
      <c r="H2224" s="442"/>
      <c r="I2224" s="442"/>
      <c r="J2224" s="442"/>
      <c r="K2224" s="442"/>
      <c r="L2224" s="442"/>
      <c r="M2224" s="442"/>
      <c r="N2224" s="442"/>
      <c r="O2224" s="442"/>
      <c r="P2224" s="443"/>
    </row>
    <row r="2225" spans="3:16" x14ac:dyDescent="0.25">
      <c r="C2225" s="441"/>
      <c r="D2225" s="442"/>
      <c r="E2225" s="442"/>
      <c r="F2225" s="442"/>
      <c r="G2225" s="442"/>
      <c r="H2225" s="442"/>
      <c r="I2225" s="442"/>
      <c r="J2225" s="442"/>
      <c r="K2225" s="442"/>
      <c r="L2225" s="442"/>
      <c r="M2225" s="442"/>
      <c r="N2225" s="442"/>
      <c r="O2225" s="442"/>
      <c r="P2225" s="443"/>
    </row>
    <row r="2226" spans="3:16" x14ac:dyDescent="0.25">
      <c r="C2226" s="441"/>
      <c r="D2226" s="442"/>
      <c r="E2226" s="442"/>
      <c r="F2226" s="442"/>
      <c r="G2226" s="442"/>
      <c r="H2226" s="442"/>
      <c r="I2226" s="442"/>
      <c r="J2226" s="442"/>
      <c r="K2226" s="442"/>
      <c r="L2226" s="442"/>
      <c r="M2226" s="442"/>
      <c r="N2226" s="442"/>
      <c r="O2226" s="442"/>
      <c r="P2226" s="443"/>
    </row>
    <row r="2227" spans="3:16" x14ac:dyDescent="0.25">
      <c r="C2227" s="441"/>
      <c r="D2227" s="442"/>
      <c r="E2227" s="442"/>
      <c r="F2227" s="442"/>
      <c r="G2227" s="442"/>
      <c r="H2227" s="442"/>
      <c r="I2227" s="442"/>
      <c r="J2227" s="442"/>
      <c r="K2227" s="442"/>
      <c r="L2227" s="442"/>
      <c r="M2227" s="442"/>
      <c r="N2227" s="442"/>
      <c r="O2227" s="442"/>
      <c r="P2227" s="443"/>
    </row>
    <row r="2228" spans="3:16" x14ac:dyDescent="0.25">
      <c r="C2228" s="444"/>
      <c r="D2228" s="445"/>
      <c r="E2228" s="445"/>
      <c r="F2228" s="445"/>
      <c r="G2228" s="445"/>
      <c r="H2228" s="445"/>
      <c r="I2228" s="445"/>
      <c r="J2228" s="445"/>
      <c r="K2228" s="445"/>
      <c r="L2228" s="445"/>
      <c r="M2228" s="445"/>
      <c r="N2228" s="445"/>
      <c r="O2228" s="445"/>
      <c r="P2228" s="446"/>
    </row>
    <row r="2230" spans="3:16" x14ac:dyDescent="0.25">
      <c r="C2230" s="20" t="s">
        <v>9295</v>
      </c>
    </row>
    <row r="2232" spans="3:16" x14ac:dyDescent="0.25">
      <c r="C2232" s="438"/>
      <c r="D2232" s="439"/>
      <c r="E2232" s="439"/>
      <c r="F2232" s="439"/>
      <c r="G2232" s="439"/>
      <c r="H2232" s="439"/>
      <c r="I2232" s="439"/>
      <c r="J2232" s="439"/>
      <c r="K2232" s="439"/>
      <c r="L2232" s="439"/>
      <c r="M2232" s="439"/>
      <c r="N2232" s="439"/>
      <c r="O2232" s="439"/>
      <c r="P2232" s="440"/>
    </row>
    <row r="2233" spans="3:16" x14ac:dyDescent="0.25">
      <c r="C2233" s="441"/>
      <c r="D2233" s="442"/>
      <c r="E2233" s="442"/>
      <c r="F2233" s="442"/>
      <c r="G2233" s="442"/>
      <c r="H2233" s="442"/>
      <c r="I2233" s="442"/>
      <c r="J2233" s="442"/>
      <c r="K2233" s="442"/>
      <c r="L2233" s="442"/>
      <c r="M2233" s="442"/>
      <c r="N2233" s="442"/>
      <c r="O2233" s="442"/>
      <c r="P2233" s="443"/>
    </row>
    <row r="2234" spans="3:16" x14ac:dyDescent="0.25">
      <c r="C2234" s="441"/>
      <c r="D2234" s="442"/>
      <c r="E2234" s="442"/>
      <c r="F2234" s="442"/>
      <c r="G2234" s="442"/>
      <c r="H2234" s="442"/>
      <c r="I2234" s="442"/>
      <c r="J2234" s="442"/>
      <c r="K2234" s="442"/>
      <c r="L2234" s="442"/>
      <c r="M2234" s="442"/>
      <c r="N2234" s="442"/>
      <c r="O2234" s="442"/>
      <c r="P2234" s="443"/>
    </row>
    <row r="2235" spans="3:16" x14ac:dyDescent="0.25">
      <c r="C2235" s="441"/>
      <c r="D2235" s="442"/>
      <c r="E2235" s="442"/>
      <c r="F2235" s="442"/>
      <c r="G2235" s="442"/>
      <c r="H2235" s="442"/>
      <c r="I2235" s="442"/>
      <c r="J2235" s="442"/>
      <c r="K2235" s="442"/>
      <c r="L2235" s="442"/>
      <c r="M2235" s="442"/>
      <c r="N2235" s="442"/>
      <c r="O2235" s="442"/>
      <c r="P2235" s="443"/>
    </row>
    <row r="2236" spans="3:16" x14ac:dyDescent="0.25">
      <c r="C2236" s="441"/>
      <c r="D2236" s="442"/>
      <c r="E2236" s="442"/>
      <c r="F2236" s="442"/>
      <c r="G2236" s="442"/>
      <c r="H2236" s="442"/>
      <c r="I2236" s="442"/>
      <c r="J2236" s="442"/>
      <c r="K2236" s="442"/>
      <c r="L2236" s="442"/>
      <c r="M2236" s="442"/>
      <c r="N2236" s="442"/>
      <c r="O2236" s="442"/>
      <c r="P2236" s="443"/>
    </row>
    <row r="2237" spans="3:16" x14ac:dyDescent="0.25">
      <c r="C2237" s="444"/>
      <c r="D2237" s="445"/>
      <c r="E2237" s="445"/>
      <c r="F2237" s="445"/>
      <c r="G2237" s="445"/>
      <c r="H2237" s="445"/>
      <c r="I2237" s="445"/>
      <c r="J2237" s="445"/>
      <c r="K2237" s="445"/>
      <c r="L2237" s="445"/>
      <c r="M2237" s="445"/>
      <c r="N2237" s="445"/>
      <c r="O2237" s="445"/>
      <c r="P2237" s="446"/>
    </row>
    <row r="2239" spans="3:16" x14ac:dyDescent="0.25">
      <c r="C2239" s="20" t="s">
        <v>9296</v>
      </c>
    </row>
    <row r="2241" spans="3:16" x14ac:dyDescent="0.25">
      <c r="C2241" s="438"/>
      <c r="D2241" s="439"/>
      <c r="E2241" s="439"/>
      <c r="F2241" s="439"/>
      <c r="G2241" s="439"/>
      <c r="H2241" s="439"/>
      <c r="I2241" s="439"/>
      <c r="J2241" s="439"/>
      <c r="K2241" s="439"/>
      <c r="L2241" s="439"/>
      <c r="M2241" s="439"/>
      <c r="N2241" s="439"/>
      <c r="O2241" s="439"/>
      <c r="P2241" s="440"/>
    </row>
    <row r="2242" spans="3:16" x14ac:dyDescent="0.25">
      <c r="C2242" s="441"/>
      <c r="D2242" s="442"/>
      <c r="E2242" s="442"/>
      <c r="F2242" s="442"/>
      <c r="G2242" s="442"/>
      <c r="H2242" s="442"/>
      <c r="I2242" s="442"/>
      <c r="J2242" s="442"/>
      <c r="K2242" s="442"/>
      <c r="L2242" s="442"/>
      <c r="M2242" s="442"/>
      <c r="N2242" s="442"/>
      <c r="O2242" s="442"/>
      <c r="P2242" s="443"/>
    </row>
    <row r="2243" spans="3:16" x14ac:dyDescent="0.25">
      <c r="C2243" s="441"/>
      <c r="D2243" s="442"/>
      <c r="E2243" s="442"/>
      <c r="F2243" s="442"/>
      <c r="G2243" s="442"/>
      <c r="H2243" s="442"/>
      <c r="I2243" s="442"/>
      <c r="J2243" s="442"/>
      <c r="K2243" s="442"/>
      <c r="L2243" s="442"/>
      <c r="M2243" s="442"/>
      <c r="N2243" s="442"/>
      <c r="O2243" s="442"/>
      <c r="P2243" s="443"/>
    </row>
    <row r="2244" spans="3:16" x14ac:dyDescent="0.25">
      <c r="C2244" s="441"/>
      <c r="D2244" s="442"/>
      <c r="E2244" s="442"/>
      <c r="F2244" s="442"/>
      <c r="G2244" s="442"/>
      <c r="H2244" s="442"/>
      <c r="I2244" s="442"/>
      <c r="J2244" s="442"/>
      <c r="K2244" s="442"/>
      <c r="L2244" s="442"/>
      <c r="M2244" s="442"/>
      <c r="N2244" s="442"/>
      <c r="O2244" s="442"/>
      <c r="P2244" s="443"/>
    </row>
    <row r="2245" spans="3:16" x14ac:dyDescent="0.25">
      <c r="C2245" s="441"/>
      <c r="D2245" s="442"/>
      <c r="E2245" s="442"/>
      <c r="F2245" s="442"/>
      <c r="G2245" s="442"/>
      <c r="H2245" s="442"/>
      <c r="I2245" s="442"/>
      <c r="J2245" s="442"/>
      <c r="K2245" s="442"/>
      <c r="L2245" s="442"/>
      <c r="M2245" s="442"/>
      <c r="N2245" s="442"/>
      <c r="O2245" s="442"/>
      <c r="P2245" s="443"/>
    </row>
    <row r="2246" spans="3:16" x14ac:dyDescent="0.25">
      <c r="C2246" s="444"/>
      <c r="D2246" s="445"/>
      <c r="E2246" s="445"/>
      <c r="F2246" s="445"/>
      <c r="G2246" s="445"/>
      <c r="H2246" s="445"/>
      <c r="I2246" s="445"/>
      <c r="J2246" s="445"/>
      <c r="K2246" s="445"/>
      <c r="L2246" s="445"/>
      <c r="M2246" s="445"/>
      <c r="N2246" s="445"/>
      <c r="O2246" s="445"/>
      <c r="P2246" s="446"/>
    </row>
    <row r="2248" spans="3:16" x14ac:dyDescent="0.25">
      <c r="C2248" s="20" t="s">
        <v>9297</v>
      </c>
    </row>
    <row r="2250" spans="3:16" x14ac:dyDescent="0.25">
      <c r="C2250" s="438"/>
      <c r="D2250" s="439"/>
      <c r="E2250" s="439"/>
      <c r="F2250" s="439"/>
      <c r="G2250" s="439"/>
      <c r="H2250" s="439"/>
      <c r="I2250" s="439"/>
      <c r="J2250" s="439"/>
      <c r="K2250" s="439"/>
      <c r="L2250" s="439"/>
      <c r="M2250" s="439"/>
      <c r="N2250" s="439"/>
      <c r="O2250" s="439"/>
      <c r="P2250" s="440"/>
    </row>
    <row r="2251" spans="3:16" x14ac:dyDescent="0.25">
      <c r="C2251" s="441"/>
      <c r="D2251" s="442"/>
      <c r="E2251" s="442"/>
      <c r="F2251" s="442"/>
      <c r="G2251" s="442"/>
      <c r="H2251" s="442"/>
      <c r="I2251" s="442"/>
      <c r="J2251" s="442"/>
      <c r="K2251" s="442"/>
      <c r="L2251" s="442"/>
      <c r="M2251" s="442"/>
      <c r="N2251" s="442"/>
      <c r="O2251" s="442"/>
      <c r="P2251" s="443"/>
    </row>
    <row r="2252" spans="3:16" x14ac:dyDescent="0.25">
      <c r="C2252" s="441"/>
      <c r="D2252" s="442"/>
      <c r="E2252" s="442"/>
      <c r="F2252" s="442"/>
      <c r="G2252" s="442"/>
      <c r="H2252" s="442"/>
      <c r="I2252" s="442"/>
      <c r="J2252" s="442"/>
      <c r="K2252" s="442"/>
      <c r="L2252" s="442"/>
      <c r="M2252" s="442"/>
      <c r="N2252" s="442"/>
      <c r="O2252" s="442"/>
      <c r="P2252" s="443"/>
    </row>
    <row r="2253" spans="3:16" x14ac:dyDescent="0.25">
      <c r="C2253" s="441"/>
      <c r="D2253" s="442"/>
      <c r="E2253" s="442"/>
      <c r="F2253" s="442"/>
      <c r="G2253" s="442"/>
      <c r="H2253" s="442"/>
      <c r="I2253" s="442"/>
      <c r="J2253" s="442"/>
      <c r="K2253" s="442"/>
      <c r="L2253" s="442"/>
      <c r="M2253" s="442"/>
      <c r="N2253" s="442"/>
      <c r="O2253" s="442"/>
      <c r="P2253" s="443"/>
    </row>
    <row r="2254" spans="3:16" x14ac:dyDescent="0.25">
      <c r="C2254" s="441"/>
      <c r="D2254" s="442"/>
      <c r="E2254" s="442"/>
      <c r="F2254" s="442"/>
      <c r="G2254" s="442"/>
      <c r="H2254" s="442"/>
      <c r="I2254" s="442"/>
      <c r="J2254" s="442"/>
      <c r="K2254" s="442"/>
      <c r="L2254" s="442"/>
      <c r="M2254" s="442"/>
      <c r="N2254" s="442"/>
      <c r="O2254" s="442"/>
      <c r="P2254" s="443"/>
    </row>
    <row r="2255" spans="3:16" x14ac:dyDescent="0.25">
      <c r="C2255" s="444"/>
      <c r="D2255" s="445"/>
      <c r="E2255" s="445"/>
      <c r="F2255" s="445"/>
      <c r="G2255" s="445"/>
      <c r="H2255" s="445"/>
      <c r="I2255" s="445"/>
      <c r="J2255" s="445"/>
      <c r="K2255" s="445"/>
      <c r="L2255" s="445"/>
      <c r="M2255" s="445"/>
      <c r="N2255" s="445"/>
      <c r="O2255" s="445"/>
      <c r="P2255" s="446"/>
    </row>
    <row r="2258" spans="2:17" ht="15.75" x14ac:dyDescent="0.25">
      <c r="B2258" s="271" t="s">
        <v>9298</v>
      </c>
      <c r="C2258" s="271"/>
      <c r="D2258" s="271"/>
      <c r="E2258" s="271"/>
      <c r="F2258" s="271"/>
      <c r="G2258" s="271"/>
      <c r="H2258" s="271"/>
      <c r="I2258" s="271"/>
      <c r="J2258" s="271"/>
      <c r="K2258" s="271"/>
      <c r="L2258" s="271"/>
      <c r="M2258" s="271"/>
      <c r="N2258" s="271"/>
      <c r="O2258" s="271"/>
      <c r="P2258" s="271"/>
      <c r="Q2258" s="271"/>
    </row>
    <row r="2260" spans="2:17" x14ac:dyDescent="0.25">
      <c r="C2260" s="20" t="s">
        <v>9319</v>
      </c>
      <c r="D2260" s="132"/>
    </row>
    <row r="2263" spans="2:17" ht="39.75" customHeight="1" x14ac:dyDescent="0.25">
      <c r="C2263" s="161" t="s">
        <v>9299</v>
      </c>
      <c r="D2263" s="161" t="s">
        <v>9300</v>
      </c>
      <c r="E2263" s="161" t="s">
        <v>9301</v>
      </c>
      <c r="F2263" s="160" t="s">
        <v>9302</v>
      </c>
      <c r="G2263" s="161" t="s">
        <v>9303</v>
      </c>
      <c r="H2263" s="161" t="s">
        <v>9304</v>
      </c>
    </row>
    <row r="2264" spans="2:17" x14ac:dyDescent="0.25">
      <c r="C2264" s="77"/>
      <c r="D2264" s="77"/>
      <c r="E2264" s="77"/>
      <c r="F2264" s="77"/>
      <c r="G2264" s="77"/>
      <c r="H2264" s="77"/>
      <c r="J2264" s="96" t="str">
        <f>IF(AND(C2264="",D2264="",E2264="",F2264="",G2264="",H2264=""),"Debe completar los datos de al menos un tutor del entrenamiento","")</f>
        <v>Debe completar los datos de al menos un tutor del entrenamiento</v>
      </c>
    </row>
    <row r="2265" spans="2:17" x14ac:dyDescent="0.25">
      <c r="C2265" s="77"/>
      <c r="D2265" s="77"/>
      <c r="E2265" s="77"/>
      <c r="F2265" s="77"/>
      <c r="G2265" s="77"/>
      <c r="H2265" s="77"/>
    </row>
    <row r="2266" spans="2:17" x14ac:dyDescent="0.25">
      <c r="C2266" s="77"/>
      <c r="D2266" s="77"/>
      <c r="E2266" s="77"/>
      <c r="F2266" s="77"/>
      <c r="G2266" s="77"/>
      <c r="H2266" s="77"/>
    </row>
    <row r="2267" spans="2:17" x14ac:dyDescent="0.25">
      <c r="C2267" s="77"/>
      <c r="D2267" s="77"/>
      <c r="E2267" s="77"/>
      <c r="F2267" s="77"/>
      <c r="G2267" s="77"/>
      <c r="H2267" s="77"/>
    </row>
    <row r="2268" spans="2:17" x14ac:dyDescent="0.25">
      <c r="C2268" s="77"/>
      <c r="D2268" s="77"/>
      <c r="E2268" s="77"/>
      <c r="F2268" s="77"/>
      <c r="G2268" s="77"/>
      <c r="H2268" s="77"/>
    </row>
    <row r="2269" spans="2:17" x14ac:dyDescent="0.25">
      <c r="C2269" s="77"/>
      <c r="D2269" s="77"/>
      <c r="E2269" s="77"/>
      <c r="F2269" s="77"/>
      <c r="G2269" s="77"/>
      <c r="H2269" s="77"/>
    </row>
    <row r="2272" spans="2:17" ht="15.75" x14ac:dyDescent="0.25">
      <c r="B2272" s="271" t="s">
        <v>9305</v>
      </c>
      <c r="C2272" s="271"/>
      <c r="D2272" s="271"/>
      <c r="E2272" s="271"/>
      <c r="F2272" s="271"/>
      <c r="G2272" s="271"/>
      <c r="H2272" s="271"/>
      <c r="I2272" s="271"/>
      <c r="J2272" s="271"/>
      <c r="K2272" s="271"/>
      <c r="L2272" s="271"/>
      <c r="M2272" s="271"/>
      <c r="N2272" s="271"/>
      <c r="O2272" s="271"/>
      <c r="P2272" s="271"/>
      <c r="Q2272" s="271"/>
    </row>
    <row r="2275" spans="3:8" ht="45" x14ac:dyDescent="0.25">
      <c r="C2275" s="72" t="s">
        <v>9215</v>
      </c>
      <c r="D2275" s="72" t="s">
        <v>9216</v>
      </c>
      <c r="E2275" s="72" t="s">
        <v>9217</v>
      </c>
      <c r="F2275" s="72" t="s">
        <v>9218</v>
      </c>
      <c r="G2275" s="72" t="s">
        <v>9219</v>
      </c>
      <c r="H2275" s="72" t="s">
        <v>9220</v>
      </c>
    </row>
    <row r="2276" spans="3:8" x14ac:dyDescent="0.25">
      <c r="C2276" s="123" t="s">
        <v>9221</v>
      </c>
      <c r="D2276" s="266">
        <f>D2112*H2112*D2114</f>
        <v>0</v>
      </c>
      <c r="E2276" s="120"/>
      <c r="F2276" s="119">
        <f>+D2276*E2276</f>
        <v>0</v>
      </c>
      <c r="G2276" s="120"/>
      <c r="H2276" s="119">
        <f t="shared" ref="H2276:H2280" si="10">+F2276-G2276</f>
        <v>0</v>
      </c>
    </row>
    <row r="2277" spans="3:8" x14ac:dyDescent="0.25">
      <c r="C2277" s="112" t="s">
        <v>9298</v>
      </c>
      <c r="D2277" s="266">
        <f>+D2112-D2276</f>
        <v>0</v>
      </c>
      <c r="E2277" s="120"/>
      <c r="F2277" s="119">
        <f>+D2277*E2277</f>
        <v>0</v>
      </c>
      <c r="G2277" s="120"/>
      <c r="H2277" s="119">
        <f t="shared" si="10"/>
        <v>0</v>
      </c>
    </row>
    <row r="2278" spans="3:8" x14ac:dyDescent="0.25">
      <c r="C2278" s="123" t="s">
        <v>9208</v>
      </c>
      <c r="D2278" s="266">
        <f>+E2165</f>
        <v>0</v>
      </c>
      <c r="E2278" s="120"/>
      <c r="F2278" s="119">
        <f>+D2278*E2278</f>
        <v>0</v>
      </c>
      <c r="G2278" s="120"/>
      <c r="H2278" s="119">
        <f t="shared" si="10"/>
        <v>0</v>
      </c>
    </row>
    <row r="2279" spans="3:8" x14ac:dyDescent="0.25">
      <c r="C2279" s="123" t="s">
        <v>9222</v>
      </c>
      <c r="D2279" s="266">
        <f>+E2165</f>
        <v>0</v>
      </c>
      <c r="E2279" s="120"/>
      <c r="F2279" s="119">
        <f>+D2279*E2279</f>
        <v>0</v>
      </c>
      <c r="G2279" s="120"/>
      <c r="H2279" s="119">
        <f t="shared" si="10"/>
        <v>0</v>
      </c>
    </row>
    <row r="2280" spans="3:8" x14ac:dyDescent="0.25">
      <c r="C2280" s="167" t="s">
        <v>9223</v>
      </c>
      <c r="D2280" s="266">
        <f>+E2165</f>
        <v>0</v>
      </c>
      <c r="E2280" s="120"/>
      <c r="F2280" s="119">
        <f>+D2280*E2280</f>
        <v>0</v>
      </c>
      <c r="G2280" s="120"/>
      <c r="H2280" s="119">
        <f t="shared" si="10"/>
        <v>0</v>
      </c>
    </row>
    <row r="2281" spans="3:8" x14ac:dyDescent="0.25">
      <c r="C2281" s="72" t="s">
        <v>7586</v>
      </c>
      <c r="D2281" s="74"/>
      <c r="E2281" s="141"/>
      <c r="F2281" s="141"/>
      <c r="G2281" s="119">
        <f>+G2276+G2277+G2278+G2279+G2280</f>
        <v>0</v>
      </c>
      <c r="H2281" s="119">
        <f>+H2276+H2277+H2278+H2279+H2280</f>
        <v>0</v>
      </c>
    </row>
    <row r="2284" spans="3:8" ht="15" customHeight="1" x14ac:dyDescent="0.25">
      <c r="D2284" s="434" t="s">
        <v>9322</v>
      </c>
      <c r="E2284" s="434"/>
      <c r="F2284" s="434"/>
    </row>
    <row r="2285" spans="3:8" x14ac:dyDescent="0.25">
      <c r="D2285" s="434"/>
      <c r="E2285" s="434"/>
      <c r="F2285" s="434"/>
    </row>
    <row r="2300" spans="2:17" x14ac:dyDescent="0.25">
      <c r="C2300" s="100" t="s">
        <v>9591</v>
      </c>
    </row>
    <row r="2302" spans="2:17" ht="15.75" x14ac:dyDescent="0.25">
      <c r="B2302" s="271" t="s">
        <v>7689</v>
      </c>
      <c r="C2302" s="271" t="s">
        <v>7689</v>
      </c>
      <c r="D2302" s="271"/>
      <c r="E2302" s="271"/>
      <c r="F2302" s="271"/>
      <c r="G2302" s="271"/>
      <c r="H2302" s="271"/>
      <c r="I2302" s="271"/>
      <c r="J2302" s="271"/>
      <c r="K2302" s="271"/>
      <c r="L2302" s="271"/>
      <c r="M2302" s="271"/>
      <c r="N2302" s="271"/>
      <c r="O2302" s="271"/>
      <c r="P2302" s="271"/>
      <c r="Q2302" s="271"/>
    </row>
    <row r="2306" spans="3:11" x14ac:dyDescent="0.25">
      <c r="C2306" s="20" t="s">
        <v>9276</v>
      </c>
      <c r="D2306" s="427"/>
      <c r="E2306" s="428"/>
      <c r="F2306" s="428"/>
      <c r="G2306" s="428"/>
      <c r="H2306" s="428"/>
      <c r="I2306" s="428"/>
      <c r="J2306" s="428"/>
      <c r="K2306" s="429"/>
    </row>
    <row r="2308" spans="3:11" x14ac:dyDescent="0.25">
      <c r="C2308" s="20" t="s">
        <v>7694</v>
      </c>
      <c r="D2308" s="78"/>
      <c r="F2308" s="20" t="s">
        <v>7695</v>
      </c>
      <c r="H2308" s="430"/>
      <c r="I2308" s="431"/>
    </row>
    <row r="2310" spans="3:11" x14ac:dyDescent="0.25">
      <c r="C2310" s="405" t="s">
        <v>7710</v>
      </c>
      <c r="D2310" s="406"/>
      <c r="E2310" s="406"/>
      <c r="F2310" s="406"/>
      <c r="G2310" s="406"/>
      <c r="H2310" s="406"/>
      <c r="I2310" s="406"/>
      <c r="J2310" s="407"/>
    </row>
    <row r="2311" spans="3:11" x14ac:dyDescent="0.25">
      <c r="C2311" s="57"/>
      <c r="D2311" s="58"/>
      <c r="E2311" s="58"/>
      <c r="F2311" s="58"/>
      <c r="G2311" s="58"/>
      <c r="H2311" s="58"/>
      <c r="I2311" s="58"/>
      <c r="J2311" s="59"/>
    </row>
    <row r="2312" spans="3:11" x14ac:dyDescent="0.25">
      <c r="C2312" s="63" t="s">
        <v>7697</v>
      </c>
      <c r="D2312" s="132"/>
      <c r="E2312" s="58"/>
      <c r="F2312" s="426" t="s">
        <v>9278</v>
      </c>
      <c r="G2312" s="426"/>
      <c r="H2312" s="133"/>
      <c r="I2312" s="58"/>
      <c r="J2312" s="59"/>
    </row>
    <row r="2313" spans="3:11" x14ac:dyDescent="0.25">
      <c r="C2313" s="57"/>
      <c r="D2313" s="58"/>
      <c r="E2313" s="58"/>
      <c r="F2313" s="58"/>
      <c r="G2313" s="58"/>
      <c r="H2313" s="58"/>
      <c r="I2313" s="58"/>
      <c r="J2313" s="59"/>
    </row>
    <row r="2314" spans="3:11" x14ac:dyDescent="0.25">
      <c r="C2314" s="63" t="s">
        <v>7696</v>
      </c>
      <c r="D2314" s="132"/>
      <c r="E2314" s="58"/>
      <c r="F2314" s="58"/>
      <c r="G2314" s="58"/>
      <c r="H2314" s="58"/>
      <c r="I2314" s="58"/>
      <c r="J2314" s="59"/>
    </row>
    <row r="2315" spans="3:11" x14ac:dyDescent="0.25">
      <c r="C2315" s="57"/>
      <c r="D2315" s="58"/>
      <c r="E2315" s="58"/>
      <c r="F2315" s="58"/>
      <c r="G2315" s="58"/>
      <c r="H2315" s="58"/>
      <c r="I2315" s="58"/>
      <c r="J2315" s="59"/>
    </row>
    <row r="2316" spans="3:11" x14ac:dyDescent="0.25">
      <c r="C2316" s="63" t="s">
        <v>7698</v>
      </c>
      <c r="D2316" s="132"/>
      <c r="E2316" s="58"/>
      <c r="F2316" s="58"/>
      <c r="G2316" s="58"/>
      <c r="H2316" s="58"/>
      <c r="I2316" s="58"/>
      <c r="J2316" s="59"/>
    </row>
    <row r="2317" spans="3:11" x14ac:dyDescent="0.25">
      <c r="C2317" s="57"/>
      <c r="D2317" s="58"/>
      <c r="E2317" s="58"/>
      <c r="F2317" s="58"/>
      <c r="G2317" s="58"/>
      <c r="H2317" s="58"/>
      <c r="I2317" s="58"/>
      <c r="J2317" s="59"/>
    </row>
    <row r="2318" spans="3:11" x14ac:dyDescent="0.25">
      <c r="C2318" s="408" t="str">
        <f>IF(D2314&gt;1,"Justifique cantidad de réplicas *","")</f>
        <v/>
      </c>
      <c r="D2318" s="409"/>
      <c r="E2318" s="304"/>
      <c r="F2318" s="304"/>
      <c r="G2318" s="304"/>
      <c r="H2318" s="304"/>
      <c r="I2318" s="304"/>
      <c r="J2318" s="59"/>
    </row>
    <row r="2319" spans="3:11" x14ac:dyDescent="0.25">
      <c r="C2319" s="60"/>
      <c r="D2319" s="61"/>
      <c r="E2319" s="61"/>
      <c r="F2319" s="61"/>
      <c r="G2319" s="61"/>
      <c r="H2319" s="61"/>
      <c r="I2319" s="61"/>
      <c r="J2319" s="62"/>
    </row>
    <row r="2321" spans="3:10" x14ac:dyDescent="0.25">
      <c r="C2321" s="279" t="s">
        <v>9277</v>
      </c>
      <c r="D2321" s="279"/>
      <c r="E2321" s="279"/>
      <c r="F2321" s="276"/>
      <c r="G2321" s="277"/>
      <c r="H2321" s="277"/>
      <c r="I2321" s="278"/>
    </row>
    <row r="2323" spans="3:10" x14ac:dyDescent="0.25">
      <c r="C2323" s="414" t="s">
        <v>9195</v>
      </c>
      <c r="D2323" s="415"/>
      <c r="E2323" s="415"/>
      <c r="F2323" s="415"/>
      <c r="G2323" s="415"/>
      <c r="H2323" s="415"/>
      <c r="I2323" s="415"/>
      <c r="J2323" s="416"/>
    </row>
    <row r="2325" spans="3:10" x14ac:dyDescent="0.25">
      <c r="C2325" s="20" t="s">
        <v>7566</v>
      </c>
      <c r="D2325" s="274"/>
      <c r="E2325" s="282"/>
      <c r="F2325" s="282"/>
      <c r="G2325" s="282"/>
      <c r="H2325" s="282"/>
      <c r="I2325" s="275"/>
    </row>
    <row r="2327" spans="3:10" x14ac:dyDescent="0.25">
      <c r="C2327" s="20" t="s">
        <v>7567</v>
      </c>
      <c r="D2327" s="79"/>
      <c r="F2327" s="20" t="s">
        <v>7568</v>
      </c>
      <c r="G2327" s="274"/>
      <c r="H2327" s="275"/>
    </row>
    <row r="2328" spans="3:10" x14ac:dyDescent="0.25">
      <c r="C2328" s="20"/>
      <c r="D2328" s="76" t="str">
        <f>IF(D2327&gt;0,VLOOKUP(D2327,Tablas!$K$5:$L$28,2,FALSE),"")</f>
        <v/>
      </c>
      <c r="E2328" s="19" t="str">
        <f>IF(D2327&gt;0,VLOOKUP(D2327,Tablas!$K$5:$M$28,3,FALSE),"")</f>
        <v/>
      </c>
      <c r="F2328" s="20"/>
      <c r="G2328" s="58"/>
    </row>
    <row r="2330" spans="3:10" x14ac:dyDescent="0.25">
      <c r="C2330" s="20" t="s">
        <v>7570</v>
      </c>
      <c r="D2330" s="79"/>
      <c r="F2330" s="20" t="s">
        <v>9226</v>
      </c>
      <c r="G2330" s="274"/>
      <c r="H2330" s="275"/>
    </row>
    <row r="2332" spans="3:10" x14ac:dyDescent="0.25">
      <c r="C2332" s="20" t="s">
        <v>7569</v>
      </c>
      <c r="D2332" s="79"/>
      <c r="F2332" s="20" t="s">
        <v>1180</v>
      </c>
      <c r="G2332" s="424" t="str">
        <f>IF(G2327&gt;0,VLOOKUP(I2332,Tablas!Y2204:AC4746,5,FALSE),"")</f>
        <v/>
      </c>
      <c r="H2332" s="425"/>
      <c r="I2332" s="19" t="str">
        <f>G2327&amp;D2327</f>
        <v/>
      </c>
    </row>
    <row r="2335" spans="3:10" x14ac:dyDescent="0.25">
      <c r="C2335" s="414" t="s">
        <v>9196</v>
      </c>
      <c r="D2335" s="415"/>
      <c r="E2335" s="415"/>
      <c r="F2335" s="415"/>
      <c r="G2335" s="415"/>
      <c r="H2335" s="415"/>
      <c r="I2335" s="415"/>
      <c r="J2335" s="416"/>
    </row>
    <row r="2337" spans="3:10" x14ac:dyDescent="0.25">
      <c r="C2337" s="20" t="s">
        <v>9198</v>
      </c>
      <c r="D2337" s="376"/>
      <c r="E2337" s="377"/>
      <c r="F2337" s="19" t="str">
        <f>IF(D2337=Tablas!$C$34,"Persona_Humana",IF(D2337=Tablas!$C$35,"Universidad",IF(D2337=Tablas!$C$36,"Escuela",IF(D2337=Tablas!$C$37,"Otras_Instituciones",""))))</f>
        <v/>
      </c>
    </row>
    <row r="2339" spans="3:10" x14ac:dyDescent="0.25">
      <c r="C2339" s="279" t="s">
        <v>9197</v>
      </c>
      <c r="D2339" s="421"/>
      <c r="E2339" s="399"/>
      <c r="F2339" s="400"/>
      <c r="G2339" s="400"/>
      <c r="H2339" s="400"/>
      <c r="I2339" s="400"/>
      <c r="J2339" s="401"/>
    </row>
    <row r="2341" spans="3:10" x14ac:dyDescent="0.25">
      <c r="C2341" s="75" t="str">
        <f>IF(OR(D2337=Tablas!$C$35,D2337=Tablas!$C$36,D2337=Tablas!$C$37),"Docentes","")</f>
        <v/>
      </c>
    </row>
    <row r="2343" spans="3:10" x14ac:dyDescent="0.25">
      <c r="C2343" s="179" t="str">
        <f>IF(OR(D2337=Tablas!$C$35,D2337=Tablas!$C$36,D2337=Tablas!$C$37),"CUIL/CUIT *","")</f>
        <v/>
      </c>
      <c r="D2343" s="179" t="str">
        <f>IF(OR(D2337=Tablas!$C$35,D2337=Tablas!$C$36,D2337=Tablas!$C$37),"Apellido *","")</f>
        <v/>
      </c>
      <c r="E2343" s="179" t="str">
        <f>IF(OR(D2337=Tablas!$C$35,D2337=Tablas!$C$36,D2337=Tablas!$C$37),"Nombre *","")</f>
        <v/>
      </c>
      <c r="F2343" s="179" t="str">
        <f>IF(OR(D2337=Tablas!$C$35,D2337=Tablas!$C$36,D2337=Tablas!$C$37),"Correo Electrónico *","")</f>
        <v/>
      </c>
      <c r="G2343" s="179" t="str">
        <f>IF(OR(D2337=Tablas!$C$35,D2337=Tablas!$C$36,D2337=Tablas!$C$37),"Trayectoria formativa del docente*","")</f>
        <v/>
      </c>
    </row>
    <row r="2344" spans="3:10" x14ac:dyDescent="0.25">
      <c r="C2344" s="177"/>
      <c r="D2344" s="178"/>
      <c r="E2344" s="178"/>
      <c r="F2344" s="178"/>
      <c r="G2344" s="178"/>
      <c r="I2344" s="96" t="str">
        <f>IF(AND(OR($D$137=Tablas!$C$35,$D$137=Tablas!$C$36,$D$137=Tablas!$C$37),C2344="",D2344="",E2344="",F2344="",G2344=""),"Debe completar los datos de al menos un docente del entrenamiento","")</f>
        <v/>
      </c>
    </row>
    <row r="2345" spans="3:10" x14ac:dyDescent="0.25">
      <c r="C2345" s="177"/>
      <c r="D2345" s="178"/>
      <c r="E2345" s="178"/>
      <c r="F2345" s="178"/>
      <c r="G2345" s="178"/>
    </row>
    <row r="2346" spans="3:10" x14ac:dyDescent="0.25">
      <c r="C2346" s="177"/>
      <c r="D2346" s="178"/>
      <c r="E2346" s="178"/>
      <c r="F2346" s="178"/>
      <c r="G2346" s="178"/>
    </row>
    <row r="2347" spans="3:10" x14ac:dyDescent="0.25">
      <c r="C2347" s="177"/>
      <c r="D2347" s="178"/>
      <c r="E2347" s="178"/>
      <c r="F2347" s="178"/>
      <c r="G2347" s="178"/>
    </row>
    <row r="2348" spans="3:10" x14ac:dyDescent="0.25">
      <c r="C2348" s="177"/>
      <c r="D2348" s="178"/>
      <c r="E2348" s="178"/>
      <c r="F2348" s="178"/>
      <c r="G2348" s="178"/>
    </row>
    <row r="2349" spans="3:10" x14ac:dyDescent="0.25">
      <c r="C2349" s="177"/>
      <c r="D2349" s="178"/>
      <c r="E2349" s="178"/>
      <c r="F2349" s="178"/>
      <c r="G2349" s="178"/>
    </row>
    <row r="2350" spans="3:10" x14ac:dyDescent="0.25">
      <c r="C2350" s="177"/>
      <c r="D2350" s="178"/>
      <c r="E2350" s="178"/>
      <c r="F2350" s="178"/>
      <c r="G2350" s="178"/>
    </row>
    <row r="2351" spans="3:10" x14ac:dyDescent="0.25">
      <c r="C2351" s="177"/>
      <c r="D2351" s="178"/>
      <c r="E2351" s="178"/>
      <c r="F2351" s="178"/>
      <c r="G2351" s="178"/>
    </row>
    <row r="2352" spans="3:10" x14ac:dyDescent="0.25">
      <c r="C2352" s="177"/>
      <c r="D2352" s="178"/>
      <c r="E2352" s="178"/>
      <c r="F2352" s="178"/>
      <c r="G2352" s="178"/>
    </row>
    <row r="2353" spans="2:17" x14ac:dyDescent="0.25">
      <c r="C2353" s="177"/>
      <c r="D2353" s="178"/>
      <c r="E2353" s="178"/>
      <c r="F2353" s="178"/>
      <c r="G2353" s="178"/>
    </row>
    <row r="2354" spans="2:17" x14ac:dyDescent="0.25">
      <c r="C2354" s="177"/>
      <c r="D2354" s="178"/>
      <c r="E2354" s="178"/>
      <c r="F2354" s="178"/>
      <c r="G2354" s="178"/>
    </row>
    <row r="2355" spans="2:17" x14ac:dyDescent="0.25">
      <c r="C2355" s="177"/>
      <c r="D2355" s="178"/>
      <c r="E2355" s="178"/>
      <c r="F2355" s="178"/>
      <c r="G2355" s="178"/>
    </row>
    <row r="2356" spans="2:17" x14ac:dyDescent="0.25">
      <c r="C2356" s="177"/>
      <c r="D2356" s="178"/>
      <c r="E2356" s="178"/>
      <c r="F2356" s="178"/>
      <c r="G2356" s="178"/>
    </row>
    <row r="2357" spans="2:17" x14ac:dyDescent="0.25">
      <c r="C2357" s="177"/>
      <c r="D2357" s="178"/>
      <c r="E2357" s="178"/>
      <c r="F2357" s="178"/>
      <c r="G2357" s="178"/>
    </row>
    <row r="2358" spans="2:17" x14ac:dyDescent="0.25">
      <c r="C2358" s="177"/>
      <c r="D2358" s="178"/>
      <c r="E2358" s="178"/>
      <c r="F2358" s="178"/>
      <c r="G2358" s="178"/>
    </row>
    <row r="2361" spans="2:17" ht="15.75" x14ac:dyDescent="0.25">
      <c r="B2361" s="271" t="s">
        <v>9201</v>
      </c>
      <c r="C2361" s="271"/>
      <c r="D2361" s="271"/>
      <c r="E2361" s="271"/>
      <c r="F2361" s="271"/>
      <c r="G2361" s="271"/>
      <c r="H2361" s="271"/>
      <c r="I2361" s="271"/>
      <c r="J2361" s="271"/>
      <c r="K2361" s="271"/>
      <c r="L2361" s="271"/>
      <c r="M2361" s="271"/>
      <c r="N2361" s="271"/>
      <c r="O2361" s="271"/>
      <c r="P2361" s="271"/>
      <c r="Q2361" s="271"/>
    </row>
    <row r="2364" spans="2:17" x14ac:dyDescent="0.25">
      <c r="D2364" s="102" t="s">
        <v>9202</v>
      </c>
      <c r="E2364" s="102" t="s">
        <v>9203</v>
      </c>
    </row>
    <row r="2365" spans="2:17" x14ac:dyDescent="0.25">
      <c r="C2365" s="64" t="s">
        <v>7585</v>
      </c>
      <c r="D2365" s="134"/>
      <c r="E2365" s="134"/>
    </row>
    <row r="2366" spans="2:17" x14ac:dyDescent="0.25">
      <c r="C2366" s="102" t="s">
        <v>7586</v>
      </c>
      <c r="D2366" s="64">
        <f>+D2365</f>
        <v>0</v>
      </c>
      <c r="E2366" s="64">
        <f>+E2365</f>
        <v>0</v>
      </c>
    </row>
    <row r="2368" spans="2:17" ht="15.75" x14ac:dyDescent="0.25">
      <c r="B2368" s="271" t="s">
        <v>9279</v>
      </c>
      <c r="C2368" s="271"/>
      <c r="D2368" s="271"/>
      <c r="E2368" s="271"/>
      <c r="F2368" s="271"/>
      <c r="G2368" s="271"/>
      <c r="H2368" s="271"/>
      <c r="I2368" s="271"/>
      <c r="J2368" s="271"/>
      <c r="K2368" s="271"/>
      <c r="L2368" s="271"/>
      <c r="M2368" s="271"/>
      <c r="N2368" s="271"/>
      <c r="O2368" s="271"/>
      <c r="P2368" s="271"/>
      <c r="Q2368" s="271"/>
    </row>
    <row r="2370" spans="3:16" x14ac:dyDescent="0.25">
      <c r="C2370" s="355" t="s">
        <v>9280</v>
      </c>
      <c r="D2370" s="355"/>
      <c r="E2370" s="355"/>
      <c r="F2370" s="355"/>
      <c r="G2370" s="355"/>
      <c r="H2370" s="433"/>
      <c r="I2370" s="164"/>
    </row>
    <row r="2372" spans="3:16" x14ac:dyDescent="0.25">
      <c r="C2372" s="20" t="str">
        <f>IF(I2370="SI","¿Cuántos? *","")</f>
        <v/>
      </c>
      <c r="D2372" s="187"/>
    </row>
    <row r="2374" spans="3:16" x14ac:dyDescent="0.25">
      <c r="C2374" s="288" t="str">
        <f>IF(I2370="SI","¿En qué puestos serán incorporados? *","")</f>
        <v/>
      </c>
      <c r="D2374" s="288"/>
      <c r="E2374" s="432"/>
      <c r="F2374" s="432"/>
      <c r="G2374" s="432"/>
      <c r="H2374" s="432"/>
      <c r="I2374" s="432"/>
      <c r="J2374" s="432"/>
      <c r="K2374" s="432"/>
      <c r="L2374" s="432"/>
      <c r="M2374" s="432"/>
      <c r="N2374" s="432"/>
      <c r="O2374" s="432"/>
      <c r="P2374" s="432"/>
    </row>
    <row r="2376" spans="3:16" x14ac:dyDescent="0.25">
      <c r="C2376" s="355" t="str">
        <f>IF(I2370="SI","Indique a que grupo pertenecen los desocupados a incorporar *","")</f>
        <v/>
      </c>
      <c r="D2376" s="355"/>
      <c r="E2376" s="355"/>
      <c r="F2376" s="355"/>
      <c r="G2376" s="355"/>
      <c r="H2376" s="355"/>
    </row>
    <row r="2378" spans="3:16" x14ac:dyDescent="0.25">
      <c r="C2378" s="38"/>
      <c r="D2378" s="38"/>
      <c r="E2378" s="166" t="str">
        <f>IF(I2370="SI","18 a 24 años","")</f>
        <v/>
      </c>
      <c r="F2378" s="166" t="str">
        <f>IF(I2370="SI","25 a 44 años","")</f>
        <v/>
      </c>
      <c r="G2378" s="166" t="str">
        <f>IF(I2370="SI","Mayores de 45 años","")</f>
        <v/>
      </c>
      <c r="H2378" s="166" t="str">
        <f>IF(I2370="SI","Total","")</f>
        <v/>
      </c>
    </row>
    <row r="2379" spans="3:16" x14ac:dyDescent="0.25">
      <c r="C2379" s="395" t="str">
        <f>IF(I2370="SI","En general","")</f>
        <v/>
      </c>
      <c r="D2379" s="395"/>
      <c r="E2379" s="188"/>
      <c r="F2379" s="188"/>
      <c r="G2379" s="188"/>
      <c r="H2379" s="189" t="str">
        <f>IF(I2370="SI",+E2379+F2379+G2379,"")</f>
        <v/>
      </c>
    </row>
    <row r="2380" spans="3:16" x14ac:dyDescent="0.25">
      <c r="C2380" s="395" t="str">
        <f>IF(I2370="SI","Con Discapacidad ","")</f>
        <v/>
      </c>
      <c r="D2380" s="395"/>
      <c r="E2380" s="188"/>
      <c r="F2380" s="188"/>
      <c r="G2380" s="188"/>
      <c r="H2380" s="189" t="str">
        <f>IF(I2370="SI",+E2380+F2380+G2380,"")</f>
        <v/>
      </c>
    </row>
    <row r="2381" spans="3:16" x14ac:dyDescent="0.25">
      <c r="C2381" s="395" t="str">
        <f>IF(I2370="SI","Incluidos en el Seguro de Capacitación y Empleo (SCyE)","")</f>
        <v/>
      </c>
      <c r="D2381" s="395"/>
      <c r="E2381" s="188"/>
      <c r="F2381" s="188"/>
      <c r="G2381" s="188"/>
      <c r="H2381" s="189" t="str">
        <f>IF(I2370="SI",+E2381+F2381+G2381,"")</f>
        <v/>
      </c>
    </row>
    <row r="2382" spans="3:16" x14ac:dyDescent="0.25">
      <c r="C2382" s="386" t="str">
        <f>IF(I2370="SI","Total","")</f>
        <v/>
      </c>
      <c r="D2382" s="386"/>
      <c r="E2382" s="189" t="str">
        <f>IF(I2370="SI",+E2379+E2380+E2381,"")</f>
        <v/>
      </c>
      <c r="F2382" s="189" t="str">
        <f>IF(I2370="SI",+F2381+F2380+F2379,"")</f>
        <v/>
      </c>
      <c r="G2382" s="189" t="str">
        <f>IF(I2370="SI",+G2381+G2380+G2379,"")</f>
        <v/>
      </c>
      <c r="H2382" s="189" t="str">
        <f>IF(I2370="SI",+H2379+H2380+H2381,"")</f>
        <v/>
      </c>
    </row>
    <row r="2385" spans="2:17" ht="15.75" x14ac:dyDescent="0.25">
      <c r="B2385" s="271" t="s">
        <v>9281</v>
      </c>
      <c r="C2385" s="271"/>
      <c r="D2385" s="271"/>
      <c r="E2385" s="271"/>
      <c r="F2385" s="271"/>
      <c r="G2385" s="271"/>
      <c r="H2385" s="271"/>
      <c r="I2385" s="271"/>
      <c r="J2385" s="271"/>
      <c r="K2385" s="271"/>
      <c r="L2385" s="271"/>
      <c r="M2385" s="271"/>
      <c r="N2385" s="271"/>
      <c r="O2385" s="271"/>
      <c r="P2385" s="271"/>
      <c r="Q2385" s="271"/>
    </row>
    <row r="2388" spans="2:17" ht="60" customHeight="1" x14ac:dyDescent="0.25">
      <c r="C2388" s="392" t="str">
        <f>IF('Empresa Cooperativa'!D2212=Tablas!C2204,"Tamaño de la empresa según dotación de personal","")</f>
        <v>Tamaño de la empresa según dotación de personal</v>
      </c>
      <c r="D2388" s="392" t="s">
        <v>9282</v>
      </c>
      <c r="E2388" s="435" t="s">
        <v>9286</v>
      </c>
      <c r="F2388" s="435"/>
      <c r="G2388" s="435"/>
    </row>
    <row r="2389" spans="2:17" ht="30" x14ac:dyDescent="0.25">
      <c r="C2389" s="392"/>
      <c r="D2389" s="392"/>
      <c r="E2389" s="110" t="s">
        <v>9283</v>
      </c>
      <c r="F2389" s="110" t="s">
        <v>9284</v>
      </c>
      <c r="G2389" s="169" t="s">
        <v>9285</v>
      </c>
    </row>
    <row r="2390" spans="2:17" x14ac:dyDescent="0.25">
      <c r="C23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23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23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2390" s="120"/>
      <c r="G2390" s="119" t="e">
        <f>+E2390+F2390</f>
        <v>#VALUE!</v>
      </c>
    </row>
    <row r="2393" spans="2:17" x14ac:dyDescent="0.25">
      <c r="C2393" s="436" t="s">
        <v>9287</v>
      </c>
      <c r="D2393" s="437"/>
      <c r="E2393" s="437"/>
      <c r="F2393" s="437"/>
      <c r="G2393" s="437"/>
      <c r="H2393" s="115"/>
      <c r="I2393" s="115"/>
      <c r="J2393" s="115"/>
    </row>
    <row r="2394" spans="2:17" ht="60" x14ac:dyDescent="0.25">
      <c r="C2394" s="169" t="s">
        <v>9288</v>
      </c>
      <c r="D2394" s="169" t="s">
        <v>9289</v>
      </c>
      <c r="E2394" s="169" t="s">
        <v>9321</v>
      </c>
      <c r="F2394" s="169" t="s">
        <v>9290</v>
      </c>
      <c r="G2394" s="169" t="s">
        <v>9291</v>
      </c>
      <c r="H2394" s="104"/>
      <c r="I2394" s="104"/>
      <c r="J2394" s="104"/>
      <c r="K2394" s="104"/>
    </row>
    <row r="2395" spans="2:17" x14ac:dyDescent="0.25">
      <c r="C2395" s="118">
        <f>+D2372</f>
        <v>0</v>
      </c>
      <c r="D2395" s="140" t="str">
        <f>+E2390</f>
        <v/>
      </c>
      <c r="E2395" s="139">
        <f>+D2316</f>
        <v>0</v>
      </c>
      <c r="F2395" s="120" t="e">
        <f>C2395*D2395*E2395</f>
        <v>#VALUE!</v>
      </c>
      <c r="G2395" s="135"/>
      <c r="H2395" s="116"/>
      <c r="I2395" s="58"/>
      <c r="J2395" s="58"/>
      <c r="K2395" s="58"/>
    </row>
    <row r="2396" spans="2:17" x14ac:dyDescent="0.25">
      <c r="C2396" s="58"/>
      <c r="D2396" s="58"/>
      <c r="E2396" s="58"/>
      <c r="F2396" s="58"/>
      <c r="G2396" s="58"/>
      <c r="H2396" s="58"/>
      <c r="I2396" s="58"/>
      <c r="J2396" s="58"/>
    </row>
    <row r="2397" spans="2:17" x14ac:dyDescent="0.25">
      <c r="C2397" s="113"/>
      <c r="D2397" s="114"/>
      <c r="E2397" s="58"/>
      <c r="F2397" s="58"/>
      <c r="G2397" s="58"/>
      <c r="H2397" s="58"/>
      <c r="I2397" s="58"/>
      <c r="J2397" s="58"/>
    </row>
    <row r="2398" spans="2:17" ht="15.75" x14ac:dyDescent="0.25">
      <c r="B2398" s="271" t="s">
        <v>9207</v>
      </c>
      <c r="C2398" s="271"/>
      <c r="D2398" s="271"/>
      <c r="E2398" s="271"/>
      <c r="F2398" s="271"/>
      <c r="G2398" s="271"/>
      <c r="H2398" s="271"/>
      <c r="I2398" s="271"/>
      <c r="J2398" s="271"/>
      <c r="K2398" s="271"/>
      <c r="L2398" s="271"/>
      <c r="M2398" s="271"/>
      <c r="N2398" s="271"/>
      <c r="O2398" s="271"/>
      <c r="P2398" s="271"/>
      <c r="Q2398" s="271"/>
    </row>
    <row r="2400" spans="2:17" x14ac:dyDescent="0.25">
      <c r="B2400" s="288"/>
      <c r="C2400" s="288"/>
      <c r="D2400" s="288"/>
      <c r="E2400" s="288"/>
      <c r="F2400" s="288"/>
      <c r="G2400" s="288"/>
      <c r="H2400" s="288"/>
      <c r="I2400" s="288"/>
      <c r="J2400" s="288"/>
      <c r="K2400" s="288"/>
      <c r="L2400" s="288"/>
      <c r="M2400" s="288"/>
      <c r="N2400" s="288"/>
      <c r="O2400" s="288"/>
      <c r="P2400" s="288"/>
      <c r="Q2400" s="288"/>
    </row>
    <row r="2402" spans="2:17" ht="45.75" customHeight="1" x14ac:dyDescent="0.25">
      <c r="D2402" s="390" t="s">
        <v>9292</v>
      </c>
      <c r="E2402" s="391"/>
      <c r="F2402" s="390" t="s">
        <v>9293</v>
      </c>
      <c r="G2402" s="391"/>
      <c r="H2402" s="390" t="s">
        <v>9294</v>
      </c>
      <c r="I2402" s="392"/>
      <c r="J2402" s="392"/>
    </row>
    <row r="2403" spans="2:17" x14ac:dyDescent="0.25">
      <c r="D2403" s="393"/>
      <c r="E2403" s="393"/>
      <c r="F2403" s="394"/>
      <c r="G2403" s="394"/>
      <c r="H2403" s="394"/>
      <c r="I2403" s="394"/>
      <c r="J2403" s="394"/>
    </row>
    <row r="2404" spans="2:17" x14ac:dyDescent="0.25">
      <c r="D2404" s="393"/>
      <c r="E2404" s="393"/>
      <c r="F2404" s="394"/>
      <c r="G2404" s="394"/>
      <c r="H2404" s="394"/>
      <c r="I2404" s="394"/>
      <c r="J2404" s="394"/>
    </row>
    <row r="2405" spans="2:17" x14ac:dyDescent="0.25">
      <c r="D2405" s="393"/>
      <c r="E2405" s="393"/>
      <c r="F2405" s="394"/>
      <c r="G2405" s="394"/>
      <c r="H2405" s="394"/>
      <c r="I2405" s="394"/>
      <c r="J2405" s="394"/>
    </row>
    <row r="2406" spans="2:17" x14ac:dyDescent="0.25">
      <c r="D2406" s="393"/>
      <c r="E2406" s="393"/>
      <c r="F2406" s="394"/>
      <c r="G2406" s="394"/>
      <c r="H2406" s="394"/>
      <c r="I2406" s="394"/>
      <c r="J2406" s="394"/>
    </row>
    <row r="2409" spans="2:17" ht="15.75" x14ac:dyDescent="0.25">
      <c r="B2409" s="271" t="s">
        <v>9210</v>
      </c>
      <c r="C2409" s="271"/>
      <c r="D2409" s="271"/>
      <c r="E2409" s="271"/>
      <c r="F2409" s="271"/>
      <c r="G2409" s="271"/>
      <c r="H2409" s="271"/>
      <c r="I2409" s="271"/>
      <c r="J2409" s="271"/>
      <c r="K2409" s="271"/>
      <c r="L2409" s="271"/>
      <c r="M2409" s="271"/>
      <c r="N2409" s="271"/>
      <c r="O2409" s="271"/>
      <c r="P2409" s="271"/>
      <c r="Q2409" s="271"/>
    </row>
    <row r="2412" spans="2:17" x14ac:dyDescent="0.25">
      <c r="C2412" s="20" t="s">
        <v>9211</v>
      </c>
    </row>
    <row r="2414" spans="2:17" x14ac:dyDescent="0.25">
      <c r="C2414" s="438"/>
      <c r="D2414" s="439"/>
      <c r="E2414" s="439"/>
      <c r="F2414" s="439"/>
      <c r="G2414" s="439"/>
      <c r="H2414" s="439"/>
      <c r="I2414" s="439"/>
      <c r="J2414" s="439"/>
      <c r="K2414" s="439"/>
      <c r="L2414" s="439"/>
      <c r="M2414" s="439"/>
      <c r="N2414" s="439"/>
      <c r="O2414" s="439"/>
      <c r="P2414" s="440"/>
    </row>
    <row r="2415" spans="2:17" x14ac:dyDescent="0.25">
      <c r="C2415" s="441"/>
      <c r="D2415" s="442"/>
      <c r="E2415" s="442"/>
      <c r="F2415" s="442"/>
      <c r="G2415" s="442"/>
      <c r="H2415" s="442"/>
      <c r="I2415" s="442"/>
      <c r="J2415" s="442"/>
      <c r="K2415" s="442"/>
      <c r="L2415" s="442"/>
      <c r="M2415" s="442"/>
      <c r="N2415" s="442"/>
      <c r="O2415" s="442"/>
      <c r="P2415" s="443"/>
    </row>
    <row r="2416" spans="2:17" x14ac:dyDescent="0.25">
      <c r="C2416" s="441"/>
      <c r="D2416" s="442"/>
      <c r="E2416" s="442"/>
      <c r="F2416" s="442"/>
      <c r="G2416" s="442"/>
      <c r="H2416" s="442"/>
      <c r="I2416" s="442"/>
      <c r="J2416" s="442"/>
      <c r="K2416" s="442"/>
      <c r="L2416" s="442"/>
      <c r="M2416" s="442"/>
      <c r="N2416" s="442"/>
      <c r="O2416" s="442"/>
      <c r="P2416" s="443"/>
    </row>
    <row r="2417" spans="3:16" x14ac:dyDescent="0.25">
      <c r="C2417" s="441"/>
      <c r="D2417" s="442"/>
      <c r="E2417" s="442"/>
      <c r="F2417" s="442"/>
      <c r="G2417" s="442"/>
      <c r="H2417" s="442"/>
      <c r="I2417" s="442"/>
      <c r="J2417" s="442"/>
      <c r="K2417" s="442"/>
      <c r="L2417" s="442"/>
      <c r="M2417" s="442"/>
      <c r="N2417" s="442"/>
      <c r="O2417" s="442"/>
      <c r="P2417" s="443"/>
    </row>
    <row r="2418" spans="3:16" x14ac:dyDescent="0.25">
      <c r="C2418" s="441"/>
      <c r="D2418" s="442"/>
      <c r="E2418" s="442"/>
      <c r="F2418" s="442"/>
      <c r="G2418" s="442"/>
      <c r="H2418" s="442"/>
      <c r="I2418" s="442"/>
      <c r="J2418" s="442"/>
      <c r="K2418" s="442"/>
      <c r="L2418" s="442"/>
      <c r="M2418" s="442"/>
      <c r="N2418" s="442"/>
      <c r="O2418" s="442"/>
      <c r="P2418" s="443"/>
    </row>
    <row r="2419" spans="3:16" x14ac:dyDescent="0.25">
      <c r="C2419" s="444"/>
      <c r="D2419" s="445"/>
      <c r="E2419" s="445"/>
      <c r="F2419" s="445"/>
      <c r="G2419" s="445"/>
      <c r="H2419" s="445"/>
      <c r="I2419" s="445"/>
      <c r="J2419" s="445"/>
      <c r="K2419" s="445"/>
      <c r="L2419" s="445"/>
      <c r="M2419" s="445"/>
      <c r="N2419" s="445"/>
      <c r="O2419" s="445"/>
      <c r="P2419" s="446"/>
    </row>
    <row r="2421" spans="3:16" x14ac:dyDescent="0.25">
      <c r="C2421" s="20" t="s">
        <v>9212</v>
      </c>
    </row>
    <row r="2423" spans="3:16" x14ac:dyDescent="0.25">
      <c r="C2423" s="438"/>
      <c r="D2423" s="439"/>
      <c r="E2423" s="439"/>
      <c r="F2423" s="439"/>
      <c r="G2423" s="439"/>
      <c r="H2423" s="439"/>
      <c r="I2423" s="439"/>
      <c r="J2423" s="439"/>
      <c r="K2423" s="439"/>
      <c r="L2423" s="439"/>
      <c r="M2423" s="439"/>
      <c r="N2423" s="439"/>
      <c r="O2423" s="439"/>
      <c r="P2423" s="440"/>
    </row>
    <row r="2424" spans="3:16" x14ac:dyDescent="0.25">
      <c r="C2424" s="441"/>
      <c r="D2424" s="442"/>
      <c r="E2424" s="442"/>
      <c r="F2424" s="442"/>
      <c r="G2424" s="442"/>
      <c r="H2424" s="442"/>
      <c r="I2424" s="442"/>
      <c r="J2424" s="442"/>
      <c r="K2424" s="442"/>
      <c r="L2424" s="442"/>
      <c r="M2424" s="442"/>
      <c r="N2424" s="442"/>
      <c r="O2424" s="442"/>
      <c r="P2424" s="443"/>
    </row>
    <row r="2425" spans="3:16" x14ac:dyDescent="0.25">
      <c r="C2425" s="441"/>
      <c r="D2425" s="442"/>
      <c r="E2425" s="442"/>
      <c r="F2425" s="442"/>
      <c r="G2425" s="442"/>
      <c r="H2425" s="442"/>
      <c r="I2425" s="442"/>
      <c r="J2425" s="442"/>
      <c r="K2425" s="442"/>
      <c r="L2425" s="442"/>
      <c r="M2425" s="442"/>
      <c r="N2425" s="442"/>
      <c r="O2425" s="442"/>
      <c r="P2425" s="443"/>
    </row>
    <row r="2426" spans="3:16" x14ac:dyDescent="0.25">
      <c r="C2426" s="441"/>
      <c r="D2426" s="442"/>
      <c r="E2426" s="442"/>
      <c r="F2426" s="442"/>
      <c r="G2426" s="442"/>
      <c r="H2426" s="442"/>
      <c r="I2426" s="442"/>
      <c r="J2426" s="442"/>
      <c r="K2426" s="442"/>
      <c r="L2426" s="442"/>
      <c r="M2426" s="442"/>
      <c r="N2426" s="442"/>
      <c r="O2426" s="442"/>
      <c r="P2426" s="443"/>
    </row>
    <row r="2427" spans="3:16" x14ac:dyDescent="0.25">
      <c r="C2427" s="441"/>
      <c r="D2427" s="442"/>
      <c r="E2427" s="442"/>
      <c r="F2427" s="442"/>
      <c r="G2427" s="442"/>
      <c r="H2427" s="442"/>
      <c r="I2427" s="442"/>
      <c r="J2427" s="442"/>
      <c r="K2427" s="442"/>
      <c r="L2427" s="442"/>
      <c r="M2427" s="442"/>
      <c r="N2427" s="442"/>
      <c r="O2427" s="442"/>
      <c r="P2427" s="443"/>
    </row>
    <row r="2428" spans="3:16" x14ac:dyDescent="0.25">
      <c r="C2428" s="444"/>
      <c r="D2428" s="445"/>
      <c r="E2428" s="445"/>
      <c r="F2428" s="445"/>
      <c r="G2428" s="445"/>
      <c r="H2428" s="445"/>
      <c r="I2428" s="445"/>
      <c r="J2428" s="445"/>
      <c r="K2428" s="445"/>
      <c r="L2428" s="445"/>
      <c r="M2428" s="445"/>
      <c r="N2428" s="445"/>
      <c r="O2428" s="445"/>
      <c r="P2428" s="446"/>
    </row>
    <row r="2430" spans="3:16" x14ac:dyDescent="0.25">
      <c r="C2430" s="20" t="s">
        <v>9295</v>
      </c>
    </row>
    <row r="2432" spans="3:16" x14ac:dyDescent="0.25">
      <c r="C2432" s="438"/>
      <c r="D2432" s="439"/>
      <c r="E2432" s="439"/>
      <c r="F2432" s="439"/>
      <c r="G2432" s="439"/>
      <c r="H2432" s="439"/>
      <c r="I2432" s="439"/>
      <c r="J2432" s="439"/>
      <c r="K2432" s="439"/>
      <c r="L2432" s="439"/>
      <c r="M2432" s="439"/>
      <c r="N2432" s="439"/>
      <c r="O2432" s="439"/>
      <c r="P2432" s="440"/>
    </row>
    <row r="2433" spans="3:16" x14ac:dyDescent="0.25">
      <c r="C2433" s="441"/>
      <c r="D2433" s="442"/>
      <c r="E2433" s="442"/>
      <c r="F2433" s="442"/>
      <c r="G2433" s="442"/>
      <c r="H2433" s="442"/>
      <c r="I2433" s="442"/>
      <c r="J2433" s="442"/>
      <c r="K2433" s="442"/>
      <c r="L2433" s="442"/>
      <c r="M2433" s="442"/>
      <c r="N2433" s="442"/>
      <c r="O2433" s="442"/>
      <c r="P2433" s="443"/>
    </row>
    <row r="2434" spans="3:16" x14ac:dyDescent="0.25">
      <c r="C2434" s="441"/>
      <c r="D2434" s="442"/>
      <c r="E2434" s="442"/>
      <c r="F2434" s="442"/>
      <c r="G2434" s="442"/>
      <c r="H2434" s="442"/>
      <c r="I2434" s="442"/>
      <c r="J2434" s="442"/>
      <c r="K2434" s="442"/>
      <c r="L2434" s="442"/>
      <c r="M2434" s="442"/>
      <c r="N2434" s="442"/>
      <c r="O2434" s="442"/>
      <c r="P2434" s="443"/>
    </row>
    <row r="2435" spans="3:16" x14ac:dyDescent="0.25">
      <c r="C2435" s="441"/>
      <c r="D2435" s="442"/>
      <c r="E2435" s="442"/>
      <c r="F2435" s="442"/>
      <c r="G2435" s="442"/>
      <c r="H2435" s="442"/>
      <c r="I2435" s="442"/>
      <c r="J2435" s="442"/>
      <c r="K2435" s="442"/>
      <c r="L2435" s="442"/>
      <c r="M2435" s="442"/>
      <c r="N2435" s="442"/>
      <c r="O2435" s="442"/>
      <c r="P2435" s="443"/>
    </row>
    <row r="2436" spans="3:16" x14ac:dyDescent="0.25">
      <c r="C2436" s="441"/>
      <c r="D2436" s="442"/>
      <c r="E2436" s="442"/>
      <c r="F2436" s="442"/>
      <c r="G2436" s="442"/>
      <c r="H2436" s="442"/>
      <c r="I2436" s="442"/>
      <c r="J2436" s="442"/>
      <c r="K2436" s="442"/>
      <c r="L2436" s="442"/>
      <c r="M2436" s="442"/>
      <c r="N2436" s="442"/>
      <c r="O2436" s="442"/>
      <c r="P2436" s="443"/>
    </row>
    <row r="2437" spans="3:16" x14ac:dyDescent="0.25">
      <c r="C2437" s="444"/>
      <c r="D2437" s="445"/>
      <c r="E2437" s="445"/>
      <c r="F2437" s="445"/>
      <c r="G2437" s="445"/>
      <c r="H2437" s="445"/>
      <c r="I2437" s="445"/>
      <c r="J2437" s="445"/>
      <c r="K2437" s="445"/>
      <c r="L2437" s="445"/>
      <c r="M2437" s="445"/>
      <c r="N2437" s="445"/>
      <c r="O2437" s="445"/>
      <c r="P2437" s="446"/>
    </row>
    <row r="2439" spans="3:16" x14ac:dyDescent="0.25">
      <c r="C2439" s="20" t="s">
        <v>9296</v>
      </c>
    </row>
    <row r="2441" spans="3:16" x14ac:dyDescent="0.25">
      <c r="C2441" s="438"/>
      <c r="D2441" s="439"/>
      <c r="E2441" s="439"/>
      <c r="F2441" s="439"/>
      <c r="G2441" s="439"/>
      <c r="H2441" s="439"/>
      <c r="I2441" s="439"/>
      <c r="J2441" s="439"/>
      <c r="K2441" s="439"/>
      <c r="L2441" s="439"/>
      <c r="M2441" s="439"/>
      <c r="N2441" s="439"/>
      <c r="O2441" s="439"/>
      <c r="P2441" s="440"/>
    </row>
    <row r="2442" spans="3:16" x14ac:dyDescent="0.25">
      <c r="C2442" s="441"/>
      <c r="D2442" s="442"/>
      <c r="E2442" s="442"/>
      <c r="F2442" s="442"/>
      <c r="G2442" s="442"/>
      <c r="H2442" s="442"/>
      <c r="I2442" s="442"/>
      <c r="J2442" s="442"/>
      <c r="K2442" s="442"/>
      <c r="L2442" s="442"/>
      <c r="M2442" s="442"/>
      <c r="N2442" s="442"/>
      <c r="O2442" s="442"/>
      <c r="P2442" s="443"/>
    </row>
    <row r="2443" spans="3:16" x14ac:dyDescent="0.25">
      <c r="C2443" s="441"/>
      <c r="D2443" s="442"/>
      <c r="E2443" s="442"/>
      <c r="F2443" s="442"/>
      <c r="G2443" s="442"/>
      <c r="H2443" s="442"/>
      <c r="I2443" s="442"/>
      <c r="J2443" s="442"/>
      <c r="K2443" s="442"/>
      <c r="L2443" s="442"/>
      <c r="M2443" s="442"/>
      <c r="N2443" s="442"/>
      <c r="O2443" s="442"/>
      <c r="P2443" s="443"/>
    </row>
    <row r="2444" spans="3:16" x14ac:dyDescent="0.25">
      <c r="C2444" s="441"/>
      <c r="D2444" s="442"/>
      <c r="E2444" s="442"/>
      <c r="F2444" s="442"/>
      <c r="G2444" s="442"/>
      <c r="H2444" s="442"/>
      <c r="I2444" s="442"/>
      <c r="J2444" s="442"/>
      <c r="K2444" s="442"/>
      <c r="L2444" s="442"/>
      <c r="M2444" s="442"/>
      <c r="N2444" s="442"/>
      <c r="O2444" s="442"/>
      <c r="P2444" s="443"/>
    </row>
    <row r="2445" spans="3:16" x14ac:dyDescent="0.25">
      <c r="C2445" s="441"/>
      <c r="D2445" s="442"/>
      <c r="E2445" s="442"/>
      <c r="F2445" s="442"/>
      <c r="G2445" s="442"/>
      <c r="H2445" s="442"/>
      <c r="I2445" s="442"/>
      <c r="J2445" s="442"/>
      <c r="K2445" s="442"/>
      <c r="L2445" s="442"/>
      <c r="M2445" s="442"/>
      <c r="N2445" s="442"/>
      <c r="O2445" s="442"/>
      <c r="P2445" s="443"/>
    </row>
    <row r="2446" spans="3:16" x14ac:dyDescent="0.25">
      <c r="C2446" s="444"/>
      <c r="D2446" s="445"/>
      <c r="E2446" s="445"/>
      <c r="F2446" s="445"/>
      <c r="G2446" s="445"/>
      <c r="H2446" s="445"/>
      <c r="I2446" s="445"/>
      <c r="J2446" s="445"/>
      <c r="K2446" s="445"/>
      <c r="L2446" s="445"/>
      <c r="M2446" s="445"/>
      <c r="N2446" s="445"/>
      <c r="O2446" s="445"/>
      <c r="P2446" s="446"/>
    </row>
    <row r="2448" spans="3:16" x14ac:dyDescent="0.25">
      <c r="C2448" s="20" t="s">
        <v>9297</v>
      </c>
    </row>
    <row r="2450" spans="2:17" x14ac:dyDescent="0.25">
      <c r="C2450" s="438"/>
      <c r="D2450" s="439"/>
      <c r="E2450" s="439"/>
      <c r="F2450" s="439"/>
      <c r="G2450" s="439"/>
      <c r="H2450" s="439"/>
      <c r="I2450" s="439"/>
      <c r="J2450" s="439"/>
      <c r="K2450" s="439"/>
      <c r="L2450" s="439"/>
      <c r="M2450" s="439"/>
      <c r="N2450" s="439"/>
      <c r="O2450" s="439"/>
      <c r="P2450" s="440"/>
    </row>
    <row r="2451" spans="2:17" x14ac:dyDescent="0.25">
      <c r="C2451" s="441"/>
      <c r="D2451" s="442"/>
      <c r="E2451" s="442"/>
      <c r="F2451" s="442"/>
      <c r="G2451" s="442"/>
      <c r="H2451" s="442"/>
      <c r="I2451" s="442"/>
      <c r="J2451" s="442"/>
      <c r="K2451" s="442"/>
      <c r="L2451" s="442"/>
      <c r="M2451" s="442"/>
      <c r="N2451" s="442"/>
      <c r="O2451" s="442"/>
      <c r="P2451" s="443"/>
    </row>
    <row r="2452" spans="2:17" x14ac:dyDescent="0.25">
      <c r="C2452" s="441"/>
      <c r="D2452" s="442"/>
      <c r="E2452" s="442"/>
      <c r="F2452" s="442"/>
      <c r="G2452" s="442"/>
      <c r="H2452" s="442"/>
      <c r="I2452" s="442"/>
      <c r="J2452" s="442"/>
      <c r="K2452" s="442"/>
      <c r="L2452" s="442"/>
      <c r="M2452" s="442"/>
      <c r="N2452" s="442"/>
      <c r="O2452" s="442"/>
      <c r="P2452" s="443"/>
    </row>
    <row r="2453" spans="2:17" x14ac:dyDescent="0.25">
      <c r="C2453" s="441"/>
      <c r="D2453" s="442"/>
      <c r="E2453" s="442"/>
      <c r="F2453" s="442"/>
      <c r="G2453" s="442"/>
      <c r="H2453" s="442"/>
      <c r="I2453" s="442"/>
      <c r="J2453" s="442"/>
      <c r="K2453" s="442"/>
      <c r="L2453" s="442"/>
      <c r="M2453" s="442"/>
      <c r="N2453" s="442"/>
      <c r="O2453" s="442"/>
      <c r="P2453" s="443"/>
    </row>
    <row r="2454" spans="2:17" x14ac:dyDescent="0.25">
      <c r="C2454" s="441"/>
      <c r="D2454" s="442"/>
      <c r="E2454" s="442"/>
      <c r="F2454" s="442"/>
      <c r="G2454" s="442"/>
      <c r="H2454" s="442"/>
      <c r="I2454" s="442"/>
      <c r="J2454" s="442"/>
      <c r="K2454" s="442"/>
      <c r="L2454" s="442"/>
      <c r="M2454" s="442"/>
      <c r="N2454" s="442"/>
      <c r="O2454" s="442"/>
      <c r="P2454" s="443"/>
    </row>
    <row r="2455" spans="2:17" x14ac:dyDescent="0.25">
      <c r="C2455" s="444"/>
      <c r="D2455" s="445"/>
      <c r="E2455" s="445"/>
      <c r="F2455" s="445"/>
      <c r="G2455" s="445"/>
      <c r="H2455" s="445"/>
      <c r="I2455" s="445"/>
      <c r="J2455" s="445"/>
      <c r="K2455" s="445"/>
      <c r="L2455" s="445"/>
      <c r="M2455" s="445"/>
      <c r="N2455" s="445"/>
      <c r="O2455" s="445"/>
      <c r="P2455" s="446"/>
    </row>
    <row r="2458" spans="2:17" ht="15.75" x14ac:dyDescent="0.25">
      <c r="B2458" s="271" t="s">
        <v>9298</v>
      </c>
      <c r="C2458" s="271"/>
      <c r="D2458" s="271"/>
      <c r="E2458" s="271"/>
      <c r="F2458" s="271"/>
      <c r="G2458" s="271"/>
      <c r="H2458" s="271"/>
      <c r="I2458" s="271"/>
      <c r="J2458" s="271"/>
      <c r="K2458" s="271"/>
      <c r="L2458" s="271"/>
      <c r="M2458" s="271"/>
      <c r="N2458" s="271"/>
      <c r="O2458" s="271"/>
      <c r="P2458" s="271"/>
      <c r="Q2458" s="271"/>
    </row>
    <row r="2460" spans="2:17" x14ac:dyDescent="0.25">
      <c r="C2460" s="20" t="s">
        <v>9319</v>
      </c>
      <c r="D2460" s="132"/>
    </row>
    <row r="2463" spans="2:17" ht="39.75" customHeight="1" x14ac:dyDescent="0.25">
      <c r="C2463" s="161" t="s">
        <v>9299</v>
      </c>
      <c r="D2463" s="161" t="s">
        <v>9300</v>
      </c>
      <c r="E2463" s="161" t="s">
        <v>9301</v>
      </c>
      <c r="F2463" s="160" t="s">
        <v>9302</v>
      </c>
      <c r="G2463" s="161" t="s">
        <v>9303</v>
      </c>
      <c r="H2463" s="161" t="s">
        <v>9304</v>
      </c>
    </row>
    <row r="2464" spans="2:17" x14ac:dyDescent="0.25">
      <c r="C2464" s="77"/>
      <c r="D2464" s="77"/>
      <c r="E2464" s="77"/>
      <c r="F2464" s="77"/>
      <c r="G2464" s="77"/>
      <c r="H2464" s="77"/>
      <c r="J2464" s="96" t="str">
        <f>IF(AND(C2464="",D2464="",E2464="",F2464="",G2464="",H2464=""),"Debe completar los datos de al menos un tutor del entrenamiento","")</f>
        <v>Debe completar los datos de al menos un tutor del entrenamiento</v>
      </c>
    </row>
    <row r="2465" spans="2:17" x14ac:dyDescent="0.25">
      <c r="C2465" s="77"/>
      <c r="D2465" s="77"/>
      <c r="E2465" s="77"/>
      <c r="F2465" s="77"/>
      <c r="G2465" s="77"/>
      <c r="H2465" s="77"/>
    </row>
    <row r="2466" spans="2:17" x14ac:dyDescent="0.25">
      <c r="C2466" s="77"/>
      <c r="D2466" s="77"/>
      <c r="E2466" s="77"/>
      <c r="F2466" s="77"/>
      <c r="G2466" s="77"/>
      <c r="H2466" s="77"/>
    </row>
    <row r="2467" spans="2:17" x14ac:dyDescent="0.25">
      <c r="C2467" s="77"/>
      <c r="D2467" s="77"/>
      <c r="E2467" s="77"/>
      <c r="F2467" s="77"/>
      <c r="G2467" s="77"/>
      <c r="H2467" s="77"/>
    </row>
    <row r="2468" spans="2:17" x14ac:dyDescent="0.25">
      <c r="C2468" s="77"/>
      <c r="D2468" s="77"/>
      <c r="E2468" s="77"/>
      <c r="F2468" s="77"/>
      <c r="G2468" s="77"/>
      <c r="H2468" s="77"/>
    </row>
    <row r="2469" spans="2:17" x14ac:dyDescent="0.25">
      <c r="C2469" s="77"/>
      <c r="D2469" s="77"/>
      <c r="E2469" s="77"/>
      <c r="F2469" s="77"/>
      <c r="G2469" s="77"/>
      <c r="H2469" s="77"/>
    </row>
    <row r="2472" spans="2:17" ht="15.75" x14ac:dyDescent="0.25">
      <c r="B2472" s="271" t="s">
        <v>9305</v>
      </c>
      <c r="C2472" s="271"/>
      <c r="D2472" s="271"/>
      <c r="E2472" s="271"/>
      <c r="F2472" s="271"/>
      <c r="G2472" s="271"/>
      <c r="H2472" s="271"/>
      <c r="I2472" s="271"/>
      <c r="J2472" s="271"/>
      <c r="K2472" s="271"/>
      <c r="L2472" s="271"/>
      <c r="M2472" s="271"/>
      <c r="N2472" s="271"/>
      <c r="O2472" s="271"/>
      <c r="P2472" s="271"/>
      <c r="Q2472" s="271"/>
    </row>
    <row r="2475" spans="2:17" ht="45" x14ac:dyDescent="0.25">
      <c r="C2475" s="72" t="s">
        <v>9215</v>
      </c>
      <c r="D2475" s="72" t="s">
        <v>9216</v>
      </c>
      <c r="E2475" s="72" t="s">
        <v>9217</v>
      </c>
      <c r="F2475" s="72" t="s">
        <v>9218</v>
      </c>
      <c r="G2475" s="72" t="s">
        <v>9219</v>
      </c>
      <c r="H2475" s="72" t="s">
        <v>9220</v>
      </c>
    </row>
    <row r="2476" spans="2:17" x14ac:dyDescent="0.25">
      <c r="C2476" s="123" t="s">
        <v>9221</v>
      </c>
      <c r="D2476" s="266">
        <f>D2312*H2312*D2314</f>
        <v>0</v>
      </c>
      <c r="E2476" s="120"/>
      <c r="F2476" s="119">
        <f>+D2476*E2476</f>
        <v>0</v>
      </c>
      <c r="G2476" s="120"/>
      <c r="H2476" s="119">
        <f t="shared" ref="H2476:H2480" si="11">+F2476-G2476</f>
        <v>0</v>
      </c>
    </row>
    <row r="2477" spans="2:17" x14ac:dyDescent="0.25">
      <c r="C2477" s="112" t="s">
        <v>9298</v>
      </c>
      <c r="D2477" s="266">
        <f>+D2312-D2476</f>
        <v>0</v>
      </c>
      <c r="E2477" s="120"/>
      <c r="F2477" s="119">
        <f>+D2477*E2477</f>
        <v>0</v>
      </c>
      <c r="G2477" s="120"/>
      <c r="H2477" s="119">
        <f t="shared" si="11"/>
        <v>0</v>
      </c>
    </row>
    <row r="2478" spans="2:17" x14ac:dyDescent="0.25">
      <c r="C2478" s="123" t="s">
        <v>9208</v>
      </c>
      <c r="D2478" s="266">
        <f>+E2365</f>
        <v>0</v>
      </c>
      <c r="E2478" s="120"/>
      <c r="F2478" s="119">
        <f>+D2478*E2478</f>
        <v>0</v>
      </c>
      <c r="G2478" s="120"/>
      <c r="H2478" s="119">
        <f t="shared" si="11"/>
        <v>0</v>
      </c>
    </row>
    <row r="2479" spans="2:17" x14ac:dyDescent="0.25">
      <c r="C2479" s="123" t="s">
        <v>9222</v>
      </c>
      <c r="D2479" s="266">
        <f>+E2365</f>
        <v>0</v>
      </c>
      <c r="E2479" s="120"/>
      <c r="F2479" s="119">
        <f>+D2479*E2479</f>
        <v>0</v>
      </c>
      <c r="G2479" s="120"/>
      <c r="H2479" s="119">
        <f t="shared" si="11"/>
        <v>0</v>
      </c>
    </row>
    <row r="2480" spans="2:17" x14ac:dyDescent="0.25">
      <c r="C2480" s="167" t="s">
        <v>9223</v>
      </c>
      <c r="D2480" s="266">
        <f>+E2365</f>
        <v>0</v>
      </c>
      <c r="E2480" s="120"/>
      <c r="F2480" s="119">
        <f>+D2480*E2480</f>
        <v>0</v>
      </c>
      <c r="G2480" s="120"/>
      <c r="H2480" s="119">
        <f t="shared" si="11"/>
        <v>0</v>
      </c>
    </row>
    <row r="2481" spans="3:8" x14ac:dyDescent="0.25">
      <c r="C2481" s="72" t="s">
        <v>7586</v>
      </c>
      <c r="D2481" s="74"/>
      <c r="E2481" s="141"/>
      <c r="F2481" s="141"/>
      <c r="G2481" s="119">
        <f>+G2476+G2477+G2478+G2479+G2480</f>
        <v>0</v>
      </c>
      <c r="H2481" s="119">
        <f>+H2476+H2477+H2478+H2479+H2480</f>
        <v>0</v>
      </c>
    </row>
    <row r="2484" spans="3:8" ht="15" customHeight="1" x14ac:dyDescent="0.25">
      <c r="D2484" s="434" t="s">
        <v>9322</v>
      </c>
      <c r="E2484" s="434"/>
      <c r="F2484" s="434"/>
    </row>
    <row r="2485" spans="3:8" x14ac:dyDescent="0.25">
      <c r="D2485" s="434"/>
      <c r="E2485" s="434"/>
      <c r="F2485" s="434"/>
    </row>
    <row r="2500" spans="2:17" x14ac:dyDescent="0.25">
      <c r="C2500" s="100" t="s">
        <v>9592</v>
      </c>
    </row>
    <row r="2502" spans="2:17" ht="15.75" x14ac:dyDescent="0.25">
      <c r="B2502" s="271" t="s">
        <v>7689</v>
      </c>
      <c r="C2502" s="271" t="s">
        <v>7689</v>
      </c>
      <c r="D2502" s="271"/>
      <c r="E2502" s="271"/>
      <c r="F2502" s="271"/>
      <c r="G2502" s="271"/>
      <c r="H2502" s="271"/>
      <c r="I2502" s="271"/>
      <c r="J2502" s="271"/>
      <c r="K2502" s="271"/>
      <c r="L2502" s="271"/>
      <c r="M2502" s="271"/>
      <c r="N2502" s="271"/>
      <c r="O2502" s="271"/>
      <c r="P2502" s="271"/>
      <c r="Q2502" s="271"/>
    </row>
    <row r="2506" spans="2:17" x14ac:dyDescent="0.25">
      <c r="C2506" s="20" t="s">
        <v>9276</v>
      </c>
      <c r="D2506" s="427"/>
      <c r="E2506" s="428"/>
      <c r="F2506" s="428"/>
      <c r="G2506" s="428"/>
      <c r="H2506" s="428"/>
      <c r="I2506" s="428"/>
      <c r="J2506" s="428"/>
      <c r="K2506" s="429"/>
    </row>
    <row r="2508" spans="2:17" x14ac:dyDescent="0.25">
      <c r="C2508" s="20" t="s">
        <v>7694</v>
      </c>
      <c r="D2508" s="78"/>
      <c r="F2508" s="20" t="s">
        <v>7695</v>
      </c>
      <c r="H2508" s="430"/>
      <c r="I2508" s="431"/>
    </row>
    <row r="2510" spans="2:17" x14ac:dyDescent="0.25">
      <c r="C2510" s="405" t="s">
        <v>7710</v>
      </c>
      <c r="D2510" s="406"/>
      <c r="E2510" s="406"/>
      <c r="F2510" s="406"/>
      <c r="G2510" s="406"/>
      <c r="H2510" s="406"/>
      <c r="I2510" s="406"/>
      <c r="J2510" s="407"/>
    </row>
    <row r="2511" spans="2:17" x14ac:dyDescent="0.25">
      <c r="C2511" s="57"/>
      <c r="D2511" s="58"/>
      <c r="E2511" s="58"/>
      <c r="F2511" s="58"/>
      <c r="G2511" s="58"/>
      <c r="H2511" s="58"/>
      <c r="I2511" s="58"/>
      <c r="J2511" s="59"/>
    </row>
    <row r="2512" spans="2:17" x14ac:dyDescent="0.25">
      <c r="C2512" s="63" t="s">
        <v>7697</v>
      </c>
      <c r="D2512" s="132"/>
      <c r="E2512" s="58"/>
      <c r="F2512" s="426" t="s">
        <v>9278</v>
      </c>
      <c r="G2512" s="426"/>
      <c r="H2512" s="133"/>
      <c r="I2512" s="58"/>
      <c r="J2512" s="59"/>
    </row>
    <row r="2513" spans="3:10" x14ac:dyDescent="0.25">
      <c r="C2513" s="57"/>
      <c r="D2513" s="58"/>
      <c r="E2513" s="58"/>
      <c r="F2513" s="58"/>
      <c r="G2513" s="58"/>
      <c r="H2513" s="58"/>
      <c r="I2513" s="58"/>
      <c r="J2513" s="59"/>
    </row>
    <row r="2514" spans="3:10" x14ac:dyDescent="0.25">
      <c r="C2514" s="63" t="s">
        <v>7696</v>
      </c>
      <c r="D2514" s="132"/>
      <c r="E2514" s="58"/>
      <c r="F2514" s="58"/>
      <c r="G2514" s="58"/>
      <c r="H2514" s="58"/>
      <c r="I2514" s="58"/>
      <c r="J2514" s="59"/>
    </row>
    <row r="2515" spans="3:10" x14ac:dyDescent="0.25">
      <c r="C2515" s="57"/>
      <c r="D2515" s="58"/>
      <c r="E2515" s="58"/>
      <c r="F2515" s="58"/>
      <c r="G2515" s="58"/>
      <c r="H2515" s="58"/>
      <c r="I2515" s="58"/>
      <c r="J2515" s="59"/>
    </row>
    <row r="2516" spans="3:10" x14ac:dyDescent="0.25">
      <c r="C2516" s="63" t="s">
        <v>7698</v>
      </c>
      <c r="D2516" s="132"/>
      <c r="E2516" s="58"/>
      <c r="F2516" s="58"/>
      <c r="G2516" s="58"/>
      <c r="H2516" s="58"/>
      <c r="I2516" s="58"/>
      <c r="J2516" s="59"/>
    </row>
    <row r="2517" spans="3:10" x14ac:dyDescent="0.25">
      <c r="C2517" s="57"/>
      <c r="D2517" s="58"/>
      <c r="E2517" s="58"/>
      <c r="F2517" s="58"/>
      <c r="G2517" s="58"/>
      <c r="H2517" s="58"/>
      <c r="I2517" s="58"/>
      <c r="J2517" s="59"/>
    </row>
    <row r="2518" spans="3:10" x14ac:dyDescent="0.25">
      <c r="C2518" s="408" t="str">
        <f>IF(D2514&gt;1,"Justifique cantidad de réplicas *","")</f>
        <v/>
      </c>
      <c r="D2518" s="409"/>
      <c r="E2518" s="304"/>
      <c r="F2518" s="304"/>
      <c r="G2518" s="304"/>
      <c r="H2518" s="304"/>
      <c r="I2518" s="304"/>
      <c r="J2518" s="59"/>
    </row>
    <row r="2519" spans="3:10" x14ac:dyDescent="0.25">
      <c r="C2519" s="60"/>
      <c r="D2519" s="61"/>
      <c r="E2519" s="61"/>
      <c r="F2519" s="61"/>
      <c r="G2519" s="61"/>
      <c r="H2519" s="61"/>
      <c r="I2519" s="61"/>
      <c r="J2519" s="62"/>
    </row>
    <row r="2521" spans="3:10" x14ac:dyDescent="0.25">
      <c r="C2521" s="279" t="s">
        <v>9277</v>
      </c>
      <c r="D2521" s="279"/>
      <c r="E2521" s="279"/>
      <c r="F2521" s="276"/>
      <c r="G2521" s="277"/>
      <c r="H2521" s="277"/>
      <c r="I2521" s="278"/>
    </row>
    <row r="2523" spans="3:10" x14ac:dyDescent="0.25">
      <c r="C2523" s="414" t="s">
        <v>9195</v>
      </c>
      <c r="D2523" s="415"/>
      <c r="E2523" s="415"/>
      <c r="F2523" s="415"/>
      <c r="G2523" s="415"/>
      <c r="H2523" s="415"/>
      <c r="I2523" s="415"/>
      <c r="J2523" s="416"/>
    </row>
    <row r="2525" spans="3:10" x14ac:dyDescent="0.25">
      <c r="C2525" s="20" t="s">
        <v>7566</v>
      </c>
      <c r="D2525" s="274"/>
      <c r="E2525" s="282"/>
      <c r="F2525" s="282"/>
      <c r="G2525" s="282"/>
      <c r="H2525" s="282"/>
      <c r="I2525" s="275"/>
    </row>
    <row r="2527" spans="3:10" x14ac:dyDescent="0.25">
      <c r="C2527" s="20" t="s">
        <v>7567</v>
      </c>
      <c r="D2527" s="79"/>
      <c r="F2527" s="20" t="s">
        <v>7568</v>
      </c>
      <c r="G2527" s="274"/>
      <c r="H2527" s="275"/>
    </row>
    <row r="2528" spans="3:10" x14ac:dyDescent="0.25">
      <c r="C2528" s="20"/>
      <c r="D2528" s="76" t="str">
        <f>IF(D2527&gt;0,VLOOKUP(D2527,Tablas!$K$5:$L$28,2,FALSE),"")</f>
        <v/>
      </c>
      <c r="E2528" s="19" t="str">
        <f>IF(D2527&gt;0,VLOOKUP(D2527,Tablas!$K$5:$M$28,3,FALSE),"")</f>
        <v/>
      </c>
      <c r="F2528" s="20"/>
      <c r="G2528" s="58"/>
    </row>
    <row r="2530" spans="3:10" x14ac:dyDescent="0.25">
      <c r="C2530" s="20" t="s">
        <v>7570</v>
      </c>
      <c r="D2530" s="79"/>
      <c r="F2530" s="20" t="s">
        <v>9226</v>
      </c>
      <c r="G2530" s="274"/>
      <c r="H2530" s="275"/>
    </row>
    <row r="2532" spans="3:10" x14ac:dyDescent="0.25">
      <c r="C2532" s="20" t="s">
        <v>7569</v>
      </c>
      <c r="D2532" s="79"/>
      <c r="F2532" s="20" t="s">
        <v>1180</v>
      </c>
      <c r="G2532" s="424" t="str">
        <f>IF(G2527&gt;0,VLOOKUP(I2532,Tablas!Y2404:AC4946,5,FALSE),"")</f>
        <v/>
      </c>
      <c r="H2532" s="425"/>
      <c r="I2532" s="19" t="str">
        <f>G2527&amp;D2527</f>
        <v/>
      </c>
    </row>
    <row r="2535" spans="3:10" x14ac:dyDescent="0.25">
      <c r="C2535" s="414" t="s">
        <v>9196</v>
      </c>
      <c r="D2535" s="415"/>
      <c r="E2535" s="415"/>
      <c r="F2535" s="415"/>
      <c r="G2535" s="415"/>
      <c r="H2535" s="415"/>
      <c r="I2535" s="415"/>
      <c r="J2535" s="416"/>
    </row>
    <row r="2537" spans="3:10" x14ac:dyDescent="0.25">
      <c r="C2537" s="20" t="s">
        <v>9198</v>
      </c>
      <c r="D2537" s="376"/>
      <c r="E2537" s="377"/>
      <c r="F2537" s="19" t="str">
        <f>IF(D2537=Tablas!$C$34,"Persona_Humana",IF(D2537=Tablas!$C$35,"Universidad",IF(D2537=Tablas!$C$36,"Escuela",IF(D2537=Tablas!$C$37,"Otras_Instituciones",""))))</f>
        <v/>
      </c>
    </row>
    <row r="2539" spans="3:10" x14ac:dyDescent="0.25">
      <c r="C2539" s="279" t="s">
        <v>9197</v>
      </c>
      <c r="D2539" s="421"/>
      <c r="E2539" s="399"/>
      <c r="F2539" s="400"/>
      <c r="G2539" s="400"/>
      <c r="H2539" s="400"/>
      <c r="I2539" s="400"/>
      <c r="J2539" s="401"/>
    </row>
    <row r="2541" spans="3:10" x14ac:dyDescent="0.25">
      <c r="C2541" s="75" t="str">
        <f>IF(OR(D2537=Tablas!$C$35,D2537=Tablas!$C$36,D2537=Tablas!$C$37),"Docentes","")</f>
        <v/>
      </c>
    </row>
    <row r="2543" spans="3:10" x14ac:dyDescent="0.25">
      <c r="C2543" s="179" t="str">
        <f>IF(OR(D2537=Tablas!$C$35,D2537=Tablas!$C$36,D2537=Tablas!$C$37),"CUIL/CUIT *","")</f>
        <v/>
      </c>
      <c r="D2543" s="179" t="str">
        <f>IF(OR(D2537=Tablas!$C$35,D2537=Tablas!$C$36,D2537=Tablas!$C$37),"Apellido *","")</f>
        <v/>
      </c>
      <c r="E2543" s="179" t="str">
        <f>IF(OR(D2537=Tablas!$C$35,D2537=Tablas!$C$36,D2537=Tablas!$C$37),"Nombre *","")</f>
        <v/>
      </c>
      <c r="F2543" s="179" t="str">
        <f>IF(OR(D2537=Tablas!$C$35,D2537=Tablas!$C$36,D2537=Tablas!$C$37),"Correo Electrónico *","")</f>
        <v/>
      </c>
      <c r="G2543" s="179" t="str">
        <f>IF(OR(D2537=Tablas!$C$35,D2537=Tablas!$C$36,D2537=Tablas!$C$37),"Trayectoria formativa del docente*","")</f>
        <v/>
      </c>
    </row>
    <row r="2544" spans="3:10" x14ac:dyDescent="0.25">
      <c r="C2544" s="177"/>
      <c r="D2544" s="178"/>
      <c r="E2544" s="178"/>
      <c r="F2544" s="178"/>
      <c r="G2544" s="178"/>
      <c r="I2544" s="96" t="str">
        <f>IF(AND(OR($D$137=Tablas!$C$35,$D$137=Tablas!$C$36,$D$137=Tablas!$C$37),C2544="",D2544="",E2544="",F2544="",G2544=""),"Debe completar los datos de al menos un docente del entrenamiento","")</f>
        <v/>
      </c>
    </row>
    <row r="2545" spans="3:7" x14ac:dyDescent="0.25">
      <c r="C2545" s="177"/>
      <c r="D2545" s="178"/>
      <c r="E2545" s="178"/>
      <c r="F2545" s="178"/>
      <c r="G2545" s="178"/>
    </row>
    <row r="2546" spans="3:7" x14ac:dyDescent="0.25">
      <c r="C2546" s="177"/>
      <c r="D2546" s="178"/>
      <c r="E2546" s="178"/>
      <c r="F2546" s="178"/>
      <c r="G2546" s="178"/>
    </row>
    <row r="2547" spans="3:7" x14ac:dyDescent="0.25">
      <c r="C2547" s="177"/>
      <c r="D2547" s="178"/>
      <c r="E2547" s="178"/>
      <c r="F2547" s="178"/>
      <c r="G2547" s="178"/>
    </row>
    <row r="2548" spans="3:7" x14ac:dyDescent="0.25">
      <c r="C2548" s="177"/>
      <c r="D2548" s="178"/>
      <c r="E2548" s="178"/>
      <c r="F2548" s="178"/>
      <c r="G2548" s="178"/>
    </row>
    <row r="2549" spans="3:7" x14ac:dyDescent="0.25">
      <c r="C2549" s="177"/>
      <c r="D2549" s="178"/>
      <c r="E2549" s="178"/>
      <c r="F2549" s="178"/>
      <c r="G2549" s="178"/>
    </row>
    <row r="2550" spans="3:7" x14ac:dyDescent="0.25">
      <c r="C2550" s="177"/>
      <c r="D2550" s="178"/>
      <c r="E2550" s="178"/>
      <c r="F2550" s="178"/>
      <c r="G2550" s="178"/>
    </row>
    <row r="2551" spans="3:7" x14ac:dyDescent="0.25">
      <c r="C2551" s="177"/>
      <c r="D2551" s="178"/>
      <c r="E2551" s="178"/>
      <c r="F2551" s="178"/>
      <c r="G2551" s="178"/>
    </row>
    <row r="2552" spans="3:7" x14ac:dyDescent="0.25">
      <c r="C2552" s="177"/>
      <c r="D2552" s="178"/>
      <c r="E2552" s="178"/>
      <c r="F2552" s="178"/>
      <c r="G2552" s="178"/>
    </row>
    <row r="2553" spans="3:7" x14ac:dyDescent="0.25">
      <c r="C2553" s="177"/>
      <c r="D2553" s="178"/>
      <c r="E2553" s="178"/>
      <c r="F2553" s="178"/>
      <c r="G2553" s="178"/>
    </row>
    <row r="2554" spans="3:7" x14ac:dyDescent="0.25">
      <c r="C2554" s="177"/>
      <c r="D2554" s="178"/>
      <c r="E2554" s="178"/>
      <c r="F2554" s="178"/>
      <c r="G2554" s="178"/>
    </row>
    <row r="2555" spans="3:7" x14ac:dyDescent="0.25">
      <c r="C2555" s="177"/>
      <c r="D2555" s="178"/>
      <c r="E2555" s="178"/>
      <c r="F2555" s="178"/>
      <c r="G2555" s="178"/>
    </row>
    <row r="2556" spans="3:7" x14ac:dyDescent="0.25">
      <c r="C2556" s="177"/>
      <c r="D2556" s="178"/>
      <c r="E2556" s="178"/>
      <c r="F2556" s="178"/>
      <c r="G2556" s="178"/>
    </row>
    <row r="2557" spans="3:7" x14ac:dyDescent="0.25">
      <c r="C2557" s="177"/>
      <c r="D2557" s="178"/>
      <c r="E2557" s="178"/>
      <c r="F2557" s="178"/>
      <c r="G2557" s="178"/>
    </row>
    <row r="2558" spans="3:7" x14ac:dyDescent="0.25">
      <c r="C2558" s="177"/>
      <c r="D2558" s="178"/>
      <c r="E2558" s="178"/>
      <c r="F2558" s="178"/>
      <c r="G2558" s="178"/>
    </row>
    <row r="2561" spans="2:17" ht="15.75" x14ac:dyDescent="0.25">
      <c r="B2561" s="271" t="s">
        <v>9201</v>
      </c>
      <c r="C2561" s="271"/>
      <c r="D2561" s="271"/>
      <c r="E2561" s="271"/>
      <c r="F2561" s="271"/>
      <c r="G2561" s="271"/>
      <c r="H2561" s="271"/>
      <c r="I2561" s="271"/>
      <c r="J2561" s="271"/>
      <c r="K2561" s="271"/>
      <c r="L2561" s="271"/>
      <c r="M2561" s="271"/>
      <c r="N2561" s="271"/>
      <c r="O2561" s="271"/>
      <c r="P2561" s="271"/>
      <c r="Q2561" s="271"/>
    </row>
    <row r="2564" spans="2:17" x14ac:dyDescent="0.25">
      <c r="D2564" s="102" t="s">
        <v>9202</v>
      </c>
      <c r="E2564" s="102" t="s">
        <v>9203</v>
      </c>
    </row>
    <row r="2565" spans="2:17" x14ac:dyDescent="0.25">
      <c r="C2565" s="64" t="s">
        <v>7585</v>
      </c>
      <c r="D2565" s="134"/>
      <c r="E2565" s="134"/>
    </row>
    <row r="2566" spans="2:17" x14ac:dyDescent="0.25">
      <c r="C2566" s="102" t="s">
        <v>7586</v>
      </c>
      <c r="D2566" s="64">
        <f>+D2565</f>
        <v>0</v>
      </c>
      <c r="E2566" s="64">
        <f>+E2565</f>
        <v>0</v>
      </c>
    </row>
    <row r="2568" spans="2:17" ht="15.75" x14ac:dyDescent="0.25">
      <c r="B2568" s="271" t="s">
        <v>9279</v>
      </c>
      <c r="C2568" s="271"/>
      <c r="D2568" s="271"/>
      <c r="E2568" s="271"/>
      <c r="F2568" s="271"/>
      <c r="G2568" s="271"/>
      <c r="H2568" s="271"/>
      <c r="I2568" s="271"/>
      <c r="J2568" s="271"/>
      <c r="K2568" s="271"/>
      <c r="L2568" s="271"/>
      <c r="M2568" s="271"/>
      <c r="N2568" s="271"/>
      <c r="O2568" s="271"/>
      <c r="P2568" s="271"/>
      <c r="Q2568" s="271"/>
    </row>
    <row r="2570" spans="2:17" x14ac:dyDescent="0.25">
      <c r="C2570" s="355" t="s">
        <v>9280</v>
      </c>
      <c r="D2570" s="355"/>
      <c r="E2570" s="355"/>
      <c r="F2570" s="355"/>
      <c r="G2570" s="355"/>
      <c r="H2570" s="433"/>
      <c r="I2570" s="164"/>
    </row>
    <row r="2572" spans="2:17" x14ac:dyDescent="0.25">
      <c r="C2572" s="20" t="str">
        <f>IF(I2570="SI","¿Cuántos? *","")</f>
        <v/>
      </c>
      <c r="D2572" s="187"/>
    </row>
    <row r="2574" spans="2:17" x14ac:dyDescent="0.25">
      <c r="C2574" s="288" t="str">
        <f>IF(I2570="SI","¿En qué puestos serán incorporados? *","")</f>
        <v/>
      </c>
      <c r="D2574" s="288"/>
      <c r="E2574" s="432"/>
      <c r="F2574" s="432"/>
      <c r="G2574" s="432"/>
      <c r="H2574" s="432"/>
      <c r="I2574" s="432"/>
      <c r="J2574" s="432"/>
      <c r="K2574" s="432"/>
      <c r="L2574" s="432"/>
      <c r="M2574" s="432"/>
      <c r="N2574" s="432"/>
      <c r="O2574" s="432"/>
      <c r="P2574" s="432"/>
    </row>
    <row r="2576" spans="2:17" x14ac:dyDescent="0.25">
      <c r="C2576" s="355" t="str">
        <f>IF(I2570="SI","Indique a que grupo pertenecen los desocupados a incorporar *","")</f>
        <v/>
      </c>
      <c r="D2576" s="355"/>
      <c r="E2576" s="355"/>
      <c r="F2576" s="355"/>
      <c r="G2576" s="355"/>
      <c r="H2576" s="355"/>
    </row>
    <row r="2578" spans="2:17" x14ac:dyDescent="0.25">
      <c r="C2578" s="38"/>
      <c r="D2578" s="38"/>
      <c r="E2578" s="166" t="str">
        <f>IF(I2570="SI","18 a 24 años","")</f>
        <v/>
      </c>
      <c r="F2578" s="166" t="str">
        <f>IF(I2570="SI","25 a 44 años","")</f>
        <v/>
      </c>
      <c r="G2578" s="166" t="str">
        <f>IF(I2570="SI","Mayores de 45 años","")</f>
        <v/>
      </c>
      <c r="H2578" s="166" t="str">
        <f>IF(I2570="SI","Total","")</f>
        <v/>
      </c>
    </row>
    <row r="2579" spans="2:17" x14ac:dyDescent="0.25">
      <c r="C2579" s="395" t="str">
        <f>IF(I2570="SI","En general","")</f>
        <v/>
      </c>
      <c r="D2579" s="395"/>
      <c r="E2579" s="188"/>
      <c r="F2579" s="188"/>
      <c r="G2579" s="188"/>
      <c r="H2579" s="189" t="str">
        <f>IF(I2570="SI",+E2579+F2579+G2579,"")</f>
        <v/>
      </c>
    </row>
    <row r="2580" spans="2:17" x14ac:dyDescent="0.25">
      <c r="C2580" s="395" t="str">
        <f>IF(I2570="SI","Con Discapacidad ","")</f>
        <v/>
      </c>
      <c r="D2580" s="395"/>
      <c r="E2580" s="188"/>
      <c r="F2580" s="188"/>
      <c r="G2580" s="188"/>
      <c r="H2580" s="189" t="str">
        <f>IF(I2570="SI",+E2580+F2580+G2580,"")</f>
        <v/>
      </c>
    </row>
    <row r="2581" spans="2:17" x14ac:dyDescent="0.25">
      <c r="C2581" s="395" t="str">
        <f>IF(I2570="SI","Incluidos en el Seguro de Capacitación y Empleo (SCyE)","")</f>
        <v/>
      </c>
      <c r="D2581" s="395"/>
      <c r="E2581" s="188"/>
      <c r="F2581" s="188"/>
      <c r="G2581" s="188"/>
      <c r="H2581" s="189" t="str">
        <f>IF(I2570="SI",+E2581+F2581+G2581,"")</f>
        <v/>
      </c>
    </row>
    <row r="2582" spans="2:17" x14ac:dyDescent="0.25">
      <c r="C2582" s="386" t="str">
        <f>IF(I2570="SI","Total","")</f>
        <v/>
      </c>
      <c r="D2582" s="386"/>
      <c r="E2582" s="189" t="str">
        <f>IF(I2570="SI",+E2579+E2580+E2581,"")</f>
        <v/>
      </c>
      <c r="F2582" s="189" t="str">
        <f>IF(I2570="SI",+F2581+F2580+F2579,"")</f>
        <v/>
      </c>
      <c r="G2582" s="189" t="str">
        <f>IF(I2570="SI",+G2581+G2580+G2579,"")</f>
        <v/>
      </c>
      <c r="H2582" s="189" t="str">
        <f>IF(I2570="SI",+H2579+H2580+H2581,"")</f>
        <v/>
      </c>
    </row>
    <row r="2585" spans="2:17" ht="15.75" x14ac:dyDescent="0.25">
      <c r="B2585" s="271" t="s">
        <v>9281</v>
      </c>
      <c r="C2585" s="271"/>
      <c r="D2585" s="271"/>
      <c r="E2585" s="271"/>
      <c r="F2585" s="271"/>
      <c r="G2585" s="271"/>
      <c r="H2585" s="271"/>
      <c r="I2585" s="271"/>
      <c r="J2585" s="271"/>
      <c r="K2585" s="271"/>
      <c r="L2585" s="271"/>
      <c r="M2585" s="271"/>
      <c r="N2585" s="271"/>
      <c r="O2585" s="271"/>
      <c r="P2585" s="271"/>
      <c r="Q2585" s="271"/>
    </row>
    <row r="2588" spans="2:17" ht="60" customHeight="1" x14ac:dyDescent="0.25">
      <c r="C2588" s="392" t="str">
        <f>IF('Empresa Cooperativa'!D2412=Tablas!C2404,"Tamaño de la empresa según dotación de personal","")</f>
        <v>Tamaño de la empresa según dotación de personal</v>
      </c>
      <c r="D2588" s="392" t="s">
        <v>9282</v>
      </c>
      <c r="E2588" s="435" t="s">
        <v>9286</v>
      </c>
      <c r="F2588" s="435"/>
      <c r="G2588" s="435"/>
    </row>
    <row r="2589" spans="2:17" ht="30" x14ac:dyDescent="0.25">
      <c r="C2589" s="392"/>
      <c r="D2589" s="392"/>
      <c r="E2589" s="110" t="s">
        <v>9283</v>
      </c>
      <c r="F2589" s="110" t="s">
        <v>9284</v>
      </c>
      <c r="G2589" s="169" t="s">
        <v>9285</v>
      </c>
    </row>
    <row r="2590" spans="2:17" x14ac:dyDescent="0.25">
      <c r="C25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25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25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2590" s="120"/>
      <c r="G2590" s="119" t="e">
        <f>+E2590+F2590</f>
        <v>#VALUE!</v>
      </c>
    </row>
    <row r="2593" spans="2:17" x14ac:dyDescent="0.25">
      <c r="C2593" s="436" t="s">
        <v>9287</v>
      </c>
      <c r="D2593" s="437"/>
      <c r="E2593" s="437"/>
      <c r="F2593" s="437"/>
      <c r="G2593" s="437"/>
      <c r="H2593" s="115"/>
      <c r="I2593" s="115"/>
      <c r="J2593" s="115"/>
    </row>
    <row r="2594" spans="2:17" ht="60" x14ac:dyDescent="0.25">
      <c r="C2594" s="169" t="s">
        <v>9288</v>
      </c>
      <c r="D2594" s="169" t="s">
        <v>9289</v>
      </c>
      <c r="E2594" s="169" t="s">
        <v>9321</v>
      </c>
      <c r="F2594" s="169" t="s">
        <v>9290</v>
      </c>
      <c r="G2594" s="169" t="s">
        <v>9291</v>
      </c>
      <c r="H2594" s="104"/>
      <c r="I2594" s="104"/>
      <c r="J2594" s="104"/>
      <c r="K2594" s="104"/>
    </row>
    <row r="2595" spans="2:17" x14ac:dyDescent="0.25">
      <c r="C2595" s="118">
        <f>+D2572</f>
        <v>0</v>
      </c>
      <c r="D2595" s="140" t="str">
        <f>+E2590</f>
        <v/>
      </c>
      <c r="E2595" s="139">
        <f>+D2516</f>
        <v>0</v>
      </c>
      <c r="F2595" s="120" t="e">
        <f>C2595*D2595*E2595</f>
        <v>#VALUE!</v>
      </c>
      <c r="G2595" s="135"/>
      <c r="H2595" s="116"/>
      <c r="I2595" s="58"/>
      <c r="J2595" s="58"/>
      <c r="K2595" s="58"/>
    </row>
    <row r="2596" spans="2:17" x14ac:dyDescent="0.25">
      <c r="C2596" s="58"/>
      <c r="D2596" s="58"/>
      <c r="E2596" s="58"/>
      <c r="F2596" s="58"/>
      <c r="G2596" s="58"/>
      <c r="H2596" s="58"/>
      <c r="I2596" s="58"/>
      <c r="J2596" s="58"/>
    </row>
    <row r="2597" spans="2:17" x14ac:dyDescent="0.25">
      <c r="C2597" s="113"/>
      <c r="D2597" s="114"/>
      <c r="E2597" s="58"/>
      <c r="F2597" s="58"/>
      <c r="G2597" s="58"/>
      <c r="H2597" s="58"/>
      <c r="I2597" s="58"/>
      <c r="J2597" s="58"/>
    </row>
    <row r="2598" spans="2:17" ht="15.75" x14ac:dyDescent="0.25">
      <c r="B2598" s="271" t="s">
        <v>9207</v>
      </c>
      <c r="C2598" s="271"/>
      <c r="D2598" s="271"/>
      <c r="E2598" s="271"/>
      <c r="F2598" s="271"/>
      <c r="G2598" s="271"/>
      <c r="H2598" s="271"/>
      <c r="I2598" s="271"/>
      <c r="J2598" s="271"/>
      <c r="K2598" s="271"/>
      <c r="L2598" s="271"/>
      <c r="M2598" s="271"/>
      <c r="N2598" s="271"/>
      <c r="O2598" s="271"/>
      <c r="P2598" s="271"/>
      <c r="Q2598" s="271"/>
    </row>
    <row r="2600" spans="2:17" x14ac:dyDescent="0.25">
      <c r="B2600" s="288"/>
      <c r="C2600" s="288"/>
      <c r="D2600" s="288"/>
      <c r="E2600" s="288"/>
      <c r="F2600" s="288"/>
      <c r="G2600" s="288"/>
      <c r="H2600" s="288"/>
      <c r="I2600" s="288"/>
      <c r="J2600" s="288"/>
      <c r="K2600" s="288"/>
      <c r="L2600" s="288"/>
      <c r="M2600" s="288"/>
      <c r="N2600" s="288"/>
      <c r="O2600" s="288"/>
      <c r="P2600" s="288"/>
      <c r="Q2600" s="288"/>
    </row>
    <row r="2602" spans="2:17" ht="45.75" customHeight="1" x14ac:dyDescent="0.25">
      <c r="D2602" s="390" t="s">
        <v>9292</v>
      </c>
      <c r="E2602" s="391"/>
      <c r="F2602" s="390" t="s">
        <v>9293</v>
      </c>
      <c r="G2602" s="391"/>
      <c r="H2602" s="390" t="s">
        <v>9294</v>
      </c>
      <c r="I2602" s="392"/>
      <c r="J2602" s="392"/>
    </row>
    <row r="2603" spans="2:17" x14ac:dyDescent="0.25">
      <c r="D2603" s="393"/>
      <c r="E2603" s="393"/>
      <c r="F2603" s="394"/>
      <c r="G2603" s="394"/>
      <c r="H2603" s="394"/>
      <c r="I2603" s="394"/>
      <c r="J2603" s="394"/>
    </row>
    <row r="2604" spans="2:17" x14ac:dyDescent="0.25">
      <c r="D2604" s="393"/>
      <c r="E2604" s="393"/>
      <c r="F2604" s="394"/>
      <c r="G2604" s="394"/>
      <c r="H2604" s="394"/>
      <c r="I2604" s="394"/>
      <c r="J2604" s="394"/>
    </row>
    <row r="2605" spans="2:17" x14ac:dyDescent="0.25">
      <c r="D2605" s="393"/>
      <c r="E2605" s="393"/>
      <c r="F2605" s="394"/>
      <c r="G2605" s="394"/>
      <c r="H2605" s="394"/>
      <c r="I2605" s="394"/>
      <c r="J2605" s="394"/>
    </row>
    <row r="2606" spans="2:17" x14ac:dyDescent="0.25">
      <c r="D2606" s="393"/>
      <c r="E2606" s="393"/>
      <c r="F2606" s="394"/>
      <c r="G2606" s="394"/>
      <c r="H2606" s="394"/>
      <c r="I2606" s="394"/>
      <c r="J2606" s="394"/>
    </row>
    <row r="2609" spans="2:17" ht="15.75" x14ac:dyDescent="0.25">
      <c r="B2609" s="271" t="s">
        <v>9210</v>
      </c>
      <c r="C2609" s="271"/>
      <c r="D2609" s="271"/>
      <c r="E2609" s="271"/>
      <c r="F2609" s="271"/>
      <c r="G2609" s="271"/>
      <c r="H2609" s="271"/>
      <c r="I2609" s="271"/>
      <c r="J2609" s="271"/>
      <c r="K2609" s="271"/>
      <c r="L2609" s="271"/>
      <c r="M2609" s="271"/>
      <c r="N2609" s="271"/>
      <c r="O2609" s="271"/>
      <c r="P2609" s="271"/>
      <c r="Q2609" s="271"/>
    </row>
    <row r="2612" spans="2:17" x14ac:dyDescent="0.25">
      <c r="C2612" s="20" t="s">
        <v>9211</v>
      </c>
    </row>
    <row r="2614" spans="2:17" x14ac:dyDescent="0.25">
      <c r="C2614" s="438"/>
      <c r="D2614" s="439"/>
      <c r="E2614" s="439"/>
      <c r="F2614" s="439"/>
      <c r="G2614" s="439"/>
      <c r="H2614" s="439"/>
      <c r="I2614" s="439"/>
      <c r="J2614" s="439"/>
      <c r="K2614" s="439"/>
      <c r="L2614" s="439"/>
      <c r="M2614" s="439"/>
      <c r="N2614" s="439"/>
      <c r="O2614" s="439"/>
      <c r="P2614" s="440"/>
    </row>
    <row r="2615" spans="2:17" x14ac:dyDescent="0.25">
      <c r="C2615" s="441"/>
      <c r="D2615" s="442"/>
      <c r="E2615" s="442"/>
      <c r="F2615" s="442"/>
      <c r="G2615" s="442"/>
      <c r="H2615" s="442"/>
      <c r="I2615" s="442"/>
      <c r="J2615" s="442"/>
      <c r="K2615" s="442"/>
      <c r="L2615" s="442"/>
      <c r="M2615" s="442"/>
      <c r="N2615" s="442"/>
      <c r="O2615" s="442"/>
      <c r="P2615" s="443"/>
    </row>
    <row r="2616" spans="2:17" x14ac:dyDescent="0.25">
      <c r="C2616" s="441"/>
      <c r="D2616" s="442"/>
      <c r="E2616" s="442"/>
      <c r="F2616" s="442"/>
      <c r="G2616" s="442"/>
      <c r="H2616" s="442"/>
      <c r="I2616" s="442"/>
      <c r="J2616" s="442"/>
      <c r="K2616" s="442"/>
      <c r="L2616" s="442"/>
      <c r="M2616" s="442"/>
      <c r="N2616" s="442"/>
      <c r="O2616" s="442"/>
      <c r="P2616" s="443"/>
    </row>
    <row r="2617" spans="2:17" x14ac:dyDescent="0.25">
      <c r="C2617" s="441"/>
      <c r="D2617" s="442"/>
      <c r="E2617" s="442"/>
      <c r="F2617" s="442"/>
      <c r="G2617" s="442"/>
      <c r="H2617" s="442"/>
      <c r="I2617" s="442"/>
      <c r="J2617" s="442"/>
      <c r="K2617" s="442"/>
      <c r="L2617" s="442"/>
      <c r="M2617" s="442"/>
      <c r="N2617" s="442"/>
      <c r="O2617" s="442"/>
      <c r="P2617" s="443"/>
    </row>
    <row r="2618" spans="2:17" x14ac:dyDescent="0.25">
      <c r="C2618" s="441"/>
      <c r="D2618" s="442"/>
      <c r="E2618" s="442"/>
      <c r="F2618" s="442"/>
      <c r="G2618" s="442"/>
      <c r="H2618" s="442"/>
      <c r="I2618" s="442"/>
      <c r="J2618" s="442"/>
      <c r="K2618" s="442"/>
      <c r="L2618" s="442"/>
      <c r="M2618" s="442"/>
      <c r="N2618" s="442"/>
      <c r="O2618" s="442"/>
      <c r="P2618" s="443"/>
    </row>
    <row r="2619" spans="2:17" x14ac:dyDescent="0.25">
      <c r="C2619" s="444"/>
      <c r="D2619" s="445"/>
      <c r="E2619" s="445"/>
      <c r="F2619" s="445"/>
      <c r="G2619" s="445"/>
      <c r="H2619" s="445"/>
      <c r="I2619" s="445"/>
      <c r="J2619" s="445"/>
      <c r="K2619" s="445"/>
      <c r="L2619" s="445"/>
      <c r="M2619" s="445"/>
      <c r="N2619" s="445"/>
      <c r="O2619" s="445"/>
      <c r="P2619" s="446"/>
    </row>
    <row r="2621" spans="2:17" x14ac:dyDescent="0.25">
      <c r="C2621" s="20" t="s">
        <v>9212</v>
      </c>
    </row>
    <row r="2623" spans="2:17" x14ac:dyDescent="0.25">
      <c r="C2623" s="438"/>
      <c r="D2623" s="439"/>
      <c r="E2623" s="439"/>
      <c r="F2623" s="439"/>
      <c r="G2623" s="439"/>
      <c r="H2623" s="439"/>
      <c r="I2623" s="439"/>
      <c r="J2623" s="439"/>
      <c r="K2623" s="439"/>
      <c r="L2623" s="439"/>
      <c r="M2623" s="439"/>
      <c r="N2623" s="439"/>
      <c r="O2623" s="439"/>
      <c r="P2623" s="440"/>
    </row>
    <row r="2624" spans="2:17" x14ac:dyDescent="0.25">
      <c r="C2624" s="441"/>
      <c r="D2624" s="442"/>
      <c r="E2624" s="442"/>
      <c r="F2624" s="442"/>
      <c r="G2624" s="442"/>
      <c r="H2624" s="442"/>
      <c r="I2624" s="442"/>
      <c r="J2624" s="442"/>
      <c r="K2624" s="442"/>
      <c r="L2624" s="442"/>
      <c r="M2624" s="442"/>
      <c r="N2624" s="442"/>
      <c r="O2624" s="442"/>
      <c r="P2624" s="443"/>
    </row>
    <row r="2625" spans="3:16" x14ac:dyDescent="0.25">
      <c r="C2625" s="441"/>
      <c r="D2625" s="442"/>
      <c r="E2625" s="442"/>
      <c r="F2625" s="442"/>
      <c r="G2625" s="442"/>
      <c r="H2625" s="442"/>
      <c r="I2625" s="442"/>
      <c r="J2625" s="442"/>
      <c r="K2625" s="442"/>
      <c r="L2625" s="442"/>
      <c r="M2625" s="442"/>
      <c r="N2625" s="442"/>
      <c r="O2625" s="442"/>
      <c r="P2625" s="443"/>
    </row>
    <row r="2626" spans="3:16" x14ac:dyDescent="0.25">
      <c r="C2626" s="441"/>
      <c r="D2626" s="442"/>
      <c r="E2626" s="442"/>
      <c r="F2626" s="442"/>
      <c r="G2626" s="442"/>
      <c r="H2626" s="442"/>
      <c r="I2626" s="442"/>
      <c r="J2626" s="442"/>
      <c r="K2626" s="442"/>
      <c r="L2626" s="442"/>
      <c r="M2626" s="442"/>
      <c r="N2626" s="442"/>
      <c r="O2626" s="442"/>
      <c r="P2626" s="443"/>
    </row>
    <row r="2627" spans="3:16" x14ac:dyDescent="0.25">
      <c r="C2627" s="441"/>
      <c r="D2627" s="442"/>
      <c r="E2627" s="442"/>
      <c r="F2627" s="442"/>
      <c r="G2627" s="442"/>
      <c r="H2627" s="442"/>
      <c r="I2627" s="442"/>
      <c r="J2627" s="442"/>
      <c r="K2627" s="442"/>
      <c r="L2627" s="442"/>
      <c r="M2627" s="442"/>
      <c r="N2627" s="442"/>
      <c r="O2627" s="442"/>
      <c r="P2627" s="443"/>
    </row>
    <row r="2628" spans="3:16" x14ac:dyDescent="0.25">
      <c r="C2628" s="444"/>
      <c r="D2628" s="445"/>
      <c r="E2628" s="445"/>
      <c r="F2628" s="445"/>
      <c r="G2628" s="445"/>
      <c r="H2628" s="445"/>
      <c r="I2628" s="445"/>
      <c r="J2628" s="445"/>
      <c r="K2628" s="445"/>
      <c r="L2628" s="445"/>
      <c r="M2628" s="445"/>
      <c r="N2628" s="445"/>
      <c r="O2628" s="445"/>
      <c r="P2628" s="446"/>
    </row>
    <row r="2630" spans="3:16" x14ac:dyDescent="0.25">
      <c r="C2630" s="20" t="s">
        <v>9295</v>
      </c>
    </row>
    <row r="2632" spans="3:16" x14ac:dyDescent="0.25">
      <c r="C2632" s="438"/>
      <c r="D2632" s="439"/>
      <c r="E2632" s="439"/>
      <c r="F2632" s="439"/>
      <c r="G2632" s="439"/>
      <c r="H2632" s="439"/>
      <c r="I2632" s="439"/>
      <c r="J2632" s="439"/>
      <c r="K2632" s="439"/>
      <c r="L2632" s="439"/>
      <c r="M2632" s="439"/>
      <c r="N2632" s="439"/>
      <c r="O2632" s="439"/>
      <c r="P2632" s="440"/>
    </row>
    <row r="2633" spans="3:16" x14ac:dyDescent="0.25">
      <c r="C2633" s="441"/>
      <c r="D2633" s="442"/>
      <c r="E2633" s="442"/>
      <c r="F2633" s="442"/>
      <c r="G2633" s="442"/>
      <c r="H2633" s="442"/>
      <c r="I2633" s="442"/>
      <c r="J2633" s="442"/>
      <c r="K2633" s="442"/>
      <c r="L2633" s="442"/>
      <c r="M2633" s="442"/>
      <c r="N2633" s="442"/>
      <c r="O2633" s="442"/>
      <c r="P2633" s="443"/>
    </row>
    <row r="2634" spans="3:16" x14ac:dyDescent="0.25">
      <c r="C2634" s="441"/>
      <c r="D2634" s="442"/>
      <c r="E2634" s="442"/>
      <c r="F2634" s="442"/>
      <c r="G2634" s="442"/>
      <c r="H2634" s="442"/>
      <c r="I2634" s="442"/>
      <c r="J2634" s="442"/>
      <c r="K2634" s="442"/>
      <c r="L2634" s="442"/>
      <c r="M2634" s="442"/>
      <c r="N2634" s="442"/>
      <c r="O2634" s="442"/>
      <c r="P2634" s="443"/>
    </row>
    <row r="2635" spans="3:16" x14ac:dyDescent="0.25">
      <c r="C2635" s="441"/>
      <c r="D2635" s="442"/>
      <c r="E2635" s="442"/>
      <c r="F2635" s="442"/>
      <c r="G2635" s="442"/>
      <c r="H2635" s="442"/>
      <c r="I2635" s="442"/>
      <c r="J2635" s="442"/>
      <c r="K2635" s="442"/>
      <c r="L2635" s="442"/>
      <c r="M2635" s="442"/>
      <c r="N2635" s="442"/>
      <c r="O2635" s="442"/>
      <c r="P2635" s="443"/>
    </row>
    <row r="2636" spans="3:16" x14ac:dyDescent="0.25">
      <c r="C2636" s="441"/>
      <c r="D2636" s="442"/>
      <c r="E2636" s="442"/>
      <c r="F2636" s="442"/>
      <c r="G2636" s="442"/>
      <c r="H2636" s="442"/>
      <c r="I2636" s="442"/>
      <c r="J2636" s="442"/>
      <c r="K2636" s="442"/>
      <c r="L2636" s="442"/>
      <c r="M2636" s="442"/>
      <c r="N2636" s="442"/>
      <c r="O2636" s="442"/>
      <c r="P2636" s="443"/>
    </row>
    <row r="2637" spans="3:16" x14ac:dyDescent="0.25">
      <c r="C2637" s="444"/>
      <c r="D2637" s="445"/>
      <c r="E2637" s="445"/>
      <c r="F2637" s="445"/>
      <c r="G2637" s="445"/>
      <c r="H2637" s="445"/>
      <c r="I2637" s="445"/>
      <c r="J2637" s="445"/>
      <c r="K2637" s="445"/>
      <c r="L2637" s="445"/>
      <c r="M2637" s="445"/>
      <c r="N2637" s="445"/>
      <c r="O2637" s="445"/>
      <c r="P2637" s="446"/>
    </row>
    <row r="2639" spans="3:16" x14ac:dyDescent="0.25">
      <c r="C2639" s="20" t="s">
        <v>9296</v>
      </c>
    </row>
    <row r="2641" spans="3:16" x14ac:dyDescent="0.25">
      <c r="C2641" s="438"/>
      <c r="D2641" s="439"/>
      <c r="E2641" s="439"/>
      <c r="F2641" s="439"/>
      <c r="G2641" s="439"/>
      <c r="H2641" s="439"/>
      <c r="I2641" s="439"/>
      <c r="J2641" s="439"/>
      <c r="K2641" s="439"/>
      <c r="L2641" s="439"/>
      <c r="M2641" s="439"/>
      <c r="N2641" s="439"/>
      <c r="O2641" s="439"/>
      <c r="P2641" s="440"/>
    </row>
    <row r="2642" spans="3:16" x14ac:dyDescent="0.25">
      <c r="C2642" s="441"/>
      <c r="D2642" s="442"/>
      <c r="E2642" s="442"/>
      <c r="F2642" s="442"/>
      <c r="G2642" s="442"/>
      <c r="H2642" s="442"/>
      <c r="I2642" s="442"/>
      <c r="J2642" s="442"/>
      <c r="K2642" s="442"/>
      <c r="L2642" s="442"/>
      <c r="M2642" s="442"/>
      <c r="N2642" s="442"/>
      <c r="O2642" s="442"/>
      <c r="P2642" s="443"/>
    </row>
    <row r="2643" spans="3:16" x14ac:dyDescent="0.25">
      <c r="C2643" s="441"/>
      <c r="D2643" s="442"/>
      <c r="E2643" s="442"/>
      <c r="F2643" s="442"/>
      <c r="G2643" s="442"/>
      <c r="H2643" s="442"/>
      <c r="I2643" s="442"/>
      <c r="J2643" s="442"/>
      <c r="K2643" s="442"/>
      <c r="L2643" s="442"/>
      <c r="M2643" s="442"/>
      <c r="N2643" s="442"/>
      <c r="O2643" s="442"/>
      <c r="P2643" s="443"/>
    </row>
    <row r="2644" spans="3:16" x14ac:dyDescent="0.25">
      <c r="C2644" s="441"/>
      <c r="D2644" s="442"/>
      <c r="E2644" s="442"/>
      <c r="F2644" s="442"/>
      <c r="G2644" s="442"/>
      <c r="H2644" s="442"/>
      <c r="I2644" s="442"/>
      <c r="J2644" s="442"/>
      <c r="K2644" s="442"/>
      <c r="L2644" s="442"/>
      <c r="M2644" s="442"/>
      <c r="N2644" s="442"/>
      <c r="O2644" s="442"/>
      <c r="P2644" s="443"/>
    </row>
    <row r="2645" spans="3:16" x14ac:dyDescent="0.25">
      <c r="C2645" s="441"/>
      <c r="D2645" s="442"/>
      <c r="E2645" s="442"/>
      <c r="F2645" s="442"/>
      <c r="G2645" s="442"/>
      <c r="H2645" s="442"/>
      <c r="I2645" s="442"/>
      <c r="J2645" s="442"/>
      <c r="K2645" s="442"/>
      <c r="L2645" s="442"/>
      <c r="M2645" s="442"/>
      <c r="N2645" s="442"/>
      <c r="O2645" s="442"/>
      <c r="P2645" s="443"/>
    </row>
    <row r="2646" spans="3:16" x14ac:dyDescent="0.25">
      <c r="C2646" s="444"/>
      <c r="D2646" s="445"/>
      <c r="E2646" s="445"/>
      <c r="F2646" s="445"/>
      <c r="G2646" s="445"/>
      <c r="H2646" s="445"/>
      <c r="I2646" s="445"/>
      <c r="J2646" s="445"/>
      <c r="K2646" s="445"/>
      <c r="L2646" s="445"/>
      <c r="M2646" s="445"/>
      <c r="N2646" s="445"/>
      <c r="O2646" s="445"/>
      <c r="P2646" s="446"/>
    </row>
    <row r="2648" spans="3:16" x14ac:dyDescent="0.25">
      <c r="C2648" s="20" t="s">
        <v>9297</v>
      </c>
    </row>
    <row r="2650" spans="3:16" x14ac:dyDescent="0.25">
      <c r="C2650" s="438"/>
      <c r="D2650" s="439"/>
      <c r="E2650" s="439"/>
      <c r="F2650" s="439"/>
      <c r="G2650" s="439"/>
      <c r="H2650" s="439"/>
      <c r="I2650" s="439"/>
      <c r="J2650" s="439"/>
      <c r="K2650" s="439"/>
      <c r="L2650" s="439"/>
      <c r="M2650" s="439"/>
      <c r="N2650" s="439"/>
      <c r="O2650" s="439"/>
      <c r="P2650" s="440"/>
    </row>
    <row r="2651" spans="3:16" x14ac:dyDescent="0.25">
      <c r="C2651" s="441"/>
      <c r="D2651" s="442"/>
      <c r="E2651" s="442"/>
      <c r="F2651" s="442"/>
      <c r="G2651" s="442"/>
      <c r="H2651" s="442"/>
      <c r="I2651" s="442"/>
      <c r="J2651" s="442"/>
      <c r="K2651" s="442"/>
      <c r="L2651" s="442"/>
      <c r="M2651" s="442"/>
      <c r="N2651" s="442"/>
      <c r="O2651" s="442"/>
      <c r="P2651" s="443"/>
    </row>
    <row r="2652" spans="3:16" x14ac:dyDescent="0.25">
      <c r="C2652" s="441"/>
      <c r="D2652" s="442"/>
      <c r="E2652" s="442"/>
      <c r="F2652" s="442"/>
      <c r="G2652" s="442"/>
      <c r="H2652" s="442"/>
      <c r="I2652" s="442"/>
      <c r="J2652" s="442"/>
      <c r="K2652" s="442"/>
      <c r="L2652" s="442"/>
      <c r="M2652" s="442"/>
      <c r="N2652" s="442"/>
      <c r="O2652" s="442"/>
      <c r="P2652" s="443"/>
    </row>
    <row r="2653" spans="3:16" x14ac:dyDescent="0.25">
      <c r="C2653" s="441"/>
      <c r="D2653" s="442"/>
      <c r="E2653" s="442"/>
      <c r="F2653" s="442"/>
      <c r="G2653" s="442"/>
      <c r="H2653" s="442"/>
      <c r="I2653" s="442"/>
      <c r="J2653" s="442"/>
      <c r="K2653" s="442"/>
      <c r="L2653" s="442"/>
      <c r="M2653" s="442"/>
      <c r="N2653" s="442"/>
      <c r="O2653" s="442"/>
      <c r="P2653" s="443"/>
    </row>
    <row r="2654" spans="3:16" x14ac:dyDescent="0.25">
      <c r="C2654" s="441"/>
      <c r="D2654" s="442"/>
      <c r="E2654" s="442"/>
      <c r="F2654" s="442"/>
      <c r="G2654" s="442"/>
      <c r="H2654" s="442"/>
      <c r="I2654" s="442"/>
      <c r="J2654" s="442"/>
      <c r="K2654" s="442"/>
      <c r="L2654" s="442"/>
      <c r="M2654" s="442"/>
      <c r="N2654" s="442"/>
      <c r="O2654" s="442"/>
      <c r="P2654" s="443"/>
    </row>
    <row r="2655" spans="3:16" x14ac:dyDescent="0.25">
      <c r="C2655" s="444"/>
      <c r="D2655" s="445"/>
      <c r="E2655" s="445"/>
      <c r="F2655" s="445"/>
      <c r="G2655" s="445"/>
      <c r="H2655" s="445"/>
      <c r="I2655" s="445"/>
      <c r="J2655" s="445"/>
      <c r="K2655" s="445"/>
      <c r="L2655" s="445"/>
      <c r="M2655" s="445"/>
      <c r="N2655" s="445"/>
      <c r="O2655" s="445"/>
      <c r="P2655" s="446"/>
    </row>
    <row r="2658" spans="2:17" ht="15.75" x14ac:dyDescent="0.25">
      <c r="B2658" s="271" t="s">
        <v>9298</v>
      </c>
      <c r="C2658" s="271"/>
      <c r="D2658" s="271"/>
      <c r="E2658" s="271"/>
      <c r="F2658" s="271"/>
      <c r="G2658" s="271"/>
      <c r="H2658" s="271"/>
      <c r="I2658" s="271"/>
      <c r="J2658" s="271"/>
      <c r="K2658" s="271"/>
      <c r="L2658" s="271"/>
      <c r="M2658" s="271"/>
      <c r="N2658" s="271"/>
      <c r="O2658" s="271"/>
      <c r="P2658" s="271"/>
      <c r="Q2658" s="271"/>
    </row>
    <row r="2660" spans="2:17" x14ac:dyDescent="0.25">
      <c r="C2660" s="20" t="s">
        <v>9319</v>
      </c>
      <c r="D2660" s="132"/>
    </row>
    <row r="2663" spans="2:17" ht="39.75" customHeight="1" x14ac:dyDescent="0.25">
      <c r="C2663" s="161" t="s">
        <v>9299</v>
      </c>
      <c r="D2663" s="161" t="s">
        <v>9300</v>
      </c>
      <c r="E2663" s="161" t="s">
        <v>9301</v>
      </c>
      <c r="F2663" s="160" t="s">
        <v>9302</v>
      </c>
      <c r="G2663" s="161" t="s">
        <v>9303</v>
      </c>
      <c r="H2663" s="161" t="s">
        <v>9304</v>
      </c>
    </row>
    <row r="2664" spans="2:17" x14ac:dyDescent="0.25">
      <c r="C2664" s="77"/>
      <c r="D2664" s="77"/>
      <c r="E2664" s="77"/>
      <c r="F2664" s="77"/>
      <c r="G2664" s="77"/>
      <c r="H2664" s="77"/>
      <c r="J2664" s="96" t="str">
        <f>IF(AND(C2664="",D2664="",E2664="",F2664="",G2664="",H2664=""),"Debe completar los datos de al menos un tutor del entrenamiento","")</f>
        <v>Debe completar los datos de al menos un tutor del entrenamiento</v>
      </c>
    </row>
    <row r="2665" spans="2:17" x14ac:dyDescent="0.25">
      <c r="C2665" s="77"/>
      <c r="D2665" s="77"/>
      <c r="E2665" s="77"/>
      <c r="F2665" s="77"/>
      <c r="G2665" s="77"/>
      <c r="H2665" s="77"/>
    </row>
    <row r="2666" spans="2:17" x14ac:dyDescent="0.25">
      <c r="C2666" s="77"/>
      <c r="D2666" s="77"/>
      <c r="E2666" s="77"/>
      <c r="F2666" s="77"/>
      <c r="G2666" s="77"/>
      <c r="H2666" s="77"/>
    </row>
    <row r="2667" spans="2:17" x14ac:dyDescent="0.25">
      <c r="C2667" s="77"/>
      <c r="D2667" s="77"/>
      <c r="E2667" s="77"/>
      <c r="F2667" s="77"/>
      <c r="G2667" s="77"/>
      <c r="H2667" s="77"/>
    </row>
    <row r="2668" spans="2:17" x14ac:dyDescent="0.25">
      <c r="C2668" s="77"/>
      <c r="D2668" s="77"/>
      <c r="E2668" s="77"/>
      <c r="F2668" s="77"/>
      <c r="G2668" s="77"/>
      <c r="H2668" s="77"/>
    </row>
    <row r="2669" spans="2:17" x14ac:dyDescent="0.25">
      <c r="C2669" s="77"/>
      <c r="D2669" s="77"/>
      <c r="E2669" s="77"/>
      <c r="F2669" s="77"/>
      <c r="G2669" s="77"/>
      <c r="H2669" s="77"/>
    </row>
    <row r="2672" spans="2:17" ht="15.75" x14ac:dyDescent="0.25">
      <c r="B2672" s="271" t="s">
        <v>9305</v>
      </c>
      <c r="C2672" s="271"/>
      <c r="D2672" s="271"/>
      <c r="E2672" s="271"/>
      <c r="F2672" s="271"/>
      <c r="G2672" s="271"/>
      <c r="H2672" s="271"/>
      <c r="I2672" s="271"/>
      <c r="J2672" s="271"/>
      <c r="K2672" s="271"/>
      <c r="L2672" s="271"/>
      <c r="M2672" s="271"/>
      <c r="N2672" s="271"/>
      <c r="O2672" s="271"/>
      <c r="P2672" s="271"/>
      <c r="Q2672" s="271"/>
    </row>
    <row r="2675" spans="3:8" ht="45" x14ac:dyDescent="0.25">
      <c r="C2675" s="72" t="s">
        <v>9215</v>
      </c>
      <c r="D2675" s="72" t="s">
        <v>9216</v>
      </c>
      <c r="E2675" s="72" t="s">
        <v>9217</v>
      </c>
      <c r="F2675" s="72" t="s">
        <v>9218</v>
      </c>
      <c r="G2675" s="72" t="s">
        <v>9219</v>
      </c>
      <c r="H2675" s="72" t="s">
        <v>9220</v>
      </c>
    </row>
    <row r="2676" spans="3:8" x14ac:dyDescent="0.25">
      <c r="C2676" s="123" t="s">
        <v>9221</v>
      </c>
      <c r="D2676" s="266">
        <f>D2512*H2512*D2514</f>
        <v>0</v>
      </c>
      <c r="E2676" s="120"/>
      <c r="F2676" s="119">
        <f>+D2676*E2676</f>
        <v>0</v>
      </c>
      <c r="G2676" s="120"/>
      <c r="H2676" s="119">
        <f t="shared" ref="H2676:H2680" si="12">+F2676-G2676</f>
        <v>0</v>
      </c>
    </row>
    <row r="2677" spans="3:8" x14ac:dyDescent="0.25">
      <c r="C2677" s="112" t="s">
        <v>9298</v>
      </c>
      <c r="D2677" s="266">
        <f>+D2512-D2676</f>
        <v>0</v>
      </c>
      <c r="E2677" s="120"/>
      <c r="F2677" s="119">
        <f>+D2677*E2677</f>
        <v>0</v>
      </c>
      <c r="G2677" s="120"/>
      <c r="H2677" s="119">
        <f t="shared" si="12"/>
        <v>0</v>
      </c>
    </row>
    <row r="2678" spans="3:8" x14ac:dyDescent="0.25">
      <c r="C2678" s="123" t="s">
        <v>9208</v>
      </c>
      <c r="D2678" s="266">
        <f>+E2565</f>
        <v>0</v>
      </c>
      <c r="E2678" s="120"/>
      <c r="F2678" s="119">
        <f>+D2678*E2678</f>
        <v>0</v>
      </c>
      <c r="G2678" s="120"/>
      <c r="H2678" s="119">
        <f t="shared" si="12"/>
        <v>0</v>
      </c>
    </row>
    <row r="2679" spans="3:8" x14ac:dyDescent="0.25">
      <c r="C2679" s="123" t="s">
        <v>9222</v>
      </c>
      <c r="D2679" s="266">
        <f>+E2565</f>
        <v>0</v>
      </c>
      <c r="E2679" s="120"/>
      <c r="F2679" s="119">
        <f>+D2679*E2679</f>
        <v>0</v>
      </c>
      <c r="G2679" s="120"/>
      <c r="H2679" s="119">
        <f t="shared" si="12"/>
        <v>0</v>
      </c>
    </row>
    <row r="2680" spans="3:8" x14ac:dyDescent="0.25">
      <c r="C2680" s="167" t="s">
        <v>9223</v>
      </c>
      <c r="D2680" s="266">
        <f>+E2565</f>
        <v>0</v>
      </c>
      <c r="E2680" s="120"/>
      <c r="F2680" s="119">
        <f>+D2680*E2680</f>
        <v>0</v>
      </c>
      <c r="G2680" s="120"/>
      <c r="H2680" s="119">
        <f t="shared" si="12"/>
        <v>0</v>
      </c>
    </row>
    <row r="2681" spans="3:8" x14ac:dyDescent="0.25">
      <c r="C2681" s="72" t="s">
        <v>7586</v>
      </c>
      <c r="D2681" s="74"/>
      <c r="E2681" s="141"/>
      <c r="F2681" s="141"/>
      <c r="G2681" s="119">
        <f>+G2676+G2677+G2678+G2679+G2680</f>
        <v>0</v>
      </c>
      <c r="H2681" s="119">
        <f>+H2676+H2677+H2678+H2679+H2680</f>
        <v>0</v>
      </c>
    </row>
    <row r="2684" spans="3:8" ht="15" customHeight="1" x14ac:dyDescent="0.25">
      <c r="D2684" s="434" t="s">
        <v>9322</v>
      </c>
      <c r="E2684" s="434"/>
      <c r="F2684" s="434"/>
    </row>
    <row r="2685" spans="3:8" x14ac:dyDescent="0.25">
      <c r="D2685" s="434"/>
      <c r="E2685" s="434"/>
      <c r="F2685" s="434"/>
    </row>
    <row r="2700" spans="2:17" x14ac:dyDescent="0.25">
      <c r="C2700" s="100" t="s">
        <v>9593</v>
      </c>
    </row>
    <row r="2702" spans="2:17" ht="15.75" x14ac:dyDescent="0.25">
      <c r="B2702" s="271" t="s">
        <v>7689</v>
      </c>
      <c r="C2702" s="271" t="s">
        <v>7689</v>
      </c>
      <c r="D2702" s="271"/>
      <c r="E2702" s="271"/>
      <c r="F2702" s="271"/>
      <c r="G2702" s="271"/>
      <c r="H2702" s="271"/>
      <c r="I2702" s="271"/>
      <c r="J2702" s="271"/>
      <c r="K2702" s="271"/>
      <c r="L2702" s="271"/>
      <c r="M2702" s="271"/>
      <c r="N2702" s="271"/>
      <c r="O2702" s="271"/>
      <c r="P2702" s="271"/>
      <c r="Q2702" s="271"/>
    </row>
    <row r="2706" spans="3:11" x14ac:dyDescent="0.25">
      <c r="C2706" s="20" t="s">
        <v>9276</v>
      </c>
      <c r="D2706" s="427"/>
      <c r="E2706" s="428"/>
      <c r="F2706" s="428"/>
      <c r="G2706" s="428"/>
      <c r="H2706" s="428"/>
      <c r="I2706" s="428"/>
      <c r="J2706" s="428"/>
      <c r="K2706" s="429"/>
    </row>
    <row r="2708" spans="3:11" x14ac:dyDescent="0.25">
      <c r="C2708" s="20" t="s">
        <v>7694</v>
      </c>
      <c r="D2708" s="78"/>
      <c r="F2708" s="20" t="s">
        <v>7695</v>
      </c>
      <c r="H2708" s="430"/>
      <c r="I2708" s="431"/>
    </row>
    <row r="2710" spans="3:11" x14ac:dyDescent="0.25">
      <c r="C2710" s="405" t="s">
        <v>7710</v>
      </c>
      <c r="D2710" s="406"/>
      <c r="E2710" s="406"/>
      <c r="F2710" s="406"/>
      <c r="G2710" s="406"/>
      <c r="H2710" s="406"/>
      <c r="I2710" s="406"/>
      <c r="J2710" s="407"/>
    </row>
    <row r="2711" spans="3:11" x14ac:dyDescent="0.25">
      <c r="C2711" s="57"/>
      <c r="D2711" s="58"/>
      <c r="E2711" s="58"/>
      <c r="F2711" s="58"/>
      <c r="G2711" s="58"/>
      <c r="H2711" s="58"/>
      <c r="I2711" s="58"/>
      <c r="J2711" s="59"/>
    </row>
    <row r="2712" spans="3:11" x14ac:dyDescent="0.25">
      <c r="C2712" s="63" t="s">
        <v>7697</v>
      </c>
      <c r="D2712" s="132"/>
      <c r="E2712" s="58"/>
      <c r="F2712" s="426" t="s">
        <v>9278</v>
      </c>
      <c r="G2712" s="426"/>
      <c r="H2712" s="133"/>
      <c r="I2712" s="58"/>
      <c r="J2712" s="59"/>
    </row>
    <row r="2713" spans="3:11" x14ac:dyDescent="0.25">
      <c r="C2713" s="57"/>
      <c r="D2713" s="58"/>
      <c r="E2713" s="58"/>
      <c r="F2713" s="58"/>
      <c r="G2713" s="58"/>
      <c r="H2713" s="58"/>
      <c r="I2713" s="58"/>
      <c r="J2713" s="59"/>
    </row>
    <row r="2714" spans="3:11" x14ac:dyDescent="0.25">
      <c r="C2714" s="63" t="s">
        <v>7696</v>
      </c>
      <c r="D2714" s="132"/>
      <c r="E2714" s="58"/>
      <c r="F2714" s="58"/>
      <c r="G2714" s="58"/>
      <c r="H2714" s="58"/>
      <c r="I2714" s="58"/>
      <c r="J2714" s="59"/>
    </row>
    <row r="2715" spans="3:11" x14ac:dyDescent="0.25">
      <c r="C2715" s="57"/>
      <c r="D2715" s="58"/>
      <c r="E2715" s="58"/>
      <c r="F2715" s="58"/>
      <c r="G2715" s="58"/>
      <c r="H2715" s="58"/>
      <c r="I2715" s="58"/>
      <c r="J2715" s="59"/>
    </row>
    <row r="2716" spans="3:11" x14ac:dyDescent="0.25">
      <c r="C2716" s="63" t="s">
        <v>7698</v>
      </c>
      <c r="D2716" s="132"/>
      <c r="E2716" s="58"/>
      <c r="F2716" s="58"/>
      <c r="G2716" s="58"/>
      <c r="H2716" s="58"/>
      <c r="I2716" s="58"/>
      <c r="J2716" s="59"/>
    </row>
    <row r="2717" spans="3:11" x14ac:dyDescent="0.25">
      <c r="C2717" s="57"/>
      <c r="D2717" s="58"/>
      <c r="E2717" s="58"/>
      <c r="F2717" s="58"/>
      <c r="G2717" s="58"/>
      <c r="H2717" s="58"/>
      <c r="I2717" s="58"/>
      <c r="J2717" s="59"/>
    </row>
    <row r="2718" spans="3:11" x14ac:dyDescent="0.25">
      <c r="C2718" s="408" t="str">
        <f>IF(D2714&gt;1,"Justifique cantidad de réplicas *","")</f>
        <v/>
      </c>
      <c r="D2718" s="409"/>
      <c r="E2718" s="304"/>
      <c r="F2718" s="304"/>
      <c r="G2718" s="304"/>
      <c r="H2718" s="304"/>
      <c r="I2718" s="304"/>
      <c r="J2718" s="59"/>
    </row>
    <row r="2719" spans="3:11" x14ac:dyDescent="0.25">
      <c r="C2719" s="60"/>
      <c r="D2719" s="61"/>
      <c r="E2719" s="61"/>
      <c r="F2719" s="61"/>
      <c r="G2719" s="61"/>
      <c r="H2719" s="61"/>
      <c r="I2719" s="61"/>
      <c r="J2719" s="62"/>
    </row>
    <row r="2721" spans="3:10" x14ac:dyDescent="0.25">
      <c r="C2721" s="279" t="s">
        <v>9277</v>
      </c>
      <c r="D2721" s="279"/>
      <c r="E2721" s="279"/>
      <c r="F2721" s="276"/>
      <c r="G2721" s="277"/>
      <c r="H2721" s="277"/>
      <c r="I2721" s="278"/>
    </row>
    <row r="2723" spans="3:10" x14ac:dyDescent="0.25">
      <c r="C2723" s="414" t="s">
        <v>9195</v>
      </c>
      <c r="D2723" s="415"/>
      <c r="E2723" s="415"/>
      <c r="F2723" s="415"/>
      <c r="G2723" s="415"/>
      <c r="H2723" s="415"/>
      <c r="I2723" s="415"/>
      <c r="J2723" s="416"/>
    </row>
    <row r="2725" spans="3:10" x14ac:dyDescent="0.25">
      <c r="C2725" s="20" t="s">
        <v>7566</v>
      </c>
      <c r="D2725" s="274"/>
      <c r="E2725" s="282"/>
      <c r="F2725" s="282"/>
      <c r="G2725" s="282"/>
      <c r="H2725" s="282"/>
      <c r="I2725" s="275"/>
    </row>
    <row r="2727" spans="3:10" x14ac:dyDescent="0.25">
      <c r="C2727" s="20" t="s">
        <v>7567</v>
      </c>
      <c r="D2727" s="79"/>
      <c r="F2727" s="20" t="s">
        <v>7568</v>
      </c>
      <c r="G2727" s="274"/>
      <c r="H2727" s="275"/>
    </row>
    <row r="2728" spans="3:10" x14ac:dyDescent="0.25">
      <c r="C2728" s="20"/>
      <c r="D2728" s="76" t="str">
        <f>IF(D2727&gt;0,VLOOKUP(D2727,Tablas!$K$5:$L$28,2,FALSE),"")</f>
        <v/>
      </c>
      <c r="E2728" s="19" t="str">
        <f>IF(D2727&gt;0,VLOOKUP(D2727,Tablas!$K$5:$M$28,3,FALSE),"")</f>
        <v/>
      </c>
      <c r="F2728" s="20"/>
      <c r="G2728" s="58"/>
    </row>
    <row r="2730" spans="3:10" x14ac:dyDescent="0.25">
      <c r="C2730" s="20" t="s">
        <v>7570</v>
      </c>
      <c r="D2730" s="79"/>
      <c r="F2730" s="20" t="s">
        <v>9226</v>
      </c>
      <c r="G2730" s="274"/>
      <c r="H2730" s="275"/>
    </row>
    <row r="2732" spans="3:10" x14ac:dyDescent="0.25">
      <c r="C2732" s="20" t="s">
        <v>7569</v>
      </c>
      <c r="D2732" s="79"/>
      <c r="F2732" s="20" t="s">
        <v>1180</v>
      </c>
      <c r="G2732" s="424" t="str">
        <f>IF(G2727&gt;0,VLOOKUP(I2732,Tablas!Y2604:AC5146,5,FALSE),"")</f>
        <v/>
      </c>
      <c r="H2732" s="425"/>
      <c r="I2732" s="19" t="str">
        <f>G2727&amp;D2727</f>
        <v/>
      </c>
    </row>
    <row r="2735" spans="3:10" x14ac:dyDescent="0.25">
      <c r="C2735" s="414" t="s">
        <v>9196</v>
      </c>
      <c r="D2735" s="415"/>
      <c r="E2735" s="415"/>
      <c r="F2735" s="415"/>
      <c r="G2735" s="415"/>
      <c r="H2735" s="415"/>
      <c r="I2735" s="415"/>
      <c r="J2735" s="416"/>
    </row>
    <row r="2737" spans="3:10" x14ac:dyDescent="0.25">
      <c r="C2737" s="20" t="s">
        <v>9198</v>
      </c>
      <c r="D2737" s="376"/>
      <c r="E2737" s="377"/>
      <c r="F2737" s="19" t="str">
        <f>IF(D2737=Tablas!$C$34,"Persona_Humana",IF(D2737=Tablas!$C$35,"Universidad",IF(D2737=Tablas!$C$36,"Escuela",IF(D2737=Tablas!$C$37,"Otras_Instituciones",""))))</f>
        <v/>
      </c>
    </row>
    <row r="2739" spans="3:10" x14ac:dyDescent="0.25">
      <c r="C2739" s="279" t="s">
        <v>9197</v>
      </c>
      <c r="D2739" s="421"/>
      <c r="E2739" s="399"/>
      <c r="F2739" s="400"/>
      <c r="G2739" s="400"/>
      <c r="H2739" s="400"/>
      <c r="I2739" s="400"/>
      <c r="J2739" s="401"/>
    </row>
    <row r="2741" spans="3:10" x14ac:dyDescent="0.25">
      <c r="C2741" s="75" t="str">
        <f>IF(OR(D2737=Tablas!$C$35,D2737=Tablas!$C$36,D2737=Tablas!$C$37),"Docentes","")</f>
        <v/>
      </c>
    </row>
    <row r="2743" spans="3:10" x14ac:dyDescent="0.25">
      <c r="C2743" s="179" t="str">
        <f>IF(OR(D2737=Tablas!$C$35,D2737=Tablas!$C$36,D2737=Tablas!$C$37),"CUIL/CUIT *","")</f>
        <v/>
      </c>
      <c r="D2743" s="179" t="str">
        <f>IF(OR(D2737=Tablas!$C$35,D2737=Tablas!$C$36,D2737=Tablas!$C$37),"Apellido *","")</f>
        <v/>
      </c>
      <c r="E2743" s="179" t="str">
        <f>IF(OR(D2737=Tablas!$C$35,D2737=Tablas!$C$36,D2737=Tablas!$C$37),"Nombre *","")</f>
        <v/>
      </c>
      <c r="F2743" s="179" t="str">
        <f>IF(OR(D2737=Tablas!$C$35,D2737=Tablas!$C$36,D2737=Tablas!$C$37),"Correo Electrónico *","")</f>
        <v/>
      </c>
      <c r="G2743" s="179" t="str">
        <f>IF(OR(D2737=Tablas!$C$35,D2737=Tablas!$C$36,D2737=Tablas!$C$37),"Trayectoria formativa del docente*","")</f>
        <v/>
      </c>
    </row>
    <row r="2744" spans="3:10" x14ac:dyDescent="0.25">
      <c r="C2744" s="177"/>
      <c r="D2744" s="178"/>
      <c r="E2744" s="178"/>
      <c r="F2744" s="178"/>
      <c r="G2744" s="178"/>
      <c r="I2744" s="96" t="str">
        <f>IF(AND(OR($D$137=Tablas!$C$35,$D$137=Tablas!$C$36,$D$137=Tablas!$C$37),C2744="",D2744="",E2744="",F2744="",G2744=""),"Debe completar los datos de al menos un docente del entrenamiento","")</f>
        <v/>
      </c>
    </row>
    <row r="2745" spans="3:10" x14ac:dyDescent="0.25">
      <c r="C2745" s="177"/>
      <c r="D2745" s="178"/>
      <c r="E2745" s="178"/>
      <c r="F2745" s="178"/>
      <c r="G2745" s="178"/>
    </row>
    <row r="2746" spans="3:10" x14ac:dyDescent="0.25">
      <c r="C2746" s="177"/>
      <c r="D2746" s="178"/>
      <c r="E2746" s="178"/>
      <c r="F2746" s="178"/>
      <c r="G2746" s="178"/>
    </row>
    <row r="2747" spans="3:10" x14ac:dyDescent="0.25">
      <c r="C2747" s="177"/>
      <c r="D2747" s="178"/>
      <c r="E2747" s="178"/>
      <c r="F2747" s="178"/>
      <c r="G2747" s="178"/>
    </row>
    <row r="2748" spans="3:10" x14ac:dyDescent="0.25">
      <c r="C2748" s="177"/>
      <c r="D2748" s="178"/>
      <c r="E2748" s="178"/>
      <c r="F2748" s="178"/>
      <c r="G2748" s="178"/>
    </row>
    <row r="2749" spans="3:10" x14ac:dyDescent="0.25">
      <c r="C2749" s="177"/>
      <c r="D2749" s="178"/>
      <c r="E2749" s="178"/>
      <c r="F2749" s="178"/>
      <c r="G2749" s="178"/>
    </row>
    <row r="2750" spans="3:10" x14ac:dyDescent="0.25">
      <c r="C2750" s="177"/>
      <c r="D2750" s="178"/>
      <c r="E2750" s="178"/>
      <c r="F2750" s="178"/>
      <c r="G2750" s="178"/>
    </row>
    <row r="2751" spans="3:10" x14ac:dyDescent="0.25">
      <c r="C2751" s="177"/>
      <c r="D2751" s="178"/>
      <c r="E2751" s="178"/>
      <c r="F2751" s="178"/>
      <c r="G2751" s="178"/>
    </row>
    <row r="2752" spans="3:10" x14ac:dyDescent="0.25">
      <c r="C2752" s="177"/>
      <c r="D2752" s="178"/>
      <c r="E2752" s="178"/>
      <c r="F2752" s="178"/>
      <c r="G2752" s="178"/>
    </row>
    <row r="2753" spans="2:17" x14ac:dyDescent="0.25">
      <c r="C2753" s="177"/>
      <c r="D2753" s="178"/>
      <c r="E2753" s="178"/>
      <c r="F2753" s="178"/>
      <c r="G2753" s="178"/>
    </row>
    <row r="2754" spans="2:17" x14ac:dyDescent="0.25">
      <c r="C2754" s="177"/>
      <c r="D2754" s="178"/>
      <c r="E2754" s="178"/>
      <c r="F2754" s="178"/>
      <c r="G2754" s="178"/>
    </row>
    <row r="2755" spans="2:17" x14ac:dyDescent="0.25">
      <c r="C2755" s="177"/>
      <c r="D2755" s="178"/>
      <c r="E2755" s="178"/>
      <c r="F2755" s="178"/>
      <c r="G2755" s="178"/>
    </row>
    <row r="2756" spans="2:17" x14ac:dyDescent="0.25">
      <c r="C2756" s="177"/>
      <c r="D2756" s="178"/>
      <c r="E2756" s="178"/>
      <c r="F2756" s="178"/>
      <c r="G2756" s="178"/>
    </row>
    <row r="2757" spans="2:17" x14ac:dyDescent="0.25">
      <c r="C2757" s="177"/>
      <c r="D2757" s="178"/>
      <c r="E2757" s="178"/>
      <c r="F2757" s="178"/>
      <c r="G2757" s="178"/>
    </row>
    <row r="2758" spans="2:17" x14ac:dyDescent="0.25">
      <c r="C2758" s="177"/>
      <c r="D2758" s="178"/>
      <c r="E2758" s="178"/>
      <c r="F2758" s="178"/>
      <c r="G2758" s="178"/>
    </row>
    <row r="2761" spans="2:17" ht="15.75" x14ac:dyDescent="0.25">
      <c r="B2761" s="271" t="s">
        <v>9201</v>
      </c>
      <c r="C2761" s="271"/>
      <c r="D2761" s="271"/>
      <c r="E2761" s="271"/>
      <c r="F2761" s="271"/>
      <c r="G2761" s="271"/>
      <c r="H2761" s="271"/>
      <c r="I2761" s="271"/>
      <c r="J2761" s="271"/>
      <c r="K2761" s="271"/>
      <c r="L2761" s="271"/>
      <c r="M2761" s="271"/>
      <c r="N2761" s="271"/>
      <c r="O2761" s="271"/>
      <c r="P2761" s="271"/>
      <c r="Q2761" s="271"/>
    </row>
    <row r="2764" spans="2:17" x14ac:dyDescent="0.25">
      <c r="D2764" s="102" t="s">
        <v>9202</v>
      </c>
      <c r="E2764" s="102" t="s">
        <v>9203</v>
      </c>
    </row>
    <row r="2765" spans="2:17" x14ac:dyDescent="0.25">
      <c r="C2765" s="64" t="s">
        <v>7585</v>
      </c>
      <c r="D2765" s="134"/>
      <c r="E2765" s="134"/>
    </row>
    <row r="2766" spans="2:17" x14ac:dyDescent="0.25">
      <c r="C2766" s="102" t="s">
        <v>7586</v>
      </c>
      <c r="D2766" s="64">
        <f>+D2765</f>
        <v>0</v>
      </c>
      <c r="E2766" s="64">
        <f>+E2765</f>
        <v>0</v>
      </c>
    </row>
    <row r="2768" spans="2:17" ht="15.75" x14ac:dyDescent="0.25">
      <c r="B2768" s="271" t="s">
        <v>9279</v>
      </c>
      <c r="C2768" s="271"/>
      <c r="D2768" s="271"/>
      <c r="E2768" s="271"/>
      <c r="F2768" s="271"/>
      <c r="G2768" s="271"/>
      <c r="H2768" s="271"/>
      <c r="I2768" s="271"/>
      <c r="J2768" s="271"/>
      <c r="K2768" s="271"/>
      <c r="L2768" s="271"/>
      <c r="M2768" s="271"/>
      <c r="N2768" s="271"/>
      <c r="O2768" s="271"/>
      <c r="P2768" s="271"/>
      <c r="Q2768" s="271"/>
    </row>
    <row r="2770" spans="3:16" x14ac:dyDescent="0.25">
      <c r="C2770" s="355" t="s">
        <v>9280</v>
      </c>
      <c r="D2770" s="355"/>
      <c r="E2770" s="355"/>
      <c r="F2770" s="355"/>
      <c r="G2770" s="355"/>
      <c r="H2770" s="433"/>
      <c r="I2770" s="164"/>
    </row>
    <row r="2772" spans="3:16" x14ac:dyDescent="0.25">
      <c r="C2772" s="20" t="str">
        <f>IF(I2770="SI","¿Cuántos? *","")</f>
        <v/>
      </c>
      <c r="D2772" s="187"/>
    </row>
    <row r="2774" spans="3:16" x14ac:dyDescent="0.25">
      <c r="C2774" s="288" t="str">
        <f>IF(I2770="SI","¿En qué puestos serán incorporados? *","")</f>
        <v/>
      </c>
      <c r="D2774" s="288"/>
      <c r="E2774" s="432"/>
      <c r="F2774" s="432"/>
      <c r="G2774" s="432"/>
      <c r="H2774" s="432"/>
      <c r="I2774" s="432"/>
      <c r="J2774" s="432"/>
      <c r="K2774" s="432"/>
      <c r="L2774" s="432"/>
      <c r="M2774" s="432"/>
      <c r="N2774" s="432"/>
      <c r="O2774" s="432"/>
      <c r="P2774" s="432"/>
    </row>
    <row r="2776" spans="3:16" x14ac:dyDescent="0.25">
      <c r="C2776" s="355" t="str">
        <f>IF(I2770="SI","Indique a que grupo pertenecen los desocupados a incorporar *","")</f>
        <v/>
      </c>
      <c r="D2776" s="355"/>
      <c r="E2776" s="355"/>
      <c r="F2776" s="355"/>
      <c r="G2776" s="355"/>
      <c r="H2776" s="355"/>
    </row>
    <row r="2778" spans="3:16" x14ac:dyDescent="0.25">
      <c r="C2778" s="38"/>
      <c r="D2778" s="38"/>
      <c r="E2778" s="166" t="str">
        <f>IF(I2770="SI","18 a 24 años","")</f>
        <v/>
      </c>
      <c r="F2778" s="166" t="str">
        <f>IF(I2770="SI","25 a 44 años","")</f>
        <v/>
      </c>
      <c r="G2778" s="166" t="str">
        <f>IF(I2770="SI","Mayores de 45 años","")</f>
        <v/>
      </c>
      <c r="H2778" s="166" t="str">
        <f>IF(I2770="SI","Total","")</f>
        <v/>
      </c>
    </row>
    <row r="2779" spans="3:16" x14ac:dyDescent="0.25">
      <c r="C2779" s="395" t="str">
        <f>IF(I2770="SI","En general","")</f>
        <v/>
      </c>
      <c r="D2779" s="395"/>
      <c r="E2779" s="188"/>
      <c r="F2779" s="188"/>
      <c r="G2779" s="188"/>
      <c r="H2779" s="189" t="str">
        <f>IF(I2770="SI",+E2779+F2779+G2779,"")</f>
        <v/>
      </c>
    </row>
    <row r="2780" spans="3:16" x14ac:dyDescent="0.25">
      <c r="C2780" s="395" t="str">
        <f>IF(I2770="SI","Con Discapacidad ","")</f>
        <v/>
      </c>
      <c r="D2780" s="395"/>
      <c r="E2780" s="188"/>
      <c r="F2780" s="188"/>
      <c r="G2780" s="188"/>
      <c r="H2780" s="189" t="str">
        <f>IF(I2770="SI",+E2780+F2780+G2780,"")</f>
        <v/>
      </c>
    </row>
    <row r="2781" spans="3:16" x14ac:dyDescent="0.25">
      <c r="C2781" s="395" t="str">
        <f>IF(I2770="SI","Incluidos en el Seguro de Capacitación y Empleo (SCyE)","")</f>
        <v/>
      </c>
      <c r="D2781" s="395"/>
      <c r="E2781" s="188"/>
      <c r="F2781" s="188"/>
      <c r="G2781" s="188"/>
      <c r="H2781" s="189" t="str">
        <f>IF(I2770="SI",+E2781+F2781+G2781,"")</f>
        <v/>
      </c>
    </row>
    <row r="2782" spans="3:16" x14ac:dyDescent="0.25">
      <c r="C2782" s="386" t="str">
        <f>IF(I2770="SI","Total","")</f>
        <v/>
      </c>
      <c r="D2782" s="386"/>
      <c r="E2782" s="189" t="str">
        <f>IF(I2770="SI",+E2779+E2780+E2781,"")</f>
        <v/>
      </c>
      <c r="F2782" s="189" t="str">
        <f>IF(I2770="SI",+F2781+F2780+F2779,"")</f>
        <v/>
      </c>
      <c r="G2782" s="189" t="str">
        <f>IF(I2770="SI",+G2781+G2780+G2779,"")</f>
        <v/>
      </c>
      <c r="H2782" s="189" t="str">
        <f>IF(I2770="SI",+H2779+H2780+H2781,"")</f>
        <v/>
      </c>
    </row>
    <row r="2785" spans="2:17" ht="15.75" x14ac:dyDescent="0.25">
      <c r="B2785" s="271" t="s">
        <v>9281</v>
      </c>
      <c r="C2785" s="271"/>
      <c r="D2785" s="271"/>
      <c r="E2785" s="271"/>
      <c r="F2785" s="271"/>
      <c r="G2785" s="271"/>
      <c r="H2785" s="271"/>
      <c r="I2785" s="271"/>
      <c r="J2785" s="271"/>
      <c r="K2785" s="271"/>
      <c r="L2785" s="271"/>
      <c r="M2785" s="271"/>
      <c r="N2785" s="271"/>
      <c r="O2785" s="271"/>
      <c r="P2785" s="271"/>
      <c r="Q2785" s="271"/>
    </row>
    <row r="2788" spans="2:17" ht="60" customHeight="1" x14ac:dyDescent="0.25">
      <c r="C2788" s="392" t="str">
        <f>IF('Empresa Cooperativa'!D2612=Tablas!C2604,"Tamaño de la empresa según dotación de personal","")</f>
        <v>Tamaño de la empresa según dotación de personal</v>
      </c>
      <c r="D2788" s="392" t="s">
        <v>9282</v>
      </c>
      <c r="E2788" s="435" t="s">
        <v>9286</v>
      </c>
      <c r="F2788" s="435"/>
      <c r="G2788" s="435"/>
    </row>
    <row r="2789" spans="2:17" ht="30" x14ac:dyDescent="0.25">
      <c r="C2789" s="392"/>
      <c r="D2789" s="392"/>
      <c r="E2789" s="110" t="s">
        <v>9283</v>
      </c>
      <c r="F2789" s="110" t="s">
        <v>9284</v>
      </c>
      <c r="G2789" s="169" t="s">
        <v>9285</v>
      </c>
    </row>
    <row r="2790" spans="2:17" x14ac:dyDescent="0.25">
      <c r="C27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27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27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2790" s="120"/>
      <c r="G2790" s="119" t="e">
        <f>+E2790+F2790</f>
        <v>#VALUE!</v>
      </c>
    </row>
    <row r="2793" spans="2:17" x14ac:dyDescent="0.25">
      <c r="C2793" s="436" t="s">
        <v>9287</v>
      </c>
      <c r="D2793" s="437"/>
      <c r="E2793" s="437"/>
      <c r="F2793" s="437"/>
      <c r="G2793" s="437"/>
      <c r="H2793" s="115"/>
      <c r="I2793" s="115"/>
      <c r="J2793" s="115"/>
    </row>
    <row r="2794" spans="2:17" ht="60" x14ac:dyDescent="0.25">
      <c r="C2794" s="169" t="s">
        <v>9288</v>
      </c>
      <c r="D2794" s="169" t="s">
        <v>9289</v>
      </c>
      <c r="E2794" s="169" t="s">
        <v>9321</v>
      </c>
      <c r="F2794" s="169" t="s">
        <v>9290</v>
      </c>
      <c r="G2794" s="169" t="s">
        <v>9291</v>
      </c>
      <c r="H2794" s="104"/>
      <c r="I2794" s="104"/>
      <c r="J2794" s="104"/>
      <c r="K2794" s="104"/>
    </row>
    <row r="2795" spans="2:17" x14ac:dyDescent="0.25">
      <c r="C2795" s="118">
        <f>+D2772</f>
        <v>0</v>
      </c>
      <c r="D2795" s="140" t="str">
        <f>+E2790</f>
        <v/>
      </c>
      <c r="E2795" s="139">
        <f>+D2716</f>
        <v>0</v>
      </c>
      <c r="F2795" s="120" t="e">
        <f>C2795*D2795*E2795</f>
        <v>#VALUE!</v>
      </c>
      <c r="G2795" s="135"/>
      <c r="H2795" s="116"/>
      <c r="I2795" s="58"/>
      <c r="J2795" s="58"/>
      <c r="K2795" s="58"/>
    </row>
    <row r="2796" spans="2:17" x14ac:dyDescent="0.25">
      <c r="C2796" s="58"/>
      <c r="D2796" s="58"/>
      <c r="E2796" s="58"/>
      <c r="F2796" s="58"/>
      <c r="G2796" s="58"/>
      <c r="H2796" s="58"/>
      <c r="I2796" s="58"/>
      <c r="J2796" s="58"/>
    </row>
    <row r="2797" spans="2:17" x14ac:dyDescent="0.25">
      <c r="C2797" s="113"/>
      <c r="D2797" s="114"/>
      <c r="E2797" s="58"/>
      <c r="F2797" s="58"/>
      <c r="G2797" s="58"/>
      <c r="H2797" s="58"/>
      <c r="I2797" s="58"/>
      <c r="J2797" s="58"/>
    </row>
    <row r="2798" spans="2:17" ht="15.75" x14ac:dyDescent="0.25">
      <c r="B2798" s="271" t="s">
        <v>9207</v>
      </c>
      <c r="C2798" s="271"/>
      <c r="D2798" s="271"/>
      <c r="E2798" s="271"/>
      <c r="F2798" s="271"/>
      <c r="G2798" s="271"/>
      <c r="H2798" s="271"/>
      <c r="I2798" s="271"/>
      <c r="J2798" s="271"/>
      <c r="K2798" s="271"/>
      <c r="L2798" s="271"/>
      <c r="M2798" s="271"/>
      <c r="N2798" s="271"/>
      <c r="O2798" s="271"/>
      <c r="P2798" s="271"/>
      <c r="Q2798" s="271"/>
    </row>
    <row r="2800" spans="2:17" x14ac:dyDescent="0.25">
      <c r="B2800" s="288"/>
      <c r="C2800" s="288"/>
      <c r="D2800" s="288"/>
      <c r="E2800" s="288"/>
      <c r="F2800" s="288"/>
      <c r="G2800" s="288"/>
      <c r="H2800" s="288"/>
      <c r="I2800" s="288"/>
      <c r="J2800" s="288"/>
      <c r="K2800" s="288"/>
      <c r="L2800" s="288"/>
      <c r="M2800" s="288"/>
      <c r="N2800" s="288"/>
      <c r="O2800" s="288"/>
      <c r="P2800" s="288"/>
      <c r="Q2800" s="288"/>
    </row>
    <row r="2802" spans="2:17" ht="45.75" customHeight="1" x14ac:dyDescent="0.25">
      <c r="D2802" s="390" t="s">
        <v>9292</v>
      </c>
      <c r="E2802" s="391"/>
      <c r="F2802" s="390" t="s">
        <v>9293</v>
      </c>
      <c r="G2802" s="391"/>
      <c r="H2802" s="390" t="s">
        <v>9294</v>
      </c>
      <c r="I2802" s="392"/>
      <c r="J2802" s="392"/>
    </row>
    <row r="2803" spans="2:17" x14ac:dyDescent="0.25">
      <c r="D2803" s="393"/>
      <c r="E2803" s="393"/>
      <c r="F2803" s="394"/>
      <c r="G2803" s="394"/>
      <c r="H2803" s="394"/>
      <c r="I2803" s="394"/>
      <c r="J2803" s="394"/>
    </row>
    <row r="2804" spans="2:17" x14ac:dyDescent="0.25">
      <c r="D2804" s="393"/>
      <c r="E2804" s="393"/>
      <c r="F2804" s="394"/>
      <c r="G2804" s="394"/>
      <c r="H2804" s="394"/>
      <c r="I2804" s="394"/>
      <c r="J2804" s="394"/>
    </row>
    <row r="2805" spans="2:17" x14ac:dyDescent="0.25">
      <c r="D2805" s="393"/>
      <c r="E2805" s="393"/>
      <c r="F2805" s="394"/>
      <c r="G2805" s="394"/>
      <c r="H2805" s="394"/>
      <c r="I2805" s="394"/>
      <c r="J2805" s="394"/>
    </row>
    <row r="2806" spans="2:17" x14ac:dyDescent="0.25">
      <c r="D2806" s="393"/>
      <c r="E2806" s="393"/>
      <c r="F2806" s="394"/>
      <c r="G2806" s="394"/>
      <c r="H2806" s="394"/>
      <c r="I2806" s="394"/>
      <c r="J2806" s="394"/>
    </row>
    <row r="2809" spans="2:17" ht="15.75" x14ac:dyDescent="0.25">
      <c r="B2809" s="271" t="s">
        <v>9210</v>
      </c>
      <c r="C2809" s="271"/>
      <c r="D2809" s="271"/>
      <c r="E2809" s="271"/>
      <c r="F2809" s="271"/>
      <c r="G2809" s="271"/>
      <c r="H2809" s="271"/>
      <c r="I2809" s="271"/>
      <c r="J2809" s="271"/>
      <c r="K2809" s="271"/>
      <c r="L2809" s="271"/>
      <c r="M2809" s="271"/>
      <c r="N2809" s="271"/>
      <c r="O2809" s="271"/>
      <c r="P2809" s="271"/>
      <c r="Q2809" s="271"/>
    </row>
    <row r="2812" spans="2:17" x14ac:dyDescent="0.25">
      <c r="C2812" s="20" t="s">
        <v>9211</v>
      </c>
    </row>
    <row r="2814" spans="2:17" x14ac:dyDescent="0.25">
      <c r="C2814" s="438"/>
      <c r="D2814" s="439"/>
      <c r="E2814" s="439"/>
      <c r="F2814" s="439"/>
      <c r="G2814" s="439"/>
      <c r="H2814" s="439"/>
      <c r="I2814" s="439"/>
      <c r="J2814" s="439"/>
      <c r="K2814" s="439"/>
      <c r="L2814" s="439"/>
      <c r="M2814" s="439"/>
      <c r="N2814" s="439"/>
      <c r="O2814" s="439"/>
      <c r="P2814" s="440"/>
    </row>
    <row r="2815" spans="2:17" x14ac:dyDescent="0.25">
      <c r="C2815" s="441"/>
      <c r="D2815" s="442"/>
      <c r="E2815" s="442"/>
      <c r="F2815" s="442"/>
      <c r="G2815" s="442"/>
      <c r="H2815" s="442"/>
      <c r="I2815" s="442"/>
      <c r="J2815" s="442"/>
      <c r="K2815" s="442"/>
      <c r="L2815" s="442"/>
      <c r="M2815" s="442"/>
      <c r="N2815" s="442"/>
      <c r="O2815" s="442"/>
      <c r="P2815" s="443"/>
    </row>
    <row r="2816" spans="2:17" x14ac:dyDescent="0.25">
      <c r="C2816" s="441"/>
      <c r="D2816" s="442"/>
      <c r="E2816" s="442"/>
      <c r="F2816" s="442"/>
      <c r="G2816" s="442"/>
      <c r="H2816" s="442"/>
      <c r="I2816" s="442"/>
      <c r="J2816" s="442"/>
      <c r="K2816" s="442"/>
      <c r="L2816" s="442"/>
      <c r="M2816" s="442"/>
      <c r="N2816" s="442"/>
      <c r="O2816" s="442"/>
      <c r="P2816" s="443"/>
    </row>
    <row r="2817" spans="3:16" x14ac:dyDescent="0.25">
      <c r="C2817" s="441"/>
      <c r="D2817" s="442"/>
      <c r="E2817" s="442"/>
      <c r="F2817" s="442"/>
      <c r="G2817" s="442"/>
      <c r="H2817" s="442"/>
      <c r="I2817" s="442"/>
      <c r="J2817" s="442"/>
      <c r="K2817" s="442"/>
      <c r="L2817" s="442"/>
      <c r="M2817" s="442"/>
      <c r="N2817" s="442"/>
      <c r="O2817" s="442"/>
      <c r="P2817" s="443"/>
    </row>
    <row r="2818" spans="3:16" x14ac:dyDescent="0.25">
      <c r="C2818" s="441"/>
      <c r="D2818" s="442"/>
      <c r="E2818" s="442"/>
      <c r="F2818" s="442"/>
      <c r="G2818" s="442"/>
      <c r="H2818" s="442"/>
      <c r="I2818" s="442"/>
      <c r="J2818" s="442"/>
      <c r="K2818" s="442"/>
      <c r="L2818" s="442"/>
      <c r="M2818" s="442"/>
      <c r="N2818" s="442"/>
      <c r="O2818" s="442"/>
      <c r="P2818" s="443"/>
    </row>
    <row r="2819" spans="3:16" x14ac:dyDescent="0.25">
      <c r="C2819" s="444"/>
      <c r="D2819" s="445"/>
      <c r="E2819" s="445"/>
      <c r="F2819" s="445"/>
      <c r="G2819" s="445"/>
      <c r="H2819" s="445"/>
      <c r="I2819" s="445"/>
      <c r="J2819" s="445"/>
      <c r="K2819" s="445"/>
      <c r="L2819" s="445"/>
      <c r="M2819" s="445"/>
      <c r="N2819" s="445"/>
      <c r="O2819" s="445"/>
      <c r="P2819" s="446"/>
    </row>
    <row r="2821" spans="3:16" x14ac:dyDescent="0.25">
      <c r="C2821" s="20" t="s">
        <v>9212</v>
      </c>
    </row>
    <row r="2823" spans="3:16" x14ac:dyDescent="0.25">
      <c r="C2823" s="438"/>
      <c r="D2823" s="439"/>
      <c r="E2823" s="439"/>
      <c r="F2823" s="439"/>
      <c r="G2823" s="439"/>
      <c r="H2823" s="439"/>
      <c r="I2823" s="439"/>
      <c r="J2823" s="439"/>
      <c r="K2823" s="439"/>
      <c r="L2823" s="439"/>
      <c r="M2823" s="439"/>
      <c r="N2823" s="439"/>
      <c r="O2823" s="439"/>
      <c r="P2823" s="440"/>
    </row>
    <row r="2824" spans="3:16" x14ac:dyDescent="0.25">
      <c r="C2824" s="441"/>
      <c r="D2824" s="442"/>
      <c r="E2824" s="442"/>
      <c r="F2824" s="442"/>
      <c r="G2824" s="442"/>
      <c r="H2824" s="442"/>
      <c r="I2824" s="442"/>
      <c r="J2824" s="442"/>
      <c r="K2824" s="442"/>
      <c r="L2824" s="442"/>
      <c r="M2824" s="442"/>
      <c r="N2824" s="442"/>
      <c r="O2824" s="442"/>
      <c r="P2824" s="443"/>
    </row>
    <row r="2825" spans="3:16" x14ac:dyDescent="0.25">
      <c r="C2825" s="441"/>
      <c r="D2825" s="442"/>
      <c r="E2825" s="442"/>
      <c r="F2825" s="442"/>
      <c r="G2825" s="442"/>
      <c r="H2825" s="442"/>
      <c r="I2825" s="442"/>
      <c r="J2825" s="442"/>
      <c r="K2825" s="442"/>
      <c r="L2825" s="442"/>
      <c r="M2825" s="442"/>
      <c r="N2825" s="442"/>
      <c r="O2825" s="442"/>
      <c r="P2825" s="443"/>
    </row>
    <row r="2826" spans="3:16" x14ac:dyDescent="0.25">
      <c r="C2826" s="441"/>
      <c r="D2826" s="442"/>
      <c r="E2826" s="442"/>
      <c r="F2826" s="442"/>
      <c r="G2826" s="442"/>
      <c r="H2826" s="442"/>
      <c r="I2826" s="442"/>
      <c r="J2826" s="442"/>
      <c r="K2826" s="442"/>
      <c r="L2826" s="442"/>
      <c r="M2826" s="442"/>
      <c r="N2826" s="442"/>
      <c r="O2826" s="442"/>
      <c r="P2826" s="443"/>
    </row>
    <row r="2827" spans="3:16" x14ac:dyDescent="0.25">
      <c r="C2827" s="441"/>
      <c r="D2827" s="442"/>
      <c r="E2827" s="442"/>
      <c r="F2827" s="442"/>
      <c r="G2827" s="442"/>
      <c r="H2827" s="442"/>
      <c r="I2827" s="442"/>
      <c r="J2827" s="442"/>
      <c r="K2827" s="442"/>
      <c r="L2827" s="442"/>
      <c r="M2827" s="442"/>
      <c r="N2827" s="442"/>
      <c r="O2827" s="442"/>
      <c r="P2827" s="443"/>
    </row>
    <row r="2828" spans="3:16" x14ac:dyDescent="0.25">
      <c r="C2828" s="444"/>
      <c r="D2828" s="445"/>
      <c r="E2828" s="445"/>
      <c r="F2828" s="445"/>
      <c r="G2828" s="445"/>
      <c r="H2828" s="445"/>
      <c r="I2828" s="445"/>
      <c r="J2828" s="445"/>
      <c r="K2828" s="445"/>
      <c r="L2828" s="445"/>
      <c r="M2828" s="445"/>
      <c r="N2828" s="445"/>
      <c r="O2828" s="445"/>
      <c r="P2828" s="446"/>
    </row>
    <row r="2830" spans="3:16" x14ac:dyDescent="0.25">
      <c r="C2830" s="20" t="s">
        <v>9295</v>
      </c>
    </row>
    <row r="2832" spans="3:16" x14ac:dyDescent="0.25">
      <c r="C2832" s="438"/>
      <c r="D2832" s="439"/>
      <c r="E2832" s="439"/>
      <c r="F2832" s="439"/>
      <c r="G2832" s="439"/>
      <c r="H2832" s="439"/>
      <c r="I2832" s="439"/>
      <c r="J2832" s="439"/>
      <c r="K2832" s="439"/>
      <c r="L2832" s="439"/>
      <c r="M2832" s="439"/>
      <c r="N2832" s="439"/>
      <c r="O2832" s="439"/>
      <c r="P2832" s="440"/>
    </row>
    <row r="2833" spans="3:16" x14ac:dyDescent="0.25">
      <c r="C2833" s="441"/>
      <c r="D2833" s="442"/>
      <c r="E2833" s="442"/>
      <c r="F2833" s="442"/>
      <c r="G2833" s="442"/>
      <c r="H2833" s="442"/>
      <c r="I2833" s="442"/>
      <c r="J2833" s="442"/>
      <c r="K2833" s="442"/>
      <c r="L2833" s="442"/>
      <c r="M2833" s="442"/>
      <c r="N2833" s="442"/>
      <c r="O2833" s="442"/>
      <c r="P2833" s="443"/>
    </row>
    <row r="2834" spans="3:16" x14ac:dyDescent="0.25">
      <c r="C2834" s="441"/>
      <c r="D2834" s="442"/>
      <c r="E2834" s="442"/>
      <c r="F2834" s="442"/>
      <c r="G2834" s="442"/>
      <c r="H2834" s="442"/>
      <c r="I2834" s="442"/>
      <c r="J2834" s="442"/>
      <c r="K2834" s="442"/>
      <c r="L2834" s="442"/>
      <c r="M2834" s="442"/>
      <c r="N2834" s="442"/>
      <c r="O2834" s="442"/>
      <c r="P2834" s="443"/>
    </row>
    <row r="2835" spans="3:16" x14ac:dyDescent="0.25">
      <c r="C2835" s="441"/>
      <c r="D2835" s="442"/>
      <c r="E2835" s="442"/>
      <c r="F2835" s="442"/>
      <c r="G2835" s="442"/>
      <c r="H2835" s="442"/>
      <c r="I2835" s="442"/>
      <c r="J2835" s="442"/>
      <c r="K2835" s="442"/>
      <c r="L2835" s="442"/>
      <c r="M2835" s="442"/>
      <c r="N2835" s="442"/>
      <c r="O2835" s="442"/>
      <c r="P2835" s="443"/>
    </row>
    <row r="2836" spans="3:16" x14ac:dyDescent="0.25">
      <c r="C2836" s="441"/>
      <c r="D2836" s="442"/>
      <c r="E2836" s="442"/>
      <c r="F2836" s="442"/>
      <c r="G2836" s="442"/>
      <c r="H2836" s="442"/>
      <c r="I2836" s="442"/>
      <c r="J2836" s="442"/>
      <c r="K2836" s="442"/>
      <c r="L2836" s="442"/>
      <c r="M2836" s="442"/>
      <c r="N2836" s="442"/>
      <c r="O2836" s="442"/>
      <c r="P2836" s="443"/>
    </row>
    <row r="2837" spans="3:16" x14ac:dyDescent="0.25">
      <c r="C2837" s="444"/>
      <c r="D2837" s="445"/>
      <c r="E2837" s="445"/>
      <c r="F2837" s="445"/>
      <c r="G2837" s="445"/>
      <c r="H2837" s="445"/>
      <c r="I2837" s="445"/>
      <c r="J2837" s="445"/>
      <c r="K2837" s="445"/>
      <c r="L2837" s="445"/>
      <c r="M2837" s="445"/>
      <c r="N2837" s="445"/>
      <c r="O2837" s="445"/>
      <c r="P2837" s="446"/>
    </row>
    <row r="2839" spans="3:16" x14ac:dyDescent="0.25">
      <c r="C2839" s="20" t="s">
        <v>9296</v>
      </c>
    </row>
    <row r="2841" spans="3:16" x14ac:dyDescent="0.25">
      <c r="C2841" s="438"/>
      <c r="D2841" s="439"/>
      <c r="E2841" s="439"/>
      <c r="F2841" s="439"/>
      <c r="G2841" s="439"/>
      <c r="H2841" s="439"/>
      <c r="I2841" s="439"/>
      <c r="J2841" s="439"/>
      <c r="K2841" s="439"/>
      <c r="L2841" s="439"/>
      <c r="M2841" s="439"/>
      <c r="N2841" s="439"/>
      <c r="O2841" s="439"/>
      <c r="P2841" s="440"/>
    </row>
    <row r="2842" spans="3:16" x14ac:dyDescent="0.25">
      <c r="C2842" s="441"/>
      <c r="D2842" s="442"/>
      <c r="E2842" s="442"/>
      <c r="F2842" s="442"/>
      <c r="G2842" s="442"/>
      <c r="H2842" s="442"/>
      <c r="I2842" s="442"/>
      <c r="J2842" s="442"/>
      <c r="K2842" s="442"/>
      <c r="L2842" s="442"/>
      <c r="M2842" s="442"/>
      <c r="N2842" s="442"/>
      <c r="O2842" s="442"/>
      <c r="P2842" s="443"/>
    </row>
    <row r="2843" spans="3:16" x14ac:dyDescent="0.25">
      <c r="C2843" s="441"/>
      <c r="D2843" s="442"/>
      <c r="E2843" s="442"/>
      <c r="F2843" s="442"/>
      <c r="G2843" s="442"/>
      <c r="H2843" s="442"/>
      <c r="I2843" s="442"/>
      <c r="J2843" s="442"/>
      <c r="K2843" s="442"/>
      <c r="L2843" s="442"/>
      <c r="M2843" s="442"/>
      <c r="N2843" s="442"/>
      <c r="O2843" s="442"/>
      <c r="P2843" s="443"/>
    </row>
    <row r="2844" spans="3:16" x14ac:dyDescent="0.25">
      <c r="C2844" s="441"/>
      <c r="D2844" s="442"/>
      <c r="E2844" s="442"/>
      <c r="F2844" s="442"/>
      <c r="G2844" s="442"/>
      <c r="H2844" s="442"/>
      <c r="I2844" s="442"/>
      <c r="J2844" s="442"/>
      <c r="K2844" s="442"/>
      <c r="L2844" s="442"/>
      <c r="M2844" s="442"/>
      <c r="N2844" s="442"/>
      <c r="O2844" s="442"/>
      <c r="P2844" s="443"/>
    </row>
    <row r="2845" spans="3:16" x14ac:dyDescent="0.25">
      <c r="C2845" s="441"/>
      <c r="D2845" s="442"/>
      <c r="E2845" s="442"/>
      <c r="F2845" s="442"/>
      <c r="G2845" s="442"/>
      <c r="H2845" s="442"/>
      <c r="I2845" s="442"/>
      <c r="J2845" s="442"/>
      <c r="K2845" s="442"/>
      <c r="L2845" s="442"/>
      <c r="M2845" s="442"/>
      <c r="N2845" s="442"/>
      <c r="O2845" s="442"/>
      <c r="P2845" s="443"/>
    </row>
    <row r="2846" spans="3:16" x14ac:dyDescent="0.25">
      <c r="C2846" s="444"/>
      <c r="D2846" s="445"/>
      <c r="E2846" s="445"/>
      <c r="F2846" s="445"/>
      <c r="G2846" s="445"/>
      <c r="H2846" s="445"/>
      <c r="I2846" s="445"/>
      <c r="J2846" s="445"/>
      <c r="K2846" s="445"/>
      <c r="L2846" s="445"/>
      <c r="M2846" s="445"/>
      <c r="N2846" s="445"/>
      <c r="O2846" s="445"/>
      <c r="P2846" s="446"/>
    </row>
    <row r="2848" spans="3:16" x14ac:dyDescent="0.25">
      <c r="C2848" s="20" t="s">
        <v>9297</v>
      </c>
    </row>
    <row r="2850" spans="2:17" x14ac:dyDescent="0.25">
      <c r="C2850" s="438"/>
      <c r="D2850" s="439"/>
      <c r="E2850" s="439"/>
      <c r="F2850" s="439"/>
      <c r="G2850" s="439"/>
      <c r="H2850" s="439"/>
      <c r="I2850" s="439"/>
      <c r="J2850" s="439"/>
      <c r="K2850" s="439"/>
      <c r="L2850" s="439"/>
      <c r="M2850" s="439"/>
      <c r="N2850" s="439"/>
      <c r="O2850" s="439"/>
      <c r="P2850" s="440"/>
    </row>
    <row r="2851" spans="2:17" x14ac:dyDescent="0.25">
      <c r="C2851" s="441"/>
      <c r="D2851" s="442"/>
      <c r="E2851" s="442"/>
      <c r="F2851" s="442"/>
      <c r="G2851" s="442"/>
      <c r="H2851" s="442"/>
      <c r="I2851" s="442"/>
      <c r="J2851" s="442"/>
      <c r="K2851" s="442"/>
      <c r="L2851" s="442"/>
      <c r="M2851" s="442"/>
      <c r="N2851" s="442"/>
      <c r="O2851" s="442"/>
      <c r="P2851" s="443"/>
    </row>
    <row r="2852" spans="2:17" x14ac:dyDescent="0.25">
      <c r="C2852" s="441"/>
      <c r="D2852" s="442"/>
      <c r="E2852" s="442"/>
      <c r="F2852" s="442"/>
      <c r="G2852" s="442"/>
      <c r="H2852" s="442"/>
      <c r="I2852" s="442"/>
      <c r="J2852" s="442"/>
      <c r="K2852" s="442"/>
      <c r="L2852" s="442"/>
      <c r="M2852" s="442"/>
      <c r="N2852" s="442"/>
      <c r="O2852" s="442"/>
      <c r="P2852" s="443"/>
    </row>
    <row r="2853" spans="2:17" x14ac:dyDescent="0.25">
      <c r="C2853" s="441"/>
      <c r="D2853" s="442"/>
      <c r="E2853" s="442"/>
      <c r="F2853" s="442"/>
      <c r="G2853" s="442"/>
      <c r="H2853" s="442"/>
      <c r="I2853" s="442"/>
      <c r="J2853" s="442"/>
      <c r="K2853" s="442"/>
      <c r="L2853" s="442"/>
      <c r="M2853" s="442"/>
      <c r="N2853" s="442"/>
      <c r="O2853" s="442"/>
      <c r="P2853" s="443"/>
    </row>
    <row r="2854" spans="2:17" x14ac:dyDescent="0.25">
      <c r="C2854" s="441"/>
      <c r="D2854" s="442"/>
      <c r="E2854" s="442"/>
      <c r="F2854" s="442"/>
      <c r="G2854" s="442"/>
      <c r="H2854" s="442"/>
      <c r="I2854" s="442"/>
      <c r="J2854" s="442"/>
      <c r="K2854" s="442"/>
      <c r="L2854" s="442"/>
      <c r="M2854" s="442"/>
      <c r="N2854" s="442"/>
      <c r="O2854" s="442"/>
      <c r="P2854" s="443"/>
    </row>
    <row r="2855" spans="2:17" x14ac:dyDescent="0.25">
      <c r="C2855" s="444"/>
      <c r="D2855" s="445"/>
      <c r="E2855" s="445"/>
      <c r="F2855" s="445"/>
      <c r="G2855" s="445"/>
      <c r="H2855" s="445"/>
      <c r="I2855" s="445"/>
      <c r="J2855" s="445"/>
      <c r="K2855" s="445"/>
      <c r="L2855" s="445"/>
      <c r="M2855" s="445"/>
      <c r="N2855" s="445"/>
      <c r="O2855" s="445"/>
      <c r="P2855" s="446"/>
    </row>
    <row r="2858" spans="2:17" ht="15.75" x14ac:dyDescent="0.25">
      <c r="B2858" s="271" t="s">
        <v>9298</v>
      </c>
      <c r="C2858" s="271"/>
      <c r="D2858" s="271"/>
      <c r="E2858" s="271"/>
      <c r="F2858" s="271"/>
      <c r="G2858" s="271"/>
      <c r="H2858" s="271"/>
      <c r="I2858" s="271"/>
      <c r="J2858" s="271"/>
      <c r="K2858" s="271"/>
      <c r="L2858" s="271"/>
      <c r="M2858" s="271"/>
      <c r="N2858" s="271"/>
      <c r="O2858" s="271"/>
      <c r="P2858" s="271"/>
      <c r="Q2858" s="271"/>
    </row>
    <row r="2860" spans="2:17" x14ac:dyDescent="0.25">
      <c r="C2860" s="20" t="s">
        <v>9319</v>
      </c>
      <c r="D2860" s="132"/>
    </row>
    <row r="2863" spans="2:17" ht="39.75" customHeight="1" x14ac:dyDescent="0.25">
      <c r="C2863" s="161" t="s">
        <v>9299</v>
      </c>
      <c r="D2863" s="161" t="s">
        <v>9300</v>
      </c>
      <c r="E2863" s="161" t="s">
        <v>9301</v>
      </c>
      <c r="F2863" s="160" t="s">
        <v>9302</v>
      </c>
      <c r="G2863" s="161" t="s">
        <v>9303</v>
      </c>
      <c r="H2863" s="161" t="s">
        <v>9304</v>
      </c>
    </row>
    <row r="2864" spans="2:17" x14ac:dyDescent="0.25">
      <c r="C2864" s="77"/>
      <c r="D2864" s="77"/>
      <c r="E2864" s="77"/>
      <c r="F2864" s="77"/>
      <c r="G2864" s="77"/>
      <c r="H2864" s="77"/>
      <c r="J2864" s="96" t="str">
        <f>IF(AND(C2864="",D2864="",E2864="",F2864="",G2864="",H2864=""),"Debe completar los datos de al menos un tutor del entrenamiento","")</f>
        <v>Debe completar los datos de al menos un tutor del entrenamiento</v>
      </c>
    </row>
    <row r="2865" spans="2:17" x14ac:dyDescent="0.25">
      <c r="C2865" s="77"/>
      <c r="D2865" s="77"/>
      <c r="E2865" s="77"/>
      <c r="F2865" s="77"/>
      <c r="G2865" s="77"/>
      <c r="H2865" s="77"/>
    </row>
    <row r="2866" spans="2:17" x14ac:dyDescent="0.25">
      <c r="C2866" s="77"/>
      <c r="D2866" s="77"/>
      <c r="E2866" s="77"/>
      <c r="F2866" s="77"/>
      <c r="G2866" s="77"/>
      <c r="H2866" s="77"/>
    </row>
    <row r="2867" spans="2:17" x14ac:dyDescent="0.25">
      <c r="C2867" s="77"/>
      <c r="D2867" s="77"/>
      <c r="E2867" s="77"/>
      <c r="F2867" s="77"/>
      <c r="G2867" s="77"/>
      <c r="H2867" s="77"/>
    </row>
    <row r="2868" spans="2:17" x14ac:dyDescent="0.25">
      <c r="C2868" s="77"/>
      <c r="D2868" s="77"/>
      <c r="E2868" s="77"/>
      <c r="F2868" s="77"/>
      <c r="G2868" s="77"/>
      <c r="H2868" s="77"/>
    </row>
    <row r="2869" spans="2:17" x14ac:dyDescent="0.25">
      <c r="C2869" s="77"/>
      <c r="D2869" s="77"/>
      <c r="E2869" s="77"/>
      <c r="F2869" s="77"/>
      <c r="G2869" s="77"/>
      <c r="H2869" s="77"/>
    </row>
    <row r="2872" spans="2:17" ht="15.75" x14ac:dyDescent="0.25">
      <c r="B2872" s="271" t="s">
        <v>9305</v>
      </c>
      <c r="C2872" s="271"/>
      <c r="D2872" s="271"/>
      <c r="E2872" s="271"/>
      <c r="F2872" s="271"/>
      <c r="G2872" s="271"/>
      <c r="H2872" s="271"/>
      <c r="I2872" s="271"/>
      <c r="J2872" s="271"/>
      <c r="K2872" s="271"/>
      <c r="L2872" s="271"/>
      <c r="M2872" s="271"/>
      <c r="N2872" s="271"/>
      <c r="O2872" s="271"/>
      <c r="P2872" s="271"/>
      <c r="Q2872" s="271"/>
    </row>
    <row r="2875" spans="2:17" ht="45" x14ac:dyDescent="0.25">
      <c r="C2875" s="72" t="s">
        <v>9215</v>
      </c>
      <c r="D2875" s="72" t="s">
        <v>9216</v>
      </c>
      <c r="E2875" s="72" t="s">
        <v>9217</v>
      </c>
      <c r="F2875" s="72" t="s">
        <v>9218</v>
      </c>
      <c r="G2875" s="72" t="s">
        <v>9219</v>
      </c>
      <c r="H2875" s="72" t="s">
        <v>9220</v>
      </c>
    </row>
    <row r="2876" spans="2:17" x14ac:dyDescent="0.25">
      <c r="C2876" s="123" t="s">
        <v>9221</v>
      </c>
      <c r="D2876" s="266">
        <f>D2712*H2712*D2714</f>
        <v>0</v>
      </c>
      <c r="E2876" s="120"/>
      <c r="F2876" s="119">
        <f>+D2876*E2876</f>
        <v>0</v>
      </c>
      <c r="G2876" s="120"/>
      <c r="H2876" s="119">
        <f t="shared" ref="H2876:H2880" si="13">+F2876-G2876</f>
        <v>0</v>
      </c>
    </row>
    <row r="2877" spans="2:17" x14ac:dyDescent="0.25">
      <c r="C2877" s="112" t="s">
        <v>9298</v>
      </c>
      <c r="D2877" s="266">
        <f>+D2712-D2876</f>
        <v>0</v>
      </c>
      <c r="E2877" s="120"/>
      <c r="F2877" s="119">
        <f>+D2877*E2877</f>
        <v>0</v>
      </c>
      <c r="G2877" s="120"/>
      <c r="H2877" s="119">
        <f t="shared" si="13"/>
        <v>0</v>
      </c>
    </row>
    <row r="2878" spans="2:17" x14ac:dyDescent="0.25">
      <c r="C2878" s="123" t="s">
        <v>9208</v>
      </c>
      <c r="D2878" s="266">
        <f>+E2765</f>
        <v>0</v>
      </c>
      <c r="E2878" s="120"/>
      <c r="F2878" s="119">
        <f>+D2878*E2878</f>
        <v>0</v>
      </c>
      <c r="G2878" s="120"/>
      <c r="H2878" s="119">
        <f t="shared" si="13"/>
        <v>0</v>
      </c>
    </row>
    <row r="2879" spans="2:17" x14ac:dyDescent="0.25">
      <c r="C2879" s="123" t="s">
        <v>9222</v>
      </c>
      <c r="D2879" s="266">
        <f>+E2765</f>
        <v>0</v>
      </c>
      <c r="E2879" s="120"/>
      <c r="F2879" s="119">
        <f>+D2879*E2879</f>
        <v>0</v>
      </c>
      <c r="G2879" s="120"/>
      <c r="H2879" s="119">
        <f t="shared" si="13"/>
        <v>0</v>
      </c>
    </row>
    <row r="2880" spans="2:17" x14ac:dyDescent="0.25">
      <c r="C2880" s="167" t="s">
        <v>9223</v>
      </c>
      <c r="D2880" s="266">
        <f>+E2765</f>
        <v>0</v>
      </c>
      <c r="E2880" s="120"/>
      <c r="F2880" s="119">
        <f>+D2880*E2880</f>
        <v>0</v>
      </c>
      <c r="G2880" s="120"/>
      <c r="H2880" s="119">
        <f t="shared" si="13"/>
        <v>0</v>
      </c>
    </row>
    <row r="2881" spans="3:8" x14ac:dyDescent="0.25">
      <c r="C2881" s="72" t="s">
        <v>7586</v>
      </c>
      <c r="D2881" s="74"/>
      <c r="E2881" s="141"/>
      <c r="F2881" s="141"/>
      <c r="G2881" s="119">
        <f>+G2876+G2877+G2878+G2879+G2880</f>
        <v>0</v>
      </c>
      <c r="H2881" s="119">
        <f>+H2876+H2877+H2878+H2879+H2880</f>
        <v>0</v>
      </c>
    </row>
    <row r="2884" spans="3:8" ht="15" customHeight="1" x14ac:dyDescent="0.25">
      <c r="D2884" s="434" t="s">
        <v>9322</v>
      </c>
      <c r="E2884" s="434"/>
      <c r="F2884" s="434"/>
    </row>
    <row r="2885" spans="3:8" x14ac:dyDescent="0.25">
      <c r="D2885" s="434"/>
      <c r="E2885" s="434"/>
      <c r="F2885" s="434"/>
    </row>
    <row r="2900" spans="2:17" x14ac:dyDescent="0.25">
      <c r="C2900" s="100" t="s">
        <v>9594</v>
      </c>
    </row>
    <row r="2902" spans="2:17" ht="15.75" x14ac:dyDescent="0.25">
      <c r="B2902" s="271" t="s">
        <v>7689</v>
      </c>
      <c r="C2902" s="271" t="s">
        <v>7689</v>
      </c>
      <c r="D2902" s="271"/>
      <c r="E2902" s="271"/>
      <c r="F2902" s="271"/>
      <c r="G2902" s="271"/>
      <c r="H2902" s="271"/>
      <c r="I2902" s="271"/>
      <c r="J2902" s="271"/>
      <c r="K2902" s="271"/>
      <c r="L2902" s="271"/>
      <c r="M2902" s="271"/>
      <c r="N2902" s="271"/>
      <c r="O2902" s="271"/>
      <c r="P2902" s="271"/>
      <c r="Q2902" s="271"/>
    </row>
    <row r="2906" spans="2:17" x14ac:dyDescent="0.25">
      <c r="C2906" s="20" t="s">
        <v>9276</v>
      </c>
      <c r="D2906" s="427"/>
      <c r="E2906" s="428"/>
      <c r="F2906" s="428"/>
      <c r="G2906" s="428"/>
      <c r="H2906" s="428"/>
      <c r="I2906" s="428"/>
      <c r="J2906" s="428"/>
      <c r="K2906" s="429"/>
    </row>
    <row r="2908" spans="2:17" x14ac:dyDescent="0.25">
      <c r="C2908" s="20" t="s">
        <v>7694</v>
      </c>
      <c r="D2908" s="78"/>
      <c r="F2908" s="20" t="s">
        <v>7695</v>
      </c>
      <c r="H2908" s="430"/>
      <c r="I2908" s="431"/>
    </row>
    <row r="2910" spans="2:17" x14ac:dyDescent="0.25">
      <c r="C2910" s="405" t="s">
        <v>7710</v>
      </c>
      <c r="D2910" s="406"/>
      <c r="E2910" s="406"/>
      <c r="F2910" s="406"/>
      <c r="G2910" s="406"/>
      <c r="H2910" s="406"/>
      <c r="I2910" s="406"/>
      <c r="J2910" s="407"/>
    </row>
    <row r="2911" spans="2:17" x14ac:dyDescent="0.25">
      <c r="C2911" s="57"/>
      <c r="D2911" s="58"/>
      <c r="E2911" s="58"/>
      <c r="F2911" s="58"/>
      <c r="G2911" s="58"/>
      <c r="H2911" s="58"/>
      <c r="I2911" s="58"/>
      <c r="J2911" s="59"/>
    </row>
    <row r="2912" spans="2:17" x14ac:dyDescent="0.25">
      <c r="C2912" s="63" t="s">
        <v>7697</v>
      </c>
      <c r="D2912" s="132"/>
      <c r="E2912" s="58"/>
      <c r="F2912" s="426" t="s">
        <v>9278</v>
      </c>
      <c r="G2912" s="426"/>
      <c r="H2912" s="133"/>
      <c r="I2912" s="58"/>
      <c r="J2912" s="59"/>
    </row>
    <row r="2913" spans="3:10" x14ac:dyDescent="0.25">
      <c r="C2913" s="57"/>
      <c r="D2913" s="58"/>
      <c r="E2913" s="58"/>
      <c r="F2913" s="58"/>
      <c r="G2913" s="58"/>
      <c r="H2913" s="58"/>
      <c r="I2913" s="58"/>
      <c r="J2913" s="59"/>
    </row>
    <row r="2914" spans="3:10" x14ac:dyDescent="0.25">
      <c r="C2914" s="63" t="s">
        <v>7696</v>
      </c>
      <c r="D2914" s="132"/>
      <c r="E2914" s="58"/>
      <c r="F2914" s="58"/>
      <c r="G2914" s="58"/>
      <c r="H2914" s="58"/>
      <c r="I2914" s="58"/>
      <c r="J2914" s="59"/>
    </row>
    <row r="2915" spans="3:10" x14ac:dyDescent="0.25">
      <c r="C2915" s="57"/>
      <c r="D2915" s="58"/>
      <c r="E2915" s="58"/>
      <c r="F2915" s="58"/>
      <c r="G2915" s="58"/>
      <c r="H2915" s="58"/>
      <c r="I2915" s="58"/>
      <c r="J2915" s="59"/>
    </row>
    <row r="2916" spans="3:10" x14ac:dyDescent="0.25">
      <c r="C2916" s="63" t="s">
        <v>7698</v>
      </c>
      <c r="D2916" s="132"/>
      <c r="E2916" s="58"/>
      <c r="F2916" s="58"/>
      <c r="G2916" s="58"/>
      <c r="H2916" s="58"/>
      <c r="I2916" s="58"/>
      <c r="J2916" s="59"/>
    </row>
    <row r="2917" spans="3:10" x14ac:dyDescent="0.25">
      <c r="C2917" s="57"/>
      <c r="D2917" s="58"/>
      <c r="E2917" s="58"/>
      <c r="F2917" s="58"/>
      <c r="G2917" s="58"/>
      <c r="H2917" s="58"/>
      <c r="I2917" s="58"/>
      <c r="J2917" s="59"/>
    </row>
    <row r="2918" spans="3:10" x14ac:dyDescent="0.25">
      <c r="C2918" s="408" t="str">
        <f>IF(D2914&gt;1,"Justifique cantidad de réplicas *","")</f>
        <v/>
      </c>
      <c r="D2918" s="409"/>
      <c r="E2918" s="304"/>
      <c r="F2918" s="304"/>
      <c r="G2918" s="304"/>
      <c r="H2918" s="304"/>
      <c r="I2918" s="304"/>
      <c r="J2918" s="59"/>
    </row>
    <row r="2919" spans="3:10" x14ac:dyDescent="0.25">
      <c r="C2919" s="60"/>
      <c r="D2919" s="61"/>
      <c r="E2919" s="61"/>
      <c r="F2919" s="61"/>
      <c r="G2919" s="61"/>
      <c r="H2919" s="61"/>
      <c r="I2919" s="61"/>
      <c r="J2919" s="62"/>
    </row>
    <row r="2921" spans="3:10" x14ac:dyDescent="0.25">
      <c r="C2921" s="279" t="s">
        <v>9277</v>
      </c>
      <c r="D2921" s="279"/>
      <c r="E2921" s="279"/>
      <c r="F2921" s="276"/>
      <c r="G2921" s="277"/>
      <c r="H2921" s="277"/>
      <c r="I2921" s="278"/>
    </row>
    <row r="2923" spans="3:10" x14ac:dyDescent="0.25">
      <c r="C2923" s="414" t="s">
        <v>9195</v>
      </c>
      <c r="D2923" s="415"/>
      <c r="E2923" s="415"/>
      <c r="F2923" s="415"/>
      <c r="G2923" s="415"/>
      <c r="H2923" s="415"/>
      <c r="I2923" s="415"/>
      <c r="J2923" s="416"/>
    </row>
    <row r="2925" spans="3:10" x14ac:dyDescent="0.25">
      <c r="C2925" s="20" t="s">
        <v>7566</v>
      </c>
      <c r="D2925" s="274"/>
      <c r="E2925" s="282"/>
      <c r="F2925" s="282"/>
      <c r="G2925" s="282"/>
      <c r="H2925" s="282"/>
      <c r="I2925" s="275"/>
    </row>
    <row r="2927" spans="3:10" x14ac:dyDescent="0.25">
      <c r="C2927" s="20" t="s">
        <v>7567</v>
      </c>
      <c r="D2927" s="79"/>
      <c r="F2927" s="20" t="s">
        <v>7568</v>
      </c>
      <c r="G2927" s="274"/>
      <c r="H2927" s="275"/>
    </row>
    <row r="2928" spans="3:10" x14ac:dyDescent="0.25">
      <c r="C2928" s="20"/>
      <c r="D2928" s="76" t="str">
        <f>IF(D2927&gt;0,VLOOKUP(D2927,Tablas!$K$5:$L$28,2,FALSE),"")</f>
        <v/>
      </c>
      <c r="E2928" s="19" t="str">
        <f>IF(D2927&gt;0,VLOOKUP(D2927,Tablas!$K$5:$M$28,3,FALSE),"")</f>
        <v/>
      </c>
      <c r="F2928" s="20"/>
      <c r="G2928" s="58"/>
    </row>
    <row r="2930" spans="3:10" x14ac:dyDescent="0.25">
      <c r="C2930" s="20" t="s">
        <v>7570</v>
      </c>
      <c r="D2930" s="79"/>
      <c r="F2930" s="20" t="s">
        <v>9226</v>
      </c>
      <c r="G2930" s="274"/>
      <c r="H2930" s="275"/>
    </row>
    <row r="2932" spans="3:10" x14ac:dyDescent="0.25">
      <c r="C2932" s="20" t="s">
        <v>7569</v>
      </c>
      <c r="D2932" s="79"/>
      <c r="F2932" s="20" t="s">
        <v>1180</v>
      </c>
      <c r="G2932" s="424" t="str">
        <f>IF(G2927&gt;0,VLOOKUP(I2932,Tablas!Y2804:AC5346,5,FALSE),"")</f>
        <v/>
      </c>
      <c r="H2932" s="425"/>
      <c r="I2932" s="19" t="str">
        <f>G2927&amp;D2927</f>
        <v/>
      </c>
    </row>
    <row r="2935" spans="3:10" x14ac:dyDescent="0.25">
      <c r="C2935" s="414" t="s">
        <v>9196</v>
      </c>
      <c r="D2935" s="415"/>
      <c r="E2935" s="415"/>
      <c r="F2935" s="415"/>
      <c r="G2935" s="415"/>
      <c r="H2935" s="415"/>
      <c r="I2935" s="415"/>
      <c r="J2935" s="416"/>
    </row>
    <row r="2937" spans="3:10" x14ac:dyDescent="0.25">
      <c r="C2937" s="20" t="s">
        <v>9198</v>
      </c>
      <c r="D2937" s="376"/>
      <c r="E2937" s="377"/>
      <c r="F2937" s="19" t="str">
        <f>IF(D2937=Tablas!$C$34,"Persona_Humana",IF(D2937=Tablas!$C$35,"Universidad",IF(D2937=Tablas!$C$36,"Escuela",IF(D2937=Tablas!$C$37,"Otras_Instituciones",""))))</f>
        <v/>
      </c>
    </row>
    <row r="2939" spans="3:10" x14ac:dyDescent="0.25">
      <c r="C2939" s="279" t="s">
        <v>9197</v>
      </c>
      <c r="D2939" s="421"/>
      <c r="E2939" s="399"/>
      <c r="F2939" s="400"/>
      <c r="G2939" s="400"/>
      <c r="H2939" s="400"/>
      <c r="I2939" s="400"/>
      <c r="J2939" s="401"/>
    </row>
    <row r="2941" spans="3:10" x14ac:dyDescent="0.25">
      <c r="C2941" s="75" t="str">
        <f>IF(OR(D2937=Tablas!$C$35,D2937=Tablas!$C$36,D2937=Tablas!$C$37),"Docentes","")</f>
        <v/>
      </c>
    </row>
    <row r="2943" spans="3:10" x14ac:dyDescent="0.25">
      <c r="C2943" s="179" t="str">
        <f>IF(OR(D2937=Tablas!$C$35,D2937=Tablas!$C$36,D2937=Tablas!$C$37),"CUIL/CUIT *","")</f>
        <v/>
      </c>
      <c r="D2943" s="179" t="str">
        <f>IF(OR(D2937=Tablas!$C$35,D2937=Tablas!$C$36,D2937=Tablas!$C$37),"Apellido *","")</f>
        <v/>
      </c>
      <c r="E2943" s="179" t="str">
        <f>IF(OR(D2937=Tablas!$C$35,D2937=Tablas!$C$36,D2937=Tablas!$C$37),"Nombre *","")</f>
        <v/>
      </c>
      <c r="F2943" s="179" t="str">
        <f>IF(OR(D2937=Tablas!$C$35,D2937=Tablas!$C$36,D2937=Tablas!$C$37),"Correo Electrónico *","")</f>
        <v/>
      </c>
      <c r="G2943" s="179" t="str">
        <f>IF(OR(D2937=Tablas!$C$35,D2937=Tablas!$C$36,D2937=Tablas!$C$37),"Trayectoria formativa del docente*","")</f>
        <v/>
      </c>
    </row>
    <row r="2944" spans="3:10" x14ac:dyDescent="0.25">
      <c r="C2944" s="177"/>
      <c r="D2944" s="178"/>
      <c r="E2944" s="178"/>
      <c r="F2944" s="178"/>
      <c r="G2944" s="178"/>
      <c r="I2944" s="96" t="str">
        <f>IF(AND(OR($D$137=Tablas!$C$35,$D$137=Tablas!$C$36,$D$137=Tablas!$C$37),C2944="",D2944="",E2944="",F2944="",G2944=""),"Debe completar los datos de al menos un docente del entrenamiento","")</f>
        <v/>
      </c>
    </row>
    <row r="2945" spans="3:7" x14ac:dyDescent="0.25">
      <c r="C2945" s="177"/>
      <c r="D2945" s="178"/>
      <c r="E2945" s="178"/>
      <c r="F2945" s="178"/>
      <c r="G2945" s="178"/>
    </row>
    <row r="2946" spans="3:7" x14ac:dyDescent="0.25">
      <c r="C2946" s="177"/>
      <c r="D2946" s="178"/>
      <c r="E2946" s="178"/>
      <c r="F2946" s="178"/>
      <c r="G2946" s="178"/>
    </row>
    <row r="2947" spans="3:7" x14ac:dyDescent="0.25">
      <c r="C2947" s="177"/>
      <c r="D2947" s="178"/>
      <c r="E2947" s="178"/>
      <c r="F2947" s="178"/>
      <c r="G2947" s="178"/>
    </row>
    <row r="2948" spans="3:7" x14ac:dyDescent="0.25">
      <c r="C2948" s="177"/>
      <c r="D2948" s="178"/>
      <c r="E2948" s="178"/>
      <c r="F2948" s="178"/>
      <c r="G2948" s="178"/>
    </row>
    <row r="2949" spans="3:7" x14ac:dyDescent="0.25">
      <c r="C2949" s="177"/>
      <c r="D2949" s="178"/>
      <c r="E2949" s="178"/>
      <c r="F2949" s="178"/>
      <c r="G2949" s="178"/>
    </row>
    <row r="2950" spans="3:7" x14ac:dyDescent="0.25">
      <c r="C2950" s="177"/>
      <c r="D2950" s="178"/>
      <c r="E2950" s="178"/>
      <c r="F2950" s="178"/>
      <c r="G2950" s="178"/>
    </row>
    <row r="2951" spans="3:7" x14ac:dyDescent="0.25">
      <c r="C2951" s="177"/>
      <c r="D2951" s="178"/>
      <c r="E2951" s="178"/>
      <c r="F2951" s="178"/>
      <c r="G2951" s="178"/>
    </row>
    <row r="2952" spans="3:7" x14ac:dyDescent="0.25">
      <c r="C2952" s="177"/>
      <c r="D2952" s="178"/>
      <c r="E2952" s="178"/>
      <c r="F2952" s="178"/>
      <c r="G2952" s="178"/>
    </row>
    <row r="2953" spans="3:7" x14ac:dyDescent="0.25">
      <c r="C2953" s="177"/>
      <c r="D2953" s="178"/>
      <c r="E2953" s="178"/>
      <c r="F2953" s="178"/>
      <c r="G2953" s="178"/>
    </row>
    <row r="2954" spans="3:7" x14ac:dyDescent="0.25">
      <c r="C2954" s="177"/>
      <c r="D2954" s="178"/>
      <c r="E2954" s="178"/>
      <c r="F2954" s="178"/>
      <c r="G2954" s="178"/>
    </row>
    <row r="2955" spans="3:7" x14ac:dyDescent="0.25">
      <c r="C2955" s="177"/>
      <c r="D2955" s="178"/>
      <c r="E2955" s="178"/>
      <c r="F2955" s="178"/>
      <c r="G2955" s="178"/>
    </row>
    <row r="2956" spans="3:7" x14ac:dyDescent="0.25">
      <c r="C2956" s="177"/>
      <c r="D2956" s="178"/>
      <c r="E2956" s="178"/>
      <c r="F2956" s="178"/>
      <c r="G2956" s="178"/>
    </row>
    <row r="2957" spans="3:7" x14ac:dyDescent="0.25">
      <c r="C2957" s="177"/>
      <c r="D2957" s="178"/>
      <c r="E2957" s="178"/>
      <c r="F2957" s="178"/>
      <c r="G2957" s="178"/>
    </row>
    <row r="2958" spans="3:7" x14ac:dyDescent="0.25">
      <c r="C2958" s="177"/>
      <c r="D2958" s="178"/>
      <c r="E2958" s="178"/>
      <c r="F2958" s="178"/>
      <c r="G2958" s="178"/>
    </row>
    <row r="2961" spans="2:17" ht="15.75" x14ac:dyDescent="0.25">
      <c r="B2961" s="271" t="s">
        <v>9201</v>
      </c>
      <c r="C2961" s="271"/>
      <c r="D2961" s="271"/>
      <c r="E2961" s="271"/>
      <c r="F2961" s="271"/>
      <c r="G2961" s="271"/>
      <c r="H2961" s="271"/>
      <c r="I2961" s="271"/>
      <c r="J2961" s="271"/>
      <c r="K2961" s="271"/>
      <c r="L2961" s="271"/>
      <c r="M2961" s="271"/>
      <c r="N2961" s="271"/>
      <c r="O2961" s="271"/>
      <c r="P2961" s="271"/>
      <c r="Q2961" s="271"/>
    </row>
    <row r="2964" spans="2:17" x14ac:dyDescent="0.25">
      <c r="D2964" s="102" t="s">
        <v>9202</v>
      </c>
      <c r="E2964" s="102" t="s">
        <v>9203</v>
      </c>
    </row>
    <row r="2965" spans="2:17" x14ac:dyDescent="0.25">
      <c r="C2965" s="64" t="s">
        <v>7585</v>
      </c>
      <c r="D2965" s="134"/>
      <c r="E2965" s="134"/>
    </row>
    <row r="2966" spans="2:17" x14ac:dyDescent="0.25">
      <c r="C2966" s="102" t="s">
        <v>7586</v>
      </c>
      <c r="D2966" s="64">
        <f>+D2965</f>
        <v>0</v>
      </c>
      <c r="E2966" s="64">
        <f>+E2965</f>
        <v>0</v>
      </c>
    </row>
    <row r="2968" spans="2:17" ht="15.75" x14ac:dyDescent="0.25">
      <c r="B2968" s="271" t="s">
        <v>9279</v>
      </c>
      <c r="C2968" s="271"/>
      <c r="D2968" s="271"/>
      <c r="E2968" s="271"/>
      <c r="F2968" s="271"/>
      <c r="G2968" s="271"/>
      <c r="H2968" s="271"/>
      <c r="I2968" s="271"/>
      <c r="J2968" s="271"/>
      <c r="K2968" s="271"/>
      <c r="L2968" s="271"/>
      <c r="M2968" s="271"/>
      <c r="N2968" s="271"/>
      <c r="O2968" s="271"/>
      <c r="P2968" s="271"/>
      <c r="Q2968" s="271"/>
    </row>
    <row r="2970" spans="2:17" x14ac:dyDescent="0.25">
      <c r="C2970" s="355" t="s">
        <v>9280</v>
      </c>
      <c r="D2970" s="355"/>
      <c r="E2970" s="355"/>
      <c r="F2970" s="355"/>
      <c r="G2970" s="355"/>
      <c r="H2970" s="433"/>
      <c r="I2970" s="164"/>
    </row>
    <row r="2972" spans="2:17" x14ac:dyDescent="0.25">
      <c r="C2972" s="20" t="str">
        <f>IF(I2970="SI","¿Cuántos? *","")</f>
        <v/>
      </c>
      <c r="D2972" s="187"/>
    </row>
    <row r="2974" spans="2:17" x14ac:dyDescent="0.25">
      <c r="C2974" s="288" t="str">
        <f>IF(I2970="SI","¿En qué puestos serán incorporados? *","")</f>
        <v/>
      </c>
      <c r="D2974" s="288"/>
      <c r="E2974" s="432"/>
      <c r="F2974" s="432"/>
      <c r="G2974" s="432"/>
      <c r="H2974" s="432"/>
      <c r="I2974" s="432"/>
      <c r="J2974" s="432"/>
      <c r="K2974" s="432"/>
      <c r="L2974" s="432"/>
      <c r="M2974" s="432"/>
      <c r="N2974" s="432"/>
      <c r="O2974" s="432"/>
      <c r="P2974" s="432"/>
    </row>
    <row r="2976" spans="2:17" x14ac:dyDescent="0.25">
      <c r="C2976" s="355" t="str">
        <f>IF(I2970="SI","Indique a que grupo pertenecen los desocupados a incorporar *","")</f>
        <v/>
      </c>
      <c r="D2976" s="355"/>
      <c r="E2976" s="355"/>
      <c r="F2976" s="355"/>
      <c r="G2976" s="355"/>
      <c r="H2976" s="355"/>
    </row>
    <row r="2978" spans="2:17" x14ac:dyDescent="0.25">
      <c r="C2978" s="38"/>
      <c r="D2978" s="38"/>
      <c r="E2978" s="166" t="str">
        <f>IF(I2970="SI","18 a 24 años","")</f>
        <v/>
      </c>
      <c r="F2978" s="166" t="str">
        <f>IF(I2970="SI","25 a 44 años","")</f>
        <v/>
      </c>
      <c r="G2978" s="166" t="str">
        <f>IF(I2970="SI","Mayores de 45 años","")</f>
        <v/>
      </c>
      <c r="H2978" s="166" t="str">
        <f>IF(I2970="SI","Total","")</f>
        <v/>
      </c>
    </row>
    <row r="2979" spans="2:17" x14ac:dyDescent="0.25">
      <c r="C2979" s="395" t="str">
        <f>IF(I2970="SI","En general","")</f>
        <v/>
      </c>
      <c r="D2979" s="395"/>
      <c r="E2979" s="188"/>
      <c r="F2979" s="188"/>
      <c r="G2979" s="188"/>
      <c r="H2979" s="189" t="str">
        <f>IF(I2970="SI",+E2979+F2979+G2979,"")</f>
        <v/>
      </c>
    </row>
    <row r="2980" spans="2:17" x14ac:dyDescent="0.25">
      <c r="C2980" s="395" t="str">
        <f>IF(I2970="SI","Con Discapacidad ","")</f>
        <v/>
      </c>
      <c r="D2980" s="395"/>
      <c r="E2980" s="188"/>
      <c r="F2980" s="188"/>
      <c r="G2980" s="188"/>
      <c r="H2980" s="189" t="str">
        <f>IF(I2970="SI",+E2980+F2980+G2980,"")</f>
        <v/>
      </c>
    </row>
    <row r="2981" spans="2:17" x14ac:dyDescent="0.25">
      <c r="C2981" s="395" t="str">
        <f>IF(I2970="SI","Incluidos en el Seguro de Capacitación y Empleo (SCyE)","")</f>
        <v/>
      </c>
      <c r="D2981" s="395"/>
      <c r="E2981" s="188"/>
      <c r="F2981" s="188"/>
      <c r="G2981" s="188"/>
      <c r="H2981" s="189" t="str">
        <f>IF(I2970="SI",+E2981+F2981+G2981,"")</f>
        <v/>
      </c>
    </row>
    <row r="2982" spans="2:17" x14ac:dyDescent="0.25">
      <c r="C2982" s="386" t="str">
        <f>IF(I2970="SI","Total","")</f>
        <v/>
      </c>
      <c r="D2982" s="386"/>
      <c r="E2982" s="189" t="str">
        <f>IF(I2970="SI",+E2979+E2980+E2981,"")</f>
        <v/>
      </c>
      <c r="F2982" s="189" t="str">
        <f>IF(I2970="SI",+F2981+F2980+F2979,"")</f>
        <v/>
      </c>
      <c r="G2982" s="189" t="str">
        <f>IF(I2970="SI",+G2981+G2980+G2979,"")</f>
        <v/>
      </c>
      <c r="H2982" s="189" t="str">
        <f>IF(I2970="SI",+H2979+H2980+H2981,"")</f>
        <v/>
      </c>
    </row>
    <row r="2985" spans="2:17" ht="15.75" x14ac:dyDescent="0.25">
      <c r="B2985" s="271" t="s">
        <v>9281</v>
      </c>
      <c r="C2985" s="271"/>
      <c r="D2985" s="271"/>
      <c r="E2985" s="271"/>
      <c r="F2985" s="271"/>
      <c r="G2985" s="271"/>
      <c r="H2985" s="271"/>
      <c r="I2985" s="271"/>
      <c r="J2985" s="271"/>
      <c r="K2985" s="271"/>
      <c r="L2985" s="271"/>
      <c r="M2985" s="271"/>
      <c r="N2985" s="271"/>
      <c r="O2985" s="271"/>
      <c r="P2985" s="271"/>
      <c r="Q2985" s="271"/>
    </row>
    <row r="2988" spans="2:17" ht="60" customHeight="1" x14ac:dyDescent="0.25">
      <c r="C2988" s="392" t="str">
        <f>IF('Empresa Cooperativa'!D2812=Tablas!C2804,"Tamaño de la empresa según dotación de personal","")</f>
        <v>Tamaño de la empresa según dotación de personal</v>
      </c>
      <c r="D2988" s="392" t="s">
        <v>9282</v>
      </c>
      <c r="E2988" s="435" t="s">
        <v>9286</v>
      </c>
      <c r="F2988" s="435"/>
      <c r="G2988" s="435"/>
    </row>
    <row r="2989" spans="2:17" ht="30" x14ac:dyDescent="0.25">
      <c r="C2989" s="392"/>
      <c r="D2989" s="392"/>
      <c r="E2989" s="110" t="s">
        <v>9283</v>
      </c>
      <c r="F2989" s="110" t="s">
        <v>9284</v>
      </c>
      <c r="G2989" s="169" t="s">
        <v>9285</v>
      </c>
    </row>
    <row r="2990" spans="2:17" x14ac:dyDescent="0.25">
      <c r="C29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29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29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2990" s="120"/>
      <c r="G2990" s="119" t="e">
        <f>+E2990+F2990</f>
        <v>#VALUE!</v>
      </c>
    </row>
    <row r="2993" spans="2:17" x14ac:dyDescent="0.25">
      <c r="C2993" s="436" t="s">
        <v>9287</v>
      </c>
      <c r="D2993" s="437"/>
      <c r="E2993" s="437"/>
      <c r="F2993" s="437"/>
      <c r="G2993" s="437"/>
      <c r="H2993" s="115"/>
      <c r="I2993" s="115"/>
      <c r="J2993" s="115"/>
    </row>
    <row r="2994" spans="2:17" ht="60" x14ac:dyDescent="0.25">
      <c r="C2994" s="169" t="s">
        <v>9288</v>
      </c>
      <c r="D2994" s="169" t="s">
        <v>9289</v>
      </c>
      <c r="E2994" s="169" t="s">
        <v>9321</v>
      </c>
      <c r="F2994" s="169" t="s">
        <v>9290</v>
      </c>
      <c r="G2994" s="169" t="s">
        <v>9291</v>
      </c>
      <c r="H2994" s="104"/>
      <c r="I2994" s="104"/>
      <c r="J2994" s="104"/>
      <c r="K2994" s="104"/>
    </row>
    <row r="2995" spans="2:17" x14ac:dyDescent="0.25">
      <c r="C2995" s="118">
        <f>+D2972</f>
        <v>0</v>
      </c>
      <c r="D2995" s="140" t="str">
        <f>+E2990</f>
        <v/>
      </c>
      <c r="E2995" s="139">
        <f>+D2916</f>
        <v>0</v>
      </c>
      <c r="F2995" s="120" t="e">
        <f>C2995*D2995*E2995</f>
        <v>#VALUE!</v>
      </c>
      <c r="G2995" s="135"/>
      <c r="H2995" s="116"/>
      <c r="I2995" s="58"/>
      <c r="J2995" s="58"/>
      <c r="K2995" s="58"/>
    </row>
    <row r="2996" spans="2:17" x14ac:dyDescent="0.25">
      <c r="C2996" s="58"/>
      <c r="D2996" s="58"/>
      <c r="E2996" s="58"/>
      <c r="F2996" s="58"/>
      <c r="G2996" s="58"/>
      <c r="H2996" s="58"/>
      <c r="I2996" s="58"/>
      <c r="J2996" s="58"/>
    </row>
    <row r="2997" spans="2:17" x14ac:dyDescent="0.25">
      <c r="C2997" s="113"/>
      <c r="D2997" s="114"/>
      <c r="E2997" s="58"/>
      <c r="F2997" s="58"/>
      <c r="G2997" s="58"/>
      <c r="H2997" s="58"/>
      <c r="I2997" s="58"/>
      <c r="J2997" s="58"/>
    </row>
    <row r="2998" spans="2:17" ht="15.75" x14ac:dyDescent="0.25">
      <c r="B2998" s="271" t="s">
        <v>9207</v>
      </c>
      <c r="C2998" s="271"/>
      <c r="D2998" s="271"/>
      <c r="E2998" s="271"/>
      <c r="F2998" s="271"/>
      <c r="G2998" s="271"/>
      <c r="H2998" s="271"/>
      <c r="I2998" s="271"/>
      <c r="J2998" s="271"/>
      <c r="K2998" s="271"/>
      <c r="L2998" s="271"/>
      <c r="M2998" s="271"/>
      <c r="N2998" s="271"/>
      <c r="O2998" s="271"/>
      <c r="P2998" s="271"/>
      <c r="Q2998" s="271"/>
    </row>
    <row r="3000" spans="2:17" x14ac:dyDescent="0.25">
      <c r="B3000" s="288"/>
      <c r="C3000" s="288"/>
      <c r="D3000" s="288"/>
      <c r="E3000" s="288"/>
      <c r="F3000" s="288"/>
      <c r="G3000" s="288"/>
      <c r="H3000" s="288"/>
      <c r="I3000" s="288"/>
      <c r="J3000" s="288"/>
      <c r="K3000" s="288"/>
      <c r="L3000" s="288"/>
      <c r="M3000" s="288"/>
      <c r="N3000" s="288"/>
      <c r="O3000" s="288"/>
      <c r="P3000" s="288"/>
      <c r="Q3000" s="288"/>
    </row>
    <row r="3002" spans="2:17" ht="45.75" customHeight="1" x14ac:dyDescent="0.25">
      <c r="D3002" s="390" t="s">
        <v>9292</v>
      </c>
      <c r="E3002" s="391"/>
      <c r="F3002" s="390" t="s">
        <v>9293</v>
      </c>
      <c r="G3002" s="391"/>
      <c r="H3002" s="390" t="s">
        <v>9294</v>
      </c>
      <c r="I3002" s="392"/>
      <c r="J3002" s="392"/>
    </row>
    <row r="3003" spans="2:17" x14ac:dyDescent="0.25">
      <c r="D3003" s="393"/>
      <c r="E3003" s="393"/>
      <c r="F3003" s="394"/>
      <c r="G3003" s="394"/>
      <c r="H3003" s="394"/>
      <c r="I3003" s="394"/>
      <c r="J3003" s="394"/>
    </row>
    <row r="3004" spans="2:17" x14ac:dyDescent="0.25">
      <c r="D3004" s="393"/>
      <c r="E3004" s="393"/>
      <c r="F3004" s="394"/>
      <c r="G3004" s="394"/>
      <c r="H3004" s="394"/>
      <c r="I3004" s="394"/>
      <c r="J3004" s="394"/>
    </row>
    <row r="3005" spans="2:17" x14ac:dyDescent="0.25">
      <c r="D3005" s="393"/>
      <c r="E3005" s="393"/>
      <c r="F3005" s="394"/>
      <c r="G3005" s="394"/>
      <c r="H3005" s="394"/>
      <c r="I3005" s="394"/>
      <c r="J3005" s="394"/>
    </row>
    <row r="3006" spans="2:17" x14ac:dyDescent="0.25">
      <c r="D3006" s="393"/>
      <c r="E3006" s="393"/>
      <c r="F3006" s="394"/>
      <c r="G3006" s="394"/>
      <c r="H3006" s="394"/>
      <c r="I3006" s="394"/>
      <c r="J3006" s="394"/>
    </row>
    <row r="3009" spans="2:17" ht="15.75" x14ac:dyDescent="0.25">
      <c r="B3009" s="271" t="s">
        <v>9210</v>
      </c>
      <c r="C3009" s="271"/>
      <c r="D3009" s="271"/>
      <c r="E3009" s="271"/>
      <c r="F3009" s="271"/>
      <c r="G3009" s="271"/>
      <c r="H3009" s="271"/>
      <c r="I3009" s="271"/>
      <c r="J3009" s="271"/>
      <c r="K3009" s="271"/>
      <c r="L3009" s="271"/>
      <c r="M3009" s="271"/>
      <c r="N3009" s="271"/>
      <c r="O3009" s="271"/>
      <c r="P3009" s="271"/>
      <c r="Q3009" s="271"/>
    </row>
    <row r="3012" spans="2:17" x14ac:dyDescent="0.25">
      <c r="C3012" s="20" t="s">
        <v>9211</v>
      </c>
    </row>
    <row r="3014" spans="2:17" x14ac:dyDescent="0.25">
      <c r="C3014" s="438"/>
      <c r="D3014" s="439"/>
      <c r="E3014" s="439"/>
      <c r="F3014" s="439"/>
      <c r="G3014" s="439"/>
      <c r="H3014" s="439"/>
      <c r="I3014" s="439"/>
      <c r="J3014" s="439"/>
      <c r="K3014" s="439"/>
      <c r="L3014" s="439"/>
      <c r="M3014" s="439"/>
      <c r="N3014" s="439"/>
      <c r="O3014" s="439"/>
      <c r="P3014" s="440"/>
    </row>
    <row r="3015" spans="2:17" x14ac:dyDescent="0.25">
      <c r="C3015" s="441"/>
      <c r="D3015" s="442"/>
      <c r="E3015" s="442"/>
      <c r="F3015" s="442"/>
      <c r="G3015" s="442"/>
      <c r="H3015" s="442"/>
      <c r="I3015" s="442"/>
      <c r="J3015" s="442"/>
      <c r="K3015" s="442"/>
      <c r="L3015" s="442"/>
      <c r="M3015" s="442"/>
      <c r="N3015" s="442"/>
      <c r="O3015" s="442"/>
      <c r="P3015" s="443"/>
    </row>
    <row r="3016" spans="2:17" x14ac:dyDescent="0.25">
      <c r="C3016" s="441"/>
      <c r="D3016" s="442"/>
      <c r="E3016" s="442"/>
      <c r="F3016" s="442"/>
      <c r="G3016" s="442"/>
      <c r="H3016" s="442"/>
      <c r="I3016" s="442"/>
      <c r="J3016" s="442"/>
      <c r="K3016" s="442"/>
      <c r="L3016" s="442"/>
      <c r="M3016" s="442"/>
      <c r="N3016" s="442"/>
      <c r="O3016" s="442"/>
      <c r="P3016" s="443"/>
    </row>
    <row r="3017" spans="2:17" x14ac:dyDescent="0.25">
      <c r="C3017" s="441"/>
      <c r="D3017" s="442"/>
      <c r="E3017" s="442"/>
      <c r="F3017" s="442"/>
      <c r="G3017" s="442"/>
      <c r="H3017" s="442"/>
      <c r="I3017" s="442"/>
      <c r="J3017" s="442"/>
      <c r="K3017" s="442"/>
      <c r="L3017" s="442"/>
      <c r="M3017" s="442"/>
      <c r="N3017" s="442"/>
      <c r="O3017" s="442"/>
      <c r="P3017" s="443"/>
    </row>
    <row r="3018" spans="2:17" x14ac:dyDescent="0.25">
      <c r="C3018" s="441"/>
      <c r="D3018" s="442"/>
      <c r="E3018" s="442"/>
      <c r="F3018" s="442"/>
      <c r="G3018" s="442"/>
      <c r="H3018" s="442"/>
      <c r="I3018" s="442"/>
      <c r="J3018" s="442"/>
      <c r="K3018" s="442"/>
      <c r="L3018" s="442"/>
      <c r="M3018" s="442"/>
      <c r="N3018" s="442"/>
      <c r="O3018" s="442"/>
      <c r="P3018" s="443"/>
    </row>
    <row r="3019" spans="2:17" x14ac:dyDescent="0.25">
      <c r="C3019" s="444"/>
      <c r="D3019" s="445"/>
      <c r="E3019" s="445"/>
      <c r="F3019" s="445"/>
      <c r="G3019" s="445"/>
      <c r="H3019" s="445"/>
      <c r="I3019" s="445"/>
      <c r="J3019" s="445"/>
      <c r="K3019" s="445"/>
      <c r="L3019" s="445"/>
      <c r="M3019" s="445"/>
      <c r="N3019" s="445"/>
      <c r="O3019" s="445"/>
      <c r="P3019" s="446"/>
    </row>
    <row r="3021" spans="2:17" x14ac:dyDescent="0.25">
      <c r="C3021" s="20" t="s">
        <v>9212</v>
      </c>
    </row>
    <row r="3023" spans="2:17" x14ac:dyDescent="0.25">
      <c r="C3023" s="438"/>
      <c r="D3023" s="439"/>
      <c r="E3023" s="439"/>
      <c r="F3023" s="439"/>
      <c r="G3023" s="439"/>
      <c r="H3023" s="439"/>
      <c r="I3023" s="439"/>
      <c r="J3023" s="439"/>
      <c r="K3023" s="439"/>
      <c r="L3023" s="439"/>
      <c r="M3023" s="439"/>
      <c r="N3023" s="439"/>
      <c r="O3023" s="439"/>
      <c r="P3023" s="440"/>
    </row>
    <row r="3024" spans="2:17" x14ac:dyDescent="0.25">
      <c r="C3024" s="441"/>
      <c r="D3024" s="442"/>
      <c r="E3024" s="442"/>
      <c r="F3024" s="442"/>
      <c r="G3024" s="442"/>
      <c r="H3024" s="442"/>
      <c r="I3024" s="442"/>
      <c r="J3024" s="442"/>
      <c r="K3024" s="442"/>
      <c r="L3024" s="442"/>
      <c r="M3024" s="442"/>
      <c r="N3024" s="442"/>
      <c r="O3024" s="442"/>
      <c r="P3024" s="443"/>
    </row>
    <row r="3025" spans="3:16" x14ac:dyDescent="0.25">
      <c r="C3025" s="441"/>
      <c r="D3025" s="442"/>
      <c r="E3025" s="442"/>
      <c r="F3025" s="442"/>
      <c r="G3025" s="442"/>
      <c r="H3025" s="442"/>
      <c r="I3025" s="442"/>
      <c r="J3025" s="442"/>
      <c r="K3025" s="442"/>
      <c r="L3025" s="442"/>
      <c r="M3025" s="442"/>
      <c r="N3025" s="442"/>
      <c r="O3025" s="442"/>
      <c r="P3025" s="443"/>
    </row>
    <row r="3026" spans="3:16" x14ac:dyDescent="0.25">
      <c r="C3026" s="441"/>
      <c r="D3026" s="442"/>
      <c r="E3026" s="442"/>
      <c r="F3026" s="442"/>
      <c r="G3026" s="442"/>
      <c r="H3026" s="442"/>
      <c r="I3026" s="442"/>
      <c r="J3026" s="442"/>
      <c r="K3026" s="442"/>
      <c r="L3026" s="442"/>
      <c r="M3026" s="442"/>
      <c r="N3026" s="442"/>
      <c r="O3026" s="442"/>
      <c r="P3026" s="443"/>
    </row>
    <row r="3027" spans="3:16" x14ac:dyDescent="0.25">
      <c r="C3027" s="441"/>
      <c r="D3027" s="442"/>
      <c r="E3027" s="442"/>
      <c r="F3027" s="442"/>
      <c r="G3027" s="442"/>
      <c r="H3027" s="442"/>
      <c r="I3027" s="442"/>
      <c r="J3027" s="442"/>
      <c r="K3027" s="442"/>
      <c r="L3027" s="442"/>
      <c r="M3027" s="442"/>
      <c r="N3027" s="442"/>
      <c r="O3027" s="442"/>
      <c r="P3027" s="443"/>
    </row>
    <row r="3028" spans="3:16" x14ac:dyDescent="0.25">
      <c r="C3028" s="444"/>
      <c r="D3028" s="445"/>
      <c r="E3028" s="445"/>
      <c r="F3028" s="445"/>
      <c r="G3028" s="445"/>
      <c r="H3028" s="445"/>
      <c r="I3028" s="445"/>
      <c r="J3028" s="445"/>
      <c r="K3028" s="445"/>
      <c r="L3028" s="445"/>
      <c r="M3028" s="445"/>
      <c r="N3028" s="445"/>
      <c r="O3028" s="445"/>
      <c r="P3028" s="446"/>
    </row>
    <row r="3030" spans="3:16" x14ac:dyDescent="0.25">
      <c r="C3030" s="20" t="s">
        <v>9295</v>
      </c>
    </row>
    <row r="3032" spans="3:16" x14ac:dyDescent="0.25">
      <c r="C3032" s="438"/>
      <c r="D3032" s="439"/>
      <c r="E3032" s="439"/>
      <c r="F3032" s="439"/>
      <c r="G3032" s="439"/>
      <c r="H3032" s="439"/>
      <c r="I3032" s="439"/>
      <c r="J3032" s="439"/>
      <c r="K3032" s="439"/>
      <c r="L3032" s="439"/>
      <c r="M3032" s="439"/>
      <c r="N3032" s="439"/>
      <c r="O3032" s="439"/>
      <c r="P3032" s="440"/>
    </row>
    <row r="3033" spans="3:16" x14ac:dyDescent="0.25">
      <c r="C3033" s="441"/>
      <c r="D3033" s="442"/>
      <c r="E3033" s="442"/>
      <c r="F3033" s="442"/>
      <c r="G3033" s="442"/>
      <c r="H3033" s="442"/>
      <c r="I3033" s="442"/>
      <c r="J3033" s="442"/>
      <c r="K3033" s="442"/>
      <c r="L3033" s="442"/>
      <c r="M3033" s="442"/>
      <c r="N3033" s="442"/>
      <c r="O3033" s="442"/>
      <c r="P3033" s="443"/>
    </row>
    <row r="3034" spans="3:16" x14ac:dyDescent="0.25">
      <c r="C3034" s="441"/>
      <c r="D3034" s="442"/>
      <c r="E3034" s="442"/>
      <c r="F3034" s="442"/>
      <c r="G3034" s="442"/>
      <c r="H3034" s="442"/>
      <c r="I3034" s="442"/>
      <c r="J3034" s="442"/>
      <c r="K3034" s="442"/>
      <c r="L3034" s="442"/>
      <c r="M3034" s="442"/>
      <c r="N3034" s="442"/>
      <c r="O3034" s="442"/>
      <c r="P3034" s="443"/>
    </row>
    <row r="3035" spans="3:16" x14ac:dyDescent="0.25">
      <c r="C3035" s="441"/>
      <c r="D3035" s="442"/>
      <c r="E3035" s="442"/>
      <c r="F3035" s="442"/>
      <c r="G3035" s="442"/>
      <c r="H3035" s="442"/>
      <c r="I3035" s="442"/>
      <c r="J3035" s="442"/>
      <c r="K3035" s="442"/>
      <c r="L3035" s="442"/>
      <c r="M3035" s="442"/>
      <c r="N3035" s="442"/>
      <c r="O3035" s="442"/>
      <c r="P3035" s="443"/>
    </row>
    <row r="3036" spans="3:16" x14ac:dyDescent="0.25">
      <c r="C3036" s="441"/>
      <c r="D3036" s="442"/>
      <c r="E3036" s="442"/>
      <c r="F3036" s="442"/>
      <c r="G3036" s="442"/>
      <c r="H3036" s="442"/>
      <c r="I3036" s="442"/>
      <c r="J3036" s="442"/>
      <c r="K3036" s="442"/>
      <c r="L3036" s="442"/>
      <c r="M3036" s="442"/>
      <c r="N3036" s="442"/>
      <c r="O3036" s="442"/>
      <c r="P3036" s="443"/>
    </row>
    <row r="3037" spans="3:16" x14ac:dyDescent="0.25">
      <c r="C3037" s="444"/>
      <c r="D3037" s="445"/>
      <c r="E3037" s="445"/>
      <c r="F3037" s="445"/>
      <c r="G3037" s="445"/>
      <c r="H3037" s="445"/>
      <c r="I3037" s="445"/>
      <c r="J3037" s="445"/>
      <c r="K3037" s="445"/>
      <c r="L3037" s="445"/>
      <c r="M3037" s="445"/>
      <c r="N3037" s="445"/>
      <c r="O3037" s="445"/>
      <c r="P3037" s="446"/>
    </row>
    <row r="3039" spans="3:16" x14ac:dyDescent="0.25">
      <c r="C3039" s="20" t="s">
        <v>9296</v>
      </c>
    </row>
    <row r="3041" spans="3:16" x14ac:dyDescent="0.25">
      <c r="C3041" s="438"/>
      <c r="D3041" s="439"/>
      <c r="E3041" s="439"/>
      <c r="F3041" s="439"/>
      <c r="G3041" s="439"/>
      <c r="H3041" s="439"/>
      <c r="I3041" s="439"/>
      <c r="J3041" s="439"/>
      <c r="K3041" s="439"/>
      <c r="L3041" s="439"/>
      <c r="M3041" s="439"/>
      <c r="N3041" s="439"/>
      <c r="O3041" s="439"/>
      <c r="P3041" s="440"/>
    </row>
    <row r="3042" spans="3:16" x14ac:dyDescent="0.25">
      <c r="C3042" s="441"/>
      <c r="D3042" s="442"/>
      <c r="E3042" s="442"/>
      <c r="F3042" s="442"/>
      <c r="G3042" s="442"/>
      <c r="H3042" s="442"/>
      <c r="I3042" s="442"/>
      <c r="J3042" s="442"/>
      <c r="K3042" s="442"/>
      <c r="L3042" s="442"/>
      <c r="M3042" s="442"/>
      <c r="N3042" s="442"/>
      <c r="O3042" s="442"/>
      <c r="P3042" s="443"/>
    </row>
    <row r="3043" spans="3:16" x14ac:dyDescent="0.25">
      <c r="C3043" s="441"/>
      <c r="D3043" s="442"/>
      <c r="E3043" s="442"/>
      <c r="F3043" s="442"/>
      <c r="G3043" s="442"/>
      <c r="H3043" s="442"/>
      <c r="I3043" s="442"/>
      <c r="J3043" s="442"/>
      <c r="K3043" s="442"/>
      <c r="L3043" s="442"/>
      <c r="M3043" s="442"/>
      <c r="N3043" s="442"/>
      <c r="O3043" s="442"/>
      <c r="P3043" s="443"/>
    </row>
    <row r="3044" spans="3:16" x14ac:dyDescent="0.25">
      <c r="C3044" s="441"/>
      <c r="D3044" s="442"/>
      <c r="E3044" s="442"/>
      <c r="F3044" s="442"/>
      <c r="G3044" s="442"/>
      <c r="H3044" s="442"/>
      <c r="I3044" s="442"/>
      <c r="J3044" s="442"/>
      <c r="K3044" s="442"/>
      <c r="L3044" s="442"/>
      <c r="M3044" s="442"/>
      <c r="N3044" s="442"/>
      <c r="O3044" s="442"/>
      <c r="P3044" s="443"/>
    </row>
    <row r="3045" spans="3:16" x14ac:dyDescent="0.25">
      <c r="C3045" s="441"/>
      <c r="D3045" s="442"/>
      <c r="E3045" s="442"/>
      <c r="F3045" s="442"/>
      <c r="G3045" s="442"/>
      <c r="H3045" s="442"/>
      <c r="I3045" s="442"/>
      <c r="J3045" s="442"/>
      <c r="K3045" s="442"/>
      <c r="L3045" s="442"/>
      <c r="M3045" s="442"/>
      <c r="N3045" s="442"/>
      <c r="O3045" s="442"/>
      <c r="P3045" s="443"/>
    </row>
    <row r="3046" spans="3:16" x14ac:dyDescent="0.25">
      <c r="C3046" s="444"/>
      <c r="D3046" s="445"/>
      <c r="E3046" s="445"/>
      <c r="F3046" s="445"/>
      <c r="G3046" s="445"/>
      <c r="H3046" s="445"/>
      <c r="I3046" s="445"/>
      <c r="J3046" s="445"/>
      <c r="K3046" s="445"/>
      <c r="L3046" s="445"/>
      <c r="M3046" s="445"/>
      <c r="N3046" s="445"/>
      <c r="O3046" s="445"/>
      <c r="P3046" s="446"/>
    </row>
    <row r="3048" spans="3:16" x14ac:dyDescent="0.25">
      <c r="C3048" s="20" t="s">
        <v>9297</v>
      </c>
    </row>
    <row r="3050" spans="3:16" x14ac:dyDescent="0.25">
      <c r="C3050" s="438"/>
      <c r="D3050" s="439"/>
      <c r="E3050" s="439"/>
      <c r="F3050" s="439"/>
      <c r="G3050" s="439"/>
      <c r="H3050" s="439"/>
      <c r="I3050" s="439"/>
      <c r="J3050" s="439"/>
      <c r="K3050" s="439"/>
      <c r="L3050" s="439"/>
      <c r="M3050" s="439"/>
      <c r="N3050" s="439"/>
      <c r="O3050" s="439"/>
      <c r="P3050" s="440"/>
    </row>
    <row r="3051" spans="3:16" x14ac:dyDescent="0.25">
      <c r="C3051" s="441"/>
      <c r="D3051" s="442"/>
      <c r="E3051" s="442"/>
      <c r="F3051" s="442"/>
      <c r="G3051" s="442"/>
      <c r="H3051" s="442"/>
      <c r="I3051" s="442"/>
      <c r="J3051" s="442"/>
      <c r="K3051" s="442"/>
      <c r="L3051" s="442"/>
      <c r="M3051" s="442"/>
      <c r="N3051" s="442"/>
      <c r="O3051" s="442"/>
      <c r="P3051" s="443"/>
    </row>
    <row r="3052" spans="3:16" x14ac:dyDescent="0.25">
      <c r="C3052" s="441"/>
      <c r="D3052" s="442"/>
      <c r="E3052" s="442"/>
      <c r="F3052" s="442"/>
      <c r="G3052" s="442"/>
      <c r="H3052" s="442"/>
      <c r="I3052" s="442"/>
      <c r="J3052" s="442"/>
      <c r="K3052" s="442"/>
      <c r="L3052" s="442"/>
      <c r="M3052" s="442"/>
      <c r="N3052" s="442"/>
      <c r="O3052" s="442"/>
      <c r="P3052" s="443"/>
    </row>
    <row r="3053" spans="3:16" x14ac:dyDescent="0.25">
      <c r="C3053" s="441"/>
      <c r="D3053" s="442"/>
      <c r="E3053" s="442"/>
      <c r="F3053" s="442"/>
      <c r="G3053" s="442"/>
      <c r="H3053" s="442"/>
      <c r="I3053" s="442"/>
      <c r="J3053" s="442"/>
      <c r="K3053" s="442"/>
      <c r="L3053" s="442"/>
      <c r="M3053" s="442"/>
      <c r="N3053" s="442"/>
      <c r="O3053" s="442"/>
      <c r="P3053" s="443"/>
    </row>
    <row r="3054" spans="3:16" x14ac:dyDescent="0.25">
      <c r="C3054" s="441"/>
      <c r="D3054" s="442"/>
      <c r="E3054" s="442"/>
      <c r="F3054" s="442"/>
      <c r="G3054" s="442"/>
      <c r="H3054" s="442"/>
      <c r="I3054" s="442"/>
      <c r="J3054" s="442"/>
      <c r="K3054" s="442"/>
      <c r="L3054" s="442"/>
      <c r="M3054" s="442"/>
      <c r="N3054" s="442"/>
      <c r="O3054" s="442"/>
      <c r="P3054" s="443"/>
    </row>
    <row r="3055" spans="3:16" x14ac:dyDescent="0.25">
      <c r="C3055" s="444"/>
      <c r="D3055" s="445"/>
      <c r="E3055" s="445"/>
      <c r="F3055" s="445"/>
      <c r="G3055" s="445"/>
      <c r="H3055" s="445"/>
      <c r="I3055" s="445"/>
      <c r="J3055" s="445"/>
      <c r="K3055" s="445"/>
      <c r="L3055" s="445"/>
      <c r="M3055" s="445"/>
      <c r="N3055" s="445"/>
      <c r="O3055" s="445"/>
      <c r="P3055" s="446"/>
    </row>
    <row r="3058" spans="2:17" ht="15.75" x14ac:dyDescent="0.25">
      <c r="B3058" s="271" t="s">
        <v>9298</v>
      </c>
      <c r="C3058" s="271"/>
      <c r="D3058" s="271"/>
      <c r="E3058" s="271"/>
      <c r="F3058" s="271"/>
      <c r="G3058" s="271"/>
      <c r="H3058" s="271"/>
      <c r="I3058" s="271"/>
      <c r="J3058" s="271"/>
      <c r="K3058" s="271"/>
      <c r="L3058" s="271"/>
      <c r="M3058" s="271"/>
      <c r="N3058" s="271"/>
      <c r="O3058" s="271"/>
      <c r="P3058" s="271"/>
      <c r="Q3058" s="271"/>
    </row>
    <row r="3060" spans="2:17" x14ac:dyDescent="0.25">
      <c r="C3060" s="20" t="s">
        <v>9319</v>
      </c>
      <c r="D3060" s="132"/>
    </row>
    <row r="3063" spans="2:17" ht="39.75" customHeight="1" x14ac:dyDescent="0.25">
      <c r="C3063" s="161" t="s">
        <v>9299</v>
      </c>
      <c r="D3063" s="161" t="s">
        <v>9300</v>
      </c>
      <c r="E3063" s="161" t="s">
        <v>9301</v>
      </c>
      <c r="F3063" s="160" t="s">
        <v>9302</v>
      </c>
      <c r="G3063" s="161" t="s">
        <v>9303</v>
      </c>
      <c r="H3063" s="161" t="s">
        <v>9304</v>
      </c>
    </row>
    <row r="3064" spans="2:17" x14ac:dyDescent="0.25">
      <c r="C3064" s="77"/>
      <c r="D3064" s="77"/>
      <c r="E3064" s="77"/>
      <c r="F3064" s="77"/>
      <c r="G3064" s="77"/>
      <c r="H3064" s="77"/>
      <c r="J3064" s="96" t="str">
        <f>IF(AND(C3064="",D3064="",E3064="",F3064="",G3064="",H3064=""),"Debe completar los datos de al menos un tutor del entrenamiento","")</f>
        <v>Debe completar los datos de al menos un tutor del entrenamiento</v>
      </c>
    </row>
    <row r="3065" spans="2:17" x14ac:dyDescent="0.25">
      <c r="C3065" s="77"/>
      <c r="D3065" s="77"/>
      <c r="E3065" s="77"/>
      <c r="F3065" s="77"/>
      <c r="G3065" s="77"/>
      <c r="H3065" s="77"/>
    </row>
    <row r="3066" spans="2:17" x14ac:dyDescent="0.25">
      <c r="C3066" s="77"/>
      <c r="D3066" s="77"/>
      <c r="E3066" s="77"/>
      <c r="F3066" s="77"/>
      <c r="G3066" s="77"/>
      <c r="H3066" s="77"/>
    </row>
    <row r="3067" spans="2:17" x14ac:dyDescent="0.25">
      <c r="C3067" s="77"/>
      <c r="D3067" s="77"/>
      <c r="E3067" s="77"/>
      <c r="F3067" s="77"/>
      <c r="G3067" s="77"/>
      <c r="H3067" s="77"/>
    </row>
    <row r="3068" spans="2:17" x14ac:dyDescent="0.25">
      <c r="C3068" s="77"/>
      <c r="D3068" s="77"/>
      <c r="E3068" s="77"/>
      <c r="F3068" s="77"/>
      <c r="G3068" s="77"/>
      <c r="H3068" s="77"/>
    </row>
    <row r="3069" spans="2:17" x14ac:dyDescent="0.25">
      <c r="C3069" s="77"/>
      <c r="D3069" s="77"/>
      <c r="E3069" s="77"/>
      <c r="F3069" s="77"/>
      <c r="G3069" s="77"/>
      <c r="H3069" s="77"/>
    </row>
    <row r="3072" spans="2:17" ht="15.75" x14ac:dyDescent="0.25">
      <c r="B3072" s="271" t="s">
        <v>9305</v>
      </c>
      <c r="C3072" s="271"/>
      <c r="D3072" s="271"/>
      <c r="E3072" s="271"/>
      <c r="F3072" s="271"/>
      <c r="G3072" s="271"/>
      <c r="H3072" s="271"/>
      <c r="I3072" s="271"/>
      <c r="J3072" s="271"/>
      <c r="K3072" s="271"/>
      <c r="L3072" s="271"/>
      <c r="M3072" s="271"/>
      <c r="N3072" s="271"/>
      <c r="O3072" s="271"/>
      <c r="P3072" s="271"/>
      <c r="Q3072" s="271"/>
    </row>
    <row r="3075" spans="3:8" ht="45" x14ac:dyDescent="0.25">
      <c r="C3075" s="72" t="s">
        <v>9215</v>
      </c>
      <c r="D3075" s="72" t="s">
        <v>9216</v>
      </c>
      <c r="E3075" s="72" t="s">
        <v>9217</v>
      </c>
      <c r="F3075" s="72" t="s">
        <v>9218</v>
      </c>
      <c r="G3075" s="72" t="s">
        <v>9219</v>
      </c>
      <c r="H3075" s="72" t="s">
        <v>9220</v>
      </c>
    </row>
    <row r="3076" spans="3:8" x14ac:dyDescent="0.25">
      <c r="C3076" s="123" t="s">
        <v>9221</v>
      </c>
      <c r="D3076" s="266">
        <f>D2912*H2912*D2914</f>
        <v>0</v>
      </c>
      <c r="E3076" s="120"/>
      <c r="F3076" s="119">
        <f>+D3076*E3076</f>
        <v>0</v>
      </c>
      <c r="G3076" s="120"/>
      <c r="H3076" s="119">
        <f t="shared" ref="H3076:H3080" si="14">+F3076-G3076</f>
        <v>0</v>
      </c>
    </row>
    <row r="3077" spans="3:8" x14ac:dyDescent="0.25">
      <c r="C3077" s="112" t="s">
        <v>9298</v>
      </c>
      <c r="D3077" s="266">
        <f>+D2912-D3076</f>
        <v>0</v>
      </c>
      <c r="E3077" s="120"/>
      <c r="F3077" s="119">
        <f>+D3077*E3077</f>
        <v>0</v>
      </c>
      <c r="G3077" s="120"/>
      <c r="H3077" s="119">
        <f t="shared" si="14"/>
        <v>0</v>
      </c>
    </row>
    <row r="3078" spans="3:8" x14ac:dyDescent="0.25">
      <c r="C3078" s="123" t="s">
        <v>9208</v>
      </c>
      <c r="D3078" s="266">
        <f>+E2965</f>
        <v>0</v>
      </c>
      <c r="E3078" s="120"/>
      <c r="F3078" s="119">
        <f>+D3078*E3078</f>
        <v>0</v>
      </c>
      <c r="G3078" s="120"/>
      <c r="H3078" s="119">
        <f t="shared" si="14"/>
        <v>0</v>
      </c>
    </row>
    <row r="3079" spans="3:8" x14ac:dyDescent="0.25">
      <c r="C3079" s="123" t="s">
        <v>9222</v>
      </c>
      <c r="D3079" s="266">
        <f>+E2965</f>
        <v>0</v>
      </c>
      <c r="E3079" s="120"/>
      <c r="F3079" s="119">
        <f>+D3079*E3079</f>
        <v>0</v>
      </c>
      <c r="G3079" s="120"/>
      <c r="H3079" s="119">
        <f t="shared" si="14"/>
        <v>0</v>
      </c>
    </row>
    <row r="3080" spans="3:8" x14ac:dyDescent="0.25">
      <c r="C3080" s="167" t="s">
        <v>9223</v>
      </c>
      <c r="D3080" s="266">
        <f>+E2965</f>
        <v>0</v>
      </c>
      <c r="E3080" s="120"/>
      <c r="F3080" s="119">
        <f>+D3080*E3080</f>
        <v>0</v>
      </c>
      <c r="G3080" s="120"/>
      <c r="H3080" s="119">
        <f t="shared" si="14"/>
        <v>0</v>
      </c>
    </row>
    <row r="3081" spans="3:8" x14ac:dyDescent="0.25">
      <c r="C3081" s="72" t="s">
        <v>7586</v>
      </c>
      <c r="D3081" s="74"/>
      <c r="E3081" s="141"/>
      <c r="F3081" s="141"/>
      <c r="G3081" s="119">
        <f>+G3076+G3077+G3078+G3079+G3080</f>
        <v>0</v>
      </c>
      <c r="H3081" s="119">
        <f>+H3076+H3077+H3078+H3079+H3080</f>
        <v>0</v>
      </c>
    </row>
    <row r="3084" spans="3:8" ht="15" customHeight="1" x14ac:dyDescent="0.25">
      <c r="D3084" s="434" t="s">
        <v>9322</v>
      </c>
      <c r="E3084" s="434"/>
      <c r="F3084" s="434"/>
    </row>
    <row r="3085" spans="3:8" x14ac:dyDescent="0.25">
      <c r="D3085" s="434"/>
      <c r="E3085" s="434"/>
      <c r="F3085" s="434"/>
    </row>
    <row r="3100" spans="2:17" x14ac:dyDescent="0.25">
      <c r="C3100" s="100" t="s">
        <v>9595</v>
      </c>
    </row>
    <row r="3102" spans="2:17" ht="15.75" x14ac:dyDescent="0.25">
      <c r="B3102" s="271" t="s">
        <v>7689</v>
      </c>
      <c r="C3102" s="271" t="s">
        <v>7689</v>
      </c>
      <c r="D3102" s="271"/>
      <c r="E3102" s="271"/>
      <c r="F3102" s="271"/>
      <c r="G3102" s="271"/>
      <c r="H3102" s="271"/>
      <c r="I3102" s="271"/>
      <c r="J3102" s="271"/>
      <c r="K3102" s="271"/>
      <c r="L3102" s="271"/>
      <c r="M3102" s="271"/>
      <c r="N3102" s="271"/>
      <c r="O3102" s="271"/>
      <c r="P3102" s="271"/>
      <c r="Q3102" s="271"/>
    </row>
    <row r="3106" spans="3:11" x14ac:dyDescent="0.25">
      <c r="C3106" s="20" t="s">
        <v>9276</v>
      </c>
      <c r="D3106" s="427"/>
      <c r="E3106" s="428"/>
      <c r="F3106" s="428"/>
      <c r="G3106" s="428"/>
      <c r="H3106" s="428"/>
      <c r="I3106" s="428"/>
      <c r="J3106" s="428"/>
      <c r="K3106" s="429"/>
    </row>
    <row r="3108" spans="3:11" x14ac:dyDescent="0.25">
      <c r="C3108" s="20" t="s">
        <v>7694</v>
      </c>
      <c r="D3108" s="78"/>
      <c r="F3108" s="20" t="s">
        <v>7695</v>
      </c>
      <c r="H3108" s="430"/>
      <c r="I3108" s="431"/>
    </row>
    <row r="3110" spans="3:11" x14ac:dyDescent="0.25">
      <c r="C3110" s="405" t="s">
        <v>7710</v>
      </c>
      <c r="D3110" s="406"/>
      <c r="E3110" s="406"/>
      <c r="F3110" s="406"/>
      <c r="G3110" s="406"/>
      <c r="H3110" s="406"/>
      <c r="I3110" s="406"/>
      <c r="J3110" s="407"/>
    </row>
    <row r="3111" spans="3:11" x14ac:dyDescent="0.25">
      <c r="C3111" s="57"/>
      <c r="D3111" s="58"/>
      <c r="E3111" s="58"/>
      <c r="F3111" s="58"/>
      <c r="G3111" s="58"/>
      <c r="H3111" s="58"/>
      <c r="I3111" s="58"/>
      <c r="J3111" s="59"/>
    </row>
    <row r="3112" spans="3:11" x14ac:dyDescent="0.25">
      <c r="C3112" s="63" t="s">
        <v>7697</v>
      </c>
      <c r="D3112" s="132"/>
      <c r="E3112" s="58"/>
      <c r="F3112" s="426" t="s">
        <v>9278</v>
      </c>
      <c r="G3112" s="426"/>
      <c r="H3112" s="133"/>
      <c r="I3112" s="58"/>
      <c r="J3112" s="59"/>
    </row>
    <row r="3113" spans="3:11" x14ac:dyDescent="0.25">
      <c r="C3113" s="57"/>
      <c r="D3113" s="58"/>
      <c r="E3113" s="58"/>
      <c r="F3113" s="58"/>
      <c r="G3113" s="58"/>
      <c r="H3113" s="58"/>
      <c r="I3113" s="58"/>
      <c r="J3113" s="59"/>
    </row>
    <row r="3114" spans="3:11" x14ac:dyDescent="0.25">
      <c r="C3114" s="63" t="s">
        <v>7696</v>
      </c>
      <c r="D3114" s="132"/>
      <c r="E3114" s="58"/>
      <c r="F3114" s="58"/>
      <c r="G3114" s="58"/>
      <c r="H3114" s="58"/>
      <c r="I3114" s="58"/>
      <c r="J3114" s="59"/>
    </row>
    <row r="3115" spans="3:11" x14ac:dyDescent="0.25">
      <c r="C3115" s="57"/>
      <c r="D3115" s="58"/>
      <c r="E3115" s="58"/>
      <c r="F3115" s="58"/>
      <c r="G3115" s="58"/>
      <c r="H3115" s="58"/>
      <c r="I3115" s="58"/>
      <c r="J3115" s="59"/>
    </row>
    <row r="3116" spans="3:11" x14ac:dyDescent="0.25">
      <c r="C3116" s="63" t="s">
        <v>7698</v>
      </c>
      <c r="D3116" s="132"/>
      <c r="E3116" s="58"/>
      <c r="F3116" s="58"/>
      <c r="G3116" s="58"/>
      <c r="H3116" s="58"/>
      <c r="I3116" s="58"/>
      <c r="J3116" s="59"/>
    </row>
    <row r="3117" spans="3:11" x14ac:dyDescent="0.25">
      <c r="C3117" s="57"/>
      <c r="D3117" s="58"/>
      <c r="E3117" s="58"/>
      <c r="F3117" s="58"/>
      <c r="G3117" s="58"/>
      <c r="H3117" s="58"/>
      <c r="I3117" s="58"/>
      <c r="J3117" s="59"/>
    </row>
    <row r="3118" spans="3:11" x14ac:dyDescent="0.25">
      <c r="C3118" s="408" t="str">
        <f>IF(D3114&gt;1,"Justifique cantidad de réplicas *","")</f>
        <v/>
      </c>
      <c r="D3118" s="409"/>
      <c r="E3118" s="304"/>
      <c r="F3118" s="304"/>
      <c r="G3118" s="304"/>
      <c r="H3118" s="304"/>
      <c r="I3118" s="304"/>
      <c r="J3118" s="59"/>
    </row>
    <row r="3119" spans="3:11" x14ac:dyDescent="0.25">
      <c r="C3119" s="60"/>
      <c r="D3119" s="61"/>
      <c r="E3119" s="61"/>
      <c r="F3119" s="61"/>
      <c r="G3119" s="61"/>
      <c r="H3119" s="61"/>
      <c r="I3119" s="61"/>
      <c r="J3119" s="62"/>
    </row>
    <row r="3121" spans="3:10" x14ac:dyDescent="0.25">
      <c r="C3121" s="279" t="s">
        <v>9277</v>
      </c>
      <c r="D3121" s="279"/>
      <c r="E3121" s="279"/>
      <c r="F3121" s="276"/>
      <c r="G3121" s="277"/>
      <c r="H3121" s="277"/>
      <c r="I3121" s="278"/>
    </row>
    <row r="3123" spans="3:10" x14ac:dyDescent="0.25">
      <c r="C3123" s="414" t="s">
        <v>9195</v>
      </c>
      <c r="D3123" s="415"/>
      <c r="E3123" s="415"/>
      <c r="F3123" s="415"/>
      <c r="G3123" s="415"/>
      <c r="H3123" s="415"/>
      <c r="I3123" s="415"/>
      <c r="J3123" s="416"/>
    </row>
    <row r="3125" spans="3:10" x14ac:dyDescent="0.25">
      <c r="C3125" s="20" t="s">
        <v>7566</v>
      </c>
      <c r="D3125" s="274"/>
      <c r="E3125" s="282"/>
      <c r="F3125" s="282"/>
      <c r="G3125" s="282"/>
      <c r="H3125" s="282"/>
      <c r="I3125" s="275"/>
    </row>
    <row r="3127" spans="3:10" x14ac:dyDescent="0.25">
      <c r="C3127" s="20" t="s">
        <v>7567</v>
      </c>
      <c r="D3127" s="79"/>
      <c r="F3127" s="20" t="s">
        <v>7568</v>
      </c>
      <c r="G3127" s="274"/>
      <c r="H3127" s="275"/>
    </row>
    <row r="3128" spans="3:10" x14ac:dyDescent="0.25">
      <c r="C3128" s="20"/>
      <c r="D3128" s="76" t="str">
        <f>IF(D3127&gt;0,VLOOKUP(D3127,Tablas!$K$5:$L$28,2,FALSE),"")</f>
        <v/>
      </c>
      <c r="E3128" s="19" t="str">
        <f>IF(D3127&gt;0,VLOOKUP(D3127,Tablas!$K$5:$M$28,3,FALSE),"")</f>
        <v/>
      </c>
      <c r="F3128" s="20"/>
      <c r="G3128" s="58"/>
    </row>
    <row r="3130" spans="3:10" x14ac:dyDescent="0.25">
      <c r="C3130" s="20" t="s">
        <v>7570</v>
      </c>
      <c r="D3130" s="79"/>
      <c r="F3130" s="20" t="s">
        <v>9226</v>
      </c>
      <c r="G3130" s="274"/>
      <c r="H3130" s="275"/>
    </row>
    <row r="3132" spans="3:10" x14ac:dyDescent="0.25">
      <c r="C3132" s="20" t="s">
        <v>7569</v>
      </c>
      <c r="D3132" s="79"/>
      <c r="F3132" s="20" t="s">
        <v>1180</v>
      </c>
      <c r="G3132" s="424" t="str">
        <f>IF(G3127&gt;0,VLOOKUP(I3132,Tablas!Y3004:AC5546,5,FALSE),"")</f>
        <v/>
      </c>
      <c r="H3132" s="425"/>
      <c r="I3132" s="19" t="str">
        <f>G3127&amp;D3127</f>
        <v/>
      </c>
    </row>
    <row r="3135" spans="3:10" x14ac:dyDescent="0.25">
      <c r="C3135" s="414" t="s">
        <v>9196</v>
      </c>
      <c r="D3135" s="415"/>
      <c r="E3135" s="415"/>
      <c r="F3135" s="415"/>
      <c r="G3135" s="415"/>
      <c r="H3135" s="415"/>
      <c r="I3135" s="415"/>
      <c r="J3135" s="416"/>
    </row>
    <row r="3137" spans="3:10" x14ac:dyDescent="0.25">
      <c r="C3137" s="20" t="s">
        <v>9198</v>
      </c>
      <c r="D3137" s="376"/>
      <c r="E3137" s="377"/>
      <c r="F3137" s="19" t="str">
        <f>IF(D3137=Tablas!$C$34,"Persona_Humana",IF(D3137=Tablas!$C$35,"Universidad",IF(D3137=Tablas!$C$36,"Escuela",IF(D3137=Tablas!$C$37,"Otras_Instituciones",""))))</f>
        <v/>
      </c>
    </row>
    <row r="3139" spans="3:10" x14ac:dyDescent="0.25">
      <c r="C3139" s="279" t="s">
        <v>9197</v>
      </c>
      <c r="D3139" s="421"/>
      <c r="E3139" s="399"/>
      <c r="F3139" s="400"/>
      <c r="G3139" s="400"/>
      <c r="H3139" s="400"/>
      <c r="I3139" s="400"/>
      <c r="J3139" s="401"/>
    </row>
    <row r="3141" spans="3:10" x14ac:dyDescent="0.25">
      <c r="C3141" s="75" t="str">
        <f>IF(OR(D3137=Tablas!$C$35,D3137=Tablas!$C$36,D3137=Tablas!$C$37),"Docentes","")</f>
        <v/>
      </c>
    </row>
    <row r="3143" spans="3:10" x14ac:dyDescent="0.25">
      <c r="C3143" s="179" t="str">
        <f>IF(OR(D3137=Tablas!$C$35,D3137=Tablas!$C$36,D3137=Tablas!$C$37),"CUIL/CUIT *","")</f>
        <v/>
      </c>
      <c r="D3143" s="179" t="str">
        <f>IF(OR(D3137=Tablas!$C$35,D3137=Tablas!$C$36,D3137=Tablas!$C$37),"Apellido *","")</f>
        <v/>
      </c>
      <c r="E3143" s="179" t="str">
        <f>IF(OR(D3137=Tablas!$C$35,D3137=Tablas!$C$36,D3137=Tablas!$C$37),"Nombre *","")</f>
        <v/>
      </c>
      <c r="F3143" s="179" t="str">
        <f>IF(OR(D3137=Tablas!$C$35,D3137=Tablas!$C$36,D3137=Tablas!$C$37),"Correo Electrónico *","")</f>
        <v/>
      </c>
      <c r="G3143" s="179" t="str">
        <f>IF(OR(D3137=Tablas!$C$35,D3137=Tablas!$C$36,D3137=Tablas!$C$37),"Trayectoria formativa del docente*","")</f>
        <v/>
      </c>
    </row>
    <row r="3144" spans="3:10" x14ac:dyDescent="0.25">
      <c r="C3144" s="177"/>
      <c r="D3144" s="178"/>
      <c r="E3144" s="178"/>
      <c r="F3144" s="178"/>
      <c r="G3144" s="178"/>
      <c r="I3144" s="96" t="str">
        <f>IF(AND(OR($D$137=Tablas!$C$35,$D$137=Tablas!$C$36,$D$137=Tablas!$C$37),C3144="",D3144="",E3144="",F3144="",G3144=""),"Debe completar los datos de al menos un docente del entrenamiento","")</f>
        <v/>
      </c>
    </row>
    <row r="3145" spans="3:10" x14ac:dyDescent="0.25">
      <c r="C3145" s="177"/>
      <c r="D3145" s="178"/>
      <c r="E3145" s="178"/>
      <c r="F3145" s="178"/>
      <c r="G3145" s="178"/>
    </row>
    <row r="3146" spans="3:10" x14ac:dyDescent="0.25">
      <c r="C3146" s="177"/>
      <c r="D3146" s="178"/>
      <c r="E3146" s="178"/>
      <c r="F3146" s="178"/>
      <c r="G3146" s="178"/>
    </row>
    <row r="3147" spans="3:10" x14ac:dyDescent="0.25">
      <c r="C3147" s="177"/>
      <c r="D3147" s="178"/>
      <c r="E3147" s="178"/>
      <c r="F3147" s="178"/>
      <c r="G3147" s="178"/>
    </row>
    <row r="3148" spans="3:10" x14ac:dyDescent="0.25">
      <c r="C3148" s="177"/>
      <c r="D3148" s="178"/>
      <c r="E3148" s="178"/>
      <c r="F3148" s="178"/>
      <c r="G3148" s="178"/>
    </row>
    <row r="3149" spans="3:10" x14ac:dyDescent="0.25">
      <c r="C3149" s="177"/>
      <c r="D3149" s="178"/>
      <c r="E3149" s="178"/>
      <c r="F3149" s="178"/>
      <c r="G3149" s="178"/>
    </row>
    <row r="3150" spans="3:10" x14ac:dyDescent="0.25">
      <c r="C3150" s="177"/>
      <c r="D3150" s="178"/>
      <c r="E3150" s="178"/>
      <c r="F3150" s="178"/>
      <c r="G3150" s="178"/>
    </row>
    <row r="3151" spans="3:10" x14ac:dyDescent="0.25">
      <c r="C3151" s="177"/>
      <c r="D3151" s="178"/>
      <c r="E3151" s="178"/>
      <c r="F3151" s="178"/>
      <c r="G3151" s="178"/>
    </row>
    <row r="3152" spans="3:10" x14ac:dyDescent="0.25">
      <c r="C3152" s="177"/>
      <c r="D3152" s="178"/>
      <c r="E3152" s="178"/>
      <c r="F3152" s="178"/>
      <c r="G3152" s="178"/>
    </row>
    <row r="3153" spans="2:17" x14ac:dyDescent="0.25">
      <c r="C3153" s="177"/>
      <c r="D3153" s="178"/>
      <c r="E3153" s="178"/>
      <c r="F3153" s="178"/>
      <c r="G3153" s="178"/>
    </row>
    <row r="3154" spans="2:17" x14ac:dyDescent="0.25">
      <c r="C3154" s="177"/>
      <c r="D3154" s="178"/>
      <c r="E3154" s="178"/>
      <c r="F3154" s="178"/>
      <c r="G3154" s="178"/>
    </row>
    <row r="3155" spans="2:17" x14ac:dyDescent="0.25">
      <c r="C3155" s="177"/>
      <c r="D3155" s="178"/>
      <c r="E3155" s="178"/>
      <c r="F3155" s="178"/>
      <c r="G3155" s="178"/>
    </row>
    <row r="3156" spans="2:17" x14ac:dyDescent="0.25">
      <c r="C3156" s="177"/>
      <c r="D3156" s="178"/>
      <c r="E3156" s="178"/>
      <c r="F3156" s="178"/>
      <c r="G3156" s="178"/>
    </row>
    <row r="3157" spans="2:17" x14ac:dyDescent="0.25">
      <c r="C3157" s="177"/>
      <c r="D3157" s="178"/>
      <c r="E3157" s="178"/>
      <c r="F3157" s="178"/>
      <c r="G3157" s="178"/>
    </row>
    <row r="3158" spans="2:17" x14ac:dyDescent="0.25">
      <c r="C3158" s="177"/>
      <c r="D3158" s="178"/>
      <c r="E3158" s="178"/>
      <c r="F3158" s="178"/>
      <c r="G3158" s="178"/>
    </row>
    <row r="3161" spans="2:17" ht="15.75" x14ac:dyDescent="0.25">
      <c r="B3161" s="271" t="s">
        <v>9201</v>
      </c>
      <c r="C3161" s="271"/>
      <c r="D3161" s="271"/>
      <c r="E3161" s="271"/>
      <c r="F3161" s="271"/>
      <c r="G3161" s="271"/>
      <c r="H3161" s="271"/>
      <c r="I3161" s="271"/>
      <c r="J3161" s="271"/>
      <c r="K3161" s="271"/>
      <c r="L3161" s="271"/>
      <c r="M3161" s="271"/>
      <c r="N3161" s="271"/>
      <c r="O3161" s="271"/>
      <c r="P3161" s="271"/>
      <c r="Q3161" s="271"/>
    </row>
    <row r="3164" spans="2:17" x14ac:dyDescent="0.25">
      <c r="D3164" s="102" t="s">
        <v>9202</v>
      </c>
      <c r="E3164" s="102" t="s">
        <v>9203</v>
      </c>
    </row>
    <row r="3165" spans="2:17" x14ac:dyDescent="0.25">
      <c r="C3165" s="64" t="s">
        <v>7585</v>
      </c>
      <c r="D3165" s="134"/>
      <c r="E3165" s="134"/>
    </row>
    <row r="3166" spans="2:17" x14ac:dyDescent="0.25">
      <c r="C3166" s="102" t="s">
        <v>7586</v>
      </c>
      <c r="D3166" s="64">
        <f>+D3165</f>
        <v>0</v>
      </c>
      <c r="E3166" s="64">
        <f>+E3165</f>
        <v>0</v>
      </c>
    </row>
    <row r="3168" spans="2:17" ht="15.75" x14ac:dyDescent="0.25">
      <c r="B3168" s="271" t="s">
        <v>9279</v>
      </c>
      <c r="C3168" s="271"/>
      <c r="D3168" s="271"/>
      <c r="E3168" s="271"/>
      <c r="F3168" s="271"/>
      <c r="G3168" s="271"/>
      <c r="H3168" s="271"/>
      <c r="I3168" s="271"/>
      <c r="J3168" s="271"/>
      <c r="K3168" s="271"/>
      <c r="L3168" s="271"/>
      <c r="M3168" s="271"/>
      <c r="N3168" s="271"/>
      <c r="O3168" s="271"/>
      <c r="P3168" s="271"/>
      <c r="Q3168" s="271"/>
    </row>
    <row r="3170" spans="3:16" x14ac:dyDescent="0.25">
      <c r="C3170" s="355" t="s">
        <v>9280</v>
      </c>
      <c r="D3170" s="355"/>
      <c r="E3170" s="355"/>
      <c r="F3170" s="355"/>
      <c r="G3170" s="355"/>
      <c r="H3170" s="433"/>
      <c r="I3170" s="164"/>
    </row>
    <row r="3172" spans="3:16" x14ac:dyDescent="0.25">
      <c r="C3172" s="20" t="str">
        <f>IF(I3170="SI","¿Cuántos? *","")</f>
        <v/>
      </c>
      <c r="D3172" s="187"/>
    </row>
    <row r="3174" spans="3:16" x14ac:dyDescent="0.25">
      <c r="C3174" s="288" t="str">
        <f>IF(I3170="SI","¿En qué puestos serán incorporados? *","")</f>
        <v/>
      </c>
      <c r="D3174" s="288"/>
      <c r="E3174" s="432"/>
      <c r="F3174" s="432"/>
      <c r="G3174" s="432"/>
      <c r="H3174" s="432"/>
      <c r="I3174" s="432"/>
      <c r="J3174" s="432"/>
      <c r="K3174" s="432"/>
      <c r="L3174" s="432"/>
      <c r="M3174" s="432"/>
      <c r="N3174" s="432"/>
      <c r="O3174" s="432"/>
      <c r="P3174" s="432"/>
    </row>
    <row r="3176" spans="3:16" x14ac:dyDescent="0.25">
      <c r="C3176" s="355" t="str">
        <f>IF(I3170="SI","Indique a que grupo pertenecen los desocupados a incorporar *","")</f>
        <v/>
      </c>
      <c r="D3176" s="355"/>
      <c r="E3176" s="355"/>
      <c r="F3176" s="355"/>
      <c r="G3176" s="355"/>
      <c r="H3176" s="355"/>
    </row>
    <row r="3178" spans="3:16" x14ac:dyDescent="0.25">
      <c r="C3178" s="38"/>
      <c r="D3178" s="38"/>
      <c r="E3178" s="166" t="str">
        <f>IF(I3170="SI","18 a 24 años","")</f>
        <v/>
      </c>
      <c r="F3178" s="166" t="str">
        <f>IF(I3170="SI","25 a 44 años","")</f>
        <v/>
      </c>
      <c r="G3178" s="166" t="str">
        <f>IF(I3170="SI","Mayores de 45 años","")</f>
        <v/>
      </c>
      <c r="H3178" s="166" t="str">
        <f>IF(I3170="SI","Total","")</f>
        <v/>
      </c>
    </row>
    <row r="3179" spans="3:16" x14ac:dyDescent="0.25">
      <c r="C3179" s="395" t="str">
        <f>IF(I3170="SI","En general","")</f>
        <v/>
      </c>
      <c r="D3179" s="395"/>
      <c r="E3179" s="188"/>
      <c r="F3179" s="188"/>
      <c r="G3179" s="188"/>
      <c r="H3179" s="189" t="str">
        <f>IF(I3170="SI",+E3179+F3179+G3179,"")</f>
        <v/>
      </c>
    </row>
    <row r="3180" spans="3:16" x14ac:dyDescent="0.25">
      <c r="C3180" s="395" t="str">
        <f>IF(I3170="SI","Con Discapacidad ","")</f>
        <v/>
      </c>
      <c r="D3180" s="395"/>
      <c r="E3180" s="188"/>
      <c r="F3180" s="188"/>
      <c r="G3180" s="188"/>
      <c r="H3180" s="189" t="str">
        <f>IF(I3170="SI",+E3180+F3180+G3180,"")</f>
        <v/>
      </c>
    </row>
    <row r="3181" spans="3:16" x14ac:dyDescent="0.25">
      <c r="C3181" s="395" t="str">
        <f>IF(I3170="SI","Incluidos en el Seguro de Capacitación y Empleo (SCyE)","")</f>
        <v/>
      </c>
      <c r="D3181" s="395"/>
      <c r="E3181" s="188"/>
      <c r="F3181" s="188"/>
      <c r="G3181" s="188"/>
      <c r="H3181" s="189" t="str">
        <f>IF(I3170="SI",+E3181+F3181+G3181,"")</f>
        <v/>
      </c>
    </row>
    <row r="3182" spans="3:16" x14ac:dyDescent="0.25">
      <c r="C3182" s="386" t="str">
        <f>IF(I3170="SI","Total","")</f>
        <v/>
      </c>
      <c r="D3182" s="386"/>
      <c r="E3182" s="189" t="str">
        <f>IF(I3170="SI",+E3179+E3180+E3181,"")</f>
        <v/>
      </c>
      <c r="F3182" s="189" t="str">
        <f>IF(I3170="SI",+F3181+F3180+F3179,"")</f>
        <v/>
      </c>
      <c r="G3182" s="189" t="str">
        <f>IF(I3170="SI",+G3181+G3180+G3179,"")</f>
        <v/>
      </c>
      <c r="H3182" s="189" t="str">
        <f>IF(I3170="SI",+H3179+H3180+H3181,"")</f>
        <v/>
      </c>
    </row>
    <row r="3185" spans="2:17" ht="15.75" x14ac:dyDescent="0.25">
      <c r="B3185" s="271" t="s">
        <v>9281</v>
      </c>
      <c r="C3185" s="271"/>
      <c r="D3185" s="271"/>
      <c r="E3185" s="271"/>
      <c r="F3185" s="271"/>
      <c r="G3185" s="271"/>
      <c r="H3185" s="271"/>
      <c r="I3185" s="271"/>
      <c r="J3185" s="271"/>
      <c r="K3185" s="271"/>
      <c r="L3185" s="271"/>
      <c r="M3185" s="271"/>
      <c r="N3185" s="271"/>
      <c r="O3185" s="271"/>
      <c r="P3185" s="271"/>
      <c r="Q3185" s="271"/>
    </row>
    <row r="3188" spans="2:17" ht="60" customHeight="1" x14ac:dyDescent="0.25">
      <c r="C3188" s="392" t="str">
        <f>IF('Empresa Cooperativa'!D3012=Tablas!C3004,"Tamaño de la empresa según dotación de personal","")</f>
        <v>Tamaño de la empresa según dotación de personal</v>
      </c>
      <c r="D3188" s="392" t="s">
        <v>9282</v>
      </c>
      <c r="E3188" s="435" t="s">
        <v>9286</v>
      </c>
      <c r="F3188" s="435"/>
      <c r="G3188" s="435"/>
    </row>
    <row r="3189" spans="2:17" ht="30" x14ac:dyDescent="0.25">
      <c r="C3189" s="392"/>
      <c r="D3189" s="392"/>
      <c r="E3189" s="110" t="s">
        <v>9283</v>
      </c>
      <c r="F3189" s="110" t="s">
        <v>9284</v>
      </c>
      <c r="G3189" s="169" t="s">
        <v>9285</v>
      </c>
    </row>
    <row r="3190" spans="2:17" x14ac:dyDescent="0.25">
      <c r="C31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31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31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3190" s="120"/>
      <c r="G3190" s="119" t="e">
        <f>+E3190+F3190</f>
        <v>#VALUE!</v>
      </c>
    </row>
    <row r="3193" spans="2:17" x14ac:dyDescent="0.25">
      <c r="C3193" s="436" t="s">
        <v>9287</v>
      </c>
      <c r="D3193" s="437"/>
      <c r="E3193" s="437"/>
      <c r="F3193" s="437"/>
      <c r="G3193" s="437"/>
      <c r="H3193" s="115"/>
      <c r="I3193" s="115"/>
      <c r="J3193" s="115"/>
    </row>
    <row r="3194" spans="2:17" ht="60" x14ac:dyDescent="0.25">
      <c r="C3194" s="169" t="s">
        <v>9288</v>
      </c>
      <c r="D3194" s="169" t="s">
        <v>9289</v>
      </c>
      <c r="E3194" s="169" t="s">
        <v>9321</v>
      </c>
      <c r="F3194" s="169" t="s">
        <v>9290</v>
      </c>
      <c r="G3194" s="169" t="s">
        <v>9291</v>
      </c>
      <c r="H3194" s="104"/>
      <c r="I3194" s="104"/>
      <c r="J3194" s="104"/>
      <c r="K3194" s="104"/>
    </row>
    <row r="3195" spans="2:17" x14ac:dyDescent="0.25">
      <c r="C3195" s="118">
        <f>+D3172</f>
        <v>0</v>
      </c>
      <c r="D3195" s="140" t="str">
        <f>+E3190</f>
        <v/>
      </c>
      <c r="E3195" s="139">
        <f>+D3116</f>
        <v>0</v>
      </c>
      <c r="F3195" s="120" t="e">
        <f>C3195*D3195*E3195</f>
        <v>#VALUE!</v>
      </c>
      <c r="G3195" s="135"/>
      <c r="H3195" s="116"/>
      <c r="I3195" s="58"/>
      <c r="J3195" s="58"/>
      <c r="K3195" s="58"/>
    </row>
    <row r="3196" spans="2:17" x14ac:dyDescent="0.25">
      <c r="C3196" s="58"/>
      <c r="D3196" s="58"/>
      <c r="E3196" s="58"/>
      <c r="F3196" s="58"/>
      <c r="G3196" s="58"/>
      <c r="H3196" s="58"/>
      <c r="I3196" s="58"/>
      <c r="J3196" s="58"/>
    </row>
    <row r="3197" spans="2:17" x14ac:dyDescent="0.25">
      <c r="C3197" s="113"/>
      <c r="D3197" s="114"/>
      <c r="E3197" s="58"/>
      <c r="F3197" s="58"/>
      <c r="G3197" s="58"/>
      <c r="H3197" s="58"/>
      <c r="I3197" s="58"/>
      <c r="J3197" s="58"/>
    </row>
    <row r="3198" spans="2:17" ht="15.75" x14ac:dyDescent="0.25">
      <c r="B3198" s="271" t="s">
        <v>9207</v>
      </c>
      <c r="C3198" s="271"/>
      <c r="D3198" s="271"/>
      <c r="E3198" s="271"/>
      <c r="F3198" s="271"/>
      <c r="G3198" s="271"/>
      <c r="H3198" s="271"/>
      <c r="I3198" s="271"/>
      <c r="J3198" s="271"/>
      <c r="K3198" s="271"/>
      <c r="L3198" s="271"/>
      <c r="M3198" s="271"/>
      <c r="N3198" s="271"/>
      <c r="O3198" s="271"/>
      <c r="P3198" s="271"/>
      <c r="Q3198" s="271"/>
    </row>
    <row r="3200" spans="2:17" x14ac:dyDescent="0.25">
      <c r="B3200" s="288"/>
      <c r="C3200" s="288"/>
      <c r="D3200" s="288"/>
      <c r="E3200" s="288"/>
      <c r="F3200" s="288"/>
      <c r="G3200" s="288"/>
      <c r="H3200" s="288"/>
      <c r="I3200" s="288"/>
      <c r="J3200" s="288"/>
      <c r="K3200" s="288"/>
      <c r="L3200" s="288"/>
      <c r="M3200" s="288"/>
      <c r="N3200" s="288"/>
      <c r="O3200" s="288"/>
      <c r="P3200" s="288"/>
      <c r="Q3200" s="288"/>
    </row>
    <row r="3202" spans="2:17" ht="45.75" customHeight="1" x14ac:dyDescent="0.25">
      <c r="D3202" s="390" t="s">
        <v>9292</v>
      </c>
      <c r="E3202" s="391"/>
      <c r="F3202" s="390" t="s">
        <v>9293</v>
      </c>
      <c r="G3202" s="391"/>
      <c r="H3202" s="390" t="s">
        <v>9294</v>
      </c>
      <c r="I3202" s="392"/>
      <c r="J3202" s="392"/>
    </row>
    <row r="3203" spans="2:17" x14ac:dyDescent="0.25">
      <c r="D3203" s="393"/>
      <c r="E3203" s="393"/>
      <c r="F3203" s="394"/>
      <c r="G3203" s="394"/>
      <c r="H3203" s="394"/>
      <c r="I3203" s="394"/>
      <c r="J3203" s="394"/>
    </row>
    <row r="3204" spans="2:17" x14ac:dyDescent="0.25">
      <c r="D3204" s="393"/>
      <c r="E3204" s="393"/>
      <c r="F3204" s="394"/>
      <c r="G3204" s="394"/>
      <c r="H3204" s="394"/>
      <c r="I3204" s="394"/>
      <c r="J3204" s="394"/>
    </row>
    <row r="3205" spans="2:17" x14ac:dyDescent="0.25">
      <c r="D3205" s="393"/>
      <c r="E3205" s="393"/>
      <c r="F3205" s="394"/>
      <c r="G3205" s="394"/>
      <c r="H3205" s="394"/>
      <c r="I3205" s="394"/>
      <c r="J3205" s="394"/>
    </row>
    <row r="3206" spans="2:17" x14ac:dyDescent="0.25">
      <c r="D3206" s="393"/>
      <c r="E3206" s="393"/>
      <c r="F3206" s="394"/>
      <c r="G3206" s="394"/>
      <c r="H3206" s="394"/>
      <c r="I3206" s="394"/>
      <c r="J3206" s="394"/>
    </row>
    <row r="3209" spans="2:17" ht="15.75" x14ac:dyDescent="0.25">
      <c r="B3209" s="271" t="s">
        <v>9210</v>
      </c>
      <c r="C3209" s="271"/>
      <c r="D3209" s="271"/>
      <c r="E3209" s="271"/>
      <c r="F3209" s="271"/>
      <c r="G3209" s="271"/>
      <c r="H3209" s="271"/>
      <c r="I3209" s="271"/>
      <c r="J3209" s="271"/>
      <c r="K3209" s="271"/>
      <c r="L3209" s="271"/>
      <c r="M3209" s="271"/>
      <c r="N3209" s="271"/>
      <c r="O3209" s="271"/>
      <c r="P3209" s="271"/>
      <c r="Q3209" s="271"/>
    </row>
    <row r="3212" spans="2:17" x14ac:dyDescent="0.25">
      <c r="C3212" s="20" t="s">
        <v>9211</v>
      </c>
    </row>
    <row r="3214" spans="2:17" x14ac:dyDescent="0.25">
      <c r="C3214" s="438"/>
      <c r="D3214" s="439"/>
      <c r="E3214" s="439"/>
      <c r="F3214" s="439"/>
      <c r="G3214" s="439"/>
      <c r="H3214" s="439"/>
      <c r="I3214" s="439"/>
      <c r="J3214" s="439"/>
      <c r="K3214" s="439"/>
      <c r="L3214" s="439"/>
      <c r="M3214" s="439"/>
      <c r="N3214" s="439"/>
      <c r="O3214" s="439"/>
      <c r="P3214" s="440"/>
    </row>
    <row r="3215" spans="2:17" x14ac:dyDescent="0.25">
      <c r="C3215" s="441"/>
      <c r="D3215" s="442"/>
      <c r="E3215" s="442"/>
      <c r="F3215" s="442"/>
      <c r="G3215" s="442"/>
      <c r="H3215" s="442"/>
      <c r="I3215" s="442"/>
      <c r="J3215" s="442"/>
      <c r="K3215" s="442"/>
      <c r="L3215" s="442"/>
      <c r="M3215" s="442"/>
      <c r="N3215" s="442"/>
      <c r="O3215" s="442"/>
      <c r="P3215" s="443"/>
    </row>
    <row r="3216" spans="2:17" x14ac:dyDescent="0.25">
      <c r="C3216" s="441"/>
      <c r="D3216" s="442"/>
      <c r="E3216" s="442"/>
      <c r="F3216" s="442"/>
      <c r="G3216" s="442"/>
      <c r="H3216" s="442"/>
      <c r="I3216" s="442"/>
      <c r="J3216" s="442"/>
      <c r="K3216" s="442"/>
      <c r="L3216" s="442"/>
      <c r="M3216" s="442"/>
      <c r="N3216" s="442"/>
      <c r="O3216" s="442"/>
      <c r="P3216" s="443"/>
    </row>
    <row r="3217" spans="3:16" x14ac:dyDescent="0.25">
      <c r="C3217" s="441"/>
      <c r="D3217" s="442"/>
      <c r="E3217" s="442"/>
      <c r="F3217" s="442"/>
      <c r="G3217" s="442"/>
      <c r="H3217" s="442"/>
      <c r="I3217" s="442"/>
      <c r="J3217" s="442"/>
      <c r="K3217" s="442"/>
      <c r="L3217" s="442"/>
      <c r="M3217" s="442"/>
      <c r="N3217" s="442"/>
      <c r="O3217" s="442"/>
      <c r="P3217" s="443"/>
    </row>
    <row r="3218" spans="3:16" x14ac:dyDescent="0.25">
      <c r="C3218" s="441"/>
      <c r="D3218" s="442"/>
      <c r="E3218" s="442"/>
      <c r="F3218" s="442"/>
      <c r="G3218" s="442"/>
      <c r="H3218" s="442"/>
      <c r="I3218" s="442"/>
      <c r="J3218" s="442"/>
      <c r="K3218" s="442"/>
      <c r="L3218" s="442"/>
      <c r="M3218" s="442"/>
      <c r="N3218" s="442"/>
      <c r="O3218" s="442"/>
      <c r="P3218" s="443"/>
    </row>
    <row r="3219" spans="3:16" x14ac:dyDescent="0.25">
      <c r="C3219" s="444"/>
      <c r="D3219" s="445"/>
      <c r="E3219" s="445"/>
      <c r="F3219" s="445"/>
      <c r="G3219" s="445"/>
      <c r="H3219" s="445"/>
      <c r="I3219" s="445"/>
      <c r="J3219" s="445"/>
      <c r="K3219" s="445"/>
      <c r="L3219" s="445"/>
      <c r="M3219" s="445"/>
      <c r="N3219" s="445"/>
      <c r="O3219" s="445"/>
      <c r="P3219" s="446"/>
    </row>
    <row r="3221" spans="3:16" x14ac:dyDescent="0.25">
      <c r="C3221" s="20" t="s">
        <v>9212</v>
      </c>
    </row>
    <row r="3223" spans="3:16" x14ac:dyDescent="0.25">
      <c r="C3223" s="438"/>
      <c r="D3223" s="439"/>
      <c r="E3223" s="439"/>
      <c r="F3223" s="439"/>
      <c r="G3223" s="439"/>
      <c r="H3223" s="439"/>
      <c r="I3223" s="439"/>
      <c r="J3223" s="439"/>
      <c r="K3223" s="439"/>
      <c r="L3223" s="439"/>
      <c r="M3223" s="439"/>
      <c r="N3223" s="439"/>
      <c r="O3223" s="439"/>
      <c r="P3223" s="440"/>
    </row>
    <row r="3224" spans="3:16" x14ac:dyDescent="0.25">
      <c r="C3224" s="441"/>
      <c r="D3224" s="442"/>
      <c r="E3224" s="442"/>
      <c r="F3224" s="442"/>
      <c r="G3224" s="442"/>
      <c r="H3224" s="442"/>
      <c r="I3224" s="442"/>
      <c r="J3224" s="442"/>
      <c r="K3224" s="442"/>
      <c r="L3224" s="442"/>
      <c r="M3224" s="442"/>
      <c r="N3224" s="442"/>
      <c r="O3224" s="442"/>
      <c r="P3224" s="443"/>
    </row>
    <row r="3225" spans="3:16" x14ac:dyDescent="0.25">
      <c r="C3225" s="441"/>
      <c r="D3225" s="442"/>
      <c r="E3225" s="442"/>
      <c r="F3225" s="442"/>
      <c r="G3225" s="442"/>
      <c r="H3225" s="442"/>
      <c r="I3225" s="442"/>
      <c r="J3225" s="442"/>
      <c r="K3225" s="442"/>
      <c r="L3225" s="442"/>
      <c r="M3225" s="442"/>
      <c r="N3225" s="442"/>
      <c r="O3225" s="442"/>
      <c r="P3225" s="443"/>
    </row>
    <row r="3226" spans="3:16" x14ac:dyDescent="0.25">
      <c r="C3226" s="441"/>
      <c r="D3226" s="442"/>
      <c r="E3226" s="442"/>
      <c r="F3226" s="442"/>
      <c r="G3226" s="442"/>
      <c r="H3226" s="442"/>
      <c r="I3226" s="442"/>
      <c r="J3226" s="442"/>
      <c r="K3226" s="442"/>
      <c r="L3226" s="442"/>
      <c r="M3226" s="442"/>
      <c r="N3226" s="442"/>
      <c r="O3226" s="442"/>
      <c r="P3226" s="443"/>
    </row>
    <row r="3227" spans="3:16" x14ac:dyDescent="0.25">
      <c r="C3227" s="441"/>
      <c r="D3227" s="442"/>
      <c r="E3227" s="442"/>
      <c r="F3227" s="442"/>
      <c r="G3227" s="442"/>
      <c r="H3227" s="442"/>
      <c r="I3227" s="442"/>
      <c r="J3227" s="442"/>
      <c r="K3227" s="442"/>
      <c r="L3227" s="442"/>
      <c r="M3227" s="442"/>
      <c r="N3227" s="442"/>
      <c r="O3227" s="442"/>
      <c r="P3227" s="443"/>
    </row>
    <row r="3228" spans="3:16" x14ac:dyDescent="0.25">
      <c r="C3228" s="444"/>
      <c r="D3228" s="445"/>
      <c r="E3228" s="445"/>
      <c r="F3228" s="445"/>
      <c r="G3228" s="445"/>
      <c r="H3228" s="445"/>
      <c r="I3228" s="445"/>
      <c r="J3228" s="445"/>
      <c r="K3228" s="445"/>
      <c r="L3228" s="445"/>
      <c r="M3228" s="445"/>
      <c r="N3228" s="445"/>
      <c r="O3228" s="445"/>
      <c r="P3228" s="446"/>
    </row>
    <row r="3230" spans="3:16" x14ac:dyDescent="0.25">
      <c r="C3230" s="20" t="s">
        <v>9295</v>
      </c>
    </row>
    <row r="3232" spans="3:16" x14ac:dyDescent="0.25">
      <c r="C3232" s="438"/>
      <c r="D3232" s="439"/>
      <c r="E3232" s="439"/>
      <c r="F3232" s="439"/>
      <c r="G3232" s="439"/>
      <c r="H3232" s="439"/>
      <c r="I3232" s="439"/>
      <c r="J3232" s="439"/>
      <c r="K3232" s="439"/>
      <c r="L3232" s="439"/>
      <c r="M3232" s="439"/>
      <c r="N3232" s="439"/>
      <c r="O3232" s="439"/>
      <c r="P3232" s="440"/>
    </row>
    <row r="3233" spans="3:16" x14ac:dyDescent="0.25">
      <c r="C3233" s="441"/>
      <c r="D3233" s="442"/>
      <c r="E3233" s="442"/>
      <c r="F3233" s="442"/>
      <c r="G3233" s="442"/>
      <c r="H3233" s="442"/>
      <c r="I3233" s="442"/>
      <c r="J3233" s="442"/>
      <c r="K3233" s="442"/>
      <c r="L3233" s="442"/>
      <c r="M3233" s="442"/>
      <c r="N3233" s="442"/>
      <c r="O3233" s="442"/>
      <c r="P3233" s="443"/>
    </row>
    <row r="3234" spans="3:16" x14ac:dyDescent="0.25">
      <c r="C3234" s="441"/>
      <c r="D3234" s="442"/>
      <c r="E3234" s="442"/>
      <c r="F3234" s="442"/>
      <c r="G3234" s="442"/>
      <c r="H3234" s="442"/>
      <c r="I3234" s="442"/>
      <c r="J3234" s="442"/>
      <c r="K3234" s="442"/>
      <c r="L3234" s="442"/>
      <c r="M3234" s="442"/>
      <c r="N3234" s="442"/>
      <c r="O3234" s="442"/>
      <c r="P3234" s="443"/>
    </row>
    <row r="3235" spans="3:16" x14ac:dyDescent="0.25">
      <c r="C3235" s="441"/>
      <c r="D3235" s="442"/>
      <c r="E3235" s="442"/>
      <c r="F3235" s="442"/>
      <c r="G3235" s="442"/>
      <c r="H3235" s="442"/>
      <c r="I3235" s="442"/>
      <c r="J3235" s="442"/>
      <c r="K3235" s="442"/>
      <c r="L3235" s="442"/>
      <c r="M3235" s="442"/>
      <c r="N3235" s="442"/>
      <c r="O3235" s="442"/>
      <c r="P3235" s="443"/>
    </row>
    <row r="3236" spans="3:16" x14ac:dyDescent="0.25">
      <c r="C3236" s="441"/>
      <c r="D3236" s="442"/>
      <c r="E3236" s="442"/>
      <c r="F3236" s="442"/>
      <c r="G3236" s="442"/>
      <c r="H3236" s="442"/>
      <c r="I3236" s="442"/>
      <c r="J3236" s="442"/>
      <c r="K3236" s="442"/>
      <c r="L3236" s="442"/>
      <c r="M3236" s="442"/>
      <c r="N3236" s="442"/>
      <c r="O3236" s="442"/>
      <c r="P3236" s="443"/>
    </row>
    <row r="3237" spans="3:16" x14ac:dyDescent="0.25">
      <c r="C3237" s="444"/>
      <c r="D3237" s="445"/>
      <c r="E3237" s="445"/>
      <c r="F3237" s="445"/>
      <c r="G3237" s="445"/>
      <c r="H3237" s="445"/>
      <c r="I3237" s="445"/>
      <c r="J3237" s="445"/>
      <c r="K3237" s="445"/>
      <c r="L3237" s="445"/>
      <c r="M3237" s="445"/>
      <c r="N3237" s="445"/>
      <c r="O3237" s="445"/>
      <c r="P3237" s="446"/>
    </row>
    <row r="3239" spans="3:16" x14ac:dyDescent="0.25">
      <c r="C3239" s="20" t="s">
        <v>9296</v>
      </c>
    </row>
    <row r="3241" spans="3:16" x14ac:dyDescent="0.25">
      <c r="C3241" s="438"/>
      <c r="D3241" s="439"/>
      <c r="E3241" s="439"/>
      <c r="F3241" s="439"/>
      <c r="G3241" s="439"/>
      <c r="H3241" s="439"/>
      <c r="I3241" s="439"/>
      <c r="J3241" s="439"/>
      <c r="K3241" s="439"/>
      <c r="L3241" s="439"/>
      <c r="M3241" s="439"/>
      <c r="N3241" s="439"/>
      <c r="O3241" s="439"/>
      <c r="P3241" s="440"/>
    </row>
    <row r="3242" spans="3:16" x14ac:dyDescent="0.25">
      <c r="C3242" s="441"/>
      <c r="D3242" s="442"/>
      <c r="E3242" s="442"/>
      <c r="F3242" s="442"/>
      <c r="G3242" s="442"/>
      <c r="H3242" s="442"/>
      <c r="I3242" s="442"/>
      <c r="J3242" s="442"/>
      <c r="K3242" s="442"/>
      <c r="L3242" s="442"/>
      <c r="M3242" s="442"/>
      <c r="N3242" s="442"/>
      <c r="O3242" s="442"/>
      <c r="P3242" s="443"/>
    </row>
    <row r="3243" spans="3:16" x14ac:dyDescent="0.25">
      <c r="C3243" s="441"/>
      <c r="D3243" s="442"/>
      <c r="E3243" s="442"/>
      <c r="F3243" s="442"/>
      <c r="G3243" s="442"/>
      <c r="H3243" s="442"/>
      <c r="I3243" s="442"/>
      <c r="J3243" s="442"/>
      <c r="K3243" s="442"/>
      <c r="L3243" s="442"/>
      <c r="M3243" s="442"/>
      <c r="N3243" s="442"/>
      <c r="O3243" s="442"/>
      <c r="P3243" s="443"/>
    </row>
    <row r="3244" spans="3:16" x14ac:dyDescent="0.25">
      <c r="C3244" s="441"/>
      <c r="D3244" s="442"/>
      <c r="E3244" s="442"/>
      <c r="F3244" s="442"/>
      <c r="G3244" s="442"/>
      <c r="H3244" s="442"/>
      <c r="I3244" s="442"/>
      <c r="J3244" s="442"/>
      <c r="K3244" s="442"/>
      <c r="L3244" s="442"/>
      <c r="M3244" s="442"/>
      <c r="N3244" s="442"/>
      <c r="O3244" s="442"/>
      <c r="P3244" s="443"/>
    </row>
    <row r="3245" spans="3:16" x14ac:dyDescent="0.25">
      <c r="C3245" s="441"/>
      <c r="D3245" s="442"/>
      <c r="E3245" s="442"/>
      <c r="F3245" s="442"/>
      <c r="G3245" s="442"/>
      <c r="H3245" s="442"/>
      <c r="I3245" s="442"/>
      <c r="J3245" s="442"/>
      <c r="K3245" s="442"/>
      <c r="L3245" s="442"/>
      <c r="M3245" s="442"/>
      <c r="N3245" s="442"/>
      <c r="O3245" s="442"/>
      <c r="P3245" s="443"/>
    </row>
    <row r="3246" spans="3:16" x14ac:dyDescent="0.25">
      <c r="C3246" s="444"/>
      <c r="D3246" s="445"/>
      <c r="E3246" s="445"/>
      <c r="F3246" s="445"/>
      <c r="G3246" s="445"/>
      <c r="H3246" s="445"/>
      <c r="I3246" s="445"/>
      <c r="J3246" s="445"/>
      <c r="K3246" s="445"/>
      <c r="L3246" s="445"/>
      <c r="M3246" s="445"/>
      <c r="N3246" s="445"/>
      <c r="O3246" s="445"/>
      <c r="P3246" s="446"/>
    </row>
    <row r="3248" spans="3:16" x14ac:dyDescent="0.25">
      <c r="C3248" s="20" t="s">
        <v>9297</v>
      </c>
    </row>
    <row r="3250" spans="2:17" x14ac:dyDescent="0.25">
      <c r="C3250" s="438"/>
      <c r="D3250" s="439"/>
      <c r="E3250" s="439"/>
      <c r="F3250" s="439"/>
      <c r="G3250" s="439"/>
      <c r="H3250" s="439"/>
      <c r="I3250" s="439"/>
      <c r="J3250" s="439"/>
      <c r="K3250" s="439"/>
      <c r="L3250" s="439"/>
      <c r="M3250" s="439"/>
      <c r="N3250" s="439"/>
      <c r="O3250" s="439"/>
      <c r="P3250" s="440"/>
    </row>
    <row r="3251" spans="2:17" x14ac:dyDescent="0.25">
      <c r="C3251" s="441"/>
      <c r="D3251" s="442"/>
      <c r="E3251" s="442"/>
      <c r="F3251" s="442"/>
      <c r="G3251" s="442"/>
      <c r="H3251" s="442"/>
      <c r="I3251" s="442"/>
      <c r="J3251" s="442"/>
      <c r="K3251" s="442"/>
      <c r="L3251" s="442"/>
      <c r="M3251" s="442"/>
      <c r="N3251" s="442"/>
      <c r="O3251" s="442"/>
      <c r="P3251" s="443"/>
    </row>
    <row r="3252" spans="2:17" x14ac:dyDescent="0.25">
      <c r="C3252" s="441"/>
      <c r="D3252" s="442"/>
      <c r="E3252" s="442"/>
      <c r="F3252" s="442"/>
      <c r="G3252" s="442"/>
      <c r="H3252" s="442"/>
      <c r="I3252" s="442"/>
      <c r="J3252" s="442"/>
      <c r="K3252" s="442"/>
      <c r="L3252" s="442"/>
      <c r="M3252" s="442"/>
      <c r="N3252" s="442"/>
      <c r="O3252" s="442"/>
      <c r="P3252" s="443"/>
    </row>
    <row r="3253" spans="2:17" x14ac:dyDescent="0.25">
      <c r="C3253" s="441"/>
      <c r="D3253" s="442"/>
      <c r="E3253" s="442"/>
      <c r="F3253" s="442"/>
      <c r="G3253" s="442"/>
      <c r="H3253" s="442"/>
      <c r="I3253" s="442"/>
      <c r="J3253" s="442"/>
      <c r="K3253" s="442"/>
      <c r="L3253" s="442"/>
      <c r="M3253" s="442"/>
      <c r="N3253" s="442"/>
      <c r="O3253" s="442"/>
      <c r="P3253" s="443"/>
    </row>
    <row r="3254" spans="2:17" x14ac:dyDescent="0.25">
      <c r="C3254" s="441"/>
      <c r="D3254" s="442"/>
      <c r="E3254" s="442"/>
      <c r="F3254" s="442"/>
      <c r="G3254" s="442"/>
      <c r="H3254" s="442"/>
      <c r="I3254" s="442"/>
      <c r="J3254" s="442"/>
      <c r="K3254" s="442"/>
      <c r="L3254" s="442"/>
      <c r="M3254" s="442"/>
      <c r="N3254" s="442"/>
      <c r="O3254" s="442"/>
      <c r="P3254" s="443"/>
    </row>
    <row r="3255" spans="2:17" x14ac:dyDescent="0.25">
      <c r="C3255" s="444"/>
      <c r="D3255" s="445"/>
      <c r="E3255" s="445"/>
      <c r="F3255" s="445"/>
      <c r="G3255" s="445"/>
      <c r="H3255" s="445"/>
      <c r="I3255" s="445"/>
      <c r="J3255" s="445"/>
      <c r="K3255" s="445"/>
      <c r="L3255" s="445"/>
      <c r="M3255" s="445"/>
      <c r="N3255" s="445"/>
      <c r="O3255" s="445"/>
      <c r="P3255" s="446"/>
    </row>
    <row r="3258" spans="2:17" ht="15.75" x14ac:dyDescent="0.25">
      <c r="B3258" s="271" t="s">
        <v>9298</v>
      </c>
      <c r="C3258" s="271"/>
      <c r="D3258" s="271"/>
      <c r="E3258" s="271"/>
      <c r="F3258" s="271"/>
      <c r="G3258" s="271"/>
      <c r="H3258" s="271"/>
      <c r="I3258" s="271"/>
      <c r="J3258" s="271"/>
      <c r="K3258" s="271"/>
      <c r="L3258" s="271"/>
      <c r="M3258" s="271"/>
      <c r="N3258" s="271"/>
      <c r="O3258" s="271"/>
      <c r="P3258" s="271"/>
      <c r="Q3258" s="271"/>
    </row>
    <row r="3260" spans="2:17" x14ac:dyDescent="0.25">
      <c r="C3260" s="20" t="s">
        <v>9319</v>
      </c>
      <c r="D3260" s="132"/>
    </row>
    <row r="3263" spans="2:17" ht="39.75" customHeight="1" x14ac:dyDescent="0.25">
      <c r="C3263" s="161" t="s">
        <v>9299</v>
      </c>
      <c r="D3263" s="161" t="s">
        <v>9300</v>
      </c>
      <c r="E3263" s="161" t="s">
        <v>9301</v>
      </c>
      <c r="F3263" s="160" t="s">
        <v>9302</v>
      </c>
      <c r="G3263" s="161" t="s">
        <v>9303</v>
      </c>
      <c r="H3263" s="161" t="s">
        <v>9304</v>
      </c>
    </row>
    <row r="3264" spans="2:17" x14ac:dyDescent="0.25">
      <c r="C3264" s="77"/>
      <c r="D3264" s="77"/>
      <c r="E3264" s="77"/>
      <c r="F3264" s="77"/>
      <c r="G3264" s="77"/>
      <c r="H3264" s="77"/>
      <c r="J3264" s="96" t="str">
        <f>IF(AND(C3264="",D3264="",E3264="",F3264="",G3264="",H3264=""),"Debe completar los datos de al menos un tutor del entrenamiento","")</f>
        <v>Debe completar los datos de al menos un tutor del entrenamiento</v>
      </c>
    </row>
    <row r="3265" spans="2:17" x14ac:dyDescent="0.25">
      <c r="C3265" s="77"/>
      <c r="D3265" s="77"/>
      <c r="E3265" s="77"/>
      <c r="F3265" s="77"/>
      <c r="G3265" s="77"/>
      <c r="H3265" s="77"/>
    </row>
    <row r="3266" spans="2:17" x14ac:dyDescent="0.25">
      <c r="C3266" s="77"/>
      <c r="D3266" s="77"/>
      <c r="E3266" s="77"/>
      <c r="F3266" s="77"/>
      <c r="G3266" s="77"/>
      <c r="H3266" s="77"/>
    </row>
    <row r="3267" spans="2:17" x14ac:dyDescent="0.25">
      <c r="C3267" s="77"/>
      <c r="D3267" s="77"/>
      <c r="E3267" s="77"/>
      <c r="F3267" s="77"/>
      <c r="G3267" s="77"/>
      <c r="H3267" s="77"/>
    </row>
    <row r="3268" spans="2:17" x14ac:dyDescent="0.25">
      <c r="C3268" s="77"/>
      <c r="D3268" s="77"/>
      <c r="E3268" s="77"/>
      <c r="F3268" s="77"/>
      <c r="G3268" s="77"/>
      <c r="H3268" s="77"/>
    </row>
    <row r="3269" spans="2:17" x14ac:dyDescent="0.25">
      <c r="C3269" s="77"/>
      <c r="D3269" s="77"/>
      <c r="E3269" s="77"/>
      <c r="F3269" s="77"/>
      <c r="G3269" s="77"/>
      <c r="H3269" s="77"/>
    </row>
    <row r="3272" spans="2:17" ht="15.75" x14ac:dyDescent="0.25">
      <c r="B3272" s="271" t="s">
        <v>9305</v>
      </c>
      <c r="C3272" s="271"/>
      <c r="D3272" s="271"/>
      <c r="E3272" s="271"/>
      <c r="F3272" s="271"/>
      <c r="G3272" s="271"/>
      <c r="H3272" s="271"/>
      <c r="I3272" s="271"/>
      <c r="J3272" s="271"/>
      <c r="K3272" s="271"/>
      <c r="L3272" s="271"/>
      <c r="M3272" s="271"/>
      <c r="N3272" s="271"/>
      <c r="O3272" s="271"/>
      <c r="P3272" s="271"/>
      <c r="Q3272" s="271"/>
    </row>
    <row r="3275" spans="2:17" ht="45" x14ac:dyDescent="0.25">
      <c r="C3275" s="72" t="s">
        <v>9215</v>
      </c>
      <c r="D3275" s="72" t="s">
        <v>9216</v>
      </c>
      <c r="E3275" s="72" t="s">
        <v>9217</v>
      </c>
      <c r="F3275" s="72" t="s">
        <v>9218</v>
      </c>
      <c r="G3275" s="72" t="s">
        <v>9219</v>
      </c>
      <c r="H3275" s="72" t="s">
        <v>9220</v>
      </c>
    </row>
    <row r="3276" spans="2:17" x14ac:dyDescent="0.25">
      <c r="C3276" s="123" t="s">
        <v>9221</v>
      </c>
      <c r="D3276" s="266">
        <f>D3112*H3112*D3114</f>
        <v>0</v>
      </c>
      <c r="E3276" s="120"/>
      <c r="F3276" s="119">
        <f>+D3276*E3276</f>
        <v>0</v>
      </c>
      <c r="G3276" s="120"/>
      <c r="H3276" s="119">
        <f t="shared" ref="H3276:H3280" si="15">+F3276-G3276</f>
        <v>0</v>
      </c>
    </row>
    <row r="3277" spans="2:17" x14ac:dyDescent="0.25">
      <c r="C3277" s="112" t="s">
        <v>9298</v>
      </c>
      <c r="D3277" s="266">
        <f>+D3112-D3276</f>
        <v>0</v>
      </c>
      <c r="E3277" s="120"/>
      <c r="F3277" s="119">
        <f>+D3277*E3277</f>
        <v>0</v>
      </c>
      <c r="G3277" s="120"/>
      <c r="H3277" s="119">
        <f t="shared" si="15"/>
        <v>0</v>
      </c>
    </row>
    <row r="3278" spans="2:17" x14ac:dyDescent="0.25">
      <c r="C3278" s="123" t="s">
        <v>9208</v>
      </c>
      <c r="D3278" s="266">
        <f>+E3165</f>
        <v>0</v>
      </c>
      <c r="E3278" s="120"/>
      <c r="F3278" s="119">
        <f>+D3278*E3278</f>
        <v>0</v>
      </c>
      <c r="G3278" s="120"/>
      <c r="H3278" s="119">
        <f t="shared" si="15"/>
        <v>0</v>
      </c>
    </row>
    <row r="3279" spans="2:17" x14ac:dyDescent="0.25">
      <c r="C3279" s="123" t="s">
        <v>9222</v>
      </c>
      <c r="D3279" s="266">
        <f>+E3165</f>
        <v>0</v>
      </c>
      <c r="E3279" s="120"/>
      <c r="F3279" s="119">
        <f>+D3279*E3279</f>
        <v>0</v>
      </c>
      <c r="G3279" s="120"/>
      <c r="H3279" s="119">
        <f t="shared" si="15"/>
        <v>0</v>
      </c>
    </row>
    <row r="3280" spans="2:17" x14ac:dyDescent="0.25">
      <c r="C3280" s="167" t="s">
        <v>9223</v>
      </c>
      <c r="D3280" s="266">
        <f>+E3165</f>
        <v>0</v>
      </c>
      <c r="E3280" s="120"/>
      <c r="F3280" s="119">
        <f>+D3280*E3280</f>
        <v>0</v>
      </c>
      <c r="G3280" s="120"/>
      <c r="H3280" s="119">
        <f t="shared" si="15"/>
        <v>0</v>
      </c>
    </row>
    <row r="3281" spans="3:8" x14ac:dyDescent="0.25">
      <c r="C3281" s="72" t="s">
        <v>7586</v>
      </c>
      <c r="D3281" s="74"/>
      <c r="E3281" s="141"/>
      <c r="F3281" s="141"/>
      <c r="G3281" s="119">
        <f>+G3276+G3277+G3278+G3279+G3280</f>
        <v>0</v>
      </c>
      <c r="H3281" s="119">
        <f>+H3276+H3277+H3278+H3279+H3280</f>
        <v>0</v>
      </c>
    </row>
    <row r="3284" spans="3:8" ht="15" customHeight="1" x14ac:dyDescent="0.25">
      <c r="D3284" s="434" t="s">
        <v>9322</v>
      </c>
      <c r="E3284" s="434"/>
      <c r="F3284" s="434"/>
    </row>
    <row r="3285" spans="3:8" x14ac:dyDescent="0.25">
      <c r="D3285" s="434"/>
      <c r="E3285" s="434"/>
      <c r="F3285" s="434"/>
    </row>
    <row r="3300" spans="2:17" x14ac:dyDescent="0.25">
      <c r="C3300" s="100" t="s">
        <v>9596</v>
      </c>
    </row>
    <row r="3302" spans="2:17" ht="15.75" x14ac:dyDescent="0.25">
      <c r="B3302" s="271" t="s">
        <v>7689</v>
      </c>
      <c r="C3302" s="271" t="s">
        <v>7689</v>
      </c>
      <c r="D3302" s="271"/>
      <c r="E3302" s="271"/>
      <c r="F3302" s="271"/>
      <c r="G3302" s="271"/>
      <c r="H3302" s="271"/>
      <c r="I3302" s="271"/>
      <c r="J3302" s="271"/>
      <c r="K3302" s="271"/>
      <c r="L3302" s="271"/>
      <c r="M3302" s="271"/>
      <c r="N3302" s="271"/>
      <c r="O3302" s="271"/>
      <c r="P3302" s="271"/>
      <c r="Q3302" s="271"/>
    </row>
    <row r="3306" spans="2:17" x14ac:dyDescent="0.25">
      <c r="C3306" s="20" t="s">
        <v>9276</v>
      </c>
      <c r="D3306" s="427"/>
      <c r="E3306" s="428"/>
      <c r="F3306" s="428"/>
      <c r="G3306" s="428"/>
      <c r="H3306" s="428"/>
      <c r="I3306" s="428"/>
      <c r="J3306" s="428"/>
      <c r="K3306" s="429"/>
    </row>
    <row r="3308" spans="2:17" x14ac:dyDescent="0.25">
      <c r="C3308" s="20" t="s">
        <v>7694</v>
      </c>
      <c r="D3308" s="78"/>
      <c r="F3308" s="20" t="s">
        <v>7695</v>
      </c>
      <c r="H3308" s="430"/>
      <c r="I3308" s="431"/>
    </row>
    <row r="3310" spans="2:17" x14ac:dyDescent="0.25">
      <c r="C3310" s="405" t="s">
        <v>7710</v>
      </c>
      <c r="D3310" s="406"/>
      <c r="E3310" s="406"/>
      <c r="F3310" s="406"/>
      <c r="G3310" s="406"/>
      <c r="H3310" s="406"/>
      <c r="I3310" s="406"/>
      <c r="J3310" s="407"/>
    </row>
    <row r="3311" spans="2:17" x14ac:dyDescent="0.25">
      <c r="C3311" s="57"/>
      <c r="D3311" s="58"/>
      <c r="E3311" s="58"/>
      <c r="F3311" s="58"/>
      <c r="G3311" s="58"/>
      <c r="H3311" s="58"/>
      <c r="I3311" s="58"/>
      <c r="J3311" s="59"/>
    </row>
    <row r="3312" spans="2:17" x14ac:dyDescent="0.25">
      <c r="C3312" s="63" t="s">
        <v>7697</v>
      </c>
      <c r="D3312" s="132"/>
      <c r="E3312" s="58"/>
      <c r="F3312" s="426" t="s">
        <v>9278</v>
      </c>
      <c r="G3312" s="426"/>
      <c r="H3312" s="133"/>
      <c r="I3312" s="58"/>
      <c r="J3312" s="59"/>
    </row>
    <row r="3313" spans="3:10" x14ac:dyDescent="0.25">
      <c r="C3313" s="57"/>
      <c r="D3313" s="58"/>
      <c r="E3313" s="58"/>
      <c r="F3313" s="58"/>
      <c r="G3313" s="58"/>
      <c r="H3313" s="58"/>
      <c r="I3313" s="58"/>
      <c r="J3313" s="59"/>
    </row>
    <row r="3314" spans="3:10" x14ac:dyDescent="0.25">
      <c r="C3314" s="63" t="s">
        <v>7696</v>
      </c>
      <c r="D3314" s="132"/>
      <c r="E3314" s="58"/>
      <c r="F3314" s="58"/>
      <c r="G3314" s="58"/>
      <c r="H3314" s="58"/>
      <c r="I3314" s="58"/>
      <c r="J3314" s="59"/>
    </row>
    <row r="3315" spans="3:10" x14ac:dyDescent="0.25">
      <c r="C3315" s="57"/>
      <c r="D3315" s="58"/>
      <c r="E3315" s="58"/>
      <c r="F3315" s="58"/>
      <c r="G3315" s="58"/>
      <c r="H3315" s="58"/>
      <c r="I3315" s="58"/>
      <c r="J3315" s="59"/>
    </row>
    <row r="3316" spans="3:10" x14ac:dyDescent="0.25">
      <c r="C3316" s="63" t="s">
        <v>7698</v>
      </c>
      <c r="D3316" s="132"/>
      <c r="E3316" s="58"/>
      <c r="F3316" s="58"/>
      <c r="G3316" s="58"/>
      <c r="H3316" s="58"/>
      <c r="I3316" s="58"/>
      <c r="J3316" s="59"/>
    </row>
    <row r="3317" spans="3:10" x14ac:dyDescent="0.25">
      <c r="C3317" s="57"/>
      <c r="D3317" s="58"/>
      <c r="E3317" s="58"/>
      <c r="F3317" s="58"/>
      <c r="G3317" s="58"/>
      <c r="H3317" s="58"/>
      <c r="I3317" s="58"/>
      <c r="J3317" s="59"/>
    </row>
    <row r="3318" spans="3:10" x14ac:dyDescent="0.25">
      <c r="C3318" s="408" t="str">
        <f>IF(D3314&gt;1,"Justifique cantidad de réplicas *","")</f>
        <v/>
      </c>
      <c r="D3318" s="409"/>
      <c r="E3318" s="304"/>
      <c r="F3318" s="304"/>
      <c r="G3318" s="304"/>
      <c r="H3318" s="304"/>
      <c r="I3318" s="304"/>
      <c r="J3318" s="59"/>
    </row>
    <row r="3319" spans="3:10" x14ac:dyDescent="0.25">
      <c r="C3319" s="60"/>
      <c r="D3319" s="61"/>
      <c r="E3319" s="61"/>
      <c r="F3319" s="61"/>
      <c r="G3319" s="61"/>
      <c r="H3319" s="61"/>
      <c r="I3319" s="61"/>
      <c r="J3319" s="62"/>
    </row>
    <row r="3321" spans="3:10" x14ac:dyDescent="0.25">
      <c r="C3321" s="279" t="s">
        <v>9277</v>
      </c>
      <c r="D3321" s="279"/>
      <c r="E3321" s="279"/>
      <c r="F3321" s="276"/>
      <c r="G3321" s="277"/>
      <c r="H3321" s="277"/>
      <c r="I3321" s="278"/>
    </row>
    <row r="3323" spans="3:10" x14ac:dyDescent="0.25">
      <c r="C3323" s="414" t="s">
        <v>9195</v>
      </c>
      <c r="D3323" s="415"/>
      <c r="E3323" s="415"/>
      <c r="F3323" s="415"/>
      <c r="G3323" s="415"/>
      <c r="H3323" s="415"/>
      <c r="I3323" s="415"/>
      <c r="J3323" s="416"/>
    </row>
    <row r="3325" spans="3:10" x14ac:dyDescent="0.25">
      <c r="C3325" s="20" t="s">
        <v>7566</v>
      </c>
      <c r="D3325" s="274"/>
      <c r="E3325" s="282"/>
      <c r="F3325" s="282"/>
      <c r="G3325" s="282"/>
      <c r="H3325" s="282"/>
      <c r="I3325" s="275"/>
    </row>
    <row r="3327" spans="3:10" x14ac:dyDescent="0.25">
      <c r="C3327" s="20" t="s">
        <v>7567</v>
      </c>
      <c r="D3327" s="79"/>
      <c r="F3327" s="20" t="s">
        <v>7568</v>
      </c>
      <c r="G3327" s="274"/>
      <c r="H3327" s="275"/>
    </row>
    <row r="3328" spans="3:10" x14ac:dyDescent="0.25">
      <c r="C3328" s="20"/>
      <c r="D3328" s="76" t="str">
        <f>IF(D3327&gt;0,VLOOKUP(D3327,Tablas!$K$5:$L$28,2,FALSE),"")</f>
        <v/>
      </c>
      <c r="E3328" s="19" t="str">
        <f>IF(D3327&gt;0,VLOOKUP(D3327,Tablas!$K$5:$M$28,3,FALSE),"")</f>
        <v/>
      </c>
      <c r="F3328" s="20"/>
      <c r="G3328" s="58"/>
    </row>
    <row r="3330" spans="3:10" x14ac:dyDescent="0.25">
      <c r="C3330" s="20" t="s">
        <v>7570</v>
      </c>
      <c r="D3330" s="79"/>
      <c r="F3330" s="20" t="s">
        <v>9226</v>
      </c>
      <c r="G3330" s="274"/>
      <c r="H3330" s="275"/>
    </row>
    <row r="3332" spans="3:10" x14ac:dyDescent="0.25">
      <c r="C3332" s="20" t="s">
        <v>7569</v>
      </c>
      <c r="D3332" s="79"/>
      <c r="F3332" s="20" t="s">
        <v>1180</v>
      </c>
      <c r="G3332" s="424" t="str">
        <f>IF(G3327&gt;0,VLOOKUP(I3332,Tablas!Y3204:AC5746,5,FALSE),"")</f>
        <v/>
      </c>
      <c r="H3332" s="425"/>
      <c r="I3332" s="19" t="str">
        <f>G3327&amp;D3327</f>
        <v/>
      </c>
    </row>
    <row r="3335" spans="3:10" x14ac:dyDescent="0.25">
      <c r="C3335" s="414" t="s">
        <v>9196</v>
      </c>
      <c r="D3335" s="415"/>
      <c r="E3335" s="415"/>
      <c r="F3335" s="415"/>
      <c r="G3335" s="415"/>
      <c r="H3335" s="415"/>
      <c r="I3335" s="415"/>
      <c r="J3335" s="416"/>
    </row>
    <row r="3337" spans="3:10" x14ac:dyDescent="0.25">
      <c r="C3337" s="20" t="s">
        <v>9198</v>
      </c>
      <c r="D3337" s="376"/>
      <c r="E3337" s="377"/>
      <c r="F3337" s="19" t="str">
        <f>IF(D3337=Tablas!$C$34,"Persona_Humana",IF(D3337=Tablas!$C$35,"Universidad",IF(D3337=Tablas!$C$36,"Escuela",IF(D3337=Tablas!$C$37,"Otras_Instituciones",""))))</f>
        <v/>
      </c>
    </row>
    <row r="3339" spans="3:10" x14ac:dyDescent="0.25">
      <c r="C3339" s="279" t="s">
        <v>9197</v>
      </c>
      <c r="D3339" s="421"/>
      <c r="E3339" s="399"/>
      <c r="F3339" s="400"/>
      <c r="G3339" s="400"/>
      <c r="H3339" s="400"/>
      <c r="I3339" s="400"/>
      <c r="J3339" s="401"/>
    </row>
    <row r="3341" spans="3:10" x14ac:dyDescent="0.25">
      <c r="C3341" s="75" t="str">
        <f>IF(OR(D3337=Tablas!$C$35,D3337=Tablas!$C$36,D3337=Tablas!$C$37),"Docentes","")</f>
        <v/>
      </c>
    </row>
    <row r="3343" spans="3:10" x14ac:dyDescent="0.25">
      <c r="C3343" s="179" t="str">
        <f>IF(OR(D3337=Tablas!$C$35,D3337=Tablas!$C$36,D3337=Tablas!$C$37),"CUIL/CUIT *","")</f>
        <v/>
      </c>
      <c r="D3343" s="179" t="str">
        <f>IF(OR(D3337=Tablas!$C$35,D3337=Tablas!$C$36,D3337=Tablas!$C$37),"Apellido *","")</f>
        <v/>
      </c>
      <c r="E3343" s="179" t="str">
        <f>IF(OR(D3337=Tablas!$C$35,D3337=Tablas!$C$36,D3337=Tablas!$C$37),"Nombre *","")</f>
        <v/>
      </c>
      <c r="F3343" s="179" t="str">
        <f>IF(OR(D3337=Tablas!$C$35,D3337=Tablas!$C$36,D3337=Tablas!$C$37),"Correo Electrónico *","")</f>
        <v/>
      </c>
      <c r="G3343" s="179" t="str">
        <f>IF(OR(D3337=Tablas!$C$35,D3337=Tablas!$C$36,D3337=Tablas!$C$37),"Trayectoria formativa del docente*","")</f>
        <v/>
      </c>
    </row>
    <row r="3344" spans="3:10" x14ac:dyDescent="0.25">
      <c r="C3344" s="177"/>
      <c r="D3344" s="178"/>
      <c r="E3344" s="178"/>
      <c r="F3344" s="178"/>
      <c r="G3344" s="178"/>
      <c r="I3344" s="96" t="str">
        <f>IF(AND(OR($D$137=Tablas!$C$35,$D$137=Tablas!$C$36,$D$137=Tablas!$C$37),C3344="",D3344="",E3344="",F3344="",G3344=""),"Debe completar los datos de al menos un docente del entrenamiento","")</f>
        <v/>
      </c>
    </row>
    <row r="3345" spans="3:7" x14ac:dyDescent="0.25">
      <c r="C3345" s="177"/>
      <c r="D3345" s="178"/>
      <c r="E3345" s="178"/>
      <c r="F3345" s="178"/>
      <c r="G3345" s="178"/>
    </row>
    <row r="3346" spans="3:7" x14ac:dyDescent="0.25">
      <c r="C3346" s="177"/>
      <c r="D3346" s="178"/>
      <c r="E3346" s="178"/>
      <c r="F3346" s="178"/>
      <c r="G3346" s="178"/>
    </row>
    <row r="3347" spans="3:7" x14ac:dyDescent="0.25">
      <c r="C3347" s="177"/>
      <c r="D3347" s="178"/>
      <c r="E3347" s="178"/>
      <c r="F3347" s="178"/>
      <c r="G3347" s="178"/>
    </row>
    <row r="3348" spans="3:7" x14ac:dyDescent="0.25">
      <c r="C3348" s="177"/>
      <c r="D3348" s="178"/>
      <c r="E3348" s="178"/>
      <c r="F3348" s="178"/>
      <c r="G3348" s="178"/>
    </row>
    <row r="3349" spans="3:7" x14ac:dyDescent="0.25">
      <c r="C3349" s="177"/>
      <c r="D3349" s="178"/>
      <c r="E3349" s="178"/>
      <c r="F3349" s="178"/>
      <c r="G3349" s="178"/>
    </row>
    <row r="3350" spans="3:7" x14ac:dyDescent="0.25">
      <c r="C3350" s="177"/>
      <c r="D3350" s="178"/>
      <c r="E3350" s="178"/>
      <c r="F3350" s="178"/>
      <c r="G3350" s="178"/>
    </row>
    <row r="3351" spans="3:7" x14ac:dyDescent="0.25">
      <c r="C3351" s="177"/>
      <c r="D3351" s="178"/>
      <c r="E3351" s="178"/>
      <c r="F3351" s="178"/>
      <c r="G3351" s="178"/>
    </row>
    <row r="3352" spans="3:7" x14ac:dyDescent="0.25">
      <c r="C3352" s="177"/>
      <c r="D3352" s="178"/>
      <c r="E3352" s="178"/>
      <c r="F3352" s="178"/>
      <c r="G3352" s="178"/>
    </row>
    <row r="3353" spans="3:7" x14ac:dyDescent="0.25">
      <c r="C3353" s="177"/>
      <c r="D3353" s="178"/>
      <c r="E3353" s="178"/>
      <c r="F3353" s="178"/>
      <c r="G3353" s="178"/>
    </row>
    <row r="3354" spans="3:7" x14ac:dyDescent="0.25">
      <c r="C3354" s="177"/>
      <c r="D3354" s="178"/>
      <c r="E3354" s="178"/>
      <c r="F3354" s="178"/>
      <c r="G3354" s="178"/>
    </row>
    <row r="3355" spans="3:7" x14ac:dyDescent="0.25">
      <c r="C3355" s="177"/>
      <c r="D3355" s="178"/>
      <c r="E3355" s="178"/>
      <c r="F3355" s="178"/>
      <c r="G3355" s="178"/>
    </row>
    <row r="3356" spans="3:7" x14ac:dyDescent="0.25">
      <c r="C3356" s="177"/>
      <c r="D3356" s="178"/>
      <c r="E3356" s="178"/>
      <c r="F3356" s="178"/>
      <c r="G3356" s="178"/>
    </row>
    <row r="3357" spans="3:7" x14ac:dyDescent="0.25">
      <c r="C3357" s="177"/>
      <c r="D3357" s="178"/>
      <c r="E3357" s="178"/>
      <c r="F3357" s="178"/>
      <c r="G3357" s="178"/>
    </row>
    <row r="3358" spans="3:7" x14ac:dyDescent="0.25">
      <c r="C3358" s="177"/>
      <c r="D3358" s="178"/>
      <c r="E3358" s="178"/>
      <c r="F3358" s="178"/>
      <c r="G3358" s="178"/>
    </row>
    <row r="3361" spans="2:17" ht="15.75" x14ac:dyDescent="0.25">
      <c r="B3361" s="271" t="s">
        <v>9201</v>
      </c>
      <c r="C3361" s="271"/>
      <c r="D3361" s="271"/>
      <c r="E3361" s="271"/>
      <c r="F3361" s="271"/>
      <c r="G3361" s="271"/>
      <c r="H3361" s="271"/>
      <c r="I3361" s="271"/>
      <c r="J3361" s="271"/>
      <c r="K3361" s="271"/>
      <c r="L3361" s="271"/>
      <c r="M3361" s="271"/>
      <c r="N3361" s="271"/>
      <c r="O3361" s="271"/>
      <c r="P3361" s="271"/>
      <c r="Q3361" s="271"/>
    </row>
    <row r="3364" spans="2:17" x14ac:dyDescent="0.25">
      <c r="D3364" s="102" t="s">
        <v>9202</v>
      </c>
      <c r="E3364" s="102" t="s">
        <v>9203</v>
      </c>
    </row>
    <row r="3365" spans="2:17" x14ac:dyDescent="0.25">
      <c r="C3365" s="64" t="s">
        <v>7585</v>
      </c>
      <c r="D3365" s="134"/>
      <c r="E3365" s="134"/>
    </row>
    <row r="3366" spans="2:17" x14ac:dyDescent="0.25">
      <c r="C3366" s="102" t="s">
        <v>7586</v>
      </c>
      <c r="D3366" s="64">
        <f>+D3365</f>
        <v>0</v>
      </c>
      <c r="E3366" s="64">
        <f>+E3365</f>
        <v>0</v>
      </c>
    </row>
    <row r="3368" spans="2:17" ht="15.75" x14ac:dyDescent="0.25">
      <c r="B3368" s="271" t="s">
        <v>9279</v>
      </c>
      <c r="C3368" s="271"/>
      <c r="D3368" s="271"/>
      <c r="E3368" s="271"/>
      <c r="F3368" s="271"/>
      <c r="G3368" s="271"/>
      <c r="H3368" s="271"/>
      <c r="I3368" s="271"/>
      <c r="J3368" s="271"/>
      <c r="K3368" s="271"/>
      <c r="L3368" s="271"/>
      <c r="M3368" s="271"/>
      <c r="N3368" s="271"/>
      <c r="O3368" s="271"/>
      <c r="P3368" s="271"/>
      <c r="Q3368" s="271"/>
    </row>
    <row r="3370" spans="2:17" x14ac:dyDescent="0.25">
      <c r="C3370" s="355" t="s">
        <v>9280</v>
      </c>
      <c r="D3370" s="355"/>
      <c r="E3370" s="355"/>
      <c r="F3370" s="355"/>
      <c r="G3370" s="355"/>
      <c r="H3370" s="433"/>
      <c r="I3370" s="164"/>
    </row>
    <row r="3372" spans="2:17" x14ac:dyDescent="0.25">
      <c r="C3372" s="20" t="str">
        <f>IF(I3370="SI","¿Cuántos? *","")</f>
        <v/>
      </c>
      <c r="D3372" s="187"/>
    </row>
    <row r="3374" spans="2:17" x14ac:dyDescent="0.25">
      <c r="C3374" s="288" t="str">
        <f>IF(I3370="SI","¿En qué puestos serán incorporados? *","")</f>
        <v/>
      </c>
      <c r="D3374" s="288"/>
      <c r="E3374" s="432"/>
      <c r="F3374" s="432"/>
      <c r="G3374" s="432"/>
      <c r="H3374" s="432"/>
      <c r="I3374" s="432"/>
      <c r="J3374" s="432"/>
      <c r="K3374" s="432"/>
      <c r="L3374" s="432"/>
      <c r="M3374" s="432"/>
      <c r="N3374" s="432"/>
      <c r="O3374" s="432"/>
      <c r="P3374" s="432"/>
    </row>
    <row r="3376" spans="2:17" x14ac:dyDescent="0.25">
      <c r="C3376" s="355" t="str">
        <f>IF(I3370="SI","Indique a que grupo pertenecen los desocupados a incorporar *","")</f>
        <v/>
      </c>
      <c r="D3376" s="355"/>
      <c r="E3376" s="355"/>
      <c r="F3376" s="355"/>
      <c r="G3376" s="355"/>
      <c r="H3376" s="355"/>
    </row>
    <row r="3378" spans="2:17" x14ac:dyDescent="0.25">
      <c r="C3378" s="38"/>
      <c r="D3378" s="38"/>
      <c r="E3378" s="166" t="str">
        <f>IF(I3370="SI","18 a 24 años","")</f>
        <v/>
      </c>
      <c r="F3378" s="166" t="str">
        <f>IF(I3370="SI","25 a 44 años","")</f>
        <v/>
      </c>
      <c r="G3378" s="166" t="str">
        <f>IF(I3370="SI","Mayores de 45 años","")</f>
        <v/>
      </c>
      <c r="H3378" s="166" t="str">
        <f>IF(I3370="SI","Total","")</f>
        <v/>
      </c>
    </row>
    <row r="3379" spans="2:17" x14ac:dyDescent="0.25">
      <c r="C3379" s="395" t="str">
        <f>IF(I3370="SI","En general","")</f>
        <v/>
      </c>
      <c r="D3379" s="395"/>
      <c r="E3379" s="188"/>
      <c r="F3379" s="188"/>
      <c r="G3379" s="188"/>
      <c r="H3379" s="189" t="str">
        <f>IF(I3370="SI",+E3379+F3379+G3379,"")</f>
        <v/>
      </c>
    </row>
    <row r="3380" spans="2:17" x14ac:dyDescent="0.25">
      <c r="C3380" s="395" t="str">
        <f>IF(I3370="SI","Con Discapacidad ","")</f>
        <v/>
      </c>
      <c r="D3380" s="395"/>
      <c r="E3380" s="188"/>
      <c r="F3380" s="188"/>
      <c r="G3380" s="188"/>
      <c r="H3380" s="189" t="str">
        <f>IF(I3370="SI",+E3380+F3380+G3380,"")</f>
        <v/>
      </c>
    </row>
    <row r="3381" spans="2:17" x14ac:dyDescent="0.25">
      <c r="C3381" s="395" t="str">
        <f>IF(I3370="SI","Incluidos en el Seguro de Capacitación y Empleo (SCyE)","")</f>
        <v/>
      </c>
      <c r="D3381" s="395"/>
      <c r="E3381" s="188"/>
      <c r="F3381" s="188"/>
      <c r="G3381" s="188"/>
      <c r="H3381" s="189" t="str">
        <f>IF(I3370="SI",+E3381+F3381+G3381,"")</f>
        <v/>
      </c>
    </row>
    <row r="3382" spans="2:17" x14ac:dyDescent="0.25">
      <c r="C3382" s="386" t="str">
        <f>IF(I3370="SI","Total","")</f>
        <v/>
      </c>
      <c r="D3382" s="386"/>
      <c r="E3382" s="189" t="str">
        <f>IF(I3370="SI",+E3379+E3380+E3381,"")</f>
        <v/>
      </c>
      <c r="F3382" s="189" t="str">
        <f>IF(I3370="SI",+F3381+F3380+F3379,"")</f>
        <v/>
      </c>
      <c r="G3382" s="189" t="str">
        <f>IF(I3370="SI",+G3381+G3380+G3379,"")</f>
        <v/>
      </c>
      <c r="H3382" s="189" t="str">
        <f>IF(I3370="SI",+H3379+H3380+H3381,"")</f>
        <v/>
      </c>
    </row>
    <row r="3385" spans="2:17" ht="15.75" x14ac:dyDescent="0.25">
      <c r="B3385" s="271" t="s">
        <v>9281</v>
      </c>
      <c r="C3385" s="271"/>
      <c r="D3385" s="271"/>
      <c r="E3385" s="271"/>
      <c r="F3385" s="271"/>
      <c r="G3385" s="271"/>
      <c r="H3385" s="271"/>
      <c r="I3385" s="271"/>
      <c r="J3385" s="271"/>
      <c r="K3385" s="271"/>
      <c r="L3385" s="271"/>
      <c r="M3385" s="271"/>
      <c r="N3385" s="271"/>
      <c r="O3385" s="271"/>
      <c r="P3385" s="271"/>
      <c r="Q3385" s="271"/>
    </row>
    <row r="3388" spans="2:17" ht="60" customHeight="1" x14ac:dyDescent="0.25">
      <c r="C3388" s="392" t="str">
        <f>IF('Empresa Cooperativa'!D3212=Tablas!C3204,"Tamaño de la empresa según dotación de personal","")</f>
        <v>Tamaño de la empresa según dotación de personal</v>
      </c>
      <c r="D3388" s="392" t="s">
        <v>9282</v>
      </c>
      <c r="E3388" s="435" t="s">
        <v>9286</v>
      </c>
      <c r="F3388" s="435"/>
      <c r="G3388" s="435"/>
    </row>
    <row r="3389" spans="2:17" ht="30" x14ac:dyDescent="0.25">
      <c r="C3389" s="392"/>
      <c r="D3389" s="392"/>
      <c r="E3389" s="110" t="s">
        <v>9283</v>
      </c>
      <c r="F3389" s="110" t="s">
        <v>9284</v>
      </c>
      <c r="G3389" s="169" t="s">
        <v>9285</v>
      </c>
    </row>
    <row r="3390" spans="2:17" x14ac:dyDescent="0.25">
      <c r="C33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33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33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3390" s="120"/>
      <c r="G3390" s="119" t="e">
        <f>+E3390+F3390</f>
        <v>#VALUE!</v>
      </c>
    </row>
    <row r="3393" spans="2:17" x14ac:dyDescent="0.25">
      <c r="C3393" s="436" t="s">
        <v>9287</v>
      </c>
      <c r="D3393" s="437"/>
      <c r="E3393" s="437"/>
      <c r="F3393" s="437"/>
      <c r="G3393" s="437"/>
      <c r="H3393" s="115"/>
      <c r="I3393" s="115"/>
      <c r="J3393" s="115"/>
    </row>
    <row r="3394" spans="2:17" ht="60" x14ac:dyDescent="0.25">
      <c r="C3394" s="169" t="s">
        <v>9288</v>
      </c>
      <c r="D3394" s="169" t="s">
        <v>9289</v>
      </c>
      <c r="E3394" s="169" t="s">
        <v>9321</v>
      </c>
      <c r="F3394" s="169" t="s">
        <v>9290</v>
      </c>
      <c r="G3394" s="169" t="s">
        <v>9291</v>
      </c>
      <c r="H3394" s="104"/>
      <c r="I3394" s="104"/>
      <c r="J3394" s="104"/>
      <c r="K3394" s="104"/>
    </row>
    <row r="3395" spans="2:17" x14ac:dyDescent="0.25">
      <c r="C3395" s="118">
        <f>+D3372</f>
        <v>0</v>
      </c>
      <c r="D3395" s="140" t="str">
        <f>+E3390</f>
        <v/>
      </c>
      <c r="E3395" s="139">
        <f>+D3316</f>
        <v>0</v>
      </c>
      <c r="F3395" s="120" t="e">
        <f>C3395*D3395*E3395</f>
        <v>#VALUE!</v>
      </c>
      <c r="G3395" s="135"/>
      <c r="H3395" s="116"/>
      <c r="I3395" s="58"/>
      <c r="J3395" s="58"/>
      <c r="K3395" s="58"/>
    </row>
    <row r="3396" spans="2:17" x14ac:dyDescent="0.25">
      <c r="C3396" s="58"/>
      <c r="D3396" s="58"/>
      <c r="E3396" s="58"/>
      <c r="F3396" s="58"/>
      <c r="G3396" s="58"/>
      <c r="H3396" s="58"/>
      <c r="I3396" s="58"/>
      <c r="J3396" s="58"/>
    </row>
    <row r="3397" spans="2:17" x14ac:dyDescent="0.25">
      <c r="C3397" s="113"/>
      <c r="D3397" s="114"/>
      <c r="E3397" s="58"/>
      <c r="F3397" s="58"/>
      <c r="G3397" s="58"/>
      <c r="H3397" s="58"/>
      <c r="I3397" s="58"/>
      <c r="J3397" s="58"/>
    </row>
    <row r="3398" spans="2:17" ht="15.75" x14ac:dyDescent="0.25">
      <c r="B3398" s="271" t="s">
        <v>9207</v>
      </c>
      <c r="C3398" s="271"/>
      <c r="D3398" s="271"/>
      <c r="E3398" s="271"/>
      <c r="F3398" s="271"/>
      <c r="G3398" s="271"/>
      <c r="H3398" s="271"/>
      <c r="I3398" s="271"/>
      <c r="J3398" s="271"/>
      <c r="K3398" s="271"/>
      <c r="L3398" s="271"/>
      <c r="M3398" s="271"/>
      <c r="N3398" s="271"/>
      <c r="O3398" s="271"/>
      <c r="P3398" s="271"/>
      <c r="Q3398" s="271"/>
    </row>
    <row r="3400" spans="2:17" x14ac:dyDescent="0.25">
      <c r="B3400" s="288"/>
      <c r="C3400" s="288"/>
      <c r="D3400" s="288"/>
      <c r="E3400" s="288"/>
      <c r="F3400" s="288"/>
      <c r="G3400" s="288"/>
      <c r="H3400" s="288"/>
      <c r="I3400" s="288"/>
      <c r="J3400" s="288"/>
      <c r="K3400" s="288"/>
      <c r="L3400" s="288"/>
      <c r="M3400" s="288"/>
      <c r="N3400" s="288"/>
      <c r="O3400" s="288"/>
      <c r="P3400" s="288"/>
      <c r="Q3400" s="288"/>
    </row>
    <row r="3402" spans="2:17" ht="45.75" customHeight="1" x14ac:dyDescent="0.25">
      <c r="D3402" s="390" t="s">
        <v>9292</v>
      </c>
      <c r="E3402" s="391"/>
      <c r="F3402" s="390" t="s">
        <v>9293</v>
      </c>
      <c r="G3402" s="391"/>
      <c r="H3402" s="390" t="s">
        <v>9294</v>
      </c>
      <c r="I3402" s="392"/>
      <c r="J3402" s="392"/>
    </row>
    <row r="3403" spans="2:17" x14ac:dyDescent="0.25">
      <c r="D3403" s="393"/>
      <c r="E3403" s="393"/>
      <c r="F3403" s="394"/>
      <c r="G3403" s="394"/>
      <c r="H3403" s="394"/>
      <c r="I3403" s="394"/>
      <c r="J3403" s="394"/>
    </row>
    <row r="3404" spans="2:17" x14ac:dyDescent="0.25">
      <c r="D3404" s="393"/>
      <c r="E3404" s="393"/>
      <c r="F3404" s="394"/>
      <c r="G3404" s="394"/>
      <c r="H3404" s="394"/>
      <c r="I3404" s="394"/>
      <c r="J3404" s="394"/>
    </row>
    <row r="3405" spans="2:17" x14ac:dyDescent="0.25">
      <c r="D3405" s="393"/>
      <c r="E3405" s="393"/>
      <c r="F3405" s="394"/>
      <c r="G3405" s="394"/>
      <c r="H3405" s="394"/>
      <c r="I3405" s="394"/>
      <c r="J3405" s="394"/>
    </row>
    <row r="3406" spans="2:17" x14ac:dyDescent="0.25">
      <c r="D3406" s="393"/>
      <c r="E3406" s="393"/>
      <c r="F3406" s="394"/>
      <c r="G3406" s="394"/>
      <c r="H3406" s="394"/>
      <c r="I3406" s="394"/>
      <c r="J3406" s="394"/>
    </row>
    <row r="3409" spans="2:17" ht="15.75" x14ac:dyDescent="0.25">
      <c r="B3409" s="271" t="s">
        <v>9210</v>
      </c>
      <c r="C3409" s="271"/>
      <c r="D3409" s="271"/>
      <c r="E3409" s="271"/>
      <c r="F3409" s="271"/>
      <c r="G3409" s="271"/>
      <c r="H3409" s="271"/>
      <c r="I3409" s="271"/>
      <c r="J3409" s="271"/>
      <c r="K3409" s="271"/>
      <c r="L3409" s="271"/>
      <c r="M3409" s="271"/>
      <c r="N3409" s="271"/>
      <c r="O3409" s="271"/>
      <c r="P3409" s="271"/>
      <c r="Q3409" s="271"/>
    </row>
    <row r="3412" spans="2:17" x14ac:dyDescent="0.25">
      <c r="C3412" s="20" t="s">
        <v>9211</v>
      </c>
    </row>
    <row r="3414" spans="2:17" x14ac:dyDescent="0.25">
      <c r="C3414" s="438"/>
      <c r="D3414" s="439"/>
      <c r="E3414" s="439"/>
      <c r="F3414" s="439"/>
      <c r="G3414" s="439"/>
      <c r="H3414" s="439"/>
      <c r="I3414" s="439"/>
      <c r="J3414" s="439"/>
      <c r="K3414" s="439"/>
      <c r="L3414" s="439"/>
      <c r="M3414" s="439"/>
      <c r="N3414" s="439"/>
      <c r="O3414" s="439"/>
      <c r="P3414" s="440"/>
    </row>
    <row r="3415" spans="2:17" x14ac:dyDescent="0.25">
      <c r="C3415" s="441"/>
      <c r="D3415" s="442"/>
      <c r="E3415" s="442"/>
      <c r="F3415" s="442"/>
      <c r="G3415" s="442"/>
      <c r="H3415" s="442"/>
      <c r="I3415" s="442"/>
      <c r="J3415" s="442"/>
      <c r="K3415" s="442"/>
      <c r="L3415" s="442"/>
      <c r="M3415" s="442"/>
      <c r="N3415" s="442"/>
      <c r="O3415" s="442"/>
      <c r="P3415" s="443"/>
    </row>
    <row r="3416" spans="2:17" x14ac:dyDescent="0.25">
      <c r="C3416" s="441"/>
      <c r="D3416" s="442"/>
      <c r="E3416" s="442"/>
      <c r="F3416" s="442"/>
      <c r="G3416" s="442"/>
      <c r="H3416" s="442"/>
      <c r="I3416" s="442"/>
      <c r="J3416" s="442"/>
      <c r="K3416" s="442"/>
      <c r="L3416" s="442"/>
      <c r="M3416" s="442"/>
      <c r="N3416" s="442"/>
      <c r="O3416" s="442"/>
      <c r="P3416" s="443"/>
    </row>
    <row r="3417" spans="2:17" x14ac:dyDescent="0.25">
      <c r="C3417" s="441"/>
      <c r="D3417" s="442"/>
      <c r="E3417" s="442"/>
      <c r="F3417" s="442"/>
      <c r="G3417" s="442"/>
      <c r="H3417" s="442"/>
      <c r="I3417" s="442"/>
      <c r="J3417" s="442"/>
      <c r="K3417" s="442"/>
      <c r="L3417" s="442"/>
      <c r="M3417" s="442"/>
      <c r="N3417" s="442"/>
      <c r="O3417" s="442"/>
      <c r="P3417" s="443"/>
    </row>
    <row r="3418" spans="2:17" x14ac:dyDescent="0.25">
      <c r="C3418" s="441"/>
      <c r="D3418" s="442"/>
      <c r="E3418" s="442"/>
      <c r="F3418" s="442"/>
      <c r="G3418" s="442"/>
      <c r="H3418" s="442"/>
      <c r="I3418" s="442"/>
      <c r="J3418" s="442"/>
      <c r="K3418" s="442"/>
      <c r="L3418" s="442"/>
      <c r="M3418" s="442"/>
      <c r="N3418" s="442"/>
      <c r="O3418" s="442"/>
      <c r="P3418" s="443"/>
    </row>
    <row r="3419" spans="2:17" x14ac:dyDescent="0.25">
      <c r="C3419" s="444"/>
      <c r="D3419" s="445"/>
      <c r="E3419" s="445"/>
      <c r="F3419" s="445"/>
      <c r="G3419" s="445"/>
      <c r="H3419" s="445"/>
      <c r="I3419" s="445"/>
      <c r="J3419" s="445"/>
      <c r="K3419" s="445"/>
      <c r="L3419" s="445"/>
      <c r="M3419" s="445"/>
      <c r="N3419" s="445"/>
      <c r="O3419" s="445"/>
      <c r="P3419" s="446"/>
    </row>
    <row r="3421" spans="2:17" x14ac:dyDescent="0.25">
      <c r="C3421" s="20" t="s">
        <v>9212</v>
      </c>
    </row>
    <row r="3423" spans="2:17" x14ac:dyDescent="0.25">
      <c r="C3423" s="438"/>
      <c r="D3423" s="439"/>
      <c r="E3423" s="439"/>
      <c r="F3423" s="439"/>
      <c r="G3423" s="439"/>
      <c r="H3423" s="439"/>
      <c r="I3423" s="439"/>
      <c r="J3423" s="439"/>
      <c r="K3423" s="439"/>
      <c r="L3423" s="439"/>
      <c r="M3423" s="439"/>
      <c r="N3423" s="439"/>
      <c r="O3423" s="439"/>
      <c r="P3423" s="440"/>
    </row>
    <row r="3424" spans="2:17" x14ac:dyDescent="0.25">
      <c r="C3424" s="441"/>
      <c r="D3424" s="442"/>
      <c r="E3424" s="442"/>
      <c r="F3424" s="442"/>
      <c r="G3424" s="442"/>
      <c r="H3424" s="442"/>
      <c r="I3424" s="442"/>
      <c r="J3424" s="442"/>
      <c r="K3424" s="442"/>
      <c r="L3424" s="442"/>
      <c r="M3424" s="442"/>
      <c r="N3424" s="442"/>
      <c r="O3424" s="442"/>
      <c r="P3424" s="443"/>
    </row>
    <row r="3425" spans="3:16" x14ac:dyDescent="0.25">
      <c r="C3425" s="441"/>
      <c r="D3425" s="442"/>
      <c r="E3425" s="442"/>
      <c r="F3425" s="442"/>
      <c r="G3425" s="442"/>
      <c r="H3425" s="442"/>
      <c r="I3425" s="442"/>
      <c r="J3425" s="442"/>
      <c r="K3425" s="442"/>
      <c r="L3425" s="442"/>
      <c r="M3425" s="442"/>
      <c r="N3425" s="442"/>
      <c r="O3425" s="442"/>
      <c r="P3425" s="443"/>
    </row>
    <row r="3426" spans="3:16" x14ac:dyDescent="0.25">
      <c r="C3426" s="441"/>
      <c r="D3426" s="442"/>
      <c r="E3426" s="442"/>
      <c r="F3426" s="442"/>
      <c r="G3426" s="442"/>
      <c r="H3426" s="442"/>
      <c r="I3426" s="442"/>
      <c r="J3426" s="442"/>
      <c r="K3426" s="442"/>
      <c r="L3426" s="442"/>
      <c r="M3426" s="442"/>
      <c r="N3426" s="442"/>
      <c r="O3426" s="442"/>
      <c r="P3426" s="443"/>
    </row>
    <row r="3427" spans="3:16" x14ac:dyDescent="0.25">
      <c r="C3427" s="441"/>
      <c r="D3427" s="442"/>
      <c r="E3427" s="442"/>
      <c r="F3427" s="442"/>
      <c r="G3427" s="442"/>
      <c r="H3427" s="442"/>
      <c r="I3427" s="442"/>
      <c r="J3427" s="442"/>
      <c r="K3427" s="442"/>
      <c r="L3427" s="442"/>
      <c r="M3427" s="442"/>
      <c r="N3427" s="442"/>
      <c r="O3427" s="442"/>
      <c r="P3427" s="443"/>
    </row>
    <row r="3428" spans="3:16" x14ac:dyDescent="0.25">
      <c r="C3428" s="444"/>
      <c r="D3428" s="445"/>
      <c r="E3428" s="445"/>
      <c r="F3428" s="445"/>
      <c r="G3428" s="445"/>
      <c r="H3428" s="445"/>
      <c r="I3428" s="445"/>
      <c r="J3428" s="445"/>
      <c r="K3428" s="445"/>
      <c r="L3428" s="445"/>
      <c r="M3428" s="445"/>
      <c r="N3428" s="445"/>
      <c r="O3428" s="445"/>
      <c r="P3428" s="446"/>
    </row>
    <row r="3430" spans="3:16" x14ac:dyDescent="0.25">
      <c r="C3430" s="20" t="s">
        <v>9295</v>
      </c>
    </row>
    <row r="3432" spans="3:16" x14ac:dyDescent="0.25">
      <c r="C3432" s="438"/>
      <c r="D3432" s="439"/>
      <c r="E3432" s="439"/>
      <c r="F3432" s="439"/>
      <c r="G3432" s="439"/>
      <c r="H3432" s="439"/>
      <c r="I3432" s="439"/>
      <c r="J3432" s="439"/>
      <c r="K3432" s="439"/>
      <c r="L3432" s="439"/>
      <c r="M3432" s="439"/>
      <c r="N3432" s="439"/>
      <c r="O3432" s="439"/>
      <c r="P3432" s="440"/>
    </row>
    <row r="3433" spans="3:16" x14ac:dyDescent="0.25">
      <c r="C3433" s="441"/>
      <c r="D3433" s="442"/>
      <c r="E3433" s="442"/>
      <c r="F3433" s="442"/>
      <c r="G3433" s="442"/>
      <c r="H3433" s="442"/>
      <c r="I3433" s="442"/>
      <c r="J3433" s="442"/>
      <c r="K3433" s="442"/>
      <c r="L3433" s="442"/>
      <c r="M3433" s="442"/>
      <c r="N3433" s="442"/>
      <c r="O3433" s="442"/>
      <c r="P3433" s="443"/>
    </row>
    <row r="3434" spans="3:16" x14ac:dyDescent="0.25">
      <c r="C3434" s="441"/>
      <c r="D3434" s="442"/>
      <c r="E3434" s="442"/>
      <c r="F3434" s="442"/>
      <c r="G3434" s="442"/>
      <c r="H3434" s="442"/>
      <c r="I3434" s="442"/>
      <c r="J3434" s="442"/>
      <c r="K3434" s="442"/>
      <c r="L3434" s="442"/>
      <c r="M3434" s="442"/>
      <c r="N3434" s="442"/>
      <c r="O3434" s="442"/>
      <c r="P3434" s="443"/>
    </row>
    <row r="3435" spans="3:16" x14ac:dyDescent="0.25">
      <c r="C3435" s="441"/>
      <c r="D3435" s="442"/>
      <c r="E3435" s="442"/>
      <c r="F3435" s="442"/>
      <c r="G3435" s="442"/>
      <c r="H3435" s="442"/>
      <c r="I3435" s="442"/>
      <c r="J3435" s="442"/>
      <c r="K3435" s="442"/>
      <c r="L3435" s="442"/>
      <c r="M3435" s="442"/>
      <c r="N3435" s="442"/>
      <c r="O3435" s="442"/>
      <c r="P3435" s="443"/>
    </row>
    <row r="3436" spans="3:16" x14ac:dyDescent="0.25">
      <c r="C3436" s="441"/>
      <c r="D3436" s="442"/>
      <c r="E3436" s="442"/>
      <c r="F3436" s="442"/>
      <c r="G3436" s="442"/>
      <c r="H3436" s="442"/>
      <c r="I3436" s="442"/>
      <c r="J3436" s="442"/>
      <c r="K3436" s="442"/>
      <c r="L3436" s="442"/>
      <c r="M3436" s="442"/>
      <c r="N3436" s="442"/>
      <c r="O3436" s="442"/>
      <c r="P3436" s="443"/>
    </row>
    <row r="3437" spans="3:16" x14ac:dyDescent="0.25">
      <c r="C3437" s="444"/>
      <c r="D3437" s="445"/>
      <c r="E3437" s="445"/>
      <c r="F3437" s="445"/>
      <c r="G3437" s="445"/>
      <c r="H3437" s="445"/>
      <c r="I3437" s="445"/>
      <c r="J3437" s="445"/>
      <c r="K3437" s="445"/>
      <c r="L3437" s="445"/>
      <c r="M3437" s="445"/>
      <c r="N3437" s="445"/>
      <c r="O3437" s="445"/>
      <c r="P3437" s="446"/>
    </row>
    <row r="3439" spans="3:16" x14ac:dyDescent="0.25">
      <c r="C3439" s="20" t="s">
        <v>9296</v>
      </c>
    </row>
    <row r="3441" spans="3:16" x14ac:dyDescent="0.25">
      <c r="C3441" s="438"/>
      <c r="D3441" s="439"/>
      <c r="E3441" s="439"/>
      <c r="F3441" s="439"/>
      <c r="G3441" s="439"/>
      <c r="H3441" s="439"/>
      <c r="I3441" s="439"/>
      <c r="J3441" s="439"/>
      <c r="K3441" s="439"/>
      <c r="L3441" s="439"/>
      <c r="M3441" s="439"/>
      <c r="N3441" s="439"/>
      <c r="O3441" s="439"/>
      <c r="P3441" s="440"/>
    </row>
    <row r="3442" spans="3:16" x14ac:dyDescent="0.25">
      <c r="C3442" s="441"/>
      <c r="D3442" s="442"/>
      <c r="E3442" s="442"/>
      <c r="F3442" s="442"/>
      <c r="G3442" s="442"/>
      <c r="H3442" s="442"/>
      <c r="I3442" s="442"/>
      <c r="J3442" s="442"/>
      <c r="K3442" s="442"/>
      <c r="L3442" s="442"/>
      <c r="M3442" s="442"/>
      <c r="N3442" s="442"/>
      <c r="O3442" s="442"/>
      <c r="P3442" s="443"/>
    </row>
    <row r="3443" spans="3:16" x14ac:dyDescent="0.25">
      <c r="C3443" s="441"/>
      <c r="D3443" s="442"/>
      <c r="E3443" s="442"/>
      <c r="F3443" s="442"/>
      <c r="G3443" s="442"/>
      <c r="H3443" s="442"/>
      <c r="I3443" s="442"/>
      <c r="J3443" s="442"/>
      <c r="K3443" s="442"/>
      <c r="L3443" s="442"/>
      <c r="M3443" s="442"/>
      <c r="N3443" s="442"/>
      <c r="O3443" s="442"/>
      <c r="P3443" s="443"/>
    </row>
    <row r="3444" spans="3:16" x14ac:dyDescent="0.25">
      <c r="C3444" s="441"/>
      <c r="D3444" s="442"/>
      <c r="E3444" s="442"/>
      <c r="F3444" s="442"/>
      <c r="G3444" s="442"/>
      <c r="H3444" s="442"/>
      <c r="I3444" s="442"/>
      <c r="J3444" s="442"/>
      <c r="K3444" s="442"/>
      <c r="L3444" s="442"/>
      <c r="M3444" s="442"/>
      <c r="N3444" s="442"/>
      <c r="O3444" s="442"/>
      <c r="P3444" s="443"/>
    </row>
    <row r="3445" spans="3:16" x14ac:dyDescent="0.25">
      <c r="C3445" s="441"/>
      <c r="D3445" s="442"/>
      <c r="E3445" s="442"/>
      <c r="F3445" s="442"/>
      <c r="G3445" s="442"/>
      <c r="H3445" s="442"/>
      <c r="I3445" s="442"/>
      <c r="J3445" s="442"/>
      <c r="K3445" s="442"/>
      <c r="L3445" s="442"/>
      <c r="M3445" s="442"/>
      <c r="N3445" s="442"/>
      <c r="O3445" s="442"/>
      <c r="P3445" s="443"/>
    </row>
    <row r="3446" spans="3:16" x14ac:dyDescent="0.25">
      <c r="C3446" s="444"/>
      <c r="D3446" s="445"/>
      <c r="E3446" s="445"/>
      <c r="F3446" s="445"/>
      <c r="G3446" s="445"/>
      <c r="H3446" s="445"/>
      <c r="I3446" s="445"/>
      <c r="J3446" s="445"/>
      <c r="K3446" s="445"/>
      <c r="L3446" s="445"/>
      <c r="M3446" s="445"/>
      <c r="N3446" s="445"/>
      <c r="O3446" s="445"/>
      <c r="P3446" s="446"/>
    </row>
    <row r="3448" spans="3:16" x14ac:dyDescent="0.25">
      <c r="C3448" s="20" t="s">
        <v>9297</v>
      </c>
    </row>
    <row r="3450" spans="3:16" x14ac:dyDescent="0.25">
      <c r="C3450" s="438"/>
      <c r="D3450" s="439"/>
      <c r="E3450" s="439"/>
      <c r="F3450" s="439"/>
      <c r="G3450" s="439"/>
      <c r="H3450" s="439"/>
      <c r="I3450" s="439"/>
      <c r="J3450" s="439"/>
      <c r="K3450" s="439"/>
      <c r="L3450" s="439"/>
      <c r="M3450" s="439"/>
      <c r="N3450" s="439"/>
      <c r="O3450" s="439"/>
      <c r="P3450" s="440"/>
    </row>
    <row r="3451" spans="3:16" x14ac:dyDescent="0.25">
      <c r="C3451" s="441"/>
      <c r="D3451" s="442"/>
      <c r="E3451" s="442"/>
      <c r="F3451" s="442"/>
      <c r="G3451" s="442"/>
      <c r="H3451" s="442"/>
      <c r="I3451" s="442"/>
      <c r="J3451" s="442"/>
      <c r="K3451" s="442"/>
      <c r="L3451" s="442"/>
      <c r="M3451" s="442"/>
      <c r="N3451" s="442"/>
      <c r="O3451" s="442"/>
      <c r="P3451" s="443"/>
    </row>
    <row r="3452" spans="3:16" x14ac:dyDescent="0.25">
      <c r="C3452" s="441"/>
      <c r="D3452" s="442"/>
      <c r="E3452" s="442"/>
      <c r="F3452" s="442"/>
      <c r="G3452" s="442"/>
      <c r="H3452" s="442"/>
      <c r="I3452" s="442"/>
      <c r="J3452" s="442"/>
      <c r="K3452" s="442"/>
      <c r="L3452" s="442"/>
      <c r="M3452" s="442"/>
      <c r="N3452" s="442"/>
      <c r="O3452" s="442"/>
      <c r="P3452" s="443"/>
    </row>
    <row r="3453" spans="3:16" x14ac:dyDescent="0.25">
      <c r="C3453" s="441"/>
      <c r="D3453" s="442"/>
      <c r="E3453" s="442"/>
      <c r="F3453" s="442"/>
      <c r="G3453" s="442"/>
      <c r="H3453" s="442"/>
      <c r="I3453" s="442"/>
      <c r="J3453" s="442"/>
      <c r="K3453" s="442"/>
      <c r="L3453" s="442"/>
      <c r="M3453" s="442"/>
      <c r="N3453" s="442"/>
      <c r="O3453" s="442"/>
      <c r="P3453" s="443"/>
    </row>
    <row r="3454" spans="3:16" x14ac:dyDescent="0.25">
      <c r="C3454" s="441"/>
      <c r="D3454" s="442"/>
      <c r="E3454" s="442"/>
      <c r="F3454" s="442"/>
      <c r="G3454" s="442"/>
      <c r="H3454" s="442"/>
      <c r="I3454" s="442"/>
      <c r="J3454" s="442"/>
      <c r="K3454" s="442"/>
      <c r="L3454" s="442"/>
      <c r="M3454" s="442"/>
      <c r="N3454" s="442"/>
      <c r="O3454" s="442"/>
      <c r="P3454" s="443"/>
    </row>
    <row r="3455" spans="3:16" x14ac:dyDescent="0.25">
      <c r="C3455" s="444"/>
      <c r="D3455" s="445"/>
      <c r="E3455" s="445"/>
      <c r="F3455" s="445"/>
      <c r="G3455" s="445"/>
      <c r="H3455" s="445"/>
      <c r="I3455" s="445"/>
      <c r="J3455" s="445"/>
      <c r="K3455" s="445"/>
      <c r="L3455" s="445"/>
      <c r="M3455" s="445"/>
      <c r="N3455" s="445"/>
      <c r="O3455" s="445"/>
      <c r="P3455" s="446"/>
    </row>
    <row r="3458" spans="2:17" ht="15.75" x14ac:dyDescent="0.25">
      <c r="B3458" s="271" t="s">
        <v>9298</v>
      </c>
      <c r="C3458" s="271"/>
      <c r="D3458" s="271"/>
      <c r="E3458" s="271"/>
      <c r="F3458" s="271"/>
      <c r="G3458" s="271"/>
      <c r="H3458" s="271"/>
      <c r="I3458" s="271"/>
      <c r="J3458" s="271"/>
      <c r="K3458" s="271"/>
      <c r="L3458" s="271"/>
      <c r="M3458" s="271"/>
      <c r="N3458" s="271"/>
      <c r="O3458" s="271"/>
      <c r="P3458" s="271"/>
      <c r="Q3458" s="271"/>
    </row>
    <row r="3460" spans="2:17" x14ac:dyDescent="0.25">
      <c r="C3460" s="20" t="s">
        <v>9319</v>
      </c>
      <c r="D3460" s="132"/>
    </row>
    <row r="3463" spans="2:17" ht="39.75" customHeight="1" x14ac:dyDescent="0.25">
      <c r="C3463" s="161" t="s">
        <v>9299</v>
      </c>
      <c r="D3463" s="161" t="s">
        <v>9300</v>
      </c>
      <c r="E3463" s="161" t="s">
        <v>9301</v>
      </c>
      <c r="F3463" s="160" t="s">
        <v>9302</v>
      </c>
      <c r="G3463" s="161" t="s">
        <v>9303</v>
      </c>
      <c r="H3463" s="161" t="s">
        <v>9304</v>
      </c>
    </row>
    <row r="3464" spans="2:17" x14ac:dyDescent="0.25">
      <c r="C3464" s="77"/>
      <c r="D3464" s="77"/>
      <c r="E3464" s="77"/>
      <c r="F3464" s="77"/>
      <c r="G3464" s="77"/>
      <c r="H3464" s="77"/>
      <c r="J3464" s="96" t="str">
        <f>IF(AND(C3464="",D3464="",E3464="",F3464="",G3464="",H3464=""),"Debe completar los datos de al menos un tutor del entrenamiento","")</f>
        <v>Debe completar los datos de al menos un tutor del entrenamiento</v>
      </c>
    </row>
    <row r="3465" spans="2:17" x14ac:dyDescent="0.25">
      <c r="C3465" s="77"/>
      <c r="D3465" s="77"/>
      <c r="E3465" s="77"/>
      <c r="F3465" s="77"/>
      <c r="G3465" s="77"/>
      <c r="H3465" s="77"/>
    </row>
    <row r="3466" spans="2:17" x14ac:dyDescent="0.25">
      <c r="C3466" s="77"/>
      <c r="D3466" s="77"/>
      <c r="E3466" s="77"/>
      <c r="F3466" s="77"/>
      <c r="G3466" s="77"/>
      <c r="H3466" s="77"/>
    </row>
    <row r="3467" spans="2:17" x14ac:dyDescent="0.25">
      <c r="C3467" s="77"/>
      <c r="D3467" s="77"/>
      <c r="E3467" s="77"/>
      <c r="F3467" s="77"/>
      <c r="G3467" s="77"/>
      <c r="H3467" s="77"/>
    </row>
    <row r="3468" spans="2:17" x14ac:dyDescent="0.25">
      <c r="C3468" s="77"/>
      <c r="D3468" s="77"/>
      <c r="E3468" s="77"/>
      <c r="F3468" s="77"/>
      <c r="G3468" s="77"/>
      <c r="H3468" s="77"/>
    </row>
    <row r="3469" spans="2:17" x14ac:dyDescent="0.25">
      <c r="C3469" s="77"/>
      <c r="D3469" s="77"/>
      <c r="E3469" s="77"/>
      <c r="F3469" s="77"/>
      <c r="G3469" s="77"/>
      <c r="H3469" s="77"/>
    </row>
    <row r="3472" spans="2:17" ht="15.75" x14ac:dyDescent="0.25">
      <c r="B3472" s="271" t="s">
        <v>9305</v>
      </c>
      <c r="C3472" s="271"/>
      <c r="D3472" s="271"/>
      <c r="E3472" s="271"/>
      <c r="F3472" s="271"/>
      <c r="G3472" s="271"/>
      <c r="H3472" s="271"/>
      <c r="I3472" s="271"/>
      <c r="J3472" s="271"/>
      <c r="K3472" s="271"/>
      <c r="L3472" s="271"/>
      <c r="M3472" s="271"/>
      <c r="N3472" s="271"/>
      <c r="O3472" s="271"/>
      <c r="P3472" s="271"/>
      <c r="Q3472" s="271"/>
    </row>
    <row r="3475" spans="3:8" ht="45" x14ac:dyDescent="0.25">
      <c r="C3475" s="72" t="s">
        <v>9215</v>
      </c>
      <c r="D3475" s="72" t="s">
        <v>9216</v>
      </c>
      <c r="E3475" s="72" t="s">
        <v>9217</v>
      </c>
      <c r="F3475" s="72" t="s">
        <v>9218</v>
      </c>
      <c r="G3475" s="72" t="s">
        <v>9219</v>
      </c>
      <c r="H3475" s="72" t="s">
        <v>9220</v>
      </c>
    </row>
    <row r="3476" spans="3:8" x14ac:dyDescent="0.25">
      <c r="C3476" s="123" t="s">
        <v>9221</v>
      </c>
      <c r="D3476" s="266">
        <f>D3312*H3312*D3314</f>
        <v>0</v>
      </c>
      <c r="E3476" s="120"/>
      <c r="F3476" s="119">
        <f>+D3476*E3476</f>
        <v>0</v>
      </c>
      <c r="G3476" s="120"/>
      <c r="H3476" s="119">
        <f t="shared" ref="H3476:H3480" si="16">+F3476-G3476</f>
        <v>0</v>
      </c>
    </row>
    <row r="3477" spans="3:8" x14ac:dyDescent="0.25">
      <c r="C3477" s="112" t="s">
        <v>9298</v>
      </c>
      <c r="D3477" s="266">
        <f>+D3312-D3476</f>
        <v>0</v>
      </c>
      <c r="E3477" s="120"/>
      <c r="F3477" s="119">
        <f>+D3477*E3477</f>
        <v>0</v>
      </c>
      <c r="G3477" s="120"/>
      <c r="H3477" s="119">
        <f t="shared" si="16"/>
        <v>0</v>
      </c>
    </row>
    <row r="3478" spans="3:8" x14ac:dyDescent="0.25">
      <c r="C3478" s="123" t="s">
        <v>9208</v>
      </c>
      <c r="D3478" s="266">
        <f>+E3365</f>
        <v>0</v>
      </c>
      <c r="E3478" s="120"/>
      <c r="F3478" s="119">
        <f>+D3478*E3478</f>
        <v>0</v>
      </c>
      <c r="G3478" s="120"/>
      <c r="H3478" s="119">
        <f t="shared" si="16"/>
        <v>0</v>
      </c>
    </row>
    <row r="3479" spans="3:8" x14ac:dyDescent="0.25">
      <c r="C3479" s="123" t="s">
        <v>9222</v>
      </c>
      <c r="D3479" s="266">
        <f>+E3365</f>
        <v>0</v>
      </c>
      <c r="E3479" s="120"/>
      <c r="F3479" s="119">
        <f>+D3479*E3479</f>
        <v>0</v>
      </c>
      <c r="G3479" s="120"/>
      <c r="H3479" s="119">
        <f t="shared" si="16"/>
        <v>0</v>
      </c>
    </row>
    <row r="3480" spans="3:8" x14ac:dyDescent="0.25">
      <c r="C3480" s="167" t="s">
        <v>9223</v>
      </c>
      <c r="D3480" s="266">
        <f>+E3365</f>
        <v>0</v>
      </c>
      <c r="E3480" s="120"/>
      <c r="F3480" s="119">
        <f>+D3480*E3480</f>
        <v>0</v>
      </c>
      <c r="G3480" s="120"/>
      <c r="H3480" s="119">
        <f t="shared" si="16"/>
        <v>0</v>
      </c>
    </row>
    <row r="3481" spans="3:8" x14ac:dyDescent="0.25">
      <c r="C3481" s="72" t="s">
        <v>7586</v>
      </c>
      <c r="D3481" s="74"/>
      <c r="E3481" s="141"/>
      <c r="F3481" s="141"/>
      <c r="G3481" s="119">
        <f>+G3476+G3477+G3478+G3479+G3480</f>
        <v>0</v>
      </c>
      <c r="H3481" s="119">
        <f>+H3476+H3477+H3478+H3479+H3480</f>
        <v>0</v>
      </c>
    </row>
    <row r="3484" spans="3:8" ht="15" customHeight="1" x14ac:dyDescent="0.25">
      <c r="D3484" s="434" t="s">
        <v>9322</v>
      </c>
      <c r="E3484" s="434"/>
      <c r="F3484" s="434"/>
    </row>
    <row r="3485" spans="3:8" x14ac:dyDescent="0.25">
      <c r="D3485" s="434"/>
      <c r="E3485" s="434"/>
      <c r="F3485" s="434"/>
    </row>
    <row r="3500" spans="2:17" x14ac:dyDescent="0.25">
      <c r="C3500" s="100" t="s">
        <v>9597</v>
      </c>
    </row>
    <row r="3502" spans="2:17" ht="15.75" x14ac:dyDescent="0.25">
      <c r="B3502" s="271" t="s">
        <v>7689</v>
      </c>
      <c r="C3502" s="271" t="s">
        <v>7689</v>
      </c>
      <c r="D3502" s="271"/>
      <c r="E3502" s="271"/>
      <c r="F3502" s="271"/>
      <c r="G3502" s="271"/>
      <c r="H3502" s="271"/>
      <c r="I3502" s="271"/>
      <c r="J3502" s="271"/>
      <c r="K3502" s="271"/>
      <c r="L3502" s="271"/>
      <c r="M3502" s="271"/>
      <c r="N3502" s="271"/>
      <c r="O3502" s="271"/>
      <c r="P3502" s="271"/>
      <c r="Q3502" s="271"/>
    </row>
    <row r="3506" spans="3:11" x14ac:dyDescent="0.25">
      <c r="C3506" s="20" t="s">
        <v>9276</v>
      </c>
      <c r="D3506" s="427"/>
      <c r="E3506" s="428"/>
      <c r="F3506" s="428"/>
      <c r="G3506" s="428"/>
      <c r="H3506" s="428"/>
      <c r="I3506" s="428"/>
      <c r="J3506" s="428"/>
      <c r="K3506" s="429"/>
    </row>
    <row r="3508" spans="3:11" x14ac:dyDescent="0.25">
      <c r="C3508" s="20" t="s">
        <v>7694</v>
      </c>
      <c r="D3508" s="78"/>
      <c r="F3508" s="20" t="s">
        <v>7695</v>
      </c>
      <c r="H3508" s="430"/>
      <c r="I3508" s="431"/>
    </row>
    <row r="3510" spans="3:11" x14ac:dyDescent="0.25">
      <c r="C3510" s="405" t="s">
        <v>7710</v>
      </c>
      <c r="D3510" s="406"/>
      <c r="E3510" s="406"/>
      <c r="F3510" s="406"/>
      <c r="G3510" s="406"/>
      <c r="H3510" s="406"/>
      <c r="I3510" s="406"/>
      <c r="J3510" s="407"/>
    </row>
    <row r="3511" spans="3:11" x14ac:dyDescent="0.25">
      <c r="C3511" s="57"/>
      <c r="D3511" s="58"/>
      <c r="E3511" s="58"/>
      <c r="F3511" s="58"/>
      <c r="G3511" s="58"/>
      <c r="H3511" s="58"/>
      <c r="I3511" s="58"/>
      <c r="J3511" s="59"/>
    </row>
    <row r="3512" spans="3:11" x14ac:dyDescent="0.25">
      <c r="C3512" s="63" t="s">
        <v>7697</v>
      </c>
      <c r="D3512" s="132"/>
      <c r="E3512" s="58"/>
      <c r="F3512" s="426" t="s">
        <v>9278</v>
      </c>
      <c r="G3512" s="426"/>
      <c r="H3512" s="133"/>
      <c r="I3512" s="58"/>
      <c r="J3512" s="59"/>
    </row>
    <row r="3513" spans="3:11" x14ac:dyDescent="0.25">
      <c r="C3513" s="57"/>
      <c r="D3513" s="58"/>
      <c r="E3513" s="58"/>
      <c r="F3513" s="58"/>
      <c r="G3513" s="58"/>
      <c r="H3513" s="58"/>
      <c r="I3513" s="58"/>
      <c r="J3513" s="59"/>
    </row>
    <row r="3514" spans="3:11" x14ac:dyDescent="0.25">
      <c r="C3514" s="63" t="s">
        <v>7696</v>
      </c>
      <c r="D3514" s="132"/>
      <c r="E3514" s="58"/>
      <c r="F3514" s="58"/>
      <c r="G3514" s="58"/>
      <c r="H3514" s="58"/>
      <c r="I3514" s="58"/>
      <c r="J3514" s="59"/>
    </row>
    <row r="3515" spans="3:11" x14ac:dyDescent="0.25">
      <c r="C3515" s="57"/>
      <c r="D3515" s="58"/>
      <c r="E3515" s="58"/>
      <c r="F3515" s="58"/>
      <c r="G3515" s="58"/>
      <c r="H3515" s="58"/>
      <c r="I3515" s="58"/>
      <c r="J3515" s="59"/>
    </row>
    <row r="3516" spans="3:11" x14ac:dyDescent="0.25">
      <c r="C3516" s="63" t="s">
        <v>7698</v>
      </c>
      <c r="D3516" s="132"/>
      <c r="E3516" s="58"/>
      <c r="F3516" s="58"/>
      <c r="G3516" s="58"/>
      <c r="H3516" s="58"/>
      <c r="I3516" s="58"/>
      <c r="J3516" s="59"/>
    </row>
    <row r="3517" spans="3:11" x14ac:dyDescent="0.25">
      <c r="C3517" s="57"/>
      <c r="D3517" s="58"/>
      <c r="E3517" s="58"/>
      <c r="F3517" s="58"/>
      <c r="G3517" s="58"/>
      <c r="H3517" s="58"/>
      <c r="I3517" s="58"/>
      <c r="J3517" s="59"/>
    </row>
    <row r="3518" spans="3:11" x14ac:dyDescent="0.25">
      <c r="C3518" s="408" t="str">
        <f>IF(D3514&gt;1,"Justifique cantidad de réplicas *","")</f>
        <v/>
      </c>
      <c r="D3518" s="409"/>
      <c r="E3518" s="304"/>
      <c r="F3518" s="304"/>
      <c r="G3518" s="304"/>
      <c r="H3518" s="304"/>
      <c r="I3518" s="304"/>
      <c r="J3518" s="59"/>
    </row>
    <row r="3519" spans="3:11" x14ac:dyDescent="0.25">
      <c r="C3519" s="60"/>
      <c r="D3519" s="61"/>
      <c r="E3519" s="61"/>
      <c r="F3519" s="61"/>
      <c r="G3519" s="61"/>
      <c r="H3519" s="61"/>
      <c r="I3519" s="61"/>
      <c r="J3519" s="62"/>
    </row>
    <row r="3521" spans="3:10" x14ac:dyDescent="0.25">
      <c r="C3521" s="279" t="s">
        <v>9277</v>
      </c>
      <c r="D3521" s="279"/>
      <c r="E3521" s="279"/>
      <c r="F3521" s="276"/>
      <c r="G3521" s="277"/>
      <c r="H3521" s="277"/>
      <c r="I3521" s="278"/>
    </row>
    <row r="3523" spans="3:10" x14ac:dyDescent="0.25">
      <c r="C3523" s="414" t="s">
        <v>9195</v>
      </c>
      <c r="D3523" s="415"/>
      <c r="E3523" s="415"/>
      <c r="F3523" s="415"/>
      <c r="G3523" s="415"/>
      <c r="H3523" s="415"/>
      <c r="I3523" s="415"/>
      <c r="J3523" s="416"/>
    </row>
    <row r="3525" spans="3:10" x14ac:dyDescent="0.25">
      <c r="C3525" s="20" t="s">
        <v>7566</v>
      </c>
      <c r="D3525" s="274"/>
      <c r="E3525" s="282"/>
      <c r="F3525" s="282"/>
      <c r="G3525" s="282"/>
      <c r="H3525" s="282"/>
      <c r="I3525" s="275"/>
    </row>
    <row r="3527" spans="3:10" x14ac:dyDescent="0.25">
      <c r="C3527" s="20" t="s">
        <v>7567</v>
      </c>
      <c r="D3527" s="79"/>
      <c r="F3527" s="20" t="s">
        <v>7568</v>
      </c>
      <c r="G3527" s="274"/>
      <c r="H3527" s="275"/>
    </row>
    <row r="3528" spans="3:10" x14ac:dyDescent="0.25">
      <c r="C3528" s="20"/>
      <c r="D3528" s="76" t="str">
        <f>IF(D3527&gt;0,VLOOKUP(D3527,Tablas!$K$5:$L$28,2,FALSE),"")</f>
        <v/>
      </c>
      <c r="E3528" s="19" t="str">
        <f>IF(D3527&gt;0,VLOOKUP(D3527,Tablas!$K$5:$M$28,3,FALSE),"")</f>
        <v/>
      </c>
      <c r="F3528" s="20"/>
      <c r="G3528" s="58"/>
    </row>
    <row r="3530" spans="3:10" x14ac:dyDescent="0.25">
      <c r="C3530" s="20" t="s">
        <v>7570</v>
      </c>
      <c r="D3530" s="79"/>
      <c r="F3530" s="20" t="s">
        <v>9226</v>
      </c>
      <c r="G3530" s="274"/>
      <c r="H3530" s="275"/>
    </row>
    <row r="3532" spans="3:10" x14ac:dyDescent="0.25">
      <c r="C3532" s="20" t="s">
        <v>7569</v>
      </c>
      <c r="D3532" s="79"/>
      <c r="F3532" s="20" t="s">
        <v>1180</v>
      </c>
      <c r="G3532" s="424" t="str">
        <f>IF(G3527&gt;0,VLOOKUP(I3532,Tablas!Y3404:AC5946,5,FALSE),"")</f>
        <v/>
      </c>
      <c r="H3532" s="425"/>
      <c r="I3532" s="19" t="str">
        <f>G3527&amp;D3527</f>
        <v/>
      </c>
    </row>
    <row r="3535" spans="3:10" x14ac:dyDescent="0.25">
      <c r="C3535" s="414" t="s">
        <v>9196</v>
      </c>
      <c r="D3535" s="415"/>
      <c r="E3535" s="415"/>
      <c r="F3535" s="415"/>
      <c r="G3535" s="415"/>
      <c r="H3535" s="415"/>
      <c r="I3535" s="415"/>
      <c r="J3535" s="416"/>
    </row>
    <row r="3537" spans="3:10" x14ac:dyDescent="0.25">
      <c r="C3537" s="20" t="s">
        <v>9198</v>
      </c>
      <c r="D3537" s="376"/>
      <c r="E3537" s="377"/>
      <c r="F3537" s="19" t="str">
        <f>IF(D3537=Tablas!$C$34,"Persona_Humana",IF(D3537=Tablas!$C$35,"Universidad",IF(D3537=Tablas!$C$36,"Escuela",IF(D3537=Tablas!$C$37,"Otras_Instituciones",""))))</f>
        <v/>
      </c>
    </row>
    <row r="3539" spans="3:10" x14ac:dyDescent="0.25">
      <c r="C3539" s="279" t="s">
        <v>9197</v>
      </c>
      <c r="D3539" s="421"/>
      <c r="E3539" s="399"/>
      <c r="F3539" s="400"/>
      <c r="G3539" s="400"/>
      <c r="H3539" s="400"/>
      <c r="I3539" s="400"/>
      <c r="J3539" s="401"/>
    </row>
    <row r="3541" spans="3:10" x14ac:dyDescent="0.25">
      <c r="C3541" s="75" t="str">
        <f>IF(OR(D3537=Tablas!$C$35,D3537=Tablas!$C$36,D3537=Tablas!$C$37),"Docentes","")</f>
        <v/>
      </c>
    </row>
    <row r="3543" spans="3:10" x14ac:dyDescent="0.25">
      <c r="C3543" s="179" t="str">
        <f>IF(OR(D3537=Tablas!$C$35,D3537=Tablas!$C$36,D3537=Tablas!$C$37),"CUIL/CUIT *","")</f>
        <v/>
      </c>
      <c r="D3543" s="179" t="str">
        <f>IF(OR(D3537=Tablas!$C$35,D3537=Tablas!$C$36,D3537=Tablas!$C$37),"Apellido *","")</f>
        <v/>
      </c>
      <c r="E3543" s="179" t="str">
        <f>IF(OR(D3537=Tablas!$C$35,D3537=Tablas!$C$36,D3537=Tablas!$C$37),"Nombre *","")</f>
        <v/>
      </c>
      <c r="F3543" s="179" t="str">
        <f>IF(OR(D3537=Tablas!$C$35,D3537=Tablas!$C$36,D3537=Tablas!$C$37),"Correo Electrónico *","")</f>
        <v/>
      </c>
      <c r="G3543" s="179" t="str">
        <f>IF(OR(D3537=Tablas!$C$35,D3537=Tablas!$C$36,D3537=Tablas!$C$37),"Trayectoria formativa del docente*","")</f>
        <v/>
      </c>
    </row>
    <row r="3544" spans="3:10" x14ac:dyDescent="0.25">
      <c r="C3544" s="177"/>
      <c r="D3544" s="178"/>
      <c r="E3544" s="178"/>
      <c r="F3544" s="178"/>
      <c r="G3544" s="178"/>
      <c r="I3544" s="96" t="str">
        <f>IF(AND(OR($D$137=Tablas!$C$35,$D$137=Tablas!$C$36,$D$137=Tablas!$C$37),C3544="",D3544="",E3544="",F3544="",G3544=""),"Debe completar los datos de al menos un docente del entrenamiento","")</f>
        <v/>
      </c>
    </row>
    <row r="3545" spans="3:10" x14ac:dyDescent="0.25">
      <c r="C3545" s="177"/>
      <c r="D3545" s="178"/>
      <c r="E3545" s="178"/>
      <c r="F3545" s="178"/>
      <c r="G3545" s="178"/>
    </row>
    <row r="3546" spans="3:10" x14ac:dyDescent="0.25">
      <c r="C3546" s="177"/>
      <c r="D3546" s="178"/>
      <c r="E3546" s="178"/>
      <c r="F3546" s="178"/>
      <c r="G3546" s="178"/>
    </row>
    <row r="3547" spans="3:10" x14ac:dyDescent="0.25">
      <c r="C3547" s="177"/>
      <c r="D3547" s="178"/>
      <c r="E3547" s="178"/>
      <c r="F3547" s="178"/>
      <c r="G3547" s="178"/>
    </row>
    <row r="3548" spans="3:10" x14ac:dyDescent="0.25">
      <c r="C3548" s="177"/>
      <c r="D3548" s="178"/>
      <c r="E3548" s="178"/>
      <c r="F3548" s="178"/>
      <c r="G3548" s="178"/>
    </row>
    <row r="3549" spans="3:10" x14ac:dyDescent="0.25">
      <c r="C3549" s="177"/>
      <c r="D3549" s="178"/>
      <c r="E3549" s="178"/>
      <c r="F3549" s="178"/>
      <c r="G3549" s="178"/>
    </row>
    <row r="3550" spans="3:10" x14ac:dyDescent="0.25">
      <c r="C3550" s="177"/>
      <c r="D3550" s="178"/>
      <c r="E3550" s="178"/>
      <c r="F3550" s="178"/>
      <c r="G3550" s="178"/>
    </row>
    <row r="3551" spans="3:10" x14ac:dyDescent="0.25">
      <c r="C3551" s="177"/>
      <c r="D3551" s="178"/>
      <c r="E3551" s="178"/>
      <c r="F3551" s="178"/>
      <c r="G3551" s="178"/>
    </row>
    <row r="3552" spans="3:10" x14ac:dyDescent="0.25">
      <c r="C3552" s="177"/>
      <c r="D3552" s="178"/>
      <c r="E3552" s="178"/>
      <c r="F3552" s="178"/>
      <c r="G3552" s="178"/>
    </row>
    <row r="3553" spans="2:17" x14ac:dyDescent="0.25">
      <c r="C3553" s="177"/>
      <c r="D3553" s="178"/>
      <c r="E3553" s="178"/>
      <c r="F3553" s="178"/>
      <c r="G3553" s="178"/>
    </row>
    <row r="3554" spans="2:17" x14ac:dyDescent="0.25">
      <c r="C3554" s="177"/>
      <c r="D3554" s="178"/>
      <c r="E3554" s="178"/>
      <c r="F3554" s="178"/>
      <c r="G3554" s="178"/>
    </row>
    <row r="3555" spans="2:17" x14ac:dyDescent="0.25">
      <c r="C3555" s="177"/>
      <c r="D3555" s="178"/>
      <c r="E3555" s="178"/>
      <c r="F3555" s="178"/>
      <c r="G3555" s="178"/>
    </row>
    <row r="3556" spans="2:17" x14ac:dyDescent="0.25">
      <c r="C3556" s="177"/>
      <c r="D3556" s="178"/>
      <c r="E3556" s="178"/>
      <c r="F3556" s="178"/>
      <c r="G3556" s="178"/>
    </row>
    <row r="3557" spans="2:17" x14ac:dyDescent="0.25">
      <c r="C3557" s="177"/>
      <c r="D3557" s="178"/>
      <c r="E3557" s="178"/>
      <c r="F3557" s="178"/>
      <c r="G3557" s="178"/>
    </row>
    <row r="3558" spans="2:17" x14ac:dyDescent="0.25">
      <c r="C3558" s="177"/>
      <c r="D3558" s="178"/>
      <c r="E3558" s="178"/>
      <c r="F3558" s="178"/>
      <c r="G3558" s="178"/>
    </row>
    <row r="3561" spans="2:17" ht="15.75" x14ac:dyDescent="0.25">
      <c r="B3561" s="271" t="s">
        <v>9201</v>
      </c>
      <c r="C3561" s="271"/>
      <c r="D3561" s="271"/>
      <c r="E3561" s="271"/>
      <c r="F3561" s="271"/>
      <c r="G3561" s="271"/>
      <c r="H3561" s="271"/>
      <c r="I3561" s="271"/>
      <c r="J3561" s="271"/>
      <c r="K3561" s="271"/>
      <c r="L3561" s="271"/>
      <c r="M3561" s="271"/>
      <c r="N3561" s="271"/>
      <c r="O3561" s="271"/>
      <c r="P3561" s="271"/>
      <c r="Q3561" s="271"/>
    </row>
    <row r="3564" spans="2:17" x14ac:dyDescent="0.25">
      <c r="D3564" s="102" t="s">
        <v>9202</v>
      </c>
      <c r="E3564" s="102" t="s">
        <v>9203</v>
      </c>
    </row>
    <row r="3565" spans="2:17" x14ac:dyDescent="0.25">
      <c r="C3565" s="64" t="s">
        <v>7585</v>
      </c>
      <c r="D3565" s="134"/>
      <c r="E3565" s="134"/>
    </row>
    <row r="3566" spans="2:17" x14ac:dyDescent="0.25">
      <c r="C3566" s="102" t="s">
        <v>7586</v>
      </c>
      <c r="D3566" s="64">
        <f>+D3565</f>
        <v>0</v>
      </c>
      <c r="E3566" s="64">
        <f>+E3565</f>
        <v>0</v>
      </c>
    </row>
    <row r="3568" spans="2:17" ht="15.75" x14ac:dyDescent="0.25">
      <c r="B3568" s="271" t="s">
        <v>9279</v>
      </c>
      <c r="C3568" s="271"/>
      <c r="D3568" s="271"/>
      <c r="E3568" s="271"/>
      <c r="F3568" s="271"/>
      <c r="G3568" s="271"/>
      <c r="H3568" s="271"/>
      <c r="I3568" s="271"/>
      <c r="J3568" s="271"/>
      <c r="K3568" s="271"/>
      <c r="L3568" s="271"/>
      <c r="M3568" s="271"/>
      <c r="N3568" s="271"/>
      <c r="O3568" s="271"/>
      <c r="P3568" s="271"/>
      <c r="Q3568" s="271"/>
    </row>
    <row r="3570" spans="3:16" x14ac:dyDescent="0.25">
      <c r="C3570" s="355" t="s">
        <v>9280</v>
      </c>
      <c r="D3570" s="355"/>
      <c r="E3570" s="355"/>
      <c r="F3570" s="355"/>
      <c r="G3570" s="355"/>
      <c r="H3570" s="433"/>
      <c r="I3570" s="164"/>
    </row>
    <row r="3572" spans="3:16" x14ac:dyDescent="0.25">
      <c r="C3572" s="20" t="str">
        <f>IF(I3570="SI","¿Cuántos? *","")</f>
        <v/>
      </c>
      <c r="D3572" s="187"/>
    </row>
    <row r="3574" spans="3:16" x14ac:dyDescent="0.25">
      <c r="C3574" s="288" t="str">
        <f>IF(I3570="SI","¿En qué puestos serán incorporados? *","")</f>
        <v/>
      </c>
      <c r="D3574" s="288"/>
      <c r="E3574" s="432"/>
      <c r="F3574" s="432"/>
      <c r="G3574" s="432"/>
      <c r="H3574" s="432"/>
      <c r="I3574" s="432"/>
      <c r="J3574" s="432"/>
      <c r="K3574" s="432"/>
      <c r="L3574" s="432"/>
      <c r="M3574" s="432"/>
      <c r="N3574" s="432"/>
      <c r="O3574" s="432"/>
      <c r="P3574" s="432"/>
    </row>
    <row r="3576" spans="3:16" x14ac:dyDescent="0.25">
      <c r="C3576" s="355" t="str">
        <f>IF(I3570="SI","Indique a que grupo pertenecen los desocupados a incorporar *","")</f>
        <v/>
      </c>
      <c r="D3576" s="355"/>
      <c r="E3576" s="355"/>
      <c r="F3576" s="355"/>
      <c r="G3576" s="355"/>
      <c r="H3576" s="355"/>
    </row>
    <row r="3578" spans="3:16" x14ac:dyDescent="0.25">
      <c r="C3578" s="38"/>
      <c r="D3578" s="38"/>
      <c r="E3578" s="166" t="str">
        <f>IF(I3570="SI","18 a 24 años","")</f>
        <v/>
      </c>
      <c r="F3578" s="166" t="str">
        <f>IF(I3570="SI","25 a 44 años","")</f>
        <v/>
      </c>
      <c r="G3578" s="166" t="str">
        <f>IF(I3570="SI","Mayores de 45 años","")</f>
        <v/>
      </c>
      <c r="H3578" s="166" t="str">
        <f>IF(I3570="SI","Total","")</f>
        <v/>
      </c>
    </row>
    <row r="3579" spans="3:16" x14ac:dyDescent="0.25">
      <c r="C3579" s="395" t="str">
        <f>IF(I3570="SI","En general","")</f>
        <v/>
      </c>
      <c r="D3579" s="395"/>
      <c r="E3579" s="188"/>
      <c r="F3579" s="188"/>
      <c r="G3579" s="188"/>
      <c r="H3579" s="189" t="str">
        <f>IF(I3570="SI",+E3579+F3579+G3579,"")</f>
        <v/>
      </c>
    </row>
    <row r="3580" spans="3:16" x14ac:dyDescent="0.25">
      <c r="C3580" s="395" t="str">
        <f>IF(I3570="SI","Con Discapacidad ","")</f>
        <v/>
      </c>
      <c r="D3580" s="395"/>
      <c r="E3580" s="188"/>
      <c r="F3580" s="188"/>
      <c r="G3580" s="188"/>
      <c r="H3580" s="189" t="str">
        <f>IF(I3570="SI",+E3580+F3580+G3580,"")</f>
        <v/>
      </c>
    </row>
    <row r="3581" spans="3:16" x14ac:dyDescent="0.25">
      <c r="C3581" s="395" t="str">
        <f>IF(I3570="SI","Incluidos en el Seguro de Capacitación y Empleo (SCyE)","")</f>
        <v/>
      </c>
      <c r="D3581" s="395"/>
      <c r="E3581" s="188"/>
      <c r="F3581" s="188"/>
      <c r="G3581" s="188"/>
      <c r="H3581" s="189" t="str">
        <f>IF(I3570="SI",+E3581+F3581+G3581,"")</f>
        <v/>
      </c>
    </row>
    <row r="3582" spans="3:16" x14ac:dyDescent="0.25">
      <c r="C3582" s="386" t="str">
        <f>IF(I3570="SI","Total","")</f>
        <v/>
      </c>
      <c r="D3582" s="386"/>
      <c r="E3582" s="189" t="str">
        <f>IF(I3570="SI",+E3579+E3580+E3581,"")</f>
        <v/>
      </c>
      <c r="F3582" s="189" t="str">
        <f>IF(I3570="SI",+F3581+F3580+F3579,"")</f>
        <v/>
      </c>
      <c r="G3582" s="189" t="str">
        <f>IF(I3570="SI",+G3581+G3580+G3579,"")</f>
        <v/>
      </c>
      <c r="H3582" s="189" t="str">
        <f>IF(I3570="SI",+H3579+H3580+H3581,"")</f>
        <v/>
      </c>
    </row>
    <row r="3585" spans="2:17" ht="15.75" x14ac:dyDescent="0.25">
      <c r="B3585" s="271" t="s">
        <v>9281</v>
      </c>
      <c r="C3585" s="271"/>
      <c r="D3585" s="271"/>
      <c r="E3585" s="271"/>
      <c r="F3585" s="271"/>
      <c r="G3585" s="271"/>
      <c r="H3585" s="271"/>
      <c r="I3585" s="271"/>
      <c r="J3585" s="271"/>
      <c r="K3585" s="271"/>
      <c r="L3585" s="271"/>
      <c r="M3585" s="271"/>
      <c r="N3585" s="271"/>
      <c r="O3585" s="271"/>
      <c r="P3585" s="271"/>
      <c r="Q3585" s="271"/>
    </row>
    <row r="3588" spans="2:17" ht="60" customHeight="1" x14ac:dyDescent="0.25">
      <c r="C3588" s="392" t="str">
        <f>IF('Empresa Cooperativa'!D3412=Tablas!C3404,"Tamaño de la empresa según dotación de personal","")</f>
        <v>Tamaño de la empresa según dotación de personal</v>
      </c>
      <c r="D3588" s="392" t="s">
        <v>9282</v>
      </c>
      <c r="E3588" s="435" t="s">
        <v>9286</v>
      </c>
      <c r="F3588" s="435"/>
      <c r="G3588" s="435"/>
    </row>
    <row r="3589" spans="2:17" ht="30" x14ac:dyDescent="0.25">
      <c r="C3589" s="392"/>
      <c r="D3589" s="392"/>
      <c r="E3589" s="110" t="s">
        <v>9283</v>
      </c>
      <c r="F3589" s="110" t="s">
        <v>9284</v>
      </c>
      <c r="G3589" s="169" t="s">
        <v>9285</v>
      </c>
    </row>
    <row r="3590" spans="2:17" x14ac:dyDescent="0.25">
      <c r="C35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35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35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3590" s="120"/>
      <c r="G3590" s="119" t="e">
        <f>+E3590+F3590</f>
        <v>#VALUE!</v>
      </c>
    </row>
    <row r="3593" spans="2:17" x14ac:dyDescent="0.25">
      <c r="C3593" s="436" t="s">
        <v>9287</v>
      </c>
      <c r="D3593" s="437"/>
      <c r="E3593" s="437"/>
      <c r="F3593" s="437"/>
      <c r="G3593" s="437"/>
      <c r="H3593" s="115"/>
      <c r="I3593" s="115"/>
      <c r="J3593" s="115"/>
    </row>
    <row r="3594" spans="2:17" ht="60" x14ac:dyDescent="0.25">
      <c r="C3594" s="169" t="s">
        <v>9288</v>
      </c>
      <c r="D3594" s="169" t="s">
        <v>9289</v>
      </c>
      <c r="E3594" s="169" t="s">
        <v>9321</v>
      </c>
      <c r="F3594" s="169" t="s">
        <v>9290</v>
      </c>
      <c r="G3594" s="169" t="s">
        <v>9291</v>
      </c>
      <c r="H3594" s="104"/>
      <c r="I3594" s="104"/>
      <c r="J3594" s="104"/>
      <c r="K3594" s="104"/>
    </row>
    <row r="3595" spans="2:17" x14ac:dyDescent="0.25">
      <c r="C3595" s="118">
        <f>+D3572</f>
        <v>0</v>
      </c>
      <c r="D3595" s="140" t="str">
        <f>+E3590</f>
        <v/>
      </c>
      <c r="E3595" s="139">
        <f>+D3516</f>
        <v>0</v>
      </c>
      <c r="F3595" s="120" t="e">
        <f>C3595*D3595*E3595</f>
        <v>#VALUE!</v>
      </c>
      <c r="G3595" s="135"/>
      <c r="H3595" s="116"/>
      <c r="I3595" s="58"/>
      <c r="J3595" s="58"/>
      <c r="K3595" s="58"/>
    </row>
    <row r="3596" spans="2:17" x14ac:dyDescent="0.25">
      <c r="C3596" s="58"/>
      <c r="D3596" s="58"/>
      <c r="E3596" s="58"/>
      <c r="F3596" s="58"/>
      <c r="G3596" s="58"/>
      <c r="H3596" s="58"/>
      <c r="I3596" s="58"/>
      <c r="J3596" s="58"/>
    </row>
    <row r="3597" spans="2:17" x14ac:dyDescent="0.25">
      <c r="C3597" s="113"/>
      <c r="D3597" s="114"/>
      <c r="E3597" s="58"/>
      <c r="F3597" s="58"/>
      <c r="G3597" s="58"/>
      <c r="H3597" s="58"/>
      <c r="I3597" s="58"/>
      <c r="J3597" s="58"/>
    </row>
    <row r="3598" spans="2:17" ht="15.75" x14ac:dyDescent="0.25">
      <c r="B3598" s="271" t="s">
        <v>9207</v>
      </c>
      <c r="C3598" s="271"/>
      <c r="D3598" s="271"/>
      <c r="E3598" s="271"/>
      <c r="F3598" s="271"/>
      <c r="G3598" s="271"/>
      <c r="H3598" s="271"/>
      <c r="I3598" s="271"/>
      <c r="J3598" s="271"/>
      <c r="K3598" s="271"/>
      <c r="L3598" s="271"/>
      <c r="M3598" s="271"/>
      <c r="N3598" s="271"/>
      <c r="O3598" s="271"/>
      <c r="P3598" s="271"/>
      <c r="Q3598" s="271"/>
    </row>
    <row r="3600" spans="2:17" x14ac:dyDescent="0.25">
      <c r="B3600" s="288"/>
      <c r="C3600" s="288"/>
      <c r="D3600" s="288"/>
      <c r="E3600" s="288"/>
      <c r="F3600" s="288"/>
      <c r="G3600" s="288"/>
      <c r="H3600" s="288"/>
      <c r="I3600" s="288"/>
      <c r="J3600" s="288"/>
      <c r="K3600" s="288"/>
      <c r="L3600" s="288"/>
      <c r="M3600" s="288"/>
      <c r="N3600" s="288"/>
      <c r="O3600" s="288"/>
      <c r="P3600" s="288"/>
      <c r="Q3600" s="288"/>
    </row>
    <row r="3602" spans="2:17" ht="45.75" customHeight="1" x14ac:dyDescent="0.25">
      <c r="D3602" s="390" t="s">
        <v>9292</v>
      </c>
      <c r="E3602" s="391"/>
      <c r="F3602" s="390" t="s">
        <v>9293</v>
      </c>
      <c r="G3602" s="391"/>
      <c r="H3602" s="390" t="s">
        <v>9294</v>
      </c>
      <c r="I3602" s="392"/>
      <c r="J3602" s="392"/>
    </row>
    <row r="3603" spans="2:17" x14ac:dyDescent="0.25">
      <c r="D3603" s="393"/>
      <c r="E3603" s="393"/>
      <c r="F3603" s="394"/>
      <c r="G3603" s="394"/>
      <c r="H3603" s="394"/>
      <c r="I3603" s="394"/>
      <c r="J3603" s="394"/>
    </row>
    <row r="3604" spans="2:17" x14ac:dyDescent="0.25">
      <c r="D3604" s="393"/>
      <c r="E3604" s="393"/>
      <c r="F3604" s="394"/>
      <c r="G3604" s="394"/>
      <c r="H3604" s="394"/>
      <c r="I3604" s="394"/>
      <c r="J3604" s="394"/>
    </row>
    <row r="3605" spans="2:17" x14ac:dyDescent="0.25">
      <c r="D3605" s="393"/>
      <c r="E3605" s="393"/>
      <c r="F3605" s="394"/>
      <c r="G3605" s="394"/>
      <c r="H3605" s="394"/>
      <c r="I3605" s="394"/>
      <c r="J3605" s="394"/>
    </row>
    <row r="3606" spans="2:17" x14ac:dyDescent="0.25">
      <c r="D3606" s="393"/>
      <c r="E3606" s="393"/>
      <c r="F3606" s="394"/>
      <c r="G3606" s="394"/>
      <c r="H3606" s="394"/>
      <c r="I3606" s="394"/>
      <c r="J3606" s="394"/>
    </row>
    <row r="3609" spans="2:17" ht="15.75" x14ac:dyDescent="0.25">
      <c r="B3609" s="271" t="s">
        <v>9210</v>
      </c>
      <c r="C3609" s="271"/>
      <c r="D3609" s="271"/>
      <c r="E3609" s="271"/>
      <c r="F3609" s="271"/>
      <c r="G3609" s="271"/>
      <c r="H3609" s="271"/>
      <c r="I3609" s="271"/>
      <c r="J3609" s="271"/>
      <c r="K3609" s="271"/>
      <c r="L3609" s="271"/>
      <c r="M3609" s="271"/>
      <c r="N3609" s="271"/>
      <c r="O3609" s="271"/>
      <c r="P3609" s="271"/>
      <c r="Q3609" s="271"/>
    </row>
    <row r="3612" spans="2:17" x14ac:dyDescent="0.25">
      <c r="C3612" s="20" t="s">
        <v>9211</v>
      </c>
    </row>
    <row r="3614" spans="2:17" x14ac:dyDescent="0.25">
      <c r="C3614" s="438"/>
      <c r="D3614" s="439"/>
      <c r="E3614" s="439"/>
      <c r="F3614" s="439"/>
      <c r="G3614" s="439"/>
      <c r="H3614" s="439"/>
      <c r="I3614" s="439"/>
      <c r="J3614" s="439"/>
      <c r="K3614" s="439"/>
      <c r="L3614" s="439"/>
      <c r="M3614" s="439"/>
      <c r="N3614" s="439"/>
      <c r="O3614" s="439"/>
      <c r="P3614" s="440"/>
    </row>
    <row r="3615" spans="2:17" x14ac:dyDescent="0.25">
      <c r="C3615" s="441"/>
      <c r="D3615" s="442"/>
      <c r="E3615" s="442"/>
      <c r="F3615" s="442"/>
      <c r="G3615" s="442"/>
      <c r="H3615" s="442"/>
      <c r="I3615" s="442"/>
      <c r="J3615" s="442"/>
      <c r="K3615" s="442"/>
      <c r="L3615" s="442"/>
      <c r="M3615" s="442"/>
      <c r="N3615" s="442"/>
      <c r="O3615" s="442"/>
      <c r="P3615" s="443"/>
    </row>
    <row r="3616" spans="2:17" x14ac:dyDescent="0.25">
      <c r="C3616" s="441"/>
      <c r="D3616" s="442"/>
      <c r="E3616" s="442"/>
      <c r="F3616" s="442"/>
      <c r="G3616" s="442"/>
      <c r="H3616" s="442"/>
      <c r="I3616" s="442"/>
      <c r="J3616" s="442"/>
      <c r="K3616" s="442"/>
      <c r="L3616" s="442"/>
      <c r="M3616" s="442"/>
      <c r="N3616" s="442"/>
      <c r="O3616" s="442"/>
      <c r="P3616" s="443"/>
    </row>
    <row r="3617" spans="3:16" x14ac:dyDescent="0.25">
      <c r="C3617" s="441"/>
      <c r="D3617" s="442"/>
      <c r="E3617" s="442"/>
      <c r="F3617" s="442"/>
      <c r="G3617" s="442"/>
      <c r="H3617" s="442"/>
      <c r="I3617" s="442"/>
      <c r="J3617" s="442"/>
      <c r="K3617" s="442"/>
      <c r="L3617" s="442"/>
      <c r="M3617" s="442"/>
      <c r="N3617" s="442"/>
      <c r="O3617" s="442"/>
      <c r="P3617" s="443"/>
    </row>
    <row r="3618" spans="3:16" x14ac:dyDescent="0.25">
      <c r="C3618" s="441"/>
      <c r="D3618" s="442"/>
      <c r="E3618" s="442"/>
      <c r="F3618" s="442"/>
      <c r="G3618" s="442"/>
      <c r="H3618" s="442"/>
      <c r="I3618" s="442"/>
      <c r="J3618" s="442"/>
      <c r="K3618" s="442"/>
      <c r="L3618" s="442"/>
      <c r="M3618" s="442"/>
      <c r="N3618" s="442"/>
      <c r="O3618" s="442"/>
      <c r="P3618" s="443"/>
    </row>
    <row r="3619" spans="3:16" x14ac:dyDescent="0.25">
      <c r="C3619" s="444"/>
      <c r="D3619" s="445"/>
      <c r="E3619" s="445"/>
      <c r="F3619" s="445"/>
      <c r="G3619" s="445"/>
      <c r="H3619" s="445"/>
      <c r="I3619" s="445"/>
      <c r="J3619" s="445"/>
      <c r="K3619" s="445"/>
      <c r="L3619" s="445"/>
      <c r="M3619" s="445"/>
      <c r="N3619" s="445"/>
      <c r="O3619" s="445"/>
      <c r="P3619" s="446"/>
    </row>
    <row r="3621" spans="3:16" x14ac:dyDescent="0.25">
      <c r="C3621" s="20" t="s">
        <v>9212</v>
      </c>
    </row>
    <row r="3623" spans="3:16" x14ac:dyDescent="0.25">
      <c r="C3623" s="438"/>
      <c r="D3623" s="439"/>
      <c r="E3623" s="439"/>
      <c r="F3623" s="439"/>
      <c r="G3623" s="439"/>
      <c r="H3623" s="439"/>
      <c r="I3623" s="439"/>
      <c r="J3623" s="439"/>
      <c r="K3623" s="439"/>
      <c r="L3623" s="439"/>
      <c r="M3623" s="439"/>
      <c r="N3623" s="439"/>
      <c r="O3623" s="439"/>
      <c r="P3623" s="440"/>
    </row>
    <row r="3624" spans="3:16" x14ac:dyDescent="0.25">
      <c r="C3624" s="441"/>
      <c r="D3624" s="442"/>
      <c r="E3624" s="442"/>
      <c r="F3624" s="442"/>
      <c r="G3624" s="442"/>
      <c r="H3624" s="442"/>
      <c r="I3624" s="442"/>
      <c r="J3624" s="442"/>
      <c r="K3624" s="442"/>
      <c r="L3624" s="442"/>
      <c r="M3624" s="442"/>
      <c r="N3624" s="442"/>
      <c r="O3624" s="442"/>
      <c r="P3624" s="443"/>
    </row>
    <row r="3625" spans="3:16" x14ac:dyDescent="0.25">
      <c r="C3625" s="441"/>
      <c r="D3625" s="442"/>
      <c r="E3625" s="442"/>
      <c r="F3625" s="442"/>
      <c r="G3625" s="442"/>
      <c r="H3625" s="442"/>
      <c r="I3625" s="442"/>
      <c r="J3625" s="442"/>
      <c r="K3625" s="442"/>
      <c r="L3625" s="442"/>
      <c r="M3625" s="442"/>
      <c r="N3625" s="442"/>
      <c r="O3625" s="442"/>
      <c r="P3625" s="443"/>
    </row>
    <row r="3626" spans="3:16" x14ac:dyDescent="0.25">
      <c r="C3626" s="441"/>
      <c r="D3626" s="442"/>
      <c r="E3626" s="442"/>
      <c r="F3626" s="442"/>
      <c r="G3626" s="442"/>
      <c r="H3626" s="442"/>
      <c r="I3626" s="442"/>
      <c r="J3626" s="442"/>
      <c r="K3626" s="442"/>
      <c r="L3626" s="442"/>
      <c r="M3626" s="442"/>
      <c r="N3626" s="442"/>
      <c r="O3626" s="442"/>
      <c r="P3626" s="443"/>
    </row>
    <row r="3627" spans="3:16" x14ac:dyDescent="0.25">
      <c r="C3627" s="441"/>
      <c r="D3627" s="442"/>
      <c r="E3627" s="442"/>
      <c r="F3627" s="442"/>
      <c r="G3627" s="442"/>
      <c r="H3627" s="442"/>
      <c r="I3627" s="442"/>
      <c r="J3627" s="442"/>
      <c r="K3627" s="442"/>
      <c r="L3627" s="442"/>
      <c r="M3627" s="442"/>
      <c r="N3627" s="442"/>
      <c r="O3627" s="442"/>
      <c r="P3627" s="443"/>
    </row>
    <row r="3628" spans="3:16" x14ac:dyDescent="0.25">
      <c r="C3628" s="444"/>
      <c r="D3628" s="445"/>
      <c r="E3628" s="445"/>
      <c r="F3628" s="445"/>
      <c r="G3628" s="445"/>
      <c r="H3628" s="445"/>
      <c r="I3628" s="445"/>
      <c r="J3628" s="445"/>
      <c r="K3628" s="445"/>
      <c r="L3628" s="445"/>
      <c r="M3628" s="445"/>
      <c r="N3628" s="445"/>
      <c r="O3628" s="445"/>
      <c r="P3628" s="446"/>
    </row>
    <row r="3630" spans="3:16" x14ac:dyDescent="0.25">
      <c r="C3630" s="20" t="s">
        <v>9295</v>
      </c>
    </row>
    <row r="3632" spans="3:16" x14ac:dyDescent="0.25">
      <c r="C3632" s="438"/>
      <c r="D3632" s="439"/>
      <c r="E3632" s="439"/>
      <c r="F3632" s="439"/>
      <c r="G3632" s="439"/>
      <c r="H3632" s="439"/>
      <c r="I3632" s="439"/>
      <c r="J3632" s="439"/>
      <c r="K3632" s="439"/>
      <c r="L3632" s="439"/>
      <c r="M3632" s="439"/>
      <c r="N3632" s="439"/>
      <c r="O3632" s="439"/>
      <c r="P3632" s="440"/>
    </row>
    <row r="3633" spans="3:16" x14ac:dyDescent="0.25">
      <c r="C3633" s="441"/>
      <c r="D3633" s="442"/>
      <c r="E3633" s="442"/>
      <c r="F3633" s="442"/>
      <c r="G3633" s="442"/>
      <c r="H3633" s="442"/>
      <c r="I3633" s="442"/>
      <c r="J3633" s="442"/>
      <c r="K3633" s="442"/>
      <c r="L3633" s="442"/>
      <c r="M3633" s="442"/>
      <c r="N3633" s="442"/>
      <c r="O3633" s="442"/>
      <c r="P3633" s="443"/>
    </row>
    <row r="3634" spans="3:16" x14ac:dyDescent="0.25">
      <c r="C3634" s="441"/>
      <c r="D3634" s="442"/>
      <c r="E3634" s="442"/>
      <c r="F3634" s="442"/>
      <c r="G3634" s="442"/>
      <c r="H3634" s="442"/>
      <c r="I3634" s="442"/>
      <c r="J3634" s="442"/>
      <c r="K3634" s="442"/>
      <c r="L3634" s="442"/>
      <c r="M3634" s="442"/>
      <c r="N3634" s="442"/>
      <c r="O3634" s="442"/>
      <c r="P3634" s="443"/>
    </row>
    <row r="3635" spans="3:16" x14ac:dyDescent="0.25">
      <c r="C3635" s="441"/>
      <c r="D3635" s="442"/>
      <c r="E3635" s="442"/>
      <c r="F3635" s="442"/>
      <c r="G3635" s="442"/>
      <c r="H3635" s="442"/>
      <c r="I3635" s="442"/>
      <c r="J3635" s="442"/>
      <c r="K3635" s="442"/>
      <c r="L3635" s="442"/>
      <c r="M3635" s="442"/>
      <c r="N3635" s="442"/>
      <c r="O3635" s="442"/>
      <c r="P3635" s="443"/>
    </row>
    <row r="3636" spans="3:16" x14ac:dyDescent="0.25">
      <c r="C3636" s="441"/>
      <c r="D3636" s="442"/>
      <c r="E3636" s="442"/>
      <c r="F3636" s="442"/>
      <c r="G3636" s="442"/>
      <c r="H3636" s="442"/>
      <c r="I3636" s="442"/>
      <c r="J3636" s="442"/>
      <c r="K3636" s="442"/>
      <c r="L3636" s="442"/>
      <c r="M3636" s="442"/>
      <c r="N3636" s="442"/>
      <c r="O3636" s="442"/>
      <c r="P3636" s="443"/>
    </row>
    <row r="3637" spans="3:16" x14ac:dyDescent="0.25">
      <c r="C3637" s="444"/>
      <c r="D3637" s="445"/>
      <c r="E3637" s="445"/>
      <c r="F3637" s="445"/>
      <c r="G3637" s="445"/>
      <c r="H3637" s="445"/>
      <c r="I3637" s="445"/>
      <c r="J3637" s="445"/>
      <c r="K3637" s="445"/>
      <c r="L3637" s="445"/>
      <c r="M3637" s="445"/>
      <c r="N3637" s="445"/>
      <c r="O3637" s="445"/>
      <c r="P3637" s="446"/>
    </row>
    <row r="3639" spans="3:16" x14ac:dyDescent="0.25">
      <c r="C3639" s="20" t="s">
        <v>9296</v>
      </c>
    </row>
    <row r="3641" spans="3:16" x14ac:dyDescent="0.25">
      <c r="C3641" s="438"/>
      <c r="D3641" s="439"/>
      <c r="E3641" s="439"/>
      <c r="F3641" s="439"/>
      <c r="G3641" s="439"/>
      <c r="H3641" s="439"/>
      <c r="I3641" s="439"/>
      <c r="J3641" s="439"/>
      <c r="K3641" s="439"/>
      <c r="L3641" s="439"/>
      <c r="M3641" s="439"/>
      <c r="N3641" s="439"/>
      <c r="O3641" s="439"/>
      <c r="P3641" s="440"/>
    </row>
    <row r="3642" spans="3:16" x14ac:dyDescent="0.25">
      <c r="C3642" s="441"/>
      <c r="D3642" s="442"/>
      <c r="E3642" s="442"/>
      <c r="F3642" s="442"/>
      <c r="G3642" s="442"/>
      <c r="H3642" s="442"/>
      <c r="I3642" s="442"/>
      <c r="J3642" s="442"/>
      <c r="K3642" s="442"/>
      <c r="L3642" s="442"/>
      <c r="M3642" s="442"/>
      <c r="N3642" s="442"/>
      <c r="O3642" s="442"/>
      <c r="P3642" s="443"/>
    </row>
    <row r="3643" spans="3:16" x14ac:dyDescent="0.25">
      <c r="C3643" s="441"/>
      <c r="D3643" s="442"/>
      <c r="E3643" s="442"/>
      <c r="F3643" s="442"/>
      <c r="G3643" s="442"/>
      <c r="H3643" s="442"/>
      <c r="I3643" s="442"/>
      <c r="J3643" s="442"/>
      <c r="K3643" s="442"/>
      <c r="L3643" s="442"/>
      <c r="M3643" s="442"/>
      <c r="N3643" s="442"/>
      <c r="O3643" s="442"/>
      <c r="P3643" s="443"/>
    </row>
    <row r="3644" spans="3:16" x14ac:dyDescent="0.25">
      <c r="C3644" s="441"/>
      <c r="D3644" s="442"/>
      <c r="E3644" s="442"/>
      <c r="F3644" s="442"/>
      <c r="G3644" s="442"/>
      <c r="H3644" s="442"/>
      <c r="I3644" s="442"/>
      <c r="J3644" s="442"/>
      <c r="K3644" s="442"/>
      <c r="L3644" s="442"/>
      <c r="M3644" s="442"/>
      <c r="N3644" s="442"/>
      <c r="O3644" s="442"/>
      <c r="P3644" s="443"/>
    </row>
    <row r="3645" spans="3:16" x14ac:dyDescent="0.25">
      <c r="C3645" s="441"/>
      <c r="D3645" s="442"/>
      <c r="E3645" s="442"/>
      <c r="F3645" s="442"/>
      <c r="G3645" s="442"/>
      <c r="H3645" s="442"/>
      <c r="I3645" s="442"/>
      <c r="J3645" s="442"/>
      <c r="K3645" s="442"/>
      <c r="L3645" s="442"/>
      <c r="M3645" s="442"/>
      <c r="N3645" s="442"/>
      <c r="O3645" s="442"/>
      <c r="P3645" s="443"/>
    </row>
    <row r="3646" spans="3:16" x14ac:dyDescent="0.25">
      <c r="C3646" s="444"/>
      <c r="D3646" s="445"/>
      <c r="E3646" s="445"/>
      <c r="F3646" s="445"/>
      <c r="G3646" s="445"/>
      <c r="H3646" s="445"/>
      <c r="I3646" s="445"/>
      <c r="J3646" s="445"/>
      <c r="K3646" s="445"/>
      <c r="L3646" s="445"/>
      <c r="M3646" s="445"/>
      <c r="N3646" s="445"/>
      <c r="O3646" s="445"/>
      <c r="P3646" s="446"/>
    </row>
    <row r="3648" spans="3:16" x14ac:dyDescent="0.25">
      <c r="C3648" s="20" t="s">
        <v>9297</v>
      </c>
    </row>
    <row r="3650" spans="2:17" x14ac:dyDescent="0.25">
      <c r="C3650" s="438"/>
      <c r="D3650" s="439"/>
      <c r="E3650" s="439"/>
      <c r="F3650" s="439"/>
      <c r="G3650" s="439"/>
      <c r="H3650" s="439"/>
      <c r="I3650" s="439"/>
      <c r="J3650" s="439"/>
      <c r="K3650" s="439"/>
      <c r="L3650" s="439"/>
      <c r="M3650" s="439"/>
      <c r="N3650" s="439"/>
      <c r="O3650" s="439"/>
      <c r="P3650" s="440"/>
    </row>
    <row r="3651" spans="2:17" x14ac:dyDescent="0.25">
      <c r="C3651" s="441"/>
      <c r="D3651" s="442"/>
      <c r="E3651" s="442"/>
      <c r="F3651" s="442"/>
      <c r="G3651" s="442"/>
      <c r="H3651" s="442"/>
      <c r="I3651" s="442"/>
      <c r="J3651" s="442"/>
      <c r="K3651" s="442"/>
      <c r="L3651" s="442"/>
      <c r="M3651" s="442"/>
      <c r="N3651" s="442"/>
      <c r="O3651" s="442"/>
      <c r="P3651" s="443"/>
    </row>
    <row r="3652" spans="2:17" x14ac:dyDescent="0.25">
      <c r="C3652" s="441"/>
      <c r="D3652" s="442"/>
      <c r="E3652" s="442"/>
      <c r="F3652" s="442"/>
      <c r="G3652" s="442"/>
      <c r="H3652" s="442"/>
      <c r="I3652" s="442"/>
      <c r="J3652" s="442"/>
      <c r="K3652" s="442"/>
      <c r="L3652" s="442"/>
      <c r="M3652" s="442"/>
      <c r="N3652" s="442"/>
      <c r="O3652" s="442"/>
      <c r="P3652" s="443"/>
    </row>
    <row r="3653" spans="2:17" x14ac:dyDescent="0.25">
      <c r="C3653" s="441"/>
      <c r="D3653" s="442"/>
      <c r="E3653" s="442"/>
      <c r="F3653" s="442"/>
      <c r="G3653" s="442"/>
      <c r="H3653" s="442"/>
      <c r="I3653" s="442"/>
      <c r="J3653" s="442"/>
      <c r="K3653" s="442"/>
      <c r="L3653" s="442"/>
      <c r="M3653" s="442"/>
      <c r="N3653" s="442"/>
      <c r="O3653" s="442"/>
      <c r="P3653" s="443"/>
    </row>
    <row r="3654" spans="2:17" x14ac:dyDescent="0.25">
      <c r="C3654" s="441"/>
      <c r="D3654" s="442"/>
      <c r="E3654" s="442"/>
      <c r="F3654" s="442"/>
      <c r="G3654" s="442"/>
      <c r="H3654" s="442"/>
      <c r="I3654" s="442"/>
      <c r="J3654" s="442"/>
      <c r="K3654" s="442"/>
      <c r="L3654" s="442"/>
      <c r="M3654" s="442"/>
      <c r="N3654" s="442"/>
      <c r="O3654" s="442"/>
      <c r="P3654" s="443"/>
    </row>
    <row r="3655" spans="2:17" x14ac:dyDescent="0.25">
      <c r="C3655" s="444"/>
      <c r="D3655" s="445"/>
      <c r="E3655" s="445"/>
      <c r="F3655" s="445"/>
      <c r="G3655" s="445"/>
      <c r="H3655" s="445"/>
      <c r="I3655" s="445"/>
      <c r="J3655" s="445"/>
      <c r="K3655" s="445"/>
      <c r="L3655" s="445"/>
      <c r="M3655" s="445"/>
      <c r="N3655" s="445"/>
      <c r="O3655" s="445"/>
      <c r="P3655" s="446"/>
    </row>
    <row r="3658" spans="2:17" ht="15.75" x14ac:dyDescent="0.25">
      <c r="B3658" s="271" t="s">
        <v>9298</v>
      </c>
      <c r="C3658" s="271"/>
      <c r="D3658" s="271"/>
      <c r="E3658" s="271"/>
      <c r="F3658" s="271"/>
      <c r="G3658" s="271"/>
      <c r="H3658" s="271"/>
      <c r="I3658" s="271"/>
      <c r="J3658" s="271"/>
      <c r="K3658" s="271"/>
      <c r="L3658" s="271"/>
      <c r="M3658" s="271"/>
      <c r="N3658" s="271"/>
      <c r="O3658" s="271"/>
      <c r="P3658" s="271"/>
      <c r="Q3658" s="271"/>
    </row>
    <row r="3660" spans="2:17" x14ac:dyDescent="0.25">
      <c r="C3660" s="20" t="s">
        <v>9319</v>
      </c>
      <c r="D3660" s="132"/>
    </row>
    <row r="3663" spans="2:17" ht="39.75" customHeight="1" x14ac:dyDescent="0.25">
      <c r="C3663" s="161" t="s">
        <v>9299</v>
      </c>
      <c r="D3663" s="161" t="s">
        <v>9300</v>
      </c>
      <c r="E3663" s="161" t="s">
        <v>9301</v>
      </c>
      <c r="F3663" s="160" t="s">
        <v>9302</v>
      </c>
      <c r="G3663" s="161" t="s">
        <v>9303</v>
      </c>
      <c r="H3663" s="161" t="s">
        <v>9304</v>
      </c>
    </row>
    <row r="3664" spans="2:17" x14ac:dyDescent="0.25">
      <c r="C3664" s="77"/>
      <c r="D3664" s="77"/>
      <c r="E3664" s="77"/>
      <c r="F3664" s="77"/>
      <c r="G3664" s="77"/>
      <c r="H3664" s="77"/>
      <c r="J3664" s="96" t="str">
        <f>IF(AND(C3664="",D3664="",E3664="",F3664="",G3664="",H3664=""),"Debe completar los datos de al menos un tutor del entrenamiento","")</f>
        <v>Debe completar los datos de al menos un tutor del entrenamiento</v>
      </c>
    </row>
    <row r="3665" spans="2:17" x14ac:dyDescent="0.25">
      <c r="C3665" s="77"/>
      <c r="D3665" s="77"/>
      <c r="E3665" s="77"/>
      <c r="F3665" s="77"/>
      <c r="G3665" s="77"/>
      <c r="H3665" s="77"/>
    </row>
    <row r="3666" spans="2:17" x14ac:dyDescent="0.25">
      <c r="C3666" s="77"/>
      <c r="D3666" s="77"/>
      <c r="E3666" s="77"/>
      <c r="F3666" s="77"/>
      <c r="G3666" s="77"/>
      <c r="H3666" s="77"/>
    </row>
    <row r="3667" spans="2:17" x14ac:dyDescent="0.25">
      <c r="C3667" s="77"/>
      <c r="D3667" s="77"/>
      <c r="E3667" s="77"/>
      <c r="F3667" s="77"/>
      <c r="G3667" s="77"/>
      <c r="H3667" s="77"/>
    </row>
    <row r="3668" spans="2:17" x14ac:dyDescent="0.25">
      <c r="C3668" s="77"/>
      <c r="D3668" s="77"/>
      <c r="E3668" s="77"/>
      <c r="F3668" s="77"/>
      <c r="G3668" s="77"/>
      <c r="H3668" s="77"/>
    </row>
    <row r="3669" spans="2:17" x14ac:dyDescent="0.25">
      <c r="C3669" s="77"/>
      <c r="D3669" s="77"/>
      <c r="E3669" s="77"/>
      <c r="F3669" s="77"/>
      <c r="G3669" s="77"/>
      <c r="H3669" s="77"/>
    </row>
    <row r="3672" spans="2:17" ht="15.75" x14ac:dyDescent="0.25">
      <c r="B3672" s="271" t="s">
        <v>9305</v>
      </c>
      <c r="C3672" s="271"/>
      <c r="D3672" s="271"/>
      <c r="E3672" s="271"/>
      <c r="F3672" s="271"/>
      <c r="G3672" s="271"/>
      <c r="H3672" s="271"/>
      <c r="I3672" s="271"/>
      <c r="J3672" s="271"/>
      <c r="K3672" s="271"/>
      <c r="L3672" s="271"/>
      <c r="M3672" s="271"/>
      <c r="N3672" s="271"/>
      <c r="O3672" s="271"/>
      <c r="P3672" s="271"/>
      <c r="Q3672" s="271"/>
    </row>
    <row r="3675" spans="2:17" ht="45" x14ac:dyDescent="0.25">
      <c r="C3675" s="72" t="s">
        <v>9215</v>
      </c>
      <c r="D3675" s="72" t="s">
        <v>9216</v>
      </c>
      <c r="E3675" s="72" t="s">
        <v>9217</v>
      </c>
      <c r="F3675" s="72" t="s">
        <v>9218</v>
      </c>
      <c r="G3675" s="72" t="s">
        <v>9219</v>
      </c>
      <c r="H3675" s="72" t="s">
        <v>9220</v>
      </c>
    </row>
    <row r="3676" spans="2:17" x14ac:dyDescent="0.25">
      <c r="C3676" s="123" t="s">
        <v>9221</v>
      </c>
      <c r="D3676" s="266">
        <f>D3512*H3512*D3514</f>
        <v>0</v>
      </c>
      <c r="E3676" s="120"/>
      <c r="F3676" s="119">
        <f>+D3676*E3676</f>
        <v>0</v>
      </c>
      <c r="G3676" s="120"/>
      <c r="H3676" s="119">
        <f t="shared" ref="H3676:H3680" si="17">+F3676-G3676</f>
        <v>0</v>
      </c>
    </row>
    <row r="3677" spans="2:17" x14ac:dyDescent="0.25">
      <c r="C3677" s="112" t="s">
        <v>9298</v>
      </c>
      <c r="D3677" s="266">
        <f>+D3512-D3676</f>
        <v>0</v>
      </c>
      <c r="E3677" s="120"/>
      <c r="F3677" s="119">
        <f>+D3677*E3677</f>
        <v>0</v>
      </c>
      <c r="G3677" s="120"/>
      <c r="H3677" s="119">
        <f t="shared" si="17"/>
        <v>0</v>
      </c>
    </row>
    <row r="3678" spans="2:17" x14ac:dyDescent="0.25">
      <c r="C3678" s="123" t="s">
        <v>9208</v>
      </c>
      <c r="D3678" s="266">
        <f>+E3565</f>
        <v>0</v>
      </c>
      <c r="E3678" s="120"/>
      <c r="F3678" s="119">
        <f>+D3678*E3678</f>
        <v>0</v>
      </c>
      <c r="G3678" s="120"/>
      <c r="H3678" s="119">
        <f t="shared" si="17"/>
        <v>0</v>
      </c>
    </row>
    <row r="3679" spans="2:17" x14ac:dyDescent="0.25">
      <c r="C3679" s="123" t="s">
        <v>9222</v>
      </c>
      <c r="D3679" s="266">
        <f>+E3565</f>
        <v>0</v>
      </c>
      <c r="E3679" s="120"/>
      <c r="F3679" s="119">
        <f>+D3679*E3679</f>
        <v>0</v>
      </c>
      <c r="G3679" s="120"/>
      <c r="H3679" s="119">
        <f t="shared" si="17"/>
        <v>0</v>
      </c>
    </row>
    <row r="3680" spans="2:17" x14ac:dyDescent="0.25">
      <c r="C3680" s="167" t="s">
        <v>9223</v>
      </c>
      <c r="D3680" s="266">
        <f>+E3565</f>
        <v>0</v>
      </c>
      <c r="E3680" s="120"/>
      <c r="F3680" s="119">
        <f>+D3680*E3680</f>
        <v>0</v>
      </c>
      <c r="G3680" s="120"/>
      <c r="H3680" s="119">
        <f t="shared" si="17"/>
        <v>0</v>
      </c>
    </row>
    <row r="3681" spans="3:8" x14ac:dyDescent="0.25">
      <c r="C3681" s="72" t="s">
        <v>7586</v>
      </c>
      <c r="D3681" s="267"/>
      <c r="E3681" s="141"/>
      <c r="F3681" s="141"/>
      <c r="G3681" s="119">
        <f>+G3676+G3677+G3678+G3679+G3680</f>
        <v>0</v>
      </c>
      <c r="H3681" s="119">
        <f>+H3676+H3677+H3678+H3679+H3680</f>
        <v>0</v>
      </c>
    </row>
    <row r="3684" spans="3:8" ht="15" customHeight="1" x14ac:dyDescent="0.25">
      <c r="D3684" s="434" t="s">
        <v>9322</v>
      </c>
      <c r="E3684" s="434"/>
      <c r="F3684" s="434"/>
    </row>
    <row r="3685" spans="3:8" x14ac:dyDescent="0.25">
      <c r="D3685" s="434"/>
      <c r="E3685" s="434"/>
      <c r="F3685" s="434"/>
    </row>
    <row r="3700" spans="2:17" x14ac:dyDescent="0.25">
      <c r="C3700" s="100" t="s">
        <v>9598</v>
      </c>
    </row>
    <row r="3702" spans="2:17" ht="15.75" x14ac:dyDescent="0.25">
      <c r="B3702" s="271" t="s">
        <v>7689</v>
      </c>
      <c r="C3702" s="271" t="s">
        <v>7689</v>
      </c>
      <c r="D3702" s="271"/>
      <c r="E3702" s="271"/>
      <c r="F3702" s="271"/>
      <c r="G3702" s="271"/>
      <c r="H3702" s="271"/>
      <c r="I3702" s="271"/>
      <c r="J3702" s="271"/>
      <c r="K3702" s="271"/>
      <c r="L3702" s="271"/>
      <c r="M3702" s="271"/>
      <c r="N3702" s="271"/>
      <c r="O3702" s="271"/>
      <c r="P3702" s="271"/>
      <c r="Q3702" s="271"/>
    </row>
    <row r="3706" spans="2:17" x14ac:dyDescent="0.25">
      <c r="C3706" s="20" t="s">
        <v>9276</v>
      </c>
      <c r="D3706" s="427"/>
      <c r="E3706" s="428"/>
      <c r="F3706" s="428"/>
      <c r="G3706" s="428"/>
      <c r="H3706" s="428"/>
      <c r="I3706" s="428"/>
      <c r="J3706" s="428"/>
      <c r="K3706" s="429"/>
    </row>
    <row r="3708" spans="2:17" x14ac:dyDescent="0.25">
      <c r="C3708" s="20" t="s">
        <v>7694</v>
      </c>
      <c r="D3708" s="78"/>
      <c r="F3708" s="20" t="s">
        <v>7695</v>
      </c>
      <c r="H3708" s="430"/>
      <c r="I3708" s="431"/>
    </row>
    <row r="3710" spans="2:17" x14ac:dyDescent="0.25">
      <c r="C3710" s="405" t="s">
        <v>7710</v>
      </c>
      <c r="D3710" s="406"/>
      <c r="E3710" s="406"/>
      <c r="F3710" s="406"/>
      <c r="G3710" s="406"/>
      <c r="H3710" s="406"/>
      <c r="I3710" s="406"/>
      <c r="J3710" s="407"/>
    </row>
    <row r="3711" spans="2:17" x14ac:dyDescent="0.25">
      <c r="C3711" s="57"/>
      <c r="D3711" s="58"/>
      <c r="E3711" s="58"/>
      <c r="F3711" s="58"/>
      <c r="G3711" s="58"/>
      <c r="H3711" s="58"/>
      <c r="I3711" s="58"/>
      <c r="J3711" s="59"/>
    </row>
    <row r="3712" spans="2:17" x14ac:dyDescent="0.25">
      <c r="C3712" s="63" t="s">
        <v>7697</v>
      </c>
      <c r="D3712" s="132"/>
      <c r="E3712" s="58"/>
      <c r="F3712" s="426" t="s">
        <v>9278</v>
      </c>
      <c r="G3712" s="426"/>
      <c r="H3712" s="133"/>
      <c r="I3712" s="58"/>
      <c r="J3712" s="59"/>
    </row>
    <row r="3713" spans="3:10" x14ac:dyDescent="0.25">
      <c r="C3713" s="57"/>
      <c r="D3713" s="58"/>
      <c r="E3713" s="58"/>
      <c r="F3713" s="58"/>
      <c r="G3713" s="58"/>
      <c r="H3713" s="58"/>
      <c r="I3713" s="58"/>
      <c r="J3713" s="59"/>
    </row>
    <row r="3714" spans="3:10" x14ac:dyDescent="0.25">
      <c r="C3714" s="63" t="s">
        <v>7696</v>
      </c>
      <c r="D3714" s="132"/>
      <c r="E3714" s="58"/>
      <c r="F3714" s="58"/>
      <c r="G3714" s="58"/>
      <c r="H3714" s="58"/>
      <c r="I3714" s="58"/>
      <c r="J3714" s="59"/>
    </row>
    <row r="3715" spans="3:10" x14ac:dyDescent="0.25">
      <c r="C3715" s="57"/>
      <c r="D3715" s="58"/>
      <c r="E3715" s="58"/>
      <c r="F3715" s="58"/>
      <c r="G3715" s="58"/>
      <c r="H3715" s="58"/>
      <c r="I3715" s="58"/>
      <c r="J3715" s="59"/>
    </row>
    <row r="3716" spans="3:10" x14ac:dyDescent="0.25">
      <c r="C3716" s="63" t="s">
        <v>7698</v>
      </c>
      <c r="D3716" s="132"/>
      <c r="E3716" s="58"/>
      <c r="F3716" s="58"/>
      <c r="G3716" s="58"/>
      <c r="H3716" s="58"/>
      <c r="I3716" s="58"/>
      <c r="J3716" s="59"/>
    </row>
    <row r="3717" spans="3:10" x14ac:dyDescent="0.25">
      <c r="C3717" s="57"/>
      <c r="D3717" s="58"/>
      <c r="E3717" s="58"/>
      <c r="F3717" s="58"/>
      <c r="G3717" s="58"/>
      <c r="H3717" s="58"/>
      <c r="I3717" s="58"/>
      <c r="J3717" s="59"/>
    </row>
    <row r="3718" spans="3:10" x14ac:dyDescent="0.25">
      <c r="C3718" s="408" t="str">
        <f>IF(D3714&gt;1,"Justifique cantidad de réplicas *","")</f>
        <v/>
      </c>
      <c r="D3718" s="409"/>
      <c r="E3718" s="304"/>
      <c r="F3718" s="304"/>
      <c r="G3718" s="304"/>
      <c r="H3718" s="304"/>
      <c r="I3718" s="304"/>
      <c r="J3718" s="59"/>
    </row>
    <row r="3719" spans="3:10" x14ac:dyDescent="0.25">
      <c r="C3719" s="60"/>
      <c r="D3719" s="61"/>
      <c r="E3719" s="61"/>
      <c r="F3719" s="61"/>
      <c r="G3719" s="61"/>
      <c r="H3719" s="61"/>
      <c r="I3719" s="61"/>
      <c r="J3719" s="62"/>
    </row>
    <row r="3721" spans="3:10" x14ac:dyDescent="0.25">
      <c r="C3721" s="279" t="s">
        <v>9277</v>
      </c>
      <c r="D3721" s="279"/>
      <c r="E3721" s="279"/>
      <c r="F3721" s="276"/>
      <c r="G3721" s="277"/>
      <c r="H3721" s="277"/>
      <c r="I3721" s="278"/>
    </row>
    <row r="3723" spans="3:10" x14ac:dyDescent="0.25">
      <c r="C3723" s="414" t="s">
        <v>9195</v>
      </c>
      <c r="D3723" s="415"/>
      <c r="E3723" s="415"/>
      <c r="F3723" s="415"/>
      <c r="G3723" s="415"/>
      <c r="H3723" s="415"/>
      <c r="I3723" s="415"/>
      <c r="J3723" s="416"/>
    </row>
    <row r="3725" spans="3:10" x14ac:dyDescent="0.25">
      <c r="C3725" s="20" t="s">
        <v>7566</v>
      </c>
      <c r="D3725" s="274"/>
      <c r="E3725" s="282"/>
      <c r="F3725" s="282"/>
      <c r="G3725" s="282"/>
      <c r="H3725" s="282"/>
      <c r="I3725" s="275"/>
    </row>
    <row r="3727" spans="3:10" x14ac:dyDescent="0.25">
      <c r="C3727" s="20" t="s">
        <v>7567</v>
      </c>
      <c r="D3727" s="79"/>
      <c r="F3727" s="20" t="s">
        <v>7568</v>
      </c>
      <c r="G3727" s="274"/>
      <c r="H3727" s="275"/>
    </row>
    <row r="3728" spans="3:10" x14ac:dyDescent="0.25">
      <c r="C3728" s="20"/>
      <c r="D3728" s="76" t="str">
        <f>IF(D3727&gt;0,VLOOKUP(D3727,Tablas!$K$5:$L$28,2,FALSE),"")</f>
        <v/>
      </c>
      <c r="E3728" s="19" t="str">
        <f>IF(D3727&gt;0,VLOOKUP(D3727,Tablas!$K$5:$M$28,3,FALSE),"")</f>
        <v/>
      </c>
      <c r="F3728" s="20"/>
      <c r="G3728" s="58"/>
    </row>
    <row r="3730" spans="3:10" x14ac:dyDescent="0.25">
      <c r="C3730" s="20" t="s">
        <v>7570</v>
      </c>
      <c r="D3730" s="79"/>
      <c r="F3730" s="20" t="s">
        <v>9226</v>
      </c>
      <c r="G3730" s="274"/>
      <c r="H3730" s="275"/>
    </row>
    <row r="3732" spans="3:10" x14ac:dyDescent="0.25">
      <c r="C3732" s="20" t="s">
        <v>7569</v>
      </c>
      <c r="D3732" s="79"/>
      <c r="F3732" s="20" t="s">
        <v>1180</v>
      </c>
      <c r="G3732" s="424" t="str">
        <f>IF(G3727&gt;0,VLOOKUP(I3732,Tablas!Y3604:AC6146,5,FALSE),"")</f>
        <v/>
      </c>
      <c r="H3732" s="425"/>
      <c r="I3732" s="19" t="str">
        <f>G3727&amp;D3727</f>
        <v/>
      </c>
    </row>
    <row r="3735" spans="3:10" x14ac:dyDescent="0.25">
      <c r="C3735" s="414" t="s">
        <v>9196</v>
      </c>
      <c r="D3735" s="415"/>
      <c r="E3735" s="415"/>
      <c r="F3735" s="415"/>
      <c r="G3735" s="415"/>
      <c r="H3735" s="415"/>
      <c r="I3735" s="415"/>
      <c r="J3735" s="416"/>
    </row>
    <row r="3737" spans="3:10" x14ac:dyDescent="0.25">
      <c r="C3737" s="20" t="s">
        <v>9198</v>
      </c>
      <c r="D3737" s="376"/>
      <c r="E3737" s="377"/>
      <c r="F3737" s="19" t="str">
        <f>IF(D3737=Tablas!$C$34,"Persona_Humana",IF(D3737=Tablas!$C$35,"Universidad",IF(D3737=Tablas!$C$36,"Escuela",IF(D3737=Tablas!$C$37,"Otras_Instituciones",""))))</f>
        <v/>
      </c>
    </row>
    <row r="3739" spans="3:10" x14ac:dyDescent="0.25">
      <c r="C3739" s="279" t="s">
        <v>9197</v>
      </c>
      <c r="D3739" s="421"/>
      <c r="E3739" s="399"/>
      <c r="F3739" s="400"/>
      <c r="G3739" s="400"/>
      <c r="H3739" s="400"/>
      <c r="I3739" s="400"/>
      <c r="J3739" s="401"/>
    </row>
    <row r="3741" spans="3:10" x14ac:dyDescent="0.25">
      <c r="C3741" s="75" t="str">
        <f>IF(OR(D3737=Tablas!$C$35,D3737=Tablas!$C$36,D3737=Tablas!$C$37),"Docentes","")</f>
        <v/>
      </c>
    </row>
    <row r="3743" spans="3:10" x14ac:dyDescent="0.25">
      <c r="C3743" s="179" t="str">
        <f>IF(OR(D3737=Tablas!$C$35,D3737=Tablas!$C$36,D3737=Tablas!$C$37),"CUIL/CUIT *","")</f>
        <v/>
      </c>
      <c r="D3743" s="179" t="str">
        <f>IF(OR(D3737=Tablas!$C$35,D3737=Tablas!$C$36,D3737=Tablas!$C$37),"Apellido *","")</f>
        <v/>
      </c>
      <c r="E3743" s="179" t="str">
        <f>IF(OR(D3737=Tablas!$C$35,D3737=Tablas!$C$36,D3737=Tablas!$C$37),"Nombre *","")</f>
        <v/>
      </c>
      <c r="F3743" s="179" t="str">
        <f>IF(OR(D3737=Tablas!$C$35,D3737=Tablas!$C$36,D3737=Tablas!$C$37),"Correo Electrónico *","")</f>
        <v/>
      </c>
      <c r="G3743" s="179" t="str">
        <f>IF(OR(D3737=Tablas!$C$35,D3737=Tablas!$C$36,D3737=Tablas!$C$37),"Trayectoria formativa del docente*","")</f>
        <v/>
      </c>
    </row>
    <row r="3744" spans="3:10" x14ac:dyDescent="0.25">
      <c r="C3744" s="177"/>
      <c r="D3744" s="178"/>
      <c r="E3744" s="178"/>
      <c r="F3744" s="178"/>
      <c r="G3744" s="178"/>
      <c r="I3744" s="96" t="str">
        <f>IF(AND(OR($D$137=Tablas!$C$35,$D$137=Tablas!$C$36,$D$137=Tablas!$C$37),C3744="",D3744="",E3744="",F3744="",G3744=""),"Debe completar los datos de al menos un docente del entrenamiento","")</f>
        <v/>
      </c>
    </row>
    <row r="3745" spans="3:7" x14ac:dyDescent="0.25">
      <c r="C3745" s="177"/>
      <c r="D3745" s="178"/>
      <c r="E3745" s="178"/>
      <c r="F3745" s="178"/>
      <c r="G3745" s="178"/>
    </row>
    <row r="3746" spans="3:7" x14ac:dyDescent="0.25">
      <c r="C3746" s="177"/>
      <c r="D3746" s="178"/>
      <c r="E3746" s="178"/>
      <c r="F3746" s="178"/>
      <c r="G3746" s="178"/>
    </row>
    <row r="3747" spans="3:7" x14ac:dyDescent="0.25">
      <c r="C3747" s="177"/>
      <c r="D3747" s="178"/>
      <c r="E3747" s="178"/>
      <c r="F3747" s="178"/>
      <c r="G3747" s="178"/>
    </row>
    <row r="3748" spans="3:7" x14ac:dyDescent="0.25">
      <c r="C3748" s="177"/>
      <c r="D3748" s="178"/>
      <c r="E3748" s="178"/>
      <c r="F3748" s="178"/>
      <c r="G3748" s="178"/>
    </row>
    <row r="3749" spans="3:7" x14ac:dyDescent="0.25">
      <c r="C3749" s="177"/>
      <c r="D3749" s="178"/>
      <c r="E3749" s="178"/>
      <c r="F3749" s="178"/>
      <c r="G3749" s="178"/>
    </row>
    <row r="3750" spans="3:7" x14ac:dyDescent="0.25">
      <c r="C3750" s="177"/>
      <c r="D3750" s="178"/>
      <c r="E3750" s="178"/>
      <c r="F3750" s="178"/>
      <c r="G3750" s="178"/>
    </row>
    <row r="3751" spans="3:7" x14ac:dyDescent="0.25">
      <c r="C3751" s="177"/>
      <c r="D3751" s="178"/>
      <c r="E3751" s="178"/>
      <c r="F3751" s="178"/>
      <c r="G3751" s="178"/>
    </row>
    <row r="3752" spans="3:7" x14ac:dyDescent="0.25">
      <c r="C3752" s="177"/>
      <c r="D3752" s="178"/>
      <c r="E3752" s="178"/>
      <c r="F3752" s="178"/>
      <c r="G3752" s="178"/>
    </row>
    <row r="3753" spans="3:7" x14ac:dyDescent="0.25">
      <c r="C3753" s="177"/>
      <c r="D3753" s="178"/>
      <c r="E3753" s="178"/>
      <c r="F3753" s="178"/>
      <c r="G3753" s="178"/>
    </row>
    <row r="3754" spans="3:7" x14ac:dyDescent="0.25">
      <c r="C3754" s="177"/>
      <c r="D3754" s="178"/>
      <c r="E3754" s="178"/>
      <c r="F3754" s="178"/>
      <c r="G3754" s="178"/>
    </row>
    <row r="3755" spans="3:7" x14ac:dyDescent="0.25">
      <c r="C3755" s="177"/>
      <c r="D3755" s="178"/>
      <c r="E3755" s="178"/>
      <c r="F3755" s="178"/>
      <c r="G3755" s="178"/>
    </row>
    <row r="3756" spans="3:7" x14ac:dyDescent="0.25">
      <c r="C3756" s="177"/>
      <c r="D3756" s="178"/>
      <c r="E3756" s="178"/>
      <c r="F3756" s="178"/>
      <c r="G3756" s="178"/>
    </row>
    <row r="3757" spans="3:7" x14ac:dyDescent="0.25">
      <c r="C3757" s="177"/>
      <c r="D3757" s="178"/>
      <c r="E3757" s="178"/>
      <c r="F3757" s="178"/>
      <c r="G3757" s="178"/>
    </row>
    <row r="3758" spans="3:7" x14ac:dyDescent="0.25">
      <c r="C3758" s="177"/>
      <c r="D3758" s="178"/>
      <c r="E3758" s="178"/>
      <c r="F3758" s="178"/>
      <c r="G3758" s="178"/>
    </row>
    <row r="3761" spans="2:17" ht="15.75" x14ac:dyDescent="0.25">
      <c r="B3761" s="271" t="s">
        <v>9201</v>
      </c>
      <c r="C3761" s="271"/>
      <c r="D3761" s="271"/>
      <c r="E3761" s="271"/>
      <c r="F3761" s="271"/>
      <c r="G3761" s="271"/>
      <c r="H3761" s="271"/>
      <c r="I3761" s="271"/>
      <c r="J3761" s="271"/>
      <c r="K3761" s="271"/>
      <c r="L3761" s="271"/>
      <c r="M3761" s="271"/>
      <c r="N3761" s="271"/>
      <c r="O3761" s="271"/>
      <c r="P3761" s="271"/>
      <c r="Q3761" s="271"/>
    </row>
    <row r="3764" spans="2:17" x14ac:dyDescent="0.25">
      <c r="D3764" s="102" t="s">
        <v>9202</v>
      </c>
      <c r="E3764" s="102" t="s">
        <v>9203</v>
      </c>
    </row>
    <row r="3765" spans="2:17" x14ac:dyDescent="0.25">
      <c r="C3765" s="64" t="s">
        <v>7585</v>
      </c>
      <c r="D3765" s="134"/>
      <c r="E3765" s="134"/>
    </row>
    <row r="3766" spans="2:17" x14ac:dyDescent="0.25">
      <c r="C3766" s="102" t="s">
        <v>7586</v>
      </c>
      <c r="D3766" s="64">
        <f>+D3765</f>
        <v>0</v>
      </c>
      <c r="E3766" s="64">
        <f>+E3765</f>
        <v>0</v>
      </c>
    </row>
    <row r="3768" spans="2:17" ht="15.75" x14ac:dyDescent="0.25">
      <c r="B3768" s="271" t="s">
        <v>9279</v>
      </c>
      <c r="C3768" s="271"/>
      <c r="D3768" s="271"/>
      <c r="E3768" s="271"/>
      <c r="F3768" s="271"/>
      <c r="G3768" s="271"/>
      <c r="H3768" s="271"/>
      <c r="I3768" s="271"/>
      <c r="J3768" s="271"/>
      <c r="K3768" s="271"/>
      <c r="L3768" s="271"/>
      <c r="M3768" s="271"/>
      <c r="N3768" s="271"/>
      <c r="O3768" s="271"/>
      <c r="P3768" s="271"/>
      <c r="Q3768" s="271"/>
    </row>
    <row r="3770" spans="2:17" x14ac:dyDescent="0.25">
      <c r="C3770" s="355" t="s">
        <v>9280</v>
      </c>
      <c r="D3770" s="355"/>
      <c r="E3770" s="355"/>
      <c r="F3770" s="355"/>
      <c r="G3770" s="355"/>
      <c r="H3770" s="433"/>
      <c r="I3770" s="164"/>
    </row>
    <row r="3772" spans="2:17" x14ac:dyDescent="0.25">
      <c r="C3772" s="20" t="str">
        <f>IF(I3770="SI","¿Cuántos? *","")</f>
        <v/>
      </c>
      <c r="D3772" s="187"/>
    </row>
    <row r="3774" spans="2:17" x14ac:dyDescent="0.25">
      <c r="C3774" s="288" t="str">
        <f>IF(I3770="SI","¿En qué puestos serán incorporados? *","")</f>
        <v/>
      </c>
      <c r="D3774" s="288"/>
      <c r="E3774" s="432"/>
      <c r="F3774" s="432"/>
      <c r="G3774" s="432"/>
      <c r="H3774" s="432"/>
      <c r="I3774" s="432"/>
      <c r="J3774" s="432"/>
      <c r="K3774" s="432"/>
      <c r="L3774" s="432"/>
      <c r="M3774" s="432"/>
      <c r="N3774" s="432"/>
      <c r="O3774" s="432"/>
      <c r="P3774" s="432"/>
    </row>
    <row r="3776" spans="2:17" x14ac:dyDescent="0.25">
      <c r="C3776" s="355" t="str">
        <f>IF(I3770="SI","Indique a que grupo pertenecen los desocupados a incorporar *","")</f>
        <v/>
      </c>
      <c r="D3776" s="355"/>
      <c r="E3776" s="355"/>
      <c r="F3776" s="355"/>
      <c r="G3776" s="355"/>
      <c r="H3776" s="355"/>
    </row>
    <row r="3778" spans="2:17" x14ac:dyDescent="0.25">
      <c r="C3778" s="38"/>
      <c r="D3778" s="38"/>
      <c r="E3778" s="166" t="str">
        <f>IF(I3770="SI","18 a 24 años","")</f>
        <v/>
      </c>
      <c r="F3778" s="166" t="str">
        <f>IF(I3770="SI","25 a 44 años","")</f>
        <v/>
      </c>
      <c r="G3778" s="166" t="str">
        <f>IF(I3770="SI","Mayores de 45 años","")</f>
        <v/>
      </c>
      <c r="H3778" s="166" t="str">
        <f>IF(I3770="SI","Total","")</f>
        <v/>
      </c>
    </row>
    <row r="3779" spans="2:17" x14ac:dyDescent="0.25">
      <c r="C3779" s="395" t="str">
        <f>IF(I3770="SI","En general","")</f>
        <v/>
      </c>
      <c r="D3779" s="395"/>
      <c r="E3779" s="188"/>
      <c r="F3779" s="188"/>
      <c r="G3779" s="188"/>
      <c r="H3779" s="189" t="str">
        <f>IF(I3770="SI",+E3779+F3779+G3779,"")</f>
        <v/>
      </c>
    </row>
    <row r="3780" spans="2:17" x14ac:dyDescent="0.25">
      <c r="C3780" s="395" t="str">
        <f>IF(I3770="SI","Con Discapacidad ","")</f>
        <v/>
      </c>
      <c r="D3780" s="395"/>
      <c r="E3780" s="188"/>
      <c r="F3780" s="188"/>
      <c r="G3780" s="188"/>
      <c r="H3780" s="189" t="str">
        <f>IF(I3770="SI",+E3780+F3780+G3780,"")</f>
        <v/>
      </c>
    </row>
    <row r="3781" spans="2:17" x14ac:dyDescent="0.25">
      <c r="C3781" s="395" t="str">
        <f>IF(I3770="SI","Incluidos en el Seguro de Capacitación y Empleo (SCyE)","")</f>
        <v/>
      </c>
      <c r="D3781" s="395"/>
      <c r="E3781" s="188"/>
      <c r="F3781" s="188"/>
      <c r="G3781" s="188"/>
      <c r="H3781" s="189" t="str">
        <f>IF(I3770="SI",+E3781+F3781+G3781,"")</f>
        <v/>
      </c>
    </row>
    <row r="3782" spans="2:17" x14ac:dyDescent="0.25">
      <c r="C3782" s="386" t="str">
        <f>IF(I3770="SI","Total","")</f>
        <v/>
      </c>
      <c r="D3782" s="386"/>
      <c r="E3782" s="189" t="str">
        <f>IF(I3770="SI",+E3779+E3780+E3781,"")</f>
        <v/>
      </c>
      <c r="F3782" s="189" t="str">
        <f>IF(I3770="SI",+F3781+F3780+F3779,"")</f>
        <v/>
      </c>
      <c r="G3782" s="189" t="str">
        <f>IF(I3770="SI",+G3781+G3780+G3779,"")</f>
        <v/>
      </c>
      <c r="H3782" s="189" t="str">
        <f>IF(I3770="SI",+H3779+H3780+H3781,"")</f>
        <v/>
      </c>
    </row>
    <row r="3785" spans="2:17" ht="15.75" x14ac:dyDescent="0.25">
      <c r="B3785" s="271" t="s">
        <v>9281</v>
      </c>
      <c r="C3785" s="271"/>
      <c r="D3785" s="271"/>
      <c r="E3785" s="271"/>
      <c r="F3785" s="271"/>
      <c r="G3785" s="271"/>
      <c r="H3785" s="271"/>
      <c r="I3785" s="271"/>
      <c r="J3785" s="271"/>
      <c r="K3785" s="271"/>
      <c r="L3785" s="271"/>
      <c r="M3785" s="271"/>
      <c r="N3785" s="271"/>
      <c r="O3785" s="271"/>
      <c r="P3785" s="271"/>
      <c r="Q3785" s="271"/>
    </row>
    <row r="3788" spans="2:17" ht="60" customHeight="1" x14ac:dyDescent="0.25">
      <c r="C3788" s="392" t="str">
        <f>IF('Empresa Cooperativa'!D3612=Tablas!C3604,"Tamaño de la empresa según dotación de personal","")</f>
        <v>Tamaño de la empresa según dotación de personal</v>
      </c>
      <c r="D3788" s="392" t="s">
        <v>9282</v>
      </c>
      <c r="E3788" s="435" t="s">
        <v>9286</v>
      </c>
      <c r="F3788" s="435"/>
      <c r="G3788" s="435"/>
    </row>
    <row r="3789" spans="2:17" ht="30" x14ac:dyDescent="0.25">
      <c r="C3789" s="392"/>
      <c r="D3789" s="392"/>
      <c r="E3789" s="110" t="s">
        <v>9283</v>
      </c>
      <c r="F3789" s="110" t="s">
        <v>9284</v>
      </c>
      <c r="G3789" s="169" t="s">
        <v>9285</v>
      </c>
    </row>
    <row r="3790" spans="2:17" x14ac:dyDescent="0.25">
      <c r="C37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37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37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3790" s="120"/>
      <c r="G3790" s="119" t="e">
        <f>+E3790+F3790</f>
        <v>#VALUE!</v>
      </c>
    </row>
    <row r="3793" spans="2:17" x14ac:dyDescent="0.25">
      <c r="C3793" s="436" t="s">
        <v>9287</v>
      </c>
      <c r="D3793" s="437"/>
      <c r="E3793" s="437"/>
      <c r="F3793" s="437"/>
      <c r="G3793" s="437"/>
      <c r="H3793" s="115"/>
      <c r="I3793" s="115"/>
      <c r="J3793" s="115"/>
    </row>
    <row r="3794" spans="2:17" ht="60" x14ac:dyDescent="0.25">
      <c r="C3794" s="169" t="s">
        <v>9288</v>
      </c>
      <c r="D3794" s="169" t="s">
        <v>9289</v>
      </c>
      <c r="E3794" s="169" t="s">
        <v>9321</v>
      </c>
      <c r="F3794" s="169" t="s">
        <v>9290</v>
      </c>
      <c r="G3794" s="169" t="s">
        <v>9291</v>
      </c>
      <c r="H3794" s="104"/>
      <c r="I3794" s="104"/>
      <c r="J3794" s="104"/>
      <c r="K3794" s="104"/>
    </row>
    <row r="3795" spans="2:17" x14ac:dyDescent="0.25">
      <c r="C3795" s="118">
        <f>+D3772</f>
        <v>0</v>
      </c>
      <c r="D3795" s="140" t="str">
        <f>+E3790</f>
        <v/>
      </c>
      <c r="E3795" s="139">
        <f>+D3716</f>
        <v>0</v>
      </c>
      <c r="F3795" s="120" t="e">
        <f>C3795*D3795*E3795</f>
        <v>#VALUE!</v>
      </c>
      <c r="G3795" s="135"/>
      <c r="H3795" s="116"/>
      <c r="I3795" s="58"/>
      <c r="J3795" s="58"/>
      <c r="K3795" s="58"/>
    </row>
    <row r="3796" spans="2:17" x14ac:dyDescent="0.25">
      <c r="C3796" s="58"/>
      <c r="D3796" s="58"/>
      <c r="E3796" s="58"/>
      <c r="F3796" s="58"/>
      <c r="G3796" s="58"/>
      <c r="H3796" s="58"/>
      <c r="I3796" s="58"/>
      <c r="J3796" s="58"/>
    </row>
    <row r="3797" spans="2:17" x14ac:dyDescent="0.25">
      <c r="C3797" s="113"/>
      <c r="D3797" s="114"/>
      <c r="E3797" s="58"/>
      <c r="F3797" s="58"/>
      <c r="G3797" s="58"/>
      <c r="H3797" s="58"/>
      <c r="I3797" s="58"/>
      <c r="J3797" s="58"/>
    </row>
    <row r="3798" spans="2:17" ht="15.75" x14ac:dyDescent="0.25">
      <c r="B3798" s="271" t="s">
        <v>9207</v>
      </c>
      <c r="C3798" s="271"/>
      <c r="D3798" s="271"/>
      <c r="E3798" s="271"/>
      <c r="F3798" s="271"/>
      <c r="G3798" s="271"/>
      <c r="H3798" s="271"/>
      <c r="I3798" s="271"/>
      <c r="J3798" s="271"/>
      <c r="K3798" s="271"/>
      <c r="L3798" s="271"/>
      <c r="M3798" s="271"/>
      <c r="N3798" s="271"/>
      <c r="O3798" s="271"/>
      <c r="P3798" s="271"/>
      <c r="Q3798" s="271"/>
    </row>
    <row r="3800" spans="2:17" x14ac:dyDescent="0.25">
      <c r="B3800" s="288"/>
      <c r="C3800" s="288"/>
      <c r="D3800" s="288"/>
      <c r="E3800" s="288"/>
      <c r="F3800" s="288"/>
      <c r="G3800" s="288"/>
      <c r="H3800" s="288"/>
      <c r="I3800" s="288"/>
      <c r="J3800" s="288"/>
      <c r="K3800" s="288"/>
      <c r="L3800" s="288"/>
      <c r="M3800" s="288"/>
      <c r="N3800" s="288"/>
      <c r="O3800" s="288"/>
      <c r="P3800" s="288"/>
      <c r="Q3800" s="288"/>
    </row>
    <row r="3802" spans="2:17" ht="45.75" customHeight="1" x14ac:dyDescent="0.25">
      <c r="D3802" s="390" t="s">
        <v>9292</v>
      </c>
      <c r="E3802" s="391"/>
      <c r="F3802" s="390" t="s">
        <v>9293</v>
      </c>
      <c r="G3802" s="391"/>
      <c r="H3802" s="390" t="s">
        <v>9294</v>
      </c>
      <c r="I3802" s="392"/>
      <c r="J3802" s="392"/>
    </row>
    <row r="3803" spans="2:17" x14ac:dyDescent="0.25">
      <c r="D3803" s="393"/>
      <c r="E3803" s="393"/>
      <c r="F3803" s="394"/>
      <c r="G3803" s="394"/>
      <c r="H3803" s="394"/>
      <c r="I3803" s="394"/>
      <c r="J3803" s="394"/>
    </row>
    <row r="3804" spans="2:17" x14ac:dyDescent="0.25">
      <c r="D3804" s="393"/>
      <c r="E3804" s="393"/>
      <c r="F3804" s="394"/>
      <c r="G3804" s="394"/>
      <c r="H3804" s="394"/>
      <c r="I3804" s="394"/>
      <c r="J3804" s="394"/>
    </row>
    <row r="3805" spans="2:17" x14ac:dyDescent="0.25">
      <c r="D3805" s="393"/>
      <c r="E3805" s="393"/>
      <c r="F3805" s="394"/>
      <c r="G3805" s="394"/>
      <c r="H3805" s="394"/>
      <c r="I3805" s="394"/>
      <c r="J3805" s="394"/>
    </row>
    <row r="3806" spans="2:17" x14ac:dyDescent="0.25">
      <c r="D3806" s="393"/>
      <c r="E3806" s="393"/>
      <c r="F3806" s="394"/>
      <c r="G3806" s="394"/>
      <c r="H3806" s="394"/>
      <c r="I3806" s="394"/>
      <c r="J3806" s="394"/>
    </row>
    <row r="3809" spans="2:17" ht="15.75" x14ac:dyDescent="0.25">
      <c r="B3809" s="271" t="s">
        <v>9210</v>
      </c>
      <c r="C3809" s="271"/>
      <c r="D3809" s="271"/>
      <c r="E3809" s="271"/>
      <c r="F3809" s="271"/>
      <c r="G3809" s="271"/>
      <c r="H3809" s="271"/>
      <c r="I3809" s="271"/>
      <c r="J3809" s="271"/>
      <c r="K3809" s="271"/>
      <c r="L3809" s="271"/>
      <c r="M3809" s="271"/>
      <c r="N3809" s="271"/>
      <c r="O3809" s="271"/>
      <c r="P3809" s="271"/>
      <c r="Q3809" s="271"/>
    </row>
    <row r="3812" spans="2:17" x14ac:dyDescent="0.25">
      <c r="C3812" s="20" t="s">
        <v>9211</v>
      </c>
    </row>
    <row r="3814" spans="2:17" x14ac:dyDescent="0.25">
      <c r="C3814" s="438"/>
      <c r="D3814" s="439"/>
      <c r="E3814" s="439"/>
      <c r="F3814" s="439"/>
      <c r="G3814" s="439"/>
      <c r="H3814" s="439"/>
      <c r="I3814" s="439"/>
      <c r="J3814" s="439"/>
      <c r="K3814" s="439"/>
      <c r="L3814" s="439"/>
      <c r="M3814" s="439"/>
      <c r="N3814" s="439"/>
      <c r="O3814" s="439"/>
      <c r="P3814" s="440"/>
    </row>
    <row r="3815" spans="2:17" x14ac:dyDescent="0.25">
      <c r="C3815" s="441"/>
      <c r="D3815" s="442"/>
      <c r="E3815" s="442"/>
      <c r="F3815" s="442"/>
      <c r="G3815" s="442"/>
      <c r="H3815" s="442"/>
      <c r="I3815" s="442"/>
      <c r="J3815" s="442"/>
      <c r="K3815" s="442"/>
      <c r="L3815" s="442"/>
      <c r="M3815" s="442"/>
      <c r="N3815" s="442"/>
      <c r="O3815" s="442"/>
      <c r="P3815" s="443"/>
    </row>
    <row r="3816" spans="2:17" x14ac:dyDescent="0.25">
      <c r="C3816" s="441"/>
      <c r="D3816" s="442"/>
      <c r="E3816" s="442"/>
      <c r="F3816" s="442"/>
      <c r="G3816" s="442"/>
      <c r="H3816" s="442"/>
      <c r="I3816" s="442"/>
      <c r="J3816" s="442"/>
      <c r="K3816" s="442"/>
      <c r="L3816" s="442"/>
      <c r="M3816" s="442"/>
      <c r="N3816" s="442"/>
      <c r="O3816" s="442"/>
      <c r="P3816" s="443"/>
    </row>
    <row r="3817" spans="2:17" x14ac:dyDescent="0.25">
      <c r="C3817" s="441"/>
      <c r="D3817" s="442"/>
      <c r="E3817" s="442"/>
      <c r="F3817" s="442"/>
      <c r="G3817" s="442"/>
      <c r="H3817" s="442"/>
      <c r="I3817" s="442"/>
      <c r="J3817" s="442"/>
      <c r="K3817" s="442"/>
      <c r="L3817" s="442"/>
      <c r="M3817" s="442"/>
      <c r="N3817" s="442"/>
      <c r="O3817" s="442"/>
      <c r="P3817" s="443"/>
    </row>
    <row r="3818" spans="2:17" x14ac:dyDescent="0.25">
      <c r="C3818" s="441"/>
      <c r="D3818" s="442"/>
      <c r="E3818" s="442"/>
      <c r="F3818" s="442"/>
      <c r="G3818" s="442"/>
      <c r="H3818" s="442"/>
      <c r="I3818" s="442"/>
      <c r="J3818" s="442"/>
      <c r="K3818" s="442"/>
      <c r="L3818" s="442"/>
      <c r="M3818" s="442"/>
      <c r="N3818" s="442"/>
      <c r="O3818" s="442"/>
      <c r="P3818" s="443"/>
    </row>
    <row r="3819" spans="2:17" x14ac:dyDescent="0.25">
      <c r="C3819" s="444"/>
      <c r="D3819" s="445"/>
      <c r="E3819" s="445"/>
      <c r="F3819" s="445"/>
      <c r="G3819" s="445"/>
      <c r="H3819" s="445"/>
      <c r="I3819" s="445"/>
      <c r="J3819" s="445"/>
      <c r="K3819" s="445"/>
      <c r="L3819" s="445"/>
      <c r="M3819" s="445"/>
      <c r="N3819" s="445"/>
      <c r="O3819" s="445"/>
      <c r="P3819" s="446"/>
    </row>
    <row r="3821" spans="2:17" x14ac:dyDescent="0.25">
      <c r="C3821" s="20" t="s">
        <v>9212</v>
      </c>
    </row>
    <row r="3823" spans="2:17" x14ac:dyDescent="0.25">
      <c r="C3823" s="438"/>
      <c r="D3823" s="439"/>
      <c r="E3823" s="439"/>
      <c r="F3823" s="439"/>
      <c r="G3823" s="439"/>
      <c r="H3823" s="439"/>
      <c r="I3823" s="439"/>
      <c r="J3823" s="439"/>
      <c r="K3823" s="439"/>
      <c r="L3823" s="439"/>
      <c r="M3823" s="439"/>
      <c r="N3823" s="439"/>
      <c r="O3823" s="439"/>
      <c r="P3823" s="440"/>
    </row>
    <row r="3824" spans="2:17" x14ac:dyDescent="0.25">
      <c r="C3824" s="441"/>
      <c r="D3824" s="442"/>
      <c r="E3824" s="442"/>
      <c r="F3824" s="442"/>
      <c r="G3824" s="442"/>
      <c r="H3824" s="442"/>
      <c r="I3824" s="442"/>
      <c r="J3824" s="442"/>
      <c r="K3824" s="442"/>
      <c r="L3824" s="442"/>
      <c r="M3824" s="442"/>
      <c r="N3824" s="442"/>
      <c r="O3824" s="442"/>
      <c r="P3824" s="443"/>
    </row>
    <row r="3825" spans="3:16" x14ac:dyDescent="0.25">
      <c r="C3825" s="441"/>
      <c r="D3825" s="442"/>
      <c r="E3825" s="442"/>
      <c r="F3825" s="442"/>
      <c r="G3825" s="442"/>
      <c r="H3825" s="442"/>
      <c r="I3825" s="442"/>
      <c r="J3825" s="442"/>
      <c r="K3825" s="442"/>
      <c r="L3825" s="442"/>
      <c r="M3825" s="442"/>
      <c r="N3825" s="442"/>
      <c r="O3825" s="442"/>
      <c r="P3825" s="443"/>
    </row>
    <row r="3826" spans="3:16" x14ac:dyDescent="0.25">
      <c r="C3826" s="441"/>
      <c r="D3826" s="442"/>
      <c r="E3826" s="442"/>
      <c r="F3826" s="442"/>
      <c r="G3826" s="442"/>
      <c r="H3826" s="442"/>
      <c r="I3826" s="442"/>
      <c r="J3826" s="442"/>
      <c r="K3826" s="442"/>
      <c r="L3826" s="442"/>
      <c r="M3826" s="442"/>
      <c r="N3826" s="442"/>
      <c r="O3826" s="442"/>
      <c r="P3826" s="443"/>
    </row>
    <row r="3827" spans="3:16" x14ac:dyDescent="0.25">
      <c r="C3827" s="441"/>
      <c r="D3827" s="442"/>
      <c r="E3827" s="442"/>
      <c r="F3827" s="442"/>
      <c r="G3827" s="442"/>
      <c r="H3827" s="442"/>
      <c r="I3827" s="442"/>
      <c r="J3827" s="442"/>
      <c r="K3827" s="442"/>
      <c r="L3827" s="442"/>
      <c r="M3827" s="442"/>
      <c r="N3827" s="442"/>
      <c r="O3827" s="442"/>
      <c r="P3827" s="443"/>
    </row>
    <row r="3828" spans="3:16" x14ac:dyDescent="0.25">
      <c r="C3828" s="444"/>
      <c r="D3828" s="445"/>
      <c r="E3828" s="445"/>
      <c r="F3828" s="445"/>
      <c r="G3828" s="445"/>
      <c r="H3828" s="445"/>
      <c r="I3828" s="445"/>
      <c r="J3828" s="445"/>
      <c r="K3828" s="445"/>
      <c r="L3828" s="445"/>
      <c r="M3828" s="445"/>
      <c r="N3828" s="445"/>
      <c r="O3828" s="445"/>
      <c r="P3828" s="446"/>
    </row>
    <row r="3830" spans="3:16" x14ac:dyDescent="0.25">
      <c r="C3830" s="20" t="s">
        <v>9295</v>
      </c>
    </row>
    <row r="3832" spans="3:16" x14ac:dyDescent="0.25">
      <c r="C3832" s="438"/>
      <c r="D3832" s="439"/>
      <c r="E3832" s="439"/>
      <c r="F3832" s="439"/>
      <c r="G3832" s="439"/>
      <c r="H3832" s="439"/>
      <c r="I3832" s="439"/>
      <c r="J3832" s="439"/>
      <c r="K3832" s="439"/>
      <c r="L3832" s="439"/>
      <c r="M3832" s="439"/>
      <c r="N3832" s="439"/>
      <c r="O3832" s="439"/>
      <c r="P3832" s="440"/>
    </row>
    <row r="3833" spans="3:16" x14ac:dyDescent="0.25">
      <c r="C3833" s="441"/>
      <c r="D3833" s="442"/>
      <c r="E3833" s="442"/>
      <c r="F3833" s="442"/>
      <c r="G3833" s="442"/>
      <c r="H3833" s="442"/>
      <c r="I3833" s="442"/>
      <c r="J3833" s="442"/>
      <c r="K3833" s="442"/>
      <c r="L3833" s="442"/>
      <c r="M3833" s="442"/>
      <c r="N3833" s="442"/>
      <c r="O3833" s="442"/>
      <c r="P3833" s="443"/>
    </row>
    <row r="3834" spans="3:16" x14ac:dyDescent="0.25">
      <c r="C3834" s="441"/>
      <c r="D3834" s="442"/>
      <c r="E3834" s="442"/>
      <c r="F3834" s="442"/>
      <c r="G3834" s="442"/>
      <c r="H3834" s="442"/>
      <c r="I3834" s="442"/>
      <c r="J3834" s="442"/>
      <c r="K3834" s="442"/>
      <c r="L3834" s="442"/>
      <c r="M3834" s="442"/>
      <c r="N3834" s="442"/>
      <c r="O3834" s="442"/>
      <c r="P3834" s="443"/>
    </row>
    <row r="3835" spans="3:16" x14ac:dyDescent="0.25">
      <c r="C3835" s="441"/>
      <c r="D3835" s="442"/>
      <c r="E3835" s="442"/>
      <c r="F3835" s="442"/>
      <c r="G3835" s="442"/>
      <c r="H3835" s="442"/>
      <c r="I3835" s="442"/>
      <c r="J3835" s="442"/>
      <c r="K3835" s="442"/>
      <c r="L3835" s="442"/>
      <c r="M3835" s="442"/>
      <c r="N3835" s="442"/>
      <c r="O3835" s="442"/>
      <c r="P3835" s="443"/>
    </row>
    <row r="3836" spans="3:16" x14ac:dyDescent="0.25">
      <c r="C3836" s="441"/>
      <c r="D3836" s="442"/>
      <c r="E3836" s="442"/>
      <c r="F3836" s="442"/>
      <c r="G3836" s="442"/>
      <c r="H3836" s="442"/>
      <c r="I3836" s="442"/>
      <c r="J3836" s="442"/>
      <c r="K3836" s="442"/>
      <c r="L3836" s="442"/>
      <c r="M3836" s="442"/>
      <c r="N3836" s="442"/>
      <c r="O3836" s="442"/>
      <c r="P3836" s="443"/>
    </row>
    <row r="3837" spans="3:16" x14ac:dyDescent="0.25">
      <c r="C3837" s="444"/>
      <c r="D3837" s="445"/>
      <c r="E3837" s="445"/>
      <c r="F3837" s="445"/>
      <c r="G3837" s="445"/>
      <c r="H3837" s="445"/>
      <c r="I3837" s="445"/>
      <c r="J3837" s="445"/>
      <c r="K3837" s="445"/>
      <c r="L3837" s="445"/>
      <c r="M3837" s="445"/>
      <c r="N3837" s="445"/>
      <c r="O3837" s="445"/>
      <c r="P3837" s="446"/>
    </row>
    <row r="3839" spans="3:16" x14ac:dyDescent="0.25">
      <c r="C3839" s="20" t="s">
        <v>9296</v>
      </c>
    </row>
    <row r="3841" spans="3:16" x14ac:dyDescent="0.25">
      <c r="C3841" s="438"/>
      <c r="D3841" s="439"/>
      <c r="E3841" s="439"/>
      <c r="F3841" s="439"/>
      <c r="G3841" s="439"/>
      <c r="H3841" s="439"/>
      <c r="I3841" s="439"/>
      <c r="J3841" s="439"/>
      <c r="K3841" s="439"/>
      <c r="L3841" s="439"/>
      <c r="M3841" s="439"/>
      <c r="N3841" s="439"/>
      <c r="O3841" s="439"/>
      <c r="P3841" s="440"/>
    </row>
    <row r="3842" spans="3:16" x14ac:dyDescent="0.25">
      <c r="C3842" s="441"/>
      <c r="D3842" s="442"/>
      <c r="E3842" s="442"/>
      <c r="F3842" s="442"/>
      <c r="G3842" s="442"/>
      <c r="H3842" s="442"/>
      <c r="I3842" s="442"/>
      <c r="J3842" s="442"/>
      <c r="K3842" s="442"/>
      <c r="L3842" s="442"/>
      <c r="M3842" s="442"/>
      <c r="N3842" s="442"/>
      <c r="O3842" s="442"/>
      <c r="P3842" s="443"/>
    </row>
    <row r="3843" spans="3:16" x14ac:dyDescent="0.25">
      <c r="C3843" s="441"/>
      <c r="D3843" s="442"/>
      <c r="E3843" s="442"/>
      <c r="F3843" s="442"/>
      <c r="G3843" s="442"/>
      <c r="H3843" s="442"/>
      <c r="I3843" s="442"/>
      <c r="J3843" s="442"/>
      <c r="K3843" s="442"/>
      <c r="L3843" s="442"/>
      <c r="M3843" s="442"/>
      <c r="N3843" s="442"/>
      <c r="O3843" s="442"/>
      <c r="P3843" s="443"/>
    </row>
    <row r="3844" spans="3:16" x14ac:dyDescent="0.25">
      <c r="C3844" s="441"/>
      <c r="D3844" s="442"/>
      <c r="E3844" s="442"/>
      <c r="F3844" s="442"/>
      <c r="G3844" s="442"/>
      <c r="H3844" s="442"/>
      <c r="I3844" s="442"/>
      <c r="J3844" s="442"/>
      <c r="K3844" s="442"/>
      <c r="L3844" s="442"/>
      <c r="M3844" s="442"/>
      <c r="N3844" s="442"/>
      <c r="O3844" s="442"/>
      <c r="P3844" s="443"/>
    </row>
    <row r="3845" spans="3:16" x14ac:dyDescent="0.25">
      <c r="C3845" s="441"/>
      <c r="D3845" s="442"/>
      <c r="E3845" s="442"/>
      <c r="F3845" s="442"/>
      <c r="G3845" s="442"/>
      <c r="H3845" s="442"/>
      <c r="I3845" s="442"/>
      <c r="J3845" s="442"/>
      <c r="K3845" s="442"/>
      <c r="L3845" s="442"/>
      <c r="M3845" s="442"/>
      <c r="N3845" s="442"/>
      <c r="O3845" s="442"/>
      <c r="P3845" s="443"/>
    </row>
    <row r="3846" spans="3:16" x14ac:dyDescent="0.25">
      <c r="C3846" s="444"/>
      <c r="D3846" s="445"/>
      <c r="E3846" s="445"/>
      <c r="F3846" s="445"/>
      <c r="G3846" s="445"/>
      <c r="H3846" s="445"/>
      <c r="I3846" s="445"/>
      <c r="J3846" s="445"/>
      <c r="K3846" s="445"/>
      <c r="L3846" s="445"/>
      <c r="M3846" s="445"/>
      <c r="N3846" s="445"/>
      <c r="O3846" s="445"/>
      <c r="P3846" s="446"/>
    </row>
    <row r="3848" spans="3:16" x14ac:dyDescent="0.25">
      <c r="C3848" s="20" t="s">
        <v>9297</v>
      </c>
    </row>
    <row r="3850" spans="3:16" x14ac:dyDescent="0.25">
      <c r="C3850" s="438"/>
      <c r="D3850" s="439"/>
      <c r="E3850" s="439"/>
      <c r="F3850" s="439"/>
      <c r="G3850" s="439"/>
      <c r="H3850" s="439"/>
      <c r="I3850" s="439"/>
      <c r="J3850" s="439"/>
      <c r="K3850" s="439"/>
      <c r="L3850" s="439"/>
      <c r="M3850" s="439"/>
      <c r="N3850" s="439"/>
      <c r="O3850" s="439"/>
      <c r="P3850" s="440"/>
    </row>
    <row r="3851" spans="3:16" x14ac:dyDescent="0.25">
      <c r="C3851" s="441"/>
      <c r="D3851" s="442"/>
      <c r="E3851" s="442"/>
      <c r="F3851" s="442"/>
      <c r="G3851" s="442"/>
      <c r="H3851" s="442"/>
      <c r="I3851" s="442"/>
      <c r="J3851" s="442"/>
      <c r="K3851" s="442"/>
      <c r="L3851" s="442"/>
      <c r="M3851" s="442"/>
      <c r="N3851" s="442"/>
      <c r="O3851" s="442"/>
      <c r="P3851" s="443"/>
    </row>
    <row r="3852" spans="3:16" x14ac:dyDescent="0.25">
      <c r="C3852" s="441"/>
      <c r="D3852" s="442"/>
      <c r="E3852" s="442"/>
      <c r="F3852" s="442"/>
      <c r="G3852" s="442"/>
      <c r="H3852" s="442"/>
      <c r="I3852" s="442"/>
      <c r="J3852" s="442"/>
      <c r="K3852" s="442"/>
      <c r="L3852" s="442"/>
      <c r="M3852" s="442"/>
      <c r="N3852" s="442"/>
      <c r="O3852" s="442"/>
      <c r="P3852" s="443"/>
    </row>
    <row r="3853" spans="3:16" x14ac:dyDescent="0.25">
      <c r="C3853" s="441"/>
      <c r="D3853" s="442"/>
      <c r="E3853" s="442"/>
      <c r="F3853" s="442"/>
      <c r="G3853" s="442"/>
      <c r="H3853" s="442"/>
      <c r="I3853" s="442"/>
      <c r="J3853" s="442"/>
      <c r="K3853" s="442"/>
      <c r="L3853" s="442"/>
      <c r="M3853" s="442"/>
      <c r="N3853" s="442"/>
      <c r="O3853" s="442"/>
      <c r="P3853" s="443"/>
    </row>
    <row r="3854" spans="3:16" x14ac:dyDescent="0.25">
      <c r="C3854" s="441"/>
      <c r="D3854" s="442"/>
      <c r="E3854" s="442"/>
      <c r="F3854" s="442"/>
      <c r="G3854" s="442"/>
      <c r="H3854" s="442"/>
      <c r="I3854" s="442"/>
      <c r="J3854" s="442"/>
      <c r="K3854" s="442"/>
      <c r="L3854" s="442"/>
      <c r="M3854" s="442"/>
      <c r="N3854" s="442"/>
      <c r="O3854" s="442"/>
      <c r="P3854" s="443"/>
    </row>
    <row r="3855" spans="3:16" x14ac:dyDescent="0.25">
      <c r="C3855" s="444"/>
      <c r="D3855" s="445"/>
      <c r="E3855" s="445"/>
      <c r="F3855" s="445"/>
      <c r="G3855" s="445"/>
      <c r="H3855" s="445"/>
      <c r="I3855" s="445"/>
      <c r="J3855" s="445"/>
      <c r="K3855" s="445"/>
      <c r="L3855" s="445"/>
      <c r="M3855" s="445"/>
      <c r="N3855" s="445"/>
      <c r="O3855" s="445"/>
      <c r="P3855" s="446"/>
    </row>
    <row r="3858" spans="2:17" ht="15.75" x14ac:dyDescent="0.25">
      <c r="B3858" s="271" t="s">
        <v>9298</v>
      </c>
      <c r="C3858" s="271"/>
      <c r="D3858" s="271"/>
      <c r="E3858" s="271"/>
      <c r="F3858" s="271"/>
      <c r="G3858" s="271"/>
      <c r="H3858" s="271"/>
      <c r="I3858" s="271"/>
      <c r="J3858" s="271"/>
      <c r="K3858" s="271"/>
      <c r="L3858" s="271"/>
      <c r="M3858" s="271"/>
      <c r="N3858" s="271"/>
      <c r="O3858" s="271"/>
      <c r="P3858" s="271"/>
      <c r="Q3858" s="271"/>
    </row>
    <row r="3860" spans="2:17" x14ac:dyDescent="0.25">
      <c r="C3860" s="20" t="s">
        <v>9319</v>
      </c>
      <c r="D3860" s="132"/>
    </row>
    <row r="3863" spans="2:17" ht="39.75" customHeight="1" x14ac:dyDescent="0.25">
      <c r="C3863" s="161" t="s">
        <v>9299</v>
      </c>
      <c r="D3863" s="161" t="s">
        <v>9300</v>
      </c>
      <c r="E3863" s="161" t="s">
        <v>9301</v>
      </c>
      <c r="F3863" s="160" t="s">
        <v>9302</v>
      </c>
      <c r="G3863" s="161" t="s">
        <v>9303</v>
      </c>
      <c r="H3863" s="161" t="s">
        <v>9304</v>
      </c>
    </row>
    <row r="3864" spans="2:17" x14ac:dyDescent="0.25">
      <c r="C3864" s="77"/>
      <c r="D3864" s="77"/>
      <c r="E3864" s="77"/>
      <c r="F3864" s="77"/>
      <c r="G3864" s="77"/>
      <c r="H3864" s="77"/>
      <c r="J3864" s="96" t="str">
        <f>IF(AND(C3864="",D3864="",E3864="",F3864="",G3864="",H3864=""),"Debe completar los datos de al menos un tutor del entrenamiento","")</f>
        <v>Debe completar los datos de al menos un tutor del entrenamiento</v>
      </c>
    </row>
    <row r="3865" spans="2:17" x14ac:dyDescent="0.25">
      <c r="C3865" s="77"/>
      <c r="D3865" s="77"/>
      <c r="E3865" s="77"/>
      <c r="F3865" s="77"/>
      <c r="G3865" s="77"/>
      <c r="H3865" s="77"/>
    </row>
    <row r="3866" spans="2:17" x14ac:dyDescent="0.25">
      <c r="C3866" s="77"/>
      <c r="D3866" s="77"/>
      <c r="E3866" s="77"/>
      <c r="F3866" s="77"/>
      <c r="G3866" s="77"/>
      <c r="H3866" s="77"/>
    </row>
    <row r="3867" spans="2:17" x14ac:dyDescent="0.25">
      <c r="C3867" s="77"/>
      <c r="D3867" s="77"/>
      <c r="E3867" s="77"/>
      <c r="F3867" s="77"/>
      <c r="G3867" s="77"/>
      <c r="H3867" s="77"/>
    </row>
    <row r="3868" spans="2:17" x14ac:dyDescent="0.25">
      <c r="C3868" s="77"/>
      <c r="D3868" s="77"/>
      <c r="E3868" s="77"/>
      <c r="F3868" s="77"/>
      <c r="G3868" s="77"/>
      <c r="H3868" s="77"/>
    </row>
    <row r="3869" spans="2:17" x14ac:dyDescent="0.25">
      <c r="C3869" s="77"/>
      <c r="D3869" s="77"/>
      <c r="E3869" s="77"/>
      <c r="F3869" s="77"/>
      <c r="G3869" s="77"/>
      <c r="H3869" s="77"/>
    </row>
    <row r="3872" spans="2:17" ht="15.75" x14ac:dyDescent="0.25">
      <c r="B3872" s="271" t="s">
        <v>9305</v>
      </c>
      <c r="C3872" s="271"/>
      <c r="D3872" s="271"/>
      <c r="E3872" s="271"/>
      <c r="F3872" s="271"/>
      <c r="G3872" s="271"/>
      <c r="H3872" s="271"/>
      <c r="I3872" s="271"/>
      <c r="J3872" s="271"/>
      <c r="K3872" s="271"/>
      <c r="L3872" s="271"/>
      <c r="M3872" s="271"/>
      <c r="N3872" s="271"/>
      <c r="O3872" s="271"/>
      <c r="P3872" s="271"/>
      <c r="Q3872" s="271"/>
    </row>
    <row r="3875" spans="3:8" ht="45" x14ac:dyDescent="0.25">
      <c r="C3875" s="72" t="s">
        <v>9215</v>
      </c>
      <c r="D3875" s="72" t="s">
        <v>9216</v>
      </c>
      <c r="E3875" s="72" t="s">
        <v>9217</v>
      </c>
      <c r="F3875" s="72" t="s">
        <v>9218</v>
      </c>
      <c r="G3875" s="72" t="s">
        <v>9219</v>
      </c>
      <c r="H3875" s="72" t="s">
        <v>9220</v>
      </c>
    </row>
    <row r="3876" spans="3:8" x14ac:dyDescent="0.25">
      <c r="C3876" s="123" t="s">
        <v>9221</v>
      </c>
      <c r="D3876" s="266">
        <f>D3712*H3712*D3714</f>
        <v>0</v>
      </c>
      <c r="E3876" s="120"/>
      <c r="F3876" s="119">
        <f>+D3876*E3876</f>
        <v>0</v>
      </c>
      <c r="G3876" s="120"/>
      <c r="H3876" s="119">
        <f t="shared" ref="H3876:H3880" si="18">+F3876-G3876</f>
        <v>0</v>
      </c>
    </row>
    <row r="3877" spans="3:8" x14ac:dyDescent="0.25">
      <c r="C3877" s="112" t="s">
        <v>9298</v>
      </c>
      <c r="D3877" s="266">
        <f>+D3712-D3876</f>
        <v>0</v>
      </c>
      <c r="E3877" s="120"/>
      <c r="F3877" s="119">
        <f>+D3877*E3877</f>
        <v>0</v>
      </c>
      <c r="G3877" s="120"/>
      <c r="H3877" s="119">
        <f t="shared" si="18"/>
        <v>0</v>
      </c>
    </row>
    <row r="3878" spans="3:8" x14ac:dyDescent="0.25">
      <c r="C3878" s="123" t="s">
        <v>9208</v>
      </c>
      <c r="D3878" s="266">
        <f>+E3765</f>
        <v>0</v>
      </c>
      <c r="E3878" s="120"/>
      <c r="F3878" s="119">
        <f>+D3878*E3878</f>
        <v>0</v>
      </c>
      <c r="G3878" s="120"/>
      <c r="H3878" s="119">
        <f t="shared" si="18"/>
        <v>0</v>
      </c>
    </row>
    <row r="3879" spans="3:8" x14ac:dyDescent="0.25">
      <c r="C3879" s="123" t="s">
        <v>9222</v>
      </c>
      <c r="D3879" s="266">
        <f>+E3765</f>
        <v>0</v>
      </c>
      <c r="E3879" s="120"/>
      <c r="F3879" s="119">
        <f>+D3879*E3879</f>
        <v>0</v>
      </c>
      <c r="G3879" s="120"/>
      <c r="H3879" s="119">
        <f t="shared" si="18"/>
        <v>0</v>
      </c>
    </row>
    <row r="3880" spans="3:8" x14ac:dyDescent="0.25">
      <c r="C3880" s="167" t="s">
        <v>9223</v>
      </c>
      <c r="D3880" s="266">
        <f>+E3765</f>
        <v>0</v>
      </c>
      <c r="E3880" s="120"/>
      <c r="F3880" s="119">
        <f>+D3880*E3880</f>
        <v>0</v>
      </c>
      <c r="G3880" s="120"/>
      <c r="H3880" s="119">
        <f t="shared" si="18"/>
        <v>0</v>
      </c>
    </row>
    <row r="3881" spans="3:8" x14ac:dyDescent="0.25">
      <c r="C3881" s="72" t="s">
        <v>7586</v>
      </c>
      <c r="D3881" s="74"/>
      <c r="E3881" s="141"/>
      <c r="F3881" s="141"/>
      <c r="G3881" s="119">
        <f>+G3876+G3877+G3878+G3879+G3880</f>
        <v>0</v>
      </c>
      <c r="H3881" s="119">
        <f>+H3876+H3877+H3878+H3879+H3880</f>
        <v>0</v>
      </c>
    </row>
    <row r="3884" spans="3:8" ht="15" customHeight="1" x14ac:dyDescent="0.25">
      <c r="D3884" s="434" t="s">
        <v>9322</v>
      </c>
      <c r="E3884" s="434"/>
      <c r="F3884" s="434"/>
    </row>
    <row r="3885" spans="3:8" x14ac:dyDescent="0.25">
      <c r="D3885" s="434"/>
      <c r="E3885" s="434"/>
      <c r="F3885" s="434"/>
    </row>
    <row r="3900" spans="2:17" x14ac:dyDescent="0.25">
      <c r="C3900" s="100" t="s">
        <v>9599</v>
      </c>
    </row>
    <row r="3902" spans="2:17" ht="15.75" x14ac:dyDescent="0.25">
      <c r="B3902" s="271" t="s">
        <v>7689</v>
      </c>
      <c r="C3902" s="271" t="s">
        <v>7689</v>
      </c>
      <c r="D3902" s="271"/>
      <c r="E3902" s="271"/>
      <c r="F3902" s="271"/>
      <c r="G3902" s="271"/>
      <c r="H3902" s="271"/>
      <c r="I3902" s="271"/>
      <c r="J3902" s="271"/>
      <c r="K3902" s="271"/>
      <c r="L3902" s="271"/>
      <c r="M3902" s="271"/>
      <c r="N3902" s="271"/>
      <c r="O3902" s="271"/>
      <c r="P3902" s="271"/>
      <c r="Q3902" s="271"/>
    </row>
    <row r="3906" spans="3:11" x14ac:dyDescent="0.25">
      <c r="C3906" s="20" t="s">
        <v>9276</v>
      </c>
      <c r="D3906" s="427"/>
      <c r="E3906" s="428"/>
      <c r="F3906" s="428"/>
      <c r="G3906" s="428"/>
      <c r="H3906" s="428"/>
      <c r="I3906" s="428"/>
      <c r="J3906" s="428"/>
      <c r="K3906" s="429"/>
    </row>
    <row r="3908" spans="3:11" x14ac:dyDescent="0.25">
      <c r="C3908" s="20" t="s">
        <v>7694</v>
      </c>
      <c r="D3908" s="78"/>
      <c r="F3908" s="20" t="s">
        <v>7695</v>
      </c>
      <c r="H3908" s="430"/>
      <c r="I3908" s="431"/>
    </row>
    <row r="3910" spans="3:11" x14ac:dyDescent="0.25">
      <c r="C3910" s="405" t="s">
        <v>7710</v>
      </c>
      <c r="D3910" s="406"/>
      <c r="E3910" s="406"/>
      <c r="F3910" s="406"/>
      <c r="G3910" s="406"/>
      <c r="H3910" s="406"/>
      <c r="I3910" s="406"/>
      <c r="J3910" s="407"/>
    </row>
    <row r="3911" spans="3:11" x14ac:dyDescent="0.25">
      <c r="C3911" s="57"/>
      <c r="D3911" s="58"/>
      <c r="E3911" s="58"/>
      <c r="F3911" s="58"/>
      <c r="G3911" s="58"/>
      <c r="H3911" s="58"/>
      <c r="I3911" s="58"/>
      <c r="J3911" s="59"/>
    </row>
    <row r="3912" spans="3:11" x14ac:dyDescent="0.25">
      <c r="C3912" s="63" t="s">
        <v>7697</v>
      </c>
      <c r="D3912" s="132"/>
      <c r="E3912" s="58"/>
      <c r="F3912" s="426" t="s">
        <v>9278</v>
      </c>
      <c r="G3912" s="426"/>
      <c r="H3912" s="133"/>
      <c r="I3912" s="58"/>
      <c r="J3912" s="59"/>
    </row>
    <row r="3913" spans="3:11" x14ac:dyDescent="0.25">
      <c r="C3913" s="57"/>
      <c r="D3913" s="58"/>
      <c r="E3913" s="58"/>
      <c r="F3913" s="58"/>
      <c r="G3913" s="58"/>
      <c r="H3913" s="58"/>
      <c r="I3913" s="58"/>
      <c r="J3913" s="59"/>
    </row>
    <row r="3914" spans="3:11" x14ac:dyDescent="0.25">
      <c r="C3914" s="63" t="s">
        <v>7696</v>
      </c>
      <c r="D3914" s="132"/>
      <c r="E3914" s="58"/>
      <c r="F3914" s="58"/>
      <c r="G3914" s="58"/>
      <c r="H3914" s="58"/>
      <c r="I3914" s="58"/>
      <c r="J3914" s="59"/>
    </row>
    <row r="3915" spans="3:11" x14ac:dyDescent="0.25">
      <c r="C3915" s="57"/>
      <c r="D3915" s="58"/>
      <c r="E3915" s="58"/>
      <c r="F3915" s="58"/>
      <c r="G3915" s="58"/>
      <c r="H3915" s="58"/>
      <c r="I3915" s="58"/>
      <c r="J3915" s="59"/>
    </row>
    <row r="3916" spans="3:11" x14ac:dyDescent="0.25">
      <c r="C3916" s="63" t="s">
        <v>7698</v>
      </c>
      <c r="D3916" s="132"/>
      <c r="E3916" s="58"/>
      <c r="F3916" s="58"/>
      <c r="G3916" s="58"/>
      <c r="H3916" s="58"/>
      <c r="I3916" s="58"/>
      <c r="J3916" s="59"/>
    </row>
    <row r="3917" spans="3:11" x14ac:dyDescent="0.25">
      <c r="C3917" s="57"/>
      <c r="D3917" s="58"/>
      <c r="E3917" s="58"/>
      <c r="F3917" s="58"/>
      <c r="G3917" s="58"/>
      <c r="H3917" s="58"/>
      <c r="I3917" s="58"/>
      <c r="J3917" s="59"/>
    </row>
    <row r="3918" spans="3:11" x14ac:dyDescent="0.25">
      <c r="C3918" s="408" t="str">
        <f>IF(D3914&gt;1,"Justifique cantidad de réplicas *","")</f>
        <v/>
      </c>
      <c r="D3918" s="409"/>
      <c r="E3918" s="304"/>
      <c r="F3918" s="304"/>
      <c r="G3918" s="304"/>
      <c r="H3918" s="304"/>
      <c r="I3918" s="304"/>
      <c r="J3918" s="59"/>
    </row>
    <row r="3919" spans="3:11" x14ac:dyDescent="0.25">
      <c r="C3919" s="60"/>
      <c r="D3919" s="61"/>
      <c r="E3919" s="61"/>
      <c r="F3919" s="61"/>
      <c r="G3919" s="61"/>
      <c r="H3919" s="61"/>
      <c r="I3919" s="61"/>
      <c r="J3919" s="62"/>
    </row>
    <row r="3921" spans="3:10" x14ac:dyDescent="0.25">
      <c r="C3921" s="279" t="s">
        <v>9277</v>
      </c>
      <c r="D3921" s="279"/>
      <c r="E3921" s="279"/>
      <c r="F3921" s="276"/>
      <c r="G3921" s="277"/>
      <c r="H3921" s="277"/>
      <c r="I3921" s="278"/>
    </row>
    <row r="3923" spans="3:10" x14ac:dyDescent="0.25">
      <c r="C3923" s="414" t="s">
        <v>9195</v>
      </c>
      <c r="D3923" s="415"/>
      <c r="E3923" s="415"/>
      <c r="F3923" s="415"/>
      <c r="G3923" s="415"/>
      <c r="H3923" s="415"/>
      <c r="I3923" s="415"/>
      <c r="J3923" s="416"/>
    </row>
    <row r="3925" spans="3:10" x14ac:dyDescent="0.25">
      <c r="C3925" s="20" t="s">
        <v>7566</v>
      </c>
      <c r="D3925" s="274"/>
      <c r="E3925" s="282"/>
      <c r="F3925" s="282"/>
      <c r="G3925" s="282"/>
      <c r="H3925" s="282"/>
      <c r="I3925" s="275"/>
    </row>
    <row r="3927" spans="3:10" x14ac:dyDescent="0.25">
      <c r="C3927" s="20" t="s">
        <v>7567</v>
      </c>
      <c r="D3927" s="79"/>
      <c r="F3927" s="20" t="s">
        <v>7568</v>
      </c>
      <c r="G3927" s="274"/>
      <c r="H3927" s="275"/>
    </row>
    <row r="3928" spans="3:10" x14ac:dyDescent="0.25">
      <c r="C3928" s="20"/>
      <c r="D3928" s="76" t="str">
        <f>IF(D3927&gt;0,VLOOKUP(D3927,Tablas!$K$5:$L$28,2,FALSE),"")</f>
        <v/>
      </c>
      <c r="E3928" s="19" t="str">
        <f>IF(D3927&gt;0,VLOOKUP(D3927,Tablas!$K$5:$M$28,3,FALSE),"")</f>
        <v/>
      </c>
      <c r="F3928" s="20"/>
      <c r="G3928" s="58"/>
    </row>
    <row r="3930" spans="3:10" x14ac:dyDescent="0.25">
      <c r="C3930" s="20" t="s">
        <v>7570</v>
      </c>
      <c r="D3930" s="79"/>
      <c r="F3930" s="20" t="s">
        <v>9226</v>
      </c>
      <c r="G3930" s="274"/>
      <c r="H3930" s="275"/>
    </row>
    <row r="3932" spans="3:10" x14ac:dyDescent="0.25">
      <c r="C3932" s="20" t="s">
        <v>7569</v>
      </c>
      <c r="D3932" s="79"/>
      <c r="F3932" s="20" t="s">
        <v>1180</v>
      </c>
      <c r="G3932" s="424" t="str">
        <f>IF(G3927&gt;0,VLOOKUP(I3932,Tablas!Y3804:AC6346,5,FALSE),"")</f>
        <v/>
      </c>
      <c r="H3932" s="425"/>
      <c r="I3932" s="19" t="str">
        <f>G3927&amp;D3927</f>
        <v/>
      </c>
    </row>
    <row r="3935" spans="3:10" x14ac:dyDescent="0.25">
      <c r="C3935" s="414" t="s">
        <v>9196</v>
      </c>
      <c r="D3935" s="415"/>
      <c r="E3935" s="415"/>
      <c r="F3935" s="415"/>
      <c r="G3935" s="415"/>
      <c r="H3935" s="415"/>
      <c r="I3935" s="415"/>
      <c r="J3935" s="416"/>
    </row>
    <row r="3937" spans="3:10" x14ac:dyDescent="0.25">
      <c r="C3937" s="20" t="s">
        <v>9198</v>
      </c>
      <c r="D3937" s="376"/>
      <c r="E3937" s="377"/>
      <c r="F3937" s="19" t="str">
        <f>IF(D3937=Tablas!$C$34,"Persona_Humana",IF(D3937=Tablas!$C$35,"Universidad",IF(D3937=Tablas!$C$36,"Escuela",IF(D3937=Tablas!$C$37,"Otras_Instituciones",""))))</f>
        <v/>
      </c>
    </row>
    <row r="3939" spans="3:10" x14ac:dyDescent="0.25">
      <c r="C3939" s="279" t="s">
        <v>9197</v>
      </c>
      <c r="D3939" s="421"/>
      <c r="E3939" s="399"/>
      <c r="F3939" s="400"/>
      <c r="G3939" s="400"/>
      <c r="H3939" s="400"/>
      <c r="I3939" s="400"/>
      <c r="J3939" s="401"/>
    </row>
    <row r="3941" spans="3:10" x14ac:dyDescent="0.25">
      <c r="C3941" s="75" t="str">
        <f>IF(OR(D3937=Tablas!$C$35,D3937=Tablas!$C$36,D3937=Tablas!$C$37),"Docentes","")</f>
        <v/>
      </c>
    </row>
    <row r="3943" spans="3:10" x14ac:dyDescent="0.25">
      <c r="C3943" s="179" t="str">
        <f>IF(OR(D3937=Tablas!$C$35,D3937=Tablas!$C$36,D3937=Tablas!$C$37),"CUIL/CUIT *","")</f>
        <v/>
      </c>
      <c r="D3943" s="179" t="str">
        <f>IF(OR(D3937=Tablas!$C$35,D3937=Tablas!$C$36,D3937=Tablas!$C$37),"Apellido *","")</f>
        <v/>
      </c>
      <c r="E3943" s="179" t="str">
        <f>IF(OR(D3937=Tablas!$C$35,D3937=Tablas!$C$36,D3937=Tablas!$C$37),"Nombre *","")</f>
        <v/>
      </c>
      <c r="F3943" s="179" t="str">
        <f>IF(OR(D3937=Tablas!$C$35,D3937=Tablas!$C$36,D3937=Tablas!$C$37),"Correo Electrónico *","")</f>
        <v/>
      </c>
      <c r="G3943" s="179" t="str">
        <f>IF(OR(D3937=Tablas!$C$35,D3937=Tablas!$C$36,D3937=Tablas!$C$37),"Trayectoria formativa del docente*","")</f>
        <v/>
      </c>
    </row>
    <row r="3944" spans="3:10" x14ac:dyDescent="0.25">
      <c r="C3944" s="177"/>
      <c r="D3944" s="178"/>
      <c r="E3944" s="178"/>
      <c r="F3944" s="178"/>
      <c r="G3944" s="178"/>
      <c r="I3944" s="96" t="str">
        <f>IF(AND(OR($D$137=Tablas!$C$35,$D$137=Tablas!$C$36,$D$137=Tablas!$C$37),C3944="",D3944="",E3944="",F3944="",G3944=""),"Debe completar los datos de al menos un docente del entrenamiento","")</f>
        <v/>
      </c>
    </row>
    <row r="3945" spans="3:10" x14ac:dyDescent="0.25">
      <c r="C3945" s="177"/>
      <c r="D3945" s="178"/>
      <c r="E3945" s="178"/>
      <c r="F3945" s="178"/>
      <c r="G3945" s="178"/>
    </row>
    <row r="3946" spans="3:10" x14ac:dyDescent="0.25">
      <c r="C3946" s="177"/>
      <c r="D3946" s="178"/>
      <c r="E3946" s="178"/>
      <c r="F3946" s="178"/>
      <c r="G3946" s="178"/>
    </row>
    <row r="3947" spans="3:10" x14ac:dyDescent="0.25">
      <c r="C3947" s="177"/>
      <c r="D3947" s="178"/>
      <c r="E3947" s="178"/>
      <c r="F3947" s="178"/>
      <c r="G3947" s="178"/>
    </row>
    <row r="3948" spans="3:10" x14ac:dyDescent="0.25">
      <c r="C3948" s="177"/>
      <c r="D3948" s="178"/>
      <c r="E3948" s="178"/>
      <c r="F3948" s="178"/>
      <c r="G3948" s="178"/>
    </row>
    <row r="3949" spans="3:10" x14ac:dyDescent="0.25">
      <c r="C3949" s="177"/>
      <c r="D3949" s="178"/>
      <c r="E3949" s="178"/>
      <c r="F3949" s="178"/>
      <c r="G3949" s="178"/>
    </row>
    <row r="3950" spans="3:10" x14ac:dyDescent="0.25">
      <c r="C3950" s="177"/>
      <c r="D3950" s="178"/>
      <c r="E3950" s="178"/>
      <c r="F3950" s="178"/>
      <c r="G3950" s="178"/>
    </row>
    <row r="3951" spans="3:10" x14ac:dyDescent="0.25">
      <c r="C3951" s="177"/>
      <c r="D3951" s="178"/>
      <c r="E3951" s="178"/>
      <c r="F3951" s="178"/>
      <c r="G3951" s="178"/>
    </row>
    <row r="3952" spans="3:10" x14ac:dyDescent="0.25">
      <c r="C3952" s="177"/>
      <c r="D3952" s="178"/>
      <c r="E3952" s="178"/>
      <c r="F3952" s="178"/>
      <c r="G3952" s="178"/>
    </row>
    <row r="3953" spans="2:17" x14ac:dyDescent="0.25">
      <c r="C3953" s="177"/>
      <c r="D3953" s="178"/>
      <c r="E3953" s="178"/>
      <c r="F3953" s="178"/>
      <c r="G3953" s="178"/>
    </row>
    <row r="3954" spans="2:17" x14ac:dyDescent="0.25">
      <c r="C3954" s="177"/>
      <c r="D3954" s="178"/>
      <c r="E3954" s="178"/>
      <c r="F3954" s="178"/>
      <c r="G3954" s="178"/>
    </row>
    <row r="3955" spans="2:17" x14ac:dyDescent="0.25">
      <c r="C3955" s="177"/>
      <c r="D3955" s="178"/>
      <c r="E3955" s="178"/>
      <c r="F3955" s="178"/>
      <c r="G3955" s="178"/>
    </row>
    <row r="3956" spans="2:17" x14ac:dyDescent="0.25">
      <c r="C3956" s="177"/>
      <c r="D3956" s="178"/>
      <c r="E3956" s="178"/>
      <c r="F3956" s="178"/>
      <c r="G3956" s="178"/>
    </row>
    <row r="3957" spans="2:17" x14ac:dyDescent="0.25">
      <c r="C3957" s="177"/>
      <c r="D3957" s="178"/>
      <c r="E3957" s="178"/>
      <c r="F3957" s="178"/>
      <c r="G3957" s="178"/>
    </row>
    <row r="3958" spans="2:17" x14ac:dyDescent="0.25">
      <c r="C3958" s="177"/>
      <c r="D3958" s="178"/>
      <c r="E3958" s="178"/>
      <c r="F3958" s="178"/>
      <c r="G3958" s="178"/>
    </row>
    <row r="3961" spans="2:17" ht="15.75" x14ac:dyDescent="0.25">
      <c r="B3961" s="271" t="s">
        <v>9201</v>
      </c>
      <c r="C3961" s="271"/>
      <c r="D3961" s="271"/>
      <c r="E3961" s="271"/>
      <c r="F3961" s="271"/>
      <c r="G3961" s="271"/>
      <c r="H3961" s="271"/>
      <c r="I3961" s="271"/>
      <c r="J3961" s="271"/>
      <c r="K3961" s="271"/>
      <c r="L3961" s="271"/>
      <c r="M3961" s="271"/>
      <c r="N3961" s="271"/>
      <c r="O3961" s="271"/>
      <c r="P3961" s="271"/>
      <c r="Q3961" s="271"/>
    </row>
    <row r="3964" spans="2:17" x14ac:dyDescent="0.25">
      <c r="D3964" s="102" t="s">
        <v>9202</v>
      </c>
      <c r="E3964" s="102" t="s">
        <v>9203</v>
      </c>
    </row>
    <row r="3965" spans="2:17" x14ac:dyDescent="0.25">
      <c r="C3965" s="64" t="s">
        <v>7585</v>
      </c>
      <c r="D3965" s="134"/>
      <c r="E3965" s="134"/>
    </row>
    <row r="3966" spans="2:17" x14ac:dyDescent="0.25">
      <c r="C3966" s="102" t="s">
        <v>7586</v>
      </c>
      <c r="D3966" s="64">
        <f>+D3965</f>
        <v>0</v>
      </c>
      <c r="E3966" s="64">
        <f>+E3965</f>
        <v>0</v>
      </c>
    </row>
    <row r="3968" spans="2:17" ht="15.75" x14ac:dyDescent="0.25">
      <c r="B3968" s="271" t="s">
        <v>9279</v>
      </c>
      <c r="C3968" s="271"/>
      <c r="D3968" s="271"/>
      <c r="E3968" s="271"/>
      <c r="F3968" s="271"/>
      <c r="G3968" s="271"/>
      <c r="H3968" s="271"/>
      <c r="I3968" s="271"/>
      <c r="J3968" s="271"/>
      <c r="K3968" s="271"/>
      <c r="L3968" s="271"/>
      <c r="M3968" s="271"/>
      <c r="N3968" s="271"/>
      <c r="O3968" s="271"/>
      <c r="P3968" s="271"/>
      <c r="Q3968" s="271"/>
    </row>
    <row r="3970" spans="3:16" x14ac:dyDescent="0.25">
      <c r="C3970" s="355" t="s">
        <v>9280</v>
      </c>
      <c r="D3970" s="355"/>
      <c r="E3970" s="355"/>
      <c r="F3970" s="355"/>
      <c r="G3970" s="355"/>
      <c r="H3970" s="433"/>
      <c r="I3970" s="164"/>
    </row>
    <row r="3972" spans="3:16" x14ac:dyDescent="0.25">
      <c r="C3972" s="20" t="str">
        <f>IF(I3970="SI","¿Cuántos? *","")</f>
        <v/>
      </c>
      <c r="D3972" s="187"/>
    </row>
    <row r="3974" spans="3:16" x14ac:dyDescent="0.25">
      <c r="C3974" s="288" t="str">
        <f>IF(I3970="SI","¿En qué puestos serán incorporados? *","")</f>
        <v/>
      </c>
      <c r="D3974" s="288"/>
      <c r="E3974" s="432"/>
      <c r="F3974" s="432"/>
      <c r="G3974" s="432"/>
      <c r="H3974" s="432"/>
      <c r="I3974" s="432"/>
      <c r="J3974" s="432"/>
      <c r="K3974" s="432"/>
      <c r="L3974" s="432"/>
      <c r="M3974" s="432"/>
      <c r="N3974" s="432"/>
      <c r="O3974" s="432"/>
      <c r="P3974" s="432"/>
    </row>
    <row r="3976" spans="3:16" x14ac:dyDescent="0.25">
      <c r="C3976" s="355" t="str">
        <f>IF(I3970="SI","Indique a que grupo pertenecen los desocupados a incorporar *","")</f>
        <v/>
      </c>
      <c r="D3976" s="355"/>
      <c r="E3976" s="355"/>
      <c r="F3976" s="355"/>
      <c r="G3976" s="355"/>
      <c r="H3976" s="355"/>
    </row>
    <row r="3978" spans="3:16" x14ac:dyDescent="0.25">
      <c r="C3978" s="38"/>
      <c r="D3978" s="38"/>
      <c r="E3978" s="166" t="str">
        <f>IF(I3970="SI","18 a 24 años","")</f>
        <v/>
      </c>
      <c r="F3978" s="166" t="str">
        <f>IF(I3970="SI","25 a 44 años","")</f>
        <v/>
      </c>
      <c r="G3978" s="166" t="str">
        <f>IF(I3970="SI","Mayores de 45 años","")</f>
        <v/>
      </c>
      <c r="H3978" s="166" t="str">
        <f>IF(I3970="SI","Total","")</f>
        <v/>
      </c>
    </row>
    <row r="3979" spans="3:16" x14ac:dyDescent="0.25">
      <c r="C3979" s="395" t="str">
        <f>IF(I3970="SI","En general","")</f>
        <v/>
      </c>
      <c r="D3979" s="395"/>
      <c r="E3979" s="188"/>
      <c r="F3979" s="188"/>
      <c r="G3979" s="188"/>
      <c r="H3979" s="189" t="str">
        <f>IF(I3970="SI",+E3979+F3979+G3979,"")</f>
        <v/>
      </c>
    </row>
    <row r="3980" spans="3:16" x14ac:dyDescent="0.25">
      <c r="C3980" s="395" t="str">
        <f>IF(I3970="SI","Con Discapacidad ","")</f>
        <v/>
      </c>
      <c r="D3980" s="395"/>
      <c r="E3980" s="188"/>
      <c r="F3980" s="188"/>
      <c r="G3980" s="188"/>
      <c r="H3980" s="189" t="str">
        <f>IF(I3970="SI",+E3980+F3980+G3980,"")</f>
        <v/>
      </c>
    </row>
    <row r="3981" spans="3:16" x14ac:dyDescent="0.25">
      <c r="C3981" s="395" t="str">
        <f>IF(I3970="SI","Incluidos en el Seguro de Capacitación y Empleo (SCyE)","")</f>
        <v/>
      </c>
      <c r="D3981" s="395"/>
      <c r="E3981" s="188"/>
      <c r="F3981" s="188"/>
      <c r="G3981" s="188"/>
      <c r="H3981" s="189" t="str">
        <f>IF(I3970="SI",+E3981+F3981+G3981,"")</f>
        <v/>
      </c>
    </row>
    <row r="3982" spans="3:16" x14ac:dyDescent="0.25">
      <c r="C3982" s="386" t="str">
        <f>IF(I3970="SI","Total","")</f>
        <v/>
      </c>
      <c r="D3982" s="386"/>
      <c r="E3982" s="189" t="str">
        <f>IF(I3970="SI",+E3979+E3980+E3981,"")</f>
        <v/>
      </c>
      <c r="F3982" s="189" t="str">
        <f>IF(I3970="SI",+F3981+F3980+F3979,"")</f>
        <v/>
      </c>
      <c r="G3982" s="189" t="str">
        <f>IF(I3970="SI",+G3981+G3980+G3979,"")</f>
        <v/>
      </c>
      <c r="H3982" s="189" t="str">
        <f>IF(I3970="SI",+H3979+H3980+H3981,"")</f>
        <v/>
      </c>
    </row>
    <row r="3985" spans="2:17" ht="15.75" x14ac:dyDescent="0.25">
      <c r="B3985" s="271" t="s">
        <v>9281</v>
      </c>
      <c r="C3985" s="271"/>
      <c r="D3985" s="271"/>
      <c r="E3985" s="271"/>
      <c r="F3985" s="271"/>
      <c r="G3985" s="271"/>
      <c r="H3985" s="271"/>
      <c r="I3985" s="271"/>
      <c r="J3985" s="271"/>
      <c r="K3985" s="271"/>
      <c r="L3985" s="271"/>
      <c r="M3985" s="271"/>
      <c r="N3985" s="271"/>
      <c r="O3985" s="271"/>
      <c r="P3985" s="271"/>
      <c r="Q3985" s="271"/>
    </row>
    <row r="3988" spans="2:17" ht="60" customHeight="1" x14ac:dyDescent="0.25">
      <c r="C3988" s="392" t="str">
        <f>IF('Empresa Cooperativa'!D3812=Tablas!C3804,"Tamaño de la empresa según dotación de personal","")</f>
        <v>Tamaño de la empresa según dotación de personal</v>
      </c>
      <c r="D3988" s="392" t="s">
        <v>9282</v>
      </c>
      <c r="E3988" s="435" t="s">
        <v>9286</v>
      </c>
      <c r="F3988" s="435"/>
      <c r="G3988" s="435"/>
    </row>
    <row r="3989" spans="2:17" ht="30" x14ac:dyDescent="0.25">
      <c r="C3989" s="392"/>
      <c r="D3989" s="392"/>
      <c r="E3989" s="110" t="s">
        <v>9283</v>
      </c>
      <c r="F3989" s="110" t="s">
        <v>9284</v>
      </c>
      <c r="G3989" s="169" t="s">
        <v>9285</v>
      </c>
    </row>
    <row r="3990" spans="2:17" x14ac:dyDescent="0.25">
      <c r="C3990" s="263" t="str">
        <f>IF(AND('Empresa Cooperativa'!$D$12=Tablas!$C$4,'Dotacion de personal'!$F$8&lt;=5),"Micro (hasta 5 trabajadores)",IF(AND('Empresa Cooperativa'!$D$12=Tablas!$C$4,'Dotacion de personal'!$F$8&gt;=6,'Dotacion de personal'!$F$8&lt;=15),"Pequeña (de 6 a 15 trabajadores)",IF(AND('Empresa Cooperativa'!$D$12=Tablas!$C$4,'Dotacion de personal'!$F$8&gt;=16,'Dotacion de personal'!$F$8&lt;=80),"Mediana (de 16 a 80 trabajadores)",IF(AND('Empresa Cooperativa'!$D$12=Tablas!$C$4,'Dotacion de personal'!$F$8&gt;80),"Grande (más de 80 trabajadores)",IF('Empresa Cooperativa'!$D$12=Tablas!$C$5,"Cooperativa de trabajo","")))))</f>
        <v/>
      </c>
      <c r="D3990" s="119" t="str">
        <f>IF(AND('Empresa Cooperativa'!$D$12=Tablas!$C$4,'Dotacion de personal'!$F$8&lt;=5),"5.400",IF(AND('Empresa Cooperativa'!$D$12=Tablas!$C$4,'Dotacion de personal'!$F$8&gt;=6,'Dotacion de personal'!$F$8&lt;=15),"4.900",IF(AND('Empresa Cooperativa'!$D$12=Tablas!$C$4,'Dotacion de personal'!$F$8&gt;=16,'Dotacion de personal'!$F$8&lt;=80),"4.200",IF(AND('Empresa Cooperativa'!$D$12=Tablas!$C$4,'Dotacion de personal'!$F$8&gt;80),"2.800",IF('Empresa Cooperativa'!$D$12=Tablas!$C$5,"5.400","")))))</f>
        <v/>
      </c>
      <c r="E3990" s="119" t="str">
        <f>IF(AND('Empresa Cooperativa'!$D$12=Tablas!$C$4,'Dotacion de personal'!$F$8&lt;=5),"0",IF(AND('Empresa Cooperativa'!$D$12=Tablas!$C$4,'Dotacion de personal'!$F$8&gt;=6,'Dotacion de personal'!$F$8&lt;=15),"500",IF(AND('Empresa Cooperativa'!$D$12=Tablas!$C$4,'Dotacion de personal'!$F$8&gt;=16,'Dotacion de personal'!$F$8&lt;=80),"1.200",IF(AND('Empresa Cooperativa'!$D$12=Tablas!$C$4,'Dotacion de personal'!$F$8&gt;80),"2.600",IF('Empresa Cooperativa'!$D$12=Tablas!$C$5,"0","")))))</f>
        <v/>
      </c>
      <c r="F3990" s="120"/>
      <c r="G3990" s="119" t="e">
        <f>+E3990+F3990</f>
        <v>#VALUE!</v>
      </c>
    </row>
    <row r="3993" spans="2:17" x14ac:dyDescent="0.25">
      <c r="C3993" s="436" t="s">
        <v>9287</v>
      </c>
      <c r="D3993" s="437"/>
      <c r="E3993" s="437"/>
      <c r="F3993" s="437"/>
      <c r="G3993" s="437"/>
      <c r="H3993" s="115"/>
      <c r="I3993" s="115"/>
      <c r="J3993" s="115"/>
    </row>
    <row r="3994" spans="2:17" ht="60" x14ac:dyDescent="0.25">
      <c r="C3994" s="169" t="s">
        <v>9288</v>
      </c>
      <c r="D3994" s="169" t="s">
        <v>9289</v>
      </c>
      <c r="E3994" s="169" t="s">
        <v>9321</v>
      </c>
      <c r="F3994" s="169" t="s">
        <v>9290</v>
      </c>
      <c r="G3994" s="169" t="s">
        <v>9291</v>
      </c>
      <c r="H3994" s="104"/>
      <c r="I3994" s="104"/>
      <c r="J3994" s="104"/>
      <c r="K3994" s="104"/>
    </row>
    <row r="3995" spans="2:17" x14ac:dyDescent="0.25">
      <c r="C3995" s="118">
        <f>+D3972</f>
        <v>0</v>
      </c>
      <c r="D3995" s="140" t="str">
        <f>+E3990</f>
        <v/>
      </c>
      <c r="E3995" s="139">
        <f>+D3916</f>
        <v>0</v>
      </c>
      <c r="F3995" s="120" t="e">
        <f>C3995*D3995*E3995</f>
        <v>#VALUE!</v>
      </c>
      <c r="G3995" s="135"/>
      <c r="H3995" s="116"/>
      <c r="I3995" s="58"/>
      <c r="J3995" s="58"/>
      <c r="K3995" s="58"/>
    </row>
    <row r="3996" spans="2:17" x14ac:dyDescent="0.25">
      <c r="C3996" s="58"/>
      <c r="D3996" s="58"/>
      <c r="E3996" s="58"/>
      <c r="F3996" s="58"/>
      <c r="G3996" s="58"/>
      <c r="H3996" s="58"/>
      <c r="I3996" s="58"/>
      <c r="J3996" s="58"/>
    </row>
    <row r="3997" spans="2:17" x14ac:dyDescent="0.25">
      <c r="C3997" s="113"/>
      <c r="D3997" s="114"/>
      <c r="E3997" s="58"/>
      <c r="F3997" s="58"/>
      <c r="G3997" s="58"/>
      <c r="H3997" s="58"/>
      <c r="I3997" s="58"/>
      <c r="J3997" s="58"/>
    </row>
    <row r="3998" spans="2:17" ht="15.75" x14ac:dyDescent="0.25">
      <c r="B3998" s="271" t="s">
        <v>9207</v>
      </c>
      <c r="C3998" s="271"/>
      <c r="D3998" s="271"/>
      <c r="E3998" s="271"/>
      <c r="F3998" s="271"/>
      <c r="G3998" s="271"/>
      <c r="H3998" s="271"/>
      <c r="I3998" s="271"/>
      <c r="J3998" s="271"/>
      <c r="K3998" s="271"/>
      <c r="L3998" s="271"/>
      <c r="M3998" s="271"/>
      <c r="N3998" s="271"/>
      <c r="O3998" s="271"/>
      <c r="P3998" s="271"/>
      <c r="Q3998" s="271"/>
    </row>
    <row r="4000" spans="2:17" x14ac:dyDescent="0.25">
      <c r="B4000" s="288"/>
      <c r="C4000" s="288"/>
      <c r="D4000" s="288"/>
      <c r="E4000" s="288"/>
      <c r="F4000" s="288"/>
      <c r="G4000" s="288"/>
      <c r="H4000" s="288"/>
      <c r="I4000" s="288"/>
      <c r="J4000" s="288"/>
      <c r="K4000" s="288"/>
      <c r="L4000" s="288"/>
      <c r="M4000" s="288"/>
      <c r="N4000" s="288"/>
      <c r="O4000" s="288"/>
      <c r="P4000" s="288"/>
      <c r="Q4000" s="288"/>
    </row>
    <row r="4002" spans="2:17" ht="45.75" customHeight="1" x14ac:dyDescent="0.25">
      <c r="D4002" s="390" t="s">
        <v>9292</v>
      </c>
      <c r="E4002" s="391"/>
      <c r="F4002" s="390" t="s">
        <v>9293</v>
      </c>
      <c r="G4002" s="391"/>
      <c r="H4002" s="390" t="s">
        <v>9294</v>
      </c>
      <c r="I4002" s="392"/>
      <c r="J4002" s="392"/>
    </row>
    <row r="4003" spans="2:17" x14ac:dyDescent="0.25">
      <c r="D4003" s="393"/>
      <c r="E4003" s="393"/>
      <c r="F4003" s="394"/>
      <c r="G4003" s="394"/>
      <c r="H4003" s="394"/>
      <c r="I4003" s="394"/>
      <c r="J4003" s="394"/>
    </row>
    <row r="4004" spans="2:17" x14ac:dyDescent="0.25">
      <c r="D4004" s="393"/>
      <c r="E4004" s="393"/>
      <c r="F4004" s="394"/>
      <c r="G4004" s="394"/>
      <c r="H4004" s="394"/>
      <c r="I4004" s="394"/>
      <c r="J4004" s="394"/>
    </row>
    <row r="4005" spans="2:17" x14ac:dyDescent="0.25">
      <c r="D4005" s="393"/>
      <c r="E4005" s="393"/>
      <c r="F4005" s="394"/>
      <c r="G4005" s="394"/>
      <c r="H4005" s="394"/>
      <c r="I4005" s="394"/>
      <c r="J4005" s="394"/>
    </row>
    <row r="4006" spans="2:17" x14ac:dyDescent="0.25">
      <c r="D4006" s="393"/>
      <c r="E4006" s="393"/>
      <c r="F4006" s="394"/>
      <c r="G4006" s="394"/>
      <c r="H4006" s="394"/>
      <c r="I4006" s="394"/>
      <c r="J4006" s="394"/>
    </row>
    <row r="4009" spans="2:17" ht="15.75" x14ac:dyDescent="0.25">
      <c r="B4009" s="271" t="s">
        <v>9210</v>
      </c>
      <c r="C4009" s="271"/>
      <c r="D4009" s="271"/>
      <c r="E4009" s="271"/>
      <c r="F4009" s="271"/>
      <c r="G4009" s="271"/>
      <c r="H4009" s="271"/>
      <c r="I4009" s="271"/>
      <c r="J4009" s="271"/>
      <c r="K4009" s="271"/>
      <c r="L4009" s="271"/>
      <c r="M4009" s="271"/>
      <c r="N4009" s="271"/>
      <c r="O4009" s="271"/>
      <c r="P4009" s="271"/>
      <c r="Q4009" s="271"/>
    </row>
    <row r="4012" spans="2:17" x14ac:dyDescent="0.25">
      <c r="C4012" s="20" t="s">
        <v>9211</v>
      </c>
    </row>
    <row r="4014" spans="2:17" x14ac:dyDescent="0.25">
      <c r="C4014" s="438"/>
      <c r="D4014" s="439"/>
      <c r="E4014" s="439"/>
      <c r="F4014" s="439"/>
      <c r="G4014" s="439"/>
      <c r="H4014" s="439"/>
      <c r="I4014" s="439"/>
      <c r="J4014" s="439"/>
      <c r="K4014" s="439"/>
      <c r="L4014" s="439"/>
      <c r="M4014" s="439"/>
      <c r="N4014" s="439"/>
      <c r="O4014" s="439"/>
      <c r="P4014" s="440"/>
    </row>
    <row r="4015" spans="2:17" x14ac:dyDescent="0.25">
      <c r="C4015" s="441"/>
      <c r="D4015" s="442"/>
      <c r="E4015" s="442"/>
      <c r="F4015" s="442"/>
      <c r="G4015" s="442"/>
      <c r="H4015" s="442"/>
      <c r="I4015" s="442"/>
      <c r="J4015" s="442"/>
      <c r="K4015" s="442"/>
      <c r="L4015" s="442"/>
      <c r="M4015" s="442"/>
      <c r="N4015" s="442"/>
      <c r="O4015" s="442"/>
      <c r="P4015" s="443"/>
    </row>
    <row r="4016" spans="2:17" x14ac:dyDescent="0.25">
      <c r="C4016" s="441"/>
      <c r="D4016" s="442"/>
      <c r="E4016" s="442"/>
      <c r="F4016" s="442"/>
      <c r="G4016" s="442"/>
      <c r="H4016" s="442"/>
      <c r="I4016" s="442"/>
      <c r="J4016" s="442"/>
      <c r="K4016" s="442"/>
      <c r="L4016" s="442"/>
      <c r="M4016" s="442"/>
      <c r="N4016" s="442"/>
      <c r="O4016" s="442"/>
      <c r="P4016" s="443"/>
    </row>
    <row r="4017" spans="3:16" x14ac:dyDescent="0.25">
      <c r="C4017" s="441"/>
      <c r="D4017" s="442"/>
      <c r="E4017" s="442"/>
      <c r="F4017" s="442"/>
      <c r="G4017" s="442"/>
      <c r="H4017" s="442"/>
      <c r="I4017" s="442"/>
      <c r="J4017" s="442"/>
      <c r="K4017" s="442"/>
      <c r="L4017" s="442"/>
      <c r="M4017" s="442"/>
      <c r="N4017" s="442"/>
      <c r="O4017" s="442"/>
      <c r="P4017" s="443"/>
    </row>
    <row r="4018" spans="3:16" x14ac:dyDescent="0.25">
      <c r="C4018" s="441"/>
      <c r="D4018" s="442"/>
      <c r="E4018" s="442"/>
      <c r="F4018" s="442"/>
      <c r="G4018" s="442"/>
      <c r="H4018" s="442"/>
      <c r="I4018" s="442"/>
      <c r="J4018" s="442"/>
      <c r="K4018" s="442"/>
      <c r="L4018" s="442"/>
      <c r="M4018" s="442"/>
      <c r="N4018" s="442"/>
      <c r="O4018" s="442"/>
      <c r="P4018" s="443"/>
    </row>
    <row r="4019" spans="3:16" x14ac:dyDescent="0.25">
      <c r="C4019" s="444"/>
      <c r="D4019" s="445"/>
      <c r="E4019" s="445"/>
      <c r="F4019" s="445"/>
      <c r="G4019" s="445"/>
      <c r="H4019" s="445"/>
      <c r="I4019" s="445"/>
      <c r="J4019" s="445"/>
      <c r="K4019" s="445"/>
      <c r="L4019" s="445"/>
      <c r="M4019" s="445"/>
      <c r="N4019" s="445"/>
      <c r="O4019" s="445"/>
      <c r="P4019" s="446"/>
    </row>
    <row r="4021" spans="3:16" x14ac:dyDescent="0.25">
      <c r="C4021" s="20" t="s">
        <v>9212</v>
      </c>
    </row>
    <row r="4023" spans="3:16" x14ac:dyDescent="0.25">
      <c r="C4023" s="438"/>
      <c r="D4023" s="439"/>
      <c r="E4023" s="439"/>
      <c r="F4023" s="439"/>
      <c r="G4023" s="439"/>
      <c r="H4023" s="439"/>
      <c r="I4023" s="439"/>
      <c r="J4023" s="439"/>
      <c r="K4023" s="439"/>
      <c r="L4023" s="439"/>
      <c r="M4023" s="439"/>
      <c r="N4023" s="439"/>
      <c r="O4023" s="439"/>
      <c r="P4023" s="440"/>
    </row>
    <row r="4024" spans="3:16" x14ac:dyDescent="0.25">
      <c r="C4024" s="441"/>
      <c r="D4024" s="442"/>
      <c r="E4024" s="442"/>
      <c r="F4024" s="442"/>
      <c r="G4024" s="442"/>
      <c r="H4024" s="442"/>
      <c r="I4024" s="442"/>
      <c r="J4024" s="442"/>
      <c r="K4024" s="442"/>
      <c r="L4024" s="442"/>
      <c r="M4024" s="442"/>
      <c r="N4024" s="442"/>
      <c r="O4024" s="442"/>
      <c r="P4024" s="443"/>
    </row>
    <row r="4025" spans="3:16" x14ac:dyDescent="0.25">
      <c r="C4025" s="441"/>
      <c r="D4025" s="442"/>
      <c r="E4025" s="442"/>
      <c r="F4025" s="442"/>
      <c r="G4025" s="442"/>
      <c r="H4025" s="442"/>
      <c r="I4025" s="442"/>
      <c r="J4025" s="442"/>
      <c r="K4025" s="442"/>
      <c r="L4025" s="442"/>
      <c r="M4025" s="442"/>
      <c r="N4025" s="442"/>
      <c r="O4025" s="442"/>
      <c r="P4025" s="443"/>
    </row>
    <row r="4026" spans="3:16" x14ac:dyDescent="0.25">
      <c r="C4026" s="441"/>
      <c r="D4026" s="442"/>
      <c r="E4026" s="442"/>
      <c r="F4026" s="442"/>
      <c r="G4026" s="442"/>
      <c r="H4026" s="442"/>
      <c r="I4026" s="442"/>
      <c r="J4026" s="442"/>
      <c r="K4026" s="442"/>
      <c r="L4026" s="442"/>
      <c r="M4026" s="442"/>
      <c r="N4026" s="442"/>
      <c r="O4026" s="442"/>
      <c r="P4026" s="443"/>
    </row>
    <row r="4027" spans="3:16" x14ac:dyDescent="0.25">
      <c r="C4027" s="441"/>
      <c r="D4027" s="442"/>
      <c r="E4027" s="442"/>
      <c r="F4027" s="442"/>
      <c r="G4027" s="442"/>
      <c r="H4027" s="442"/>
      <c r="I4027" s="442"/>
      <c r="J4027" s="442"/>
      <c r="K4027" s="442"/>
      <c r="L4027" s="442"/>
      <c r="M4027" s="442"/>
      <c r="N4027" s="442"/>
      <c r="O4027" s="442"/>
      <c r="P4027" s="443"/>
    </row>
    <row r="4028" spans="3:16" x14ac:dyDescent="0.25">
      <c r="C4028" s="444"/>
      <c r="D4028" s="445"/>
      <c r="E4028" s="445"/>
      <c r="F4028" s="445"/>
      <c r="G4028" s="445"/>
      <c r="H4028" s="445"/>
      <c r="I4028" s="445"/>
      <c r="J4028" s="445"/>
      <c r="K4028" s="445"/>
      <c r="L4028" s="445"/>
      <c r="M4028" s="445"/>
      <c r="N4028" s="445"/>
      <c r="O4028" s="445"/>
      <c r="P4028" s="446"/>
    </row>
    <row r="4030" spans="3:16" x14ac:dyDescent="0.25">
      <c r="C4030" s="20" t="s">
        <v>9295</v>
      </c>
    </row>
    <row r="4032" spans="3:16" x14ac:dyDescent="0.25">
      <c r="C4032" s="438"/>
      <c r="D4032" s="439"/>
      <c r="E4032" s="439"/>
      <c r="F4032" s="439"/>
      <c r="G4032" s="439"/>
      <c r="H4032" s="439"/>
      <c r="I4032" s="439"/>
      <c r="J4032" s="439"/>
      <c r="K4032" s="439"/>
      <c r="L4032" s="439"/>
      <c r="M4032" s="439"/>
      <c r="N4032" s="439"/>
      <c r="O4032" s="439"/>
      <c r="P4032" s="440"/>
    </row>
    <row r="4033" spans="3:16" x14ac:dyDescent="0.25">
      <c r="C4033" s="441"/>
      <c r="D4033" s="442"/>
      <c r="E4033" s="442"/>
      <c r="F4033" s="442"/>
      <c r="G4033" s="442"/>
      <c r="H4033" s="442"/>
      <c r="I4033" s="442"/>
      <c r="J4033" s="442"/>
      <c r="K4033" s="442"/>
      <c r="L4033" s="442"/>
      <c r="M4033" s="442"/>
      <c r="N4033" s="442"/>
      <c r="O4033" s="442"/>
      <c r="P4033" s="443"/>
    </row>
    <row r="4034" spans="3:16" x14ac:dyDescent="0.25">
      <c r="C4034" s="441"/>
      <c r="D4034" s="442"/>
      <c r="E4034" s="442"/>
      <c r="F4034" s="442"/>
      <c r="G4034" s="442"/>
      <c r="H4034" s="442"/>
      <c r="I4034" s="442"/>
      <c r="J4034" s="442"/>
      <c r="K4034" s="442"/>
      <c r="L4034" s="442"/>
      <c r="M4034" s="442"/>
      <c r="N4034" s="442"/>
      <c r="O4034" s="442"/>
      <c r="P4034" s="443"/>
    </row>
    <row r="4035" spans="3:16" x14ac:dyDescent="0.25">
      <c r="C4035" s="441"/>
      <c r="D4035" s="442"/>
      <c r="E4035" s="442"/>
      <c r="F4035" s="442"/>
      <c r="G4035" s="442"/>
      <c r="H4035" s="442"/>
      <c r="I4035" s="442"/>
      <c r="J4035" s="442"/>
      <c r="K4035" s="442"/>
      <c r="L4035" s="442"/>
      <c r="M4035" s="442"/>
      <c r="N4035" s="442"/>
      <c r="O4035" s="442"/>
      <c r="P4035" s="443"/>
    </row>
    <row r="4036" spans="3:16" x14ac:dyDescent="0.25">
      <c r="C4036" s="441"/>
      <c r="D4036" s="442"/>
      <c r="E4036" s="442"/>
      <c r="F4036" s="442"/>
      <c r="G4036" s="442"/>
      <c r="H4036" s="442"/>
      <c r="I4036" s="442"/>
      <c r="J4036" s="442"/>
      <c r="K4036" s="442"/>
      <c r="L4036" s="442"/>
      <c r="M4036" s="442"/>
      <c r="N4036" s="442"/>
      <c r="O4036" s="442"/>
      <c r="P4036" s="443"/>
    </row>
    <row r="4037" spans="3:16" x14ac:dyDescent="0.25">
      <c r="C4037" s="444"/>
      <c r="D4037" s="445"/>
      <c r="E4037" s="445"/>
      <c r="F4037" s="445"/>
      <c r="G4037" s="445"/>
      <c r="H4037" s="445"/>
      <c r="I4037" s="445"/>
      <c r="J4037" s="445"/>
      <c r="K4037" s="445"/>
      <c r="L4037" s="445"/>
      <c r="M4037" s="445"/>
      <c r="N4037" s="445"/>
      <c r="O4037" s="445"/>
      <c r="P4037" s="446"/>
    </row>
    <row r="4039" spans="3:16" x14ac:dyDescent="0.25">
      <c r="C4039" s="20" t="s">
        <v>9296</v>
      </c>
    </row>
    <row r="4041" spans="3:16" x14ac:dyDescent="0.25">
      <c r="C4041" s="438"/>
      <c r="D4041" s="439"/>
      <c r="E4041" s="439"/>
      <c r="F4041" s="439"/>
      <c r="G4041" s="439"/>
      <c r="H4041" s="439"/>
      <c r="I4041" s="439"/>
      <c r="J4041" s="439"/>
      <c r="K4041" s="439"/>
      <c r="L4041" s="439"/>
      <c r="M4041" s="439"/>
      <c r="N4041" s="439"/>
      <c r="O4041" s="439"/>
      <c r="P4041" s="440"/>
    </row>
    <row r="4042" spans="3:16" x14ac:dyDescent="0.25">
      <c r="C4042" s="441"/>
      <c r="D4042" s="442"/>
      <c r="E4042" s="442"/>
      <c r="F4042" s="442"/>
      <c r="G4042" s="442"/>
      <c r="H4042" s="442"/>
      <c r="I4042" s="442"/>
      <c r="J4042" s="442"/>
      <c r="K4042" s="442"/>
      <c r="L4042" s="442"/>
      <c r="M4042" s="442"/>
      <c r="N4042" s="442"/>
      <c r="O4042" s="442"/>
      <c r="P4042" s="443"/>
    </row>
    <row r="4043" spans="3:16" x14ac:dyDescent="0.25">
      <c r="C4043" s="441"/>
      <c r="D4043" s="442"/>
      <c r="E4043" s="442"/>
      <c r="F4043" s="442"/>
      <c r="G4043" s="442"/>
      <c r="H4043" s="442"/>
      <c r="I4043" s="442"/>
      <c r="J4043" s="442"/>
      <c r="K4043" s="442"/>
      <c r="L4043" s="442"/>
      <c r="M4043" s="442"/>
      <c r="N4043" s="442"/>
      <c r="O4043" s="442"/>
      <c r="P4043" s="443"/>
    </row>
    <row r="4044" spans="3:16" x14ac:dyDescent="0.25">
      <c r="C4044" s="441"/>
      <c r="D4044" s="442"/>
      <c r="E4044" s="442"/>
      <c r="F4044" s="442"/>
      <c r="G4044" s="442"/>
      <c r="H4044" s="442"/>
      <c r="I4044" s="442"/>
      <c r="J4044" s="442"/>
      <c r="K4044" s="442"/>
      <c r="L4044" s="442"/>
      <c r="M4044" s="442"/>
      <c r="N4044" s="442"/>
      <c r="O4044" s="442"/>
      <c r="P4044" s="443"/>
    </row>
    <row r="4045" spans="3:16" x14ac:dyDescent="0.25">
      <c r="C4045" s="441"/>
      <c r="D4045" s="442"/>
      <c r="E4045" s="442"/>
      <c r="F4045" s="442"/>
      <c r="G4045" s="442"/>
      <c r="H4045" s="442"/>
      <c r="I4045" s="442"/>
      <c r="J4045" s="442"/>
      <c r="K4045" s="442"/>
      <c r="L4045" s="442"/>
      <c r="M4045" s="442"/>
      <c r="N4045" s="442"/>
      <c r="O4045" s="442"/>
      <c r="P4045" s="443"/>
    </row>
    <row r="4046" spans="3:16" x14ac:dyDescent="0.25">
      <c r="C4046" s="444"/>
      <c r="D4046" s="445"/>
      <c r="E4046" s="445"/>
      <c r="F4046" s="445"/>
      <c r="G4046" s="445"/>
      <c r="H4046" s="445"/>
      <c r="I4046" s="445"/>
      <c r="J4046" s="445"/>
      <c r="K4046" s="445"/>
      <c r="L4046" s="445"/>
      <c r="M4046" s="445"/>
      <c r="N4046" s="445"/>
      <c r="O4046" s="445"/>
      <c r="P4046" s="446"/>
    </row>
    <row r="4048" spans="3:16" x14ac:dyDescent="0.25">
      <c r="C4048" s="20" t="s">
        <v>9297</v>
      </c>
    </row>
    <row r="4050" spans="2:17" x14ac:dyDescent="0.25">
      <c r="C4050" s="438"/>
      <c r="D4050" s="439"/>
      <c r="E4050" s="439"/>
      <c r="F4050" s="439"/>
      <c r="G4050" s="439"/>
      <c r="H4050" s="439"/>
      <c r="I4050" s="439"/>
      <c r="J4050" s="439"/>
      <c r="K4050" s="439"/>
      <c r="L4050" s="439"/>
      <c r="M4050" s="439"/>
      <c r="N4050" s="439"/>
      <c r="O4050" s="439"/>
      <c r="P4050" s="440"/>
    </row>
    <row r="4051" spans="2:17" x14ac:dyDescent="0.25">
      <c r="C4051" s="441"/>
      <c r="D4051" s="442"/>
      <c r="E4051" s="442"/>
      <c r="F4051" s="442"/>
      <c r="G4051" s="442"/>
      <c r="H4051" s="442"/>
      <c r="I4051" s="442"/>
      <c r="J4051" s="442"/>
      <c r="K4051" s="442"/>
      <c r="L4051" s="442"/>
      <c r="M4051" s="442"/>
      <c r="N4051" s="442"/>
      <c r="O4051" s="442"/>
      <c r="P4051" s="443"/>
    </row>
    <row r="4052" spans="2:17" x14ac:dyDescent="0.25">
      <c r="C4052" s="441"/>
      <c r="D4052" s="442"/>
      <c r="E4052" s="442"/>
      <c r="F4052" s="442"/>
      <c r="G4052" s="442"/>
      <c r="H4052" s="442"/>
      <c r="I4052" s="442"/>
      <c r="J4052" s="442"/>
      <c r="K4052" s="442"/>
      <c r="L4052" s="442"/>
      <c r="M4052" s="442"/>
      <c r="N4052" s="442"/>
      <c r="O4052" s="442"/>
      <c r="P4052" s="443"/>
    </row>
    <row r="4053" spans="2:17" x14ac:dyDescent="0.25">
      <c r="C4053" s="441"/>
      <c r="D4053" s="442"/>
      <c r="E4053" s="442"/>
      <c r="F4053" s="442"/>
      <c r="G4053" s="442"/>
      <c r="H4053" s="442"/>
      <c r="I4053" s="442"/>
      <c r="J4053" s="442"/>
      <c r="K4053" s="442"/>
      <c r="L4053" s="442"/>
      <c r="M4053" s="442"/>
      <c r="N4053" s="442"/>
      <c r="O4053" s="442"/>
      <c r="P4053" s="443"/>
    </row>
    <row r="4054" spans="2:17" x14ac:dyDescent="0.25">
      <c r="C4054" s="441"/>
      <c r="D4054" s="442"/>
      <c r="E4054" s="442"/>
      <c r="F4054" s="442"/>
      <c r="G4054" s="442"/>
      <c r="H4054" s="442"/>
      <c r="I4054" s="442"/>
      <c r="J4054" s="442"/>
      <c r="K4054" s="442"/>
      <c r="L4054" s="442"/>
      <c r="M4054" s="442"/>
      <c r="N4054" s="442"/>
      <c r="O4054" s="442"/>
      <c r="P4054" s="443"/>
    </row>
    <row r="4055" spans="2:17" x14ac:dyDescent="0.25">
      <c r="C4055" s="444"/>
      <c r="D4055" s="445"/>
      <c r="E4055" s="445"/>
      <c r="F4055" s="445"/>
      <c r="G4055" s="445"/>
      <c r="H4055" s="445"/>
      <c r="I4055" s="445"/>
      <c r="J4055" s="445"/>
      <c r="K4055" s="445"/>
      <c r="L4055" s="445"/>
      <c r="M4055" s="445"/>
      <c r="N4055" s="445"/>
      <c r="O4055" s="445"/>
      <c r="P4055" s="446"/>
    </row>
    <row r="4058" spans="2:17" ht="15.75" x14ac:dyDescent="0.25">
      <c r="B4058" s="271" t="s">
        <v>9298</v>
      </c>
      <c r="C4058" s="271"/>
      <c r="D4058" s="271"/>
      <c r="E4058" s="271"/>
      <c r="F4058" s="271"/>
      <c r="G4058" s="271"/>
      <c r="H4058" s="271"/>
      <c r="I4058" s="271"/>
      <c r="J4058" s="271"/>
      <c r="K4058" s="271"/>
      <c r="L4058" s="271"/>
      <c r="M4058" s="271"/>
      <c r="N4058" s="271"/>
      <c r="O4058" s="271"/>
      <c r="P4058" s="271"/>
      <c r="Q4058" s="271"/>
    </row>
    <row r="4060" spans="2:17" x14ac:dyDescent="0.25">
      <c r="C4060" s="20" t="s">
        <v>9319</v>
      </c>
      <c r="D4060" s="132"/>
    </row>
    <row r="4063" spans="2:17" ht="39.75" customHeight="1" x14ac:dyDescent="0.25">
      <c r="C4063" s="161" t="s">
        <v>9299</v>
      </c>
      <c r="D4063" s="161" t="s">
        <v>9300</v>
      </c>
      <c r="E4063" s="161" t="s">
        <v>9301</v>
      </c>
      <c r="F4063" s="160" t="s">
        <v>9302</v>
      </c>
      <c r="G4063" s="161" t="s">
        <v>9303</v>
      </c>
      <c r="H4063" s="161" t="s">
        <v>9304</v>
      </c>
    </row>
    <row r="4064" spans="2:17" x14ac:dyDescent="0.25">
      <c r="C4064" s="77"/>
      <c r="D4064" s="77"/>
      <c r="E4064" s="77"/>
      <c r="F4064" s="77"/>
      <c r="G4064" s="77"/>
      <c r="H4064" s="77"/>
      <c r="J4064" s="96" t="str">
        <f>IF(AND(C4064="",D4064="",E4064="",F4064="",G4064="",H4064=""),"Debe completar los datos de al menos un tutor del entrenamiento","")</f>
        <v>Debe completar los datos de al menos un tutor del entrenamiento</v>
      </c>
    </row>
    <row r="4065" spans="2:17" x14ac:dyDescent="0.25">
      <c r="C4065" s="77"/>
      <c r="D4065" s="77"/>
      <c r="E4065" s="77"/>
      <c r="F4065" s="77"/>
      <c r="G4065" s="77"/>
      <c r="H4065" s="77"/>
    </row>
    <row r="4066" spans="2:17" x14ac:dyDescent="0.25">
      <c r="C4066" s="77"/>
      <c r="D4066" s="77"/>
      <c r="E4066" s="77"/>
      <c r="F4066" s="77"/>
      <c r="G4066" s="77"/>
      <c r="H4066" s="77"/>
    </row>
    <row r="4067" spans="2:17" x14ac:dyDescent="0.25">
      <c r="C4067" s="77"/>
      <c r="D4067" s="77"/>
      <c r="E4067" s="77"/>
      <c r="F4067" s="77"/>
      <c r="G4067" s="77"/>
      <c r="H4067" s="77"/>
    </row>
    <row r="4068" spans="2:17" x14ac:dyDescent="0.25">
      <c r="C4068" s="77"/>
      <c r="D4068" s="77"/>
      <c r="E4068" s="77"/>
      <c r="F4068" s="77"/>
      <c r="G4068" s="77"/>
      <c r="H4068" s="77"/>
    </row>
    <row r="4069" spans="2:17" x14ac:dyDescent="0.25">
      <c r="C4069" s="77"/>
      <c r="D4069" s="77"/>
      <c r="E4069" s="77"/>
      <c r="F4069" s="77"/>
      <c r="G4069" s="77"/>
      <c r="H4069" s="77"/>
    </row>
    <row r="4072" spans="2:17" ht="15.75" x14ac:dyDescent="0.25">
      <c r="B4072" s="271" t="s">
        <v>9305</v>
      </c>
      <c r="C4072" s="271"/>
      <c r="D4072" s="271"/>
      <c r="E4072" s="271"/>
      <c r="F4072" s="271"/>
      <c r="G4072" s="271"/>
      <c r="H4072" s="271"/>
      <c r="I4072" s="271"/>
      <c r="J4072" s="271"/>
      <c r="K4072" s="271"/>
      <c r="L4072" s="271"/>
      <c r="M4072" s="271"/>
      <c r="N4072" s="271"/>
      <c r="O4072" s="271"/>
      <c r="P4072" s="271"/>
      <c r="Q4072" s="271"/>
    </row>
    <row r="4075" spans="2:17" ht="45" x14ac:dyDescent="0.25">
      <c r="C4075" s="72" t="s">
        <v>9215</v>
      </c>
      <c r="D4075" s="72" t="s">
        <v>9216</v>
      </c>
      <c r="E4075" s="72" t="s">
        <v>9217</v>
      </c>
      <c r="F4075" s="72" t="s">
        <v>9218</v>
      </c>
      <c r="G4075" s="72" t="s">
        <v>9219</v>
      </c>
      <c r="H4075" s="72" t="s">
        <v>9220</v>
      </c>
    </row>
    <row r="4076" spans="2:17" x14ac:dyDescent="0.25">
      <c r="C4076" s="123" t="s">
        <v>9221</v>
      </c>
      <c r="D4076" s="266">
        <f>D3912*H3912*D3914</f>
        <v>0</v>
      </c>
      <c r="E4076" s="120"/>
      <c r="F4076" s="119">
        <f>+D4076*E4076</f>
        <v>0</v>
      </c>
      <c r="G4076" s="120"/>
      <c r="H4076" s="119">
        <f t="shared" ref="H4076:H4080" si="19">+F4076-G4076</f>
        <v>0</v>
      </c>
    </row>
    <row r="4077" spans="2:17" x14ac:dyDescent="0.25">
      <c r="C4077" s="112" t="s">
        <v>9298</v>
      </c>
      <c r="D4077" s="266">
        <f>+D3912-D4076</f>
        <v>0</v>
      </c>
      <c r="E4077" s="120"/>
      <c r="F4077" s="119">
        <f>+D4077*E4077</f>
        <v>0</v>
      </c>
      <c r="G4077" s="120"/>
      <c r="H4077" s="119">
        <f t="shared" si="19"/>
        <v>0</v>
      </c>
    </row>
    <row r="4078" spans="2:17" x14ac:dyDescent="0.25">
      <c r="C4078" s="123" t="s">
        <v>9208</v>
      </c>
      <c r="D4078" s="266">
        <f>+E3965</f>
        <v>0</v>
      </c>
      <c r="E4078" s="120"/>
      <c r="F4078" s="119">
        <f>+D4078*E4078</f>
        <v>0</v>
      </c>
      <c r="G4078" s="120"/>
      <c r="H4078" s="119">
        <f t="shared" si="19"/>
        <v>0</v>
      </c>
    </row>
    <row r="4079" spans="2:17" x14ac:dyDescent="0.25">
      <c r="C4079" s="123" t="s">
        <v>9222</v>
      </c>
      <c r="D4079" s="266">
        <f>+E3965</f>
        <v>0</v>
      </c>
      <c r="E4079" s="120"/>
      <c r="F4079" s="119">
        <f>+D4079*E4079</f>
        <v>0</v>
      </c>
      <c r="G4079" s="120"/>
      <c r="H4079" s="119">
        <f t="shared" si="19"/>
        <v>0</v>
      </c>
    </row>
    <row r="4080" spans="2:17" x14ac:dyDescent="0.25">
      <c r="C4080" s="167" t="s">
        <v>9223</v>
      </c>
      <c r="D4080" s="266">
        <f>+E3965</f>
        <v>0</v>
      </c>
      <c r="E4080" s="120"/>
      <c r="F4080" s="119">
        <f>+D4080*E4080</f>
        <v>0</v>
      </c>
      <c r="G4080" s="120"/>
      <c r="H4080" s="119">
        <f t="shared" si="19"/>
        <v>0</v>
      </c>
    </row>
    <row r="4081" spans="3:8" x14ac:dyDescent="0.25">
      <c r="C4081" s="72" t="s">
        <v>7586</v>
      </c>
      <c r="D4081" s="74"/>
      <c r="E4081" s="141"/>
      <c r="F4081" s="141"/>
      <c r="G4081" s="119">
        <f>+G4076+G4077+G4078+G4079+G4080</f>
        <v>0</v>
      </c>
      <c r="H4081" s="119">
        <f>+H4076+H4077+H4078+H4079+H4080</f>
        <v>0</v>
      </c>
    </row>
    <row r="4084" spans="3:8" ht="15" customHeight="1" x14ac:dyDescent="0.25">
      <c r="D4084" s="434" t="s">
        <v>9322</v>
      </c>
      <c r="E4084" s="434"/>
      <c r="F4084" s="434"/>
    </row>
    <row r="4085" spans="3:8" x14ac:dyDescent="0.25">
      <c r="D4085" s="434"/>
      <c r="E4085" s="434"/>
      <c r="F4085" s="434"/>
    </row>
  </sheetData>
  <sheetProtection algorithmName="SHA-512" hashValue="CfQCIuVOWmGKL9ycoE+eU43KCSzEQ0pZX14eh4Z7T5JJlsXkFrjIts7b+FhiZc9rggW4uXF08yDJEapGtIM3Mg==" saltValue="x8L6d8opTHJEFWjXfT0nDQ==" spinCount="100000" sheet="1" objects="1" scenarios="1"/>
  <mergeCells count="1006">
    <mergeCell ref="B2:D2"/>
    <mergeCell ref="F2:G2"/>
    <mergeCell ref="H2:N2"/>
    <mergeCell ref="C4050:P4055"/>
    <mergeCell ref="B4058:Q4058"/>
    <mergeCell ref="B4072:Q4072"/>
    <mergeCell ref="D4084:F4085"/>
    <mergeCell ref="B4009:Q4009"/>
    <mergeCell ref="C4014:P4019"/>
    <mergeCell ref="C4023:P4028"/>
    <mergeCell ref="C4032:P4037"/>
    <mergeCell ref="C4041:P4046"/>
    <mergeCell ref="B4000:Q4000"/>
    <mergeCell ref="D4002:E4002"/>
    <mergeCell ref="F4002:G4002"/>
    <mergeCell ref="H4002:J4002"/>
    <mergeCell ref="D4003:E4006"/>
    <mergeCell ref="F4003:G4006"/>
    <mergeCell ref="H4003:J4006"/>
    <mergeCell ref="C3988:C3989"/>
    <mergeCell ref="D3988:D3989"/>
    <mergeCell ref="E3988:G3988"/>
    <mergeCell ref="C3993:G3993"/>
    <mergeCell ref="B3998:Q3998"/>
    <mergeCell ref="C3979:D3979"/>
    <mergeCell ref="C3980:D3980"/>
    <mergeCell ref="C3981:D3981"/>
    <mergeCell ref="C3982:D3982"/>
    <mergeCell ref="B3985:Q3985"/>
    <mergeCell ref="B3968:Q3968"/>
    <mergeCell ref="C3970:H3970"/>
    <mergeCell ref="C3974:D3974"/>
    <mergeCell ref="E3974:P3974"/>
    <mergeCell ref="C3976:H3976"/>
    <mergeCell ref="C3935:J3935"/>
    <mergeCell ref="D3937:E3937"/>
    <mergeCell ref="C3939:D3939"/>
    <mergeCell ref="E3939:J3939"/>
    <mergeCell ref="B3961:Q3961"/>
    <mergeCell ref="C3923:J3923"/>
    <mergeCell ref="D3925:I3925"/>
    <mergeCell ref="G3927:H3927"/>
    <mergeCell ref="G3930:H3930"/>
    <mergeCell ref="G3932:H3932"/>
    <mergeCell ref="C3910:J3910"/>
    <mergeCell ref="F3912:G3912"/>
    <mergeCell ref="C3918:D3918"/>
    <mergeCell ref="E3918:I3918"/>
    <mergeCell ref="C3921:E3921"/>
    <mergeCell ref="F3921:I3921"/>
    <mergeCell ref="B3872:Q3872"/>
    <mergeCell ref="D3884:F3885"/>
    <mergeCell ref="B3902:Q3902"/>
    <mergeCell ref="D3906:K3906"/>
    <mergeCell ref="H3908:I3908"/>
    <mergeCell ref="C3823:P3828"/>
    <mergeCell ref="C3832:P3837"/>
    <mergeCell ref="C3841:P3846"/>
    <mergeCell ref="C3850:P3855"/>
    <mergeCell ref="B3858:Q3858"/>
    <mergeCell ref="D3803:E3806"/>
    <mergeCell ref="F3803:G3806"/>
    <mergeCell ref="H3803:J3806"/>
    <mergeCell ref="B3809:Q3809"/>
    <mergeCell ref="C3814:P3819"/>
    <mergeCell ref="B3798:Q3798"/>
    <mergeCell ref="B3800:Q3800"/>
    <mergeCell ref="D3802:E3802"/>
    <mergeCell ref="F3802:G3802"/>
    <mergeCell ref="H3802:J3802"/>
    <mergeCell ref="B3785:Q3785"/>
    <mergeCell ref="C3788:C3789"/>
    <mergeCell ref="D3788:D3789"/>
    <mergeCell ref="E3788:G3788"/>
    <mergeCell ref="C3793:G3793"/>
    <mergeCell ref="C3776:H3776"/>
    <mergeCell ref="C3779:D3779"/>
    <mergeCell ref="C3780:D3780"/>
    <mergeCell ref="C3781:D3781"/>
    <mergeCell ref="C3782:D3782"/>
    <mergeCell ref="B3761:Q3761"/>
    <mergeCell ref="B3768:Q3768"/>
    <mergeCell ref="C3770:H3770"/>
    <mergeCell ref="C3774:D3774"/>
    <mergeCell ref="E3774:P3774"/>
    <mergeCell ref="G3730:H3730"/>
    <mergeCell ref="G3732:H3732"/>
    <mergeCell ref="C3735:J3735"/>
    <mergeCell ref="D3737:E3737"/>
    <mergeCell ref="C3739:D3739"/>
    <mergeCell ref="E3739:J3739"/>
    <mergeCell ref="C3721:E3721"/>
    <mergeCell ref="F3721:I3721"/>
    <mergeCell ref="C3723:J3723"/>
    <mergeCell ref="D3725:I3725"/>
    <mergeCell ref="G3727:H3727"/>
    <mergeCell ref="D3706:K3706"/>
    <mergeCell ref="H3708:I3708"/>
    <mergeCell ref="C3710:J3710"/>
    <mergeCell ref="F3712:G3712"/>
    <mergeCell ref="C3718:D3718"/>
    <mergeCell ref="E3718:I3718"/>
    <mergeCell ref="C3650:P3655"/>
    <mergeCell ref="B3658:Q3658"/>
    <mergeCell ref="B3672:Q3672"/>
    <mergeCell ref="D3684:F3685"/>
    <mergeCell ref="B3702:Q3702"/>
    <mergeCell ref="B3609:Q3609"/>
    <mergeCell ref="C3614:P3619"/>
    <mergeCell ref="C3623:P3628"/>
    <mergeCell ref="C3632:P3637"/>
    <mergeCell ref="C3641:P3646"/>
    <mergeCell ref="B3600:Q3600"/>
    <mergeCell ref="D3602:E3602"/>
    <mergeCell ref="F3602:G3602"/>
    <mergeCell ref="H3602:J3602"/>
    <mergeCell ref="D3603:E3606"/>
    <mergeCell ref="F3603:G3606"/>
    <mergeCell ref="H3603:J3606"/>
    <mergeCell ref="C3588:C3589"/>
    <mergeCell ref="D3588:D3589"/>
    <mergeCell ref="E3588:G3588"/>
    <mergeCell ref="C3593:G3593"/>
    <mergeCell ref="B3598:Q3598"/>
    <mergeCell ref="C3579:D3579"/>
    <mergeCell ref="C3580:D3580"/>
    <mergeCell ref="C3581:D3581"/>
    <mergeCell ref="C3582:D3582"/>
    <mergeCell ref="B3585:Q3585"/>
    <mergeCell ref="B3568:Q3568"/>
    <mergeCell ref="C3570:H3570"/>
    <mergeCell ref="C3574:D3574"/>
    <mergeCell ref="E3574:P3574"/>
    <mergeCell ref="C3576:H3576"/>
    <mergeCell ref="C3535:J3535"/>
    <mergeCell ref="D3537:E3537"/>
    <mergeCell ref="C3539:D3539"/>
    <mergeCell ref="E3539:J3539"/>
    <mergeCell ref="B3561:Q3561"/>
    <mergeCell ref="C3523:J3523"/>
    <mergeCell ref="D3525:I3525"/>
    <mergeCell ref="G3527:H3527"/>
    <mergeCell ref="G3530:H3530"/>
    <mergeCell ref="G3532:H3532"/>
    <mergeCell ref="C3510:J3510"/>
    <mergeCell ref="F3512:G3512"/>
    <mergeCell ref="C3518:D3518"/>
    <mergeCell ref="E3518:I3518"/>
    <mergeCell ref="C3521:E3521"/>
    <mergeCell ref="F3521:I3521"/>
    <mergeCell ref="B3472:Q3472"/>
    <mergeCell ref="D3484:F3485"/>
    <mergeCell ref="B3502:Q3502"/>
    <mergeCell ref="D3506:K3506"/>
    <mergeCell ref="H3508:I3508"/>
    <mergeCell ref="C3423:P3428"/>
    <mergeCell ref="C3432:P3437"/>
    <mergeCell ref="C3441:P3446"/>
    <mergeCell ref="C3450:P3455"/>
    <mergeCell ref="B3458:Q3458"/>
    <mergeCell ref="D3403:E3406"/>
    <mergeCell ref="F3403:G3406"/>
    <mergeCell ref="H3403:J3406"/>
    <mergeCell ref="B3409:Q3409"/>
    <mergeCell ref="C3414:P3419"/>
    <mergeCell ref="B3398:Q3398"/>
    <mergeCell ref="B3400:Q3400"/>
    <mergeCell ref="D3402:E3402"/>
    <mergeCell ref="F3402:G3402"/>
    <mergeCell ref="H3402:J3402"/>
    <mergeCell ref="B3385:Q3385"/>
    <mergeCell ref="C3388:C3389"/>
    <mergeCell ref="D3388:D3389"/>
    <mergeCell ref="E3388:G3388"/>
    <mergeCell ref="C3393:G3393"/>
    <mergeCell ref="C3376:H3376"/>
    <mergeCell ref="C3379:D3379"/>
    <mergeCell ref="C3380:D3380"/>
    <mergeCell ref="C3381:D3381"/>
    <mergeCell ref="C3382:D3382"/>
    <mergeCell ref="B3361:Q3361"/>
    <mergeCell ref="B3368:Q3368"/>
    <mergeCell ref="C3370:H3370"/>
    <mergeCell ref="C3374:D3374"/>
    <mergeCell ref="E3374:P3374"/>
    <mergeCell ref="G3330:H3330"/>
    <mergeCell ref="G3332:H3332"/>
    <mergeCell ref="C3335:J3335"/>
    <mergeCell ref="D3337:E3337"/>
    <mergeCell ref="C3339:D3339"/>
    <mergeCell ref="E3339:J3339"/>
    <mergeCell ref="C3321:E3321"/>
    <mergeCell ref="F3321:I3321"/>
    <mergeCell ref="C3323:J3323"/>
    <mergeCell ref="D3325:I3325"/>
    <mergeCell ref="G3327:H3327"/>
    <mergeCell ref="D3306:K3306"/>
    <mergeCell ref="H3308:I3308"/>
    <mergeCell ref="C3310:J3310"/>
    <mergeCell ref="F3312:G3312"/>
    <mergeCell ref="C3318:D3318"/>
    <mergeCell ref="E3318:I3318"/>
    <mergeCell ref="C3250:P3255"/>
    <mergeCell ref="B3258:Q3258"/>
    <mergeCell ref="B3272:Q3272"/>
    <mergeCell ref="D3284:F3285"/>
    <mergeCell ref="B3302:Q3302"/>
    <mergeCell ref="B3209:Q3209"/>
    <mergeCell ref="C3214:P3219"/>
    <mergeCell ref="C3223:P3228"/>
    <mergeCell ref="C3232:P3237"/>
    <mergeCell ref="C3241:P3246"/>
    <mergeCell ref="B3200:Q3200"/>
    <mergeCell ref="D3202:E3202"/>
    <mergeCell ref="F3202:G3202"/>
    <mergeCell ref="H3202:J3202"/>
    <mergeCell ref="D3203:E3206"/>
    <mergeCell ref="F3203:G3206"/>
    <mergeCell ref="H3203:J3206"/>
    <mergeCell ref="C3188:C3189"/>
    <mergeCell ref="D3188:D3189"/>
    <mergeCell ref="E3188:G3188"/>
    <mergeCell ref="C3193:G3193"/>
    <mergeCell ref="B3198:Q3198"/>
    <mergeCell ref="C3179:D3179"/>
    <mergeCell ref="C3180:D3180"/>
    <mergeCell ref="C3181:D3181"/>
    <mergeCell ref="C3182:D3182"/>
    <mergeCell ref="B3185:Q3185"/>
    <mergeCell ref="B3168:Q3168"/>
    <mergeCell ref="C3170:H3170"/>
    <mergeCell ref="C3174:D3174"/>
    <mergeCell ref="E3174:P3174"/>
    <mergeCell ref="C3176:H3176"/>
    <mergeCell ref="C3135:J3135"/>
    <mergeCell ref="D3137:E3137"/>
    <mergeCell ref="C3139:D3139"/>
    <mergeCell ref="E3139:J3139"/>
    <mergeCell ref="B3161:Q3161"/>
    <mergeCell ref="C3123:J3123"/>
    <mergeCell ref="D3125:I3125"/>
    <mergeCell ref="G3127:H3127"/>
    <mergeCell ref="G3130:H3130"/>
    <mergeCell ref="G3132:H3132"/>
    <mergeCell ref="C3110:J3110"/>
    <mergeCell ref="F3112:G3112"/>
    <mergeCell ref="C3118:D3118"/>
    <mergeCell ref="E3118:I3118"/>
    <mergeCell ref="C3121:E3121"/>
    <mergeCell ref="F3121:I3121"/>
    <mergeCell ref="B3072:Q3072"/>
    <mergeCell ref="D3084:F3085"/>
    <mergeCell ref="B3102:Q3102"/>
    <mergeCell ref="D3106:K3106"/>
    <mergeCell ref="H3108:I3108"/>
    <mergeCell ref="C3023:P3028"/>
    <mergeCell ref="C3032:P3037"/>
    <mergeCell ref="C3041:P3046"/>
    <mergeCell ref="C3050:P3055"/>
    <mergeCell ref="B3058:Q3058"/>
    <mergeCell ref="D3003:E3006"/>
    <mergeCell ref="F3003:G3006"/>
    <mergeCell ref="H3003:J3006"/>
    <mergeCell ref="B3009:Q3009"/>
    <mergeCell ref="C3014:P3019"/>
    <mergeCell ref="B2998:Q2998"/>
    <mergeCell ref="B3000:Q3000"/>
    <mergeCell ref="D3002:E3002"/>
    <mergeCell ref="F3002:G3002"/>
    <mergeCell ref="H3002:J3002"/>
    <mergeCell ref="B2985:Q2985"/>
    <mergeCell ref="C2988:C2989"/>
    <mergeCell ref="D2988:D2989"/>
    <mergeCell ref="E2988:G2988"/>
    <mergeCell ref="C2993:G2993"/>
    <mergeCell ref="C2976:H2976"/>
    <mergeCell ref="C2979:D2979"/>
    <mergeCell ref="C2980:D2980"/>
    <mergeCell ref="C2981:D2981"/>
    <mergeCell ref="C2982:D2982"/>
    <mergeCell ref="B2961:Q2961"/>
    <mergeCell ref="B2968:Q2968"/>
    <mergeCell ref="C2970:H2970"/>
    <mergeCell ref="C2974:D2974"/>
    <mergeCell ref="E2974:P2974"/>
    <mergeCell ref="G2930:H2930"/>
    <mergeCell ref="G2932:H2932"/>
    <mergeCell ref="C2935:J2935"/>
    <mergeCell ref="D2937:E2937"/>
    <mergeCell ref="C2939:D2939"/>
    <mergeCell ref="E2939:J2939"/>
    <mergeCell ref="C2921:E2921"/>
    <mergeCell ref="F2921:I2921"/>
    <mergeCell ref="C2923:J2923"/>
    <mergeCell ref="D2925:I2925"/>
    <mergeCell ref="G2927:H2927"/>
    <mergeCell ref="D2906:K2906"/>
    <mergeCell ref="H2908:I2908"/>
    <mergeCell ref="C2910:J2910"/>
    <mergeCell ref="F2912:G2912"/>
    <mergeCell ref="C2918:D2918"/>
    <mergeCell ref="E2918:I2918"/>
    <mergeCell ref="C2850:P2855"/>
    <mergeCell ref="B2858:Q2858"/>
    <mergeCell ref="B2872:Q2872"/>
    <mergeCell ref="D2884:F2885"/>
    <mergeCell ref="B2902:Q2902"/>
    <mergeCell ref="B2809:Q2809"/>
    <mergeCell ref="C2814:P2819"/>
    <mergeCell ref="C2823:P2828"/>
    <mergeCell ref="C2832:P2837"/>
    <mergeCell ref="C2841:P2846"/>
    <mergeCell ref="B2800:Q2800"/>
    <mergeCell ref="D2802:E2802"/>
    <mergeCell ref="F2802:G2802"/>
    <mergeCell ref="H2802:J2802"/>
    <mergeCell ref="D2803:E2806"/>
    <mergeCell ref="F2803:G2806"/>
    <mergeCell ref="H2803:J2806"/>
    <mergeCell ref="C2788:C2789"/>
    <mergeCell ref="D2788:D2789"/>
    <mergeCell ref="E2788:G2788"/>
    <mergeCell ref="C2793:G2793"/>
    <mergeCell ref="B2798:Q2798"/>
    <mergeCell ref="C2779:D2779"/>
    <mergeCell ref="C2780:D2780"/>
    <mergeCell ref="C2781:D2781"/>
    <mergeCell ref="C2782:D2782"/>
    <mergeCell ref="B2785:Q2785"/>
    <mergeCell ref="B2768:Q2768"/>
    <mergeCell ref="C2770:H2770"/>
    <mergeCell ref="C2774:D2774"/>
    <mergeCell ref="E2774:P2774"/>
    <mergeCell ref="C2776:H2776"/>
    <mergeCell ref="C2735:J2735"/>
    <mergeCell ref="D2737:E2737"/>
    <mergeCell ref="C2739:D2739"/>
    <mergeCell ref="E2739:J2739"/>
    <mergeCell ref="B2761:Q2761"/>
    <mergeCell ref="C2723:J2723"/>
    <mergeCell ref="D2725:I2725"/>
    <mergeCell ref="G2727:H2727"/>
    <mergeCell ref="G2730:H2730"/>
    <mergeCell ref="G2732:H2732"/>
    <mergeCell ref="C2710:J2710"/>
    <mergeCell ref="F2712:G2712"/>
    <mergeCell ref="C2718:D2718"/>
    <mergeCell ref="E2718:I2718"/>
    <mergeCell ref="C2721:E2721"/>
    <mergeCell ref="F2721:I2721"/>
    <mergeCell ref="B2672:Q2672"/>
    <mergeCell ref="D2684:F2685"/>
    <mergeCell ref="B2702:Q2702"/>
    <mergeCell ref="D2706:K2706"/>
    <mergeCell ref="H2708:I2708"/>
    <mergeCell ref="C2623:P2628"/>
    <mergeCell ref="C2632:P2637"/>
    <mergeCell ref="C2641:P2646"/>
    <mergeCell ref="C2650:P2655"/>
    <mergeCell ref="B2658:Q2658"/>
    <mergeCell ref="D2603:E2606"/>
    <mergeCell ref="F2603:G2606"/>
    <mergeCell ref="H2603:J2606"/>
    <mergeCell ref="B2609:Q2609"/>
    <mergeCell ref="C2614:P2619"/>
    <mergeCell ref="B2598:Q2598"/>
    <mergeCell ref="B2600:Q2600"/>
    <mergeCell ref="D2602:E2602"/>
    <mergeCell ref="F2602:G2602"/>
    <mergeCell ref="H2602:J2602"/>
    <mergeCell ref="B2585:Q2585"/>
    <mergeCell ref="C2588:C2589"/>
    <mergeCell ref="D2588:D2589"/>
    <mergeCell ref="E2588:G2588"/>
    <mergeCell ref="C2593:G2593"/>
    <mergeCell ref="C2576:H2576"/>
    <mergeCell ref="C2579:D2579"/>
    <mergeCell ref="C2580:D2580"/>
    <mergeCell ref="C2581:D2581"/>
    <mergeCell ref="C2582:D2582"/>
    <mergeCell ref="B2561:Q2561"/>
    <mergeCell ref="B2568:Q2568"/>
    <mergeCell ref="C2570:H2570"/>
    <mergeCell ref="C2574:D2574"/>
    <mergeCell ref="E2574:P2574"/>
    <mergeCell ref="G2530:H2530"/>
    <mergeCell ref="G2532:H2532"/>
    <mergeCell ref="C2535:J2535"/>
    <mergeCell ref="D2537:E2537"/>
    <mergeCell ref="C2539:D2539"/>
    <mergeCell ref="E2539:J2539"/>
    <mergeCell ref="C2521:E2521"/>
    <mergeCell ref="F2521:I2521"/>
    <mergeCell ref="C2523:J2523"/>
    <mergeCell ref="D2525:I2525"/>
    <mergeCell ref="G2527:H2527"/>
    <mergeCell ref="D2506:K2506"/>
    <mergeCell ref="H2508:I2508"/>
    <mergeCell ref="C2510:J2510"/>
    <mergeCell ref="F2512:G2512"/>
    <mergeCell ref="C2518:D2518"/>
    <mergeCell ref="E2518:I2518"/>
    <mergeCell ref="C2450:P2455"/>
    <mergeCell ref="B2458:Q2458"/>
    <mergeCell ref="B2472:Q2472"/>
    <mergeCell ref="D2484:F2485"/>
    <mergeCell ref="B2502:Q2502"/>
    <mergeCell ref="B2409:Q2409"/>
    <mergeCell ref="C2414:P2419"/>
    <mergeCell ref="C2423:P2428"/>
    <mergeCell ref="C2432:P2437"/>
    <mergeCell ref="C2441:P2446"/>
    <mergeCell ref="B2400:Q2400"/>
    <mergeCell ref="D2402:E2402"/>
    <mergeCell ref="F2402:G2402"/>
    <mergeCell ref="H2402:J2402"/>
    <mergeCell ref="D2403:E2406"/>
    <mergeCell ref="F2403:G2406"/>
    <mergeCell ref="H2403:J2406"/>
    <mergeCell ref="C2388:C2389"/>
    <mergeCell ref="D2388:D2389"/>
    <mergeCell ref="E2388:G2388"/>
    <mergeCell ref="C2393:G2393"/>
    <mergeCell ref="B2398:Q2398"/>
    <mergeCell ref="C2379:D2379"/>
    <mergeCell ref="C2380:D2380"/>
    <mergeCell ref="C2381:D2381"/>
    <mergeCell ref="C2382:D2382"/>
    <mergeCell ref="B2385:Q2385"/>
    <mergeCell ref="B2368:Q2368"/>
    <mergeCell ref="C2370:H2370"/>
    <mergeCell ref="C2374:D2374"/>
    <mergeCell ref="E2374:P2374"/>
    <mergeCell ref="C2376:H2376"/>
    <mergeCell ref="C2335:J2335"/>
    <mergeCell ref="D2337:E2337"/>
    <mergeCell ref="C2339:D2339"/>
    <mergeCell ref="E2339:J2339"/>
    <mergeCell ref="B2361:Q2361"/>
    <mergeCell ref="C2323:J2323"/>
    <mergeCell ref="D2325:I2325"/>
    <mergeCell ref="G2327:H2327"/>
    <mergeCell ref="G2330:H2330"/>
    <mergeCell ref="G2332:H2332"/>
    <mergeCell ref="C2310:J2310"/>
    <mergeCell ref="F2312:G2312"/>
    <mergeCell ref="C2318:D2318"/>
    <mergeCell ref="E2318:I2318"/>
    <mergeCell ref="C2321:E2321"/>
    <mergeCell ref="F2321:I2321"/>
    <mergeCell ref="B2272:Q2272"/>
    <mergeCell ref="D2284:F2285"/>
    <mergeCell ref="B2302:Q2302"/>
    <mergeCell ref="D2306:K2306"/>
    <mergeCell ref="H2308:I2308"/>
    <mergeCell ref="C2223:P2228"/>
    <mergeCell ref="C2232:P2237"/>
    <mergeCell ref="C2241:P2246"/>
    <mergeCell ref="C2250:P2255"/>
    <mergeCell ref="B2258:Q2258"/>
    <mergeCell ref="D2203:E2206"/>
    <mergeCell ref="F2203:G2206"/>
    <mergeCell ref="H2203:J2206"/>
    <mergeCell ref="B2209:Q2209"/>
    <mergeCell ref="C2214:P2219"/>
    <mergeCell ref="B2198:Q2198"/>
    <mergeCell ref="B2200:Q2200"/>
    <mergeCell ref="D2202:E2202"/>
    <mergeCell ref="F2202:G2202"/>
    <mergeCell ref="H2202:J2202"/>
    <mergeCell ref="B2185:Q2185"/>
    <mergeCell ref="C2188:C2189"/>
    <mergeCell ref="D2188:D2189"/>
    <mergeCell ref="E2188:G2188"/>
    <mergeCell ref="C2193:G2193"/>
    <mergeCell ref="C2176:H2176"/>
    <mergeCell ref="C2179:D2179"/>
    <mergeCell ref="C2180:D2180"/>
    <mergeCell ref="C2181:D2181"/>
    <mergeCell ref="C2182:D2182"/>
    <mergeCell ref="B2161:Q2161"/>
    <mergeCell ref="B2168:Q2168"/>
    <mergeCell ref="C2170:H2170"/>
    <mergeCell ref="C2174:D2174"/>
    <mergeCell ref="E2174:P2174"/>
    <mergeCell ref="G2130:H2130"/>
    <mergeCell ref="G2132:H2132"/>
    <mergeCell ref="C2135:J2135"/>
    <mergeCell ref="D2137:E2137"/>
    <mergeCell ref="C2139:D2139"/>
    <mergeCell ref="E2139:J2139"/>
    <mergeCell ref="C2121:E2121"/>
    <mergeCell ref="F2121:I2121"/>
    <mergeCell ref="C2123:J2123"/>
    <mergeCell ref="D2125:I2125"/>
    <mergeCell ref="G2127:H2127"/>
    <mergeCell ref="D2106:K2106"/>
    <mergeCell ref="H2108:I2108"/>
    <mergeCell ref="C2110:J2110"/>
    <mergeCell ref="F2112:G2112"/>
    <mergeCell ref="C2118:D2118"/>
    <mergeCell ref="E2118:I2118"/>
    <mergeCell ref="C2050:P2055"/>
    <mergeCell ref="B2058:Q2058"/>
    <mergeCell ref="B2072:Q2072"/>
    <mergeCell ref="D2084:F2085"/>
    <mergeCell ref="B2102:Q2102"/>
    <mergeCell ref="B2009:Q2009"/>
    <mergeCell ref="C2014:P2019"/>
    <mergeCell ref="C2023:P2028"/>
    <mergeCell ref="C2032:P2037"/>
    <mergeCell ref="C2041:P2046"/>
    <mergeCell ref="B2000:Q2000"/>
    <mergeCell ref="D2002:E2002"/>
    <mergeCell ref="F2002:G2002"/>
    <mergeCell ref="H2002:J2002"/>
    <mergeCell ref="D2003:E2006"/>
    <mergeCell ref="F2003:G2006"/>
    <mergeCell ref="H2003:J2006"/>
    <mergeCell ref="C1988:C1989"/>
    <mergeCell ref="D1988:D1989"/>
    <mergeCell ref="E1988:G1988"/>
    <mergeCell ref="C1993:G1993"/>
    <mergeCell ref="B1998:Q1998"/>
    <mergeCell ref="C1979:D1979"/>
    <mergeCell ref="C1980:D1980"/>
    <mergeCell ref="C1981:D1981"/>
    <mergeCell ref="C1982:D1982"/>
    <mergeCell ref="B1985:Q1985"/>
    <mergeCell ref="B1968:Q1968"/>
    <mergeCell ref="C1970:H1970"/>
    <mergeCell ref="C1974:D1974"/>
    <mergeCell ref="E1974:P1974"/>
    <mergeCell ref="C1976:H1976"/>
    <mergeCell ref="C1935:J1935"/>
    <mergeCell ref="D1937:E1937"/>
    <mergeCell ref="C1939:D1939"/>
    <mergeCell ref="E1939:J1939"/>
    <mergeCell ref="B1961:Q1961"/>
    <mergeCell ref="C1923:J1923"/>
    <mergeCell ref="D1925:I1925"/>
    <mergeCell ref="G1927:H1927"/>
    <mergeCell ref="G1930:H1930"/>
    <mergeCell ref="G1932:H1932"/>
    <mergeCell ref="C1910:J1910"/>
    <mergeCell ref="F1912:G1912"/>
    <mergeCell ref="C1918:D1918"/>
    <mergeCell ref="E1918:I1918"/>
    <mergeCell ref="C1921:E1921"/>
    <mergeCell ref="F1921:I1921"/>
    <mergeCell ref="B1872:Q1872"/>
    <mergeCell ref="D1884:F1885"/>
    <mergeCell ref="B1902:Q1902"/>
    <mergeCell ref="D1906:K1906"/>
    <mergeCell ref="H1908:I1908"/>
    <mergeCell ref="C1823:P1828"/>
    <mergeCell ref="C1832:P1837"/>
    <mergeCell ref="C1841:P1846"/>
    <mergeCell ref="C1850:P1855"/>
    <mergeCell ref="B1858:Q1858"/>
    <mergeCell ref="D1803:E1806"/>
    <mergeCell ref="F1803:G1806"/>
    <mergeCell ref="H1803:J1806"/>
    <mergeCell ref="B1809:Q1809"/>
    <mergeCell ref="C1814:P1819"/>
    <mergeCell ref="B1798:Q1798"/>
    <mergeCell ref="B1800:Q1800"/>
    <mergeCell ref="D1802:E1802"/>
    <mergeCell ref="F1802:G1802"/>
    <mergeCell ref="H1802:J1802"/>
    <mergeCell ref="B1785:Q1785"/>
    <mergeCell ref="C1788:C1789"/>
    <mergeCell ref="D1788:D1789"/>
    <mergeCell ref="E1788:G1788"/>
    <mergeCell ref="C1793:G1793"/>
    <mergeCell ref="C1776:H1776"/>
    <mergeCell ref="C1779:D1779"/>
    <mergeCell ref="C1780:D1780"/>
    <mergeCell ref="C1781:D1781"/>
    <mergeCell ref="C1782:D1782"/>
    <mergeCell ref="B1761:Q1761"/>
    <mergeCell ref="B1768:Q1768"/>
    <mergeCell ref="C1770:H1770"/>
    <mergeCell ref="C1774:D1774"/>
    <mergeCell ref="E1774:P1774"/>
    <mergeCell ref="G1730:H1730"/>
    <mergeCell ref="G1732:H1732"/>
    <mergeCell ref="C1735:J1735"/>
    <mergeCell ref="D1737:E1737"/>
    <mergeCell ref="C1739:D1739"/>
    <mergeCell ref="E1739:J1739"/>
    <mergeCell ref="C1721:E1721"/>
    <mergeCell ref="F1721:I1721"/>
    <mergeCell ref="C1723:J1723"/>
    <mergeCell ref="D1725:I1725"/>
    <mergeCell ref="G1727:H1727"/>
    <mergeCell ref="D1706:K1706"/>
    <mergeCell ref="H1708:I1708"/>
    <mergeCell ref="C1710:J1710"/>
    <mergeCell ref="F1712:G1712"/>
    <mergeCell ref="C1718:D1718"/>
    <mergeCell ref="E1718:I1718"/>
    <mergeCell ref="C1650:P1655"/>
    <mergeCell ref="B1658:Q1658"/>
    <mergeCell ref="B1672:Q1672"/>
    <mergeCell ref="D1684:F1685"/>
    <mergeCell ref="B1702:Q1702"/>
    <mergeCell ref="B1609:Q1609"/>
    <mergeCell ref="C1614:P1619"/>
    <mergeCell ref="C1623:P1628"/>
    <mergeCell ref="C1632:P1637"/>
    <mergeCell ref="C1641:P1646"/>
    <mergeCell ref="B1600:Q1600"/>
    <mergeCell ref="D1602:E1602"/>
    <mergeCell ref="F1602:G1602"/>
    <mergeCell ref="H1602:J1602"/>
    <mergeCell ref="D1603:E1606"/>
    <mergeCell ref="F1603:G1606"/>
    <mergeCell ref="H1603:J1606"/>
    <mergeCell ref="C1588:C1589"/>
    <mergeCell ref="D1588:D1589"/>
    <mergeCell ref="E1588:G1588"/>
    <mergeCell ref="C1593:G1593"/>
    <mergeCell ref="B1598:Q1598"/>
    <mergeCell ref="C1579:D1579"/>
    <mergeCell ref="C1580:D1580"/>
    <mergeCell ref="C1581:D1581"/>
    <mergeCell ref="C1582:D1582"/>
    <mergeCell ref="B1585:Q1585"/>
    <mergeCell ref="B1568:Q1568"/>
    <mergeCell ref="C1570:H1570"/>
    <mergeCell ref="C1574:D1574"/>
    <mergeCell ref="E1574:P1574"/>
    <mergeCell ref="C1576:H1576"/>
    <mergeCell ref="C1535:J1535"/>
    <mergeCell ref="D1537:E1537"/>
    <mergeCell ref="C1539:D1539"/>
    <mergeCell ref="E1539:J1539"/>
    <mergeCell ref="B1561:Q1561"/>
    <mergeCell ref="C1523:J1523"/>
    <mergeCell ref="D1525:I1525"/>
    <mergeCell ref="G1527:H1527"/>
    <mergeCell ref="G1530:H1530"/>
    <mergeCell ref="G1532:H1532"/>
    <mergeCell ref="C1510:J1510"/>
    <mergeCell ref="F1512:G1512"/>
    <mergeCell ref="C1518:D1518"/>
    <mergeCell ref="E1518:I1518"/>
    <mergeCell ref="C1521:E1521"/>
    <mergeCell ref="F1521:I1521"/>
    <mergeCell ref="B1472:Q1472"/>
    <mergeCell ref="D1484:F1485"/>
    <mergeCell ref="B1502:Q1502"/>
    <mergeCell ref="D1506:K1506"/>
    <mergeCell ref="H1508:I1508"/>
    <mergeCell ref="C1423:P1428"/>
    <mergeCell ref="C1432:P1437"/>
    <mergeCell ref="C1441:P1446"/>
    <mergeCell ref="C1450:P1455"/>
    <mergeCell ref="B1458:Q1458"/>
    <mergeCell ref="D1403:E1406"/>
    <mergeCell ref="F1403:G1406"/>
    <mergeCell ref="H1403:J1406"/>
    <mergeCell ref="B1409:Q1409"/>
    <mergeCell ref="C1414:P1419"/>
    <mergeCell ref="B1398:Q1398"/>
    <mergeCell ref="B1400:Q1400"/>
    <mergeCell ref="D1402:E1402"/>
    <mergeCell ref="F1402:G1402"/>
    <mergeCell ref="H1402:J1402"/>
    <mergeCell ref="B1385:Q1385"/>
    <mergeCell ref="C1388:C1389"/>
    <mergeCell ref="D1388:D1389"/>
    <mergeCell ref="E1388:G1388"/>
    <mergeCell ref="C1393:G1393"/>
    <mergeCell ref="C1376:H1376"/>
    <mergeCell ref="C1379:D1379"/>
    <mergeCell ref="C1380:D1380"/>
    <mergeCell ref="C1381:D1381"/>
    <mergeCell ref="C1382:D1382"/>
    <mergeCell ref="B1361:Q1361"/>
    <mergeCell ref="B1368:Q1368"/>
    <mergeCell ref="C1370:H1370"/>
    <mergeCell ref="C1374:D1374"/>
    <mergeCell ref="E1374:P1374"/>
    <mergeCell ref="G1330:H1330"/>
    <mergeCell ref="G1332:H1332"/>
    <mergeCell ref="C1335:J1335"/>
    <mergeCell ref="D1337:E1337"/>
    <mergeCell ref="C1339:D1339"/>
    <mergeCell ref="E1339:J1339"/>
    <mergeCell ref="C1321:E1321"/>
    <mergeCell ref="F1321:I1321"/>
    <mergeCell ref="C1323:J1323"/>
    <mergeCell ref="D1325:I1325"/>
    <mergeCell ref="G1327:H1327"/>
    <mergeCell ref="D1306:K1306"/>
    <mergeCell ref="H1308:I1308"/>
    <mergeCell ref="C1310:J1310"/>
    <mergeCell ref="F1312:G1312"/>
    <mergeCell ref="C1318:D1318"/>
    <mergeCell ref="E1318:I1318"/>
    <mergeCell ref="C1250:P1255"/>
    <mergeCell ref="B1258:Q1258"/>
    <mergeCell ref="B1272:Q1272"/>
    <mergeCell ref="D1284:F1285"/>
    <mergeCell ref="B1302:Q1302"/>
    <mergeCell ref="B1209:Q1209"/>
    <mergeCell ref="C1214:P1219"/>
    <mergeCell ref="C1223:P1228"/>
    <mergeCell ref="C1232:P1237"/>
    <mergeCell ref="C1241:P1246"/>
    <mergeCell ref="B1200:Q1200"/>
    <mergeCell ref="D1202:E1202"/>
    <mergeCell ref="F1202:G1202"/>
    <mergeCell ref="H1202:J1202"/>
    <mergeCell ref="D1203:E1206"/>
    <mergeCell ref="F1203:G1206"/>
    <mergeCell ref="H1203:J1206"/>
    <mergeCell ref="C1188:C1189"/>
    <mergeCell ref="D1188:D1189"/>
    <mergeCell ref="E1188:G1188"/>
    <mergeCell ref="C1193:G1193"/>
    <mergeCell ref="B1198:Q1198"/>
    <mergeCell ref="C1179:D1179"/>
    <mergeCell ref="C1180:D1180"/>
    <mergeCell ref="C1181:D1181"/>
    <mergeCell ref="C1182:D1182"/>
    <mergeCell ref="B1185:Q1185"/>
    <mergeCell ref="B1168:Q1168"/>
    <mergeCell ref="C1170:H1170"/>
    <mergeCell ref="C1174:D1174"/>
    <mergeCell ref="E1174:P1174"/>
    <mergeCell ref="C1176:H1176"/>
    <mergeCell ref="C1135:J1135"/>
    <mergeCell ref="D1137:E1137"/>
    <mergeCell ref="C1139:D1139"/>
    <mergeCell ref="E1139:J1139"/>
    <mergeCell ref="B1161:Q1161"/>
    <mergeCell ref="C1123:J1123"/>
    <mergeCell ref="D1125:I1125"/>
    <mergeCell ref="G1127:H1127"/>
    <mergeCell ref="G1130:H1130"/>
    <mergeCell ref="G1132:H1132"/>
    <mergeCell ref="C1110:J1110"/>
    <mergeCell ref="F1112:G1112"/>
    <mergeCell ref="C1118:D1118"/>
    <mergeCell ref="E1118:I1118"/>
    <mergeCell ref="C1121:E1121"/>
    <mergeCell ref="F1121:I1121"/>
    <mergeCell ref="B1072:Q1072"/>
    <mergeCell ref="D1084:F1085"/>
    <mergeCell ref="B1102:Q1102"/>
    <mergeCell ref="D1106:K1106"/>
    <mergeCell ref="H1108:I1108"/>
    <mergeCell ref="C1023:P1028"/>
    <mergeCell ref="C1032:P1037"/>
    <mergeCell ref="C1041:P1046"/>
    <mergeCell ref="C1050:P1055"/>
    <mergeCell ref="B1058:Q1058"/>
    <mergeCell ref="D1003:E1006"/>
    <mergeCell ref="F1003:G1006"/>
    <mergeCell ref="H1003:J1006"/>
    <mergeCell ref="B1009:Q1009"/>
    <mergeCell ref="C1014:P1019"/>
    <mergeCell ref="B998:Q998"/>
    <mergeCell ref="B1000:Q1000"/>
    <mergeCell ref="D1002:E1002"/>
    <mergeCell ref="F1002:G1002"/>
    <mergeCell ref="H1002:J1002"/>
    <mergeCell ref="B985:Q985"/>
    <mergeCell ref="C988:C989"/>
    <mergeCell ref="D988:D989"/>
    <mergeCell ref="E988:G988"/>
    <mergeCell ref="C993:G993"/>
    <mergeCell ref="C976:H976"/>
    <mergeCell ref="C979:D979"/>
    <mergeCell ref="C980:D980"/>
    <mergeCell ref="C981:D981"/>
    <mergeCell ref="C982:D982"/>
    <mergeCell ref="B961:Q961"/>
    <mergeCell ref="B968:Q968"/>
    <mergeCell ref="C970:H970"/>
    <mergeCell ref="C974:D974"/>
    <mergeCell ref="E974:P974"/>
    <mergeCell ref="G930:H930"/>
    <mergeCell ref="G932:H932"/>
    <mergeCell ref="C935:J935"/>
    <mergeCell ref="D937:E937"/>
    <mergeCell ref="C939:D939"/>
    <mergeCell ref="E939:J939"/>
    <mergeCell ref="C921:E921"/>
    <mergeCell ref="F921:I921"/>
    <mergeCell ref="C923:J923"/>
    <mergeCell ref="D925:I925"/>
    <mergeCell ref="G927:H927"/>
    <mergeCell ref="D906:K906"/>
    <mergeCell ref="H908:I908"/>
    <mergeCell ref="C910:J910"/>
    <mergeCell ref="F912:G912"/>
    <mergeCell ref="C918:D918"/>
    <mergeCell ref="E918:I918"/>
    <mergeCell ref="C850:P855"/>
    <mergeCell ref="B858:Q858"/>
    <mergeCell ref="B872:Q872"/>
    <mergeCell ref="D884:F885"/>
    <mergeCell ref="B902:Q902"/>
    <mergeCell ref="B809:Q809"/>
    <mergeCell ref="C814:P819"/>
    <mergeCell ref="C823:P828"/>
    <mergeCell ref="C832:P837"/>
    <mergeCell ref="C841:P846"/>
    <mergeCell ref="B800:Q800"/>
    <mergeCell ref="D802:E802"/>
    <mergeCell ref="F802:G802"/>
    <mergeCell ref="H802:J802"/>
    <mergeCell ref="D803:E806"/>
    <mergeCell ref="F803:G806"/>
    <mergeCell ref="H803:J806"/>
    <mergeCell ref="C788:C789"/>
    <mergeCell ref="D788:D789"/>
    <mergeCell ref="E788:G788"/>
    <mergeCell ref="C793:G793"/>
    <mergeCell ref="B798:Q798"/>
    <mergeCell ref="C779:D779"/>
    <mergeCell ref="C780:D780"/>
    <mergeCell ref="C781:D781"/>
    <mergeCell ref="C782:D782"/>
    <mergeCell ref="B785:Q785"/>
    <mergeCell ref="B768:Q768"/>
    <mergeCell ref="C770:H770"/>
    <mergeCell ref="C774:D774"/>
    <mergeCell ref="E774:P774"/>
    <mergeCell ref="C776:H776"/>
    <mergeCell ref="C735:J735"/>
    <mergeCell ref="D737:E737"/>
    <mergeCell ref="C739:D739"/>
    <mergeCell ref="E739:J739"/>
    <mergeCell ref="B761:Q761"/>
    <mergeCell ref="C723:J723"/>
    <mergeCell ref="D725:I725"/>
    <mergeCell ref="G727:H727"/>
    <mergeCell ref="G730:H730"/>
    <mergeCell ref="G732:H732"/>
    <mergeCell ref="C710:J710"/>
    <mergeCell ref="F712:G712"/>
    <mergeCell ref="C718:D718"/>
    <mergeCell ref="E718:I718"/>
    <mergeCell ref="C721:E721"/>
    <mergeCell ref="F721:I721"/>
    <mergeCell ref="B672:Q672"/>
    <mergeCell ref="D684:F685"/>
    <mergeCell ref="B702:Q702"/>
    <mergeCell ref="D706:K706"/>
    <mergeCell ref="H708:I708"/>
    <mergeCell ref="C623:P628"/>
    <mergeCell ref="C632:P637"/>
    <mergeCell ref="C641:P646"/>
    <mergeCell ref="C650:P655"/>
    <mergeCell ref="B658:Q658"/>
    <mergeCell ref="D603:E606"/>
    <mergeCell ref="F603:G606"/>
    <mergeCell ref="H603:J606"/>
    <mergeCell ref="B609:Q609"/>
    <mergeCell ref="C614:P619"/>
    <mergeCell ref="C593:G593"/>
    <mergeCell ref="B598:Q598"/>
    <mergeCell ref="B600:Q600"/>
    <mergeCell ref="D602:E602"/>
    <mergeCell ref="F602:G602"/>
    <mergeCell ref="H602:J602"/>
    <mergeCell ref="C580:D580"/>
    <mergeCell ref="C581:D581"/>
    <mergeCell ref="C582:D582"/>
    <mergeCell ref="B585:Q585"/>
    <mergeCell ref="C588:C589"/>
    <mergeCell ref="D588:D589"/>
    <mergeCell ref="E588:G588"/>
    <mergeCell ref="C570:H570"/>
    <mergeCell ref="C574:D574"/>
    <mergeCell ref="E574:P574"/>
    <mergeCell ref="C576:H576"/>
    <mergeCell ref="C579:D579"/>
    <mergeCell ref="D537:E537"/>
    <mergeCell ref="C539:D539"/>
    <mergeCell ref="E539:J539"/>
    <mergeCell ref="B561:Q561"/>
    <mergeCell ref="B568:Q568"/>
    <mergeCell ref="D525:I525"/>
    <mergeCell ref="G527:H527"/>
    <mergeCell ref="G530:H530"/>
    <mergeCell ref="G532:H532"/>
    <mergeCell ref="C535:J535"/>
    <mergeCell ref="C518:D518"/>
    <mergeCell ref="E518:I518"/>
    <mergeCell ref="C521:E521"/>
    <mergeCell ref="F521:I521"/>
    <mergeCell ref="C523:J523"/>
    <mergeCell ref="B502:Q502"/>
    <mergeCell ref="D506:K506"/>
    <mergeCell ref="H508:I508"/>
    <mergeCell ref="C510:J510"/>
    <mergeCell ref="F512:G512"/>
    <mergeCell ref="C450:P455"/>
    <mergeCell ref="B458:Q458"/>
    <mergeCell ref="B472:Q472"/>
    <mergeCell ref="D484:F485"/>
    <mergeCell ref="C432:P437"/>
    <mergeCell ref="C441:P446"/>
    <mergeCell ref="B400:Q400"/>
    <mergeCell ref="D402:E402"/>
    <mergeCell ref="F402:G402"/>
    <mergeCell ref="H402:J402"/>
    <mergeCell ref="D403:E406"/>
    <mergeCell ref="F403:G406"/>
    <mergeCell ref="H403:J406"/>
    <mergeCell ref="C388:C389"/>
    <mergeCell ref="D388:D389"/>
    <mergeCell ref="E388:G388"/>
    <mergeCell ref="C393:G393"/>
    <mergeCell ref="B398:Q398"/>
    <mergeCell ref="C379:D379"/>
    <mergeCell ref="C380:D380"/>
    <mergeCell ref="C381:D381"/>
    <mergeCell ref="C382:D382"/>
    <mergeCell ref="B385:Q385"/>
    <mergeCell ref="C370:H370"/>
    <mergeCell ref="B409:Q409"/>
    <mergeCell ref="C414:P419"/>
    <mergeCell ref="C423:P428"/>
    <mergeCell ref="B368:Q368"/>
    <mergeCell ref="C374:D374"/>
    <mergeCell ref="E374:P374"/>
    <mergeCell ref="C376:H376"/>
    <mergeCell ref="C335:J335"/>
    <mergeCell ref="B198:Q198"/>
    <mergeCell ref="B200:Q200"/>
    <mergeCell ref="D202:E202"/>
    <mergeCell ref="F202:G202"/>
    <mergeCell ref="H202:J202"/>
    <mergeCell ref="D203:E206"/>
    <mergeCell ref="F203:G206"/>
    <mergeCell ref="H203:J206"/>
    <mergeCell ref="D337:E337"/>
    <mergeCell ref="C339:D339"/>
    <mergeCell ref="E339:J339"/>
    <mergeCell ref="B361:Q361"/>
    <mergeCell ref="C323:J323"/>
    <mergeCell ref="D325:I325"/>
    <mergeCell ref="G327:H327"/>
    <mergeCell ref="G330:H330"/>
    <mergeCell ref="G332:H332"/>
    <mergeCell ref="C310:J310"/>
    <mergeCell ref="F312:G312"/>
    <mergeCell ref="C318:D318"/>
    <mergeCell ref="E318:I318"/>
    <mergeCell ref="C321:E321"/>
    <mergeCell ref="F321:I321"/>
    <mergeCell ref="D284:F285"/>
    <mergeCell ref="C188:C189"/>
    <mergeCell ref="D188:D189"/>
    <mergeCell ref="E188:G188"/>
    <mergeCell ref="C193:G193"/>
    <mergeCell ref="B209:Q209"/>
    <mergeCell ref="C214:P219"/>
    <mergeCell ref="B272:Q272"/>
    <mergeCell ref="C223:P228"/>
    <mergeCell ref="C232:P237"/>
    <mergeCell ref="C241:P246"/>
    <mergeCell ref="C250:P255"/>
    <mergeCell ref="B258:Q258"/>
    <mergeCell ref="B302:Q302"/>
    <mergeCell ref="D306:K306"/>
    <mergeCell ref="H308:I308"/>
    <mergeCell ref="B185:Q185"/>
    <mergeCell ref="C179:D179"/>
    <mergeCell ref="C180:D180"/>
    <mergeCell ref="C181:D181"/>
    <mergeCell ref="C182:D182"/>
    <mergeCell ref="C176:H176"/>
    <mergeCell ref="D137:E137"/>
    <mergeCell ref="C139:D139"/>
    <mergeCell ref="E139:J139"/>
    <mergeCell ref="C123:J123"/>
    <mergeCell ref="D125:I125"/>
    <mergeCell ref="G127:H127"/>
    <mergeCell ref="G130:H130"/>
    <mergeCell ref="G132:H132"/>
    <mergeCell ref="C135:J135"/>
    <mergeCell ref="B5:M5"/>
    <mergeCell ref="N5:Q5"/>
    <mergeCell ref="C110:J110"/>
    <mergeCell ref="C118:D118"/>
    <mergeCell ref="E118:I118"/>
    <mergeCell ref="C121:E121"/>
    <mergeCell ref="F121:I121"/>
    <mergeCell ref="F112:G112"/>
    <mergeCell ref="C7:Q7"/>
    <mergeCell ref="B102:Q102"/>
    <mergeCell ref="D106:K106"/>
    <mergeCell ref="H108:I108"/>
    <mergeCell ref="B161:Q161"/>
    <mergeCell ref="B168:Q168"/>
    <mergeCell ref="C174:D174"/>
    <mergeCell ref="E174:P174"/>
    <mergeCell ref="C170:H170"/>
  </mergeCells>
  <conditionalFormatting sqref="E118:I118">
    <cfRule type="expression" dxfId="994" priority="894">
      <formula>AND($D$114&gt;1,$E$118="")</formula>
    </cfRule>
    <cfRule type="expression" dxfId="993" priority="896">
      <formula>$D$114&gt;1</formula>
    </cfRule>
  </conditionalFormatting>
  <conditionalFormatting sqref="D106:K106 D108 H108:I108">
    <cfRule type="containsBlanks" dxfId="992" priority="897">
      <formula>LEN(TRIM(D106))=0</formula>
    </cfRule>
  </conditionalFormatting>
  <conditionalFormatting sqref="D112 D114 D116">
    <cfRule type="containsBlanks" dxfId="991" priority="895">
      <formula>LEN(TRIM(D112))=0</formula>
    </cfRule>
  </conditionalFormatting>
  <conditionalFormatting sqref="H112">
    <cfRule type="containsBlanks" dxfId="990" priority="898">
      <formula>LEN(TRIM(H112))=0</formula>
    </cfRule>
  </conditionalFormatting>
  <conditionalFormatting sqref="D125:I125 D127 G127 D130 G130 D132">
    <cfRule type="containsBlanks" dxfId="989" priority="892">
      <formula>LEN(TRIM(D125))=0</formula>
    </cfRule>
  </conditionalFormatting>
  <conditionalFormatting sqref="C144:C158">
    <cfRule type="duplicateValues" dxfId="988" priority="889"/>
  </conditionalFormatting>
  <conditionalFormatting sqref="D137:E137">
    <cfRule type="containsBlanks" dxfId="987" priority="888">
      <formula>LEN(TRIM(D137))=0</formula>
    </cfRule>
  </conditionalFormatting>
  <conditionalFormatting sqref="E139:J139">
    <cfRule type="expression" dxfId="986" priority="887">
      <formula>AND($D$146&gt;0,$E$148="")</formula>
    </cfRule>
  </conditionalFormatting>
  <conditionalFormatting sqref="I170">
    <cfRule type="expression" dxfId="985" priority="878">
      <formula>$D$165&gt;0</formula>
    </cfRule>
  </conditionalFormatting>
  <conditionalFormatting sqref="C214:P219 C223:P228 C232:P237">
    <cfRule type="containsBlanks" dxfId="984" priority="867">
      <formula>LEN(TRIM(C214))=0</formula>
    </cfRule>
  </conditionalFormatting>
  <conditionalFormatting sqref="C241:P246">
    <cfRule type="containsBlanks" dxfId="983" priority="866">
      <formula>LEN(TRIM(C241))=0</formula>
    </cfRule>
  </conditionalFormatting>
  <conditionalFormatting sqref="C250:P255">
    <cfRule type="containsBlanks" dxfId="982" priority="865">
      <formula>LEN(TRIM(C250))=0</formula>
    </cfRule>
  </conditionalFormatting>
  <conditionalFormatting sqref="F121:I121">
    <cfRule type="containsBlanks" dxfId="981" priority="899">
      <formula>LEN(TRIM(F121))=0</formula>
    </cfRule>
  </conditionalFormatting>
  <conditionalFormatting sqref="D260">
    <cfRule type="containsBlanks" dxfId="980" priority="863">
      <formula>LEN(TRIM(D260))=0</formula>
    </cfRule>
  </conditionalFormatting>
  <conditionalFormatting sqref="C264:H264">
    <cfRule type="containsBlanks" dxfId="979" priority="862">
      <formula>LEN(TRIM(C264))=0</formula>
    </cfRule>
  </conditionalFormatting>
  <conditionalFormatting sqref="E318:I318">
    <cfRule type="expression" dxfId="978" priority="409">
      <formula>AND($D$114&gt;1,$E$118="")</formula>
    </cfRule>
    <cfRule type="expression" dxfId="977" priority="411">
      <formula>$D$114&gt;1</formula>
    </cfRule>
  </conditionalFormatting>
  <conditionalFormatting sqref="D306:K306 D308 H308:I308">
    <cfRule type="containsBlanks" dxfId="976" priority="412">
      <formula>LEN(TRIM(D306))=0</formula>
    </cfRule>
  </conditionalFormatting>
  <conditionalFormatting sqref="D312 D314 D316">
    <cfRule type="containsBlanks" dxfId="975" priority="410">
      <formula>LEN(TRIM(D312))=0</formula>
    </cfRule>
  </conditionalFormatting>
  <conditionalFormatting sqref="H312">
    <cfRule type="containsBlanks" dxfId="974" priority="413">
      <formula>LEN(TRIM(H312))=0</formula>
    </cfRule>
  </conditionalFormatting>
  <conditionalFormatting sqref="D325:I325 D327 G327 D330 G330 D332">
    <cfRule type="containsBlanks" dxfId="973" priority="408">
      <formula>LEN(TRIM(D325))=0</formula>
    </cfRule>
  </conditionalFormatting>
  <conditionalFormatting sqref="C344:C358">
    <cfRule type="duplicateValues" dxfId="972" priority="407"/>
  </conditionalFormatting>
  <conditionalFormatting sqref="D337:E337">
    <cfRule type="containsBlanks" dxfId="971" priority="406">
      <formula>LEN(TRIM(D337))=0</formula>
    </cfRule>
  </conditionalFormatting>
  <conditionalFormatting sqref="E339:J339">
    <cfRule type="expression" dxfId="970" priority="405">
      <formula>AND($D$146&gt;0,$E$148="")</formula>
    </cfRule>
  </conditionalFormatting>
  <conditionalFormatting sqref="I370">
    <cfRule type="expression" dxfId="969" priority="402">
      <formula>$D$165&gt;0</formula>
    </cfRule>
  </conditionalFormatting>
  <conditionalFormatting sqref="C414:P419 C423:P428 C432:P437">
    <cfRule type="containsBlanks" dxfId="968" priority="401">
      <formula>LEN(TRIM(C414))=0</formula>
    </cfRule>
  </conditionalFormatting>
  <conditionalFormatting sqref="C441:P446">
    <cfRule type="containsBlanks" dxfId="967" priority="400">
      <formula>LEN(TRIM(C441))=0</formula>
    </cfRule>
  </conditionalFormatting>
  <conditionalFormatting sqref="C450:P455">
    <cfRule type="containsBlanks" dxfId="966" priority="399">
      <formula>LEN(TRIM(C450))=0</formula>
    </cfRule>
  </conditionalFormatting>
  <conditionalFormatting sqref="F321:I321">
    <cfRule type="containsBlanks" dxfId="965" priority="414">
      <formula>LEN(TRIM(F321))=0</formula>
    </cfRule>
  </conditionalFormatting>
  <conditionalFormatting sqref="D460">
    <cfRule type="containsBlanks" dxfId="964" priority="398">
      <formula>LEN(TRIM(D460))=0</formula>
    </cfRule>
  </conditionalFormatting>
  <conditionalFormatting sqref="C464:H464">
    <cfRule type="containsBlanks" dxfId="963" priority="397">
      <formula>LEN(TRIM(C464))=0</formula>
    </cfRule>
  </conditionalFormatting>
  <conditionalFormatting sqref="E518:I518">
    <cfRule type="expression" dxfId="962" priority="387">
      <formula>AND($D$114&gt;1,$E$118="")</formula>
    </cfRule>
    <cfRule type="expression" dxfId="961" priority="389">
      <formula>$D$114&gt;1</formula>
    </cfRule>
  </conditionalFormatting>
  <conditionalFormatting sqref="D506:K506 D508 H508:I508">
    <cfRule type="containsBlanks" dxfId="960" priority="390">
      <formula>LEN(TRIM(D506))=0</formula>
    </cfRule>
  </conditionalFormatting>
  <conditionalFormatting sqref="D512 D514 D516">
    <cfRule type="containsBlanks" dxfId="959" priority="388">
      <formula>LEN(TRIM(D512))=0</formula>
    </cfRule>
  </conditionalFormatting>
  <conditionalFormatting sqref="H512">
    <cfRule type="containsBlanks" dxfId="958" priority="391">
      <formula>LEN(TRIM(H512))=0</formula>
    </cfRule>
  </conditionalFormatting>
  <conditionalFormatting sqref="D525:I525 D527 G527 D530 G530 D532">
    <cfRule type="containsBlanks" dxfId="957" priority="386">
      <formula>LEN(TRIM(D525))=0</formula>
    </cfRule>
  </conditionalFormatting>
  <conditionalFormatting sqref="C544:C558">
    <cfRule type="duplicateValues" dxfId="956" priority="385"/>
  </conditionalFormatting>
  <conditionalFormatting sqref="D537:E537">
    <cfRule type="containsBlanks" dxfId="955" priority="384">
      <formula>LEN(TRIM(D537))=0</formula>
    </cfRule>
  </conditionalFormatting>
  <conditionalFormatting sqref="E539:J539">
    <cfRule type="expression" dxfId="954" priority="383">
      <formula>AND($D$146&gt;0,$E$148="")</formula>
    </cfRule>
  </conditionalFormatting>
  <conditionalFormatting sqref="I570">
    <cfRule type="expression" dxfId="953" priority="380">
      <formula>$D$165&gt;0</formula>
    </cfRule>
  </conditionalFormatting>
  <conditionalFormatting sqref="C614:P619 C623:P628 C632:P637">
    <cfRule type="containsBlanks" dxfId="952" priority="379">
      <formula>LEN(TRIM(C614))=0</formula>
    </cfRule>
  </conditionalFormatting>
  <conditionalFormatting sqref="C641:P646">
    <cfRule type="containsBlanks" dxfId="951" priority="378">
      <formula>LEN(TRIM(C641))=0</formula>
    </cfRule>
  </conditionalFormatting>
  <conditionalFormatting sqref="C650:P655">
    <cfRule type="containsBlanks" dxfId="950" priority="377">
      <formula>LEN(TRIM(C650))=0</formula>
    </cfRule>
  </conditionalFormatting>
  <conditionalFormatting sqref="F521:I521">
    <cfRule type="containsBlanks" dxfId="949" priority="392">
      <formula>LEN(TRIM(F521))=0</formula>
    </cfRule>
  </conditionalFormatting>
  <conditionalFormatting sqref="D660">
    <cfRule type="containsBlanks" dxfId="948" priority="376">
      <formula>LEN(TRIM(D660))=0</formula>
    </cfRule>
  </conditionalFormatting>
  <conditionalFormatting sqref="C664:H664">
    <cfRule type="containsBlanks" dxfId="947" priority="375">
      <formula>LEN(TRIM(C664))=0</formula>
    </cfRule>
  </conditionalFormatting>
  <conditionalFormatting sqref="E718:I718">
    <cfRule type="expression" dxfId="946" priority="365">
      <formula>AND($D$114&gt;1,$E$118="")</formula>
    </cfRule>
    <cfRule type="expression" dxfId="945" priority="367">
      <formula>$D$114&gt;1</formula>
    </cfRule>
  </conditionalFormatting>
  <conditionalFormatting sqref="D706:K706 D708 H708:I708">
    <cfRule type="containsBlanks" dxfId="944" priority="368">
      <formula>LEN(TRIM(D706))=0</formula>
    </cfRule>
  </conditionalFormatting>
  <conditionalFormatting sqref="D712 D714 D716">
    <cfRule type="containsBlanks" dxfId="943" priority="366">
      <formula>LEN(TRIM(D712))=0</formula>
    </cfRule>
  </conditionalFormatting>
  <conditionalFormatting sqref="H712">
    <cfRule type="containsBlanks" dxfId="942" priority="369">
      <formula>LEN(TRIM(H712))=0</formula>
    </cfRule>
  </conditionalFormatting>
  <conditionalFormatting sqref="D725:I725 D727 G727 D730 G730 D732">
    <cfRule type="containsBlanks" dxfId="941" priority="364">
      <formula>LEN(TRIM(D725))=0</formula>
    </cfRule>
  </conditionalFormatting>
  <conditionalFormatting sqref="C744:C758">
    <cfRule type="duplicateValues" dxfId="940" priority="363"/>
  </conditionalFormatting>
  <conditionalFormatting sqref="D737:E737">
    <cfRule type="containsBlanks" dxfId="939" priority="362">
      <formula>LEN(TRIM(D737))=0</formula>
    </cfRule>
  </conditionalFormatting>
  <conditionalFormatting sqref="E739:J739">
    <cfRule type="expression" dxfId="938" priority="361">
      <formula>AND($D$146&gt;0,$E$148="")</formula>
    </cfRule>
  </conditionalFormatting>
  <conditionalFormatting sqref="I770">
    <cfRule type="expression" dxfId="937" priority="358">
      <formula>$D$165&gt;0</formula>
    </cfRule>
  </conditionalFormatting>
  <conditionalFormatting sqref="C814:P819 C823:P828 C832:P837">
    <cfRule type="containsBlanks" dxfId="936" priority="357">
      <formula>LEN(TRIM(C814))=0</formula>
    </cfRule>
  </conditionalFormatting>
  <conditionalFormatting sqref="C841:P846">
    <cfRule type="containsBlanks" dxfId="935" priority="356">
      <formula>LEN(TRIM(C841))=0</formula>
    </cfRule>
  </conditionalFormatting>
  <conditionalFormatting sqref="C850:P855">
    <cfRule type="containsBlanks" dxfId="934" priority="355">
      <formula>LEN(TRIM(C850))=0</formula>
    </cfRule>
  </conditionalFormatting>
  <conditionalFormatting sqref="F721:I721">
    <cfRule type="containsBlanks" dxfId="933" priority="370">
      <formula>LEN(TRIM(F721))=0</formula>
    </cfRule>
  </conditionalFormatting>
  <conditionalFormatting sqref="D860">
    <cfRule type="containsBlanks" dxfId="932" priority="354">
      <formula>LEN(TRIM(D860))=0</formula>
    </cfRule>
  </conditionalFormatting>
  <conditionalFormatting sqref="C864:H864">
    <cfRule type="containsBlanks" dxfId="931" priority="353">
      <formula>LEN(TRIM(C864))=0</formula>
    </cfRule>
  </conditionalFormatting>
  <conditionalFormatting sqref="E918:I918">
    <cfRule type="expression" dxfId="930" priority="343">
      <formula>AND($D$114&gt;1,$E$118="")</formula>
    </cfRule>
    <cfRule type="expression" dxfId="929" priority="345">
      <formula>$D$114&gt;1</formula>
    </cfRule>
  </conditionalFormatting>
  <conditionalFormatting sqref="D906:K906 D908 H908:I908">
    <cfRule type="containsBlanks" dxfId="928" priority="346">
      <formula>LEN(TRIM(D906))=0</formula>
    </cfRule>
  </conditionalFormatting>
  <conditionalFormatting sqref="D912 D914 D916">
    <cfRule type="containsBlanks" dxfId="927" priority="344">
      <formula>LEN(TRIM(D912))=0</formula>
    </cfRule>
  </conditionalFormatting>
  <conditionalFormatting sqref="H912">
    <cfRule type="containsBlanks" dxfId="926" priority="347">
      <formula>LEN(TRIM(H912))=0</formula>
    </cfRule>
  </conditionalFormatting>
  <conditionalFormatting sqref="D925:I925 D927 G927 D930 G930 D932">
    <cfRule type="containsBlanks" dxfId="925" priority="342">
      <formula>LEN(TRIM(D925))=0</formula>
    </cfRule>
  </conditionalFormatting>
  <conditionalFormatting sqref="C944:C958">
    <cfRule type="duplicateValues" dxfId="924" priority="341"/>
  </conditionalFormatting>
  <conditionalFormatting sqref="D937:E937">
    <cfRule type="containsBlanks" dxfId="923" priority="340">
      <formula>LEN(TRIM(D937))=0</formula>
    </cfRule>
  </conditionalFormatting>
  <conditionalFormatting sqref="E939:J939">
    <cfRule type="expression" dxfId="922" priority="339">
      <formula>AND($D$146&gt;0,$E$148="")</formula>
    </cfRule>
  </conditionalFormatting>
  <conditionalFormatting sqref="I970">
    <cfRule type="expression" dxfId="921" priority="336">
      <formula>$D$165&gt;0</formula>
    </cfRule>
  </conditionalFormatting>
  <conditionalFormatting sqref="C1014:P1019 C1023:P1028 C1032:P1037">
    <cfRule type="containsBlanks" dxfId="920" priority="335">
      <formula>LEN(TRIM(C1014))=0</formula>
    </cfRule>
  </conditionalFormatting>
  <conditionalFormatting sqref="C1041:P1046">
    <cfRule type="containsBlanks" dxfId="919" priority="334">
      <formula>LEN(TRIM(C1041))=0</formula>
    </cfRule>
  </conditionalFormatting>
  <conditionalFormatting sqref="C1050:P1055">
    <cfRule type="containsBlanks" dxfId="918" priority="333">
      <formula>LEN(TRIM(C1050))=0</formula>
    </cfRule>
  </conditionalFormatting>
  <conditionalFormatting sqref="F921:I921">
    <cfRule type="containsBlanks" dxfId="917" priority="348">
      <formula>LEN(TRIM(F921))=0</formula>
    </cfRule>
  </conditionalFormatting>
  <conditionalFormatting sqref="D1060">
    <cfRule type="containsBlanks" dxfId="916" priority="332">
      <formula>LEN(TRIM(D1060))=0</formula>
    </cfRule>
  </conditionalFormatting>
  <conditionalFormatting sqref="C1064:H1064">
    <cfRule type="containsBlanks" dxfId="915" priority="331">
      <formula>LEN(TRIM(C1064))=0</formula>
    </cfRule>
  </conditionalFormatting>
  <conditionalFormatting sqref="E1118:I1118">
    <cfRule type="expression" dxfId="914" priority="321">
      <formula>AND($D$114&gt;1,$E$118="")</formula>
    </cfRule>
    <cfRule type="expression" dxfId="913" priority="323">
      <formula>$D$114&gt;1</formula>
    </cfRule>
  </conditionalFormatting>
  <conditionalFormatting sqref="D1106:K1106 D1108 H1108:I1108">
    <cfRule type="containsBlanks" dxfId="912" priority="324">
      <formula>LEN(TRIM(D1106))=0</formula>
    </cfRule>
  </conditionalFormatting>
  <conditionalFormatting sqref="D1112 D1114 D1116">
    <cfRule type="containsBlanks" dxfId="911" priority="322">
      <formula>LEN(TRIM(D1112))=0</formula>
    </cfRule>
  </conditionalFormatting>
  <conditionalFormatting sqref="H1112">
    <cfRule type="containsBlanks" dxfId="910" priority="325">
      <formula>LEN(TRIM(H1112))=0</formula>
    </cfRule>
  </conditionalFormatting>
  <conditionalFormatting sqref="D1125:I1125 D1127 G1127 D1130 G1130 D1132">
    <cfRule type="containsBlanks" dxfId="909" priority="320">
      <formula>LEN(TRIM(D1125))=0</formula>
    </cfRule>
  </conditionalFormatting>
  <conditionalFormatting sqref="C1144:C1158">
    <cfRule type="duplicateValues" dxfId="908" priority="319"/>
  </conditionalFormatting>
  <conditionalFormatting sqref="D1137:E1137">
    <cfRule type="containsBlanks" dxfId="907" priority="318">
      <formula>LEN(TRIM(D1137))=0</formula>
    </cfRule>
  </conditionalFormatting>
  <conditionalFormatting sqref="E1139:J1139">
    <cfRule type="expression" dxfId="906" priority="317">
      <formula>AND($D$146&gt;0,$E$148="")</formula>
    </cfRule>
  </conditionalFormatting>
  <conditionalFormatting sqref="I1170">
    <cfRule type="expression" dxfId="905" priority="314">
      <formula>$D$165&gt;0</formula>
    </cfRule>
  </conditionalFormatting>
  <conditionalFormatting sqref="C1214:P1219 C1223:P1228 C1232:P1237">
    <cfRule type="containsBlanks" dxfId="904" priority="313">
      <formula>LEN(TRIM(C1214))=0</formula>
    </cfRule>
  </conditionalFormatting>
  <conditionalFormatting sqref="C1241:P1246">
    <cfRule type="containsBlanks" dxfId="903" priority="312">
      <formula>LEN(TRIM(C1241))=0</formula>
    </cfRule>
  </conditionalFormatting>
  <conditionalFormatting sqref="C1250:P1255">
    <cfRule type="containsBlanks" dxfId="902" priority="311">
      <formula>LEN(TRIM(C1250))=0</formula>
    </cfRule>
  </conditionalFormatting>
  <conditionalFormatting sqref="F1121:I1121">
    <cfRule type="containsBlanks" dxfId="901" priority="326">
      <formula>LEN(TRIM(F1121))=0</formula>
    </cfRule>
  </conditionalFormatting>
  <conditionalFormatting sqref="D1260">
    <cfRule type="containsBlanks" dxfId="900" priority="310">
      <formula>LEN(TRIM(D1260))=0</formula>
    </cfRule>
  </conditionalFormatting>
  <conditionalFormatting sqref="C1264:H1264">
    <cfRule type="containsBlanks" dxfId="899" priority="309">
      <formula>LEN(TRIM(C1264))=0</formula>
    </cfRule>
  </conditionalFormatting>
  <conditionalFormatting sqref="E1318:I1318">
    <cfRule type="expression" dxfId="898" priority="299">
      <formula>AND($D$114&gt;1,$E$118="")</formula>
    </cfRule>
    <cfRule type="expression" dxfId="897" priority="301">
      <formula>$D$114&gt;1</formula>
    </cfRule>
  </conditionalFormatting>
  <conditionalFormatting sqref="D1306:K1306 D1308 H1308:I1308">
    <cfRule type="containsBlanks" dxfId="896" priority="302">
      <formula>LEN(TRIM(D1306))=0</formula>
    </cfRule>
  </conditionalFormatting>
  <conditionalFormatting sqref="D1312 D1314 D1316">
    <cfRule type="containsBlanks" dxfId="895" priority="300">
      <formula>LEN(TRIM(D1312))=0</formula>
    </cfRule>
  </conditionalFormatting>
  <conditionalFormatting sqref="H1312">
    <cfRule type="containsBlanks" dxfId="894" priority="303">
      <formula>LEN(TRIM(H1312))=0</formula>
    </cfRule>
  </conditionalFormatting>
  <conditionalFormatting sqref="D1325:I1325 D1327 G1327 D1330 G1330 D1332">
    <cfRule type="containsBlanks" dxfId="893" priority="298">
      <formula>LEN(TRIM(D1325))=0</formula>
    </cfRule>
  </conditionalFormatting>
  <conditionalFormatting sqref="C1344:C1358">
    <cfRule type="duplicateValues" dxfId="892" priority="297"/>
  </conditionalFormatting>
  <conditionalFormatting sqref="D1337:E1337">
    <cfRule type="containsBlanks" dxfId="891" priority="296">
      <formula>LEN(TRIM(D1337))=0</formula>
    </cfRule>
  </conditionalFormatting>
  <conditionalFormatting sqref="E1339:J1339">
    <cfRule type="expression" dxfId="890" priority="295">
      <formula>AND($D$146&gt;0,$E$148="")</formula>
    </cfRule>
  </conditionalFormatting>
  <conditionalFormatting sqref="I1370">
    <cfRule type="expression" dxfId="889" priority="292">
      <formula>$D$165&gt;0</formula>
    </cfRule>
  </conditionalFormatting>
  <conditionalFormatting sqref="C1414:P1419 C1423:P1428 C1432:P1437">
    <cfRule type="containsBlanks" dxfId="888" priority="291">
      <formula>LEN(TRIM(C1414))=0</formula>
    </cfRule>
  </conditionalFormatting>
  <conditionalFormatting sqref="C1441:P1446">
    <cfRule type="containsBlanks" dxfId="887" priority="290">
      <formula>LEN(TRIM(C1441))=0</formula>
    </cfRule>
  </conditionalFormatting>
  <conditionalFormatting sqref="C1450:P1455">
    <cfRule type="containsBlanks" dxfId="886" priority="289">
      <formula>LEN(TRIM(C1450))=0</formula>
    </cfRule>
  </conditionalFormatting>
  <conditionalFormatting sqref="F1321:I1321">
    <cfRule type="containsBlanks" dxfId="885" priority="304">
      <formula>LEN(TRIM(F1321))=0</formula>
    </cfRule>
  </conditionalFormatting>
  <conditionalFormatting sqref="D1460">
    <cfRule type="containsBlanks" dxfId="884" priority="288">
      <formula>LEN(TRIM(D1460))=0</formula>
    </cfRule>
  </conditionalFormatting>
  <conditionalFormatting sqref="C1464:H1464">
    <cfRule type="containsBlanks" dxfId="883" priority="287">
      <formula>LEN(TRIM(C1464))=0</formula>
    </cfRule>
  </conditionalFormatting>
  <conditionalFormatting sqref="E1518:I1518">
    <cfRule type="expression" dxfId="882" priority="277">
      <formula>AND($D$114&gt;1,$E$118="")</formula>
    </cfRule>
    <cfRule type="expression" dxfId="881" priority="279">
      <formula>$D$114&gt;1</formula>
    </cfRule>
  </conditionalFormatting>
  <conditionalFormatting sqref="D1506:K1506 D1508 H1508:I1508">
    <cfRule type="containsBlanks" dxfId="880" priority="280">
      <formula>LEN(TRIM(D1506))=0</formula>
    </cfRule>
  </conditionalFormatting>
  <conditionalFormatting sqref="D1512 D1514 D1516">
    <cfRule type="containsBlanks" dxfId="879" priority="278">
      <formula>LEN(TRIM(D1512))=0</formula>
    </cfRule>
  </conditionalFormatting>
  <conditionalFormatting sqref="H1512">
    <cfRule type="containsBlanks" dxfId="878" priority="281">
      <formula>LEN(TRIM(H1512))=0</formula>
    </cfRule>
  </conditionalFormatting>
  <conditionalFormatting sqref="D1525:I1525 D1527 G1527 D1530 G1530 D1532">
    <cfRule type="containsBlanks" dxfId="877" priority="276">
      <formula>LEN(TRIM(D1525))=0</formula>
    </cfRule>
  </conditionalFormatting>
  <conditionalFormatting sqref="C1544:C1558">
    <cfRule type="duplicateValues" dxfId="876" priority="275"/>
  </conditionalFormatting>
  <conditionalFormatting sqref="D1537:E1537">
    <cfRule type="containsBlanks" dxfId="875" priority="274">
      <formula>LEN(TRIM(D1537))=0</formula>
    </cfRule>
  </conditionalFormatting>
  <conditionalFormatting sqref="E1539:J1539">
    <cfRule type="expression" dxfId="874" priority="273">
      <formula>AND($D$146&gt;0,$E$148="")</formula>
    </cfRule>
  </conditionalFormatting>
  <conditionalFormatting sqref="I1570">
    <cfRule type="expression" dxfId="873" priority="270">
      <formula>$D$165&gt;0</formula>
    </cfRule>
  </conditionalFormatting>
  <conditionalFormatting sqref="C1614:P1619 C1623:P1628 C1632:P1637">
    <cfRule type="containsBlanks" dxfId="872" priority="269">
      <formula>LEN(TRIM(C1614))=0</formula>
    </cfRule>
  </conditionalFormatting>
  <conditionalFormatting sqref="C1641:P1646">
    <cfRule type="containsBlanks" dxfId="871" priority="268">
      <formula>LEN(TRIM(C1641))=0</formula>
    </cfRule>
  </conditionalFormatting>
  <conditionalFormatting sqref="C1650:P1655">
    <cfRule type="containsBlanks" dxfId="870" priority="267">
      <formula>LEN(TRIM(C1650))=0</formula>
    </cfRule>
  </conditionalFormatting>
  <conditionalFormatting sqref="F1521:I1521">
    <cfRule type="containsBlanks" dxfId="869" priority="282">
      <formula>LEN(TRIM(F1521))=0</formula>
    </cfRule>
  </conditionalFormatting>
  <conditionalFormatting sqref="D1660">
    <cfRule type="containsBlanks" dxfId="868" priority="266">
      <formula>LEN(TRIM(D1660))=0</formula>
    </cfRule>
  </conditionalFormatting>
  <conditionalFormatting sqref="C1664:H1664">
    <cfRule type="containsBlanks" dxfId="867" priority="265">
      <formula>LEN(TRIM(C1664))=0</formula>
    </cfRule>
  </conditionalFormatting>
  <conditionalFormatting sqref="E1718:I1718">
    <cfRule type="expression" dxfId="866" priority="255">
      <formula>AND($D$114&gt;1,$E$118="")</formula>
    </cfRule>
    <cfRule type="expression" dxfId="865" priority="257">
      <formula>$D$114&gt;1</formula>
    </cfRule>
  </conditionalFormatting>
  <conditionalFormatting sqref="D1706:K1706 D1708 H1708:I1708">
    <cfRule type="containsBlanks" dxfId="864" priority="258">
      <formula>LEN(TRIM(D1706))=0</formula>
    </cfRule>
  </conditionalFormatting>
  <conditionalFormatting sqref="D1712 D1714 D1716">
    <cfRule type="containsBlanks" dxfId="863" priority="256">
      <formula>LEN(TRIM(D1712))=0</formula>
    </cfRule>
  </conditionalFormatting>
  <conditionalFormatting sqref="H1712">
    <cfRule type="containsBlanks" dxfId="862" priority="259">
      <formula>LEN(TRIM(H1712))=0</formula>
    </cfRule>
  </conditionalFormatting>
  <conditionalFormatting sqref="D1725:I1725 D1727 G1727 D1730 G1730 D1732">
    <cfRule type="containsBlanks" dxfId="861" priority="254">
      <formula>LEN(TRIM(D1725))=0</formula>
    </cfRule>
  </conditionalFormatting>
  <conditionalFormatting sqref="C1744:C1758">
    <cfRule type="duplicateValues" dxfId="860" priority="253"/>
  </conditionalFormatting>
  <conditionalFormatting sqref="D1737:E1737">
    <cfRule type="containsBlanks" dxfId="859" priority="252">
      <formula>LEN(TRIM(D1737))=0</formula>
    </cfRule>
  </conditionalFormatting>
  <conditionalFormatting sqref="E1739:J1739">
    <cfRule type="expression" dxfId="858" priority="251">
      <formula>AND($D$146&gt;0,$E$148="")</formula>
    </cfRule>
  </conditionalFormatting>
  <conditionalFormatting sqref="I1770">
    <cfRule type="expression" dxfId="857" priority="248">
      <formula>$D$165&gt;0</formula>
    </cfRule>
  </conditionalFormatting>
  <conditionalFormatting sqref="C1814:P1819 C1823:P1828 C1832:P1837">
    <cfRule type="containsBlanks" dxfId="856" priority="247">
      <formula>LEN(TRIM(C1814))=0</formula>
    </cfRule>
  </conditionalFormatting>
  <conditionalFormatting sqref="C1841:P1846">
    <cfRule type="containsBlanks" dxfId="855" priority="246">
      <formula>LEN(TRIM(C1841))=0</formula>
    </cfRule>
  </conditionalFormatting>
  <conditionalFormatting sqref="C1850:P1855">
    <cfRule type="containsBlanks" dxfId="854" priority="245">
      <formula>LEN(TRIM(C1850))=0</formula>
    </cfRule>
  </conditionalFormatting>
  <conditionalFormatting sqref="F1721:I1721">
    <cfRule type="containsBlanks" dxfId="853" priority="260">
      <formula>LEN(TRIM(F1721))=0</formula>
    </cfRule>
  </conditionalFormatting>
  <conditionalFormatting sqref="D1860">
    <cfRule type="containsBlanks" dxfId="852" priority="244">
      <formula>LEN(TRIM(D1860))=0</formula>
    </cfRule>
  </conditionalFormatting>
  <conditionalFormatting sqref="C1864:H1864">
    <cfRule type="containsBlanks" dxfId="851" priority="243">
      <formula>LEN(TRIM(C1864))=0</formula>
    </cfRule>
  </conditionalFormatting>
  <conditionalFormatting sqref="E1918:I1918">
    <cfRule type="expression" dxfId="850" priority="233">
      <formula>AND($D$114&gt;1,$E$118="")</formula>
    </cfRule>
    <cfRule type="expression" dxfId="849" priority="235">
      <formula>$D$114&gt;1</formula>
    </cfRule>
  </conditionalFormatting>
  <conditionalFormatting sqref="D1906:K1906 D1908 H1908:I1908">
    <cfRule type="containsBlanks" dxfId="848" priority="236">
      <formula>LEN(TRIM(D1906))=0</formula>
    </cfRule>
  </conditionalFormatting>
  <conditionalFormatting sqref="D1912 D1914 D1916">
    <cfRule type="containsBlanks" dxfId="847" priority="234">
      <formula>LEN(TRIM(D1912))=0</formula>
    </cfRule>
  </conditionalFormatting>
  <conditionalFormatting sqref="H1912">
    <cfRule type="containsBlanks" dxfId="846" priority="237">
      <formula>LEN(TRIM(H1912))=0</formula>
    </cfRule>
  </conditionalFormatting>
  <conditionalFormatting sqref="D1925:I1925 D1927 G1927 D1930 G1930 D1932">
    <cfRule type="containsBlanks" dxfId="845" priority="232">
      <formula>LEN(TRIM(D1925))=0</formula>
    </cfRule>
  </conditionalFormatting>
  <conditionalFormatting sqref="C1944:C1958">
    <cfRule type="duplicateValues" dxfId="844" priority="231"/>
  </conditionalFormatting>
  <conditionalFormatting sqref="D1937:E1937">
    <cfRule type="containsBlanks" dxfId="843" priority="230">
      <formula>LEN(TRIM(D1937))=0</formula>
    </cfRule>
  </conditionalFormatting>
  <conditionalFormatting sqref="E1939:J1939">
    <cfRule type="expression" dxfId="842" priority="229">
      <formula>AND($D$146&gt;0,$E$148="")</formula>
    </cfRule>
  </conditionalFormatting>
  <conditionalFormatting sqref="I1970">
    <cfRule type="expression" dxfId="841" priority="226">
      <formula>$D$165&gt;0</formula>
    </cfRule>
  </conditionalFormatting>
  <conditionalFormatting sqref="C2014:P2019 C2023:P2028 C2032:P2037">
    <cfRule type="containsBlanks" dxfId="840" priority="225">
      <formula>LEN(TRIM(C2014))=0</formula>
    </cfRule>
  </conditionalFormatting>
  <conditionalFormatting sqref="C2041:P2046">
    <cfRule type="containsBlanks" dxfId="839" priority="224">
      <formula>LEN(TRIM(C2041))=0</formula>
    </cfRule>
  </conditionalFormatting>
  <conditionalFormatting sqref="C2050:P2055">
    <cfRule type="containsBlanks" dxfId="838" priority="223">
      <formula>LEN(TRIM(C2050))=0</formula>
    </cfRule>
  </conditionalFormatting>
  <conditionalFormatting sqref="F1921:I1921">
    <cfRule type="containsBlanks" dxfId="837" priority="238">
      <formula>LEN(TRIM(F1921))=0</formula>
    </cfRule>
  </conditionalFormatting>
  <conditionalFormatting sqref="D2060">
    <cfRule type="containsBlanks" dxfId="836" priority="222">
      <formula>LEN(TRIM(D2060))=0</formula>
    </cfRule>
  </conditionalFormatting>
  <conditionalFormatting sqref="C2064:H2064">
    <cfRule type="containsBlanks" dxfId="835" priority="221">
      <formula>LEN(TRIM(C2064))=0</formula>
    </cfRule>
  </conditionalFormatting>
  <conditionalFormatting sqref="E2118:I2118">
    <cfRule type="expression" dxfId="834" priority="211">
      <formula>AND($D$114&gt;1,$E$118="")</formula>
    </cfRule>
    <cfRule type="expression" dxfId="833" priority="213">
      <formula>$D$114&gt;1</formula>
    </cfRule>
  </conditionalFormatting>
  <conditionalFormatting sqref="D2106:K2106 D2108 H2108:I2108">
    <cfRule type="containsBlanks" dxfId="832" priority="214">
      <formula>LEN(TRIM(D2106))=0</formula>
    </cfRule>
  </conditionalFormatting>
  <conditionalFormatting sqref="D2112 D2114 D2116">
    <cfRule type="containsBlanks" dxfId="831" priority="212">
      <formula>LEN(TRIM(D2112))=0</formula>
    </cfRule>
  </conditionalFormatting>
  <conditionalFormatting sqref="H2112">
    <cfRule type="containsBlanks" dxfId="830" priority="215">
      <formula>LEN(TRIM(H2112))=0</formula>
    </cfRule>
  </conditionalFormatting>
  <conditionalFormatting sqref="D2125:I2125 D2127 G2127 D2130 G2130 D2132">
    <cfRule type="containsBlanks" dxfId="829" priority="210">
      <formula>LEN(TRIM(D2125))=0</formula>
    </cfRule>
  </conditionalFormatting>
  <conditionalFormatting sqref="C2144:C2158">
    <cfRule type="duplicateValues" dxfId="828" priority="209"/>
  </conditionalFormatting>
  <conditionalFormatting sqref="D2137:E2137">
    <cfRule type="containsBlanks" dxfId="827" priority="208">
      <formula>LEN(TRIM(D2137))=0</formula>
    </cfRule>
  </conditionalFormatting>
  <conditionalFormatting sqref="E2139:J2139">
    <cfRule type="expression" dxfId="826" priority="207">
      <formula>AND($D$146&gt;0,$E$148="")</formula>
    </cfRule>
  </conditionalFormatting>
  <conditionalFormatting sqref="I2170">
    <cfRule type="expression" dxfId="825" priority="204">
      <formula>$D$165&gt;0</formula>
    </cfRule>
  </conditionalFormatting>
  <conditionalFormatting sqref="C2214:P2219 C2223:P2228 C2232:P2237">
    <cfRule type="containsBlanks" dxfId="824" priority="203">
      <formula>LEN(TRIM(C2214))=0</formula>
    </cfRule>
  </conditionalFormatting>
  <conditionalFormatting sqref="C2241:P2246">
    <cfRule type="containsBlanks" dxfId="823" priority="202">
      <formula>LEN(TRIM(C2241))=0</formula>
    </cfRule>
  </conditionalFormatting>
  <conditionalFormatting sqref="C2250:P2255">
    <cfRule type="containsBlanks" dxfId="822" priority="201">
      <formula>LEN(TRIM(C2250))=0</formula>
    </cfRule>
  </conditionalFormatting>
  <conditionalFormatting sqref="F2121:I2121">
    <cfRule type="containsBlanks" dxfId="821" priority="216">
      <formula>LEN(TRIM(F2121))=0</formula>
    </cfRule>
  </conditionalFormatting>
  <conditionalFormatting sqref="D2260">
    <cfRule type="containsBlanks" dxfId="820" priority="200">
      <formula>LEN(TRIM(D2260))=0</formula>
    </cfRule>
  </conditionalFormatting>
  <conditionalFormatting sqref="C2264:H2264">
    <cfRule type="containsBlanks" dxfId="819" priority="199">
      <formula>LEN(TRIM(C2264))=0</formula>
    </cfRule>
  </conditionalFormatting>
  <conditionalFormatting sqref="E2318:I2318">
    <cfRule type="expression" dxfId="818" priority="189">
      <formula>AND($D$114&gt;1,$E$118="")</formula>
    </cfRule>
    <cfRule type="expression" dxfId="817" priority="191">
      <formula>$D$114&gt;1</formula>
    </cfRule>
  </conditionalFormatting>
  <conditionalFormatting sqref="D2306:K2306 D2308 H2308:I2308">
    <cfRule type="containsBlanks" dxfId="816" priority="192">
      <formula>LEN(TRIM(D2306))=0</formula>
    </cfRule>
  </conditionalFormatting>
  <conditionalFormatting sqref="D2312 D2314 D2316">
    <cfRule type="containsBlanks" dxfId="815" priority="190">
      <formula>LEN(TRIM(D2312))=0</formula>
    </cfRule>
  </conditionalFormatting>
  <conditionalFormatting sqref="H2312">
    <cfRule type="containsBlanks" dxfId="814" priority="193">
      <formula>LEN(TRIM(H2312))=0</formula>
    </cfRule>
  </conditionalFormatting>
  <conditionalFormatting sqref="D2325:I2325 D2327 G2327 D2330 G2330 D2332">
    <cfRule type="containsBlanks" dxfId="813" priority="188">
      <formula>LEN(TRIM(D2325))=0</formula>
    </cfRule>
  </conditionalFormatting>
  <conditionalFormatting sqref="C2344:C2358">
    <cfRule type="duplicateValues" dxfId="812" priority="187"/>
  </conditionalFormatting>
  <conditionalFormatting sqref="D2337:E2337">
    <cfRule type="containsBlanks" dxfId="811" priority="186">
      <formula>LEN(TRIM(D2337))=0</formula>
    </cfRule>
  </conditionalFormatting>
  <conditionalFormatting sqref="E2339:J2339">
    <cfRule type="expression" dxfId="810" priority="185">
      <formula>AND($D$146&gt;0,$E$148="")</formula>
    </cfRule>
  </conditionalFormatting>
  <conditionalFormatting sqref="I2370">
    <cfRule type="expression" dxfId="809" priority="182">
      <formula>$D$165&gt;0</formula>
    </cfRule>
  </conditionalFormatting>
  <conditionalFormatting sqref="C2414:P2419 C2423:P2428 C2432:P2437">
    <cfRule type="containsBlanks" dxfId="808" priority="181">
      <formula>LEN(TRIM(C2414))=0</formula>
    </cfRule>
  </conditionalFormatting>
  <conditionalFormatting sqref="C2441:P2446">
    <cfRule type="containsBlanks" dxfId="807" priority="180">
      <formula>LEN(TRIM(C2441))=0</formula>
    </cfRule>
  </conditionalFormatting>
  <conditionalFormatting sqref="C2450:P2455">
    <cfRule type="containsBlanks" dxfId="806" priority="179">
      <formula>LEN(TRIM(C2450))=0</formula>
    </cfRule>
  </conditionalFormatting>
  <conditionalFormatting sqref="F2321:I2321">
    <cfRule type="containsBlanks" dxfId="805" priority="194">
      <formula>LEN(TRIM(F2321))=0</formula>
    </cfRule>
  </conditionalFormatting>
  <conditionalFormatting sqref="D2460">
    <cfRule type="containsBlanks" dxfId="804" priority="178">
      <formula>LEN(TRIM(D2460))=0</formula>
    </cfRule>
  </conditionalFormatting>
  <conditionalFormatting sqref="C2464:H2464">
    <cfRule type="containsBlanks" dxfId="803" priority="177">
      <formula>LEN(TRIM(C2464))=0</formula>
    </cfRule>
  </conditionalFormatting>
  <conditionalFormatting sqref="E2518:I2518">
    <cfRule type="expression" dxfId="802" priority="167">
      <formula>AND($D$114&gt;1,$E$118="")</formula>
    </cfRule>
    <cfRule type="expression" dxfId="801" priority="169">
      <formula>$D$114&gt;1</formula>
    </cfRule>
  </conditionalFormatting>
  <conditionalFormatting sqref="D2506:K2506 D2508 H2508:I2508">
    <cfRule type="containsBlanks" dxfId="800" priority="170">
      <formula>LEN(TRIM(D2506))=0</formula>
    </cfRule>
  </conditionalFormatting>
  <conditionalFormatting sqref="D2512 D2514 D2516">
    <cfRule type="containsBlanks" dxfId="799" priority="168">
      <formula>LEN(TRIM(D2512))=0</formula>
    </cfRule>
  </conditionalFormatting>
  <conditionalFormatting sqref="H2512">
    <cfRule type="containsBlanks" dxfId="798" priority="171">
      <formula>LEN(TRIM(H2512))=0</formula>
    </cfRule>
  </conditionalFormatting>
  <conditionalFormatting sqref="D2525:I2525 D2527 G2527 D2530 G2530 D2532">
    <cfRule type="containsBlanks" dxfId="797" priority="166">
      <formula>LEN(TRIM(D2525))=0</formula>
    </cfRule>
  </conditionalFormatting>
  <conditionalFormatting sqref="C2544:C2558">
    <cfRule type="duplicateValues" dxfId="796" priority="165"/>
  </conditionalFormatting>
  <conditionalFormatting sqref="D2537:E2537">
    <cfRule type="containsBlanks" dxfId="795" priority="164">
      <formula>LEN(TRIM(D2537))=0</formula>
    </cfRule>
  </conditionalFormatting>
  <conditionalFormatting sqref="E2539:J2539">
    <cfRule type="expression" dxfId="794" priority="163">
      <formula>AND($D$146&gt;0,$E$148="")</formula>
    </cfRule>
  </conditionalFormatting>
  <conditionalFormatting sqref="I2570">
    <cfRule type="expression" dxfId="793" priority="160">
      <formula>$D$165&gt;0</formula>
    </cfRule>
  </conditionalFormatting>
  <conditionalFormatting sqref="C2614:P2619 C2623:P2628 C2632:P2637">
    <cfRule type="containsBlanks" dxfId="792" priority="159">
      <formula>LEN(TRIM(C2614))=0</formula>
    </cfRule>
  </conditionalFormatting>
  <conditionalFormatting sqref="C2641:P2646">
    <cfRule type="containsBlanks" dxfId="791" priority="158">
      <formula>LEN(TRIM(C2641))=0</formula>
    </cfRule>
  </conditionalFormatting>
  <conditionalFormatting sqref="C2650:P2655">
    <cfRule type="containsBlanks" dxfId="790" priority="157">
      <formula>LEN(TRIM(C2650))=0</formula>
    </cfRule>
  </conditionalFormatting>
  <conditionalFormatting sqref="F2521:I2521">
    <cfRule type="containsBlanks" dxfId="789" priority="172">
      <formula>LEN(TRIM(F2521))=0</formula>
    </cfRule>
  </conditionalFormatting>
  <conditionalFormatting sqref="D2660">
    <cfRule type="containsBlanks" dxfId="788" priority="156">
      <formula>LEN(TRIM(D2660))=0</formula>
    </cfRule>
  </conditionalFormatting>
  <conditionalFormatting sqref="C2664:H2664">
    <cfRule type="containsBlanks" dxfId="787" priority="155">
      <formula>LEN(TRIM(C2664))=0</formula>
    </cfRule>
  </conditionalFormatting>
  <conditionalFormatting sqref="E2718:I2718">
    <cfRule type="expression" dxfId="786" priority="145">
      <formula>AND($D$114&gt;1,$E$118="")</formula>
    </cfRule>
    <cfRule type="expression" dxfId="785" priority="147">
      <formula>$D$114&gt;1</formula>
    </cfRule>
  </conditionalFormatting>
  <conditionalFormatting sqref="D2706:K2706 D2708 H2708:I2708">
    <cfRule type="containsBlanks" dxfId="784" priority="148">
      <formula>LEN(TRIM(D2706))=0</formula>
    </cfRule>
  </conditionalFormatting>
  <conditionalFormatting sqref="D2712 D2714 D2716">
    <cfRule type="containsBlanks" dxfId="783" priority="146">
      <formula>LEN(TRIM(D2712))=0</formula>
    </cfRule>
  </conditionalFormatting>
  <conditionalFormatting sqref="H2712">
    <cfRule type="containsBlanks" dxfId="782" priority="149">
      <formula>LEN(TRIM(H2712))=0</formula>
    </cfRule>
  </conditionalFormatting>
  <conditionalFormatting sqref="D2725:I2725 D2727 G2727 D2730 G2730 D2732">
    <cfRule type="containsBlanks" dxfId="781" priority="144">
      <formula>LEN(TRIM(D2725))=0</formula>
    </cfRule>
  </conditionalFormatting>
  <conditionalFormatting sqref="C2744:C2758">
    <cfRule type="duplicateValues" dxfId="780" priority="143"/>
  </conditionalFormatting>
  <conditionalFormatting sqref="D2737:E2737">
    <cfRule type="containsBlanks" dxfId="779" priority="142">
      <formula>LEN(TRIM(D2737))=0</formula>
    </cfRule>
  </conditionalFormatting>
  <conditionalFormatting sqref="E2739:J2739">
    <cfRule type="expression" dxfId="778" priority="141">
      <formula>AND($D$146&gt;0,$E$148="")</formula>
    </cfRule>
  </conditionalFormatting>
  <conditionalFormatting sqref="I2770">
    <cfRule type="expression" dxfId="777" priority="138">
      <formula>$D$165&gt;0</formula>
    </cfRule>
  </conditionalFormatting>
  <conditionalFormatting sqref="C2814:P2819 C2823:P2828 C2832:P2837">
    <cfRule type="containsBlanks" dxfId="776" priority="137">
      <formula>LEN(TRIM(C2814))=0</formula>
    </cfRule>
  </conditionalFormatting>
  <conditionalFormatting sqref="C2841:P2846">
    <cfRule type="containsBlanks" dxfId="775" priority="136">
      <formula>LEN(TRIM(C2841))=0</formula>
    </cfRule>
  </conditionalFormatting>
  <conditionalFormatting sqref="C2850:P2855">
    <cfRule type="containsBlanks" dxfId="774" priority="135">
      <formula>LEN(TRIM(C2850))=0</formula>
    </cfRule>
  </conditionalFormatting>
  <conditionalFormatting sqref="F2721:I2721">
    <cfRule type="containsBlanks" dxfId="773" priority="150">
      <formula>LEN(TRIM(F2721))=0</formula>
    </cfRule>
  </conditionalFormatting>
  <conditionalFormatting sqref="D2860">
    <cfRule type="containsBlanks" dxfId="772" priority="134">
      <formula>LEN(TRIM(D2860))=0</formula>
    </cfRule>
  </conditionalFormatting>
  <conditionalFormatting sqref="C2864:H2864">
    <cfRule type="containsBlanks" dxfId="771" priority="133">
      <formula>LEN(TRIM(C2864))=0</formula>
    </cfRule>
  </conditionalFormatting>
  <conditionalFormatting sqref="E2918:I2918">
    <cfRule type="expression" dxfId="770" priority="123">
      <formula>AND($D$114&gt;1,$E$118="")</formula>
    </cfRule>
    <cfRule type="expression" dxfId="769" priority="125">
      <formula>$D$114&gt;1</formula>
    </cfRule>
  </conditionalFormatting>
  <conditionalFormatting sqref="D2906:K2906 D2908 H2908:I2908">
    <cfRule type="containsBlanks" dxfId="768" priority="126">
      <formula>LEN(TRIM(D2906))=0</formula>
    </cfRule>
  </conditionalFormatting>
  <conditionalFormatting sqref="D2912 D2914 D2916">
    <cfRule type="containsBlanks" dxfId="767" priority="124">
      <formula>LEN(TRIM(D2912))=0</formula>
    </cfRule>
  </conditionalFormatting>
  <conditionalFormatting sqref="H2912">
    <cfRule type="containsBlanks" dxfId="766" priority="127">
      <formula>LEN(TRIM(H2912))=0</formula>
    </cfRule>
  </conditionalFormatting>
  <conditionalFormatting sqref="D2925:I2925 D2927 G2927 D2930 G2930 D2932">
    <cfRule type="containsBlanks" dxfId="765" priority="122">
      <formula>LEN(TRIM(D2925))=0</formula>
    </cfRule>
  </conditionalFormatting>
  <conditionalFormatting sqref="C2944:C2958">
    <cfRule type="duplicateValues" dxfId="764" priority="121"/>
  </conditionalFormatting>
  <conditionalFormatting sqref="D2937:E2937">
    <cfRule type="containsBlanks" dxfId="763" priority="120">
      <formula>LEN(TRIM(D2937))=0</formula>
    </cfRule>
  </conditionalFormatting>
  <conditionalFormatting sqref="E2939:J2939">
    <cfRule type="expression" dxfId="762" priority="119">
      <formula>AND($D$146&gt;0,$E$148="")</formula>
    </cfRule>
  </conditionalFormatting>
  <conditionalFormatting sqref="I2970">
    <cfRule type="expression" dxfId="761" priority="116">
      <formula>$D$165&gt;0</formula>
    </cfRule>
  </conditionalFormatting>
  <conditionalFormatting sqref="C3014:P3019 C3023:P3028 C3032:P3037">
    <cfRule type="containsBlanks" dxfId="760" priority="115">
      <formula>LEN(TRIM(C3014))=0</formula>
    </cfRule>
  </conditionalFormatting>
  <conditionalFormatting sqref="C3041:P3046">
    <cfRule type="containsBlanks" dxfId="759" priority="114">
      <formula>LEN(TRIM(C3041))=0</formula>
    </cfRule>
  </conditionalFormatting>
  <conditionalFormatting sqref="C3050:P3055">
    <cfRule type="containsBlanks" dxfId="758" priority="113">
      <formula>LEN(TRIM(C3050))=0</formula>
    </cfRule>
  </conditionalFormatting>
  <conditionalFormatting sqref="F2921:I2921">
    <cfRule type="containsBlanks" dxfId="757" priority="128">
      <formula>LEN(TRIM(F2921))=0</formula>
    </cfRule>
  </conditionalFormatting>
  <conditionalFormatting sqref="D3060">
    <cfRule type="containsBlanks" dxfId="756" priority="112">
      <formula>LEN(TRIM(D3060))=0</formula>
    </cfRule>
  </conditionalFormatting>
  <conditionalFormatting sqref="C3064:H3064">
    <cfRule type="containsBlanks" dxfId="755" priority="111">
      <formula>LEN(TRIM(C3064))=0</formula>
    </cfRule>
  </conditionalFormatting>
  <conditionalFormatting sqref="E3118:I3118">
    <cfRule type="expression" dxfId="754" priority="101">
      <formula>AND($D$114&gt;1,$E$118="")</formula>
    </cfRule>
    <cfRule type="expression" dxfId="753" priority="103">
      <formula>$D$114&gt;1</formula>
    </cfRule>
  </conditionalFormatting>
  <conditionalFormatting sqref="D3106:K3106 D3108 H3108:I3108">
    <cfRule type="containsBlanks" dxfId="752" priority="104">
      <formula>LEN(TRIM(D3106))=0</formula>
    </cfRule>
  </conditionalFormatting>
  <conditionalFormatting sqref="D3112 D3114 D3116">
    <cfRule type="containsBlanks" dxfId="751" priority="102">
      <formula>LEN(TRIM(D3112))=0</formula>
    </cfRule>
  </conditionalFormatting>
  <conditionalFormatting sqref="H3112">
    <cfRule type="containsBlanks" dxfId="750" priority="105">
      <formula>LEN(TRIM(H3112))=0</formula>
    </cfRule>
  </conditionalFormatting>
  <conditionalFormatting sqref="D3125:I3125 D3127 G3127 D3130 G3130 D3132">
    <cfRule type="containsBlanks" dxfId="749" priority="100">
      <formula>LEN(TRIM(D3125))=0</formula>
    </cfRule>
  </conditionalFormatting>
  <conditionalFormatting sqref="C3144:C3158">
    <cfRule type="duplicateValues" dxfId="748" priority="99"/>
  </conditionalFormatting>
  <conditionalFormatting sqref="D3137:E3137">
    <cfRule type="containsBlanks" dxfId="747" priority="98">
      <formula>LEN(TRIM(D3137))=0</formula>
    </cfRule>
  </conditionalFormatting>
  <conditionalFormatting sqref="E3139:J3139">
    <cfRule type="expression" dxfId="746" priority="97">
      <formula>AND($D$146&gt;0,$E$148="")</formula>
    </cfRule>
  </conditionalFormatting>
  <conditionalFormatting sqref="I3170">
    <cfRule type="expression" dxfId="745" priority="94">
      <formula>$D$165&gt;0</formula>
    </cfRule>
  </conditionalFormatting>
  <conditionalFormatting sqref="C3214:P3219 C3223:P3228 C3232:P3237">
    <cfRule type="containsBlanks" dxfId="744" priority="93">
      <formula>LEN(TRIM(C3214))=0</formula>
    </cfRule>
  </conditionalFormatting>
  <conditionalFormatting sqref="C3241:P3246">
    <cfRule type="containsBlanks" dxfId="743" priority="92">
      <formula>LEN(TRIM(C3241))=0</formula>
    </cfRule>
  </conditionalFormatting>
  <conditionalFormatting sqref="C3250:P3255">
    <cfRule type="containsBlanks" dxfId="742" priority="91">
      <formula>LEN(TRIM(C3250))=0</formula>
    </cfRule>
  </conditionalFormatting>
  <conditionalFormatting sqref="F3121:I3121">
    <cfRule type="containsBlanks" dxfId="741" priority="106">
      <formula>LEN(TRIM(F3121))=0</formula>
    </cfRule>
  </conditionalFormatting>
  <conditionalFormatting sqref="D3260">
    <cfRule type="containsBlanks" dxfId="740" priority="90">
      <formula>LEN(TRIM(D3260))=0</formula>
    </cfRule>
  </conditionalFormatting>
  <conditionalFormatting sqref="C3264:H3264">
    <cfRule type="containsBlanks" dxfId="739" priority="89">
      <formula>LEN(TRIM(C3264))=0</formula>
    </cfRule>
  </conditionalFormatting>
  <conditionalFormatting sqref="E3318:I3318">
    <cfRule type="expression" dxfId="738" priority="79">
      <formula>AND($D$114&gt;1,$E$118="")</formula>
    </cfRule>
    <cfRule type="expression" dxfId="737" priority="81">
      <formula>$D$114&gt;1</formula>
    </cfRule>
  </conditionalFormatting>
  <conditionalFormatting sqref="D3306:K3306 D3308 H3308:I3308">
    <cfRule type="containsBlanks" dxfId="736" priority="82">
      <formula>LEN(TRIM(D3306))=0</formula>
    </cfRule>
  </conditionalFormatting>
  <conditionalFormatting sqref="D3312 D3314 D3316">
    <cfRule type="containsBlanks" dxfId="735" priority="80">
      <formula>LEN(TRIM(D3312))=0</formula>
    </cfRule>
  </conditionalFormatting>
  <conditionalFormatting sqref="H3312">
    <cfRule type="containsBlanks" dxfId="734" priority="83">
      <formula>LEN(TRIM(H3312))=0</formula>
    </cfRule>
  </conditionalFormatting>
  <conditionalFormatting sqref="D3325:I3325 D3327 G3327 D3330 G3330 D3332">
    <cfRule type="containsBlanks" dxfId="733" priority="78">
      <formula>LEN(TRIM(D3325))=0</formula>
    </cfRule>
  </conditionalFormatting>
  <conditionalFormatting sqref="C3344:C3358">
    <cfRule type="duplicateValues" dxfId="732" priority="77"/>
  </conditionalFormatting>
  <conditionalFormatting sqref="D3337:E3337">
    <cfRule type="containsBlanks" dxfId="731" priority="76">
      <formula>LEN(TRIM(D3337))=0</formula>
    </cfRule>
  </conditionalFormatting>
  <conditionalFormatting sqref="E3339:J3339">
    <cfRule type="expression" dxfId="730" priority="75">
      <formula>AND($D$146&gt;0,$E$148="")</formula>
    </cfRule>
  </conditionalFormatting>
  <conditionalFormatting sqref="I3370">
    <cfRule type="expression" dxfId="729" priority="72">
      <formula>$D$165&gt;0</formula>
    </cfRule>
  </conditionalFormatting>
  <conditionalFormatting sqref="C3414:P3419 C3423:P3428 C3432:P3437">
    <cfRule type="containsBlanks" dxfId="728" priority="71">
      <formula>LEN(TRIM(C3414))=0</formula>
    </cfRule>
  </conditionalFormatting>
  <conditionalFormatting sqref="C3441:P3446">
    <cfRule type="containsBlanks" dxfId="727" priority="70">
      <formula>LEN(TRIM(C3441))=0</formula>
    </cfRule>
  </conditionalFormatting>
  <conditionalFormatting sqref="C3450:P3455">
    <cfRule type="containsBlanks" dxfId="726" priority="69">
      <formula>LEN(TRIM(C3450))=0</formula>
    </cfRule>
  </conditionalFormatting>
  <conditionalFormatting sqref="F3321:I3321">
    <cfRule type="containsBlanks" dxfId="725" priority="84">
      <formula>LEN(TRIM(F3321))=0</formula>
    </cfRule>
  </conditionalFormatting>
  <conditionalFormatting sqref="D3460">
    <cfRule type="containsBlanks" dxfId="724" priority="68">
      <formula>LEN(TRIM(D3460))=0</formula>
    </cfRule>
  </conditionalFormatting>
  <conditionalFormatting sqref="C3464:H3464">
    <cfRule type="containsBlanks" dxfId="723" priority="67">
      <formula>LEN(TRIM(C3464))=0</formula>
    </cfRule>
  </conditionalFormatting>
  <conditionalFormatting sqref="E3518:I3518">
    <cfRule type="expression" dxfId="722" priority="57">
      <formula>AND($D$114&gt;1,$E$118="")</formula>
    </cfRule>
    <cfRule type="expression" dxfId="721" priority="59">
      <formula>$D$114&gt;1</formula>
    </cfRule>
  </conditionalFormatting>
  <conditionalFormatting sqref="D3506:K3506 D3508 H3508:I3508">
    <cfRule type="containsBlanks" dxfId="720" priority="60">
      <formula>LEN(TRIM(D3506))=0</formula>
    </cfRule>
  </conditionalFormatting>
  <conditionalFormatting sqref="D3512 D3514 D3516">
    <cfRule type="containsBlanks" dxfId="719" priority="58">
      <formula>LEN(TRIM(D3512))=0</formula>
    </cfRule>
  </conditionalFormatting>
  <conditionalFormatting sqref="H3512">
    <cfRule type="containsBlanks" dxfId="718" priority="61">
      <formula>LEN(TRIM(H3512))=0</formula>
    </cfRule>
  </conditionalFormatting>
  <conditionalFormatting sqref="D3525:I3525 D3527 G3527 D3530 G3530 D3532">
    <cfRule type="containsBlanks" dxfId="717" priority="56">
      <formula>LEN(TRIM(D3525))=0</formula>
    </cfRule>
  </conditionalFormatting>
  <conditionalFormatting sqref="C3544:C3558">
    <cfRule type="duplicateValues" dxfId="716" priority="55"/>
  </conditionalFormatting>
  <conditionalFormatting sqref="D3537:E3537">
    <cfRule type="containsBlanks" dxfId="715" priority="54">
      <formula>LEN(TRIM(D3537))=0</formula>
    </cfRule>
  </conditionalFormatting>
  <conditionalFormatting sqref="E3539:J3539">
    <cfRule type="expression" dxfId="714" priority="53">
      <formula>AND($D$146&gt;0,$E$148="")</formula>
    </cfRule>
  </conditionalFormatting>
  <conditionalFormatting sqref="I3570">
    <cfRule type="expression" dxfId="713" priority="50">
      <formula>$D$165&gt;0</formula>
    </cfRule>
  </conditionalFormatting>
  <conditionalFormatting sqref="C3614:P3619 C3623:P3628 C3632:P3637">
    <cfRule type="containsBlanks" dxfId="712" priority="49">
      <formula>LEN(TRIM(C3614))=0</formula>
    </cfRule>
  </conditionalFormatting>
  <conditionalFormatting sqref="C3641:P3646">
    <cfRule type="containsBlanks" dxfId="711" priority="48">
      <formula>LEN(TRIM(C3641))=0</formula>
    </cfRule>
  </conditionalFormatting>
  <conditionalFormatting sqref="C3650:P3655">
    <cfRule type="containsBlanks" dxfId="710" priority="47">
      <formula>LEN(TRIM(C3650))=0</formula>
    </cfRule>
  </conditionalFormatting>
  <conditionalFormatting sqref="F3521:I3521">
    <cfRule type="containsBlanks" dxfId="709" priority="62">
      <formula>LEN(TRIM(F3521))=0</formula>
    </cfRule>
  </conditionalFormatting>
  <conditionalFormatting sqref="D3660">
    <cfRule type="containsBlanks" dxfId="708" priority="46">
      <formula>LEN(TRIM(D3660))=0</formula>
    </cfRule>
  </conditionalFormatting>
  <conditionalFormatting sqref="C3664:H3664">
    <cfRule type="containsBlanks" dxfId="707" priority="45">
      <formula>LEN(TRIM(C3664))=0</formula>
    </cfRule>
  </conditionalFormatting>
  <conditionalFormatting sqref="E3718:I3718">
    <cfRule type="expression" dxfId="706" priority="35">
      <formula>AND($D$114&gt;1,$E$118="")</formula>
    </cfRule>
    <cfRule type="expression" dxfId="705" priority="37">
      <formula>$D$114&gt;1</formula>
    </cfRule>
  </conditionalFormatting>
  <conditionalFormatting sqref="D3706:K3706 D3708 H3708:I3708">
    <cfRule type="containsBlanks" dxfId="704" priority="38">
      <formula>LEN(TRIM(D3706))=0</formula>
    </cfRule>
  </conditionalFormatting>
  <conditionalFormatting sqref="D3712 D3714 D3716">
    <cfRule type="containsBlanks" dxfId="703" priority="36">
      <formula>LEN(TRIM(D3712))=0</formula>
    </cfRule>
  </conditionalFormatting>
  <conditionalFormatting sqref="H3712">
    <cfRule type="containsBlanks" dxfId="702" priority="39">
      <formula>LEN(TRIM(H3712))=0</formula>
    </cfRule>
  </conditionalFormatting>
  <conditionalFormatting sqref="D3725:I3725 D3727 G3727 D3730 G3730 D3732">
    <cfRule type="containsBlanks" dxfId="701" priority="34">
      <formula>LEN(TRIM(D3725))=0</formula>
    </cfRule>
  </conditionalFormatting>
  <conditionalFormatting sqref="C3744:C3758">
    <cfRule type="duplicateValues" dxfId="700" priority="33"/>
  </conditionalFormatting>
  <conditionalFormatting sqref="D3737:E3737">
    <cfRule type="containsBlanks" dxfId="699" priority="32">
      <formula>LEN(TRIM(D3737))=0</formula>
    </cfRule>
  </conditionalFormatting>
  <conditionalFormatting sqref="E3739:J3739">
    <cfRule type="expression" dxfId="698" priority="31">
      <formula>AND($D$146&gt;0,$E$148="")</formula>
    </cfRule>
  </conditionalFormatting>
  <conditionalFormatting sqref="I3770">
    <cfRule type="expression" dxfId="697" priority="28">
      <formula>$D$165&gt;0</formula>
    </cfRule>
  </conditionalFormatting>
  <conditionalFormatting sqref="C3814:P3819 C3823:P3828 C3832:P3837">
    <cfRule type="containsBlanks" dxfId="696" priority="27">
      <formula>LEN(TRIM(C3814))=0</formula>
    </cfRule>
  </conditionalFormatting>
  <conditionalFormatting sqref="C3841:P3846">
    <cfRule type="containsBlanks" dxfId="695" priority="26">
      <formula>LEN(TRIM(C3841))=0</formula>
    </cfRule>
  </conditionalFormatting>
  <conditionalFormatting sqref="C3850:P3855">
    <cfRule type="containsBlanks" dxfId="694" priority="25">
      <formula>LEN(TRIM(C3850))=0</formula>
    </cfRule>
  </conditionalFormatting>
  <conditionalFormatting sqref="F3721:I3721">
    <cfRule type="containsBlanks" dxfId="693" priority="40">
      <formula>LEN(TRIM(F3721))=0</formula>
    </cfRule>
  </conditionalFormatting>
  <conditionalFormatting sqref="D3860">
    <cfRule type="containsBlanks" dxfId="692" priority="24">
      <formula>LEN(TRIM(D3860))=0</formula>
    </cfRule>
  </conditionalFormatting>
  <conditionalFormatting sqref="C3864:H3864">
    <cfRule type="containsBlanks" dxfId="691" priority="23">
      <formula>LEN(TRIM(C3864))=0</formula>
    </cfRule>
  </conditionalFormatting>
  <conditionalFormatting sqref="E3918:I3918">
    <cfRule type="expression" dxfId="690" priority="13">
      <formula>AND($D$114&gt;1,$E$118="")</formula>
    </cfRule>
    <cfRule type="expression" dxfId="689" priority="15">
      <formula>$D$114&gt;1</formula>
    </cfRule>
  </conditionalFormatting>
  <conditionalFormatting sqref="D3906:K3906 D3908 H3908:I3908">
    <cfRule type="containsBlanks" dxfId="688" priority="16">
      <formula>LEN(TRIM(D3906))=0</formula>
    </cfRule>
  </conditionalFormatting>
  <conditionalFormatting sqref="D3912 D3914 D3916">
    <cfRule type="containsBlanks" dxfId="687" priority="14">
      <formula>LEN(TRIM(D3912))=0</formula>
    </cfRule>
  </conditionalFormatting>
  <conditionalFormatting sqref="H3912">
    <cfRule type="containsBlanks" dxfId="686" priority="17">
      <formula>LEN(TRIM(H3912))=0</formula>
    </cfRule>
  </conditionalFormatting>
  <conditionalFormatting sqref="D3925:I3925 D3927 G3927 D3930 G3930 D3932">
    <cfRule type="containsBlanks" dxfId="685" priority="12">
      <formula>LEN(TRIM(D3925))=0</formula>
    </cfRule>
  </conditionalFormatting>
  <conditionalFormatting sqref="C3944:C3958">
    <cfRule type="duplicateValues" dxfId="684" priority="11"/>
  </conditionalFormatting>
  <conditionalFormatting sqref="D3937:E3937">
    <cfRule type="containsBlanks" dxfId="683" priority="10">
      <formula>LEN(TRIM(D3937))=0</formula>
    </cfRule>
  </conditionalFormatting>
  <conditionalFormatting sqref="E3939:J3939">
    <cfRule type="expression" dxfId="682" priority="9">
      <formula>AND($D$146&gt;0,$E$148="")</formula>
    </cfRule>
  </conditionalFormatting>
  <conditionalFormatting sqref="I3970">
    <cfRule type="expression" dxfId="681" priority="6">
      <formula>$D$165&gt;0</formula>
    </cfRule>
  </conditionalFormatting>
  <conditionalFormatting sqref="C4014:P4019 C4023:P4028 C4032:P4037">
    <cfRule type="containsBlanks" dxfId="680" priority="5">
      <formula>LEN(TRIM(C4014))=0</formula>
    </cfRule>
  </conditionalFormatting>
  <conditionalFormatting sqref="C4041:P4046">
    <cfRule type="containsBlanks" dxfId="679" priority="4">
      <formula>LEN(TRIM(C4041))=0</formula>
    </cfRule>
  </conditionalFormatting>
  <conditionalFormatting sqref="C4050:P4055">
    <cfRule type="containsBlanks" dxfId="678" priority="3">
      <formula>LEN(TRIM(C4050))=0</formula>
    </cfRule>
  </conditionalFormatting>
  <conditionalFormatting sqref="F3921:I3921">
    <cfRule type="containsBlanks" dxfId="677" priority="18">
      <formula>LEN(TRIM(F3921))=0</formula>
    </cfRule>
  </conditionalFormatting>
  <conditionalFormatting sqref="D4060">
    <cfRule type="containsBlanks" dxfId="676" priority="2">
      <formula>LEN(TRIM(D4060))=0</formula>
    </cfRule>
  </conditionalFormatting>
  <conditionalFormatting sqref="C4064:H4064">
    <cfRule type="containsBlanks" dxfId="675" priority="1">
      <formula>LEN(TRIM(C4064))=0</formula>
    </cfRule>
  </conditionalFormatting>
  <dataValidations count="104">
    <dataValidation type="textLength" operator="lessThanOrEqual" allowBlank="1" showInputMessage="1" showErrorMessage="1" sqref="D106:K106 D3706:K3706 D306:K306 D506:K506 D706:K706 D906:K906 D1106:K1106 D1306:K1306 D1506:K1506 D1706:K1706 D1906:K1906 D2106:K2106 D2306:K2306 D2506:K2506 D2706:K2706 D2906:K2906 D3106:K3106 D3306:K3306 D3506:K3506 D3906:K3906">
      <formula1>50</formula1>
    </dataValidation>
    <dataValidation type="whole" operator="greaterThanOrEqual" showInputMessage="1" showErrorMessage="1" promptTitle="Cantidad de horas" prompt="Dato obligatorio. " sqref="D112 D3712 D312 D512 D712 D912 D1112 D1312 D1512 D1712 D1912 D2112 D2312 D2512 D2712 D2912 D3112 D3312 D3512 D3912">
      <formula1>1</formula1>
    </dataValidation>
    <dataValidation type="whole" showInputMessage="1" showErrorMessage="1" errorTitle="Error" error="La cantidad de meses debe estar entre uno (1) y doce (12)" promptTitle="Duración en meses" prompt="Dato obligatorio. El minimo es un (1) mes y el máximo doce (12) meses." sqref="D116 D3716 D316 D516 D716 D916 D1116 D1316 D1516 D1716 D1916 D2116 D2316 D2516 D2716 D2916 D3116 D3316 D3516 D3916">
      <formula1>1</formula1>
      <formula2>12</formula2>
    </dataValidation>
    <dataValidation type="whole" operator="greaterThanOrEqual" showInputMessage="1" showErrorMessage="1" errorTitle="Error" error="El curso debe tener al menos una réplica." promptTitle="Cantidad de réplicas" prompt="Dato obligatorio. En caso de que no tenga réplicas el curso deberá ingresar un uno (1). En caso de realizar más de una réplica deberá justificarlo." sqref="D114 D3714 D314 D514 D714 D914 D1114 D1314 D1514 D1714 D1914 D2114 D2314 D2514 D2714 D2914 D3114 D3314 D3514 D3914">
      <formula1>1</formula1>
    </dataValidation>
    <dataValidation type="textLength" operator="lessThanOrEqual" showInputMessage="1" showErrorMessage="1" errorTitle="Error" error="Debe ingresar un número con menos de cien (100) caracteres." promptTitle="Teléfono" prompt="Dato obligatorio." sqref="D132 D3732 D332 D532 D732 D932 D1132 D1332 D1532 D1732 D1932 D2132 D2332 D2532 D2732 D2932 D3132 D3332 D3532 D3932">
      <formula1>100</formula1>
    </dataValidation>
    <dataValidation type="textLength" operator="lessThanOrEqual" showInputMessage="1" showErrorMessage="1" errorTitle="Error" error="El domicilio no debe tener más de 255 caracteres." promptTitle="Domicilio" prompt="Dato obligatorio. Debe ingresar el domicilio donde se dictará el curso. En caso de cursos virtuales, el domicilio de la instiución que dictará el mismo." sqref="D125:I125 D3725:I3725 D325:I325 D525:I525 D725:I725 D925:I925 D1125:I1125 D1325:I1325 D1525:I1525 D1725:I1725 D1925:I1925 D2125:I2125 D2325:I2325 D2525:I2525 D2725:I2725 D2925:I2925 D3125:I3125 D3325:I3325 D3525:I3525 D3925:I3925">
      <formula1>255</formula1>
    </dataValidation>
    <dataValidation type="list" allowBlank="1" showInputMessage="1" showErrorMessage="1" errorTitle="Error" error="Debe ingresar un valor de la lista desplegable." promptTitle="Municipio" prompt="Dato obligatorio." sqref="G127">
      <formula1>INDIRECT($D$128)</formula1>
    </dataValidation>
    <dataValidation type="list" showInputMessage="1" showErrorMessage="1" errorTitle="Error" error="Debe ingresar un valor de la lista desplegable." promptTitle="Departamento" prompt="Dato obligatorio." sqref="D130">
      <formula1>INDIRECT($E$128)</formula1>
    </dataValidation>
    <dataValidation type="textLength" operator="lessThanOrEqual" allowBlank="1" showInputMessage="1" showErrorMessage="1" errorTitle="Error" error="El correo electrónico, no debe superar los 255 caracteres." promptTitle="Correo electrónico" prompt="Dato obligatorio." sqref="F144:F158 F264:F269 F3744:F3758 F3864:F3869 F344:F358 F464:F469 F544:F558 F664:F669 F744:F758 F864:F869 F944:F958 F1064:F1069 F1144:F1158 F1264:F1269 F1344:F1358 F1464:F1469 F1544:F1558 F1664:F1669 F1744:F1758 F1864:F1869 F1944:F1958 F2064:F2069 F2144:F2158 F2264:F2269 F2344:F2358 F2464:F2469 F2544:F2558 F2664:F2669 F2744:F2758 F2864:F2869 F2944:F2958 F3064:F3069 F3144:F3158 F3264:F3269 F3344:F3358 F3464:F3469 F3544:F3558 F3664:F3669 F3944:F3958 F4064:F4069">
      <formula1>255</formula1>
    </dataValidation>
    <dataValidation type="textLength" operator="lessThanOrEqual" showInputMessage="1" showErrorMessage="1" errorTitle="Error" error="El nombre no puede superar los 255 caracteres." promptTitle="Nombres" prompt="Dato obligatorio." sqref="E144:E158 E3744:E3758 E344:E358 E544:E558 E744:E758 E944:E958 E1144:E1158 E1344:E1358 E1544:E1558 E1744:E1758 E1944:E1958 E2144:E2158 E2344:E2358 E2544:E2558 E2744:E2758 E2944:E2958 E3144:E3158 E3344:E3358 E3544:E3558 E3944:E3958">
      <formula1>255</formula1>
    </dataValidation>
    <dataValidation type="textLength" operator="lessThanOrEqual" showInputMessage="1" showErrorMessage="1" errorTitle="Error" error="El apellido no puede superar los 255 caracteres." promptTitle="Apellido" prompt="Dato obligatorio." sqref="D144:D158 D3744:D3758 D344:D358 D544:D558 D744:D758 D944:D958 D1144:D1158 D1344:D1358 D1544:D1558 D1744:D1758 D1944:D1958 D2144:D2158 D2344:D2358 D2544:D2558 D2744:D2758 D2944:D2958 D3144:D3158 D3344:D3358 D3544:D3558 D3944:D3958">
      <formula1>255</formula1>
    </dataValidation>
    <dataValidation type="textLength" operator="equal" showInputMessage="1" showErrorMessage="1" errorTitle="Error" error="El número de CUIL o CUIT debe contener 11 dígitos." promptTitle="CUIL / CUIT" prompt="Dato obligatorio. Este dato es obligatorio y no debe tener guiones." sqref="C144:C158 C3744:C3758 C344:C358 C544:C558 C744:C758 C944:C958 C1144:C1158 C1344:C1358 C1544:C1558 C1744:C1758 C1944:C1958 C2144:C2158 C2344:C2358 C2544:C2558 C2744:C2758 C2944:C2958 C3144:C3158 C3344:C3358 C3544:C3558 C3944:C3958">
      <formula1>11</formula1>
    </dataValidation>
    <dataValidation type="textLength" operator="lessThanOrEqual" allowBlank="1" showInputMessage="1" showErrorMessage="1" errorTitle="Error" error="La trayectoria del docente no puede superar los mil (1.000) caracteres." promptTitle="Trayectoria del docente" prompt="Dato obligatorio." sqref="G144:G158 G3744:G3758 G344:G358 G544:G558 G744:G758 G944:G958 G1144:G1158 G1344:G1358 G1544:G1558 G1744:G1758 G1944:G1958 G2144:G2158 G2344:G2358 G2544:G2558 G2744:G2758 G2944:G2958 G3144:G3158 G3344:G3358 G3544:G3558 G3944:G3958">
      <formula1>1000</formula1>
    </dataValidation>
    <dataValidation type="textLength" allowBlank="1" showInputMessage="1" showErrorMessage="1" sqref="G143 G3743 G343 G543 G743 G943 G1143 G1343 G1543 G1743 G1943 G2143 G2343 G2543 G2743 G2943 G3143 G3343 G3543 G3943">
      <formula1>0</formula1>
      <formula2>255</formula2>
    </dataValidation>
    <dataValidation type="textLength" allowBlank="1" showInputMessage="1" showErrorMessage="1" sqref="F143 F3743 F343 F543 F743 F943 F1143 F1343 F1543 F1743 F1943 F2143 F2343 F2543 F2743 F2943 F3143 F3343 F3543 F3943">
      <formula1>0</formula1>
      <formula2>1500</formula2>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39:J139">
      <formula1>INDIRECT($F$137)</formula1>
    </dataValidation>
    <dataValidation type="whole" operator="greaterThanOrEqual" showInputMessage="1" showErrorMessage="1" errorTitle="Error" error="La cantidad de ocupados de todas las réplicas debe ser mayor o igual a la cantidad de desocupados de una réplica." promptTitle="Desocupados de todas las réplica" prompt="Dato obligatorio. Debe ser un valor numerico mayor o igual a los desocupados de una réplica." sqref="E165 E3765 E365 E565 E765 E965 E1165 E1365 E1565 E1765 E1965 E2165 E2365 E2565 E2765 E2965 E3165 E3365 E3565 E3965">
      <formula1>D165</formula1>
    </dataValidation>
    <dataValidation type="whole" allowBlank="1" showInputMessage="1" showErrorMessage="1" sqref="D172 D3772 D372 D572 D772 D972 D1172 D1372 D1572 D1772 D1972 D2172 D2372 D2572 D2772 D2972 D3172 D3372 D3572 D3972">
      <formula1>1</formula1>
      <formula2>D165</formula2>
    </dataValidation>
    <dataValidation type="whole" operator="lessThanOrEqual" allowBlank="1" showInputMessage="1" showErrorMessage="1" promptTitle="Monto ayuda" prompt="En caso de solicitar el reintegro, deberá indicar cuanto solicita del mismo." sqref="G195 G3795 G395 G595 G795 G995 G1195 G1395 G1595 G1795 G1995 G2195 G2395 G2595 G2795 G2995 G3195 G3395 G3595 G3995">
      <formula1>F195</formula1>
    </dataValidation>
    <dataValidation type="textLength" operator="lessThanOrEqual" showInputMessage="1" showErrorMessage="1" errorTitle="Error" error="El contenido del curso no puede superar los cinco mil (5.000) caracteres." promptTitle="Contenido" prompt="Dato obligatorio." sqref="C232:P237 C241:P246 C250:P255 C3832:P3837 C3841:P3846 C3850:P3855 C432:P437 C441:P446 C450:P455 C632:P637 C641:P646 C650:P655 C832:P837 C841:P846 C850:P855 C1032:P1037 C1041:P1046 C1050:P1055 C1232:P1237 C1241:P1246 C1250:P1255 C1432:P1437 C1441:P1446 C1450:P1455 C1632:P1637 C1641:P1646 C1650:P1655 C1832:P1837 C1841:P1846 C1850:P1855 C2032:P2037 C2041:P2046 C2050:P2055 C2232:P2237 C2241:P2246 C2250:P2255 C2432:P2437 C2441:P2446 C2450:P2455 C2632:P2637 C2641:P2646 C2650:P2655 C2832:P2837 C2841:P2846 C2850:P2855 C3032:P3037 C3041:P3046 C3050:P3055 C3232:P3237 C3241:P3246 C3250:P3255 C3432:P3437 C3441:P3446 C3450:P3455 C3632:P3637 C3641:P3646 C3650:P3655 C4032:P4037 C4041:P4046 C4050:P4055">
      <formula1>5000</formula1>
    </dataValidation>
    <dataValidation type="textLength" operator="lessThanOrEqual" showInputMessage="1" showErrorMessage="1" errorTitle="Error" error="la contribución esperada_x000a_ no puede superar los cinco mil (5.000) caracteres." promptTitle="Contribución esperada" prompt="Dato obligatorio." sqref="C223:P228 C3823:P3828 C423:P428 C623:P628 C823:P828 C1023:P1028 C1223:P1228 C1423:P1428 C1623:P1628 C1823:P1828 C2023:P2028 C2223:P2228 C2423:P2428 C2623:P2628 C2823:P2828 C3023:P3028 C3223:P3228 C3423:P3428 C3623:P3628 C4023:P4028">
      <formula1>5000</formula1>
    </dataValidation>
    <dataValidation type="textLength" operator="lessThanOrEqual" showInputMessage="1" showErrorMessage="1" errorTitle="Error" error="El objetivo del curso no puede superar los cinco mil (5.000) caracteres." promptTitle="Objetivos" prompt="Dato obligatorio." sqref="C214:P219 C3814:P3819 C414:P419 C614:P619 C814:P819 C1014:P1019 C1214:P1219 C1414:P1419 C1614:P1619 C1814:P1819 C2014:P2019 C2214:P2219 C2414:P2419 C2614:P2619 C2814:P2819 C3014:P3019 C3214:P3219 C3414:P3419 C3614:P3619 C4014:P4019">
      <formula1>5000</formula1>
    </dataValidation>
    <dataValidation type="textLength" operator="lessThanOrEqual" allowBlank="1" showInputMessage="1" showErrorMessage="1" sqref="D203:J206 D3803:J3806 D403:J406 D603:J606 D803:J806 D1003:J1006 D1203:J1206 D1403:J1406 D1603:J1606 D1803:J1806 D2003:J2006 D2203:J2206 D2403:J2406 D2603:J2606 D2803:J2806 D3003:J3006 D3203:J3206 D3403:J3406 D3603:J3606 D4003:J4006">
      <formula1>1500</formula1>
    </dataValidation>
    <dataValidation type="textLength" operator="equal" showInputMessage="1" showErrorMessage="1" errorTitle="Error" error="El número de CUIL o CUIT debe contener 11 dígitos." promptTitle="CUIT / CUIL" prompt="Dato obligatorio. Este dato es obligatorio y no debe tener guiones." sqref="C264:C269 C3864:C3869 C464:C469 C664:C669 C864:C869 C1064:C1069 C1264:C1269 C1464:C1469 C1664:C1669 C1864:C1869 C2064:C2069 C2264:C2269 C2464:C2469 C2664:C2669 C2864:C2869 C3064:C3069 C3264:C3269 C3464:C3469 C3664:C3669 C4064:C4069">
      <formula1>11</formula1>
    </dataValidation>
    <dataValidation type="textLength" operator="lessThanOrEqual" allowBlank="1" showInputMessage="1" showErrorMessage="1" errorTitle="Error" error="El apellido no puede superar los 255 caracteres." promptTitle="Apellidos" prompt="Dato obligatorio." sqref="D264:D269 D3864:D3869 D464:D469 D664:D669 D864:D869 D1064:D1069 D1264:D1269 D1464:D1469 D1664:D1669 D1864:D1869 D2064:D2069 D2264:D2269 D2464:D2469 D2664:D2669 D2864:D2869 D3064:D3069 D3264:D3269 D3464:D3469 D3664:D3669 D4064:D4069">
      <formula1>255</formula1>
    </dataValidation>
    <dataValidation type="textLength" operator="lessThanOrEqual" allowBlank="1" showInputMessage="1" showErrorMessage="1" errorTitle="Error" error="El nombre no puede superar los 255 caracteres." promptTitle="Nombres" prompt="Dato obligatorio" sqref="E264:E269 E3864:E3869 E464:E469 E664:E669 E864:E869 E1064:E1069 E1264:E1269 E1464:E1469 E1664:E1669 E1864:E1869 E2064:E2069 E2264:E2269 E2464:E2469 E2664:E2669 E2864:E2869 E3064:E3069 E3264:E3269 E3464:E3469 E3664:E3669 E4064:E4069">
      <formula1>255</formula1>
    </dataValidation>
    <dataValidation type="textLength" operator="lessThanOrEqual" allowBlank="1" showInputMessage="1" showErrorMessage="1" errorTitle="Error" error="La descripción del puesto no debe superar los 255 caracteres." promptTitle="Puesto" prompt="Dato obligatorio." sqref="G264:G269 G3864:G3869 G464:G469 G664:G669 G864:G869 G1064:G1069 G1264:G1269 G1464:G1469 G1664:G1669 G1864:G1869 G2064:G2069 G2264:G2269 G2464:G2469 G2664:G2669 G2864:G2869 G3064:G3069 G3264:G3269 G3464:G3469 G3664:G3669 G4064:G4069">
      <formula1>255</formula1>
    </dataValidation>
    <dataValidation type="textLength" operator="lessThanOrEqual" allowBlank="1" showInputMessage="1" showErrorMessage="1" errorTitle="Error" error="La descripción de las tareas no debe superar los 2.500 caracteres." promptTitle="Tareas" prompt="Dato obligatorio." sqref="H264:H269 H3864:H3869 H464:H469 H664:H669 H864:H869 H1064:H1069 H1264:H1269 H1464:H1469 H1664:H1669 H1864:H1869 H2064:H2069 H2264:H2269 H2464:H2469 H2664:H2669 H2864:H2869 H3064:H3069 H3264:H3269 H3464:H3469 H3664:H3669 H4064:H4069">
      <formula1>1500</formula1>
    </dataValidation>
    <dataValidation type="list" allowBlank="1" showInputMessage="1" showErrorMessage="1" errorTitle="Error" error="Debe ingresar un valor de la lista desplegable." promptTitle="Municipio" prompt="Dato obligatorio." sqref="G327:H327">
      <formula1>INDIRECT($D$328)</formula1>
    </dataValidation>
    <dataValidation type="list" showInputMessage="1" showErrorMessage="1" errorTitle="Error" error="Debe ingresar un valor de la lista desplegable." promptTitle="Departamento" prompt="Dato obligatorio." sqref="D330">
      <formula1>INDIRECT($E$328)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39:J339">
      <formula1>INDIRECT($F$337)</formula1>
    </dataValidation>
    <dataValidation type="list" allowBlank="1" showInputMessage="1" showErrorMessage="1" errorTitle="Error" error="Debe ingresar un valor de la lista desplegable." promptTitle="Municipio" prompt="Dato obligatorio." sqref="G527:H527">
      <formula1>INDIRECT($D$528)</formula1>
    </dataValidation>
    <dataValidation type="list" showInputMessage="1" showErrorMessage="1" errorTitle="Error" error="Debe ingresar un valor de la lista desplegable." promptTitle="Departamento" prompt="Dato obligatorio." sqref="D530">
      <formula1>INDIRECT($E$528)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539:J539">
      <formula1>INDIRECT($F$537)</formula1>
    </dataValidation>
    <dataValidation type="list" allowBlank="1" showInputMessage="1" showErrorMessage="1" errorTitle="Error" error="Debe ingresar un valor de la lista desplegable." promptTitle="Municipio" prompt="Dato obligatorio." sqref="G727:H727">
      <formula1>INDIRECT($D$728)</formula1>
    </dataValidation>
    <dataValidation type="list" showInputMessage="1" showErrorMessage="1" errorTitle="Error" error="Debe ingresar un valor de la lista desplegable." promptTitle="Departamento" prompt="Dato obligatorio." sqref="D730">
      <formula1>INDIRECT($E$728)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739:J739">
      <formula1>INDIRECT($F$737)</formula1>
    </dataValidation>
    <dataValidation type="list" allowBlank="1" showInputMessage="1" showErrorMessage="1" errorTitle="Error" error="Debe ingresar un valor de la lista desplegable." promptTitle="Municipio" prompt="Dato obligatorio." sqref="G927:H927">
      <formula1>INDIRECT($D$928)</formula1>
    </dataValidation>
    <dataValidation type="list" showInputMessage="1" showErrorMessage="1" errorTitle="Error" error="Debe ingresar un valor de la lista desplegable." promptTitle="Departamento" prompt="Dato obligatorio." sqref="D930">
      <formula1>INDIRECT($E$928)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939:J939">
      <formula1>INDIRECT($F$937)</formula1>
    </dataValidation>
    <dataValidation type="list" allowBlank="1" showInputMessage="1" showErrorMessage="1" errorTitle="Error" error="Debe ingresar un valor de la lista desplegable." promptTitle="Municipio" prompt="Dato obligatorio." sqref="G1127:H1127">
      <formula1>INDIRECT($D$1128)</formula1>
    </dataValidation>
    <dataValidation type="list" showInputMessage="1" showErrorMessage="1" errorTitle="Error" error="Debe ingresar un valor de la lista desplegable." promptTitle="Departamento" prompt="Dato obligatorio." sqref="D1130">
      <formula1>INDIRECT($E$1128)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139:J1139">
      <formula1>INDIRECT($F$1137)</formula1>
    </dataValidation>
    <dataValidation type="list" allowBlank="1" showInputMessage="1" showErrorMessage="1" errorTitle="Error" error="Debe ingresar un valor de la lista desplegable." promptTitle="Municipio" prompt="Dato obligatorio." sqref="G1327:H1327">
      <formula1>INDIRECT($D$1328)</formula1>
    </dataValidation>
    <dataValidation type="list" showInputMessage="1" showErrorMessage="1" errorTitle="Error" error="Debe ingresar un valor de la lista desplegable." promptTitle="Departamento" prompt="Dato obligatorio." sqref="D1330">
      <formula1>INDIRECT($E$1328)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339:J1339">
      <formula1>INDIRECT($F$1337)</formula1>
    </dataValidation>
    <dataValidation type="list" allowBlank="1" showInputMessage="1" showErrorMessage="1" errorTitle="Error" error="Debe ingresar un valor de la lista desplegable." promptTitle="Municipio" prompt="Dato obligatorio." sqref="G1527:H1527">
      <formula1>INDIRECT($D$1528)</formula1>
    </dataValidation>
    <dataValidation type="list" showInputMessage="1" showErrorMessage="1" errorTitle="Error" error="Debe ingresar un valor de la lista desplegable." promptTitle="Departamento" prompt="Dato obligatorio." sqref="D1530">
      <formula1>INDIRECT($E$1528)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539:J1539">
      <formula1>INDIRECT($F$1537)</formula1>
    </dataValidation>
    <dataValidation type="list" allowBlank="1" showInputMessage="1" showErrorMessage="1" errorTitle="Error" error="Debe ingresar un valor de la lista desplegable." promptTitle="Municipio" prompt="Dato obligatorio." sqref="G1727:H1727">
      <formula1>INDIRECT($D$1728)</formula1>
    </dataValidation>
    <dataValidation type="list" showInputMessage="1" showErrorMessage="1" errorTitle="Error" error="Debe ingresar un valor de la lista desplegable." promptTitle="Departamento" prompt="Dato obligatorio." sqref="D1730">
      <formula1>INDIRECT($E$1728)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739:J1739">
      <formula1>INDIRECT($F$1737)</formula1>
    </dataValidation>
    <dataValidation type="list" allowBlank="1" showInputMessage="1" showErrorMessage="1" errorTitle="Error" error="Debe ingresar un valor de la lista desplegable." promptTitle="Municipio" prompt="Dato obligatorio." sqref="G1927:H1927">
      <formula1>INDIRECT($D$1928)</formula1>
    </dataValidation>
    <dataValidation type="list" showInputMessage="1" showErrorMessage="1" errorTitle="Error" error="Debe ingresar un valor de la lista desplegable." promptTitle="Departamento" prompt="Dato obligatorio." sqref="D1930">
      <formula1>INDIRECT($E$1928)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1939:J1939">
      <formula1>INDIRECT($F$1937)</formula1>
    </dataValidation>
    <dataValidation type="list" allowBlank="1" showInputMessage="1" showErrorMessage="1" errorTitle="Error" error="Debe ingresar un valor de la lista desplegable." promptTitle="Municipio" prompt="Dato obligatorio." sqref="G2127:H2127">
      <formula1>INDIRECT($D$2128)</formula1>
    </dataValidation>
    <dataValidation type="list" showInputMessage="1" showErrorMessage="1" errorTitle="Error" error="Debe ingresar un valor de la lista desplegable." promptTitle="Departamento" prompt="Dato obligatorio." sqref="D2130">
      <formula1>INDIRECT($E$2128)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139:J2139">
      <formula1>INDIRECT($F$2137)</formula1>
    </dataValidation>
    <dataValidation type="list" allowBlank="1" showInputMessage="1" showErrorMessage="1" errorTitle="Error" error="Debe ingresar un valor de la lista desplegable." promptTitle="Municipio" prompt="Dato obligatorio." sqref="G2327:H2327">
      <formula1>INDIRECT($D$2328)</formula1>
    </dataValidation>
    <dataValidation type="list" showInputMessage="1" showErrorMessage="1" errorTitle="Error" error="Debe ingresar un valor de la lista desplegable." promptTitle="Departamento" prompt="Dato obligatorio." sqref="D2330">
      <formula1>INDIRECT($E$2328)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339:J2339">
      <formula1>INDIRECT($F$2337)</formula1>
    </dataValidation>
    <dataValidation type="list" allowBlank="1" showInputMessage="1" showErrorMessage="1" errorTitle="Error" error="Debe ingresar un valor de la lista desplegable." promptTitle="Municipio" prompt="Dato obligatorio." sqref="G2527:H2527">
      <formula1>INDIRECT($D$2528)</formula1>
    </dataValidation>
    <dataValidation type="list" showInputMessage="1" showErrorMessage="1" errorTitle="Error" error="Debe ingresar un valor de la lista desplegable." promptTitle="Departamento" prompt="Dato obligatorio." sqref="D2530">
      <formula1>INDIRECT($E$2528)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539:J2539">
      <formula1>INDIRECT($F$2537)</formula1>
    </dataValidation>
    <dataValidation type="list" allowBlank="1" showInputMessage="1" showErrorMessage="1" errorTitle="Error" error="Debe ingresar un valor de la lista desplegable." promptTitle="Municipio" prompt="Dato obligatorio." sqref="G2727:H2727">
      <formula1>INDIRECT($D$2728)</formula1>
    </dataValidation>
    <dataValidation type="list" showInputMessage="1" showErrorMessage="1" errorTitle="Error" error="Debe ingresar un valor de la lista desplegable." promptTitle="Departamento" prompt="Dato obligatorio." sqref="D2730">
      <formula1>INDIRECT($E$2728)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739:J2739">
      <formula1>INDIRECT($F$2737)</formula1>
    </dataValidation>
    <dataValidation type="list" allowBlank="1" showInputMessage="1" showErrorMessage="1" errorTitle="Error" error="Debe ingresar un valor de la lista desplegable." promptTitle="Municipio" prompt="Dato obligatorio." sqref="G2927:H2927">
      <formula1>INDIRECT($D$2928)</formula1>
    </dataValidation>
    <dataValidation type="list" showInputMessage="1" showErrorMessage="1" errorTitle="Error" error="Debe ingresar un valor de la lista desplegable." promptTitle="Departamento" prompt="Dato obligatorio." sqref="D2930">
      <formula1>INDIRECT($E$2928)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2939:J2939">
      <formula1>INDIRECT($F$2937)</formula1>
    </dataValidation>
    <dataValidation type="list" allowBlank="1" showInputMessage="1" showErrorMessage="1" errorTitle="Error" error="Debe ingresar un valor de la lista desplegable." promptTitle="Municipio" prompt="Dato obligatorio." sqref="G3127:H3127">
      <formula1>INDIRECT($D$3128)</formula1>
    </dataValidation>
    <dataValidation type="list" showInputMessage="1" showErrorMessage="1" errorTitle="Error" error="Debe ingresar un valor de la lista desplegable." promptTitle="Departamento" prompt="Dato obligatorio." sqref="D3130">
      <formula1>INDIRECT($E$3128)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139:J3139">
      <formula1>INDIRECT($F$3137)</formula1>
    </dataValidation>
    <dataValidation type="list" allowBlank="1" showInputMessage="1" showErrorMessage="1" errorTitle="Error" error="Debe ingresar un valor de la lista desplegable." promptTitle="Municipio" prompt="Dato obligatorio." sqref="G3327:H3327">
      <formula1>INDIRECT($D$3328)</formula1>
    </dataValidation>
    <dataValidation type="list" showInputMessage="1" showErrorMessage="1" errorTitle="Error" error="Debe ingresar un valor de la lista desplegable." promptTitle="Departamento" prompt="Dato obligatorio." sqref="D3330">
      <formula1>INDIRECT($E$3328)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339:J3339">
      <formula1>INDIRECT($F$3337)</formula1>
    </dataValidation>
    <dataValidation type="list" allowBlank="1" showInputMessage="1" showErrorMessage="1" errorTitle="Error" error="Debe ingresar un valor de la lista desplegable." promptTitle="Municipio" prompt="Dato obligatorio." sqref="G3527:H3527">
      <formula1>INDIRECT($D$3528)</formula1>
    </dataValidation>
    <dataValidation type="list" showInputMessage="1" showErrorMessage="1" errorTitle="Error" error="Debe ingresar un valor de la lista desplegable." promptTitle="Departamento" prompt="Dato obligatorio." sqref="D3530">
      <formula1>INDIRECT($E$3528)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539:J3539">
      <formula1>INDIRECT($F$3537)</formula1>
    </dataValidation>
    <dataValidation type="list" allowBlank="1" showInputMessage="1" showErrorMessage="1" errorTitle="Error" error="Debe ingresar un valor de la lista desplegable." promptTitle="Municipio" prompt="Dato obligatorio." sqref="G3727:H3727">
      <formula1>INDIRECT($D$3728)</formula1>
    </dataValidation>
    <dataValidation type="list" showInputMessage="1" showErrorMessage="1" errorTitle="Error" error="Debe ingresar un valor de la lista desplegable." promptTitle="Departamento" prompt="Dato obligatorio." sqref="D3730">
      <formula1>INDIRECT($E$3728)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739:J3739">
      <formula1>INDIRECT($F$3737)</formula1>
    </dataValidation>
    <dataValidation type="list" allowBlank="1" showInputMessage="1" showErrorMessage="1" errorTitle="Error" error="Debe ingresar un valor de la lista desplegable." promptTitle="Municipio" prompt="Dato obligatorio." sqref="G3927:H3927">
      <formula1>INDIRECT($D$3928)</formula1>
    </dataValidation>
    <dataValidation type="list" showInputMessage="1" showErrorMessage="1" errorTitle="Error" error="Debe ingresar un valor de la lista desplegable." promptTitle="Departamento" prompt="Dato obligatorio." sqref="D3930">
      <formula1>INDIRECT($E$3928)</formula1>
    </dataValidation>
    <dataValidation type="list" showInputMessage="1" showErrorMessage="1" errorTitle="Error" error="Debe ingresar un valor de la lista desplegable." prompt="Dato obligatorio. Debe ingresar una opción de la lista desplegable. Las opciones aparecerán en función a lo indicado en tipo de institución y a lo cargado en Instituciones de formación." sqref="E3939:J3939">
      <formula1>INDIRECT($F$3937)</formula1>
    </dataValidation>
    <dataValidation type="list" allowBlank="1" showInputMessage="1" showErrorMessage="1" errorTitle="Error" error="Debe ingresar una valor de la lista desplegable." promptTitle="Localidad" prompt="Dato obligatorio." sqref="G3730">
      <formula1>$AP$4:$AP$4242</formula1>
    </dataValidation>
    <dataValidation type="list" allowBlank="1" showInputMessage="1" showErrorMessage="1" errorTitle="Error" error="Debe ingresar una valor de la lista desplegable." promptTitle="Localidad" prompt="Dato obligatorio." sqref="G330">
      <formula1>$AP$4:$AP$4242</formula1>
    </dataValidation>
    <dataValidation type="list" allowBlank="1" showInputMessage="1" showErrorMessage="1" errorTitle="Error" error="Debe ingresar una valor de la lista desplegable." promptTitle="Localidad" prompt="Dato obligatorio." sqref="G530">
      <formula1>$AP$4:$AP$4242</formula1>
    </dataValidation>
    <dataValidation type="list" allowBlank="1" showInputMessage="1" showErrorMessage="1" errorTitle="Error" error="Debe ingresar una valor de la lista desplegable." promptTitle="Localidad" prompt="Dato obligatorio." sqref="G730">
      <formula1>$AP$4:$AP$4242</formula1>
    </dataValidation>
    <dataValidation type="list" allowBlank="1" showInputMessage="1" showErrorMessage="1" errorTitle="Error" error="Debe ingresar una valor de la lista desplegable." promptTitle="Localidad" prompt="Dato obligatorio." sqref="G930">
      <formula1>$AP$4:$AP$4242</formula1>
    </dataValidation>
    <dataValidation type="list" allowBlank="1" showInputMessage="1" showErrorMessage="1" errorTitle="Error" error="Debe ingresar una valor de la lista desplegable." promptTitle="Localidad" prompt="Dato obligatorio." sqref="G1130">
      <formula1>$AP$4:$AP$4242</formula1>
    </dataValidation>
    <dataValidation type="list" allowBlank="1" showInputMessage="1" showErrorMessage="1" errorTitle="Error" error="Debe ingresar una valor de la lista desplegable." promptTitle="Localidad" prompt="Dato obligatorio." sqref="G1330">
      <formula1>$AP$4:$AP$4242</formula1>
    </dataValidation>
    <dataValidation type="list" allowBlank="1" showInputMessage="1" showErrorMessage="1" errorTitle="Error" error="Debe ingresar una valor de la lista desplegable." promptTitle="Localidad" prompt="Dato obligatorio." sqref="G1530">
      <formula1>$AP$4:$AP$4242</formula1>
    </dataValidation>
    <dataValidation type="list" allowBlank="1" showInputMessage="1" showErrorMessage="1" errorTitle="Error" error="Debe ingresar una valor de la lista desplegable." promptTitle="Localidad" prompt="Dato obligatorio." sqref="G1730">
      <formula1>$AP$4:$AP$4242</formula1>
    </dataValidation>
    <dataValidation type="list" allowBlank="1" showInputMessage="1" showErrorMessage="1" errorTitle="Error" error="Debe ingresar una valor de la lista desplegable." promptTitle="Localidad" prompt="Dato obligatorio." sqref="G1930">
      <formula1>$AP$4:$AP$4242</formula1>
    </dataValidation>
    <dataValidation type="list" allowBlank="1" showInputMessage="1" showErrorMessage="1" errorTitle="Error" error="Debe ingresar una valor de la lista desplegable." promptTitle="Localidad" prompt="Dato obligatorio." sqref="G2130">
      <formula1>$AP$4:$AP$4242</formula1>
    </dataValidation>
    <dataValidation type="list" allowBlank="1" showInputMessage="1" showErrorMessage="1" errorTitle="Error" error="Debe ingresar una valor de la lista desplegable." promptTitle="Localidad" prompt="Dato obligatorio." sqref="G2330">
      <formula1>$AP$4:$AP$4242</formula1>
    </dataValidation>
    <dataValidation type="list" allowBlank="1" showInputMessage="1" showErrorMessage="1" errorTitle="Error" error="Debe ingresar una valor de la lista desplegable." promptTitle="Localidad" prompt="Dato obligatorio." sqref="G2530">
      <formula1>$AP$4:$AP$4242</formula1>
    </dataValidation>
    <dataValidation type="list" allowBlank="1" showInputMessage="1" showErrorMessage="1" errorTitle="Error" error="Debe ingresar una valor de la lista desplegable." promptTitle="Localidad" prompt="Dato obligatorio." sqref="G2730">
      <formula1>$AP$4:$AP$4242</formula1>
    </dataValidation>
    <dataValidation type="list" allowBlank="1" showInputMessage="1" showErrorMessage="1" errorTitle="Error" error="Debe ingresar una valor de la lista desplegable." promptTitle="Localidad" prompt="Dato obligatorio." sqref="G2930">
      <formula1>$AP$4:$AP$4242</formula1>
    </dataValidation>
    <dataValidation type="list" allowBlank="1" showInputMessage="1" showErrorMessage="1" errorTitle="Error" error="Debe ingresar una valor de la lista desplegable." promptTitle="Localidad" prompt="Dato obligatorio." sqref="G3130">
      <formula1>$AP$4:$AP$4242</formula1>
    </dataValidation>
    <dataValidation type="list" allowBlank="1" showInputMessage="1" showErrorMessage="1" errorTitle="Error" error="Debe ingresar una valor de la lista desplegable." promptTitle="Localidad" prompt="Dato obligatorio." sqref="G3330">
      <formula1>$AP$4:$AP$4242</formula1>
    </dataValidation>
    <dataValidation type="list" allowBlank="1" showInputMessage="1" showErrorMessage="1" errorTitle="Error" error="Debe ingresar una valor de la lista desplegable." promptTitle="Localidad" prompt="Dato obligatorio." sqref="G3530">
      <formula1>$AP$4:$AP$4242</formula1>
    </dataValidation>
    <dataValidation type="list" allowBlank="1" showInputMessage="1" showErrorMessage="1" errorTitle="Error" error="Debe ingresar una valor de la lista desplegable." promptTitle="Localidad" prompt="Dato obligatorio." sqref="G3930">
      <formula1>$AP$4:$AP$4242</formula1>
    </dataValidation>
  </dataValidations>
  <hyperlinks>
    <hyperlink ref="E10" location="Entrenamiento_1" display="Cargar o editar entrenamiento Nº1"/>
    <hyperlink ref="D284:F285" location="Detalle_de_los_entrenamientos_solicitados" display="Volver al resúmen de entrenamientos"/>
    <hyperlink ref="E11" location="Entrenamiento_2" display="Cargar o editar entrenamiento Nº2"/>
    <hyperlink ref="D484:F485" location="Detalle_de_los_entrenamientos_solicitados" display="Volver al resúmen de entrenamientos"/>
    <hyperlink ref="D684:F685" location="Detalle_de_los_entrenamientos_solicitados" display="Volver al resúmen de entrenamientos"/>
    <hyperlink ref="D884:F885" location="Detalle_de_los_entrenamientos_solicitados" display="Volver al resúmen de entrenamientos"/>
    <hyperlink ref="D1084:F1085" location="Detalle_de_los_entrenamientos_solicitados" display="Volver al resúmen de entrenamientos"/>
    <hyperlink ref="D1284:F1285" location="Detalle_de_los_entrenamientos_solicitados" display="Volver al resúmen de entrenamientos"/>
    <hyperlink ref="D1484:F1485" location="Detalle_de_los_entrenamientos_solicitados" display="Volver al resúmen de entrenamientos"/>
    <hyperlink ref="D1684:F1685" location="Detalle_de_los_entrenamientos_solicitados" display="Volver al resúmen de entrenamientos"/>
    <hyperlink ref="D1884:F1885" location="Detalle_de_los_entrenamientos_solicitados" display="Volver al resúmen de entrenamientos"/>
    <hyperlink ref="D2084:F2085" location="Detalle_de_los_entrenamientos_solicitados" display="Volver al resúmen de entrenamientos"/>
    <hyperlink ref="D2284:F2285" location="Detalle_de_los_entrenamientos_solicitados" display="Volver al resúmen de entrenamientos"/>
    <hyperlink ref="D2484:F2485" location="Detalle_de_los_entrenamientos_solicitados" display="Volver al resúmen de entrenamientos"/>
    <hyperlink ref="D2684:F2685" location="Detalle_de_los_entrenamientos_solicitados" display="Volver al resúmen de entrenamientos"/>
    <hyperlink ref="D2884:F2885" location="Detalle_de_los_entrenamientos_solicitados" display="Volver al resúmen de entrenamientos"/>
    <hyperlink ref="D3084:F3085" location="Detalle_de_los_entrenamientos_solicitados" display="Volver al resúmen de entrenamientos"/>
    <hyperlink ref="D3284:F3285" location="Detalle_de_los_entrenamientos_solicitados" display="Volver al resúmen de entrenamientos"/>
    <hyperlink ref="D3484:F3485" location="Detalle_de_los_entrenamientos_solicitados" display="Volver al resúmen de entrenamientos"/>
    <hyperlink ref="D3684:F3685" location="Detalle_de_los_entrenamientos_solicitados" display="Volver al resúmen de entrenamientos"/>
    <hyperlink ref="D3884:F3885" location="Detalle_de_los_entrenamientos_solicitados" display="Volver al resúmen de entrenamientos"/>
    <hyperlink ref="D4084:F4085" location="Detalle_de_los_entrenamientos_solicitados" display="Volver al resúmen de entrenamientos"/>
    <hyperlink ref="E12" location="Entrenamiento_3" display="Cargar o editar entrenamiento Nº3"/>
    <hyperlink ref="E13" location="Entrenamiento_4" display="Cargar o editar entrenamiento Nº4"/>
    <hyperlink ref="E14" location="Entrenamiento_5" display="Cargar o editar entrenamiento Nº5"/>
    <hyperlink ref="E15" location="Entrenamiento_6" display="Cargar o editar entrenamiento Nº6"/>
    <hyperlink ref="E16" location="Entrenamiento_7" display="Cargar o editar entrenamiento Nº7"/>
    <hyperlink ref="E17" location="Entrenamiento_8" display="Cargar o editar entrenamiento Nº8"/>
    <hyperlink ref="E18" location="Entrenamiento_9" display="Cargar o editar entrenamiento Nº9"/>
    <hyperlink ref="E19" location="Entrenamiento_10" display="Cargar o editar entrenamiento Nº10"/>
    <hyperlink ref="E20" location="Curso_11" display="Cargar o editar entrenamiento Nº11"/>
    <hyperlink ref="E21" location="Entrenamiento_12" display="Cargar o editar entrenamiento Nº12"/>
    <hyperlink ref="E22" location="Entrenamiento_13" display="Cargar o editar entrenamiento Nº13"/>
    <hyperlink ref="E23" location="Entrenamiento_14" display="Cargar o editar entrenamiento Nº14"/>
    <hyperlink ref="E24" location="Entrenamiento_15" display="Cargar o editar entrenamiento Nº15"/>
    <hyperlink ref="E25" location="Entrenamiento_16" display="Cargar o editar entrenamiento Nº16"/>
    <hyperlink ref="E26" location="Entrenamiento_17" display="Cargar o editar entrenamiento Nº17"/>
    <hyperlink ref="E27" location="Entrenamiento_18" display="Cargar o editar entrenamiento Nº18"/>
    <hyperlink ref="E28" location="Entrenamiento_19" display="Cargar o editar entrenamiento Nº19"/>
    <hyperlink ref="E29" location="Entrenamiento_20" display="Cargar o editar entrenamiento Nº20"/>
    <hyperlink ref="B2:D2" location="'Propuesta de Formacion'!A1" display="Volver al menu &quot;Propuesta de formación&quot;"/>
  </hyperlinks>
  <pageMargins left="0.7" right="0.7" top="0.75" bottom="0.75" header="0.3" footer="0.3"/>
  <pageSetup paperSize="9"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885" id="{00D84B29-1D6B-4FAF-8455-C7E0A52A9AD6}">
            <xm:f>OR($D$137=Tablas!$C$35,$D$137=Tablas!$C$36,$D$137=Tablas!$C$37)</xm:f>
            <x14:dxf>
              <border>
                <left style="thin">
                  <color auto="1"/>
                </left>
                <right style="thin">
                  <color auto="1"/>
                </right>
                <top style="thin">
                  <color auto="1"/>
                </top>
                <bottom style="thin">
                  <color auto="1"/>
                </bottom>
                <vertical/>
                <horizontal/>
              </border>
            </x14:dxf>
          </x14:cfRule>
          <xm:sqref>C143:G158</xm:sqref>
        </x14:conditionalFormatting>
        <x14:conditionalFormatting xmlns:xm="http://schemas.microsoft.com/office/excel/2006/main">
          <x14:cfRule type="expression" priority="883" id="{80F1ABC2-EBCE-466B-B97F-625AD2AE001F}">
            <xm:f>OR($D$137=Tablas!$C$35,$D$137=Tablas!$C$36,$D$137=Tablas!$C$37)</xm:f>
            <x14:dxf>
              <fill>
                <patternFill>
                  <bgColor rgb="FFB9E0FF"/>
                </patternFill>
              </fill>
            </x14:dxf>
          </x14:cfRule>
          <xm:sqref>C143:G143</xm:sqref>
        </x14:conditionalFormatting>
        <x14:conditionalFormatting xmlns:xm="http://schemas.microsoft.com/office/excel/2006/main">
          <x14:cfRule type="expression" priority="1187" id="{1743B646-35F6-4ADA-B84C-C40BC08BD53B}">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E178:H182 C179:D182</xm:sqref>
        </x14:conditionalFormatting>
        <x14:conditionalFormatting xmlns:xm="http://schemas.microsoft.com/office/excel/2006/main">
          <x14:cfRule type="expression" priority="1189" id="{FAA36B73-5830-45B0-B45F-97EA5F33FD80}">
            <xm:f>$I$170=Tablas!$C$41</xm:f>
            <x14:dxf>
              <fill>
                <patternFill>
                  <bgColor rgb="FFB9E0FF"/>
                </patternFill>
              </fill>
            </x14:dxf>
          </x14:cfRule>
          <xm:sqref>E178:H178 C182:D182</xm:sqref>
        </x14:conditionalFormatting>
        <x14:conditionalFormatting xmlns:xm="http://schemas.microsoft.com/office/excel/2006/main">
          <x14:cfRule type="expression" priority="1191" id="{614057C4-9905-44E9-973E-372F564A550C}">
            <xm:f>$I$170=Tablas!$C$10</xm:f>
            <x14:dxf>
              <border>
                <left style="thin">
                  <color auto="1"/>
                </left>
                <right style="thin">
                  <color auto="1"/>
                </right>
                <top style="thin">
                  <color auto="1"/>
                </top>
                <bottom style="thin">
                  <color auto="1"/>
                </bottom>
                <vertical/>
                <horizontal/>
              </border>
            </x14:dxf>
          </x14:cfRule>
          <xm:sqref>D172 E174:P174</xm:sqref>
        </x14:conditionalFormatting>
        <x14:conditionalFormatting xmlns:xm="http://schemas.microsoft.com/office/excel/2006/main">
          <x14:cfRule type="expression" priority="1193" id="{2CA8BB79-BA8F-41AD-B877-23C9DB60C55E}">
            <xm:f>AND($I$170=Tablas!$C$41,$H$182&lt;&gt;$D$172)</xm:f>
            <x14:dxf>
              <fill>
                <patternFill>
                  <bgColor rgb="FFFF9999"/>
                </patternFill>
              </fill>
            </x14:dxf>
          </x14:cfRule>
          <xm:sqref>H182</xm:sqref>
        </x14:conditionalFormatting>
        <x14:conditionalFormatting xmlns:xm="http://schemas.microsoft.com/office/excel/2006/main">
          <x14:cfRule type="expression" priority="404" id="{E4ABFEDB-7D2A-4706-8A8C-B76780141589}">
            <xm:f>OR($D$137=Tablas!$C$35,$D$137=Tablas!$C$36,$D$137=Tablas!$C$37)</xm:f>
            <x14:dxf>
              <border>
                <left style="thin">
                  <color auto="1"/>
                </left>
                <right style="thin">
                  <color auto="1"/>
                </right>
                <top style="thin">
                  <color auto="1"/>
                </top>
                <bottom style="thin">
                  <color auto="1"/>
                </bottom>
                <vertical/>
                <horizontal/>
              </border>
            </x14:dxf>
          </x14:cfRule>
          <xm:sqref>C343:G358</xm:sqref>
        </x14:conditionalFormatting>
        <x14:conditionalFormatting xmlns:xm="http://schemas.microsoft.com/office/excel/2006/main">
          <x14:cfRule type="expression" priority="403" id="{DF48F2B3-11E7-41E7-B0A4-59548374B365}">
            <xm:f>OR($D$137=Tablas!$C$35,$D$137=Tablas!$C$36,$D$137=Tablas!$C$37)</xm:f>
            <x14:dxf>
              <fill>
                <patternFill>
                  <bgColor rgb="FFB9E0FF"/>
                </patternFill>
              </fill>
            </x14:dxf>
          </x14:cfRule>
          <xm:sqref>C343:G343</xm:sqref>
        </x14:conditionalFormatting>
        <x14:conditionalFormatting xmlns:xm="http://schemas.microsoft.com/office/excel/2006/main">
          <x14:cfRule type="expression" priority="415" id="{5DCD802F-AB09-4C9D-868F-00181A7332DA}">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E378:H382 C379:D382</xm:sqref>
        </x14:conditionalFormatting>
        <x14:conditionalFormatting xmlns:xm="http://schemas.microsoft.com/office/excel/2006/main">
          <x14:cfRule type="expression" priority="416" id="{CE7C429C-7E2D-4E67-B226-A11BBC0573B6}">
            <xm:f>$I$170=Tablas!$C$41</xm:f>
            <x14:dxf>
              <fill>
                <patternFill>
                  <bgColor rgb="FFB9E0FF"/>
                </patternFill>
              </fill>
            </x14:dxf>
          </x14:cfRule>
          <xm:sqref>E378:H378 C382:D382</xm:sqref>
        </x14:conditionalFormatting>
        <x14:conditionalFormatting xmlns:xm="http://schemas.microsoft.com/office/excel/2006/main">
          <x14:cfRule type="expression" priority="417" id="{967471B5-485C-4FC7-A597-34CA26211691}">
            <xm:f>$I$170=Tablas!$C$10</xm:f>
            <x14:dxf>
              <border>
                <left style="thin">
                  <color auto="1"/>
                </left>
                <right style="thin">
                  <color auto="1"/>
                </right>
                <top style="thin">
                  <color auto="1"/>
                </top>
                <bottom style="thin">
                  <color auto="1"/>
                </bottom>
                <vertical/>
                <horizontal/>
              </border>
            </x14:dxf>
          </x14:cfRule>
          <xm:sqref>D372 E374:P374</xm:sqref>
        </x14:conditionalFormatting>
        <x14:conditionalFormatting xmlns:xm="http://schemas.microsoft.com/office/excel/2006/main">
          <x14:cfRule type="expression" priority="418" id="{BA3811EC-D612-4115-AC04-4AA07D655D2D}">
            <xm:f>AND($I$170=Tablas!$C$41,$H$182&lt;&gt;$D$172)</xm:f>
            <x14:dxf>
              <fill>
                <patternFill>
                  <bgColor rgb="FFFF9999"/>
                </patternFill>
              </fill>
            </x14:dxf>
          </x14:cfRule>
          <xm:sqref>H382</xm:sqref>
        </x14:conditionalFormatting>
        <x14:conditionalFormatting xmlns:xm="http://schemas.microsoft.com/office/excel/2006/main">
          <x14:cfRule type="expression" priority="382" id="{3155FDE1-72ED-411A-A8B7-E2888838F3EB}">
            <xm:f>OR($D$137=Tablas!$C$35,$D$137=Tablas!$C$36,$D$137=Tablas!$C$37)</xm:f>
            <x14:dxf>
              <border>
                <left style="thin">
                  <color auto="1"/>
                </left>
                <right style="thin">
                  <color auto="1"/>
                </right>
                <top style="thin">
                  <color auto="1"/>
                </top>
                <bottom style="thin">
                  <color auto="1"/>
                </bottom>
                <vertical/>
                <horizontal/>
              </border>
            </x14:dxf>
          </x14:cfRule>
          <xm:sqref>C543:G558</xm:sqref>
        </x14:conditionalFormatting>
        <x14:conditionalFormatting xmlns:xm="http://schemas.microsoft.com/office/excel/2006/main">
          <x14:cfRule type="expression" priority="381" id="{1C4FDE43-5890-41AC-AA43-E7621F8F9B83}">
            <xm:f>OR($D$137=Tablas!$C$35,$D$137=Tablas!$C$36,$D$137=Tablas!$C$37)</xm:f>
            <x14:dxf>
              <fill>
                <patternFill>
                  <bgColor rgb="FFB9E0FF"/>
                </patternFill>
              </fill>
            </x14:dxf>
          </x14:cfRule>
          <xm:sqref>C543:G543</xm:sqref>
        </x14:conditionalFormatting>
        <x14:conditionalFormatting xmlns:xm="http://schemas.microsoft.com/office/excel/2006/main">
          <x14:cfRule type="expression" priority="393" id="{5E5DDB74-DC5A-43C2-B452-4880900C0F63}">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E578:H582 C579:D582</xm:sqref>
        </x14:conditionalFormatting>
        <x14:conditionalFormatting xmlns:xm="http://schemas.microsoft.com/office/excel/2006/main">
          <x14:cfRule type="expression" priority="394" id="{9C4C915C-D331-4940-9BEE-A98EB9A05419}">
            <xm:f>$I$170=Tablas!$C$41</xm:f>
            <x14:dxf>
              <fill>
                <patternFill>
                  <bgColor rgb="FFB9E0FF"/>
                </patternFill>
              </fill>
            </x14:dxf>
          </x14:cfRule>
          <xm:sqref>E578:H578 C582:D582</xm:sqref>
        </x14:conditionalFormatting>
        <x14:conditionalFormatting xmlns:xm="http://schemas.microsoft.com/office/excel/2006/main">
          <x14:cfRule type="expression" priority="395" id="{217BB33E-8AB5-4315-8C3C-C614B3A046A3}">
            <xm:f>$I$170=Tablas!$C$10</xm:f>
            <x14:dxf>
              <border>
                <left style="thin">
                  <color auto="1"/>
                </left>
                <right style="thin">
                  <color auto="1"/>
                </right>
                <top style="thin">
                  <color auto="1"/>
                </top>
                <bottom style="thin">
                  <color auto="1"/>
                </bottom>
                <vertical/>
                <horizontal/>
              </border>
            </x14:dxf>
          </x14:cfRule>
          <xm:sqref>D572 E574:P574</xm:sqref>
        </x14:conditionalFormatting>
        <x14:conditionalFormatting xmlns:xm="http://schemas.microsoft.com/office/excel/2006/main">
          <x14:cfRule type="expression" priority="396" id="{C5641D8A-44B3-4B78-A5AA-E27517CFFED6}">
            <xm:f>AND($I$170=Tablas!$C$41,$H$182&lt;&gt;$D$172)</xm:f>
            <x14:dxf>
              <fill>
                <patternFill>
                  <bgColor rgb="FFFF9999"/>
                </patternFill>
              </fill>
            </x14:dxf>
          </x14:cfRule>
          <xm:sqref>H582</xm:sqref>
        </x14:conditionalFormatting>
        <x14:conditionalFormatting xmlns:xm="http://schemas.microsoft.com/office/excel/2006/main">
          <x14:cfRule type="expression" priority="360" id="{9DCD8F4F-2D21-4ACB-BE6D-FBC3F745E213}">
            <xm:f>OR($D$137=Tablas!$C$35,$D$137=Tablas!$C$36,$D$137=Tablas!$C$37)</xm:f>
            <x14:dxf>
              <border>
                <left style="thin">
                  <color auto="1"/>
                </left>
                <right style="thin">
                  <color auto="1"/>
                </right>
                <top style="thin">
                  <color auto="1"/>
                </top>
                <bottom style="thin">
                  <color auto="1"/>
                </bottom>
                <vertical/>
                <horizontal/>
              </border>
            </x14:dxf>
          </x14:cfRule>
          <xm:sqref>C743:G758</xm:sqref>
        </x14:conditionalFormatting>
        <x14:conditionalFormatting xmlns:xm="http://schemas.microsoft.com/office/excel/2006/main">
          <x14:cfRule type="expression" priority="359" id="{1701287A-C0D6-4A54-8E77-C14461389914}">
            <xm:f>OR($D$137=Tablas!$C$35,$D$137=Tablas!$C$36,$D$137=Tablas!$C$37)</xm:f>
            <x14:dxf>
              <fill>
                <patternFill>
                  <bgColor rgb="FFB9E0FF"/>
                </patternFill>
              </fill>
            </x14:dxf>
          </x14:cfRule>
          <xm:sqref>C743:G743</xm:sqref>
        </x14:conditionalFormatting>
        <x14:conditionalFormatting xmlns:xm="http://schemas.microsoft.com/office/excel/2006/main">
          <x14:cfRule type="expression" priority="371" id="{62046F7A-FEF9-4C4F-B75A-24F25DF4AF90}">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E778:H782 C779:D782</xm:sqref>
        </x14:conditionalFormatting>
        <x14:conditionalFormatting xmlns:xm="http://schemas.microsoft.com/office/excel/2006/main">
          <x14:cfRule type="expression" priority="372" id="{7A26D0BC-4CB7-43A5-8505-8CF34448CB00}">
            <xm:f>$I$170=Tablas!$C$41</xm:f>
            <x14:dxf>
              <fill>
                <patternFill>
                  <bgColor rgb="FFB9E0FF"/>
                </patternFill>
              </fill>
            </x14:dxf>
          </x14:cfRule>
          <xm:sqref>E778:H778 C782:D782</xm:sqref>
        </x14:conditionalFormatting>
        <x14:conditionalFormatting xmlns:xm="http://schemas.microsoft.com/office/excel/2006/main">
          <x14:cfRule type="expression" priority="373" id="{9DDB06B9-2446-4250-8225-8B4CB61ACE5D}">
            <xm:f>$I$170=Tablas!$C$10</xm:f>
            <x14:dxf>
              <border>
                <left style="thin">
                  <color auto="1"/>
                </left>
                <right style="thin">
                  <color auto="1"/>
                </right>
                <top style="thin">
                  <color auto="1"/>
                </top>
                <bottom style="thin">
                  <color auto="1"/>
                </bottom>
                <vertical/>
                <horizontal/>
              </border>
            </x14:dxf>
          </x14:cfRule>
          <xm:sqref>D772 E774:P774</xm:sqref>
        </x14:conditionalFormatting>
        <x14:conditionalFormatting xmlns:xm="http://schemas.microsoft.com/office/excel/2006/main">
          <x14:cfRule type="expression" priority="374" id="{4931A527-4529-4AEB-88DF-9DA115ED1659}">
            <xm:f>AND($I$170=Tablas!$C$41,$H$182&lt;&gt;$D$172)</xm:f>
            <x14:dxf>
              <fill>
                <patternFill>
                  <bgColor rgb="FFFF9999"/>
                </patternFill>
              </fill>
            </x14:dxf>
          </x14:cfRule>
          <xm:sqref>H782</xm:sqref>
        </x14:conditionalFormatting>
        <x14:conditionalFormatting xmlns:xm="http://schemas.microsoft.com/office/excel/2006/main">
          <x14:cfRule type="expression" priority="338" id="{05166142-0CB5-4C83-B914-E6957A4120AF}">
            <xm:f>OR($D$137=Tablas!$C$35,$D$137=Tablas!$C$36,$D$137=Tablas!$C$37)</xm:f>
            <x14:dxf>
              <border>
                <left style="thin">
                  <color auto="1"/>
                </left>
                <right style="thin">
                  <color auto="1"/>
                </right>
                <top style="thin">
                  <color auto="1"/>
                </top>
                <bottom style="thin">
                  <color auto="1"/>
                </bottom>
                <vertical/>
                <horizontal/>
              </border>
            </x14:dxf>
          </x14:cfRule>
          <xm:sqref>C943:G958</xm:sqref>
        </x14:conditionalFormatting>
        <x14:conditionalFormatting xmlns:xm="http://schemas.microsoft.com/office/excel/2006/main">
          <x14:cfRule type="expression" priority="337" id="{5D59B419-A2D9-4F52-8FB4-2FCEEE176437}">
            <xm:f>OR($D$137=Tablas!$C$35,$D$137=Tablas!$C$36,$D$137=Tablas!$C$37)</xm:f>
            <x14:dxf>
              <fill>
                <patternFill>
                  <bgColor rgb="FFB9E0FF"/>
                </patternFill>
              </fill>
            </x14:dxf>
          </x14:cfRule>
          <xm:sqref>C943:G943</xm:sqref>
        </x14:conditionalFormatting>
        <x14:conditionalFormatting xmlns:xm="http://schemas.microsoft.com/office/excel/2006/main">
          <x14:cfRule type="expression" priority="349" id="{B8BAFD5F-AB5B-4D1F-A4E8-388F82C2734B}">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E978:H982 C979:D982</xm:sqref>
        </x14:conditionalFormatting>
        <x14:conditionalFormatting xmlns:xm="http://schemas.microsoft.com/office/excel/2006/main">
          <x14:cfRule type="expression" priority="350" id="{2A8DFA8D-DD31-41DD-833F-23540AB812F8}">
            <xm:f>$I$170=Tablas!$C$41</xm:f>
            <x14:dxf>
              <fill>
                <patternFill>
                  <bgColor rgb="FFB9E0FF"/>
                </patternFill>
              </fill>
            </x14:dxf>
          </x14:cfRule>
          <xm:sqref>E978:H978 C982:D982</xm:sqref>
        </x14:conditionalFormatting>
        <x14:conditionalFormatting xmlns:xm="http://schemas.microsoft.com/office/excel/2006/main">
          <x14:cfRule type="expression" priority="351" id="{26A9532F-9DFE-4BD3-99D5-952E208720A4}">
            <xm:f>$I$170=Tablas!$C$10</xm:f>
            <x14:dxf>
              <border>
                <left style="thin">
                  <color auto="1"/>
                </left>
                <right style="thin">
                  <color auto="1"/>
                </right>
                <top style="thin">
                  <color auto="1"/>
                </top>
                <bottom style="thin">
                  <color auto="1"/>
                </bottom>
                <vertical/>
                <horizontal/>
              </border>
            </x14:dxf>
          </x14:cfRule>
          <xm:sqref>D972 E974:P974</xm:sqref>
        </x14:conditionalFormatting>
        <x14:conditionalFormatting xmlns:xm="http://schemas.microsoft.com/office/excel/2006/main">
          <x14:cfRule type="expression" priority="352" id="{2CE07709-FF59-4CBE-8AB6-EC1F5F7AA59F}">
            <xm:f>AND($I$170=Tablas!$C$41,$H$182&lt;&gt;$D$172)</xm:f>
            <x14:dxf>
              <fill>
                <patternFill>
                  <bgColor rgb="FFFF9999"/>
                </patternFill>
              </fill>
            </x14:dxf>
          </x14:cfRule>
          <xm:sqref>H982</xm:sqref>
        </x14:conditionalFormatting>
        <x14:conditionalFormatting xmlns:xm="http://schemas.microsoft.com/office/excel/2006/main">
          <x14:cfRule type="expression" priority="316" id="{5F3705FC-5156-481D-AAB7-00A19F039396}">
            <xm:f>OR($D$137=Tablas!$C$35,$D$137=Tablas!$C$36,$D$137=Tablas!$C$37)</xm:f>
            <x14:dxf>
              <border>
                <left style="thin">
                  <color auto="1"/>
                </left>
                <right style="thin">
                  <color auto="1"/>
                </right>
                <top style="thin">
                  <color auto="1"/>
                </top>
                <bottom style="thin">
                  <color auto="1"/>
                </bottom>
                <vertical/>
                <horizontal/>
              </border>
            </x14:dxf>
          </x14:cfRule>
          <xm:sqref>C1143:G1158</xm:sqref>
        </x14:conditionalFormatting>
        <x14:conditionalFormatting xmlns:xm="http://schemas.microsoft.com/office/excel/2006/main">
          <x14:cfRule type="expression" priority="315" id="{5B1F57E0-2D03-4C3C-A20E-AB6F52F848E3}">
            <xm:f>OR($D$137=Tablas!$C$35,$D$137=Tablas!$C$36,$D$137=Tablas!$C$37)</xm:f>
            <x14:dxf>
              <fill>
                <patternFill>
                  <bgColor rgb="FFB9E0FF"/>
                </patternFill>
              </fill>
            </x14:dxf>
          </x14:cfRule>
          <xm:sqref>C1143:G1143</xm:sqref>
        </x14:conditionalFormatting>
        <x14:conditionalFormatting xmlns:xm="http://schemas.microsoft.com/office/excel/2006/main">
          <x14:cfRule type="expression" priority="327" id="{E55340B8-23B8-490C-ABE3-E26CE4195BA6}">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E1178:H1182 C1179:D1182</xm:sqref>
        </x14:conditionalFormatting>
        <x14:conditionalFormatting xmlns:xm="http://schemas.microsoft.com/office/excel/2006/main">
          <x14:cfRule type="expression" priority="328" id="{26F3E50F-39B3-486B-AE8F-DF6FE1A4C0A0}">
            <xm:f>$I$170=Tablas!$C$41</xm:f>
            <x14:dxf>
              <fill>
                <patternFill>
                  <bgColor rgb="FFB9E0FF"/>
                </patternFill>
              </fill>
            </x14:dxf>
          </x14:cfRule>
          <xm:sqref>E1178:H1178 C1182:D1182</xm:sqref>
        </x14:conditionalFormatting>
        <x14:conditionalFormatting xmlns:xm="http://schemas.microsoft.com/office/excel/2006/main">
          <x14:cfRule type="expression" priority="329" id="{2DBFDAFF-AB02-4E1B-9339-098B1FD9F72D}">
            <xm:f>$I$170=Tablas!$C$10</xm:f>
            <x14:dxf>
              <border>
                <left style="thin">
                  <color auto="1"/>
                </left>
                <right style="thin">
                  <color auto="1"/>
                </right>
                <top style="thin">
                  <color auto="1"/>
                </top>
                <bottom style="thin">
                  <color auto="1"/>
                </bottom>
                <vertical/>
                <horizontal/>
              </border>
            </x14:dxf>
          </x14:cfRule>
          <xm:sqref>D1172 E1174:P1174</xm:sqref>
        </x14:conditionalFormatting>
        <x14:conditionalFormatting xmlns:xm="http://schemas.microsoft.com/office/excel/2006/main">
          <x14:cfRule type="expression" priority="330" id="{48E018C3-4095-4909-8E9D-E54B249A5674}">
            <xm:f>AND($I$170=Tablas!$C$41,$H$182&lt;&gt;$D$172)</xm:f>
            <x14:dxf>
              <fill>
                <patternFill>
                  <bgColor rgb="FFFF9999"/>
                </patternFill>
              </fill>
            </x14:dxf>
          </x14:cfRule>
          <xm:sqref>H1182</xm:sqref>
        </x14:conditionalFormatting>
        <x14:conditionalFormatting xmlns:xm="http://schemas.microsoft.com/office/excel/2006/main">
          <x14:cfRule type="expression" priority="294" id="{08BC2716-92F4-40F7-9556-7FB1BE8990F4}">
            <xm:f>OR($D$137=Tablas!$C$35,$D$137=Tablas!$C$36,$D$137=Tablas!$C$37)</xm:f>
            <x14:dxf>
              <border>
                <left style="thin">
                  <color auto="1"/>
                </left>
                <right style="thin">
                  <color auto="1"/>
                </right>
                <top style="thin">
                  <color auto="1"/>
                </top>
                <bottom style="thin">
                  <color auto="1"/>
                </bottom>
                <vertical/>
                <horizontal/>
              </border>
            </x14:dxf>
          </x14:cfRule>
          <xm:sqref>C1343:G1358</xm:sqref>
        </x14:conditionalFormatting>
        <x14:conditionalFormatting xmlns:xm="http://schemas.microsoft.com/office/excel/2006/main">
          <x14:cfRule type="expression" priority="293" id="{23A1753D-C109-41E9-82A0-76A41B7950AB}">
            <xm:f>OR($D$137=Tablas!$C$35,$D$137=Tablas!$C$36,$D$137=Tablas!$C$37)</xm:f>
            <x14:dxf>
              <fill>
                <patternFill>
                  <bgColor rgb="FFB9E0FF"/>
                </patternFill>
              </fill>
            </x14:dxf>
          </x14:cfRule>
          <xm:sqref>C1343:G1343</xm:sqref>
        </x14:conditionalFormatting>
        <x14:conditionalFormatting xmlns:xm="http://schemas.microsoft.com/office/excel/2006/main">
          <x14:cfRule type="expression" priority="305" id="{71882F47-2715-4D29-B15F-F5BADFEA4A47}">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E1378:H1382 C1379:D1382</xm:sqref>
        </x14:conditionalFormatting>
        <x14:conditionalFormatting xmlns:xm="http://schemas.microsoft.com/office/excel/2006/main">
          <x14:cfRule type="expression" priority="306" id="{83B16E30-DC31-4397-9AC1-E8E281B3586C}">
            <xm:f>$I$170=Tablas!$C$41</xm:f>
            <x14:dxf>
              <fill>
                <patternFill>
                  <bgColor rgb="FFB9E0FF"/>
                </patternFill>
              </fill>
            </x14:dxf>
          </x14:cfRule>
          <xm:sqref>E1378:H1378 C1382:D1382</xm:sqref>
        </x14:conditionalFormatting>
        <x14:conditionalFormatting xmlns:xm="http://schemas.microsoft.com/office/excel/2006/main">
          <x14:cfRule type="expression" priority="307" id="{E5929C30-41E7-4D08-83DE-E6B8910276CD}">
            <xm:f>$I$170=Tablas!$C$10</xm:f>
            <x14:dxf>
              <border>
                <left style="thin">
                  <color auto="1"/>
                </left>
                <right style="thin">
                  <color auto="1"/>
                </right>
                <top style="thin">
                  <color auto="1"/>
                </top>
                <bottom style="thin">
                  <color auto="1"/>
                </bottom>
                <vertical/>
                <horizontal/>
              </border>
            </x14:dxf>
          </x14:cfRule>
          <xm:sqref>D1372 E1374:P1374</xm:sqref>
        </x14:conditionalFormatting>
        <x14:conditionalFormatting xmlns:xm="http://schemas.microsoft.com/office/excel/2006/main">
          <x14:cfRule type="expression" priority="308" id="{5347324F-A101-484A-B290-81D7916DB369}">
            <xm:f>AND($I$170=Tablas!$C$41,$H$182&lt;&gt;$D$172)</xm:f>
            <x14:dxf>
              <fill>
                <patternFill>
                  <bgColor rgb="FFFF9999"/>
                </patternFill>
              </fill>
            </x14:dxf>
          </x14:cfRule>
          <xm:sqref>H1382</xm:sqref>
        </x14:conditionalFormatting>
        <x14:conditionalFormatting xmlns:xm="http://schemas.microsoft.com/office/excel/2006/main">
          <x14:cfRule type="expression" priority="272" id="{34C1A16A-DA62-4B1E-9F83-53AF0ECA4E3D}">
            <xm:f>OR($D$137=Tablas!$C$35,$D$137=Tablas!$C$36,$D$137=Tablas!$C$37)</xm:f>
            <x14:dxf>
              <border>
                <left style="thin">
                  <color auto="1"/>
                </left>
                <right style="thin">
                  <color auto="1"/>
                </right>
                <top style="thin">
                  <color auto="1"/>
                </top>
                <bottom style="thin">
                  <color auto="1"/>
                </bottom>
                <vertical/>
                <horizontal/>
              </border>
            </x14:dxf>
          </x14:cfRule>
          <xm:sqref>C1543:G1558</xm:sqref>
        </x14:conditionalFormatting>
        <x14:conditionalFormatting xmlns:xm="http://schemas.microsoft.com/office/excel/2006/main">
          <x14:cfRule type="expression" priority="271" id="{A6E7F7EF-0389-4120-9AEA-ABCE5AABC83C}">
            <xm:f>OR($D$137=Tablas!$C$35,$D$137=Tablas!$C$36,$D$137=Tablas!$C$37)</xm:f>
            <x14:dxf>
              <fill>
                <patternFill>
                  <bgColor rgb="FFB9E0FF"/>
                </patternFill>
              </fill>
            </x14:dxf>
          </x14:cfRule>
          <xm:sqref>C1543:G1543</xm:sqref>
        </x14:conditionalFormatting>
        <x14:conditionalFormatting xmlns:xm="http://schemas.microsoft.com/office/excel/2006/main">
          <x14:cfRule type="expression" priority="283" id="{F48AD7CB-1877-4225-A64D-2E9650D098B0}">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E1578:H1582 C1579:D1582</xm:sqref>
        </x14:conditionalFormatting>
        <x14:conditionalFormatting xmlns:xm="http://schemas.microsoft.com/office/excel/2006/main">
          <x14:cfRule type="expression" priority="284" id="{8AEB69CA-64D1-40EF-B66C-960FA3BFA4E7}">
            <xm:f>$I$170=Tablas!$C$41</xm:f>
            <x14:dxf>
              <fill>
                <patternFill>
                  <bgColor rgb="FFB9E0FF"/>
                </patternFill>
              </fill>
            </x14:dxf>
          </x14:cfRule>
          <xm:sqref>E1578:H1578 C1582:D1582</xm:sqref>
        </x14:conditionalFormatting>
        <x14:conditionalFormatting xmlns:xm="http://schemas.microsoft.com/office/excel/2006/main">
          <x14:cfRule type="expression" priority="285" id="{BD41363F-6B35-40A6-828B-ACB10D62F6FB}">
            <xm:f>$I$170=Tablas!$C$10</xm:f>
            <x14:dxf>
              <border>
                <left style="thin">
                  <color auto="1"/>
                </left>
                <right style="thin">
                  <color auto="1"/>
                </right>
                <top style="thin">
                  <color auto="1"/>
                </top>
                <bottom style="thin">
                  <color auto="1"/>
                </bottom>
                <vertical/>
                <horizontal/>
              </border>
            </x14:dxf>
          </x14:cfRule>
          <xm:sqref>D1572 E1574:P1574</xm:sqref>
        </x14:conditionalFormatting>
        <x14:conditionalFormatting xmlns:xm="http://schemas.microsoft.com/office/excel/2006/main">
          <x14:cfRule type="expression" priority="286" id="{05E55959-5655-4FD0-B172-15684A3AD1B3}">
            <xm:f>AND($I$170=Tablas!$C$41,$H$182&lt;&gt;$D$172)</xm:f>
            <x14:dxf>
              <fill>
                <patternFill>
                  <bgColor rgb="FFFF9999"/>
                </patternFill>
              </fill>
            </x14:dxf>
          </x14:cfRule>
          <xm:sqref>H1582</xm:sqref>
        </x14:conditionalFormatting>
        <x14:conditionalFormatting xmlns:xm="http://schemas.microsoft.com/office/excel/2006/main">
          <x14:cfRule type="expression" priority="250" id="{3973F6E2-2C27-46B5-9FE2-6DBC91D30466}">
            <xm:f>OR($D$137=Tablas!$C$35,$D$137=Tablas!$C$36,$D$137=Tablas!$C$37)</xm:f>
            <x14:dxf>
              <border>
                <left style="thin">
                  <color auto="1"/>
                </left>
                <right style="thin">
                  <color auto="1"/>
                </right>
                <top style="thin">
                  <color auto="1"/>
                </top>
                <bottom style="thin">
                  <color auto="1"/>
                </bottom>
                <vertical/>
                <horizontal/>
              </border>
            </x14:dxf>
          </x14:cfRule>
          <xm:sqref>C1743:G1758</xm:sqref>
        </x14:conditionalFormatting>
        <x14:conditionalFormatting xmlns:xm="http://schemas.microsoft.com/office/excel/2006/main">
          <x14:cfRule type="expression" priority="249" id="{153DF331-3664-4202-9F59-A8D33C531931}">
            <xm:f>OR($D$137=Tablas!$C$35,$D$137=Tablas!$C$36,$D$137=Tablas!$C$37)</xm:f>
            <x14:dxf>
              <fill>
                <patternFill>
                  <bgColor rgb="FFB9E0FF"/>
                </patternFill>
              </fill>
            </x14:dxf>
          </x14:cfRule>
          <xm:sqref>C1743:G1743</xm:sqref>
        </x14:conditionalFormatting>
        <x14:conditionalFormatting xmlns:xm="http://schemas.microsoft.com/office/excel/2006/main">
          <x14:cfRule type="expression" priority="261" id="{7A4FE1D1-9301-41B5-AFF2-3CB39426CF81}">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E1778:H1782 C1779:D1782</xm:sqref>
        </x14:conditionalFormatting>
        <x14:conditionalFormatting xmlns:xm="http://schemas.microsoft.com/office/excel/2006/main">
          <x14:cfRule type="expression" priority="262" id="{8BFF87AC-5651-43D7-B384-4E5648063622}">
            <xm:f>$I$170=Tablas!$C$41</xm:f>
            <x14:dxf>
              <fill>
                <patternFill>
                  <bgColor rgb="FFB9E0FF"/>
                </patternFill>
              </fill>
            </x14:dxf>
          </x14:cfRule>
          <xm:sqref>E1778:H1778 C1782:D1782</xm:sqref>
        </x14:conditionalFormatting>
        <x14:conditionalFormatting xmlns:xm="http://schemas.microsoft.com/office/excel/2006/main">
          <x14:cfRule type="expression" priority="263" id="{A1FD91AF-0A22-4C9A-8C07-9D4CF890910F}">
            <xm:f>$I$170=Tablas!$C$10</xm:f>
            <x14:dxf>
              <border>
                <left style="thin">
                  <color auto="1"/>
                </left>
                <right style="thin">
                  <color auto="1"/>
                </right>
                <top style="thin">
                  <color auto="1"/>
                </top>
                <bottom style="thin">
                  <color auto="1"/>
                </bottom>
                <vertical/>
                <horizontal/>
              </border>
            </x14:dxf>
          </x14:cfRule>
          <xm:sqref>D1772 E1774:P1774</xm:sqref>
        </x14:conditionalFormatting>
        <x14:conditionalFormatting xmlns:xm="http://schemas.microsoft.com/office/excel/2006/main">
          <x14:cfRule type="expression" priority="264" id="{9B06532B-3EA3-43FB-B6D9-A9DB5E8C4FB7}">
            <xm:f>AND($I$170=Tablas!$C$41,$H$182&lt;&gt;$D$172)</xm:f>
            <x14:dxf>
              <fill>
                <patternFill>
                  <bgColor rgb="FFFF9999"/>
                </patternFill>
              </fill>
            </x14:dxf>
          </x14:cfRule>
          <xm:sqref>H1782</xm:sqref>
        </x14:conditionalFormatting>
        <x14:conditionalFormatting xmlns:xm="http://schemas.microsoft.com/office/excel/2006/main">
          <x14:cfRule type="expression" priority="228" id="{0E369A9A-E590-4B3C-8E59-F1F1423E474E}">
            <xm:f>OR($D$137=Tablas!$C$35,$D$137=Tablas!$C$36,$D$137=Tablas!$C$37)</xm:f>
            <x14:dxf>
              <border>
                <left style="thin">
                  <color auto="1"/>
                </left>
                <right style="thin">
                  <color auto="1"/>
                </right>
                <top style="thin">
                  <color auto="1"/>
                </top>
                <bottom style="thin">
                  <color auto="1"/>
                </bottom>
                <vertical/>
                <horizontal/>
              </border>
            </x14:dxf>
          </x14:cfRule>
          <xm:sqref>C1943:G1958</xm:sqref>
        </x14:conditionalFormatting>
        <x14:conditionalFormatting xmlns:xm="http://schemas.microsoft.com/office/excel/2006/main">
          <x14:cfRule type="expression" priority="227" id="{13AE7005-2791-424A-A179-354590F6D600}">
            <xm:f>OR($D$137=Tablas!$C$35,$D$137=Tablas!$C$36,$D$137=Tablas!$C$37)</xm:f>
            <x14:dxf>
              <fill>
                <patternFill>
                  <bgColor rgb="FFB9E0FF"/>
                </patternFill>
              </fill>
            </x14:dxf>
          </x14:cfRule>
          <xm:sqref>C1943:G1943</xm:sqref>
        </x14:conditionalFormatting>
        <x14:conditionalFormatting xmlns:xm="http://schemas.microsoft.com/office/excel/2006/main">
          <x14:cfRule type="expression" priority="239" id="{4BA4350A-CF1E-4E34-A0BC-D053E9AC9951}">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E1978:H1982 C1979:D1982</xm:sqref>
        </x14:conditionalFormatting>
        <x14:conditionalFormatting xmlns:xm="http://schemas.microsoft.com/office/excel/2006/main">
          <x14:cfRule type="expression" priority="240" id="{B841A9D0-09C5-4AEC-8BB6-BF4A76B63186}">
            <xm:f>$I$170=Tablas!$C$41</xm:f>
            <x14:dxf>
              <fill>
                <patternFill>
                  <bgColor rgb="FFB9E0FF"/>
                </patternFill>
              </fill>
            </x14:dxf>
          </x14:cfRule>
          <xm:sqref>E1978:H1978 C1982:D1982</xm:sqref>
        </x14:conditionalFormatting>
        <x14:conditionalFormatting xmlns:xm="http://schemas.microsoft.com/office/excel/2006/main">
          <x14:cfRule type="expression" priority="241" id="{4D11C839-1518-4469-AFAC-015B14DB9692}">
            <xm:f>$I$170=Tablas!$C$10</xm:f>
            <x14:dxf>
              <border>
                <left style="thin">
                  <color auto="1"/>
                </left>
                <right style="thin">
                  <color auto="1"/>
                </right>
                <top style="thin">
                  <color auto="1"/>
                </top>
                <bottom style="thin">
                  <color auto="1"/>
                </bottom>
                <vertical/>
                <horizontal/>
              </border>
            </x14:dxf>
          </x14:cfRule>
          <xm:sqref>D1972 E1974:P1974</xm:sqref>
        </x14:conditionalFormatting>
        <x14:conditionalFormatting xmlns:xm="http://schemas.microsoft.com/office/excel/2006/main">
          <x14:cfRule type="expression" priority="242" id="{3AC8C054-3196-4113-82E6-DF12CDFD8EF5}">
            <xm:f>AND($I$170=Tablas!$C$41,$H$182&lt;&gt;$D$172)</xm:f>
            <x14:dxf>
              <fill>
                <patternFill>
                  <bgColor rgb="FFFF9999"/>
                </patternFill>
              </fill>
            </x14:dxf>
          </x14:cfRule>
          <xm:sqref>H1982</xm:sqref>
        </x14:conditionalFormatting>
        <x14:conditionalFormatting xmlns:xm="http://schemas.microsoft.com/office/excel/2006/main">
          <x14:cfRule type="expression" priority="206" id="{24FCB29E-2AD8-4FA5-ADC1-E26037313121}">
            <xm:f>OR($D$137=Tablas!$C$35,$D$137=Tablas!$C$36,$D$137=Tablas!$C$37)</xm:f>
            <x14:dxf>
              <border>
                <left style="thin">
                  <color auto="1"/>
                </left>
                <right style="thin">
                  <color auto="1"/>
                </right>
                <top style="thin">
                  <color auto="1"/>
                </top>
                <bottom style="thin">
                  <color auto="1"/>
                </bottom>
                <vertical/>
                <horizontal/>
              </border>
            </x14:dxf>
          </x14:cfRule>
          <xm:sqref>C2143:G2158</xm:sqref>
        </x14:conditionalFormatting>
        <x14:conditionalFormatting xmlns:xm="http://schemas.microsoft.com/office/excel/2006/main">
          <x14:cfRule type="expression" priority="205" id="{76AF43E1-EEB0-4B52-AFC3-AAC450EA2898}">
            <xm:f>OR($D$137=Tablas!$C$35,$D$137=Tablas!$C$36,$D$137=Tablas!$C$37)</xm:f>
            <x14:dxf>
              <fill>
                <patternFill>
                  <bgColor rgb="FFB9E0FF"/>
                </patternFill>
              </fill>
            </x14:dxf>
          </x14:cfRule>
          <xm:sqref>C2143:G2143</xm:sqref>
        </x14:conditionalFormatting>
        <x14:conditionalFormatting xmlns:xm="http://schemas.microsoft.com/office/excel/2006/main">
          <x14:cfRule type="expression" priority="217" id="{289A6D00-F439-40DD-818E-F5E05908640B}">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E2178:H2182 C2179:D2182</xm:sqref>
        </x14:conditionalFormatting>
        <x14:conditionalFormatting xmlns:xm="http://schemas.microsoft.com/office/excel/2006/main">
          <x14:cfRule type="expression" priority="218" id="{35613351-748C-4D62-A617-E8BEE590D539}">
            <xm:f>$I$170=Tablas!$C$41</xm:f>
            <x14:dxf>
              <fill>
                <patternFill>
                  <bgColor rgb="FFB9E0FF"/>
                </patternFill>
              </fill>
            </x14:dxf>
          </x14:cfRule>
          <xm:sqref>E2178:H2178 C2182:D2182</xm:sqref>
        </x14:conditionalFormatting>
        <x14:conditionalFormatting xmlns:xm="http://schemas.microsoft.com/office/excel/2006/main">
          <x14:cfRule type="expression" priority="219" id="{1EA4E8C0-E001-4E90-B905-B2D3608E286F}">
            <xm:f>$I$170=Tablas!$C$10</xm:f>
            <x14:dxf>
              <border>
                <left style="thin">
                  <color auto="1"/>
                </left>
                <right style="thin">
                  <color auto="1"/>
                </right>
                <top style="thin">
                  <color auto="1"/>
                </top>
                <bottom style="thin">
                  <color auto="1"/>
                </bottom>
                <vertical/>
                <horizontal/>
              </border>
            </x14:dxf>
          </x14:cfRule>
          <xm:sqref>D2172 E2174:P2174</xm:sqref>
        </x14:conditionalFormatting>
        <x14:conditionalFormatting xmlns:xm="http://schemas.microsoft.com/office/excel/2006/main">
          <x14:cfRule type="expression" priority="220" id="{6AFD3545-B376-499D-B851-0F11F35F0557}">
            <xm:f>AND($I$170=Tablas!$C$41,$H$182&lt;&gt;$D$172)</xm:f>
            <x14:dxf>
              <fill>
                <patternFill>
                  <bgColor rgb="FFFF9999"/>
                </patternFill>
              </fill>
            </x14:dxf>
          </x14:cfRule>
          <xm:sqref>H2182</xm:sqref>
        </x14:conditionalFormatting>
        <x14:conditionalFormatting xmlns:xm="http://schemas.microsoft.com/office/excel/2006/main">
          <x14:cfRule type="expression" priority="184" id="{B755E24F-CE96-46CB-AC40-4EAC81D1CA12}">
            <xm:f>OR($D$137=Tablas!$C$35,$D$137=Tablas!$C$36,$D$137=Tablas!$C$37)</xm:f>
            <x14:dxf>
              <border>
                <left style="thin">
                  <color auto="1"/>
                </left>
                <right style="thin">
                  <color auto="1"/>
                </right>
                <top style="thin">
                  <color auto="1"/>
                </top>
                <bottom style="thin">
                  <color auto="1"/>
                </bottom>
                <vertical/>
                <horizontal/>
              </border>
            </x14:dxf>
          </x14:cfRule>
          <xm:sqref>C2343:G2358</xm:sqref>
        </x14:conditionalFormatting>
        <x14:conditionalFormatting xmlns:xm="http://schemas.microsoft.com/office/excel/2006/main">
          <x14:cfRule type="expression" priority="183" id="{6EEBDD0C-E6A9-434A-9743-1F387113484E}">
            <xm:f>OR($D$137=Tablas!$C$35,$D$137=Tablas!$C$36,$D$137=Tablas!$C$37)</xm:f>
            <x14:dxf>
              <fill>
                <patternFill>
                  <bgColor rgb="FFB9E0FF"/>
                </patternFill>
              </fill>
            </x14:dxf>
          </x14:cfRule>
          <xm:sqref>C2343:G2343</xm:sqref>
        </x14:conditionalFormatting>
        <x14:conditionalFormatting xmlns:xm="http://schemas.microsoft.com/office/excel/2006/main">
          <x14:cfRule type="expression" priority="195" id="{054FB216-0063-48B3-8BF5-7BF775A2F8B8}">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E2378:H2382 C2379:D2382</xm:sqref>
        </x14:conditionalFormatting>
        <x14:conditionalFormatting xmlns:xm="http://schemas.microsoft.com/office/excel/2006/main">
          <x14:cfRule type="expression" priority="196" id="{8B28BDAD-AF7E-4EB4-A25E-65006E8FF309}">
            <xm:f>$I$170=Tablas!$C$41</xm:f>
            <x14:dxf>
              <fill>
                <patternFill>
                  <bgColor rgb="FFB9E0FF"/>
                </patternFill>
              </fill>
            </x14:dxf>
          </x14:cfRule>
          <xm:sqref>E2378:H2378 C2382:D2382</xm:sqref>
        </x14:conditionalFormatting>
        <x14:conditionalFormatting xmlns:xm="http://schemas.microsoft.com/office/excel/2006/main">
          <x14:cfRule type="expression" priority="197" id="{FF12F170-6092-405F-8E38-1AA0D82171C1}">
            <xm:f>$I$170=Tablas!$C$10</xm:f>
            <x14:dxf>
              <border>
                <left style="thin">
                  <color auto="1"/>
                </left>
                <right style="thin">
                  <color auto="1"/>
                </right>
                <top style="thin">
                  <color auto="1"/>
                </top>
                <bottom style="thin">
                  <color auto="1"/>
                </bottom>
                <vertical/>
                <horizontal/>
              </border>
            </x14:dxf>
          </x14:cfRule>
          <xm:sqref>D2372 E2374:P2374</xm:sqref>
        </x14:conditionalFormatting>
        <x14:conditionalFormatting xmlns:xm="http://schemas.microsoft.com/office/excel/2006/main">
          <x14:cfRule type="expression" priority="198" id="{677A00BD-719D-4C86-AC4F-387BC12B3C26}">
            <xm:f>AND($I$170=Tablas!$C$41,$H$182&lt;&gt;$D$172)</xm:f>
            <x14:dxf>
              <fill>
                <patternFill>
                  <bgColor rgb="FFFF9999"/>
                </patternFill>
              </fill>
            </x14:dxf>
          </x14:cfRule>
          <xm:sqref>H2382</xm:sqref>
        </x14:conditionalFormatting>
        <x14:conditionalFormatting xmlns:xm="http://schemas.microsoft.com/office/excel/2006/main">
          <x14:cfRule type="expression" priority="162" id="{1BEB8D79-038C-4D0A-BA63-542831F65011}">
            <xm:f>OR($D$137=Tablas!$C$35,$D$137=Tablas!$C$36,$D$137=Tablas!$C$37)</xm:f>
            <x14:dxf>
              <border>
                <left style="thin">
                  <color auto="1"/>
                </left>
                <right style="thin">
                  <color auto="1"/>
                </right>
                <top style="thin">
                  <color auto="1"/>
                </top>
                <bottom style="thin">
                  <color auto="1"/>
                </bottom>
                <vertical/>
                <horizontal/>
              </border>
            </x14:dxf>
          </x14:cfRule>
          <xm:sqref>C2543:G2558</xm:sqref>
        </x14:conditionalFormatting>
        <x14:conditionalFormatting xmlns:xm="http://schemas.microsoft.com/office/excel/2006/main">
          <x14:cfRule type="expression" priority="161" id="{3960ED19-E1D1-4837-9A2B-45F81A6FBEFB}">
            <xm:f>OR($D$137=Tablas!$C$35,$D$137=Tablas!$C$36,$D$137=Tablas!$C$37)</xm:f>
            <x14:dxf>
              <fill>
                <patternFill>
                  <bgColor rgb="FFB9E0FF"/>
                </patternFill>
              </fill>
            </x14:dxf>
          </x14:cfRule>
          <xm:sqref>C2543:G2543</xm:sqref>
        </x14:conditionalFormatting>
        <x14:conditionalFormatting xmlns:xm="http://schemas.microsoft.com/office/excel/2006/main">
          <x14:cfRule type="expression" priority="173" id="{3C4F617C-0973-4EE9-8B08-BFA28F6AF70B}">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E2578:H2582 C2579:D2582</xm:sqref>
        </x14:conditionalFormatting>
        <x14:conditionalFormatting xmlns:xm="http://schemas.microsoft.com/office/excel/2006/main">
          <x14:cfRule type="expression" priority="174" id="{F71AA133-3344-4DAE-8B25-10F578C19ABB}">
            <xm:f>$I$170=Tablas!$C$41</xm:f>
            <x14:dxf>
              <fill>
                <patternFill>
                  <bgColor rgb="FFB9E0FF"/>
                </patternFill>
              </fill>
            </x14:dxf>
          </x14:cfRule>
          <xm:sqref>E2578:H2578 C2582:D2582</xm:sqref>
        </x14:conditionalFormatting>
        <x14:conditionalFormatting xmlns:xm="http://schemas.microsoft.com/office/excel/2006/main">
          <x14:cfRule type="expression" priority="175" id="{2095C7BD-905D-405F-9B7F-924A2AB1BECD}">
            <xm:f>$I$170=Tablas!$C$10</xm:f>
            <x14:dxf>
              <border>
                <left style="thin">
                  <color auto="1"/>
                </left>
                <right style="thin">
                  <color auto="1"/>
                </right>
                <top style="thin">
                  <color auto="1"/>
                </top>
                <bottom style="thin">
                  <color auto="1"/>
                </bottom>
                <vertical/>
                <horizontal/>
              </border>
            </x14:dxf>
          </x14:cfRule>
          <xm:sqref>D2572 E2574:P2574</xm:sqref>
        </x14:conditionalFormatting>
        <x14:conditionalFormatting xmlns:xm="http://schemas.microsoft.com/office/excel/2006/main">
          <x14:cfRule type="expression" priority="176" id="{55F06F44-00BB-4765-9257-A5A34BAA6D59}">
            <xm:f>AND($I$170=Tablas!$C$41,$H$182&lt;&gt;$D$172)</xm:f>
            <x14:dxf>
              <fill>
                <patternFill>
                  <bgColor rgb="FFFF9999"/>
                </patternFill>
              </fill>
            </x14:dxf>
          </x14:cfRule>
          <xm:sqref>H2582</xm:sqref>
        </x14:conditionalFormatting>
        <x14:conditionalFormatting xmlns:xm="http://schemas.microsoft.com/office/excel/2006/main">
          <x14:cfRule type="expression" priority="140" id="{47A18965-A701-4C4A-AB8E-F6DD4C118D5E}">
            <xm:f>OR($D$137=Tablas!$C$35,$D$137=Tablas!$C$36,$D$137=Tablas!$C$37)</xm:f>
            <x14:dxf>
              <border>
                <left style="thin">
                  <color auto="1"/>
                </left>
                <right style="thin">
                  <color auto="1"/>
                </right>
                <top style="thin">
                  <color auto="1"/>
                </top>
                <bottom style="thin">
                  <color auto="1"/>
                </bottom>
                <vertical/>
                <horizontal/>
              </border>
            </x14:dxf>
          </x14:cfRule>
          <xm:sqref>C2743:G2758</xm:sqref>
        </x14:conditionalFormatting>
        <x14:conditionalFormatting xmlns:xm="http://schemas.microsoft.com/office/excel/2006/main">
          <x14:cfRule type="expression" priority="139" id="{E95BC103-5B4C-45D7-BF18-4F12DD595DDD}">
            <xm:f>OR($D$137=Tablas!$C$35,$D$137=Tablas!$C$36,$D$137=Tablas!$C$37)</xm:f>
            <x14:dxf>
              <fill>
                <patternFill>
                  <bgColor rgb="FFB9E0FF"/>
                </patternFill>
              </fill>
            </x14:dxf>
          </x14:cfRule>
          <xm:sqref>C2743:G2743</xm:sqref>
        </x14:conditionalFormatting>
        <x14:conditionalFormatting xmlns:xm="http://schemas.microsoft.com/office/excel/2006/main">
          <x14:cfRule type="expression" priority="151" id="{C6DE0A69-A3AE-4CF0-AA57-A46474EF747B}">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E2778:H2782 C2779:D2782</xm:sqref>
        </x14:conditionalFormatting>
        <x14:conditionalFormatting xmlns:xm="http://schemas.microsoft.com/office/excel/2006/main">
          <x14:cfRule type="expression" priority="152" id="{A8818B2C-B228-424B-AF97-4D89DA379A11}">
            <xm:f>$I$170=Tablas!$C$41</xm:f>
            <x14:dxf>
              <fill>
                <patternFill>
                  <bgColor rgb="FFB9E0FF"/>
                </patternFill>
              </fill>
            </x14:dxf>
          </x14:cfRule>
          <xm:sqref>E2778:H2778 C2782:D2782</xm:sqref>
        </x14:conditionalFormatting>
        <x14:conditionalFormatting xmlns:xm="http://schemas.microsoft.com/office/excel/2006/main">
          <x14:cfRule type="expression" priority="153" id="{2B45504D-DDE1-40C6-BFDE-4FA588665BEF}">
            <xm:f>$I$170=Tablas!$C$10</xm:f>
            <x14:dxf>
              <border>
                <left style="thin">
                  <color auto="1"/>
                </left>
                <right style="thin">
                  <color auto="1"/>
                </right>
                <top style="thin">
                  <color auto="1"/>
                </top>
                <bottom style="thin">
                  <color auto="1"/>
                </bottom>
                <vertical/>
                <horizontal/>
              </border>
            </x14:dxf>
          </x14:cfRule>
          <xm:sqref>D2772 E2774:P2774</xm:sqref>
        </x14:conditionalFormatting>
        <x14:conditionalFormatting xmlns:xm="http://schemas.microsoft.com/office/excel/2006/main">
          <x14:cfRule type="expression" priority="154" id="{7AEA911E-AFEB-4E9A-806C-B9FDF08AB945}">
            <xm:f>AND($I$170=Tablas!$C$41,$H$182&lt;&gt;$D$172)</xm:f>
            <x14:dxf>
              <fill>
                <patternFill>
                  <bgColor rgb="FFFF9999"/>
                </patternFill>
              </fill>
            </x14:dxf>
          </x14:cfRule>
          <xm:sqref>H2782</xm:sqref>
        </x14:conditionalFormatting>
        <x14:conditionalFormatting xmlns:xm="http://schemas.microsoft.com/office/excel/2006/main">
          <x14:cfRule type="expression" priority="118" id="{BE0676F3-CC03-4F42-8890-4B6FC9636489}">
            <xm:f>OR($D$137=Tablas!$C$35,$D$137=Tablas!$C$36,$D$137=Tablas!$C$37)</xm:f>
            <x14:dxf>
              <border>
                <left style="thin">
                  <color auto="1"/>
                </left>
                <right style="thin">
                  <color auto="1"/>
                </right>
                <top style="thin">
                  <color auto="1"/>
                </top>
                <bottom style="thin">
                  <color auto="1"/>
                </bottom>
                <vertical/>
                <horizontal/>
              </border>
            </x14:dxf>
          </x14:cfRule>
          <xm:sqref>C2943:G2958</xm:sqref>
        </x14:conditionalFormatting>
        <x14:conditionalFormatting xmlns:xm="http://schemas.microsoft.com/office/excel/2006/main">
          <x14:cfRule type="expression" priority="117" id="{AB76ED6F-58A6-4858-A462-3C83F0ABA2A6}">
            <xm:f>OR($D$137=Tablas!$C$35,$D$137=Tablas!$C$36,$D$137=Tablas!$C$37)</xm:f>
            <x14:dxf>
              <fill>
                <patternFill>
                  <bgColor rgb="FFB9E0FF"/>
                </patternFill>
              </fill>
            </x14:dxf>
          </x14:cfRule>
          <xm:sqref>C2943:G2943</xm:sqref>
        </x14:conditionalFormatting>
        <x14:conditionalFormatting xmlns:xm="http://schemas.microsoft.com/office/excel/2006/main">
          <x14:cfRule type="expression" priority="129" id="{672387D6-796D-410F-8DF3-B4CD8086832B}">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E2978:H2982 C2979:D2982</xm:sqref>
        </x14:conditionalFormatting>
        <x14:conditionalFormatting xmlns:xm="http://schemas.microsoft.com/office/excel/2006/main">
          <x14:cfRule type="expression" priority="130" id="{465E886D-C4B8-4AAC-9BB0-54A289D71766}">
            <xm:f>$I$170=Tablas!$C$41</xm:f>
            <x14:dxf>
              <fill>
                <patternFill>
                  <bgColor rgb="FFB9E0FF"/>
                </patternFill>
              </fill>
            </x14:dxf>
          </x14:cfRule>
          <xm:sqref>E2978:H2978 C2982:D2982</xm:sqref>
        </x14:conditionalFormatting>
        <x14:conditionalFormatting xmlns:xm="http://schemas.microsoft.com/office/excel/2006/main">
          <x14:cfRule type="expression" priority="131" id="{9461C7A3-D7AA-4EAA-8DF4-166C9E8CB8C1}">
            <xm:f>$I$170=Tablas!$C$10</xm:f>
            <x14:dxf>
              <border>
                <left style="thin">
                  <color auto="1"/>
                </left>
                <right style="thin">
                  <color auto="1"/>
                </right>
                <top style="thin">
                  <color auto="1"/>
                </top>
                <bottom style="thin">
                  <color auto="1"/>
                </bottom>
                <vertical/>
                <horizontal/>
              </border>
            </x14:dxf>
          </x14:cfRule>
          <xm:sqref>D2972 E2974:P2974</xm:sqref>
        </x14:conditionalFormatting>
        <x14:conditionalFormatting xmlns:xm="http://schemas.microsoft.com/office/excel/2006/main">
          <x14:cfRule type="expression" priority="132" id="{E4E4EE9C-4C8E-4E8D-9B9A-CCC1B522EF43}">
            <xm:f>AND($I$170=Tablas!$C$41,$H$182&lt;&gt;$D$172)</xm:f>
            <x14:dxf>
              <fill>
                <patternFill>
                  <bgColor rgb="FFFF9999"/>
                </patternFill>
              </fill>
            </x14:dxf>
          </x14:cfRule>
          <xm:sqref>H2982</xm:sqref>
        </x14:conditionalFormatting>
        <x14:conditionalFormatting xmlns:xm="http://schemas.microsoft.com/office/excel/2006/main">
          <x14:cfRule type="expression" priority="96" id="{7E13B423-5D96-4D8B-ACB2-A852CE155E2E}">
            <xm:f>OR($D$137=Tablas!$C$35,$D$137=Tablas!$C$36,$D$137=Tablas!$C$37)</xm:f>
            <x14:dxf>
              <border>
                <left style="thin">
                  <color auto="1"/>
                </left>
                <right style="thin">
                  <color auto="1"/>
                </right>
                <top style="thin">
                  <color auto="1"/>
                </top>
                <bottom style="thin">
                  <color auto="1"/>
                </bottom>
                <vertical/>
                <horizontal/>
              </border>
            </x14:dxf>
          </x14:cfRule>
          <xm:sqref>C3143:G3158</xm:sqref>
        </x14:conditionalFormatting>
        <x14:conditionalFormatting xmlns:xm="http://schemas.microsoft.com/office/excel/2006/main">
          <x14:cfRule type="expression" priority="95" id="{C5AB53AB-1DFE-49A4-A8E4-F4857AD7801A}">
            <xm:f>OR($D$137=Tablas!$C$35,$D$137=Tablas!$C$36,$D$137=Tablas!$C$37)</xm:f>
            <x14:dxf>
              <fill>
                <patternFill>
                  <bgColor rgb="FFB9E0FF"/>
                </patternFill>
              </fill>
            </x14:dxf>
          </x14:cfRule>
          <xm:sqref>C3143:G3143</xm:sqref>
        </x14:conditionalFormatting>
        <x14:conditionalFormatting xmlns:xm="http://schemas.microsoft.com/office/excel/2006/main">
          <x14:cfRule type="expression" priority="107" id="{431D8263-50DF-4D71-90DC-D799CE82861D}">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E3178:H3182 C3179:D3182</xm:sqref>
        </x14:conditionalFormatting>
        <x14:conditionalFormatting xmlns:xm="http://schemas.microsoft.com/office/excel/2006/main">
          <x14:cfRule type="expression" priority="108" id="{9FF61E52-052F-40C6-B124-1A460E19D4DE}">
            <xm:f>$I$170=Tablas!$C$41</xm:f>
            <x14:dxf>
              <fill>
                <patternFill>
                  <bgColor rgb="FFB9E0FF"/>
                </patternFill>
              </fill>
            </x14:dxf>
          </x14:cfRule>
          <xm:sqref>E3178:H3178 C3182:D3182</xm:sqref>
        </x14:conditionalFormatting>
        <x14:conditionalFormatting xmlns:xm="http://schemas.microsoft.com/office/excel/2006/main">
          <x14:cfRule type="expression" priority="109" id="{A70DE0F0-3859-47B9-B2B6-256FFDB72DEE}">
            <xm:f>$I$170=Tablas!$C$10</xm:f>
            <x14:dxf>
              <border>
                <left style="thin">
                  <color auto="1"/>
                </left>
                <right style="thin">
                  <color auto="1"/>
                </right>
                <top style="thin">
                  <color auto="1"/>
                </top>
                <bottom style="thin">
                  <color auto="1"/>
                </bottom>
                <vertical/>
                <horizontal/>
              </border>
            </x14:dxf>
          </x14:cfRule>
          <xm:sqref>D3172 E3174:P3174</xm:sqref>
        </x14:conditionalFormatting>
        <x14:conditionalFormatting xmlns:xm="http://schemas.microsoft.com/office/excel/2006/main">
          <x14:cfRule type="expression" priority="110" id="{063A8658-F727-405A-9C52-BC33587A2186}">
            <xm:f>AND($I$170=Tablas!$C$41,$H$182&lt;&gt;$D$172)</xm:f>
            <x14:dxf>
              <fill>
                <patternFill>
                  <bgColor rgb="FFFF9999"/>
                </patternFill>
              </fill>
            </x14:dxf>
          </x14:cfRule>
          <xm:sqref>H3182</xm:sqref>
        </x14:conditionalFormatting>
        <x14:conditionalFormatting xmlns:xm="http://schemas.microsoft.com/office/excel/2006/main">
          <x14:cfRule type="expression" priority="74" id="{90656C38-CE74-4F68-9F79-0907E7D4201A}">
            <xm:f>OR($D$137=Tablas!$C$35,$D$137=Tablas!$C$36,$D$137=Tablas!$C$37)</xm:f>
            <x14:dxf>
              <border>
                <left style="thin">
                  <color auto="1"/>
                </left>
                <right style="thin">
                  <color auto="1"/>
                </right>
                <top style="thin">
                  <color auto="1"/>
                </top>
                <bottom style="thin">
                  <color auto="1"/>
                </bottom>
                <vertical/>
                <horizontal/>
              </border>
            </x14:dxf>
          </x14:cfRule>
          <xm:sqref>C3343:G3358</xm:sqref>
        </x14:conditionalFormatting>
        <x14:conditionalFormatting xmlns:xm="http://schemas.microsoft.com/office/excel/2006/main">
          <x14:cfRule type="expression" priority="73" id="{D7BAFCA1-AB27-4940-B8B7-BC42A1C793C3}">
            <xm:f>OR($D$137=Tablas!$C$35,$D$137=Tablas!$C$36,$D$137=Tablas!$C$37)</xm:f>
            <x14:dxf>
              <fill>
                <patternFill>
                  <bgColor rgb="FFB9E0FF"/>
                </patternFill>
              </fill>
            </x14:dxf>
          </x14:cfRule>
          <xm:sqref>C3343:G3343</xm:sqref>
        </x14:conditionalFormatting>
        <x14:conditionalFormatting xmlns:xm="http://schemas.microsoft.com/office/excel/2006/main">
          <x14:cfRule type="expression" priority="85" id="{C0A5E69D-15EF-4812-9EED-75CBBCF89293}">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E3378:H3382 C3379:D3382</xm:sqref>
        </x14:conditionalFormatting>
        <x14:conditionalFormatting xmlns:xm="http://schemas.microsoft.com/office/excel/2006/main">
          <x14:cfRule type="expression" priority="86" id="{45370412-A6CD-490D-BDB8-71982CBB5C69}">
            <xm:f>$I$170=Tablas!$C$41</xm:f>
            <x14:dxf>
              <fill>
                <patternFill>
                  <bgColor rgb="FFB9E0FF"/>
                </patternFill>
              </fill>
            </x14:dxf>
          </x14:cfRule>
          <xm:sqref>E3378:H3378 C3382:D3382</xm:sqref>
        </x14:conditionalFormatting>
        <x14:conditionalFormatting xmlns:xm="http://schemas.microsoft.com/office/excel/2006/main">
          <x14:cfRule type="expression" priority="87" id="{10FA92DD-EC77-4069-BD38-008B757668E8}">
            <xm:f>$I$170=Tablas!$C$10</xm:f>
            <x14:dxf>
              <border>
                <left style="thin">
                  <color auto="1"/>
                </left>
                <right style="thin">
                  <color auto="1"/>
                </right>
                <top style="thin">
                  <color auto="1"/>
                </top>
                <bottom style="thin">
                  <color auto="1"/>
                </bottom>
                <vertical/>
                <horizontal/>
              </border>
            </x14:dxf>
          </x14:cfRule>
          <xm:sqref>D3372 E3374:P3374</xm:sqref>
        </x14:conditionalFormatting>
        <x14:conditionalFormatting xmlns:xm="http://schemas.microsoft.com/office/excel/2006/main">
          <x14:cfRule type="expression" priority="88" id="{99766981-77AE-49D4-8863-F1C019536820}">
            <xm:f>AND($I$170=Tablas!$C$41,$H$182&lt;&gt;$D$172)</xm:f>
            <x14:dxf>
              <fill>
                <patternFill>
                  <bgColor rgb="FFFF9999"/>
                </patternFill>
              </fill>
            </x14:dxf>
          </x14:cfRule>
          <xm:sqref>H3382</xm:sqref>
        </x14:conditionalFormatting>
        <x14:conditionalFormatting xmlns:xm="http://schemas.microsoft.com/office/excel/2006/main">
          <x14:cfRule type="expression" priority="52" id="{9042BF0A-9477-469A-9818-53022B5F8654}">
            <xm:f>OR($D$137=Tablas!$C$35,$D$137=Tablas!$C$36,$D$137=Tablas!$C$37)</xm:f>
            <x14:dxf>
              <border>
                <left style="thin">
                  <color auto="1"/>
                </left>
                <right style="thin">
                  <color auto="1"/>
                </right>
                <top style="thin">
                  <color auto="1"/>
                </top>
                <bottom style="thin">
                  <color auto="1"/>
                </bottom>
                <vertical/>
                <horizontal/>
              </border>
            </x14:dxf>
          </x14:cfRule>
          <xm:sqref>C3543:G3558</xm:sqref>
        </x14:conditionalFormatting>
        <x14:conditionalFormatting xmlns:xm="http://schemas.microsoft.com/office/excel/2006/main">
          <x14:cfRule type="expression" priority="51" id="{9F93D07B-DBE1-4189-B87B-45EB9EF16F9D}">
            <xm:f>OR($D$137=Tablas!$C$35,$D$137=Tablas!$C$36,$D$137=Tablas!$C$37)</xm:f>
            <x14:dxf>
              <fill>
                <patternFill>
                  <bgColor rgb="FFB9E0FF"/>
                </patternFill>
              </fill>
            </x14:dxf>
          </x14:cfRule>
          <xm:sqref>C3543:G3543</xm:sqref>
        </x14:conditionalFormatting>
        <x14:conditionalFormatting xmlns:xm="http://schemas.microsoft.com/office/excel/2006/main">
          <x14:cfRule type="expression" priority="63" id="{2FA89774-6E9D-4B62-9500-29C7A04A7835}">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E3578:H3582 C3579:D3582</xm:sqref>
        </x14:conditionalFormatting>
        <x14:conditionalFormatting xmlns:xm="http://schemas.microsoft.com/office/excel/2006/main">
          <x14:cfRule type="expression" priority="64" id="{B391BD67-0171-4C02-8434-A42F95FA7FA6}">
            <xm:f>$I$170=Tablas!$C$41</xm:f>
            <x14:dxf>
              <fill>
                <patternFill>
                  <bgColor rgb="FFB9E0FF"/>
                </patternFill>
              </fill>
            </x14:dxf>
          </x14:cfRule>
          <xm:sqref>E3578:H3578 C3582:D3582</xm:sqref>
        </x14:conditionalFormatting>
        <x14:conditionalFormatting xmlns:xm="http://schemas.microsoft.com/office/excel/2006/main">
          <x14:cfRule type="expression" priority="65" id="{9A7D0EB4-4EE4-4D42-A606-CFAB3882F1D8}">
            <xm:f>$I$170=Tablas!$C$10</xm:f>
            <x14:dxf>
              <border>
                <left style="thin">
                  <color auto="1"/>
                </left>
                <right style="thin">
                  <color auto="1"/>
                </right>
                <top style="thin">
                  <color auto="1"/>
                </top>
                <bottom style="thin">
                  <color auto="1"/>
                </bottom>
                <vertical/>
                <horizontal/>
              </border>
            </x14:dxf>
          </x14:cfRule>
          <xm:sqref>D3572 E3574:P3574</xm:sqref>
        </x14:conditionalFormatting>
        <x14:conditionalFormatting xmlns:xm="http://schemas.microsoft.com/office/excel/2006/main">
          <x14:cfRule type="expression" priority="66" id="{9A7A2336-4AB7-4AF6-B075-79517C1A04F1}">
            <xm:f>AND($I$170=Tablas!$C$41,$H$182&lt;&gt;$D$172)</xm:f>
            <x14:dxf>
              <fill>
                <patternFill>
                  <bgColor rgb="FFFF9999"/>
                </patternFill>
              </fill>
            </x14:dxf>
          </x14:cfRule>
          <xm:sqref>H3582</xm:sqref>
        </x14:conditionalFormatting>
        <x14:conditionalFormatting xmlns:xm="http://schemas.microsoft.com/office/excel/2006/main">
          <x14:cfRule type="expression" priority="30" id="{5B36CA2A-B9A2-4A93-97D8-6097C229AB17}">
            <xm:f>OR($D$137=Tablas!$C$35,$D$137=Tablas!$C$36,$D$137=Tablas!$C$37)</xm:f>
            <x14:dxf>
              <border>
                <left style="thin">
                  <color auto="1"/>
                </left>
                <right style="thin">
                  <color auto="1"/>
                </right>
                <top style="thin">
                  <color auto="1"/>
                </top>
                <bottom style="thin">
                  <color auto="1"/>
                </bottom>
                <vertical/>
                <horizontal/>
              </border>
            </x14:dxf>
          </x14:cfRule>
          <xm:sqref>C3743:G3758</xm:sqref>
        </x14:conditionalFormatting>
        <x14:conditionalFormatting xmlns:xm="http://schemas.microsoft.com/office/excel/2006/main">
          <x14:cfRule type="expression" priority="29" id="{E16F07D4-F629-4FDC-906C-8FBC7B5814AD}">
            <xm:f>OR($D$137=Tablas!$C$35,$D$137=Tablas!$C$36,$D$137=Tablas!$C$37)</xm:f>
            <x14:dxf>
              <fill>
                <patternFill>
                  <bgColor rgb="FFB9E0FF"/>
                </patternFill>
              </fill>
            </x14:dxf>
          </x14:cfRule>
          <xm:sqref>C3743:G3743</xm:sqref>
        </x14:conditionalFormatting>
        <x14:conditionalFormatting xmlns:xm="http://schemas.microsoft.com/office/excel/2006/main">
          <x14:cfRule type="expression" priority="41" id="{3F12A344-0C97-46F6-A938-437C08D1C08D}">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E3778:H3782 C3779:D3782</xm:sqref>
        </x14:conditionalFormatting>
        <x14:conditionalFormatting xmlns:xm="http://schemas.microsoft.com/office/excel/2006/main">
          <x14:cfRule type="expression" priority="42" id="{F4C23FC0-3FF3-4280-A63F-57624CCEAABB}">
            <xm:f>$I$170=Tablas!$C$41</xm:f>
            <x14:dxf>
              <fill>
                <patternFill>
                  <bgColor rgb="FFB9E0FF"/>
                </patternFill>
              </fill>
            </x14:dxf>
          </x14:cfRule>
          <xm:sqref>E3778:H3778 C3782:D3782</xm:sqref>
        </x14:conditionalFormatting>
        <x14:conditionalFormatting xmlns:xm="http://schemas.microsoft.com/office/excel/2006/main">
          <x14:cfRule type="expression" priority="43" id="{5C6A9109-F36C-4036-A6A3-40A1021BF69F}">
            <xm:f>$I$170=Tablas!$C$10</xm:f>
            <x14:dxf>
              <border>
                <left style="thin">
                  <color auto="1"/>
                </left>
                <right style="thin">
                  <color auto="1"/>
                </right>
                <top style="thin">
                  <color auto="1"/>
                </top>
                <bottom style="thin">
                  <color auto="1"/>
                </bottom>
                <vertical/>
                <horizontal/>
              </border>
            </x14:dxf>
          </x14:cfRule>
          <xm:sqref>D3772 E3774:P3774</xm:sqref>
        </x14:conditionalFormatting>
        <x14:conditionalFormatting xmlns:xm="http://schemas.microsoft.com/office/excel/2006/main">
          <x14:cfRule type="expression" priority="44" id="{2FBD80E4-7408-47F4-A586-47FD154315D0}">
            <xm:f>AND($I$170=Tablas!$C$41,$H$182&lt;&gt;$D$172)</xm:f>
            <x14:dxf>
              <fill>
                <patternFill>
                  <bgColor rgb="FFFF9999"/>
                </patternFill>
              </fill>
            </x14:dxf>
          </x14:cfRule>
          <xm:sqref>H3782</xm:sqref>
        </x14:conditionalFormatting>
        <x14:conditionalFormatting xmlns:xm="http://schemas.microsoft.com/office/excel/2006/main">
          <x14:cfRule type="expression" priority="8" id="{9E3BB7CC-A3AE-432D-A2A7-B7D2FC0DE920}">
            <xm:f>OR($D$137=Tablas!$C$35,$D$137=Tablas!$C$36,$D$137=Tablas!$C$37)</xm:f>
            <x14:dxf>
              <border>
                <left style="thin">
                  <color auto="1"/>
                </left>
                <right style="thin">
                  <color auto="1"/>
                </right>
                <top style="thin">
                  <color auto="1"/>
                </top>
                <bottom style="thin">
                  <color auto="1"/>
                </bottom>
                <vertical/>
                <horizontal/>
              </border>
            </x14:dxf>
          </x14:cfRule>
          <xm:sqref>C3943:G3958</xm:sqref>
        </x14:conditionalFormatting>
        <x14:conditionalFormatting xmlns:xm="http://schemas.microsoft.com/office/excel/2006/main">
          <x14:cfRule type="expression" priority="7" id="{B8C8BC0B-D189-42A4-9507-E38A3C3013A7}">
            <xm:f>OR($D$137=Tablas!$C$35,$D$137=Tablas!$C$36,$D$137=Tablas!$C$37)</xm:f>
            <x14:dxf>
              <fill>
                <patternFill>
                  <bgColor rgb="FFB9E0FF"/>
                </patternFill>
              </fill>
            </x14:dxf>
          </x14:cfRule>
          <xm:sqref>C3943:G3943</xm:sqref>
        </x14:conditionalFormatting>
        <x14:conditionalFormatting xmlns:xm="http://schemas.microsoft.com/office/excel/2006/main">
          <x14:cfRule type="expression" priority="19" id="{6F7DACA9-64DD-4827-8C18-65A6BC5A05C6}">
            <xm:f>$I$170=Tablas!$C$41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E3978:H3982 C3979:D3982</xm:sqref>
        </x14:conditionalFormatting>
        <x14:conditionalFormatting xmlns:xm="http://schemas.microsoft.com/office/excel/2006/main">
          <x14:cfRule type="expression" priority="20" id="{067B2F74-EC8C-4810-A404-D61C25D3FA88}">
            <xm:f>$I$170=Tablas!$C$41</xm:f>
            <x14:dxf>
              <fill>
                <patternFill>
                  <bgColor rgb="FFB9E0FF"/>
                </patternFill>
              </fill>
            </x14:dxf>
          </x14:cfRule>
          <xm:sqref>E3978:H3978 C3982:D3982</xm:sqref>
        </x14:conditionalFormatting>
        <x14:conditionalFormatting xmlns:xm="http://schemas.microsoft.com/office/excel/2006/main">
          <x14:cfRule type="expression" priority="21" id="{7B1758DF-C9E7-48CD-8B42-6DF3DD821C4E}">
            <xm:f>$I$170=Tablas!$C$10</xm:f>
            <x14:dxf>
              <border>
                <left style="thin">
                  <color auto="1"/>
                </left>
                <right style="thin">
                  <color auto="1"/>
                </right>
                <top style="thin">
                  <color auto="1"/>
                </top>
                <bottom style="thin">
                  <color auto="1"/>
                </bottom>
                <vertical/>
                <horizontal/>
              </border>
            </x14:dxf>
          </x14:cfRule>
          <xm:sqref>D3972 E3974:P3974</xm:sqref>
        </x14:conditionalFormatting>
        <x14:conditionalFormatting xmlns:xm="http://schemas.microsoft.com/office/excel/2006/main">
          <x14:cfRule type="expression" priority="22" id="{71FA587B-0F3F-43A2-8353-E88DA44845A8}">
            <xm:f>AND($I$170=Tablas!$C$41,$H$182&lt;&gt;$D$172)</xm:f>
            <x14:dxf>
              <fill>
                <patternFill>
                  <bgColor rgb="FFFF9999"/>
                </patternFill>
              </fill>
            </x14:dxf>
          </x14:cfRule>
          <xm:sqref>H3982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Error" error="Debe ingresar una valor de la lista desplegable." promptTitle="Localidad" prompt="Dato obligatorio.">
          <x14:formula1>
            <xm:f>Tablas!$AQ$4:$AQ$4242</xm:f>
          </x14:formula1>
          <xm:sqref>G130</xm:sqref>
        </x14:dataValidation>
        <x14:dataValidation type="list" showInputMessage="1" showErrorMessage="1" errorTitle="Error " error="Debe ingresar un valor de la lista desplegable." promptTitle="Provincia" prompt="Dato obligatorio.">
          <x14:formula1>
            <xm:f>Tablas!$K$5:$K$28</xm:f>
          </x14:formula1>
          <xm:sqref>D127 D3727 D327 D527 D727 D927 D1127 D1327 D1527 D1727 D1927 D2127 D2327 D2527 D2727 D2927 D3127 D3327 D3527 D3927</xm:sqref>
        </x14:dataValidation>
        <x14:dataValidation type="list" showInputMessage="1" showErrorMessage="1" errorTitle="Error" error="Debe ingresar una opción de la lista desplegable." promptTitle="Tipo de institución" prompt="Dato obligatotio. Debe ingresar un tipo de institución.">
          <x14:formula1>
            <xm:f>Tablas!$C$34:$C$37</xm:f>
          </x14:formula1>
          <xm:sqref>D137:E137 D3737:E3737 D337:E337 D537:E537 D737:E737 D937:E937 D1137:E1137 D1337:E1337 D1537:E1537 D1737:E1737 D1937:E1937 D2137:E2137 D2337:E2337 D2537:E2537 D2737:E2737 D2937:E2937 D3137:E3137 D3337:E3337 D3537:E3537 D3937:E3937</xm:sqref>
        </x14:dataValidation>
        <x14:dataValidation type="list" allowBlank="1" showInputMessage="1" showErrorMessage="1">
          <x14:formula1>
            <xm:f>Tablas!$C$41:$C$42</xm:f>
          </x14:formula1>
          <xm:sqref>I170 I3770 I370 I570 I770 I970 I1170 I1370 I1570 I1770 I1970 I2170 I2370 I2570 I2770 I2970 I3170 I3370 I3570 I3970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434"/>
  <sheetViews>
    <sheetView zoomScale="80" zoomScaleNormal="80" workbookViewId="0">
      <selection activeCell="H24" sqref="H24"/>
    </sheetView>
  </sheetViews>
  <sheetFormatPr baseColWidth="10" defaultRowHeight="15" x14ac:dyDescent="0.25"/>
  <cols>
    <col min="2" max="2" width="4.7109375" customWidth="1"/>
    <col min="3" max="3" width="26.7109375" customWidth="1"/>
    <col min="4" max="4" width="21.28515625" customWidth="1"/>
    <col min="5" max="5" width="19.28515625" customWidth="1"/>
    <col min="6" max="6" width="17.85546875" customWidth="1"/>
    <col min="7" max="7" width="23.7109375" customWidth="1"/>
  </cols>
  <sheetData>
    <row r="2" spans="2:17" x14ac:dyDescent="0.25">
      <c r="B2" s="422" t="s">
        <v>7683</v>
      </c>
      <c r="C2" s="422"/>
      <c r="D2" s="422"/>
      <c r="F2" s="314" t="s">
        <v>9370</v>
      </c>
      <c r="G2" s="314"/>
      <c r="H2" s="423">
        <f>'Empresa Cooperativa'!D21</f>
        <v>0</v>
      </c>
      <c r="I2" s="423"/>
      <c r="J2" s="423"/>
      <c r="K2" s="423"/>
      <c r="L2" s="423"/>
      <c r="M2" s="423"/>
      <c r="N2" s="423"/>
    </row>
    <row r="5" spans="2:17" ht="18.75" x14ac:dyDescent="0.3">
      <c r="B5" s="283" t="s">
        <v>9306</v>
      </c>
      <c r="C5" s="283"/>
      <c r="D5" s="283"/>
      <c r="E5" s="283"/>
      <c r="F5" s="283"/>
      <c r="G5" s="283"/>
      <c r="H5" s="283"/>
      <c r="I5" s="283"/>
      <c r="J5" s="283"/>
      <c r="K5" s="283"/>
      <c r="L5" s="283"/>
      <c r="M5" s="283"/>
      <c r="N5" s="283"/>
      <c r="O5" s="283"/>
      <c r="P5" s="283"/>
      <c r="Q5" s="283"/>
    </row>
    <row r="7" spans="2:17" x14ac:dyDescent="0.25">
      <c r="C7" s="323" t="s">
        <v>9275</v>
      </c>
      <c r="D7" s="323"/>
      <c r="E7" s="323"/>
      <c r="F7" s="323"/>
      <c r="G7" s="323"/>
      <c r="H7" s="323"/>
      <c r="I7" s="323"/>
      <c r="J7" s="323"/>
      <c r="K7" s="323"/>
      <c r="L7" s="323"/>
      <c r="M7" s="323"/>
      <c r="N7" s="323"/>
      <c r="O7" s="323"/>
      <c r="P7" s="323"/>
      <c r="Q7" s="323"/>
    </row>
    <row r="9" spans="2:17" x14ac:dyDescent="0.25">
      <c r="C9" s="56" t="s">
        <v>7672</v>
      </c>
      <c r="D9" s="56" t="s">
        <v>9369</v>
      </c>
      <c r="E9" s="56" t="s">
        <v>7688</v>
      </c>
      <c r="F9" s="56" t="s">
        <v>9228</v>
      </c>
    </row>
    <row r="10" spans="2:17" ht="33" customHeight="1" x14ac:dyDescent="0.25">
      <c r="B10" s="64">
        <v>1</v>
      </c>
      <c r="C10" s="70">
        <f>+D96</f>
        <v>0</v>
      </c>
      <c r="D10" s="70">
        <f>+D103</f>
        <v>0</v>
      </c>
      <c r="E10" s="70">
        <f>+G208</f>
        <v>0</v>
      </c>
      <c r="F10" s="81" t="s">
        <v>9619</v>
      </c>
    </row>
    <row r="11" spans="2:17" ht="30" x14ac:dyDescent="0.25">
      <c r="B11" s="64">
        <v>2</v>
      </c>
      <c r="C11" s="70">
        <f>+D231</f>
        <v>0</v>
      </c>
      <c r="D11" s="70">
        <f>+D238</f>
        <v>0</v>
      </c>
      <c r="E11" s="70">
        <f>+G344</f>
        <v>0</v>
      </c>
      <c r="F11" s="81" t="s">
        <v>9620</v>
      </c>
    </row>
    <row r="12" spans="2:17" ht="30" x14ac:dyDescent="0.25">
      <c r="B12" s="64">
        <v>3</v>
      </c>
      <c r="C12" s="70">
        <f>+D366</f>
        <v>0</v>
      </c>
      <c r="D12" s="70">
        <f>+D373</f>
        <v>0</v>
      </c>
      <c r="E12" s="70">
        <f>+G479</f>
        <v>0</v>
      </c>
      <c r="F12" s="81" t="s">
        <v>9621</v>
      </c>
    </row>
    <row r="13" spans="2:17" ht="30" x14ac:dyDescent="0.25">
      <c r="B13" s="64">
        <v>4</v>
      </c>
      <c r="C13" s="70">
        <f>+D501</f>
        <v>0</v>
      </c>
      <c r="D13" s="70">
        <f>+D508</f>
        <v>0</v>
      </c>
      <c r="E13" s="70">
        <f>+G614</f>
        <v>0</v>
      </c>
      <c r="F13" s="81" t="s">
        <v>9622</v>
      </c>
    </row>
    <row r="14" spans="2:17" ht="30" x14ac:dyDescent="0.25">
      <c r="B14" s="64">
        <v>5</v>
      </c>
      <c r="C14" s="70">
        <f>+D636</f>
        <v>0</v>
      </c>
      <c r="D14" s="70">
        <f>+E641</f>
        <v>0</v>
      </c>
      <c r="E14" s="70">
        <f>+G614</f>
        <v>0</v>
      </c>
      <c r="F14" s="81" t="s">
        <v>9623</v>
      </c>
    </row>
    <row r="15" spans="2:17" ht="30" x14ac:dyDescent="0.25">
      <c r="B15" s="64">
        <v>6</v>
      </c>
      <c r="C15" s="70">
        <f>+D771</f>
        <v>0</v>
      </c>
      <c r="D15" s="70">
        <f>+D778</f>
        <v>0</v>
      </c>
      <c r="E15" s="70">
        <f>+G884</f>
        <v>0</v>
      </c>
      <c r="F15" s="81" t="s">
        <v>9624</v>
      </c>
    </row>
    <row r="16" spans="2:17" ht="30" x14ac:dyDescent="0.25">
      <c r="B16" s="64">
        <v>7</v>
      </c>
      <c r="C16" s="70">
        <f>+D906</f>
        <v>0</v>
      </c>
      <c r="D16" s="70">
        <f>+D913</f>
        <v>0</v>
      </c>
      <c r="E16" s="70">
        <f>+G1019</f>
        <v>0</v>
      </c>
      <c r="F16" s="81" t="s">
        <v>9625</v>
      </c>
    </row>
    <row r="17" spans="2:6" ht="30" x14ac:dyDescent="0.25">
      <c r="B17" s="64">
        <v>8</v>
      </c>
      <c r="C17" s="70">
        <f>+D1041</f>
        <v>0</v>
      </c>
      <c r="D17" s="70">
        <f>+D1048</f>
        <v>0</v>
      </c>
      <c r="E17" s="70">
        <f>+G1154</f>
        <v>0</v>
      </c>
      <c r="F17" s="81" t="s">
        <v>9626</v>
      </c>
    </row>
    <row r="18" spans="2:6" ht="30" x14ac:dyDescent="0.25">
      <c r="B18" s="64">
        <v>9</v>
      </c>
      <c r="C18" s="70">
        <f>+D1176</f>
        <v>0</v>
      </c>
      <c r="D18" s="70">
        <f>+D1183</f>
        <v>0</v>
      </c>
      <c r="E18" s="70">
        <f>+G1289</f>
        <v>0</v>
      </c>
      <c r="F18" s="81" t="s">
        <v>9627</v>
      </c>
    </row>
    <row r="19" spans="2:6" ht="30" x14ac:dyDescent="0.25">
      <c r="B19" s="64">
        <v>10</v>
      </c>
      <c r="C19" s="70">
        <f>+D1316</f>
        <v>0</v>
      </c>
      <c r="D19" s="70">
        <f>+D1323</f>
        <v>0</v>
      </c>
      <c r="E19" s="70">
        <f>+G1429</f>
        <v>0</v>
      </c>
      <c r="F19" s="81" t="s">
        <v>9628</v>
      </c>
    </row>
    <row r="90" spans="2:17" x14ac:dyDescent="0.25">
      <c r="C90" s="100" t="s">
        <v>9225</v>
      </c>
    </row>
    <row r="92" spans="2:17" ht="15.75" x14ac:dyDescent="0.25">
      <c r="B92" s="271" t="s">
        <v>7689</v>
      </c>
      <c r="C92" s="271" t="s">
        <v>7689</v>
      </c>
      <c r="D92" s="271"/>
      <c r="E92" s="271"/>
      <c r="F92" s="271"/>
      <c r="G92" s="271"/>
      <c r="H92" s="271"/>
      <c r="I92" s="271"/>
      <c r="J92" s="271"/>
      <c r="K92" s="271"/>
      <c r="L92" s="271"/>
      <c r="M92" s="271"/>
      <c r="N92" s="271"/>
      <c r="O92" s="271"/>
      <c r="P92" s="271"/>
      <c r="Q92" s="271"/>
    </row>
    <row r="96" spans="2:17" x14ac:dyDescent="0.25">
      <c r="C96" s="20" t="s">
        <v>9307</v>
      </c>
      <c r="D96" s="349"/>
      <c r="E96" s="402"/>
      <c r="F96" s="402"/>
      <c r="G96" s="402"/>
      <c r="H96" s="402"/>
      <c r="I96" s="402"/>
      <c r="J96" s="402"/>
      <c r="K96" s="350"/>
    </row>
    <row r="98" spans="3:11" x14ac:dyDescent="0.25">
      <c r="C98" s="20" t="s">
        <v>7694</v>
      </c>
      <c r="D98" s="78"/>
      <c r="F98" s="20" t="s">
        <v>7695</v>
      </c>
      <c r="H98" s="430"/>
      <c r="I98" s="431"/>
    </row>
    <row r="101" spans="3:11" x14ac:dyDescent="0.25">
      <c r="C101" s="115" t="s">
        <v>9308</v>
      </c>
      <c r="D101" s="115"/>
      <c r="E101" s="451"/>
      <c r="F101" s="451"/>
      <c r="G101" s="451"/>
      <c r="H101" s="451"/>
      <c r="I101" s="451"/>
      <c r="J101" s="451"/>
      <c r="K101" s="451"/>
    </row>
    <row r="102" spans="3:11" x14ac:dyDescent="0.25">
      <c r="C102" s="124"/>
      <c r="D102" s="125"/>
      <c r="E102" s="104"/>
      <c r="F102" s="452"/>
      <c r="G102" s="452"/>
      <c r="H102" s="104"/>
      <c r="I102" s="104"/>
      <c r="J102" s="104"/>
    </row>
    <row r="103" spans="3:11" x14ac:dyDescent="0.25">
      <c r="C103" s="124" t="s">
        <v>9309</v>
      </c>
      <c r="D103" s="447"/>
      <c r="E103" s="447"/>
      <c r="F103" s="447"/>
      <c r="G103" s="447"/>
      <c r="H103" s="447"/>
      <c r="I103" s="447"/>
      <c r="J103" s="447"/>
      <c r="K103" s="447"/>
    </row>
    <row r="104" spans="3:11" x14ac:dyDescent="0.25">
      <c r="C104" s="124"/>
      <c r="D104" s="125"/>
      <c r="E104" s="104"/>
      <c r="F104" s="104"/>
      <c r="G104" s="104"/>
      <c r="H104" s="104"/>
      <c r="I104" s="104"/>
      <c r="J104" s="104"/>
    </row>
    <row r="105" spans="3:11" x14ac:dyDescent="0.25">
      <c r="C105" s="124" t="s">
        <v>9310</v>
      </c>
      <c r="D105" s="447"/>
      <c r="E105" s="447"/>
      <c r="F105" s="447"/>
      <c r="G105" s="104"/>
      <c r="H105" s="104"/>
      <c r="I105" s="104"/>
      <c r="J105" s="104"/>
    </row>
    <row r="106" spans="3:11" x14ac:dyDescent="0.25">
      <c r="C106" s="124"/>
      <c r="D106" s="125"/>
      <c r="E106" s="104"/>
      <c r="F106" s="104"/>
      <c r="G106" s="104"/>
      <c r="H106" s="104"/>
      <c r="I106" s="104"/>
      <c r="J106" s="104"/>
    </row>
    <row r="107" spans="3:11" ht="15.75" customHeight="1" x14ac:dyDescent="0.25">
      <c r="C107" s="104"/>
      <c r="D107" s="104"/>
      <c r="E107" s="104"/>
      <c r="F107" s="104"/>
      <c r="G107" s="104"/>
      <c r="H107" s="104"/>
      <c r="I107" s="104"/>
      <c r="J107" s="104"/>
    </row>
    <row r="108" spans="3:11" x14ac:dyDescent="0.25">
      <c r="C108" s="414" t="s">
        <v>9195</v>
      </c>
      <c r="D108" s="415"/>
      <c r="E108" s="415"/>
      <c r="F108" s="415"/>
      <c r="G108" s="415"/>
      <c r="H108" s="415"/>
      <c r="I108" s="415"/>
      <c r="J108" s="416"/>
    </row>
    <row r="110" spans="3:11" x14ac:dyDescent="0.25">
      <c r="C110" s="20" t="s">
        <v>7566</v>
      </c>
      <c r="D110" s="274"/>
      <c r="E110" s="282"/>
      <c r="F110" s="282"/>
      <c r="G110" s="282"/>
      <c r="H110" s="282"/>
      <c r="I110" s="275"/>
    </row>
    <row r="112" spans="3:11" x14ac:dyDescent="0.25">
      <c r="C112" s="20" t="s">
        <v>7567</v>
      </c>
      <c r="D112" s="79"/>
      <c r="F112" s="20" t="s">
        <v>7568</v>
      </c>
      <c r="G112" s="274"/>
      <c r="H112" s="275"/>
    </row>
    <row r="113" spans="2:17" x14ac:dyDescent="0.25">
      <c r="C113" s="20"/>
      <c r="D113" s="76" t="str">
        <f>IF(D112&gt;0,VLOOKUP(D112,Tablas!K5:L28,2,FALSE),"")</f>
        <v/>
      </c>
      <c r="E113" s="19" t="str">
        <f>IF(D112&gt;0,VLOOKUP(D112,Tablas!K5:M28,3,FALSE),"")</f>
        <v/>
      </c>
      <c r="F113" s="20"/>
      <c r="G113" s="58"/>
    </row>
    <row r="115" spans="2:17" x14ac:dyDescent="0.25">
      <c r="C115" s="20" t="s">
        <v>7570</v>
      </c>
      <c r="D115" s="79"/>
      <c r="F115" s="20" t="s">
        <v>9226</v>
      </c>
      <c r="G115" s="274"/>
      <c r="H115" s="275"/>
    </row>
    <row r="117" spans="2:17" x14ac:dyDescent="0.25">
      <c r="C117" s="20" t="s">
        <v>7569</v>
      </c>
      <c r="D117" s="79"/>
      <c r="F117" s="20" t="s">
        <v>1180</v>
      </c>
      <c r="G117" s="424" t="str">
        <f>IF(G112&gt;0,VLOOKUP(I117,Tablas!Y4:AC2546,5,FALSE),"")</f>
        <v/>
      </c>
      <c r="H117" s="425"/>
      <c r="I117" s="19" t="str">
        <f>G112&amp;D112</f>
        <v/>
      </c>
    </row>
    <row r="120" spans="2:17" ht="15.75" x14ac:dyDescent="0.25">
      <c r="B120" s="271" t="s">
        <v>9201</v>
      </c>
      <c r="C120" s="271"/>
      <c r="D120" s="271"/>
      <c r="E120" s="271"/>
      <c r="F120" s="271"/>
      <c r="G120" s="271"/>
      <c r="H120" s="271"/>
      <c r="I120" s="271"/>
      <c r="J120" s="271"/>
      <c r="K120" s="271"/>
      <c r="L120" s="271"/>
      <c r="M120" s="271"/>
      <c r="N120" s="271"/>
      <c r="O120" s="271"/>
      <c r="P120" s="271"/>
      <c r="Q120" s="271"/>
    </row>
    <row r="123" spans="2:17" x14ac:dyDescent="0.25">
      <c r="D123" s="102" t="s">
        <v>9202</v>
      </c>
      <c r="E123" s="102" t="s">
        <v>9203</v>
      </c>
    </row>
    <row r="124" spans="2:17" x14ac:dyDescent="0.25">
      <c r="C124" s="64" t="s">
        <v>9204</v>
      </c>
      <c r="D124" s="64"/>
      <c r="E124" s="64"/>
    </row>
    <row r="125" spans="2:17" x14ac:dyDescent="0.25">
      <c r="C125" s="64" t="s">
        <v>7585</v>
      </c>
      <c r="D125" s="64"/>
      <c r="E125" s="64"/>
    </row>
    <row r="126" spans="2:17" x14ac:dyDescent="0.25">
      <c r="C126" s="102" t="s">
        <v>7586</v>
      </c>
      <c r="D126" s="64">
        <f>+D124+D125</f>
        <v>0</v>
      </c>
      <c r="E126" s="64">
        <f>+E124+E125</f>
        <v>0</v>
      </c>
    </row>
    <row r="129" spans="2:17" ht="15.75" x14ac:dyDescent="0.25">
      <c r="B129" s="271" t="s">
        <v>9279</v>
      </c>
      <c r="C129" s="271"/>
      <c r="D129" s="271"/>
      <c r="E129" s="271"/>
      <c r="F129" s="271"/>
      <c r="G129" s="271"/>
      <c r="H129" s="271"/>
      <c r="I129" s="271"/>
      <c r="J129" s="271"/>
      <c r="K129" s="271"/>
      <c r="L129" s="271"/>
      <c r="M129" s="271"/>
      <c r="N129" s="271"/>
      <c r="O129" s="271"/>
      <c r="P129" s="271"/>
      <c r="Q129" s="271"/>
    </row>
    <row r="131" spans="2:17" x14ac:dyDescent="0.25">
      <c r="C131" s="355" t="s">
        <v>9280</v>
      </c>
      <c r="D131" s="355"/>
      <c r="E131" s="355"/>
      <c r="F131" s="355"/>
      <c r="G131" s="355"/>
      <c r="H131" s="191"/>
    </row>
    <row r="133" spans="2:17" x14ac:dyDescent="0.25">
      <c r="C133" s="20" t="str">
        <f>IF(H131="SI","¿Cuántos? *","")</f>
        <v/>
      </c>
      <c r="D133" s="191"/>
    </row>
    <row r="135" spans="2:17" x14ac:dyDescent="0.25">
      <c r="C135" s="288" t="str">
        <f>IF(H131="SI","¿En qué puestos serán incorporados? *","")</f>
        <v/>
      </c>
      <c r="D135" s="288"/>
      <c r="E135" s="289"/>
      <c r="F135" s="289"/>
      <c r="G135" s="289"/>
      <c r="H135" s="289"/>
      <c r="I135" s="289"/>
      <c r="J135" s="289"/>
      <c r="K135" s="289"/>
      <c r="L135" s="289"/>
      <c r="M135" s="289"/>
      <c r="N135" s="289"/>
      <c r="O135" s="289"/>
      <c r="P135" s="289"/>
    </row>
    <row r="137" spans="2:17" x14ac:dyDescent="0.25">
      <c r="C137" s="355" t="str">
        <f>IF(H131="SI","Indique a que grupo pertenecen los desocupados a incorporar *:","")</f>
        <v/>
      </c>
      <c r="D137" s="355"/>
      <c r="E137" s="355"/>
      <c r="F137" s="27"/>
    </row>
    <row r="139" spans="2:17" x14ac:dyDescent="0.25">
      <c r="C139" s="38"/>
      <c r="D139" s="38"/>
      <c r="E139" s="192" t="str">
        <f>IF(H131="SI","18 a 24 años","")</f>
        <v/>
      </c>
      <c r="F139" s="192" t="str">
        <f>IF(H131="SI","25 a 44 años","")</f>
        <v/>
      </c>
      <c r="G139" s="192" t="str">
        <f>IF(H131="SI","Mayores de 45 años","")</f>
        <v/>
      </c>
      <c r="H139" s="192" t="str">
        <f>IF(H131="SI","Total","")</f>
        <v/>
      </c>
      <c r="J139" s="288" t="s">
        <v>9648</v>
      </c>
      <c r="K139" s="288"/>
      <c r="L139" s="288"/>
      <c r="M139" s="288"/>
      <c r="N139" s="288"/>
      <c r="O139" s="288"/>
      <c r="P139" s="448"/>
    </row>
    <row r="140" spans="2:17" x14ac:dyDescent="0.25">
      <c r="C140" s="395" t="str">
        <f>IF(H131="SI","En general","")</f>
        <v/>
      </c>
      <c r="D140" s="395"/>
      <c r="E140" s="213"/>
      <c r="F140" s="213"/>
      <c r="G140" s="213"/>
      <c r="H140" s="214" t="str">
        <f>IF(H131="SI",+E140+F140+G140,"")</f>
        <v/>
      </c>
      <c r="J140" s="288"/>
      <c r="K140" s="288"/>
      <c r="L140" s="288"/>
      <c r="M140" s="288"/>
      <c r="N140" s="288"/>
      <c r="O140" s="288"/>
      <c r="P140" s="449"/>
    </row>
    <row r="141" spans="2:17" x14ac:dyDescent="0.25">
      <c r="C141" s="395" t="str">
        <f>IF(H131="SI","Con Discapacidad ","")</f>
        <v/>
      </c>
      <c r="D141" s="395"/>
      <c r="E141" s="213"/>
      <c r="F141" s="213"/>
      <c r="G141" s="213"/>
      <c r="H141" s="214" t="str">
        <f>IF(H131="SI",+E141+F141+G141,"")</f>
        <v/>
      </c>
      <c r="J141" s="288"/>
      <c r="K141" s="288"/>
      <c r="L141" s="288"/>
      <c r="M141" s="288"/>
      <c r="N141" s="288"/>
      <c r="O141" s="288"/>
      <c r="P141" s="450"/>
    </row>
    <row r="142" spans="2:17" x14ac:dyDescent="0.25">
      <c r="C142" s="395" t="str">
        <f>IF(H131="SI","Incluidos en el Seguro de Capacitación y Empleo (SCyE)","")</f>
        <v/>
      </c>
      <c r="D142" s="395"/>
      <c r="E142" s="213"/>
      <c r="F142" s="213"/>
      <c r="G142" s="213"/>
      <c r="H142" s="214" t="str">
        <f>IF(H131="SI",+E142+F142+G142,"")</f>
        <v/>
      </c>
    </row>
    <row r="143" spans="2:17" x14ac:dyDescent="0.25">
      <c r="C143" s="386" t="str">
        <f>IF(H131="SI","Total","")</f>
        <v/>
      </c>
      <c r="D143" s="386"/>
      <c r="E143" s="214" t="str">
        <f>IF(H131="SI",+E140+E141+E142,"")</f>
        <v/>
      </c>
      <c r="F143" s="214" t="str">
        <f>IF(H131="SI",+F142+F141+F140,"")</f>
        <v/>
      </c>
      <c r="G143" s="214" t="str">
        <f>IF(H131="SI",+G142+G141+G140,"")</f>
        <v/>
      </c>
      <c r="H143" s="214" t="str">
        <f>IF(H131="SI",+H140+H141+H142,"")</f>
        <v/>
      </c>
    </row>
    <row r="146" spans="2:17" ht="15.75" x14ac:dyDescent="0.25">
      <c r="B146" s="271" t="s">
        <v>9311</v>
      </c>
      <c r="C146" s="271"/>
      <c r="D146" s="271"/>
      <c r="E146" s="271"/>
      <c r="F146" s="271"/>
      <c r="G146" s="271"/>
      <c r="H146" s="271"/>
      <c r="I146" s="271"/>
      <c r="J146" s="271"/>
      <c r="K146" s="271"/>
      <c r="L146" s="271"/>
      <c r="M146" s="271"/>
      <c r="N146" s="271"/>
      <c r="O146" s="271"/>
      <c r="P146" s="271"/>
      <c r="Q146" s="271"/>
    </row>
    <row r="149" spans="2:17" x14ac:dyDescent="0.25">
      <c r="C149" s="58"/>
      <c r="D149" s="195" t="s">
        <v>9202</v>
      </c>
      <c r="E149" s="193" t="s">
        <v>9203</v>
      </c>
    </row>
    <row r="150" spans="2:17" x14ac:dyDescent="0.25">
      <c r="C150" s="196" t="s">
        <v>9312</v>
      </c>
      <c r="D150" s="127"/>
      <c r="E150" s="127"/>
    </row>
    <row r="151" spans="2:17" x14ac:dyDescent="0.25">
      <c r="C151" s="73" t="s">
        <v>9313</v>
      </c>
      <c r="D151" s="127"/>
      <c r="E151" s="127"/>
    </row>
    <row r="152" spans="2:17" x14ac:dyDescent="0.25">
      <c r="C152" s="195" t="s">
        <v>7586</v>
      </c>
      <c r="D152" s="128">
        <f>SUM(D150:D151)</f>
        <v>0</v>
      </c>
      <c r="E152" s="128">
        <f>SUM(E150:E151)</f>
        <v>0</v>
      </c>
    </row>
    <row r="155" spans="2:17" ht="15.75" x14ac:dyDescent="0.25">
      <c r="B155" s="271" t="s">
        <v>9274</v>
      </c>
      <c r="C155" s="271"/>
      <c r="D155" s="271"/>
      <c r="E155" s="271"/>
      <c r="F155" s="271"/>
      <c r="G155" s="271"/>
      <c r="H155" s="271"/>
      <c r="I155" s="271"/>
      <c r="J155" s="271"/>
      <c r="K155" s="271"/>
      <c r="L155" s="271"/>
      <c r="M155" s="271"/>
      <c r="N155" s="271"/>
      <c r="O155" s="271"/>
      <c r="P155" s="271"/>
      <c r="Q155" s="271"/>
    </row>
    <row r="157" spans="2:17" ht="30" x14ac:dyDescent="0.25">
      <c r="C157" s="38"/>
      <c r="D157" s="38"/>
      <c r="E157" s="192" t="s">
        <v>9314</v>
      </c>
      <c r="F157" s="192" t="s">
        <v>9315</v>
      </c>
      <c r="G157" s="192" t="s">
        <v>9316</v>
      </c>
      <c r="H157" s="192" t="s">
        <v>9317</v>
      </c>
      <c r="I157" s="192" t="s">
        <v>7600</v>
      </c>
      <c r="J157" s="192" t="s">
        <v>7586</v>
      </c>
      <c r="L157" s="26"/>
    </row>
    <row r="158" spans="2:17" x14ac:dyDescent="0.25">
      <c r="C158" s="397" t="str">
        <f>IF('Empresa Cooperativa'!D12=Tablas!C4,"Gerentes",IF('Empresa Cooperativa'!D12=Tablas!C5,"Cantidad de asociados a capacitar",""))</f>
        <v/>
      </c>
      <c r="D158" s="397"/>
      <c r="E158" s="129"/>
      <c r="F158" s="129"/>
      <c r="G158" s="129"/>
      <c r="H158" s="129"/>
      <c r="I158" s="129"/>
      <c r="J158" s="131">
        <f>SUM(E158:I158)</f>
        <v>0</v>
      </c>
      <c r="L158" s="26"/>
    </row>
    <row r="159" spans="2:17" x14ac:dyDescent="0.25">
      <c r="C159" s="398" t="str">
        <f>IF('Empresa Cooperativa'!D12=Tablas!C4,"Mandos Medios (supervisores, jefes de área, etc.)","")</f>
        <v/>
      </c>
      <c r="D159" s="398"/>
      <c r="E159" s="129"/>
      <c r="F159" s="129"/>
      <c r="G159" s="129"/>
      <c r="H159" s="129"/>
      <c r="I159" s="129"/>
      <c r="J159" s="131">
        <f>SUM(E159:I159)</f>
        <v>0</v>
      </c>
      <c r="L159" s="26"/>
    </row>
    <row r="160" spans="2:17" x14ac:dyDescent="0.25">
      <c r="C160" s="398" t="str">
        <f>IF('Empresa Cooperativa'!D12=Tablas!C4,"Operativos","")</f>
        <v/>
      </c>
      <c r="D160" s="398"/>
      <c r="E160" s="129"/>
      <c r="F160" s="129"/>
      <c r="G160" s="129"/>
      <c r="H160" s="129"/>
      <c r="I160" s="129"/>
      <c r="J160" s="131">
        <f>SUM(E160:I160)</f>
        <v>0</v>
      </c>
      <c r="L160" s="26"/>
    </row>
    <row r="161" spans="2:17" x14ac:dyDescent="0.25">
      <c r="C161" s="386" t="s">
        <v>7586</v>
      </c>
      <c r="D161" s="386"/>
      <c r="E161" s="130">
        <f t="shared" ref="E161:J161" si="0">SUM(E158:E160)</f>
        <v>0</v>
      </c>
      <c r="F161" s="130">
        <f t="shared" si="0"/>
        <v>0</v>
      </c>
      <c r="G161" s="130">
        <f t="shared" si="0"/>
        <v>0</v>
      </c>
      <c r="H161" s="130">
        <f t="shared" si="0"/>
        <v>0</v>
      </c>
      <c r="I161" s="130">
        <f t="shared" si="0"/>
        <v>0</v>
      </c>
      <c r="J161" s="130">
        <f t="shared" si="0"/>
        <v>0</v>
      </c>
      <c r="L161" s="26"/>
    </row>
    <row r="163" spans="2:17" ht="15.75" x14ac:dyDescent="0.25">
      <c r="B163" s="271" t="s">
        <v>9205</v>
      </c>
      <c r="C163" s="271"/>
      <c r="D163" s="271"/>
      <c r="E163" s="271"/>
      <c r="F163" s="271"/>
      <c r="G163" s="271"/>
      <c r="H163" s="271"/>
      <c r="I163" s="271"/>
      <c r="J163" s="271"/>
      <c r="K163" s="271"/>
      <c r="L163" s="271"/>
      <c r="M163" s="271"/>
      <c r="N163" s="271"/>
      <c r="O163" s="271"/>
      <c r="P163" s="271"/>
      <c r="Q163" s="271"/>
    </row>
    <row r="165" spans="2:17" x14ac:dyDescent="0.25">
      <c r="D165" s="193" t="str">
        <f>IF(D151&gt;0,"Organismo patrocinado","")</f>
        <v/>
      </c>
      <c r="E165" s="193" t="str">
        <f>IF(D151&gt;0,"Dotacion de personal","")</f>
        <v/>
      </c>
      <c r="F165" s="193" t="str">
        <f>IF(D151&gt;0,"Cantidad de personas informadas a capacitar","")</f>
        <v/>
      </c>
      <c r="G165" s="193" t="str">
        <f>IF(D151&gt;0,"Cantidad de personas a capacitar en el curso","")</f>
        <v/>
      </c>
    </row>
    <row r="166" spans="2:17" x14ac:dyDescent="0.25">
      <c r="D166" s="196"/>
      <c r="E166" s="196"/>
      <c r="F166" s="196"/>
      <c r="G166" s="198"/>
    </row>
    <row r="167" spans="2:17" x14ac:dyDescent="0.25">
      <c r="D167" s="196"/>
      <c r="E167" s="196"/>
      <c r="F167" s="196"/>
      <c r="G167" s="198"/>
    </row>
    <row r="168" spans="2:17" x14ac:dyDescent="0.25">
      <c r="D168" s="196"/>
      <c r="E168" s="196"/>
      <c r="F168" s="196"/>
      <c r="G168" s="198"/>
    </row>
    <row r="169" spans="2:17" x14ac:dyDescent="0.25">
      <c r="D169" s="196"/>
      <c r="E169" s="196"/>
      <c r="F169" s="196"/>
      <c r="G169" s="198"/>
    </row>
    <row r="170" spans="2:17" x14ac:dyDescent="0.25">
      <c r="D170" s="196"/>
      <c r="E170" s="196"/>
      <c r="F170" s="196"/>
      <c r="G170" s="198"/>
    </row>
    <row r="171" spans="2:17" x14ac:dyDescent="0.25">
      <c r="D171" s="196"/>
      <c r="E171" s="196"/>
      <c r="F171" s="196"/>
      <c r="G171" s="198"/>
    </row>
    <row r="172" spans="2:17" x14ac:dyDescent="0.25">
      <c r="D172" s="196"/>
      <c r="E172" s="196"/>
      <c r="F172" s="196"/>
      <c r="G172" s="198"/>
    </row>
    <row r="173" spans="2:17" x14ac:dyDescent="0.25">
      <c r="D173" s="196"/>
      <c r="E173" s="196"/>
      <c r="F173" s="196"/>
      <c r="G173" s="198"/>
    </row>
    <row r="174" spans="2:17" x14ac:dyDescent="0.25">
      <c r="D174" s="196"/>
      <c r="E174" s="196"/>
      <c r="F174" s="196"/>
      <c r="G174" s="198"/>
    </row>
    <row r="175" spans="2:17" x14ac:dyDescent="0.25">
      <c r="D175" s="196"/>
      <c r="E175" s="196"/>
      <c r="F175" s="196"/>
      <c r="G175" s="198"/>
    </row>
    <row r="176" spans="2:17" x14ac:dyDescent="0.25">
      <c r="D176" s="196"/>
      <c r="E176" s="196"/>
      <c r="F176" s="196"/>
      <c r="G176" s="198"/>
    </row>
    <row r="177" spans="3:11" x14ac:dyDescent="0.25">
      <c r="D177" s="196"/>
      <c r="E177" s="196"/>
      <c r="F177" s="196"/>
      <c r="G177" s="198"/>
    </row>
    <row r="178" spans="3:11" x14ac:dyDescent="0.25">
      <c r="D178" s="196"/>
      <c r="E178" s="196"/>
      <c r="F178" s="196"/>
      <c r="G178" s="198"/>
    </row>
    <row r="179" spans="3:11" x14ac:dyDescent="0.25">
      <c r="D179" s="196"/>
      <c r="E179" s="196"/>
      <c r="F179" s="196"/>
      <c r="G179" s="198"/>
    </row>
    <row r="180" spans="3:11" x14ac:dyDescent="0.25">
      <c r="D180" s="387" t="str">
        <f>IF(D151&gt;0,"Total","")</f>
        <v/>
      </c>
      <c r="E180" s="387"/>
      <c r="F180" s="387"/>
      <c r="G180" s="196" t="str">
        <f>IF(D151&gt;0,SUM(G166:G179),"")</f>
        <v/>
      </c>
    </row>
    <row r="185" spans="3:11" x14ac:dyDescent="0.25">
      <c r="C185" s="103"/>
      <c r="D185" s="103"/>
      <c r="E185" s="103"/>
      <c r="F185" s="192" t="str">
        <f>IF(D151&gt;0,"Producción / Operaciones ","")</f>
        <v/>
      </c>
      <c r="G185" s="192" t="str">
        <f>IF(D151&gt;0,"Comercial y ventas","")</f>
        <v/>
      </c>
      <c r="H185" s="192" t="str">
        <f>IF(D151&gt;0,"Administración y finanzas","")</f>
        <v/>
      </c>
      <c r="I185" s="192" t="str">
        <f>IF(D151&gt;0,"Recursos Humanos","")</f>
        <v/>
      </c>
      <c r="J185" s="192" t="str">
        <f>IF(D151&gt;0,"Otros","")</f>
        <v/>
      </c>
      <c r="K185" s="192" t="str">
        <f>IF(D151&gt;0,"TOTAL","")</f>
        <v/>
      </c>
    </row>
    <row r="186" spans="3:11" x14ac:dyDescent="0.25">
      <c r="C186" s="388" t="str">
        <f>IF(AND('Empresa Cooperativa'!D416=Tablas!C408,D151&gt;0),"Gerentes",IF(AND(D151&gt;0,'Empresa Cooperativa'!D416=Tablas!C409),"Cantidad de asociados a capacitar",""))</f>
        <v/>
      </c>
      <c r="D186" s="388"/>
      <c r="E186" s="388"/>
      <c r="F186" s="215"/>
      <c r="G186" s="215"/>
      <c r="H186" s="215"/>
      <c r="I186" s="215"/>
      <c r="J186" s="215"/>
      <c r="K186" s="131" t="str">
        <f>IF(D151&gt;0,SUM(F186:J186),"")</f>
        <v/>
      </c>
    </row>
    <row r="187" spans="3:11" x14ac:dyDescent="0.25">
      <c r="C187" s="389" t="str">
        <f>IF(AND(D151&gt;0,'Empresa Cooperativa'!D416=Tablas!C408),"Mandos Medios (supervisores, jefes de área, etc.)","")</f>
        <v/>
      </c>
      <c r="D187" s="389"/>
      <c r="E187" s="389"/>
      <c r="F187" s="215"/>
      <c r="G187" s="215"/>
      <c r="H187" s="215"/>
      <c r="I187" s="215"/>
      <c r="J187" s="215"/>
      <c r="K187" s="131" t="str">
        <f>IF(D151&gt;0,SUM(F187:J187),"")</f>
        <v/>
      </c>
    </row>
    <row r="188" spans="3:11" x14ac:dyDescent="0.25">
      <c r="C188" s="389" t="str">
        <f>IF(AND(D151&gt;0,'Empresa Cooperativa'!D416=Tablas!C408),"Operativos","")</f>
        <v/>
      </c>
      <c r="D188" s="389"/>
      <c r="E188" s="389"/>
      <c r="F188" s="215"/>
      <c r="G188" s="215"/>
      <c r="H188" s="215"/>
      <c r="I188" s="215"/>
      <c r="J188" s="215"/>
      <c r="K188" s="131" t="str">
        <f>IF(D151&gt;0,SUM(F188:J188),"")</f>
        <v/>
      </c>
    </row>
    <row r="189" spans="3:11" x14ac:dyDescent="0.25">
      <c r="C189" s="386" t="str">
        <f>IF(D151&gt;0,"Total","")</f>
        <v/>
      </c>
      <c r="D189" s="386"/>
      <c r="E189" s="386"/>
      <c r="F189" s="130" t="str">
        <f>IF(D151&gt;0,SUM(F186:F188),"")</f>
        <v/>
      </c>
      <c r="G189" s="130" t="str">
        <f>IF(D151&gt;0,SUM(G186:G188),"")</f>
        <v/>
      </c>
      <c r="H189" s="130" t="str">
        <f>IF(D151&gt;0,SUM(H186:H188),"")</f>
        <v/>
      </c>
      <c r="I189" s="130" t="str">
        <f>IF(D151&gt;0,SUM(I186:I188),"")</f>
        <v/>
      </c>
      <c r="J189" s="130" t="str">
        <f>IF(D151&gt;0,SUM(J186:J188),"")</f>
        <v/>
      </c>
      <c r="K189" s="130" t="str">
        <f>IF(D151&gt;0,SUM(K186:K188),"")</f>
        <v/>
      </c>
    </row>
    <row r="190" spans="3:11" x14ac:dyDescent="0.25">
      <c r="C190" s="58"/>
      <c r="D190" s="58"/>
      <c r="E190" s="58"/>
      <c r="F190" s="58"/>
      <c r="G190" s="58"/>
      <c r="H190" s="58"/>
      <c r="I190" s="58"/>
      <c r="J190" s="58"/>
      <c r="K190" s="58"/>
    </row>
    <row r="193" spans="2:17" ht="15.75" x14ac:dyDescent="0.25">
      <c r="B193" s="271" t="s">
        <v>9210</v>
      </c>
      <c r="C193" s="271"/>
      <c r="D193" s="271"/>
      <c r="E193" s="271"/>
      <c r="F193" s="271"/>
      <c r="G193" s="271"/>
      <c r="H193" s="271"/>
      <c r="I193" s="271"/>
      <c r="J193" s="271"/>
      <c r="K193" s="271"/>
      <c r="L193" s="271"/>
      <c r="M193" s="271"/>
      <c r="N193" s="271"/>
      <c r="O193" s="271"/>
      <c r="P193" s="271"/>
      <c r="Q193" s="271"/>
    </row>
    <row r="195" spans="2:17" x14ac:dyDescent="0.25">
      <c r="C195" s="20" t="s">
        <v>9212</v>
      </c>
    </row>
    <row r="197" spans="2:17" x14ac:dyDescent="0.25">
      <c r="C197" s="341"/>
      <c r="D197" s="342"/>
      <c r="E197" s="342"/>
      <c r="F197" s="342"/>
      <c r="G197" s="342"/>
      <c r="H197" s="342"/>
      <c r="I197" s="342"/>
      <c r="J197" s="342"/>
      <c r="K197" s="342"/>
      <c r="L197" s="342"/>
      <c r="M197" s="342"/>
      <c r="N197" s="342"/>
      <c r="O197" s="342"/>
      <c r="P197" s="343"/>
    </row>
    <row r="198" spans="2:17" x14ac:dyDescent="0.25">
      <c r="C198" s="344"/>
      <c r="D198" s="304"/>
      <c r="E198" s="304"/>
      <c r="F198" s="304"/>
      <c r="G198" s="304"/>
      <c r="H198" s="304"/>
      <c r="I198" s="304"/>
      <c r="J198" s="304"/>
      <c r="K198" s="304"/>
      <c r="L198" s="304"/>
      <c r="M198" s="304"/>
      <c r="N198" s="304"/>
      <c r="O198" s="304"/>
      <c r="P198" s="345"/>
    </row>
    <row r="199" spans="2:17" x14ac:dyDescent="0.25">
      <c r="C199" s="344"/>
      <c r="D199" s="304"/>
      <c r="E199" s="304"/>
      <c r="F199" s="304"/>
      <c r="G199" s="304"/>
      <c r="H199" s="304"/>
      <c r="I199" s="304"/>
      <c r="J199" s="304"/>
      <c r="K199" s="304"/>
      <c r="L199" s="304"/>
      <c r="M199" s="304"/>
      <c r="N199" s="304"/>
      <c r="O199" s="304"/>
      <c r="P199" s="345"/>
    </row>
    <row r="200" spans="2:17" x14ac:dyDescent="0.25">
      <c r="C200" s="344"/>
      <c r="D200" s="304"/>
      <c r="E200" s="304"/>
      <c r="F200" s="304"/>
      <c r="G200" s="304"/>
      <c r="H200" s="304"/>
      <c r="I200" s="304"/>
      <c r="J200" s="304"/>
      <c r="K200" s="304"/>
      <c r="L200" s="304"/>
      <c r="M200" s="304"/>
      <c r="N200" s="304"/>
      <c r="O200" s="304"/>
      <c r="P200" s="345"/>
    </row>
    <row r="201" spans="2:17" x14ac:dyDescent="0.25">
      <c r="C201" s="344"/>
      <c r="D201" s="304"/>
      <c r="E201" s="304"/>
      <c r="F201" s="304"/>
      <c r="G201" s="304"/>
      <c r="H201" s="304"/>
      <c r="I201" s="304"/>
      <c r="J201" s="304"/>
      <c r="K201" s="304"/>
      <c r="L201" s="304"/>
      <c r="M201" s="304"/>
      <c r="N201" s="304"/>
      <c r="O201" s="304"/>
      <c r="P201" s="345"/>
    </row>
    <row r="202" spans="2:17" x14ac:dyDescent="0.25">
      <c r="C202" s="346"/>
      <c r="D202" s="347"/>
      <c r="E202" s="347"/>
      <c r="F202" s="347"/>
      <c r="G202" s="347"/>
      <c r="H202" s="347"/>
      <c r="I202" s="347"/>
      <c r="J202" s="347"/>
      <c r="K202" s="347"/>
      <c r="L202" s="347"/>
      <c r="M202" s="347"/>
      <c r="N202" s="347"/>
      <c r="O202" s="347"/>
      <c r="P202" s="348"/>
    </row>
    <row r="205" spans="2:17" ht="15.75" x14ac:dyDescent="0.25">
      <c r="B205" s="271" t="s">
        <v>9305</v>
      </c>
      <c r="C205" s="271"/>
      <c r="D205" s="271"/>
      <c r="E205" s="271"/>
      <c r="F205" s="271"/>
      <c r="G205" s="271"/>
      <c r="H205" s="271"/>
      <c r="I205" s="271"/>
      <c r="J205" s="271"/>
      <c r="K205" s="271"/>
      <c r="L205" s="271"/>
      <c r="M205" s="271"/>
      <c r="N205" s="271"/>
      <c r="O205" s="271"/>
      <c r="P205" s="271"/>
      <c r="Q205" s="271"/>
    </row>
    <row r="207" spans="2:17" ht="45" x14ac:dyDescent="0.25">
      <c r="C207" s="72" t="s">
        <v>9215</v>
      </c>
      <c r="D207" s="72" t="s">
        <v>9216</v>
      </c>
      <c r="E207" s="72" t="s">
        <v>9217</v>
      </c>
      <c r="F207" s="72" t="s">
        <v>9218</v>
      </c>
      <c r="G207" s="72" t="s">
        <v>9219</v>
      </c>
      <c r="H207" s="72" t="s">
        <v>9220</v>
      </c>
    </row>
    <row r="208" spans="2:17" x14ac:dyDescent="0.25">
      <c r="C208" s="123" t="s">
        <v>9318</v>
      </c>
      <c r="D208" s="73">
        <f>E126</f>
        <v>0</v>
      </c>
      <c r="E208" s="80"/>
      <c r="F208" s="73">
        <f>+D208*E208</f>
        <v>0</v>
      </c>
      <c r="G208" s="80"/>
      <c r="H208" s="73">
        <f t="shared" ref="H208" si="1">+F208-G208</f>
        <v>0</v>
      </c>
    </row>
    <row r="209" spans="3:8" x14ac:dyDescent="0.25">
      <c r="C209" s="72" t="s">
        <v>7586</v>
      </c>
      <c r="D209" s="74"/>
      <c r="E209" s="74"/>
      <c r="F209" s="74"/>
      <c r="G209" s="73">
        <f>+G208</f>
        <v>0</v>
      </c>
      <c r="H209" s="73">
        <f>+H208</f>
        <v>0</v>
      </c>
    </row>
    <row r="213" spans="3:8" x14ac:dyDescent="0.25">
      <c r="D213" s="453" t="s">
        <v>9618</v>
      </c>
      <c r="E213" s="453"/>
      <c r="F213" s="453"/>
    </row>
    <row r="214" spans="3:8" x14ac:dyDescent="0.25">
      <c r="D214" s="453"/>
      <c r="E214" s="453"/>
      <c r="F214" s="453"/>
    </row>
    <row r="225" spans="2:17" x14ac:dyDescent="0.25">
      <c r="C225" s="100" t="s">
        <v>9436</v>
      </c>
    </row>
    <row r="227" spans="2:17" ht="15.75" x14ac:dyDescent="0.25">
      <c r="B227" s="271" t="s">
        <v>7689</v>
      </c>
      <c r="C227" s="271" t="s">
        <v>7689</v>
      </c>
      <c r="D227" s="271"/>
      <c r="E227" s="271"/>
      <c r="F227" s="271"/>
      <c r="G227" s="271"/>
      <c r="H227" s="271"/>
      <c r="I227" s="271"/>
      <c r="J227" s="271"/>
      <c r="K227" s="271"/>
      <c r="L227" s="271"/>
      <c r="M227" s="271"/>
      <c r="N227" s="271"/>
      <c r="O227" s="271"/>
      <c r="P227" s="271"/>
      <c r="Q227" s="271"/>
    </row>
    <row r="231" spans="2:17" x14ac:dyDescent="0.25">
      <c r="C231" s="20" t="s">
        <v>9307</v>
      </c>
      <c r="D231" s="349"/>
      <c r="E231" s="402"/>
      <c r="F231" s="402"/>
      <c r="G231" s="402"/>
      <c r="H231" s="402"/>
      <c r="I231" s="402"/>
      <c r="J231" s="402"/>
      <c r="K231" s="350"/>
    </row>
    <row r="233" spans="2:17" x14ac:dyDescent="0.25">
      <c r="C233" s="20" t="s">
        <v>7694</v>
      </c>
      <c r="D233" s="78"/>
      <c r="F233" s="20" t="s">
        <v>7695</v>
      </c>
      <c r="H233" s="430"/>
      <c r="I233" s="431"/>
    </row>
    <row r="236" spans="2:17" x14ac:dyDescent="0.25">
      <c r="C236" s="115" t="s">
        <v>9308</v>
      </c>
      <c r="D236" s="115"/>
      <c r="E236" s="451"/>
      <c r="F236" s="451"/>
      <c r="G236" s="451"/>
      <c r="H236" s="451"/>
      <c r="I236" s="451"/>
      <c r="J236" s="451"/>
      <c r="K236" s="451"/>
    </row>
    <row r="237" spans="2:17" x14ac:dyDescent="0.25">
      <c r="C237" s="124"/>
      <c r="D237" s="125"/>
      <c r="E237" s="104"/>
      <c r="F237" s="452"/>
      <c r="G237" s="452"/>
      <c r="H237" s="104"/>
      <c r="I237" s="104"/>
      <c r="J237" s="104"/>
    </row>
    <row r="238" spans="2:17" x14ac:dyDescent="0.25">
      <c r="C238" s="124" t="s">
        <v>9309</v>
      </c>
      <c r="D238" s="447"/>
      <c r="E238" s="447"/>
      <c r="F238" s="447"/>
      <c r="G238" s="447"/>
      <c r="H238" s="447"/>
      <c r="I238" s="447"/>
      <c r="J238" s="447"/>
      <c r="K238" s="447"/>
    </row>
    <row r="239" spans="2:17" x14ac:dyDescent="0.25">
      <c r="C239" s="124"/>
      <c r="D239" s="125"/>
      <c r="E239" s="104"/>
      <c r="F239" s="104"/>
      <c r="G239" s="104"/>
      <c r="H239" s="104"/>
      <c r="I239" s="104"/>
      <c r="J239" s="104"/>
    </row>
    <row r="240" spans="2:17" x14ac:dyDescent="0.25">
      <c r="C240" s="124" t="s">
        <v>9310</v>
      </c>
      <c r="D240" s="447"/>
      <c r="E240" s="447"/>
      <c r="F240" s="447"/>
      <c r="G240" s="104"/>
      <c r="H240" s="104"/>
      <c r="I240" s="104"/>
      <c r="J240" s="104"/>
    </row>
    <row r="241" spans="2:17" x14ac:dyDescent="0.25">
      <c r="C241" s="124"/>
      <c r="D241" s="125"/>
      <c r="E241" s="104"/>
      <c r="F241" s="104"/>
      <c r="G241" s="104"/>
      <c r="H241" s="104"/>
      <c r="I241" s="104"/>
      <c r="J241" s="104"/>
    </row>
    <row r="242" spans="2:17" ht="15.75" customHeight="1" x14ac:dyDescent="0.25">
      <c r="C242" s="104"/>
      <c r="D242" s="104"/>
      <c r="E242" s="104"/>
      <c r="F242" s="104"/>
      <c r="G242" s="104"/>
      <c r="H242" s="104"/>
      <c r="I242" s="104"/>
      <c r="J242" s="104"/>
    </row>
    <row r="243" spans="2:17" x14ac:dyDescent="0.25">
      <c r="C243" s="414" t="s">
        <v>9195</v>
      </c>
      <c r="D243" s="415"/>
      <c r="E243" s="415"/>
      <c r="F243" s="415"/>
      <c r="G243" s="415"/>
      <c r="H243" s="415"/>
      <c r="I243" s="415"/>
      <c r="J243" s="416"/>
    </row>
    <row r="245" spans="2:17" x14ac:dyDescent="0.25">
      <c r="C245" s="20" t="s">
        <v>7566</v>
      </c>
      <c r="D245" s="274"/>
      <c r="E245" s="282"/>
      <c r="F245" s="282"/>
      <c r="G245" s="282"/>
      <c r="H245" s="282"/>
      <c r="I245" s="275"/>
    </row>
    <row r="247" spans="2:17" x14ac:dyDescent="0.25">
      <c r="C247" s="20" t="s">
        <v>7567</v>
      </c>
      <c r="D247" s="79"/>
      <c r="F247" s="20" t="s">
        <v>7568</v>
      </c>
      <c r="G247" s="274"/>
      <c r="H247" s="275"/>
    </row>
    <row r="248" spans="2:17" x14ac:dyDescent="0.25">
      <c r="C248" s="20"/>
      <c r="D248" s="76" t="str">
        <f>IF(D247&gt;0,VLOOKUP(D247,Tablas!K140:L163,2,FALSE),"")</f>
        <v/>
      </c>
      <c r="E248" s="19" t="str">
        <f>IF(D247&gt;0,VLOOKUP(D247,Tablas!K140:M163,3,FALSE),"")</f>
        <v/>
      </c>
      <c r="F248" s="20"/>
      <c r="G248" s="58"/>
    </row>
    <row r="250" spans="2:17" x14ac:dyDescent="0.25">
      <c r="C250" s="20" t="s">
        <v>7570</v>
      </c>
      <c r="D250" s="79"/>
      <c r="F250" s="20" t="s">
        <v>9226</v>
      </c>
      <c r="G250" s="274"/>
      <c r="H250" s="275"/>
    </row>
    <row r="252" spans="2:17" x14ac:dyDescent="0.25">
      <c r="C252" s="20" t="s">
        <v>7569</v>
      </c>
      <c r="D252" s="79"/>
      <c r="F252" s="20" t="s">
        <v>1180</v>
      </c>
      <c r="G252" s="424" t="str">
        <f>IF(G247&gt;0,VLOOKUP(I252,Tablas!Y139:AC2681,5,FALSE),"")</f>
        <v/>
      </c>
      <c r="H252" s="425"/>
      <c r="I252" s="19" t="str">
        <f>G247&amp;D247</f>
        <v/>
      </c>
    </row>
    <row r="255" spans="2:17" ht="15.75" x14ac:dyDescent="0.25">
      <c r="B255" s="271" t="s">
        <v>9201</v>
      </c>
      <c r="C255" s="271"/>
      <c r="D255" s="271"/>
      <c r="E255" s="271"/>
      <c r="F255" s="271"/>
      <c r="G255" s="271"/>
      <c r="H255" s="271"/>
      <c r="I255" s="271"/>
      <c r="J255" s="271"/>
      <c r="K255" s="271"/>
      <c r="L255" s="271"/>
      <c r="M255" s="271"/>
      <c r="N255" s="271"/>
      <c r="O255" s="271"/>
      <c r="P255" s="271"/>
      <c r="Q255" s="271"/>
    </row>
    <row r="258" spans="2:17" x14ac:dyDescent="0.25">
      <c r="D258" s="102" t="s">
        <v>9202</v>
      </c>
      <c r="E258" s="102" t="s">
        <v>9203</v>
      </c>
    </row>
    <row r="259" spans="2:17" x14ac:dyDescent="0.25">
      <c r="C259" s="64" t="s">
        <v>9204</v>
      </c>
      <c r="D259" s="64"/>
      <c r="E259" s="64"/>
    </row>
    <row r="260" spans="2:17" x14ac:dyDescent="0.25">
      <c r="C260" s="64" t="s">
        <v>7585</v>
      </c>
      <c r="D260" s="64"/>
      <c r="E260" s="64"/>
    </row>
    <row r="261" spans="2:17" x14ac:dyDescent="0.25">
      <c r="C261" s="102" t="s">
        <v>7586</v>
      </c>
      <c r="D261" s="64">
        <f>+D259+D260</f>
        <v>0</v>
      </c>
      <c r="E261" s="64">
        <f>+E259+E260</f>
        <v>0</v>
      </c>
    </row>
    <row r="264" spans="2:17" ht="15.75" x14ac:dyDescent="0.25">
      <c r="B264" s="271" t="s">
        <v>9279</v>
      </c>
      <c r="C264" s="271"/>
      <c r="D264" s="271"/>
      <c r="E264" s="271"/>
      <c r="F264" s="271"/>
      <c r="G264" s="271"/>
      <c r="H264" s="271"/>
      <c r="I264" s="271"/>
      <c r="J264" s="271"/>
      <c r="K264" s="271"/>
      <c r="L264" s="271"/>
      <c r="M264" s="271"/>
      <c r="N264" s="271"/>
      <c r="O264" s="271"/>
      <c r="P264" s="271"/>
      <c r="Q264" s="271"/>
    </row>
    <row r="266" spans="2:17" x14ac:dyDescent="0.25">
      <c r="C266" s="355" t="s">
        <v>9280</v>
      </c>
      <c r="D266" s="355"/>
      <c r="E266" s="355"/>
      <c r="F266" s="355"/>
      <c r="G266" s="355"/>
      <c r="H266" s="191"/>
    </row>
    <row r="268" spans="2:17" x14ac:dyDescent="0.25">
      <c r="C268" s="20" t="str">
        <f>IF(H266="SI","¿Cuántos? *","")</f>
        <v/>
      </c>
      <c r="D268" s="191"/>
    </row>
    <row r="270" spans="2:17" x14ac:dyDescent="0.25">
      <c r="C270" s="288" t="str">
        <f>IF(H266="SI","¿En qué puestos serán incorporados? *","")</f>
        <v/>
      </c>
      <c r="D270" s="288"/>
      <c r="E270" s="289"/>
      <c r="F270" s="289"/>
      <c r="G270" s="289"/>
      <c r="H270" s="289"/>
      <c r="I270" s="289"/>
      <c r="J270" s="289"/>
      <c r="K270" s="289"/>
      <c r="L270" s="289"/>
      <c r="M270" s="289"/>
      <c r="N270" s="289"/>
      <c r="O270" s="289"/>
      <c r="P270" s="289"/>
    </row>
    <row r="272" spans="2:17" x14ac:dyDescent="0.25">
      <c r="C272" s="355" t="str">
        <f>IF(H266="SI","Indique a que grupo pertenecen los desocupados a incorporar *:","")</f>
        <v/>
      </c>
      <c r="D272" s="355"/>
      <c r="E272" s="355"/>
      <c r="F272" s="27"/>
    </row>
    <row r="274" spans="2:17" x14ac:dyDescent="0.25">
      <c r="C274" s="38"/>
      <c r="D274" s="38"/>
      <c r="E274" s="192" t="str">
        <f>IF(H266="SI","18 a 24 años","")</f>
        <v/>
      </c>
      <c r="F274" s="192" t="str">
        <f>IF(H266="SI","25 a 44 años","")</f>
        <v/>
      </c>
      <c r="G274" s="192" t="str">
        <f>IF(H266="SI","Mayores de 45 años","")</f>
        <v/>
      </c>
      <c r="H274" s="192" t="str">
        <f>IF(H266="SI","Total","")</f>
        <v/>
      </c>
      <c r="J274" s="288" t="s">
        <v>9648</v>
      </c>
      <c r="K274" s="288"/>
      <c r="L274" s="288"/>
      <c r="M274" s="288"/>
      <c r="N274" s="288"/>
      <c r="O274" s="288"/>
      <c r="P274" s="448"/>
    </row>
    <row r="275" spans="2:17" x14ac:dyDescent="0.25">
      <c r="C275" s="395" t="str">
        <f>IF(H266="SI","En general","")</f>
        <v/>
      </c>
      <c r="D275" s="395"/>
      <c r="E275" s="213"/>
      <c r="F275" s="213"/>
      <c r="G275" s="213"/>
      <c r="H275" s="214" t="str">
        <f>IF(H266="SI",+E275+F275+G275,"")</f>
        <v/>
      </c>
      <c r="J275" s="288"/>
      <c r="K275" s="288"/>
      <c r="L275" s="288"/>
      <c r="M275" s="288"/>
      <c r="N275" s="288"/>
      <c r="O275" s="288"/>
      <c r="P275" s="449"/>
    </row>
    <row r="276" spans="2:17" x14ac:dyDescent="0.25">
      <c r="C276" s="395" t="str">
        <f>IF(H266="SI","Con Discapacidad ","")</f>
        <v/>
      </c>
      <c r="D276" s="395"/>
      <c r="E276" s="213"/>
      <c r="F276" s="213"/>
      <c r="G276" s="213"/>
      <c r="H276" s="214" t="str">
        <f>IF(H266="SI",+E276+F276+G276,"")</f>
        <v/>
      </c>
      <c r="J276" s="288"/>
      <c r="K276" s="288"/>
      <c r="L276" s="288"/>
      <c r="M276" s="288"/>
      <c r="N276" s="288"/>
      <c r="O276" s="288"/>
      <c r="P276" s="450"/>
    </row>
    <row r="277" spans="2:17" x14ac:dyDescent="0.25">
      <c r="C277" s="395" t="str">
        <f>IF(H266="SI","Incluidos en el Seguro de Capacitación y Empleo (SCyE)","")</f>
        <v/>
      </c>
      <c r="D277" s="395"/>
      <c r="E277" s="213"/>
      <c r="F277" s="213"/>
      <c r="G277" s="213"/>
      <c r="H277" s="214" t="str">
        <f>IF(H266="SI",+E277+F277+G277,"")</f>
        <v/>
      </c>
    </row>
    <row r="278" spans="2:17" x14ac:dyDescent="0.25">
      <c r="C278" s="386" t="str">
        <f>IF(H266="SI","Total","")</f>
        <v/>
      </c>
      <c r="D278" s="386"/>
      <c r="E278" s="214" t="str">
        <f>IF(H266="SI",+E275+E276+E277,"")</f>
        <v/>
      </c>
      <c r="F278" s="214" t="str">
        <f>IF(H266="SI",+F277+F276+F275,"")</f>
        <v/>
      </c>
      <c r="G278" s="214" t="str">
        <f>IF(H266="SI",+G277+G276+G275,"")</f>
        <v/>
      </c>
      <c r="H278" s="214" t="str">
        <f>IF(H266="SI",+H275+H276+H277,"")</f>
        <v/>
      </c>
    </row>
    <row r="281" spans="2:17" ht="15.75" x14ac:dyDescent="0.25">
      <c r="B281" s="271" t="s">
        <v>9311</v>
      </c>
      <c r="C281" s="271"/>
      <c r="D281" s="271"/>
      <c r="E281" s="271"/>
      <c r="F281" s="271"/>
      <c r="G281" s="271"/>
      <c r="H281" s="271"/>
      <c r="I281" s="271"/>
      <c r="J281" s="271"/>
      <c r="K281" s="271"/>
      <c r="L281" s="271"/>
      <c r="M281" s="271"/>
      <c r="N281" s="271"/>
      <c r="O281" s="271"/>
      <c r="P281" s="271"/>
      <c r="Q281" s="271"/>
    </row>
    <row r="284" spans="2:17" x14ac:dyDescent="0.25">
      <c r="C284" s="58"/>
      <c r="D284" s="195" t="s">
        <v>9202</v>
      </c>
      <c r="E284" s="193" t="s">
        <v>9203</v>
      </c>
    </row>
    <row r="285" spans="2:17" x14ac:dyDescent="0.25">
      <c r="C285" s="196" t="s">
        <v>9312</v>
      </c>
      <c r="D285" s="127"/>
      <c r="E285" s="127"/>
    </row>
    <row r="286" spans="2:17" x14ac:dyDescent="0.25">
      <c r="C286" s="73" t="s">
        <v>9313</v>
      </c>
      <c r="D286" s="127"/>
      <c r="E286" s="127"/>
    </row>
    <row r="287" spans="2:17" x14ac:dyDescent="0.25">
      <c r="C287" s="195" t="s">
        <v>7586</v>
      </c>
      <c r="D287" s="128">
        <f>SUM(D285:D286)</f>
        <v>0</v>
      </c>
      <c r="E287" s="128">
        <f>SUM(E285:E286)</f>
        <v>0</v>
      </c>
    </row>
    <row r="290" spans="2:17" ht="15.75" x14ac:dyDescent="0.25">
      <c r="B290" s="271" t="s">
        <v>9274</v>
      </c>
      <c r="C290" s="271"/>
      <c r="D290" s="271"/>
      <c r="E290" s="271"/>
      <c r="F290" s="271"/>
      <c r="G290" s="271"/>
      <c r="H290" s="271"/>
      <c r="I290" s="271"/>
      <c r="J290" s="271"/>
      <c r="K290" s="271"/>
      <c r="L290" s="271"/>
      <c r="M290" s="271"/>
      <c r="N290" s="271"/>
      <c r="O290" s="271"/>
      <c r="P290" s="271"/>
      <c r="Q290" s="271"/>
    </row>
    <row r="292" spans="2:17" ht="30" x14ac:dyDescent="0.25">
      <c r="C292" s="38"/>
      <c r="D292" s="38"/>
      <c r="E292" s="192" t="s">
        <v>9314</v>
      </c>
      <c r="F292" s="192" t="s">
        <v>9315</v>
      </c>
      <c r="G292" s="192" t="s">
        <v>9316</v>
      </c>
      <c r="H292" s="192" t="s">
        <v>9317</v>
      </c>
      <c r="I292" s="192" t="s">
        <v>7600</v>
      </c>
      <c r="J292" s="192" t="s">
        <v>7586</v>
      </c>
      <c r="L292" s="26"/>
    </row>
    <row r="293" spans="2:17" x14ac:dyDescent="0.25">
      <c r="C293" s="397" t="str">
        <f>IF('Empresa Cooperativa'!D147=Tablas!C139,"Gerentes",IF('Empresa Cooperativa'!D147=Tablas!C140,"Cantidad de asociados a capacitar",""))</f>
        <v>Gerentes</v>
      </c>
      <c r="D293" s="397"/>
      <c r="E293" s="129"/>
      <c r="F293" s="129"/>
      <c r="G293" s="129"/>
      <c r="H293" s="129"/>
      <c r="I293" s="129"/>
      <c r="J293" s="131">
        <f>SUM(E293:I293)</f>
        <v>0</v>
      </c>
      <c r="L293" s="26"/>
    </row>
    <row r="294" spans="2:17" x14ac:dyDescent="0.25">
      <c r="C294" s="398" t="str">
        <f>IF('Empresa Cooperativa'!D147=Tablas!C139,"Mandos Medios (supervisores, jefes de área, etc.)","")</f>
        <v>Mandos Medios (supervisores, jefes de área, etc.)</v>
      </c>
      <c r="D294" s="398"/>
      <c r="E294" s="129"/>
      <c r="F294" s="129"/>
      <c r="G294" s="129"/>
      <c r="H294" s="129"/>
      <c r="I294" s="129"/>
      <c r="J294" s="131">
        <f>SUM(E294:I294)</f>
        <v>0</v>
      </c>
      <c r="L294" s="26"/>
    </row>
    <row r="295" spans="2:17" x14ac:dyDescent="0.25">
      <c r="C295" s="398" t="str">
        <f>IF('Empresa Cooperativa'!D147=Tablas!C139,"Operativos","")</f>
        <v>Operativos</v>
      </c>
      <c r="D295" s="398"/>
      <c r="E295" s="129"/>
      <c r="F295" s="129"/>
      <c r="G295" s="129"/>
      <c r="H295" s="129"/>
      <c r="I295" s="129"/>
      <c r="J295" s="131">
        <f>SUM(E295:I295)</f>
        <v>0</v>
      </c>
      <c r="L295" s="26"/>
    </row>
    <row r="296" spans="2:17" x14ac:dyDescent="0.25">
      <c r="C296" s="386" t="s">
        <v>7586</v>
      </c>
      <c r="D296" s="386"/>
      <c r="E296" s="130">
        <f t="shared" ref="E296:J296" si="2">SUM(E293:E295)</f>
        <v>0</v>
      </c>
      <c r="F296" s="130">
        <f t="shared" si="2"/>
        <v>0</v>
      </c>
      <c r="G296" s="130">
        <f t="shared" si="2"/>
        <v>0</v>
      </c>
      <c r="H296" s="130">
        <f t="shared" si="2"/>
        <v>0</v>
      </c>
      <c r="I296" s="130">
        <f t="shared" si="2"/>
        <v>0</v>
      </c>
      <c r="J296" s="130">
        <f t="shared" si="2"/>
        <v>0</v>
      </c>
      <c r="L296" s="26"/>
    </row>
    <row r="298" spans="2:17" ht="15.75" x14ac:dyDescent="0.25">
      <c r="B298" s="271" t="s">
        <v>9205</v>
      </c>
      <c r="C298" s="271"/>
      <c r="D298" s="271"/>
      <c r="E298" s="271"/>
      <c r="F298" s="271"/>
      <c r="G298" s="271"/>
      <c r="H298" s="271"/>
      <c r="I298" s="271"/>
      <c r="J298" s="271"/>
      <c r="K298" s="271"/>
      <c r="L298" s="271"/>
      <c r="M298" s="271"/>
      <c r="N298" s="271"/>
      <c r="O298" s="271"/>
      <c r="P298" s="271"/>
      <c r="Q298" s="271"/>
    </row>
    <row r="300" spans="2:17" x14ac:dyDescent="0.25">
      <c r="D300" s="193" t="str">
        <f>IF(D286&gt;0,"Organismo patrocinado","")</f>
        <v/>
      </c>
      <c r="E300" s="193" t="str">
        <f>IF(D286&gt;0,"Dotacion de personal","")</f>
        <v/>
      </c>
      <c r="F300" s="193" t="str">
        <f>IF(D286&gt;0,"Cantidad de personas informadas a capacitar","")</f>
        <v/>
      </c>
      <c r="G300" s="193" t="str">
        <f>IF(D286&gt;0,"Cantidad de personas a capacitar en el curso","")</f>
        <v/>
      </c>
    </row>
    <row r="301" spans="2:17" x14ac:dyDescent="0.25">
      <c r="D301" s="196"/>
      <c r="E301" s="196"/>
      <c r="F301" s="196"/>
      <c r="G301" s="198"/>
    </row>
    <row r="302" spans="2:17" x14ac:dyDescent="0.25">
      <c r="D302" s="196"/>
      <c r="E302" s="196"/>
      <c r="F302" s="196"/>
      <c r="G302" s="198"/>
    </row>
    <row r="303" spans="2:17" x14ac:dyDescent="0.25">
      <c r="D303" s="196"/>
      <c r="E303" s="196"/>
      <c r="F303" s="196"/>
      <c r="G303" s="198"/>
    </row>
    <row r="304" spans="2:17" x14ac:dyDescent="0.25">
      <c r="D304" s="196"/>
      <c r="E304" s="196"/>
      <c r="F304" s="196"/>
      <c r="G304" s="198"/>
    </row>
    <row r="305" spans="3:11" x14ac:dyDescent="0.25">
      <c r="D305" s="196"/>
      <c r="E305" s="196"/>
      <c r="F305" s="196"/>
      <c r="G305" s="198"/>
    </row>
    <row r="306" spans="3:11" x14ac:dyDescent="0.25">
      <c r="D306" s="196"/>
      <c r="E306" s="196"/>
      <c r="F306" s="196"/>
      <c r="G306" s="198"/>
    </row>
    <row r="307" spans="3:11" x14ac:dyDescent="0.25">
      <c r="D307" s="196"/>
      <c r="E307" s="196"/>
      <c r="F307" s="196"/>
      <c r="G307" s="198"/>
    </row>
    <row r="308" spans="3:11" x14ac:dyDescent="0.25">
      <c r="D308" s="196"/>
      <c r="E308" s="196"/>
      <c r="F308" s="196"/>
      <c r="G308" s="198"/>
    </row>
    <row r="309" spans="3:11" x14ac:dyDescent="0.25">
      <c r="D309" s="196"/>
      <c r="E309" s="196"/>
      <c r="F309" s="196"/>
      <c r="G309" s="198"/>
    </row>
    <row r="310" spans="3:11" x14ac:dyDescent="0.25">
      <c r="D310" s="196"/>
      <c r="E310" s="196"/>
      <c r="F310" s="196"/>
      <c r="G310" s="198"/>
    </row>
    <row r="311" spans="3:11" x14ac:dyDescent="0.25">
      <c r="D311" s="196"/>
      <c r="E311" s="196"/>
      <c r="F311" s="196"/>
      <c r="G311" s="198"/>
    </row>
    <row r="312" spans="3:11" x14ac:dyDescent="0.25">
      <c r="D312" s="196"/>
      <c r="E312" s="196"/>
      <c r="F312" s="196"/>
      <c r="G312" s="198"/>
    </row>
    <row r="313" spans="3:11" x14ac:dyDescent="0.25">
      <c r="D313" s="196"/>
      <c r="E313" s="196"/>
      <c r="F313" s="196"/>
      <c r="G313" s="198"/>
    </row>
    <row r="314" spans="3:11" x14ac:dyDescent="0.25">
      <c r="D314" s="196"/>
      <c r="E314" s="196"/>
      <c r="F314" s="196"/>
      <c r="G314" s="198"/>
    </row>
    <row r="315" spans="3:11" x14ac:dyDescent="0.25">
      <c r="D315" s="387" t="str">
        <f>IF(D286&gt;0,"Total","")</f>
        <v/>
      </c>
      <c r="E315" s="387"/>
      <c r="F315" s="387"/>
      <c r="G315" s="196" t="str">
        <f>IF(D286&gt;0,SUM(G301:G314),"")</f>
        <v/>
      </c>
    </row>
    <row r="320" spans="3:11" x14ac:dyDescent="0.25">
      <c r="C320" s="103"/>
      <c r="D320" s="103"/>
      <c r="E320" s="103"/>
      <c r="F320" s="192" t="str">
        <f>IF(D286&gt;0,"Producción / Operaciones ","")</f>
        <v/>
      </c>
      <c r="G320" s="192" t="str">
        <f>IF(D286&gt;0,"Comercial y ventas","")</f>
        <v/>
      </c>
      <c r="H320" s="192" t="str">
        <f>IF(D286&gt;0,"Administración y finanzas","")</f>
        <v/>
      </c>
      <c r="I320" s="192" t="str">
        <f>IF(D286&gt;0,"Recursos Humanos","")</f>
        <v/>
      </c>
      <c r="J320" s="192" t="str">
        <f>IF(D286&gt;0,"Otros","")</f>
        <v/>
      </c>
      <c r="K320" s="192" t="str">
        <f>IF(D286&gt;0,"TOTAL","")</f>
        <v/>
      </c>
    </row>
    <row r="321" spans="2:17" x14ac:dyDescent="0.25">
      <c r="C321" s="388" t="str">
        <f>IF(AND('Empresa Cooperativa'!D551=Tablas!C543,D286&gt;0),"Gerentes",IF(AND(D286&gt;0,'Empresa Cooperativa'!D551=Tablas!C544),"Cantidad de asociados a capacitar",""))</f>
        <v/>
      </c>
      <c r="D321" s="388"/>
      <c r="E321" s="388"/>
      <c r="F321" s="215"/>
      <c r="G321" s="215"/>
      <c r="H321" s="215"/>
      <c r="I321" s="215"/>
      <c r="J321" s="215"/>
      <c r="K321" s="131" t="str">
        <f>IF(D286&gt;0,SUM(F321:J321),"")</f>
        <v/>
      </c>
    </row>
    <row r="322" spans="2:17" x14ac:dyDescent="0.25">
      <c r="C322" s="389" t="str">
        <f>IF(AND(D286&gt;0,'Empresa Cooperativa'!D551=Tablas!C543),"Mandos Medios (supervisores, jefes de área, etc.)","")</f>
        <v/>
      </c>
      <c r="D322" s="389"/>
      <c r="E322" s="389"/>
      <c r="F322" s="215"/>
      <c r="G322" s="215"/>
      <c r="H322" s="215"/>
      <c r="I322" s="215"/>
      <c r="J322" s="215"/>
      <c r="K322" s="131" t="str">
        <f>IF(D286&gt;0,SUM(F322:J322),"")</f>
        <v/>
      </c>
    </row>
    <row r="323" spans="2:17" x14ac:dyDescent="0.25">
      <c r="C323" s="389" t="str">
        <f>IF(AND(D286&gt;0,'Empresa Cooperativa'!D551=Tablas!C543),"Operativos","")</f>
        <v/>
      </c>
      <c r="D323" s="389"/>
      <c r="E323" s="389"/>
      <c r="F323" s="215"/>
      <c r="G323" s="215"/>
      <c r="H323" s="215"/>
      <c r="I323" s="215"/>
      <c r="J323" s="215"/>
      <c r="K323" s="131" t="str">
        <f>IF(D286&gt;0,SUM(F323:J323),"")</f>
        <v/>
      </c>
    </row>
    <row r="324" spans="2:17" x14ac:dyDescent="0.25">
      <c r="C324" s="386" t="str">
        <f>IF(D286&gt;0,"Total","")</f>
        <v/>
      </c>
      <c r="D324" s="386"/>
      <c r="E324" s="386"/>
      <c r="F324" s="130" t="str">
        <f>IF(D286&gt;0,SUM(F321:F323),"")</f>
        <v/>
      </c>
      <c r="G324" s="130" t="str">
        <f>IF(D286&gt;0,SUM(G321:G323),"")</f>
        <v/>
      </c>
      <c r="H324" s="130" t="str">
        <f>IF(D286&gt;0,SUM(H321:H323),"")</f>
        <v/>
      </c>
      <c r="I324" s="130" t="str">
        <f>IF(D286&gt;0,SUM(I321:I323),"")</f>
        <v/>
      </c>
      <c r="J324" s="130" t="str">
        <f>IF(D286&gt;0,SUM(J321:J323),"")</f>
        <v/>
      </c>
      <c r="K324" s="130" t="str">
        <f>IF(D286&gt;0,SUM(K321:K323),"")</f>
        <v/>
      </c>
    </row>
    <row r="325" spans="2:17" x14ac:dyDescent="0.25">
      <c r="C325" s="58"/>
      <c r="D325" s="58"/>
      <c r="E325" s="58"/>
      <c r="F325" s="58"/>
      <c r="G325" s="58"/>
      <c r="H325" s="58"/>
      <c r="I325" s="58"/>
      <c r="J325" s="58"/>
      <c r="K325" s="58"/>
    </row>
    <row r="328" spans="2:17" ht="15.75" x14ac:dyDescent="0.25">
      <c r="B328" s="271" t="s">
        <v>9210</v>
      </c>
      <c r="C328" s="271"/>
      <c r="D328" s="271"/>
      <c r="E328" s="271"/>
      <c r="F328" s="271"/>
      <c r="G328" s="271"/>
      <c r="H328" s="271"/>
      <c r="I328" s="271"/>
      <c r="J328" s="271"/>
      <c r="K328" s="271"/>
      <c r="L328" s="271"/>
      <c r="M328" s="271"/>
      <c r="N328" s="271"/>
      <c r="O328" s="271"/>
      <c r="P328" s="271"/>
      <c r="Q328" s="271"/>
    </row>
    <row r="330" spans="2:17" x14ac:dyDescent="0.25">
      <c r="C330" s="20" t="s">
        <v>9212</v>
      </c>
    </row>
    <row r="332" spans="2:17" x14ac:dyDescent="0.25">
      <c r="C332" s="341"/>
      <c r="D332" s="342"/>
      <c r="E332" s="342"/>
      <c r="F332" s="342"/>
      <c r="G332" s="342"/>
      <c r="H332" s="342"/>
      <c r="I332" s="342"/>
      <c r="J332" s="342"/>
      <c r="K332" s="342"/>
      <c r="L332" s="342"/>
      <c r="M332" s="342"/>
      <c r="N332" s="342"/>
      <c r="O332" s="342"/>
      <c r="P332" s="343"/>
    </row>
    <row r="333" spans="2:17" x14ac:dyDescent="0.25">
      <c r="C333" s="344"/>
      <c r="D333" s="304"/>
      <c r="E333" s="304"/>
      <c r="F333" s="304"/>
      <c r="G333" s="304"/>
      <c r="H333" s="304"/>
      <c r="I333" s="304"/>
      <c r="J333" s="304"/>
      <c r="K333" s="304"/>
      <c r="L333" s="304"/>
      <c r="M333" s="304"/>
      <c r="N333" s="304"/>
      <c r="O333" s="304"/>
      <c r="P333" s="345"/>
    </row>
    <row r="334" spans="2:17" x14ac:dyDescent="0.25">
      <c r="C334" s="344"/>
      <c r="D334" s="304"/>
      <c r="E334" s="304"/>
      <c r="F334" s="304"/>
      <c r="G334" s="304"/>
      <c r="H334" s="304"/>
      <c r="I334" s="304"/>
      <c r="J334" s="304"/>
      <c r="K334" s="304"/>
      <c r="L334" s="304"/>
      <c r="M334" s="304"/>
      <c r="N334" s="304"/>
      <c r="O334" s="304"/>
      <c r="P334" s="345"/>
    </row>
    <row r="335" spans="2:17" x14ac:dyDescent="0.25">
      <c r="C335" s="344"/>
      <c r="D335" s="304"/>
      <c r="E335" s="304"/>
      <c r="F335" s="304"/>
      <c r="G335" s="304"/>
      <c r="H335" s="304"/>
      <c r="I335" s="304"/>
      <c r="J335" s="304"/>
      <c r="K335" s="304"/>
      <c r="L335" s="304"/>
      <c r="M335" s="304"/>
      <c r="N335" s="304"/>
      <c r="O335" s="304"/>
      <c r="P335" s="345"/>
    </row>
    <row r="336" spans="2:17" x14ac:dyDescent="0.25">
      <c r="C336" s="344"/>
      <c r="D336" s="304"/>
      <c r="E336" s="304"/>
      <c r="F336" s="304"/>
      <c r="G336" s="304"/>
      <c r="H336" s="304"/>
      <c r="I336" s="304"/>
      <c r="J336" s="304"/>
      <c r="K336" s="304"/>
      <c r="L336" s="304"/>
      <c r="M336" s="304"/>
      <c r="N336" s="304"/>
      <c r="O336" s="304"/>
      <c r="P336" s="345"/>
    </row>
    <row r="337" spans="2:17" x14ac:dyDescent="0.25">
      <c r="C337" s="346"/>
      <c r="D337" s="347"/>
      <c r="E337" s="347"/>
      <c r="F337" s="347"/>
      <c r="G337" s="347"/>
      <c r="H337" s="347"/>
      <c r="I337" s="347"/>
      <c r="J337" s="347"/>
      <c r="K337" s="347"/>
      <c r="L337" s="347"/>
      <c r="M337" s="347"/>
      <c r="N337" s="347"/>
      <c r="O337" s="347"/>
      <c r="P337" s="348"/>
    </row>
    <row r="340" spans="2:17" ht="15.75" x14ac:dyDescent="0.25">
      <c r="B340" s="271" t="s">
        <v>9305</v>
      </c>
      <c r="C340" s="271"/>
      <c r="D340" s="271"/>
      <c r="E340" s="271"/>
      <c r="F340" s="271"/>
      <c r="G340" s="271"/>
      <c r="H340" s="271"/>
      <c r="I340" s="271"/>
      <c r="J340" s="271"/>
      <c r="K340" s="271"/>
      <c r="L340" s="271"/>
      <c r="M340" s="271"/>
      <c r="N340" s="271"/>
      <c r="O340" s="271"/>
      <c r="P340" s="271"/>
      <c r="Q340" s="271"/>
    </row>
    <row r="342" spans="2:17" ht="45" x14ac:dyDescent="0.25">
      <c r="C342" s="72" t="s">
        <v>9215</v>
      </c>
      <c r="D342" s="72" t="s">
        <v>9216</v>
      </c>
      <c r="E342" s="72" t="s">
        <v>9217</v>
      </c>
      <c r="F342" s="72" t="s">
        <v>9218</v>
      </c>
      <c r="G342" s="72" t="s">
        <v>9219</v>
      </c>
      <c r="H342" s="72" t="s">
        <v>9220</v>
      </c>
    </row>
    <row r="343" spans="2:17" x14ac:dyDescent="0.25">
      <c r="C343" s="123" t="s">
        <v>9318</v>
      </c>
      <c r="D343" s="73">
        <f>E261</f>
        <v>0</v>
      </c>
      <c r="E343" s="80"/>
      <c r="F343" s="73">
        <f>+D343*E343</f>
        <v>0</v>
      </c>
      <c r="G343" s="80"/>
      <c r="H343" s="73">
        <f t="shared" ref="H343" si="3">+F343-G343</f>
        <v>0</v>
      </c>
    </row>
    <row r="344" spans="2:17" x14ac:dyDescent="0.25">
      <c r="C344" s="72" t="s">
        <v>7586</v>
      </c>
      <c r="D344" s="74"/>
      <c r="E344" s="74"/>
      <c r="F344" s="74"/>
      <c r="G344" s="73">
        <f>+G343</f>
        <v>0</v>
      </c>
      <c r="H344" s="73">
        <f>+H343</f>
        <v>0</v>
      </c>
    </row>
    <row r="348" spans="2:17" x14ac:dyDescent="0.25">
      <c r="D348" s="453" t="s">
        <v>9618</v>
      </c>
      <c r="E348" s="453"/>
      <c r="F348" s="453"/>
    </row>
    <row r="349" spans="2:17" x14ac:dyDescent="0.25">
      <c r="D349" s="453"/>
      <c r="E349" s="453"/>
      <c r="F349" s="453"/>
    </row>
    <row r="360" spans="2:17" x14ac:dyDescent="0.25">
      <c r="C360" s="100" t="s">
        <v>9437</v>
      </c>
    </row>
    <row r="362" spans="2:17" ht="15.75" x14ac:dyDescent="0.25">
      <c r="B362" s="271" t="s">
        <v>7689</v>
      </c>
      <c r="C362" s="271" t="s">
        <v>7689</v>
      </c>
      <c r="D362" s="271"/>
      <c r="E362" s="271"/>
      <c r="F362" s="271"/>
      <c r="G362" s="271"/>
      <c r="H362" s="271"/>
      <c r="I362" s="271"/>
      <c r="J362" s="271"/>
      <c r="K362" s="271"/>
      <c r="L362" s="271"/>
      <c r="M362" s="271"/>
      <c r="N362" s="271"/>
      <c r="O362" s="271"/>
      <c r="P362" s="271"/>
      <c r="Q362" s="271"/>
    </row>
    <row r="366" spans="2:17" x14ac:dyDescent="0.25">
      <c r="C366" s="20" t="s">
        <v>9307</v>
      </c>
      <c r="D366" s="349"/>
      <c r="E366" s="402"/>
      <c r="F366" s="402"/>
      <c r="G366" s="402"/>
      <c r="H366" s="402"/>
      <c r="I366" s="402"/>
      <c r="J366" s="402"/>
      <c r="K366" s="350"/>
    </row>
    <row r="368" spans="2:17" x14ac:dyDescent="0.25">
      <c r="C368" s="20" t="s">
        <v>7694</v>
      </c>
      <c r="D368" s="78"/>
      <c r="F368" s="20" t="s">
        <v>7695</v>
      </c>
      <c r="H368" s="430"/>
      <c r="I368" s="431"/>
    </row>
    <row r="371" spans="3:11" x14ac:dyDescent="0.25">
      <c r="C371" s="115" t="s">
        <v>9308</v>
      </c>
      <c r="D371" s="115"/>
      <c r="E371" s="451"/>
      <c r="F371" s="451"/>
      <c r="G371" s="451"/>
      <c r="H371" s="451"/>
      <c r="I371" s="451"/>
      <c r="J371" s="451"/>
      <c r="K371" s="451"/>
    </row>
    <row r="372" spans="3:11" x14ac:dyDescent="0.25">
      <c r="C372" s="124"/>
      <c r="D372" s="125"/>
      <c r="E372" s="104"/>
      <c r="F372" s="452"/>
      <c r="G372" s="452"/>
      <c r="H372" s="104"/>
      <c r="I372" s="104"/>
      <c r="J372" s="104"/>
    </row>
    <row r="373" spans="3:11" x14ac:dyDescent="0.25">
      <c r="C373" s="124" t="s">
        <v>9309</v>
      </c>
      <c r="D373" s="447"/>
      <c r="E373" s="447"/>
      <c r="F373" s="447"/>
      <c r="G373" s="447"/>
      <c r="H373" s="447"/>
      <c r="I373" s="447"/>
      <c r="J373" s="447"/>
      <c r="K373" s="447"/>
    </row>
    <row r="374" spans="3:11" x14ac:dyDescent="0.25">
      <c r="C374" s="124"/>
      <c r="D374" s="125"/>
      <c r="E374" s="104"/>
      <c r="F374" s="104"/>
      <c r="G374" s="104"/>
      <c r="H374" s="104"/>
      <c r="I374" s="104"/>
      <c r="J374" s="104"/>
    </row>
    <row r="375" spans="3:11" x14ac:dyDescent="0.25">
      <c r="C375" s="124" t="s">
        <v>9310</v>
      </c>
      <c r="D375" s="447"/>
      <c r="E375" s="447"/>
      <c r="F375" s="447"/>
      <c r="G375" s="104"/>
      <c r="H375" s="104"/>
      <c r="I375" s="104"/>
      <c r="J375" s="104"/>
    </row>
    <row r="376" spans="3:11" x14ac:dyDescent="0.25">
      <c r="C376" s="124"/>
      <c r="D376" s="125"/>
      <c r="E376" s="104"/>
      <c r="F376" s="104"/>
      <c r="G376" s="104"/>
      <c r="H376" s="104"/>
      <c r="I376" s="104"/>
      <c r="J376" s="104"/>
    </row>
    <row r="377" spans="3:11" ht="15.75" customHeight="1" x14ac:dyDescent="0.25">
      <c r="C377" s="104"/>
      <c r="D377" s="104"/>
      <c r="E377" s="104"/>
      <c r="F377" s="104"/>
      <c r="G377" s="104"/>
      <c r="H377" s="104"/>
      <c r="I377" s="104"/>
      <c r="J377" s="104"/>
    </row>
    <row r="378" spans="3:11" x14ac:dyDescent="0.25">
      <c r="C378" s="414" t="s">
        <v>9195</v>
      </c>
      <c r="D378" s="415"/>
      <c r="E378" s="415"/>
      <c r="F378" s="415"/>
      <c r="G378" s="415"/>
      <c r="H378" s="415"/>
      <c r="I378" s="415"/>
      <c r="J378" s="416"/>
    </row>
    <row r="380" spans="3:11" x14ac:dyDescent="0.25">
      <c r="C380" s="20" t="s">
        <v>7566</v>
      </c>
      <c r="D380" s="274"/>
      <c r="E380" s="282"/>
      <c r="F380" s="282"/>
      <c r="G380" s="282"/>
      <c r="H380" s="282"/>
      <c r="I380" s="275"/>
    </row>
    <row r="382" spans="3:11" x14ac:dyDescent="0.25">
      <c r="C382" s="20" t="s">
        <v>7567</v>
      </c>
      <c r="D382" s="79"/>
      <c r="F382" s="20" t="s">
        <v>7568</v>
      </c>
      <c r="G382" s="274"/>
      <c r="H382" s="275"/>
    </row>
    <row r="383" spans="3:11" x14ac:dyDescent="0.25">
      <c r="C383" s="20"/>
      <c r="D383" s="76" t="str">
        <f>IF(D382&gt;0,VLOOKUP(D382,Tablas!K275:L298,2,FALSE),"")</f>
        <v/>
      </c>
      <c r="E383" s="19" t="str">
        <f>IF(D382&gt;0,VLOOKUP(D382,Tablas!K275:M298,3,FALSE),"")</f>
        <v/>
      </c>
      <c r="F383" s="20"/>
      <c r="G383" s="58"/>
    </row>
    <row r="385" spans="2:17" x14ac:dyDescent="0.25">
      <c r="C385" s="20" t="s">
        <v>7570</v>
      </c>
      <c r="D385" s="79"/>
      <c r="F385" s="20" t="s">
        <v>9226</v>
      </c>
      <c r="G385" s="274"/>
      <c r="H385" s="275"/>
    </row>
    <row r="387" spans="2:17" x14ac:dyDescent="0.25">
      <c r="C387" s="20" t="s">
        <v>7569</v>
      </c>
      <c r="D387" s="79"/>
      <c r="F387" s="20" t="s">
        <v>1180</v>
      </c>
      <c r="G387" s="424" t="str">
        <f>IF(G382&gt;0,VLOOKUP(I387,Tablas!Y274:AC2816,5,FALSE),"")</f>
        <v/>
      </c>
      <c r="H387" s="425"/>
      <c r="I387" s="19" t="str">
        <f>G382&amp;D382</f>
        <v/>
      </c>
    </row>
    <row r="390" spans="2:17" ht="15.75" x14ac:dyDescent="0.25">
      <c r="B390" s="271" t="s">
        <v>9201</v>
      </c>
      <c r="C390" s="271"/>
      <c r="D390" s="271"/>
      <c r="E390" s="271"/>
      <c r="F390" s="271"/>
      <c r="G390" s="271"/>
      <c r="H390" s="271"/>
      <c r="I390" s="271"/>
      <c r="J390" s="271"/>
      <c r="K390" s="271"/>
      <c r="L390" s="271"/>
      <c r="M390" s="271"/>
      <c r="N390" s="271"/>
      <c r="O390" s="271"/>
      <c r="P390" s="271"/>
      <c r="Q390" s="271"/>
    </row>
    <row r="393" spans="2:17" x14ac:dyDescent="0.25">
      <c r="D393" s="102" t="s">
        <v>9202</v>
      </c>
      <c r="E393" s="102" t="s">
        <v>9203</v>
      </c>
    </row>
    <row r="394" spans="2:17" x14ac:dyDescent="0.25">
      <c r="C394" s="64" t="s">
        <v>9204</v>
      </c>
      <c r="D394" s="64"/>
      <c r="E394" s="64"/>
    </row>
    <row r="395" spans="2:17" x14ac:dyDescent="0.25">
      <c r="C395" s="64" t="s">
        <v>7585</v>
      </c>
      <c r="D395" s="64"/>
      <c r="E395" s="64"/>
    </row>
    <row r="396" spans="2:17" x14ac:dyDescent="0.25">
      <c r="C396" s="102" t="s">
        <v>7586</v>
      </c>
      <c r="D396" s="64">
        <f>+D394+D395</f>
        <v>0</v>
      </c>
      <c r="E396" s="64">
        <f>+E394+E395</f>
        <v>0</v>
      </c>
    </row>
    <row r="399" spans="2:17" ht="15.75" x14ac:dyDescent="0.25">
      <c r="B399" s="271" t="s">
        <v>9279</v>
      </c>
      <c r="C399" s="271"/>
      <c r="D399" s="271"/>
      <c r="E399" s="271"/>
      <c r="F399" s="271"/>
      <c r="G399" s="271"/>
      <c r="H399" s="271"/>
      <c r="I399" s="271"/>
      <c r="J399" s="271"/>
      <c r="K399" s="271"/>
      <c r="L399" s="271"/>
      <c r="M399" s="271"/>
      <c r="N399" s="271"/>
      <c r="O399" s="271"/>
      <c r="P399" s="271"/>
      <c r="Q399" s="271"/>
    </row>
    <row r="401" spans="2:17" x14ac:dyDescent="0.25">
      <c r="C401" s="355" t="s">
        <v>9280</v>
      </c>
      <c r="D401" s="355"/>
      <c r="E401" s="355"/>
      <c r="F401" s="355"/>
      <c r="G401" s="355"/>
      <c r="H401" s="191"/>
    </row>
    <row r="403" spans="2:17" x14ac:dyDescent="0.25">
      <c r="C403" s="20" t="str">
        <f>IF(H401="SI","¿Cuántos? *","")</f>
        <v/>
      </c>
      <c r="D403" s="191"/>
    </row>
    <row r="405" spans="2:17" x14ac:dyDescent="0.25">
      <c r="C405" s="288" t="str">
        <f>IF(H401="SI","¿En qué puestos serán incorporados? *","")</f>
        <v/>
      </c>
      <c r="D405" s="288"/>
      <c r="E405" s="289"/>
      <c r="F405" s="289"/>
      <c r="G405" s="289"/>
      <c r="H405" s="289"/>
      <c r="I405" s="289"/>
      <c r="J405" s="289"/>
      <c r="K405" s="289"/>
      <c r="L405" s="289"/>
      <c r="M405" s="289"/>
      <c r="N405" s="289"/>
      <c r="O405" s="289"/>
      <c r="P405" s="289"/>
    </row>
    <row r="407" spans="2:17" x14ac:dyDescent="0.25">
      <c r="C407" s="355" t="str">
        <f>IF(H401="SI","Indique a que grupo pertenecen los desocupados a incorporar *:","")</f>
        <v/>
      </c>
      <c r="D407" s="355"/>
      <c r="E407" s="355"/>
      <c r="F407" s="27"/>
    </row>
    <row r="409" spans="2:17" x14ac:dyDescent="0.25">
      <c r="C409" s="38"/>
      <c r="D409" s="38"/>
      <c r="E409" s="192" t="str">
        <f>IF(H401="SI","18 a 24 años","")</f>
        <v/>
      </c>
      <c r="F409" s="192" t="str">
        <f>IF(H401="SI","25 a 44 años","")</f>
        <v/>
      </c>
      <c r="G409" s="192" t="str">
        <f>IF(H401="SI","Mayores de 45 años","")</f>
        <v/>
      </c>
      <c r="H409" s="192" t="str">
        <f>IF(H401="SI","Total","")</f>
        <v/>
      </c>
      <c r="J409" s="288" t="s">
        <v>9648</v>
      </c>
      <c r="K409" s="288"/>
      <c r="L409" s="288"/>
      <c r="M409" s="288"/>
      <c r="N409" s="288"/>
      <c r="O409" s="288"/>
      <c r="P409" s="448"/>
    </row>
    <row r="410" spans="2:17" x14ac:dyDescent="0.25">
      <c r="C410" s="395" t="str">
        <f>IF(H401="SI","En general","")</f>
        <v/>
      </c>
      <c r="D410" s="395"/>
      <c r="E410" s="213"/>
      <c r="F410" s="213"/>
      <c r="G410" s="213"/>
      <c r="H410" s="214" t="str">
        <f>IF(H401="SI",+E410+F410+G410,"")</f>
        <v/>
      </c>
      <c r="J410" s="288"/>
      <c r="K410" s="288"/>
      <c r="L410" s="288"/>
      <c r="M410" s="288"/>
      <c r="N410" s="288"/>
      <c r="O410" s="288"/>
      <c r="P410" s="449"/>
    </row>
    <row r="411" spans="2:17" x14ac:dyDescent="0.25">
      <c r="C411" s="395" t="str">
        <f>IF(H401="SI","Con Discapacidad ","")</f>
        <v/>
      </c>
      <c r="D411" s="395"/>
      <c r="E411" s="213"/>
      <c r="F411" s="213"/>
      <c r="G411" s="213"/>
      <c r="H411" s="214" t="str">
        <f>IF(H401="SI",+E411+F411+G411,"")</f>
        <v/>
      </c>
      <c r="J411" s="288"/>
      <c r="K411" s="288"/>
      <c r="L411" s="288"/>
      <c r="M411" s="288"/>
      <c r="N411" s="288"/>
      <c r="O411" s="288"/>
      <c r="P411" s="450"/>
    </row>
    <row r="412" spans="2:17" x14ac:dyDescent="0.25">
      <c r="C412" s="395" t="str">
        <f>IF(H401="SI","Incluidos en el Seguro de Capacitación y Empleo (SCyE)","")</f>
        <v/>
      </c>
      <c r="D412" s="395"/>
      <c r="E412" s="213"/>
      <c r="F412" s="213"/>
      <c r="G412" s="213"/>
      <c r="H412" s="214" t="str">
        <f>IF(H401="SI",+E412+F412+G412,"")</f>
        <v/>
      </c>
    </row>
    <row r="413" spans="2:17" x14ac:dyDescent="0.25">
      <c r="C413" s="386" t="str">
        <f>IF(H401="SI","Total","")</f>
        <v/>
      </c>
      <c r="D413" s="386"/>
      <c r="E413" s="214" t="str">
        <f>IF(H401="SI",+E410+E411+E412,"")</f>
        <v/>
      </c>
      <c r="F413" s="214" t="str">
        <f>IF(H401="SI",+F412+F411+F410,"")</f>
        <v/>
      </c>
      <c r="G413" s="214" t="str">
        <f>IF(H401="SI",+G412+G411+G410,"")</f>
        <v/>
      </c>
      <c r="H413" s="214" t="str">
        <f>IF(H401="SI",+H410+H411+H412,"")</f>
        <v/>
      </c>
    </row>
    <row r="416" spans="2:17" ht="15.75" x14ac:dyDescent="0.25">
      <c r="B416" s="271" t="s">
        <v>9311</v>
      </c>
      <c r="C416" s="271"/>
      <c r="D416" s="271"/>
      <c r="E416" s="271"/>
      <c r="F416" s="271"/>
      <c r="G416" s="271"/>
      <c r="H416" s="271"/>
      <c r="I416" s="271"/>
      <c r="J416" s="271"/>
      <c r="K416" s="271"/>
      <c r="L416" s="271"/>
      <c r="M416" s="271"/>
      <c r="N416" s="271"/>
      <c r="O416" s="271"/>
      <c r="P416" s="271"/>
      <c r="Q416" s="271"/>
    </row>
    <row r="419" spans="2:17" x14ac:dyDescent="0.25">
      <c r="C419" s="58"/>
      <c r="D419" s="195" t="s">
        <v>9202</v>
      </c>
      <c r="E419" s="193" t="s">
        <v>9203</v>
      </c>
    </row>
    <row r="420" spans="2:17" x14ac:dyDescent="0.25">
      <c r="C420" s="196" t="s">
        <v>9312</v>
      </c>
      <c r="D420" s="127"/>
      <c r="E420" s="127"/>
    </row>
    <row r="421" spans="2:17" x14ac:dyDescent="0.25">
      <c r="C421" s="73" t="s">
        <v>9313</v>
      </c>
      <c r="D421" s="127"/>
      <c r="E421" s="127"/>
    </row>
    <row r="422" spans="2:17" x14ac:dyDescent="0.25">
      <c r="C422" s="195" t="s">
        <v>7586</v>
      </c>
      <c r="D422" s="128">
        <f>SUM(D420:D421)</f>
        <v>0</v>
      </c>
      <c r="E422" s="128">
        <f>SUM(E420:E421)</f>
        <v>0</v>
      </c>
    </row>
    <row r="425" spans="2:17" ht="15.75" x14ac:dyDescent="0.25">
      <c r="B425" s="271" t="s">
        <v>9274</v>
      </c>
      <c r="C425" s="271"/>
      <c r="D425" s="271"/>
      <c r="E425" s="271"/>
      <c r="F425" s="271"/>
      <c r="G425" s="271"/>
      <c r="H425" s="271"/>
      <c r="I425" s="271"/>
      <c r="J425" s="271"/>
      <c r="K425" s="271"/>
      <c r="L425" s="271"/>
      <c r="M425" s="271"/>
      <c r="N425" s="271"/>
      <c r="O425" s="271"/>
      <c r="P425" s="271"/>
      <c r="Q425" s="271"/>
    </row>
    <row r="427" spans="2:17" ht="30" x14ac:dyDescent="0.25">
      <c r="C427" s="38"/>
      <c r="D427" s="38"/>
      <c r="E427" s="192" t="s">
        <v>9314</v>
      </c>
      <c r="F427" s="192" t="s">
        <v>9315</v>
      </c>
      <c r="G427" s="192" t="s">
        <v>9316</v>
      </c>
      <c r="H427" s="192" t="s">
        <v>9317</v>
      </c>
      <c r="I427" s="192" t="s">
        <v>7600</v>
      </c>
      <c r="J427" s="192" t="s">
        <v>7586</v>
      </c>
      <c r="L427" s="26"/>
    </row>
    <row r="428" spans="2:17" x14ac:dyDescent="0.25">
      <c r="C428" s="397" t="str">
        <f>IF('Empresa Cooperativa'!D282=Tablas!C274,"Gerentes",IF('Empresa Cooperativa'!D282=Tablas!C275,"Cantidad de asociados a capacitar",""))</f>
        <v>Gerentes</v>
      </c>
      <c r="D428" s="397"/>
      <c r="E428" s="129"/>
      <c r="F428" s="129"/>
      <c r="G428" s="129"/>
      <c r="H428" s="129"/>
      <c r="I428" s="129"/>
      <c r="J428" s="131">
        <f>SUM(E428:I428)</f>
        <v>0</v>
      </c>
      <c r="L428" s="26"/>
    </row>
    <row r="429" spans="2:17" x14ac:dyDescent="0.25">
      <c r="C429" s="398" t="str">
        <f>IF('Empresa Cooperativa'!D282=Tablas!C274,"Mandos Medios (supervisores, jefes de área, etc.)","")</f>
        <v>Mandos Medios (supervisores, jefes de área, etc.)</v>
      </c>
      <c r="D429" s="398"/>
      <c r="E429" s="129"/>
      <c r="F429" s="129"/>
      <c r="G429" s="129"/>
      <c r="H429" s="129"/>
      <c r="I429" s="129"/>
      <c r="J429" s="131">
        <f>SUM(E429:I429)</f>
        <v>0</v>
      </c>
      <c r="L429" s="26"/>
    </row>
    <row r="430" spans="2:17" x14ac:dyDescent="0.25">
      <c r="C430" s="398" t="str">
        <f>IF('Empresa Cooperativa'!D282=Tablas!C274,"Operativos","")</f>
        <v>Operativos</v>
      </c>
      <c r="D430" s="398"/>
      <c r="E430" s="129"/>
      <c r="F430" s="129"/>
      <c r="G430" s="129"/>
      <c r="H430" s="129"/>
      <c r="I430" s="129"/>
      <c r="J430" s="131">
        <f>SUM(E430:I430)</f>
        <v>0</v>
      </c>
      <c r="L430" s="26"/>
    </row>
    <row r="431" spans="2:17" x14ac:dyDescent="0.25">
      <c r="C431" s="386" t="s">
        <v>7586</v>
      </c>
      <c r="D431" s="386"/>
      <c r="E431" s="130">
        <f t="shared" ref="E431:J431" si="4">SUM(E428:E430)</f>
        <v>0</v>
      </c>
      <c r="F431" s="130">
        <f t="shared" si="4"/>
        <v>0</v>
      </c>
      <c r="G431" s="130">
        <f t="shared" si="4"/>
        <v>0</v>
      </c>
      <c r="H431" s="130">
        <f t="shared" si="4"/>
        <v>0</v>
      </c>
      <c r="I431" s="130">
        <f t="shared" si="4"/>
        <v>0</v>
      </c>
      <c r="J431" s="130">
        <f t="shared" si="4"/>
        <v>0</v>
      </c>
      <c r="L431" s="26"/>
    </row>
    <row r="433" spans="2:17" ht="15.75" x14ac:dyDescent="0.25">
      <c r="B433" s="271" t="s">
        <v>9205</v>
      </c>
      <c r="C433" s="271"/>
      <c r="D433" s="271"/>
      <c r="E433" s="271"/>
      <c r="F433" s="271"/>
      <c r="G433" s="271"/>
      <c r="H433" s="271"/>
      <c r="I433" s="271"/>
      <c r="J433" s="271"/>
      <c r="K433" s="271"/>
      <c r="L433" s="271"/>
      <c r="M433" s="271"/>
      <c r="N433" s="271"/>
      <c r="O433" s="271"/>
      <c r="P433" s="271"/>
      <c r="Q433" s="271"/>
    </row>
    <row r="435" spans="2:17" x14ac:dyDescent="0.25">
      <c r="D435" s="193" t="str">
        <f>IF(D421&gt;0,"Organismo patrocinado","")</f>
        <v/>
      </c>
      <c r="E435" s="193" t="str">
        <f>IF(D421&gt;0,"Dotacion de personal","")</f>
        <v/>
      </c>
      <c r="F435" s="193" t="str">
        <f>IF(D421&gt;0,"Cantidad de personas informadas a capacitar","")</f>
        <v/>
      </c>
      <c r="G435" s="193" t="str">
        <f>IF(D421&gt;0,"Cantidad de personas a capacitar en el curso","")</f>
        <v/>
      </c>
    </row>
    <row r="436" spans="2:17" x14ac:dyDescent="0.25">
      <c r="D436" s="196"/>
      <c r="E436" s="196"/>
      <c r="F436" s="196"/>
      <c r="G436" s="198"/>
    </row>
    <row r="437" spans="2:17" x14ac:dyDescent="0.25">
      <c r="D437" s="196"/>
      <c r="E437" s="196"/>
      <c r="F437" s="196"/>
      <c r="G437" s="198"/>
    </row>
    <row r="438" spans="2:17" x14ac:dyDescent="0.25">
      <c r="D438" s="196"/>
      <c r="E438" s="196"/>
      <c r="F438" s="196"/>
      <c r="G438" s="198"/>
    </row>
    <row r="439" spans="2:17" x14ac:dyDescent="0.25">
      <c r="D439" s="196"/>
      <c r="E439" s="196"/>
      <c r="F439" s="196"/>
      <c r="G439" s="198"/>
    </row>
    <row r="440" spans="2:17" x14ac:dyDescent="0.25">
      <c r="D440" s="196"/>
      <c r="E440" s="196"/>
      <c r="F440" s="196"/>
      <c r="G440" s="198"/>
    </row>
    <row r="441" spans="2:17" x14ac:dyDescent="0.25">
      <c r="D441" s="196"/>
      <c r="E441" s="196"/>
      <c r="F441" s="196"/>
      <c r="G441" s="198"/>
    </row>
    <row r="442" spans="2:17" x14ac:dyDescent="0.25">
      <c r="D442" s="196"/>
      <c r="E442" s="196"/>
      <c r="F442" s="196"/>
      <c r="G442" s="198"/>
    </row>
    <row r="443" spans="2:17" x14ac:dyDescent="0.25">
      <c r="D443" s="196"/>
      <c r="E443" s="196"/>
      <c r="F443" s="196"/>
      <c r="G443" s="198"/>
    </row>
    <row r="444" spans="2:17" x14ac:dyDescent="0.25">
      <c r="D444" s="196"/>
      <c r="E444" s="196"/>
      <c r="F444" s="196"/>
      <c r="G444" s="198"/>
    </row>
    <row r="445" spans="2:17" x14ac:dyDescent="0.25">
      <c r="D445" s="196"/>
      <c r="E445" s="196"/>
      <c r="F445" s="196"/>
      <c r="G445" s="198"/>
    </row>
    <row r="446" spans="2:17" x14ac:dyDescent="0.25">
      <c r="D446" s="196"/>
      <c r="E446" s="196"/>
      <c r="F446" s="196"/>
      <c r="G446" s="198"/>
    </row>
    <row r="447" spans="2:17" x14ac:dyDescent="0.25">
      <c r="D447" s="196"/>
      <c r="E447" s="196"/>
      <c r="F447" s="196"/>
      <c r="G447" s="198"/>
    </row>
    <row r="448" spans="2:17" x14ac:dyDescent="0.25">
      <c r="D448" s="196"/>
      <c r="E448" s="196"/>
      <c r="F448" s="196"/>
      <c r="G448" s="198"/>
    </row>
    <row r="449" spans="2:17" x14ac:dyDescent="0.25">
      <c r="D449" s="196"/>
      <c r="E449" s="196"/>
      <c r="F449" s="196"/>
      <c r="G449" s="198"/>
    </row>
    <row r="450" spans="2:17" x14ac:dyDescent="0.25">
      <c r="D450" s="387" t="str">
        <f>IF(D421&gt;0,"Total","")</f>
        <v/>
      </c>
      <c r="E450" s="387"/>
      <c r="F450" s="387"/>
      <c r="G450" s="196" t="str">
        <f>IF(D421&gt;0,SUM(G436:G449),"")</f>
        <v/>
      </c>
    </row>
    <row r="455" spans="2:17" x14ac:dyDescent="0.25">
      <c r="C455" s="103"/>
      <c r="D455" s="103"/>
      <c r="E455" s="103"/>
      <c r="F455" s="192" t="str">
        <f>IF(D421&gt;0,"Producción / Operaciones ","")</f>
        <v/>
      </c>
      <c r="G455" s="192" t="str">
        <f>IF(D421&gt;0,"Comercial y ventas","")</f>
        <v/>
      </c>
      <c r="H455" s="192" t="str">
        <f>IF(D421&gt;0,"Administración y finanzas","")</f>
        <v/>
      </c>
      <c r="I455" s="192" t="str">
        <f>IF(D421&gt;0,"Recursos Humanos","")</f>
        <v/>
      </c>
      <c r="J455" s="192" t="str">
        <f>IF(D421&gt;0,"Otros","")</f>
        <v/>
      </c>
      <c r="K455" s="192" t="str">
        <f>IF(D421&gt;0,"TOTAL","")</f>
        <v/>
      </c>
    </row>
    <row r="456" spans="2:17" x14ac:dyDescent="0.25">
      <c r="C456" s="388" t="str">
        <f>IF(AND('Empresa Cooperativa'!D686=Tablas!C678,D421&gt;0),"Gerentes",IF(AND(D421&gt;0,'Empresa Cooperativa'!D686=Tablas!C679),"Cantidad de asociados a capacitar",""))</f>
        <v/>
      </c>
      <c r="D456" s="388"/>
      <c r="E456" s="388"/>
      <c r="F456" s="215"/>
      <c r="G456" s="215"/>
      <c r="H456" s="215"/>
      <c r="I456" s="215"/>
      <c r="J456" s="215"/>
      <c r="K456" s="131" t="str">
        <f>IF(D421&gt;0,SUM(F456:J456),"")</f>
        <v/>
      </c>
    </row>
    <row r="457" spans="2:17" x14ac:dyDescent="0.25">
      <c r="C457" s="389" t="str">
        <f>IF(AND(D421&gt;0,'Empresa Cooperativa'!D686=Tablas!C678),"Mandos Medios (supervisores, jefes de área, etc.)","")</f>
        <v/>
      </c>
      <c r="D457" s="389"/>
      <c r="E457" s="389"/>
      <c r="F457" s="215"/>
      <c r="G457" s="215"/>
      <c r="H457" s="215"/>
      <c r="I457" s="215"/>
      <c r="J457" s="215"/>
      <c r="K457" s="131" t="str">
        <f>IF(D421&gt;0,SUM(F457:J457),"")</f>
        <v/>
      </c>
    </row>
    <row r="458" spans="2:17" x14ac:dyDescent="0.25">
      <c r="C458" s="389" t="str">
        <f>IF(AND(D421&gt;0,'Empresa Cooperativa'!D686=Tablas!C678),"Operativos","")</f>
        <v/>
      </c>
      <c r="D458" s="389"/>
      <c r="E458" s="389"/>
      <c r="F458" s="215"/>
      <c r="G458" s="215"/>
      <c r="H458" s="215"/>
      <c r="I458" s="215"/>
      <c r="J458" s="215"/>
      <c r="K458" s="131" t="str">
        <f>IF(D421&gt;0,SUM(F458:J458),"")</f>
        <v/>
      </c>
    </row>
    <row r="459" spans="2:17" x14ac:dyDescent="0.25">
      <c r="C459" s="386" t="str">
        <f>IF(D421&gt;0,"Total","")</f>
        <v/>
      </c>
      <c r="D459" s="386"/>
      <c r="E459" s="386"/>
      <c r="F459" s="130" t="str">
        <f>IF(D421&gt;0,SUM(F456:F458),"")</f>
        <v/>
      </c>
      <c r="G459" s="130" t="str">
        <f>IF(D421&gt;0,SUM(G456:G458),"")</f>
        <v/>
      </c>
      <c r="H459" s="130" t="str">
        <f>IF(D421&gt;0,SUM(H456:H458),"")</f>
        <v/>
      </c>
      <c r="I459" s="130" t="str">
        <f>IF(D421&gt;0,SUM(I456:I458),"")</f>
        <v/>
      </c>
      <c r="J459" s="130" t="str">
        <f>IF(D421&gt;0,SUM(J456:J458),"")</f>
        <v/>
      </c>
      <c r="K459" s="130" t="str">
        <f>IF(D421&gt;0,SUM(K456:K458),"")</f>
        <v/>
      </c>
    </row>
    <row r="460" spans="2:17" x14ac:dyDescent="0.25">
      <c r="C460" s="58"/>
      <c r="D460" s="58"/>
      <c r="E460" s="58"/>
      <c r="F460" s="58"/>
      <c r="G460" s="58"/>
      <c r="H460" s="58"/>
      <c r="I460" s="58"/>
      <c r="J460" s="58"/>
      <c r="K460" s="58"/>
    </row>
    <row r="463" spans="2:17" ht="15.75" x14ac:dyDescent="0.25">
      <c r="B463" s="271" t="s">
        <v>9210</v>
      </c>
      <c r="C463" s="271"/>
      <c r="D463" s="271"/>
      <c r="E463" s="271"/>
      <c r="F463" s="271"/>
      <c r="G463" s="271"/>
      <c r="H463" s="271"/>
      <c r="I463" s="271"/>
      <c r="J463" s="271"/>
      <c r="K463" s="271"/>
      <c r="L463" s="271"/>
      <c r="M463" s="271"/>
      <c r="N463" s="271"/>
      <c r="O463" s="271"/>
      <c r="P463" s="271"/>
      <c r="Q463" s="271"/>
    </row>
    <row r="465" spans="2:17" x14ac:dyDescent="0.25">
      <c r="C465" s="20" t="s">
        <v>9212</v>
      </c>
    </row>
    <row r="467" spans="2:17" x14ac:dyDescent="0.25">
      <c r="C467" s="341"/>
      <c r="D467" s="342"/>
      <c r="E467" s="342"/>
      <c r="F467" s="342"/>
      <c r="G467" s="342"/>
      <c r="H467" s="342"/>
      <c r="I467" s="342"/>
      <c r="J467" s="342"/>
      <c r="K467" s="342"/>
      <c r="L467" s="342"/>
      <c r="M467" s="342"/>
      <c r="N467" s="342"/>
      <c r="O467" s="342"/>
      <c r="P467" s="343"/>
    </row>
    <row r="468" spans="2:17" x14ac:dyDescent="0.25">
      <c r="C468" s="344"/>
      <c r="D468" s="304"/>
      <c r="E468" s="304"/>
      <c r="F468" s="304"/>
      <c r="G468" s="304"/>
      <c r="H468" s="304"/>
      <c r="I468" s="304"/>
      <c r="J468" s="304"/>
      <c r="K468" s="304"/>
      <c r="L468" s="304"/>
      <c r="M468" s="304"/>
      <c r="N468" s="304"/>
      <c r="O468" s="304"/>
      <c r="P468" s="345"/>
    </row>
    <row r="469" spans="2:17" x14ac:dyDescent="0.25">
      <c r="C469" s="344"/>
      <c r="D469" s="304"/>
      <c r="E469" s="304"/>
      <c r="F469" s="304"/>
      <c r="G469" s="304"/>
      <c r="H469" s="304"/>
      <c r="I469" s="304"/>
      <c r="J469" s="304"/>
      <c r="K469" s="304"/>
      <c r="L469" s="304"/>
      <c r="M469" s="304"/>
      <c r="N469" s="304"/>
      <c r="O469" s="304"/>
      <c r="P469" s="345"/>
    </row>
    <row r="470" spans="2:17" x14ac:dyDescent="0.25">
      <c r="C470" s="344"/>
      <c r="D470" s="304"/>
      <c r="E470" s="304"/>
      <c r="F470" s="304"/>
      <c r="G470" s="304"/>
      <c r="H470" s="304"/>
      <c r="I470" s="304"/>
      <c r="J470" s="304"/>
      <c r="K470" s="304"/>
      <c r="L470" s="304"/>
      <c r="M470" s="304"/>
      <c r="N470" s="304"/>
      <c r="O470" s="304"/>
      <c r="P470" s="345"/>
    </row>
    <row r="471" spans="2:17" x14ac:dyDescent="0.25">
      <c r="C471" s="344"/>
      <c r="D471" s="304"/>
      <c r="E471" s="304"/>
      <c r="F471" s="304"/>
      <c r="G471" s="304"/>
      <c r="H471" s="304"/>
      <c r="I471" s="304"/>
      <c r="J471" s="304"/>
      <c r="K471" s="304"/>
      <c r="L471" s="304"/>
      <c r="M471" s="304"/>
      <c r="N471" s="304"/>
      <c r="O471" s="304"/>
      <c r="P471" s="345"/>
    </row>
    <row r="472" spans="2:17" x14ac:dyDescent="0.25">
      <c r="C472" s="346"/>
      <c r="D472" s="347"/>
      <c r="E472" s="347"/>
      <c r="F472" s="347"/>
      <c r="G472" s="347"/>
      <c r="H472" s="347"/>
      <c r="I472" s="347"/>
      <c r="J472" s="347"/>
      <c r="K472" s="347"/>
      <c r="L472" s="347"/>
      <c r="M472" s="347"/>
      <c r="N472" s="347"/>
      <c r="O472" s="347"/>
      <c r="P472" s="348"/>
    </row>
    <row r="475" spans="2:17" ht="15.75" x14ac:dyDescent="0.25">
      <c r="B475" s="271" t="s">
        <v>9305</v>
      </c>
      <c r="C475" s="271"/>
      <c r="D475" s="271"/>
      <c r="E475" s="271"/>
      <c r="F475" s="271"/>
      <c r="G475" s="271"/>
      <c r="H475" s="271"/>
      <c r="I475" s="271"/>
      <c r="J475" s="271"/>
      <c r="K475" s="271"/>
      <c r="L475" s="271"/>
      <c r="M475" s="271"/>
      <c r="N475" s="271"/>
      <c r="O475" s="271"/>
      <c r="P475" s="271"/>
      <c r="Q475" s="271"/>
    </row>
    <row r="477" spans="2:17" ht="45" x14ac:dyDescent="0.25">
      <c r="C477" s="72" t="s">
        <v>9215</v>
      </c>
      <c r="D477" s="72" t="s">
        <v>9216</v>
      </c>
      <c r="E477" s="72" t="s">
        <v>9217</v>
      </c>
      <c r="F477" s="72" t="s">
        <v>9218</v>
      </c>
      <c r="G477" s="72" t="s">
        <v>9219</v>
      </c>
      <c r="H477" s="72" t="s">
        <v>9220</v>
      </c>
    </row>
    <row r="478" spans="2:17" x14ac:dyDescent="0.25">
      <c r="C478" s="123" t="s">
        <v>9318</v>
      </c>
      <c r="D478" s="73">
        <f>E396</f>
        <v>0</v>
      </c>
      <c r="E478" s="80"/>
      <c r="F478" s="73">
        <f>+D478*E478</f>
        <v>0</v>
      </c>
      <c r="G478" s="80"/>
      <c r="H478" s="73">
        <f t="shared" ref="H478:H479" si="5">+F478-G478</f>
        <v>0</v>
      </c>
    </row>
    <row r="479" spans="2:17" x14ac:dyDescent="0.25">
      <c r="C479" s="72" t="s">
        <v>7586</v>
      </c>
      <c r="D479" s="74"/>
      <c r="E479" s="74"/>
      <c r="F479" s="74"/>
      <c r="G479" s="73">
        <f>+G478</f>
        <v>0</v>
      </c>
      <c r="H479" s="73">
        <f t="shared" si="5"/>
        <v>0</v>
      </c>
    </row>
    <row r="483" spans="3:6" x14ac:dyDescent="0.25">
      <c r="D483" s="453" t="s">
        <v>9618</v>
      </c>
      <c r="E483" s="453"/>
      <c r="F483" s="453"/>
    </row>
    <row r="484" spans="3:6" x14ac:dyDescent="0.25">
      <c r="D484" s="453"/>
      <c r="E484" s="453"/>
      <c r="F484" s="453"/>
    </row>
    <row r="495" spans="3:6" x14ac:dyDescent="0.25">
      <c r="C495" s="100" t="s">
        <v>9438</v>
      </c>
    </row>
    <row r="497" spans="2:17" ht="15.75" x14ac:dyDescent="0.25">
      <c r="B497" s="271" t="s">
        <v>7689</v>
      </c>
      <c r="C497" s="271" t="s">
        <v>7689</v>
      </c>
      <c r="D497" s="271"/>
      <c r="E497" s="271"/>
      <c r="F497" s="271"/>
      <c r="G497" s="271"/>
      <c r="H497" s="271"/>
      <c r="I497" s="271"/>
      <c r="J497" s="271"/>
      <c r="K497" s="271"/>
      <c r="L497" s="271"/>
      <c r="M497" s="271"/>
      <c r="N497" s="271"/>
      <c r="O497" s="271"/>
      <c r="P497" s="271"/>
      <c r="Q497" s="271"/>
    </row>
    <row r="501" spans="2:17" x14ac:dyDescent="0.25">
      <c r="C501" s="20" t="s">
        <v>9307</v>
      </c>
      <c r="D501" s="349"/>
      <c r="E501" s="402"/>
      <c r="F501" s="402"/>
      <c r="G501" s="402"/>
      <c r="H501" s="402"/>
      <c r="I501" s="402"/>
      <c r="J501" s="402"/>
      <c r="K501" s="350"/>
    </row>
    <row r="503" spans="2:17" x14ac:dyDescent="0.25">
      <c r="C503" s="20" t="s">
        <v>7694</v>
      </c>
      <c r="D503" s="78"/>
      <c r="F503" s="20" t="s">
        <v>7695</v>
      </c>
      <c r="H503" s="430"/>
      <c r="I503" s="431"/>
    </row>
    <row r="506" spans="2:17" x14ac:dyDescent="0.25">
      <c r="C506" s="115" t="s">
        <v>9308</v>
      </c>
      <c r="D506" s="115"/>
      <c r="E506" s="451"/>
      <c r="F506" s="451"/>
      <c r="G506" s="451"/>
      <c r="H506" s="451"/>
      <c r="I506" s="451"/>
      <c r="J506" s="451"/>
      <c r="K506" s="451"/>
    </row>
    <row r="507" spans="2:17" x14ac:dyDescent="0.25">
      <c r="C507" s="124"/>
      <c r="D507" s="125"/>
      <c r="E507" s="104"/>
      <c r="F507" s="452"/>
      <c r="G507" s="452"/>
      <c r="H507" s="104"/>
      <c r="I507" s="104"/>
      <c r="J507" s="104"/>
    </row>
    <row r="508" spans="2:17" x14ac:dyDescent="0.25">
      <c r="C508" s="124" t="s">
        <v>9309</v>
      </c>
      <c r="D508" s="447"/>
      <c r="E508" s="447"/>
      <c r="F508" s="447"/>
      <c r="G508" s="447"/>
      <c r="H508" s="447"/>
      <c r="I508" s="447"/>
      <c r="J508" s="447"/>
      <c r="K508" s="447"/>
    </row>
    <row r="509" spans="2:17" x14ac:dyDescent="0.25">
      <c r="C509" s="124"/>
      <c r="D509" s="125"/>
      <c r="E509" s="104"/>
      <c r="F509" s="104"/>
      <c r="G509" s="104"/>
      <c r="H509" s="104"/>
      <c r="I509" s="104"/>
      <c r="J509" s="104"/>
    </row>
    <row r="510" spans="2:17" x14ac:dyDescent="0.25">
      <c r="C510" s="124" t="s">
        <v>9310</v>
      </c>
      <c r="D510" s="447"/>
      <c r="E510" s="447"/>
      <c r="F510" s="447"/>
      <c r="G510" s="104"/>
      <c r="H510" s="104"/>
      <c r="I510" s="104"/>
      <c r="J510" s="104"/>
    </row>
    <row r="511" spans="2:17" x14ac:dyDescent="0.25">
      <c r="C511" s="124"/>
      <c r="D511" s="125"/>
      <c r="E511" s="104"/>
      <c r="F511" s="104"/>
      <c r="G511" s="104"/>
      <c r="H511" s="104"/>
      <c r="I511" s="104"/>
      <c r="J511" s="104"/>
    </row>
    <row r="512" spans="2:17" ht="15.75" customHeight="1" x14ac:dyDescent="0.25">
      <c r="C512" s="104"/>
      <c r="D512" s="104"/>
      <c r="E512" s="104"/>
      <c r="F512" s="104"/>
      <c r="G512" s="104"/>
      <c r="H512" s="104"/>
      <c r="I512" s="104"/>
      <c r="J512" s="104"/>
    </row>
    <row r="513" spans="2:17" x14ac:dyDescent="0.25">
      <c r="C513" s="414" t="s">
        <v>9195</v>
      </c>
      <c r="D513" s="415"/>
      <c r="E513" s="415"/>
      <c r="F513" s="415"/>
      <c r="G513" s="415"/>
      <c r="H513" s="415"/>
      <c r="I513" s="415"/>
      <c r="J513" s="416"/>
    </row>
    <row r="515" spans="2:17" x14ac:dyDescent="0.25">
      <c r="C515" s="20" t="s">
        <v>7566</v>
      </c>
      <c r="D515" s="274"/>
      <c r="E515" s="282"/>
      <c r="F515" s="282"/>
      <c r="G515" s="282"/>
      <c r="H515" s="282"/>
      <c r="I515" s="275"/>
    </row>
    <row r="517" spans="2:17" x14ac:dyDescent="0.25">
      <c r="C517" s="20" t="s">
        <v>7567</v>
      </c>
      <c r="D517" s="79"/>
      <c r="F517" s="20" t="s">
        <v>7568</v>
      </c>
      <c r="G517" s="274"/>
      <c r="H517" s="275"/>
    </row>
    <row r="518" spans="2:17" x14ac:dyDescent="0.25">
      <c r="C518" s="20"/>
      <c r="D518" s="76" t="str">
        <f>IF(D517&gt;0,VLOOKUP(D517,Tablas!K410:L433,2,FALSE),"")</f>
        <v/>
      </c>
      <c r="E518" s="19" t="str">
        <f>IF(D517&gt;0,VLOOKUP(D517,Tablas!K410:M433,3,FALSE),"")</f>
        <v/>
      </c>
      <c r="F518" s="20"/>
      <c r="G518" s="58"/>
    </row>
    <row r="520" spans="2:17" x14ac:dyDescent="0.25">
      <c r="C520" s="20" t="s">
        <v>7570</v>
      </c>
      <c r="D520" s="79"/>
      <c r="F520" s="20" t="s">
        <v>9226</v>
      </c>
      <c r="G520" s="274"/>
      <c r="H520" s="275"/>
    </row>
    <row r="522" spans="2:17" x14ac:dyDescent="0.25">
      <c r="C522" s="20" t="s">
        <v>7569</v>
      </c>
      <c r="D522" s="79"/>
      <c r="F522" s="20" t="s">
        <v>1180</v>
      </c>
      <c r="G522" s="424" t="str">
        <f>IF(G517&gt;0,VLOOKUP(I522,Tablas!Y409:AC2951,5,FALSE),"")</f>
        <v/>
      </c>
      <c r="H522" s="425"/>
      <c r="I522" s="19" t="str">
        <f>G517&amp;D517</f>
        <v/>
      </c>
    </row>
    <row r="525" spans="2:17" ht="15.75" x14ac:dyDescent="0.25">
      <c r="B525" s="271" t="s">
        <v>9201</v>
      </c>
      <c r="C525" s="271"/>
      <c r="D525" s="271"/>
      <c r="E525" s="271"/>
      <c r="F525" s="271"/>
      <c r="G525" s="271"/>
      <c r="H525" s="271"/>
      <c r="I525" s="271"/>
      <c r="J525" s="271"/>
      <c r="K525" s="271"/>
      <c r="L525" s="271"/>
      <c r="M525" s="271"/>
      <c r="N525" s="271"/>
      <c r="O525" s="271"/>
      <c r="P525" s="271"/>
      <c r="Q525" s="271"/>
    </row>
    <row r="528" spans="2:17" x14ac:dyDescent="0.25">
      <c r="D528" s="102" t="s">
        <v>9202</v>
      </c>
      <c r="E528" s="102" t="s">
        <v>9203</v>
      </c>
    </row>
    <row r="529" spans="2:17" x14ac:dyDescent="0.25">
      <c r="C529" s="64" t="s">
        <v>9204</v>
      </c>
      <c r="D529" s="64"/>
      <c r="E529" s="64"/>
    </row>
    <row r="530" spans="2:17" x14ac:dyDescent="0.25">
      <c r="C530" s="64" t="s">
        <v>7585</v>
      </c>
      <c r="D530" s="64"/>
      <c r="E530" s="64"/>
    </row>
    <row r="531" spans="2:17" x14ac:dyDescent="0.25">
      <c r="C531" s="102" t="s">
        <v>7586</v>
      </c>
      <c r="D531" s="64">
        <f>+D529+D530</f>
        <v>0</v>
      </c>
      <c r="E531" s="64">
        <f>+E529+E530</f>
        <v>0</v>
      </c>
    </row>
    <row r="534" spans="2:17" ht="15.75" x14ac:dyDescent="0.25">
      <c r="B534" s="271" t="s">
        <v>9279</v>
      </c>
      <c r="C534" s="271"/>
      <c r="D534" s="271"/>
      <c r="E534" s="271"/>
      <c r="F534" s="271"/>
      <c r="G534" s="271"/>
      <c r="H534" s="271"/>
      <c r="I534" s="271"/>
      <c r="J534" s="271"/>
      <c r="K534" s="271"/>
      <c r="L534" s="271"/>
      <c r="M534" s="271"/>
      <c r="N534" s="271"/>
      <c r="O534" s="271"/>
      <c r="P534" s="271"/>
      <c r="Q534" s="271"/>
    </row>
    <row r="536" spans="2:17" x14ac:dyDescent="0.25">
      <c r="C536" s="355" t="s">
        <v>9280</v>
      </c>
      <c r="D536" s="355"/>
      <c r="E536" s="355"/>
      <c r="F536" s="355"/>
      <c r="G536" s="355"/>
      <c r="H536" s="191"/>
    </row>
    <row r="538" spans="2:17" x14ac:dyDescent="0.25">
      <c r="C538" s="20" t="str">
        <f>IF(H536="SI","¿Cuántos? *","")</f>
        <v/>
      </c>
      <c r="D538" s="191"/>
    </row>
    <row r="540" spans="2:17" x14ac:dyDescent="0.25">
      <c r="C540" s="288" t="str">
        <f>IF(H536="SI","¿En qué puestos serán incorporados? *","")</f>
        <v/>
      </c>
      <c r="D540" s="288"/>
      <c r="E540" s="289"/>
      <c r="F540" s="289"/>
      <c r="G540" s="289"/>
      <c r="H540" s="289"/>
      <c r="I540" s="289"/>
      <c r="J540" s="289"/>
      <c r="K540" s="289"/>
      <c r="L540" s="289"/>
      <c r="M540" s="289"/>
      <c r="N540" s="289"/>
      <c r="O540" s="289"/>
      <c r="P540" s="289"/>
    </row>
    <row r="542" spans="2:17" x14ac:dyDescent="0.25">
      <c r="C542" s="355" t="str">
        <f>IF(H536="SI","Indique a que grupo pertenecen los desocupados a incorporar *:","")</f>
        <v/>
      </c>
      <c r="D542" s="355"/>
      <c r="E542" s="355"/>
      <c r="F542" s="27"/>
    </row>
    <row r="544" spans="2:17" x14ac:dyDescent="0.25">
      <c r="C544" s="38"/>
      <c r="D544" s="38"/>
      <c r="E544" s="192" t="str">
        <f>IF(H536="SI","18 a 24 años","")</f>
        <v/>
      </c>
      <c r="F544" s="192" t="str">
        <f>IF(H536="SI","25 a 44 años","")</f>
        <v/>
      </c>
      <c r="G544" s="192" t="str">
        <f>IF(H536="SI","Mayores de 45 años","")</f>
        <v/>
      </c>
      <c r="H544" s="192" t="str">
        <f>IF(H536="SI","Total","")</f>
        <v/>
      </c>
      <c r="J544" s="288" t="s">
        <v>9648</v>
      </c>
      <c r="K544" s="288"/>
      <c r="L544" s="288"/>
      <c r="M544" s="288"/>
      <c r="N544" s="288"/>
      <c r="O544" s="288"/>
      <c r="P544" s="448"/>
    </row>
    <row r="545" spans="2:17" x14ac:dyDescent="0.25">
      <c r="C545" s="395" t="str">
        <f>IF(H536="SI","En general","")</f>
        <v/>
      </c>
      <c r="D545" s="395"/>
      <c r="E545" s="213"/>
      <c r="F545" s="213"/>
      <c r="G545" s="213"/>
      <c r="H545" s="214" t="str">
        <f>IF(H536="SI",+E545+F545+G545,"")</f>
        <v/>
      </c>
      <c r="J545" s="288"/>
      <c r="K545" s="288"/>
      <c r="L545" s="288"/>
      <c r="M545" s="288"/>
      <c r="N545" s="288"/>
      <c r="O545" s="288"/>
      <c r="P545" s="449"/>
    </row>
    <row r="546" spans="2:17" x14ac:dyDescent="0.25">
      <c r="C546" s="395" t="str">
        <f>IF(H536="SI","Con Discapacidad ","")</f>
        <v/>
      </c>
      <c r="D546" s="395"/>
      <c r="E546" s="213"/>
      <c r="F546" s="213"/>
      <c r="G546" s="213"/>
      <c r="H546" s="214" t="str">
        <f>IF(H536="SI",+E546+F546+G546,"")</f>
        <v/>
      </c>
      <c r="J546" s="288"/>
      <c r="K546" s="288"/>
      <c r="L546" s="288"/>
      <c r="M546" s="288"/>
      <c r="N546" s="288"/>
      <c r="O546" s="288"/>
      <c r="P546" s="450"/>
    </row>
    <row r="547" spans="2:17" x14ac:dyDescent="0.25">
      <c r="C547" s="395" t="str">
        <f>IF(H536="SI","Incluidos en el Seguro de Capacitación y Empleo (SCyE)","")</f>
        <v/>
      </c>
      <c r="D547" s="395"/>
      <c r="E547" s="213"/>
      <c r="F547" s="213"/>
      <c r="G547" s="213"/>
      <c r="H547" s="214" t="str">
        <f>IF(H536="SI",+E547+F547+G547,"")</f>
        <v/>
      </c>
    </row>
    <row r="548" spans="2:17" x14ac:dyDescent="0.25">
      <c r="C548" s="386" t="str">
        <f>IF(H536="SI","Total","")</f>
        <v/>
      </c>
      <c r="D548" s="386"/>
      <c r="E548" s="214" t="str">
        <f>IF(H536="SI",+E545+E546+E547,"")</f>
        <v/>
      </c>
      <c r="F548" s="214" t="str">
        <f>IF(H536="SI",+F547+F546+F545,"")</f>
        <v/>
      </c>
      <c r="G548" s="214" t="str">
        <f>IF(H536="SI",+G547+G546+G545,"")</f>
        <v/>
      </c>
      <c r="H548" s="214" t="str">
        <f>IF(H536="SI",+H545+H546+H547,"")</f>
        <v/>
      </c>
    </row>
    <row r="551" spans="2:17" ht="15.75" x14ac:dyDescent="0.25">
      <c r="B551" s="271" t="s">
        <v>9311</v>
      </c>
      <c r="C551" s="271"/>
      <c r="D551" s="271"/>
      <c r="E551" s="271"/>
      <c r="F551" s="271"/>
      <c r="G551" s="271"/>
      <c r="H551" s="271"/>
      <c r="I551" s="271"/>
      <c r="J551" s="271"/>
      <c r="K551" s="271"/>
      <c r="L551" s="271"/>
      <c r="M551" s="271"/>
      <c r="N551" s="271"/>
      <c r="O551" s="271"/>
      <c r="P551" s="271"/>
      <c r="Q551" s="271"/>
    </row>
    <row r="554" spans="2:17" x14ac:dyDescent="0.25">
      <c r="C554" s="58"/>
      <c r="D554" s="195" t="s">
        <v>9202</v>
      </c>
      <c r="E554" s="193" t="s">
        <v>9203</v>
      </c>
    </row>
    <row r="555" spans="2:17" x14ac:dyDescent="0.25">
      <c r="C555" s="196" t="s">
        <v>9312</v>
      </c>
      <c r="D555" s="127"/>
      <c r="E555" s="127"/>
    </row>
    <row r="556" spans="2:17" x14ac:dyDescent="0.25">
      <c r="C556" s="73" t="s">
        <v>9313</v>
      </c>
      <c r="D556" s="127"/>
      <c r="E556" s="127"/>
    </row>
    <row r="557" spans="2:17" x14ac:dyDescent="0.25">
      <c r="C557" s="195" t="s">
        <v>7586</v>
      </c>
      <c r="D557" s="128">
        <f>SUM(D555:D556)</f>
        <v>0</v>
      </c>
      <c r="E557" s="128">
        <f>SUM(E555:E556)</f>
        <v>0</v>
      </c>
    </row>
    <row r="560" spans="2:17" ht="15.75" x14ac:dyDescent="0.25">
      <c r="B560" s="271" t="s">
        <v>9274</v>
      </c>
      <c r="C560" s="271"/>
      <c r="D560" s="271"/>
      <c r="E560" s="271"/>
      <c r="F560" s="271"/>
      <c r="G560" s="271"/>
      <c r="H560" s="271"/>
      <c r="I560" s="271"/>
      <c r="J560" s="271"/>
      <c r="K560" s="271"/>
      <c r="L560" s="271"/>
      <c r="M560" s="271"/>
      <c r="N560" s="271"/>
      <c r="O560" s="271"/>
      <c r="P560" s="271"/>
      <c r="Q560" s="271"/>
    </row>
    <row r="562" spans="2:17" ht="30" x14ac:dyDescent="0.25">
      <c r="C562" s="38"/>
      <c r="D562" s="38"/>
      <c r="E562" s="192" t="s">
        <v>9314</v>
      </c>
      <c r="F562" s="192" t="s">
        <v>9315</v>
      </c>
      <c r="G562" s="192" t="s">
        <v>9316</v>
      </c>
      <c r="H562" s="192" t="s">
        <v>9317</v>
      </c>
      <c r="I562" s="192" t="s">
        <v>7600</v>
      </c>
      <c r="J562" s="192" t="s">
        <v>7586</v>
      </c>
      <c r="L562" s="26"/>
    </row>
    <row r="563" spans="2:17" x14ac:dyDescent="0.25">
      <c r="C563" s="397" t="str">
        <f>IF('Empresa Cooperativa'!D417=Tablas!C409,"Gerentes",IF('Empresa Cooperativa'!D417=Tablas!C410,"Cantidad de asociados a capacitar",""))</f>
        <v>Gerentes</v>
      </c>
      <c r="D563" s="397"/>
      <c r="E563" s="129"/>
      <c r="F563" s="129"/>
      <c r="G563" s="129"/>
      <c r="H563" s="129"/>
      <c r="I563" s="129"/>
      <c r="J563" s="131">
        <f>SUM(E563:I563)</f>
        <v>0</v>
      </c>
      <c r="L563" s="26"/>
    </row>
    <row r="564" spans="2:17" x14ac:dyDescent="0.25">
      <c r="C564" s="398" t="str">
        <f>IF('Empresa Cooperativa'!D417=Tablas!C409,"Mandos Medios (supervisores, jefes de área, etc.)","")</f>
        <v>Mandos Medios (supervisores, jefes de área, etc.)</v>
      </c>
      <c r="D564" s="398"/>
      <c r="E564" s="129"/>
      <c r="F564" s="129"/>
      <c r="G564" s="129"/>
      <c r="H564" s="129"/>
      <c r="I564" s="129"/>
      <c r="J564" s="131">
        <f>SUM(E564:I564)</f>
        <v>0</v>
      </c>
      <c r="L564" s="26"/>
    </row>
    <row r="565" spans="2:17" x14ac:dyDescent="0.25">
      <c r="C565" s="398" t="str">
        <f>IF('Empresa Cooperativa'!D417=Tablas!C409,"Operativos","")</f>
        <v>Operativos</v>
      </c>
      <c r="D565" s="398"/>
      <c r="E565" s="129"/>
      <c r="F565" s="129"/>
      <c r="G565" s="129"/>
      <c r="H565" s="129"/>
      <c r="I565" s="129"/>
      <c r="J565" s="131">
        <f>SUM(E565:I565)</f>
        <v>0</v>
      </c>
      <c r="L565" s="26"/>
    </row>
    <row r="566" spans="2:17" x14ac:dyDescent="0.25">
      <c r="C566" s="386" t="s">
        <v>7586</v>
      </c>
      <c r="D566" s="386"/>
      <c r="E566" s="130">
        <f t="shared" ref="E566:J566" si="6">SUM(E563:E565)</f>
        <v>0</v>
      </c>
      <c r="F566" s="130">
        <f t="shared" si="6"/>
        <v>0</v>
      </c>
      <c r="G566" s="130">
        <f t="shared" si="6"/>
        <v>0</v>
      </c>
      <c r="H566" s="130">
        <f t="shared" si="6"/>
        <v>0</v>
      </c>
      <c r="I566" s="130">
        <f t="shared" si="6"/>
        <v>0</v>
      </c>
      <c r="J566" s="130">
        <f t="shared" si="6"/>
        <v>0</v>
      </c>
      <c r="L566" s="26"/>
    </row>
    <row r="568" spans="2:17" ht="15.75" x14ac:dyDescent="0.25">
      <c r="B568" s="271" t="s">
        <v>9205</v>
      </c>
      <c r="C568" s="271"/>
      <c r="D568" s="271"/>
      <c r="E568" s="271"/>
      <c r="F568" s="271"/>
      <c r="G568" s="271"/>
      <c r="H568" s="271"/>
      <c r="I568" s="271"/>
      <c r="J568" s="271"/>
      <c r="K568" s="271"/>
      <c r="L568" s="271"/>
      <c r="M568" s="271"/>
      <c r="N568" s="271"/>
      <c r="O568" s="271"/>
      <c r="P568" s="271"/>
      <c r="Q568" s="271"/>
    </row>
    <row r="570" spans="2:17" x14ac:dyDescent="0.25">
      <c r="D570" s="193" t="str">
        <f>IF(D556&gt;0,"Organismo patrocinado","")</f>
        <v/>
      </c>
      <c r="E570" s="193" t="str">
        <f>IF(D556&gt;0,"Dotacion de personal","")</f>
        <v/>
      </c>
      <c r="F570" s="193" t="str">
        <f>IF(D556&gt;0,"Cantidad de personas informadas a capacitar","")</f>
        <v/>
      </c>
      <c r="G570" s="193" t="str">
        <f>IF(D556&gt;0,"Cantidad de personas a capacitar en el curso","")</f>
        <v/>
      </c>
    </row>
    <row r="571" spans="2:17" x14ac:dyDescent="0.25">
      <c r="D571" s="196"/>
      <c r="E571" s="196"/>
      <c r="F571" s="196"/>
      <c r="G571" s="198"/>
    </row>
    <row r="572" spans="2:17" x14ac:dyDescent="0.25">
      <c r="D572" s="196"/>
      <c r="E572" s="196"/>
      <c r="F572" s="196"/>
      <c r="G572" s="198"/>
    </row>
    <row r="573" spans="2:17" x14ac:dyDescent="0.25">
      <c r="D573" s="196"/>
      <c r="E573" s="196"/>
      <c r="F573" s="196"/>
      <c r="G573" s="198"/>
    </row>
    <row r="574" spans="2:17" x14ac:dyDescent="0.25">
      <c r="D574" s="196"/>
      <c r="E574" s="196"/>
      <c r="F574" s="196"/>
      <c r="G574" s="198"/>
    </row>
    <row r="575" spans="2:17" x14ac:dyDescent="0.25">
      <c r="D575" s="196"/>
      <c r="E575" s="196"/>
      <c r="F575" s="196"/>
      <c r="G575" s="198"/>
    </row>
    <row r="576" spans="2:17" x14ac:dyDescent="0.25">
      <c r="D576" s="196"/>
      <c r="E576" s="196"/>
      <c r="F576" s="196"/>
      <c r="G576" s="198"/>
    </row>
    <row r="577" spans="3:11" x14ac:dyDescent="0.25">
      <c r="D577" s="196"/>
      <c r="E577" s="196"/>
      <c r="F577" s="196"/>
      <c r="G577" s="198"/>
    </row>
    <row r="578" spans="3:11" x14ac:dyDescent="0.25">
      <c r="D578" s="196"/>
      <c r="E578" s="196"/>
      <c r="F578" s="196"/>
      <c r="G578" s="198"/>
    </row>
    <row r="579" spans="3:11" x14ac:dyDescent="0.25">
      <c r="D579" s="196"/>
      <c r="E579" s="196"/>
      <c r="F579" s="196"/>
      <c r="G579" s="198"/>
    </row>
    <row r="580" spans="3:11" x14ac:dyDescent="0.25">
      <c r="D580" s="196"/>
      <c r="E580" s="196"/>
      <c r="F580" s="196"/>
      <c r="G580" s="198"/>
    </row>
    <row r="581" spans="3:11" x14ac:dyDescent="0.25">
      <c r="D581" s="196"/>
      <c r="E581" s="196"/>
      <c r="F581" s="196"/>
      <c r="G581" s="198"/>
    </row>
    <row r="582" spans="3:11" x14ac:dyDescent="0.25">
      <c r="D582" s="196"/>
      <c r="E582" s="196"/>
      <c r="F582" s="196"/>
      <c r="G582" s="198"/>
    </row>
    <row r="583" spans="3:11" x14ac:dyDescent="0.25">
      <c r="D583" s="196"/>
      <c r="E583" s="196"/>
      <c r="F583" s="196"/>
      <c r="G583" s="198"/>
    </row>
    <row r="584" spans="3:11" x14ac:dyDescent="0.25">
      <c r="D584" s="196"/>
      <c r="E584" s="196"/>
      <c r="F584" s="196"/>
      <c r="G584" s="198"/>
    </row>
    <row r="585" spans="3:11" x14ac:dyDescent="0.25">
      <c r="D585" s="387" t="str">
        <f>IF(D556&gt;0,"Total","")</f>
        <v/>
      </c>
      <c r="E585" s="387"/>
      <c r="F585" s="387"/>
      <c r="G585" s="196" t="str">
        <f>IF(D556&gt;0,SUM(G571:G584),"")</f>
        <v/>
      </c>
    </row>
    <row r="590" spans="3:11" x14ac:dyDescent="0.25">
      <c r="C590" s="103"/>
      <c r="D590" s="103"/>
      <c r="E590" s="103"/>
      <c r="F590" s="192" t="str">
        <f>IF(D556&gt;0,"Producción / Operaciones ","")</f>
        <v/>
      </c>
      <c r="G590" s="192" t="str">
        <f>IF(D556&gt;0,"Comercial y ventas","")</f>
        <v/>
      </c>
      <c r="H590" s="192" t="str">
        <f>IF(D556&gt;0,"Administración y finanzas","")</f>
        <v/>
      </c>
      <c r="I590" s="192" t="str">
        <f>IF(D556&gt;0,"Recursos Humanos","")</f>
        <v/>
      </c>
      <c r="J590" s="192" t="str">
        <f>IF(D556&gt;0,"Otros","")</f>
        <v/>
      </c>
      <c r="K590" s="192" t="str">
        <f>IF(D556&gt;0,"TOTAL","")</f>
        <v/>
      </c>
    </row>
    <row r="591" spans="3:11" x14ac:dyDescent="0.25">
      <c r="C591" s="388" t="str">
        <f>IF(AND('Empresa Cooperativa'!D821=Tablas!C813,D556&gt;0),"Gerentes",IF(AND(D556&gt;0,'Empresa Cooperativa'!D821=Tablas!C814),"Cantidad de asociados a capacitar",""))</f>
        <v/>
      </c>
      <c r="D591" s="388"/>
      <c r="E591" s="388"/>
      <c r="F591" s="215"/>
      <c r="G591" s="215"/>
      <c r="H591" s="215"/>
      <c r="I591" s="215"/>
      <c r="J591" s="215"/>
      <c r="K591" s="131" t="str">
        <f>IF(D556&gt;0,SUM(F591:J591),"")</f>
        <v/>
      </c>
    </row>
    <row r="592" spans="3:11" x14ac:dyDescent="0.25">
      <c r="C592" s="389" t="str">
        <f>IF(AND(D556&gt;0,'Empresa Cooperativa'!D821=Tablas!C813),"Mandos Medios (supervisores, jefes de área, etc.)","")</f>
        <v/>
      </c>
      <c r="D592" s="389"/>
      <c r="E592" s="389"/>
      <c r="F592" s="215"/>
      <c r="G592" s="215"/>
      <c r="H592" s="215"/>
      <c r="I592" s="215"/>
      <c r="J592" s="215"/>
      <c r="K592" s="131" t="str">
        <f>IF(D556&gt;0,SUM(F592:J592),"")</f>
        <v/>
      </c>
    </row>
    <row r="593" spans="2:17" x14ac:dyDescent="0.25">
      <c r="C593" s="389" t="str">
        <f>IF(AND(D556&gt;0,'Empresa Cooperativa'!D821=Tablas!C813),"Operativos","")</f>
        <v/>
      </c>
      <c r="D593" s="389"/>
      <c r="E593" s="389"/>
      <c r="F593" s="215"/>
      <c r="G593" s="215"/>
      <c r="H593" s="215"/>
      <c r="I593" s="215"/>
      <c r="J593" s="215"/>
      <c r="K593" s="131" t="str">
        <f>IF(D556&gt;0,SUM(F593:J593),"")</f>
        <v/>
      </c>
    </row>
    <row r="594" spans="2:17" x14ac:dyDescent="0.25">
      <c r="C594" s="386" t="str">
        <f>IF(D556&gt;0,"Total","")</f>
        <v/>
      </c>
      <c r="D594" s="386"/>
      <c r="E594" s="386"/>
      <c r="F594" s="130" t="str">
        <f>IF(D556&gt;0,SUM(F591:F593),"")</f>
        <v/>
      </c>
      <c r="G594" s="130" t="str">
        <f>IF(D556&gt;0,SUM(G591:G593),"")</f>
        <v/>
      </c>
      <c r="H594" s="130" t="str">
        <f>IF(D556&gt;0,SUM(H591:H593),"")</f>
        <v/>
      </c>
      <c r="I594" s="130" t="str">
        <f>IF(D556&gt;0,SUM(I591:I593),"")</f>
        <v/>
      </c>
      <c r="J594" s="130" t="str">
        <f>IF(D556&gt;0,SUM(J591:J593),"")</f>
        <v/>
      </c>
      <c r="K594" s="130" t="str">
        <f>IF(D556&gt;0,SUM(K591:K593),"")</f>
        <v/>
      </c>
    </row>
    <row r="595" spans="2:17" x14ac:dyDescent="0.25">
      <c r="C595" s="58"/>
      <c r="D595" s="58"/>
      <c r="E595" s="58"/>
      <c r="F595" s="58"/>
      <c r="G595" s="58"/>
      <c r="H595" s="58"/>
      <c r="I595" s="58"/>
      <c r="J595" s="58"/>
      <c r="K595" s="58"/>
    </row>
    <row r="598" spans="2:17" ht="15.75" x14ac:dyDescent="0.25">
      <c r="B598" s="271" t="s">
        <v>9210</v>
      </c>
      <c r="C598" s="271"/>
      <c r="D598" s="271"/>
      <c r="E598" s="271"/>
      <c r="F598" s="271"/>
      <c r="G598" s="271"/>
      <c r="H598" s="271"/>
      <c r="I598" s="271"/>
      <c r="J598" s="271"/>
      <c r="K598" s="271"/>
      <c r="L598" s="271"/>
      <c r="M598" s="271"/>
      <c r="N598" s="271"/>
      <c r="O598" s="271"/>
      <c r="P598" s="271"/>
      <c r="Q598" s="271"/>
    </row>
    <row r="600" spans="2:17" x14ac:dyDescent="0.25">
      <c r="C600" s="20" t="s">
        <v>9212</v>
      </c>
    </row>
    <row r="602" spans="2:17" x14ac:dyDescent="0.25">
      <c r="C602" s="341"/>
      <c r="D602" s="342"/>
      <c r="E602" s="342"/>
      <c r="F602" s="342"/>
      <c r="G602" s="342"/>
      <c r="H602" s="342"/>
      <c r="I602" s="342"/>
      <c r="J602" s="342"/>
      <c r="K602" s="342"/>
      <c r="L602" s="342"/>
      <c r="M602" s="342"/>
      <c r="N602" s="342"/>
      <c r="O602" s="342"/>
      <c r="P602" s="343"/>
    </row>
    <row r="603" spans="2:17" x14ac:dyDescent="0.25">
      <c r="C603" s="344"/>
      <c r="D603" s="304"/>
      <c r="E603" s="304"/>
      <c r="F603" s="304"/>
      <c r="G603" s="304"/>
      <c r="H603" s="304"/>
      <c r="I603" s="304"/>
      <c r="J603" s="304"/>
      <c r="K603" s="304"/>
      <c r="L603" s="304"/>
      <c r="M603" s="304"/>
      <c r="N603" s="304"/>
      <c r="O603" s="304"/>
      <c r="P603" s="345"/>
    </row>
    <row r="604" spans="2:17" x14ac:dyDescent="0.25">
      <c r="C604" s="344"/>
      <c r="D604" s="304"/>
      <c r="E604" s="304"/>
      <c r="F604" s="304"/>
      <c r="G604" s="304"/>
      <c r="H604" s="304"/>
      <c r="I604" s="304"/>
      <c r="J604" s="304"/>
      <c r="K604" s="304"/>
      <c r="L604" s="304"/>
      <c r="M604" s="304"/>
      <c r="N604" s="304"/>
      <c r="O604" s="304"/>
      <c r="P604" s="345"/>
    </row>
    <row r="605" spans="2:17" x14ac:dyDescent="0.25">
      <c r="C605" s="344"/>
      <c r="D605" s="304"/>
      <c r="E605" s="304"/>
      <c r="F605" s="304"/>
      <c r="G605" s="304"/>
      <c r="H605" s="304"/>
      <c r="I605" s="304"/>
      <c r="J605" s="304"/>
      <c r="K605" s="304"/>
      <c r="L605" s="304"/>
      <c r="M605" s="304"/>
      <c r="N605" s="304"/>
      <c r="O605" s="304"/>
      <c r="P605" s="345"/>
    </row>
    <row r="606" spans="2:17" x14ac:dyDescent="0.25">
      <c r="C606" s="344"/>
      <c r="D606" s="304"/>
      <c r="E606" s="304"/>
      <c r="F606" s="304"/>
      <c r="G606" s="304"/>
      <c r="H606" s="304"/>
      <c r="I606" s="304"/>
      <c r="J606" s="304"/>
      <c r="K606" s="304"/>
      <c r="L606" s="304"/>
      <c r="M606" s="304"/>
      <c r="N606" s="304"/>
      <c r="O606" s="304"/>
      <c r="P606" s="345"/>
    </row>
    <row r="607" spans="2:17" x14ac:dyDescent="0.25">
      <c r="C607" s="346"/>
      <c r="D607" s="347"/>
      <c r="E607" s="347"/>
      <c r="F607" s="347"/>
      <c r="G607" s="347"/>
      <c r="H607" s="347"/>
      <c r="I607" s="347"/>
      <c r="J607" s="347"/>
      <c r="K607" s="347"/>
      <c r="L607" s="347"/>
      <c r="M607" s="347"/>
      <c r="N607" s="347"/>
      <c r="O607" s="347"/>
      <c r="P607" s="348"/>
    </row>
    <row r="610" spans="2:17" ht="15.75" x14ac:dyDescent="0.25">
      <c r="B610" s="271" t="s">
        <v>9305</v>
      </c>
      <c r="C610" s="271"/>
      <c r="D610" s="271"/>
      <c r="E610" s="271"/>
      <c r="F610" s="271"/>
      <c r="G610" s="271"/>
      <c r="H610" s="271"/>
      <c r="I610" s="271"/>
      <c r="J610" s="271"/>
      <c r="K610" s="271"/>
      <c r="L610" s="271"/>
      <c r="M610" s="271"/>
      <c r="N610" s="271"/>
      <c r="O610" s="271"/>
      <c r="P610" s="271"/>
      <c r="Q610" s="271"/>
    </row>
    <row r="612" spans="2:17" ht="45" x14ac:dyDescent="0.25">
      <c r="C612" s="72" t="s">
        <v>9215</v>
      </c>
      <c r="D612" s="72" t="s">
        <v>9216</v>
      </c>
      <c r="E612" s="72" t="s">
        <v>9217</v>
      </c>
      <c r="F612" s="72" t="s">
        <v>9218</v>
      </c>
      <c r="G612" s="72" t="s">
        <v>9219</v>
      </c>
      <c r="H612" s="72" t="s">
        <v>9220</v>
      </c>
    </row>
    <row r="613" spans="2:17" x14ac:dyDescent="0.25">
      <c r="C613" s="123" t="s">
        <v>9318</v>
      </c>
      <c r="D613" s="73">
        <f>E531</f>
        <v>0</v>
      </c>
      <c r="E613" s="80"/>
      <c r="F613" s="73">
        <f>+D613*E613</f>
        <v>0</v>
      </c>
      <c r="G613" s="80"/>
      <c r="H613" s="73">
        <f t="shared" ref="H613" si="7">+F613-G613</f>
        <v>0</v>
      </c>
    </row>
    <row r="614" spans="2:17" x14ac:dyDescent="0.25">
      <c r="C614" s="72" t="s">
        <v>7586</v>
      </c>
      <c r="D614" s="74"/>
      <c r="E614" s="74"/>
      <c r="F614" s="74"/>
      <c r="G614" s="73">
        <f>+G613</f>
        <v>0</v>
      </c>
      <c r="H614" s="73">
        <f>+H613</f>
        <v>0</v>
      </c>
    </row>
    <row r="618" spans="2:17" x14ac:dyDescent="0.25">
      <c r="D618" s="453" t="s">
        <v>9618</v>
      </c>
      <c r="E618" s="453"/>
      <c r="F618" s="453"/>
    </row>
    <row r="619" spans="2:17" x14ac:dyDescent="0.25">
      <c r="D619" s="453"/>
      <c r="E619" s="453"/>
      <c r="F619" s="453"/>
    </row>
    <row r="630" spans="2:17" x14ac:dyDescent="0.25">
      <c r="C630" s="100" t="s">
        <v>9439</v>
      </c>
    </row>
    <row r="632" spans="2:17" ht="15.75" x14ac:dyDescent="0.25">
      <c r="B632" s="271" t="s">
        <v>7689</v>
      </c>
      <c r="C632" s="271" t="s">
        <v>7689</v>
      </c>
      <c r="D632" s="271"/>
      <c r="E632" s="271"/>
      <c r="F632" s="271"/>
      <c r="G632" s="271"/>
      <c r="H632" s="271"/>
      <c r="I632" s="271"/>
      <c r="J632" s="271"/>
      <c r="K632" s="271"/>
      <c r="L632" s="271"/>
      <c r="M632" s="271"/>
      <c r="N632" s="271"/>
      <c r="O632" s="271"/>
      <c r="P632" s="271"/>
      <c r="Q632" s="271"/>
    </row>
    <row r="636" spans="2:17" x14ac:dyDescent="0.25">
      <c r="C636" s="20" t="s">
        <v>9307</v>
      </c>
      <c r="D636" s="349"/>
      <c r="E636" s="402"/>
      <c r="F636" s="402"/>
      <c r="G636" s="402"/>
      <c r="H636" s="402"/>
      <c r="I636" s="402"/>
      <c r="J636" s="402"/>
      <c r="K636" s="350"/>
    </row>
    <row r="638" spans="2:17" x14ac:dyDescent="0.25">
      <c r="C638" s="20" t="s">
        <v>7694</v>
      </c>
      <c r="D638" s="78"/>
      <c r="F638" s="20" t="s">
        <v>7695</v>
      </c>
      <c r="H638" s="430"/>
      <c r="I638" s="431"/>
    </row>
    <row r="641" spans="3:11" x14ac:dyDescent="0.25">
      <c r="C641" s="115" t="s">
        <v>9308</v>
      </c>
      <c r="D641" s="115"/>
      <c r="E641" s="451"/>
      <c r="F641" s="451"/>
      <c r="G641" s="451"/>
      <c r="H641" s="451"/>
      <c r="I641" s="451"/>
      <c r="J641" s="451"/>
      <c r="K641" s="451"/>
    </row>
    <row r="642" spans="3:11" x14ac:dyDescent="0.25">
      <c r="C642" s="124"/>
      <c r="D642" s="125"/>
      <c r="E642" s="104"/>
      <c r="F642" s="452"/>
      <c r="G642" s="452"/>
      <c r="H642" s="104"/>
      <c r="I642" s="104"/>
      <c r="J642" s="104"/>
    </row>
    <row r="643" spans="3:11" x14ac:dyDescent="0.25">
      <c r="C643" s="124" t="s">
        <v>9309</v>
      </c>
      <c r="D643" s="447"/>
      <c r="E643" s="447"/>
      <c r="F643" s="447"/>
      <c r="G643" s="447"/>
      <c r="H643" s="447"/>
      <c r="I643" s="447"/>
      <c r="J643" s="447"/>
      <c r="K643" s="447"/>
    </row>
    <row r="644" spans="3:11" x14ac:dyDescent="0.25">
      <c r="C644" s="124"/>
      <c r="D644" s="125"/>
      <c r="E644" s="104"/>
      <c r="F644" s="104"/>
      <c r="G644" s="104"/>
      <c r="H644" s="104"/>
      <c r="I644" s="104"/>
      <c r="J644" s="104"/>
    </row>
    <row r="645" spans="3:11" x14ac:dyDescent="0.25">
      <c r="C645" s="124" t="s">
        <v>9310</v>
      </c>
      <c r="D645" s="447"/>
      <c r="E645" s="447"/>
      <c r="F645" s="447"/>
      <c r="G645" s="104"/>
      <c r="H645" s="104"/>
      <c r="I645" s="104"/>
      <c r="J645" s="104"/>
    </row>
    <row r="646" spans="3:11" x14ac:dyDescent="0.25">
      <c r="C646" s="124"/>
      <c r="D646" s="125"/>
      <c r="E646" s="104"/>
      <c r="F646" s="104"/>
      <c r="G646" s="104"/>
      <c r="H646" s="104"/>
      <c r="I646" s="104"/>
      <c r="J646" s="104"/>
    </row>
    <row r="647" spans="3:11" ht="15.75" customHeight="1" x14ac:dyDescent="0.25">
      <c r="C647" s="104"/>
      <c r="D647" s="104"/>
      <c r="E647" s="104"/>
      <c r="F647" s="104"/>
      <c r="G647" s="104"/>
      <c r="H647" s="104"/>
      <c r="I647" s="104"/>
      <c r="J647" s="104"/>
    </row>
    <row r="648" spans="3:11" x14ac:dyDescent="0.25">
      <c r="C648" s="414" t="s">
        <v>9195</v>
      </c>
      <c r="D648" s="415"/>
      <c r="E648" s="415"/>
      <c r="F648" s="415"/>
      <c r="G648" s="415"/>
      <c r="H648" s="415"/>
      <c r="I648" s="415"/>
      <c r="J648" s="416"/>
    </row>
    <row r="650" spans="3:11" x14ac:dyDescent="0.25">
      <c r="C650" s="20" t="s">
        <v>7566</v>
      </c>
      <c r="D650" s="274"/>
      <c r="E650" s="282"/>
      <c r="F650" s="282"/>
      <c r="G650" s="282"/>
      <c r="H650" s="282"/>
      <c r="I650" s="275"/>
    </row>
    <row r="652" spans="3:11" x14ac:dyDescent="0.25">
      <c r="C652" s="20" t="s">
        <v>7567</v>
      </c>
      <c r="D652" s="79"/>
      <c r="F652" s="20" t="s">
        <v>7568</v>
      </c>
      <c r="G652" s="274"/>
      <c r="H652" s="275"/>
    </row>
    <row r="653" spans="3:11" x14ac:dyDescent="0.25">
      <c r="C653" s="20"/>
      <c r="D653" s="76" t="str">
        <f>IF(D652&gt;0,VLOOKUP(D652,Tablas!K545:L568,2,FALSE),"")</f>
        <v/>
      </c>
      <c r="E653" s="19" t="str">
        <f>IF(D652&gt;0,VLOOKUP(D652,Tablas!K545:M568,3,FALSE),"")</f>
        <v/>
      </c>
      <c r="F653" s="20"/>
      <c r="G653" s="58"/>
    </row>
    <row r="655" spans="3:11" x14ac:dyDescent="0.25">
      <c r="C655" s="20" t="s">
        <v>7570</v>
      </c>
      <c r="D655" s="79"/>
      <c r="F655" s="20" t="s">
        <v>9226</v>
      </c>
      <c r="G655" s="274"/>
      <c r="H655" s="275"/>
    </row>
    <row r="657" spans="2:17" x14ac:dyDescent="0.25">
      <c r="C657" s="20" t="s">
        <v>7569</v>
      </c>
      <c r="D657" s="79"/>
      <c r="F657" s="20" t="s">
        <v>1180</v>
      </c>
      <c r="G657" s="424" t="str">
        <f>IF(G652&gt;0,VLOOKUP(I657,Tablas!Y544:AC3086,5,FALSE),"")</f>
        <v/>
      </c>
      <c r="H657" s="425"/>
      <c r="I657" s="19" t="str">
        <f>G652&amp;D652</f>
        <v/>
      </c>
    </row>
    <row r="660" spans="2:17" ht="15.75" x14ac:dyDescent="0.25">
      <c r="B660" s="271" t="s">
        <v>9201</v>
      </c>
      <c r="C660" s="271"/>
      <c r="D660" s="271"/>
      <c r="E660" s="271"/>
      <c r="F660" s="271"/>
      <c r="G660" s="271"/>
      <c r="H660" s="271"/>
      <c r="I660" s="271"/>
      <c r="J660" s="271"/>
      <c r="K660" s="271"/>
      <c r="L660" s="271"/>
      <c r="M660" s="271"/>
      <c r="N660" s="271"/>
      <c r="O660" s="271"/>
      <c r="P660" s="271"/>
      <c r="Q660" s="271"/>
    </row>
    <row r="663" spans="2:17" x14ac:dyDescent="0.25">
      <c r="D663" s="102" t="s">
        <v>9202</v>
      </c>
      <c r="E663" s="102" t="s">
        <v>9203</v>
      </c>
    </row>
    <row r="664" spans="2:17" x14ac:dyDescent="0.25">
      <c r="C664" s="64" t="s">
        <v>9204</v>
      </c>
      <c r="D664" s="64"/>
      <c r="E664" s="64"/>
    </row>
    <row r="665" spans="2:17" x14ac:dyDescent="0.25">
      <c r="C665" s="64" t="s">
        <v>7585</v>
      </c>
      <c r="D665" s="64"/>
      <c r="E665" s="64"/>
    </row>
    <row r="666" spans="2:17" x14ac:dyDescent="0.25">
      <c r="C666" s="102" t="s">
        <v>7586</v>
      </c>
      <c r="D666" s="64">
        <f>+D664+D665</f>
        <v>0</v>
      </c>
      <c r="E666" s="64">
        <f>+E664+E665</f>
        <v>0</v>
      </c>
    </row>
    <row r="669" spans="2:17" ht="15.75" x14ac:dyDescent="0.25">
      <c r="B669" s="271" t="s">
        <v>9279</v>
      </c>
      <c r="C669" s="271"/>
      <c r="D669" s="271"/>
      <c r="E669" s="271"/>
      <c r="F669" s="271"/>
      <c r="G669" s="271"/>
      <c r="H669" s="271"/>
      <c r="I669" s="271"/>
      <c r="J669" s="271"/>
      <c r="K669" s="271"/>
      <c r="L669" s="271"/>
      <c r="M669" s="271"/>
      <c r="N669" s="271"/>
      <c r="O669" s="271"/>
      <c r="P669" s="271"/>
      <c r="Q669" s="271"/>
    </row>
    <row r="671" spans="2:17" x14ac:dyDescent="0.25">
      <c r="C671" s="355" t="s">
        <v>9280</v>
      </c>
      <c r="D671" s="355"/>
      <c r="E671" s="355"/>
      <c r="F671" s="355"/>
      <c r="G671" s="355"/>
      <c r="H671" s="191"/>
    </row>
    <row r="673" spans="2:17" x14ac:dyDescent="0.25">
      <c r="C673" s="20" t="str">
        <f>IF(H671="SI","¿Cuántos? *","")</f>
        <v/>
      </c>
      <c r="D673" s="191"/>
    </row>
    <row r="675" spans="2:17" x14ac:dyDescent="0.25">
      <c r="C675" s="288" t="str">
        <f>IF(H671="SI","¿En qué puestos serán incorporados? *","")</f>
        <v/>
      </c>
      <c r="D675" s="288"/>
      <c r="E675" s="289"/>
      <c r="F675" s="289"/>
      <c r="G675" s="289"/>
      <c r="H675" s="289"/>
      <c r="I675" s="289"/>
      <c r="J675" s="289"/>
      <c r="K675" s="289"/>
      <c r="L675" s="289"/>
      <c r="M675" s="289"/>
      <c r="N675" s="289"/>
      <c r="O675" s="289"/>
      <c r="P675" s="289"/>
    </row>
    <row r="677" spans="2:17" x14ac:dyDescent="0.25">
      <c r="C677" s="355" t="str">
        <f>IF(H671="SI","Indique a que grupo pertenecen los desocupados a incorporar *:","")</f>
        <v/>
      </c>
      <c r="D677" s="355"/>
      <c r="E677" s="355"/>
      <c r="F677" s="27"/>
    </row>
    <row r="679" spans="2:17" x14ac:dyDescent="0.25">
      <c r="C679" s="38"/>
      <c r="D679" s="38"/>
      <c r="E679" s="192" t="str">
        <f>IF(H671="SI","18 a 24 años","")</f>
        <v/>
      </c>
      <c r="F679" s="192" t="str">
        <f>IF(H671="SI","25 a 44 años","")</f>
        <v/>
      </c>
      <c r="G679" s="192" t="str">
        <f>IF(H671="SI","Mayores de 45 años","")</f>
        <v/>
      </c>
      <c r="H679" s="192" t="str">
        <f>IF(H671="SI","Total","")</f>
        <v/>
      </c>
      <c r="J679" s="288" t="s">
        <v>9648</v>
      </c>
      <c r="K679" s="288"/>
      <c r="L679" s="288"/>
      <c r="M679" s="288"/>
      <c r="N679" s="288"/>
      <c r="O679" s="288"/>
      <c r="P679" s="448"/>
    </row>
    <row r="680" spans="2:17" x14ac:dyDescent="0.25">
      <c r="C680" s="395" t="str">
        <f>IF(H671="SI","En general","")</f>
        <v/>
      </c>
      <c r="D680" s="395"/>
      <c r="E680" s="213"/>
      <c r="F680" s="213"/>
      <c r="G680" s="213"/>
      <c r="H680" s="214" t="str">
        <f>IF(H671="SI",+E680+F680+G680,"")</f>
        <v/>
      </c>
      <c r="J680" s="288"/>
      <c r="K680" s="288"/>
      <c r="L680" s="288"/>
      <c r="M680" s="288"/>
      <c r="N680" s="288"/>
      <c r="O680" s="288"/>
      <c r="P680" s="449"/>
    </row>
    <row r="681" spans="2:17" x14ac:dyDescent="0.25">
      <c r="C681" s="395" t="str">
        <f>IF(H671="SI","Con Discapacidad ","")</f>
        <v/>
      </c>
      <c r="D681" s="395"/>
      <c r="E681" s="213"/>
      <c r="F681" s="213"/>
      <c r="G681" s="213"/>
      <c r="H681" s="214" t="str">
        <f>IF(H671="SI",+E681+F681+G681,"")</f>
        <v/>
      </c>
      <c r="J681" s="288"/>
      <c r="K681" s="288"/>
      <c r="L681" s="288"/>
      <c r="M681" s="288"/>
      <c r="N681" s="288"/>
      <c r="O681" s="288"/>
      <c r="P681" s="450"/>
    </row>
    <row r="682" spans="2:17" x14ac:dyDescent="0.25">
      <c r="C682" s="395" t="str">
        <f>IF(H671="SI","Incluidos en el Seguro de Capacitación y Empleo (SCyE)","")</f>
        <v/>
      </c>
      <c r="D682" s="395"/>
      <c r="E682" s="213"/>
      <c r="F682" s="213"/>
      <c r="G682" s="213"/>
      <c r="H682" s="214" t="str">
        <f>IF(H671="SI",+E682+F682+G682,"")</f>
        <v/>
      </c>
    </row>
    <row r="683" spans="2:17" x14ac:dyDescent="0.25">
      <c r="C683" s="386" t="str">
        <f>IF(H671="SI","Total","")</f>
        <v/>
      </c>
      <c r="D683" s="386"/>
      <c r="E683" s="214" t="str">
        <f>IF(H671="SI",+E680+E681+E682,"")</f>
        <v/>
      </c>
      <c r="F683" s="214" t="str">
        <f>IF(H671="SI",+F682+F681+F680,"")</f>
        <v/>
      </c>
      <c r="G683" s="214" t="str">
        <f>IF(H671="SI",+G682+G681+G680,"")</f>
        <v/>
      </c>
      <c r="H683" s="214" t="str">
        <f>IF(H671="SI",+H680+H681+H682,"")</f>
        <v/>
      </c>
    </row>
    <row r="686" spans="2:17" ht="15.75" x14ac:dyDescent="0.25">
      <c r="B686" s="271" t="s">
        <v>9311</v>
      </c>
      <c r="C686" s="271"/>
      <c r="D686" s="271"/>
      <c r="E686" s="271"/>
      <c r="F686" s="271"/>
      <c r="G686" s="271"/>
      <c r="H686" s="271"/>
      <c r="I686" s="271"/>
      <c r="J686" s="271"/>
      <c r="K686" s="271"/>
      <c r="L686" s="271"/>
      <c r="M686" s="271"/>
      <c r="N686" s="271"/>
      <c r="O686" s="271"/>
      <c r="P686" s="271"/>
      <c r="Q686" s="271"/>
    </row>
    <row r="689" spans="2:17" x14ac:dyDescent="0.25">
      <c r="C689" s="58"/>
      <c r="D689" s="195" t="s">
        <v>9202</v>
      </c>
      <c r="E689" s="193" t="s">
        <v>9203</v>
      </c>
    </row>
    <row r="690" spans="2:17" x14ac:dyDescent="0.25">
      <c r="C690" s="196" t="s">
        <v>9312</v>
      </c>
      <c r="D690" s="127"/>
      <c r="E690" s="127"/>
    </row>
    <row r="691" spans="2:17" x14ac:dyDescent="0.25">
      <c r="C691" s="73" t="s">
        <v>9313</v>
      </c>
      <c r="D691" s="127"/>
      <c r="E691" s="127"/>
    </row>
    <row r="692" spans="2:17" x14ac:dyDescent="0.25">
      <c r="C692" s="195" t="s">
        <v>7586</v>
      </c>
      <c r="D692" s="128">
        <f>SUM(D690:D691)</f>
        <v>0</v>
      </c>
      <c r="E692" s="128">
        <f>SUM(E690:E691)</f>
        <v>0</v>
      </c>
    </row>
    <row r="695" spans="2:17" ht="15.75" x14ac:dyDescent="0.25">
      <c r="B695" s="271" t="s">
        <v>9274</v>
      </c>
      <c r="C695" s="271"/>
      <c r="D695" s="271"/>
      <c r="E695" s="271"/>
      <c r="F695" s="271"/>
      <c r="G695" s="271"/>
      <c r="H695" s="271"/>
      <c r="I695" s="271"/>
      <c r="J695" s="271"/>
      <c r="K695" s="271"/>
      <c r="L695" s="271"/>
      <c r="M695" s="271"/>
      <c r="N695" s="271"/>
      <c r="O695" s="271"/>
      <c r="P695" s="271"/>
      <c r="Q695" s="271"/>
    </row>
    <row r="697" spans="2:17" ht="30" x14ac:dyDescent="0.25">
      <c r="C697" s="38"/>
      <c r="D697" s="38"/>
      <c r="E697" s="192" t="s">
        <v>9314</v>
      </c>
      <c r="F697" s="192" t="s">
        <v>9315</v>
      </c>
      <c r="G697" s="192" t="s">
        <v>9316</v>
      </c>
      <c r="H697" s="192" t="s">
        <v>9317</v>
      </c>
      <c r="I697" s="192" t="s">
        <v>7600</v>
      </c>
      <c r="J697" s="192" t="s">
        <v>7586</v>
      </c>
      <c r="L697" s="26"/>
    </row>
    <row r="698" spans="2:17" x14ac:dyDescent="0.25">
      <c r="C698" s="397" t="str">
        <f>IF('Empresa Cooperativa'!D552=Tablas!C544,"Gerentes",IF('Empresa Cooperativa'!D552=Tablas!C545,"Cantidad de asociados a capacitar",""))</f>
        <v>Gerentes</v>
      </c>
      <c r="D698" s="397"/>
      <c r="E698" s="129"/>
      <c r="F698" s="129"/>
      <c r="G698" s="129"/>
      <c r="H698" s="129"/>
      <c r="I698" s="129"/>
      <c r="J698" s="131">
        <f>SUM(E698:I698)</f>
        <v>0</v>
      </c>
      <c r="L698" s="26"/>
    </row>
    <row r="699" spans="2:17" x14ac:dyDescent="0.25">
      <c r="C699" s="398" t="str">
        <f>IF('Empresa Cooperativa'!D552=Tablas!C544,"Mandos Medios (supervisores, jefes de área, etc.)","")</f>
        <v>Mandos Medios (supervisores, jefes de área, etc.)</v>
      </c>
      <c r="D699" s="398"/>
      <c r="E699" s="129"/>
      <c r="F699" s="129"/>
      <c r="G699" s="129"/>
      <c r="H699" s="129"/>
      <c r="I699" s="129"/>
      <c r="J699" s="131">
        <f>SUM(E699:I699)</f>
        <v>0</v>
      </c>
      <c r="L699" s="26"/>
    </row>
    <row r="700" spans="2:17" x14ac:dyDescent="0.25">
      <c r="C700" s="398" t="str">
        <f>IF('Empresa Cooperativa'!D552=Tablas!C544,"Operativos","")</f>
        <v>Operativos</v>
      </c>
      <c r="D700" s="398"/>
      <c r="E700" s="129"/>
      <c r="F700" s="129"/>
      <c r="G700" s="129"/>
      <c r="H700" s="129"/>
      <c r="I700" s="129"/>
      <c r="J700" s="131">
        <f>SUM(E700:I700)</f>
        <v>0</v>
      </c>
      <c r="L700" s="26"/>
    </row>
    <row r="701" spans="2:17" x14ac:dyDescent="0.25">
      <c r="C701" s="386" t="s">
        <v>7586</v>
      </c>
      <c r="D701" s="386"/>
      <c r="E701" s="130">
        <f t="shared" ref="E701:J701" si="8">SUM(E698:E700)</f>
        <v>0</v>
      </c>
      <c r="F701" s="130">
        <f t="shared" si="8"/>
        <v>0</v>
      </c>
      <c r="G701" s="130">
        <f t="shared" si="8"/>
        <v>0</v>
      </c>
      <c r="H701" s="130">
        <f t="shared" si="8"/>
        <v>0</v>
      </c>
      <c r="I701" s="130">
        <f t="shared" si="8"/>
        <v>0</v>
      </c>
      <c r="J701" s="130">
        <f t="shared" si="8"/>
        <v>0</v>
      </c>
      <c r="L701" s="26"/>
    </row>
    <row r="703" spans="2:17" ht="15.75" x14ac:dyDescent="0.25">
      <c r="B703" s="271" t="s">
        <v>9205</v>
      </c>
      <c r="C703" s="271"/>
      <c r="D703" s="271"/>
      <c r="E703" s="271"/>
      <c r="F703" s="271"/>
      <c r="G703" s="271"/>
      <c r="H703" s="271"/>
      <c r="I703" s="271"/>
      <c r="J703" s="271"/>
      <c r="K703" s="271"/>
      <c r="L703" s="271"/>
      <c r="M703" s="271"/>
      <c r="N703" s="271"/>
      <c r="O703" s="271"/>
      <c r="P703" s="271"/>
      <c r="Q703" s="271"/>
    </row>
    <row r="705" spans="4:7" x14ac:dyDescent="0.25">
      <c r="D705" s="193" t="str">
        <f>IF(D691&gt;0,"Organismo patrocinado","")</f>
        <v/>
      </c>
      <c r="E705" s="193" t="str">
        <f>IF(D691&gt;0,"Dotacion de personal","")</f>
        <v/>
      </c>
      <c r="F705" s="193" t="str">
        <f>IF(D691&gt;0,"Cantidad de personas informadas a capacitar","")</f>
        <v/>
      </c>
      <c r="G705" s="193" t="str">
        <f>IF(D691&gt;0,"Cantidad de personas a capacitar en el curso","")</f>
        <v/>
      </c>
    </row>
    <row r="706" spans="4:7" x14ac:dyDescent="0.25">
      <c r="D706" s="196"/>
      <c r="E706" s="196"/>
      <c r="F706" s="196"/>
      <c r="G706" s="198"/>
    </row>
    <row r="707" spans="4:7" x14ac:dyDescent="0.25">
      <c r="D707" s="196"/>
      <c r="E707" s="196"/>
      <c r="F707" s="196"/>
      <c r="G707" s="198"/>
    </row>
    <row r="708" spans="4:7" x14ac:dyDescent="0.25">
      <c r="D708" s="196"/>
      <c r="E708" s="196"/>
      <c r="F708" s="196"/>
      <c r="G708" s="198"/>
    </row>
    <row r="709" spans="4:7" x14ac:dyDescent="0.25">
      <c r="D709" s="196"/>
      <c r="E709" s="196"/>
      <c r="F709" s="196"/>
      <c r="G709" s="198"/>
    </row>
    <row r="710" spans="4:7" x14ac:dyDescent="0.25">
      <c r="D710" s="196"/>
      <c r="E710" s="196"/>
      <c r="F710" s="196"/>
      <c r="G710" s="198"/>
    </row>
    <row r="711" spans="4:7" x14ac:dyDescent="0.25">
      <c r="D711" s="196"/>
      <c r="E711" s="196"/>
      <c r="F711" s="196"/>
      <c r="G711" s="198"/>
    </row>
    <row r="712" spans="4:7" x14ac:dyDescent="0.25">
      <c r="D712" s="196"/>
      <c r="E712" s="196"/>
      <c r="F712" s="196"/>
      <c r="G712" s="198"/>
    </row>
    <row r="713" spans="4:7" x14ac:dyDescent="0.25">
      <c r="D713" s="196"/>
      <c r="E713" s="196"/>
      <c r="F713" s="196"/>
      <c r="G713" s="198"/>
    </row>
    <row r="714" spans="4:7" x14ac:dyDescent="0.25">
      <c r="D714" s="196"/>
      <c r="E714" s="196"/>
      <c r="F714" s="196"/>
      <c r="G714" s="198"/>
    </row>
    <row r="715" spans="4:7" x14ac:dyDescent="0.25">
      <c r="D715" s="196"/>
      <c r="E715" s="196"/>
      <c r="F715" s="196"/>
      <c r="G715" s="198"/>
    </row>
    <row r="716" spans="4:7" x14ac:dyDescent="0.25">
      <c r="D716" s="196"/>
      <c r="E716" s="196"/>
      <c r="F716" s="196"/>
      <c r="G716" s="198"/>
    </row>
    <row r="717" spans="4:7" x14ac:dyDescent="0.25">
      <c r="D717" s="196"/>
      <c r="E717" s="196"/>
      <c r="F717" s="196"/>
      <c r="G717" s="198"/>
    </row>
    <row r="718" spans="4:7" x14ac:dyDescent="0.25">
      <c r="D718" s="196"/>
      <c r="E718" s="196"/>
      <c r="F718" s="196"/>
      <c r="G718" s="198"/>
    </row>
    <row r="719" spans="4:7" x14ac:dyDescent="0.25">
      <c r="D719" s="196"/>
      <c r="E719" s="196"/>
      <c r="F719" s="196"/>
      <c r="G719" s="198"/>
    </row>
    <row r="720" spans="4:7" x14ac:dyDescent="0.25">
      <c r="D720" s="387" t="str">
        <f>IF(D691&gt;0,"Total","")</f>
        <v/>
      </c>
      <c r="E720" s="387"/>
      <c r="F720" s="387"/>
      <c r="G720" s="196" t="str">
        <f>IF(D691&gt;0,SUM(G706:G719),"")</f>
        <v/>
      </c>
    </row>
    <row r="725" spans="2:17" x14ac:dyDescent="0.25">
      <c r="C725" s="103"/>
      <c r="D725" s="103"/>
      <c r="E725" s="103"/>
      <c r="F725" s="192" t="str">
        <f>IF(D691&gt;0,"Producción / Operaciones ","")</f>
        <v/>
      </c>
      <c r="G725" s="192" t="str">
        <f>IF(D691&gt;0,"Comercial y ventas","")</f>
        <v/>
      </c>
      <c r="H725" s="192" t="str">
        <f>IF(D691&gt;0,"Administración y finanzas","")</f>
        <v/>
      </c>
      <c r="I725" s="192" t="str">
        <f>IF(D691&gt;0,"Recursos Humanos","")</f>
        <v/>
      </c>
      <c r="J725" s="192" t="str">
        <f>IF(D691&gt;0,"Otros","")</f>
        <v/>
      </c>
      <c r="K725" s="192" t="str">
        <f>IF(D691&gt;0,"TOTAL","")</f>
        <v/>
      </c>
    </row>
    <row r="726" spans="2:17" x14ac:dyDescent="0.25">
      <c r="C726" s="388" t="str">
        <f>IF(AND('Empresa Cooperativa'!D956=Tablas!C948,D691&gt;0),"Gerentes",IF(AND(D691&gt;0,'Empresa Cooperativa'!D956=Tablas!C949),"Cantidad de asociados a capacitar",""))</f>
        <v/>
      </c>
      <c r="D726" s="388"/>
      <c r="E726" s="388"/>
      <c r="F726" s="215"/>
      <c r="G726" s="215"/>
      <c r="H726" s="215"/>
      <c r="I726" s="215"/>
      <c r="J726" s="215"/>
      <c r="K726" s="131" t="str">
        <f>IF(D691&gt;0,SUM(F726:J726),"")</f>
        <v/>
      </c>
    </row>
    <row r="727" spans="2:17" x14ac:dyDescent="0.25">
      <c r="C727" s="389" t="str">
        <f>IF(AND(D691&gt;0,'Empresa Cooperativa'!D956=Tablas!C948),"Mandos Medios (supervisores, jefes de área, etc.)","")</f>
        <v/>
      </c>
      <c r="D727" s="389"/>
      <c r="E727" s="389"/>
      <c r="F727" s="215"/>
      <c r="G727" s="215"/>
      <c r="H727" s="215"/>
      <c r="I727" s="215"/>
      <c r="J727" s="215"/>
      <c r="K727" s="131" t="str">
        <f>IF(D691&gt;0,SUM(F727:J727),"")</f>
        <v/>
      </c>
    </row>
    <row r="728" spans="2:17" x14ac:dyDescent="0.25">
      <c r="C728" s="389" t="str">
        <f>IF(AND(D691&gt;0,'Empresa Cooperativa'!D956=Tablas!C948),"Operativos","")</f>
        <v/>
      </c>
      <c r="D728" s="389"/>
      <c r="E728" s="389"/>
      <c r="F728" s="215"/>
      <c r="G728" s="215"/>
      <c r="H728" s="215"/>
      <c r="I728" s="215"/>
      <c r="J728" s="215"/>
      <c r="K728" s="131" t="str">
        <f>IF(D691&gt;0,SUM(F728:J728),"")</f>
        <v/>
      </c>
    </row>
    <row r="729" spans="2:17" x14ac:dyDescent="0.25">
      <c r="C729" s="386" t="str">
        <f>IF(D691&gt;0,"Total","")</f>
        <v/>
      </c>
      <c r="D729" s="386"/>
      <c r="E729" s="386"/>
      <c r="F729" s="130" t="str">
        <f>IF(D691&gt;0,SUM(F726:F728),"")</f>
        <v/>
      </c>
      <c r="G729" s="130" t="str">
        <f>IF(D691&gt;0,SUM(G726:G728),"")</f>
        <v/>
      </c>
      <c r="H729" s="130" t="str">
        <f>IF(D691&gt;0,SUM(H726:H728),"")</f>
        <v/>
      </c>
      <c r="I729" s="130" t="str">
        <f>IF(D691&gt;0,SUM(I726:I728),"")</f>
        <v/>
      </c>
      <c r="J729" s="130" t="str">
        <f>IF(D691&gt;0,SUM(J726:J728),"")</f>
        <v/>
      </c>
      <c r="K729" s="130" t="str">
        <f>IF(D691&gt;0,SUM(K726:K728),"")</f>
        <v/>
      </c>
    </row>
    <row r="730" spans="2:17" x14ac:dyDescent="0.25">
      <c r="C730" s="58"/>
      <c r="D730" s="58"/>
      <c r="E730" s="58"/>
      <c r="F730" s="58"/>
      <c r="G730" s="58"/>
      <c r="H730" s="58"/>
      <c r="I730" s="58"/>
      <c r="J730" s="58"/>
      <c r="K730" s="58"/>
    </row>
    <row r="733" spans="2:17" ht="15.75" x14ac:dyDescent="0.25">
      <c r="B733" s="271" t="s">
        <v>9210</v>
      </c>
      <c r="C733" s="271"/>
      <c r="D733" s="271"/>
      <c r="E733" s="271"/>
      <c r="F733" s="271"/>
      <c r="G733" s="271"/>
      <c r="H733" s="271"/>
      <c r="I733" s="271"/>
      <c r="J733" s="271"/>
      <c r="K733" s="271"/>
      <c r="L733" s="271"/>
      <c r="M733" s="271"/>
      <c r="N733" s="271"/>
      <c r="O733" s="271"/>
      <c r="P733" s="271"/>
      <c r="Q733" s="271"/>
    </row>
    <row r="735" spans="2:17" x14ac:dyDescent="0.25">
      <c r="C735" s="20" t="s">
        <v>9212</v>
      </c>
    </row>
    <row r="737" spans="2:17" x14ac:dyDescent="0.25">
      <c r="C737" s="341"/>
      <c r="D737" s="342"/>
      <c r="E737" s="342"/>
      <c r="F737" s="342"/>
      <c r="G737" s="342"/>
      <c r="H737" s="342"/>
      <c r="I737" s="342"/>
      <c r="J737" s="342"/>
      <c r="K737" s="342"/>
      <c r="L737" s="342"/>
      <c r="M737" s="342"/>
      <c r="N737" s="342"/>
      <c r="O737" s="342"/>
      <c r="P737" s="343"/>
    </row>
    <row r="738" spans="2:17" x14ac:dyDescent="0.25">
      <c r="C738" s="344"/>
      <c r="D738" s="304"/>
      <c r="E738" s="304"/>
      <c r="F738" s="304"/>
      <c r="G738" s="304"/>
      <c r="H738" s="304"/>
      <c r="I738" s="304"/>
      <c r="J738" s="304"/>
      <c r="K738" s="304"/>
      <c r="L738" s="304"/>
      <c r="M738" s="304"/>
      <c r="N738" s="304"/>
      <c r="O738" s="304"/>
      <c r="P738" s="345"/>
    </row>
    <row r="739" spans="2:17" x14ac:dyDescent="0.25">
      <c r="C739" s="344"/>
      <c r="D739" s="304"/>
      <c r="E739" s="304"/>
      <c r="F739" s="304"/>
      <c r="G739" s="304"/>
      <c r="H739" s="304"/>
      <c r="I739" s="304"/>
      <c r="J739" s="304"/>
      <c r="K739" s="304"/>
      <c r="L739" s="304"/>
      <c r="M739" s="304"/>
      <c r="N739" s="304"/>
      <c r="O739" s="304"/>
      <c r="P739" s="345"/>
    </row>
    <row r="740" spans="2:17" x14ac:dyDescent="0.25">
      <c r="C740" s="344"/>
      <c r="D740" s="304"/>
      <c r="E740" s="304"/>
      <c r="F740" s="304"/>
      <c r="G740" s="304"/>
      <c r="H740" s="304"/>
      <c r="I740" s="304"/>
      <c r="J740" s="304"/>
      <c r="K740" s="304"/>
      <c r="L740" s="304"/>
      <c r="M740" s="304"/>
      <c r="N740" s="304"/>
      <c r="O740" s="304"/>
      <c r="P740" s="345"/>
    </row>
    <row r="741" spans="2:17" x14ac:dyDescent="0.25">
      <c r="C741" s="344"/>
      <c r="D741" s="304"/>
      <c r="E741" s="304"/>
      <c r="F741" s="304"/>
      <c r="G741" s="304"/>
      <c r="H741" s="304"/>
      <c r="I741" s="304"/>
      <c r="J741" s="304"/>
      <c r="K741" s="304"/>
      <c r="L741" s="304"/>
      <c r="M741" s="304"/>
      <c r="N741" s="304"/>
      <c r="O741" s="304"/>
      <c r="P741" s="345"/>
    </row>
    <row r="742" spans="2:17" x14ac:dyDescent="0.25">
      <c r="C742" s="346"/>
      <c r="D742" s="347"/>
      <c r="E742" s="347"/>
      <c r="F742" s="347"/>
      <c r="G742" s="347"/>
      <c r="H742" s="347"/>
      <c r="I742" s="347"/>
      <c r="J742" s="347"/>
      <c r="K742" s="347"/>
      <c r="L742" s="347"/>
      <c r="M742" s="347"/>
      <c r="N742" s="347"/>
      <c r="O742" s="347"/>
      <c r="P742" s="348"/>
    </row>
    <row r="745" spans="2:17" ht="15.75" x14ac:dyDescent="0.25">
      <c r="B745" s="271" t="s">
        <v>9305</v>
      </c>
      <c r="C745" s="271"/>
      <c r="D745" s="271"/>
      <c r="E745" s="271"/>
      <c r="F745" s="271"/>
      <c r="G745" s="271"/>
      <c r="H745" s="271"/>
      <c r="I745" s="271"/>
      <c r="J745" s="271"/>
      <c r="K745" s="271"/>
      <c r="L745" s="271"/>
      <c r="M745" s="271"/>
      <c r="N745" s="271"/>
      <c r="O745" s="271"/>
      <c r="P745" s="271"/>
      <c r="Q745" s="271"/>
    </row>
    <row r="747" spans="2:17" ht="45" x14ac:dyDescent="0.25">
      <c r="C747" s="72" t="s">
        <v>9215</v>
      </c>
      <c r="D747" s="72" t="s">
        <v>9216</v>
      </c>
      <c r="E747" s="72" t="s">
        <v>9217</v>
      </c>
      <c r="F747" s="72" t="s">
        <v>9218</v>
      </c>
      <c r="G747" s="72" t="s">
        <v>9219</v>
      </c>
      <c r="H747" s="72" t="s">
        <v>9220</v>
      </c>
    </row>
    <row r="748" spans="2:17" x14ac:dyDescent="0.25">
      <c r="C748" s="123" t="s">
        <v>9318</v>
      </c>
      <c r="D748" s="73">
        <f>E666</f>
        <v>0</v>
      </c>
      <c r="E748" s="80"/>
      <c r="F748" s="73">
        <f>+D748*E748</f>
        <v>0</v>
      </c>
      <c r="G748" s="80"/>
      <c r="H748" s="73">
        <f t="shared" ref="H748" si="9">+F748-G748</f>
        <v>0</v>
      </c>
    </row>
    <row r="749" spans="2:17" x14ac:dyDescent="0.25">
      <c r="C749" s="72" t="s">
        <v>7586</v>
      </c>
      <c r="D749" s="74"/>
      <c r="E749" s="74"/>
      <c r="F749" s="74"/>
      <c r="G749" s="73">
        <f>+G748</f>
        <v>0</v>
      </c>
      <c r="H749" s="73">
        <f>+H748</f>
        <v>0</v>
      </c>
    </row>
    <row r="753" spans="2:17" x14ac:dyDescent="0.25">
      <c r="D753" s="453" t="s">
        <v>9618</v>
      </c>
      <c r="E753" s="453"/>
      <c r="F753" s="453"/>
    </row>
    <row r="754" spans="2:17" x14ac:dyDescent="0.25">
      <c r="D754" s="453"/>
      <c r="E754" s="453"/>
      <c r="F754" s="453"/>
    </row>
    <row r="765" spans="2:17" x14ac:dyDescent="0.25">
      <c r="C765" s="100" t="s">
        <v>9440</v>
      </c>
    </row>
    <row r="767" spans="2:17" ht="15.75" x14ac:dyDescent="0.25">
      <c r="B767" s="271" t="s">
        <v>7689</v>
      </c>
      <c r="C767" s="271" t="s">
        <v>7689</v>
      </c>
      <c r="D767" s="271"/>
      <c r="E767" s="271"/>
      <c r="F767" s="271"/>
      <c r="G767" s="271"/>
      <c r="H767" s="271"/>
      <c r="I767" s="271"/>
      <c r="J767" s="271"/>
      <c r="K767" s="271"/>
      <c r="L767" s="271"/>
      <c r="M767" s="271"/>
      <c r="N767" s="271"/>
      <c r="O767" s="271"/>
      <c r="P767" s="271"/>
      <c r="Q767" s="271"/>
    </row>
    <row r="771" spans="3:11" x14ac:dyDescent="0.25">
      <c r="C771" s="20" t="s">
        <v>9307</v>
      </c>
      <c r="D771" s="349"/>
      <c r="E771" s="402"/>
      <c r="F771" s="402"/>
      <c r="G771" s="402"/>
      <c r="H771" s="402"/>
      <c r="I771" s="402"/>
      <c r="J771" s="402"/>
      <c r="K771" s="350"/>
    </row>
    <row r="773" spans="3:11" x14ac:dyDescent="0.25">
      <c r="C773" s="20" t="s">
        <v>7694</v>
      </c>
      <c r="D773" s="78"/>
      <c r="F773" s="20" t="s">
        <v>7695</v>
      </c>
      <c r="H773" s="430"/>
      <c r="I773" s="431"/>
    </row>
    <row r="776" spans="3:11" x14ac:dyDescent="0.25">
      <c r="C776" s="115" t="s">
        <v>9308</v>
      </c>
      <c r="D776" s="115"/>
      <c r="E776" s="451"/>
      <c r="F776" s="451"/>
      <c r="G776" s="451"/>
      <c r="H776" s="451"/>
      <c r="I776" s="451"/>
      <c r="J776" s="451"/>
      <c r="K776" s="451"/>
    </row>
    <row r="777" spans="3:11" x14ac:dyDescent="0.25">
      <c r="C777" s="124"/>
      <c r="D777" s="125"/>
      <c r="E777" s="104"/>
      <c r="F777" s="452"/>
      <c r="G777" s="452"/>
      <c r="H777" s="104"/>
      <c r="I777" s="104"/>
      <c r="J777" s="104"/>
    </row>
    <row r="778" spans="3:11" x14ac:dyDescent="0.25">
      <c r="C778" s="124" t="s">
        <v>9309</v>
      </c>
      <c r="D778" s="447"/>
      <c r="E778" s="447"/>
      <c r="F778" s="447"/>
      <c r="G778" s="447"/>
      <c r="H778" s="447"/>
      <c r="I778" s="447"/>
      <c r="J778" s="447"/>
      <c r="K778" s="447"/>
    </row>
    <row r="779" spans="3:11" x14ac:dyDescent="0.25">
      <c r="C779" s="124"/>
      <c r="D779" s="125"/>
      <c r="E779" s="104"/>
      <c r="F779" s="104"/>
      <c r="G779" s="104"/>
      <c r="H779" s="104"/>
      <c r="I779" s="104"/>
      <c r="J779" s="104"/>
    </row>
    <row r="780" spans="3:11" x14ac:dyDescent="0.25">
      <c r="C780" s="124" t="s">
        <v>9310</v>
      </c>
      <c r="D780" s="447"/>
      <c r="E780" s="447"/>
      <c r="F780" s="447"/>
      <c r="G780" s="104"/>
      <c r="H780" s="104"/>
      <c r="I780" s="104"/>
      <c r="J780" s="104"/>
    </row>
    <row r="781" spans="3:11" x14ac:dyDescent="0.25">
      <c r="C781" s="124"/>
      <c r="D781" s="125"/>
      <c r="E781" s="104"/>
      <c r="F781" s="104"/>
      <c r="G781" s="104"/>
      <c r="H781" s="104"/>
      <c r="I781" s="104"/>
      <c r="J781" s="104"/>
    </row>
    <row r="782" spans="3:11" ht="15.75" customHeight="1" x14ac:dyDescent="0.25">
      <c r="C782" s="104"/>
      <c r="D782" s="104"/>
      <c r="E782" s="104"/>
      <c r="F782" s="104"/>
      <c r="G782" s="104"/>
      <c r="H782" s="104"/>
      <c r="I782" s="104"/>
      <c r="J782" s="104"/>
    </row>
    <row r="783" spans="3:11" x14ac:dyDescent="0.25">
      <c r="C783" s="414" t="s">
        <v>9195</v>
      </c>
      <c r="D783" s="415"/>
      <c r="E783" s="415"/>
      <c r="F783" s="415"/>
      <c r="G783" s="415"/>
      <c r="H783" s="415"/>
      <c r="I783" s="415"/>
      <c r="J783" s="416"/>
    </row>
    <row r="785" spans="2:17" x14ac:dyDescent="0.25">
      <c r="C785" s="20" t="s">
        <v>7566</v>
      </c>
      <c r="D785" s="274"/>
      <c r="E785" s="282"/>
      <c r="F785" s="282"/>
      <c r="G785" s="282"/>
      <c r="H785" s="282"/>
      <c r="I785" s="275"/>
    </row>
    <row r="787" spans="2:17" x14ac:dyDescent="0.25">
      <c r="C787" s="20" t="s">
        <v>7567</v>
      </c>
      <c r="D787" s="79"/>
      <c r="F787" s="20" t="s">
        <v>7568</v>
      </c>
      <c r="G787" s="274"/>
      <c r="H787" s="275"/>
    </row>
    <row r="788" spans="2:17" x14ac:dyDescent="0.25">
      <c r="C788" s="20"/>
      <c r="D788" s="76" t="str">
        <f>IF(D787&gt;0,VLOOKUP(D787,Tablas!K680:L703,2,FALSE),"")</f>
        <v/>
      </c>
      <c r="E788" s="19" t="str">
        <f>IF(D787&gt;0,VLOOKUP(D787,Tablas!K680:M703,3,FALSE),"")</f>
        <v/>
      </c>
      <c r="F788" s="20"/>
      <c r="G788" s="58"/>
    </row>
    <row r="790" spans="2:17" x14ac:dyDescent="0.25">
      <c r="C790" s="20" t="s">
        <v>7570</v>
      </c>
      <c r="D790" s="79"/>
      <c r="F790" s="20" t="s">
        <v>9226</v>
      </c>
      <c r="G790" s="274"/>
      <c r="H790" s="275"/>
    </row>
    <row r="792" spans="2:17" x14ac:dyDescent="0.25">
      <c r="C792" s="20" t="s">
        <v>7569</v>
      </c>
      <c r="D792" s="79"/>
      <c r="F792" s="20" t="s">
        <v>1180</v>
      </c>
      <c r="G792" s="424" t="str">
        <f>IF(G787&gt;0,VLOOKUP(I792,Tablas!Y679:AC3221,5,FALSE),"")</f>
        <v/>
      </c>
      <c r="H792" s="425"/>
      <c r="I792" s="19" t="str">
        <f>G787&amp;D787</f>
        <v/>
      </c>
    </row>
    <row r="795" spans="2:17" ht="15.75" x14ac:dyDescent="0.25">
      <c r="B795" s="271" t="s">
        <v>9201</v>
      </c>
      <c r="C795" s="271"/>
      <c r="D795" s="271"/>
      <c r="E795" s="271"/>
      <c r="F795" s="271"/>
      <c r="G795" s="271"/>
      <c r="H795" s="271"/>
      <c r="I795" s="271"/>
      <c r="J795" s="271"/>
      <c r="K795" s="271"/>
      <c r="L795" s="271"/>
      <c r="M795" s="271"/>
      <c r="N795" s="271"/>
      <c r="O795" s="271"/>
      <c r="P795" s="271"/>
      <c r="Q795" s="271"/>
    </row>
    <row r="798" spans="2:17" x14ac:dyDescent="0.25">
      <c r="D798" s="102" t="s">
        <v>9202</v>
      </c>
      <c r="E798" s="102" t="s">
        <v>9203</v>
      </c>
    </row>
    <row r="799" spans="2:17" x14ac:dyDescent="0.25">
      <c r="C799" s="64" t="s">
        <v>9204</v>
      </c>
      <c r="D799" s="64"/>
      <c r="E799" s="64"/>
    </row>
    <row r="800" spans="2:17" x14ac:dyDescent="0.25">
      <c r="C800" s="64" t="s">
        <v>7585</v>
      </c>
      <c r="D800" s="64"/>
      <c r="E800" s="64"/>
    </row>
    <row r="801" spans="2:17" x14ac:dyDescent="0.25">
      <c r="C801" s="102" t="s">
        <v>7586</v>
      </c>
      <c r="D801" s="64">
        <f>+D799+D800</f>
        <v>0</v>
      </c>
      <c r="E801" s="64">
        <f>+E799+E800</f>
        <v>0</v>
      </c>
    </row>
    <row r="804" spans="2:17" ht="15.75" x14ac:dyDescent="0.25">
      <c r="B804" s="271" t="s">
        <v>9279</v>
      </c>
      <c r="C804" s="271"/>
      <c r="D804" s="271"/>
      <c r="E804" s="271"/>
      <c r="F804" s="271"/>
      <c r="G804" s="271"/>
      <c r="H804" s="271"/>
      <c r="I804" s="271"/>
      <c r="J804" s="271"/>
      <c r="K804" s="271"/>
      <c r="L804" s="271"/>
      <c r="M804" s="271"/>
      <c r="N804" s="271"/>
      <c r="O804" s="271"/>
      <c r="P804" s="271"/>
      <c r="Q804" s="271"/>
    </row>
    <row r="806" spans="2:17" x14ac:dyDescent="0.25">
      <c r="C806" s="355" t="s">
        <v>9280</v>
      </c>
      <c r="D806" s="355"/>
      <c r="E806" s="355"/>
      <c r="F806" s="355"/>
      <c r="G806" s="355"/>
      <c r="H806" s="191"/>
    </row>
    <row r="808" spans="2:17" x14ac:dyDescent="0.25">
      <c r="C808" s="20" t="str">
        <f>IF(H806="SI","¿Cuántos? *","")</f>
        <v/>
      </c>
      <c r="D808" s="191"/>
    </row>
    <row r="810" spans="2:17" x14ac:dyDescent="0.25">
      <c r="C810" s="288" t="str">
        <f>IF(H806="SI","¿En qué puestos serán incorporados? *","")</f>
        <v/>
      </c>
      <c r="D810" s="288"/>
      <c r="E810" s="289"/>
      <c r="F810" s="289"/>
      <c r="G810" s="289"/>
      <c r="H810" s="289"/>
      <c r="I810" s="289"/>
      <c r="J810" s="289"/>
      <c r="K810" s="289"/>
      <c r="L810" s="289"/>
      <c r="M810" s="289"/>
      <c r="N810" s="289"/>
      <c r="O810" s="289"/>
      <c r="P810" s="289"/>
    </row>
    <row r="812" spans="2:17" x14ac:dyDescent="0.25">
      <c r="C812" s="355" t="str">
        <f>IF(H806="SI","Indique a que grupo pertenecen los desocupados a incorporar *:","")</f>
        <v/>
      </c>
      <c r="D812" s="355"/>
      <c r="E812" s="355"/>
      <c r="F812" s="27"/>
    </row>
    <row r="814" spans="2:17" x14ac:dyDescent="0.25">
      <c r="C814" s="38"/>
      <c r="D814" s="38"/>
      <c r="E814" s="192" t="str">
        <f>IF(H806="SI","18 a 24 años","")</f>
        <v/>
      </c>
      <c r="F814" s="192" t="str">
        <f>IF(H806="SI","25 a 44 años","")</f>
        <v/>
      </c>
      <c r="G814" s="192" t="str">
        <f>IF(H806="SI","Mayores de 45 años","")</f>
        <v/>
      </c>
      <c r="H814" s="192" t="str">
        <f>IF(H806="SI","Total","")</f>
        <v/>
      </c>
      <c r="J814" s="288" t="s">
        <v>9648</v>
      </c>
      <c r="K814" s="288"/>
      <c r="L814" s="288"/>
      <c r="M814" s="288"/>
      <c r="N814" s="288"/>
      <c r="O814" s="288"/>
      <c r="P814" s="448"/>
    </row>
    <row r="815" spans="2:17" x14ac:dyDescent="0.25">
      <c r="C815" s="395" t="str">
        <f>IF(H806="SI","En general","")</f>
        <v/>
      </c>
      <c r="D815" s="395"/>
      <c r="E815" s="213"/>
      <c r="F815" s="213"/>
      <c r="G815" s="213"/>
      <c r="H815" s="214" t="str">
        <f>IF(H806="SI",+E815+F815+G815,"")</f>
        <v/>
      </c>
      <c r="J815" s="288"/>
      <c r="K815" s="288"/>
      <c r="L815" s="288"/>
      <c r="M815" s="288"/>
      <c r="N815" s="288"/>
      <c r="O815" s="288"/>
      <c r="P815" s="449"/>
    </row>
    <row r="816" spans="2:17" x14ac:dyDescent="0.25">
      <c r="C816" s="395" t="str">
        <f>IF(H806="SI","Con Discapacidad ","")</f>
        <v/>
      </c>
      <c r="D816" s="395"/>
      <c r="E816" s="213"/>
      <c r="F816" s="213"/>
      <c r="G816" s="213"/>
      <c r="H816" s="214" t="str">
        <f>IF(H806="SI",+E816+F816+G816,"")</f>
        <v/>
      </c>
      <c r="J816" s="288"/>
      <c r="K816" s="288"/>
      <c r="L816" s="288"/>
      <c r="M816" s="288"/>
      <c r="N816" s="288"/>
      <c r="O816" s="288"/>
      <c r="P816" s="450"/>
    </row>
    <row r="817" spans="2:17" x14ac:dyDescent="0.25">
      <c r="C817" s="395" t="str">
        <f>IF(H806="SI","Incluidos en el Seguro de Capacitación y Empleo (SCyE)","")</f>
        <v/>
      </c>
      <c r="D817" s="395"/>
      <c r="E817" s="213"/>
      <c r="F817" s="213"/>
      <c r="G817" s="213"/>
      <c r="H817" s="214" t="str">
        <f>IF(H806="SI",+E817+F817+G817,"")</f>
        <v/>
      </c>
    </row>
    <row r="818" spans="2:17" x14ac:dyDescent="0.25">
      <c r="C818" s="386" t="str">
        <f>IF(H806="SI","Total","")</f>
        <v/>
      </c>
      <c r="D818" s="386"/>
      <c r="E818" s="214" t="str">
        <f>IF(H806="SI",+E815+E816+E817,"")</f>
        <v/>
      </c>
      <c r="F818" s="214" t="str">
        <f>IF(H806="SI",+F817+F816+F815,"")</f>
        <v/>
      </c>
      <c r="G818" s="214" t="str">
        <f>IF(H806="SI",+G817+G816+G815,"")</f>
        <v/>
      </c>
      <c r="H818" s="214" t="str">
        <f>IF(H806="SI",+H815+H816+H817,"")</f>
        <v/>
      </c>
    </row>
    <row r="821" spans="2:17" ht="15.75" x14ac:dyDescent="0.25">
      <c r="B821" s="271" t="s">
        <v>9311</v>
      </c>
      <c r="C821" s="271"/>
      <c r="D821" s="271"/>
      <c r="E821" s="271"/>
      <c r="F821" s="271"/>
      <c r="G821" s="271"/>
      <c r="H821" s="271"/>
      <c r="I821" s="271"/>
      <c r="J821" s="271"/>
      <c r="K821" s="271"/>
      <c r="L821" s="271"/>
      <c r="M821" s="271"/>
      <c r="N821" s="271"/>
      <c r="O821" s="271"/>
      <c r="P821" s="271"/>
      <c r="Q821" s="271"/>
    </row>
    <row r="824" spans="2:17" x14ac:dyDescent="0.25">
      <c r="C824" s="58"/>
      <c r="D824" s="195" t="s">
        <v>9202</v>
      </c>
      <c r="E824" s="193" t="s">
        <v>9203</v>
      </c>
    </row>
    <row r="825" spans="2:17" x14ac:dyDescent="0.25">
      <c r="C825" s="196" t="s">
        <v>9312</v>
      </c>
      <c r="D825" s="127"/>
      <c r="E825" s="127"/>
    </row>
    <row r="826" spans="2:17" x14ac:dyDescent="0.25">
      <c r="C826" s="73" t="s">
        <v>9313</v>
      </c>
      <c r="D826" s="127"/>
      <c r="E826" s="127"/>
    </row>
    <row r="827" spans="2:17" x14ac:dyDescent="0.25">
      <c r="C827" s="195" t="s">
        <v>7586</v>
      </c>
      <c r="D827" s="128">
        <f>SUM(D825:D826)</f>
        <v>0</v>
      </c>
      <c r="E827" s="128">
        <f>SUM(E825:E826)</f>
        <v>0</v>
      </c>
    </row>
    <row r="830" spans="2:17" ht="15.75" x14ac:dyDescent="0.25">
      <c r="B830" s="271" t="s">
        <v>9274</v>
      </c>
      <c r="C830" s="271"/>
      <c r="D830" s="271"/>
      <c r="E830" s="271"/>
      <c r="F830" s="271"/>
      <c r="G830" s="271"/>
      <c r="H830" s="271"/>
      <c r="I830" s="271"/>
      <c r="J830" s="271"/>
      <c r="K830" s="271"/>
      <c r="L830" s="271"/>
      <c r="M830" s="271"/>
      <c r="N830" s="271"/>
      <c r="O830" s="271"/>
      <c r="P830" s="271"/>
      <c r="Q830" s="271"/>
    </row>
    <row r="832" spans="2:17" ht="30" x14ac:dyDescent="0.25">
      <c r="C832" s="38"/>
      <c r="D832" s="38"/>
      <c r="E832" s="192" t="s">
        <v>9314</v>
      </c>
      <c r="F832" s="192" t="s">
        <v>9315</v>
      </c>
      <c r="G832" s="192" t="s">
        <v>9316</v>
      </c>
      <c r="H832" s="192" t="s">
        <v>9317</v>
      </c>
      <c r="I832" s="192" t="s">
        <v>7600</v>
      </c>
      <c r="J832" s="192" t="s">
        <v>7586</v>
      </c>
      <c r="L832" s="26"/>
    </row>
    <row r="833" spans="2:17" x14ac:dyDescent="0.25">
      <c r="C833" s="397" t="str">
        <f>IF('Empresa Cooperativa'!D687=Tablas!C679,"Gerentes",IF('Empresa Cooperativa'!D687=Tablas!C680,"Cantidad de asociados a capacitar",""))</f>
        <v>Gerentes</v>
      </c>
      <c r="D833" s="397"/>
      <c r="E833" s="129"/>
      <c r="F833" s="129"/>
      <c r="G833" s="129"/>
      <c r="H833" s="129"/>
      <c r="I833" s="129"/>
      <c r="J833" s="131">
        <f>SUM(E833:I833)</f>
        <v>0</v>
      </c>
      <c r="L833" s="26"/>
    </row>
    <row r="834" spans="2:17" x14ac:dyDescent="0.25">
      <c r="C834" s="398" t="str">
        <f>IF('Empresa Cooperativa'!D687=Tablas!C679,"Mandos Medios (supervisores, jefes de área, etc.)","")</f>
        <v>Mandos Medios (supervisores, jefes de área, etc.)</v>
      </c>
      <c r="D834" s="398"/>
      <c r="E834" s="129"/>
      <c r="F834" s="129"/>
      <c r="G834" s="129"/>
      <c r="H834" s="129"/>
      <c r="I834" s="129"/>
      <c r="J834" s="131">
        <f>SUM(E834:I834)</f>
        <v>0</v>
      </c>
      <c r="L834" s="26"/>
    </row>
    <row r="835" spans="2:17" x14ac:dyDescent="0.25">
      <c r="C835" s="398" t="str">
        <f>IF('Empresa Cooperativa'!D687=Tablas!C679,"Operativos","")</f>
        <v>Operativos</v>
      </c>
      <c r="D835" s="398"/>
      <c r="E835" s="129"/>
      <c r="F835" s="129"/>
      <c r="G835" s="129"/>
      <c r="H835" s="129"/>
      <c r="I835" s="129"/>
      <c r="J835" s="131">
        <f>SUM(E835:I835)</f>
        <v>0</v>
      </c>
      <c r="L835" s="26"/>
    </row>
    <row r="836" spans="2:17" x14ac:dyDescent="0.25">
      <c r="C836" s="386" t="s">
        <v>7586</v>
      </c>
      <c r="D836" s="386"/>
      <c r="E836" s="130">
        <f t="shared" ref="E836:J836" si="10">SUM(E833:E835)</f>
        <v>0</v>
      </c>
      <c r="F836" s="130">
        <f t="shared" si="10"/>
        <v>0</v>
      </c>
      <c r="G836" s="130">
        <f t="shared" si="10"/>
        <v>0</v>
      </c>
      <c r="H836" s="130">
        <f t="shared" si="10"/>
        <v>0</v>
      </c>
      <c r="I836" s="130">
        <f t="shared" si="10"/>
        <v>0</v>
      </c>
      <c r="J836" s="130">
        <f t="shared" si="10"/>
        <v>0</v>
      </c>
      <c r="L836" s="26"/>
    </row>
    <row r="838" spans="2:17" ht="15.75" x14ac:dyDescent="0.25">
      <c r="B838" s="271" t="s">
        <v>9205</v>
      </c>
      <c r="C838" s="271"/>
      <c r="D838" s="271"/>
      <c r="E838" s="271"/>
      <c r="F838" s="271"/>
      <c r="G838" s="271"/>
      <c r="H838" s="271"/>
      <c r="I838" s="271"/>
      <c r="J838" s="271"/>
      <c r="K838" s="271"/>
      <c r="L838" s="271"/>
      <c r="M838" s="271"/>
      <c r="N838" s="271"/>
      <c r="O838" s="271"/>
      <c r="P838" s="271"/>
      <c r="Q838" s="271"/>
    </row>
    <row r="840" spans="2:17" x14ac:dyDescent="0.25">
      <c r="D840" s="193" t="str">
        <f>IF(D826&gt;0,"Organismo patrocinado","")</f>
        <v/>
      </c>
      <c r="E840" s="193" t="str">
        <f>IF(D826&gt;0,"Dotacion de personal","")</f>
        <v/>
      </c>
      <c r="F840" s="193" t="str">
        <f>IF(D826&gt;0,"Cantidad de personas informadas a capacitar","")</f>
        <v/>
      </c>
      <c r="G840" s="193" t="str">
        <f>IF(D826&gt;0,"Cantidad de personas a capacitar en el curso","")</f>
        <v/>
      </c>
    </row>
    <row r="841" spans="2:17" x14ac:dyDescent="0.25">
      <c r="D841" s="196"/>
      <c r="E841" s="196"/>
      <c r="F841" s="196"/>
      <c r="G841" s="198"/>
    </row>
    <row r="842" spans="2:17" x14ac:dyDescent="0.25">
      <c r="D842" s="196"/>
      <c r="E842" s="196"/>
      <c r="F842" s="196"/>
      <c r="G842" s="198"/>
    </row>
    <row r="843" spans="2:17" x14ac:dyDescent="0.25">
      <c r="D843" s="196"/>
      <c r="E843" s="196"/>
      <c r="F843" s="196"/>
      <c r="G843" s="198"/>
    </row>
    <row r="844" spans="2:17" x14ac:dyDescent="0.25">
      <c r="D844" s="196"/>
      <c r="E844" s="196"/>
      <c r="F844" s="196"/>
      <c r="G844" s="198"/>
    </row>
    <row r="845" spans="2:17" x14ac:dyDescent="0.25">
      <c r="D845" s="196"/>
      <c r="E845" s="196"/>
      <c r="F845" s="196"/>
      <c r="G845" s="198"/>
    </row>
    <row r="846" spans="2:17" x14ac:dyDescent="0.25">
      <c r="D846" s="196"/>
      <c r="E846" s="196"/>
      <c r="F846" s="196"/>
      <c r="G846" s="198"/>
    </row>
    <row r="847" spans="2:17" x14ac:dyDescent="0.25">
      <c r="D847" s="196"/>
      <c r="E847" s="196"/>
      <c r="F847" s="196"/>
      <c r="G847" s="198"/>
    </row>
    <row r="848" spans="2:17" x14ac:dyDescent="0.25">
      <c r="D848" s="196"/>
      <c r="E848" s="196"/>
      <c r="F848" s="196"/>
      <c r="G848" s="198"/>
    </row>
    <row r="849" spans="3:11" x14ac:dyDescent="0.25">
      <c r="D849" s="196"/>
      <c r="E849" s="196"/>
      <c r="F849" s="196"/>
      <c r="G849" s="198"/>
    </row>
    <row r="850" spans="3:11" x14ac:dyDescent="0.25">
      <c r="D850" s="196"/>
      <c r="E850" s="196"/>
      <c r="F850" s="196"/>
      <c r="G850" s="198"/>
    </row>
    <row r="851" spans="3:11" x14ac:dyDescent="0.25">
      <c r="D851" s="196"/>
      <c r="E851" s="196"/>
      <c r="F851" s="196"/>
      <c r="G851" s="198"/>
    </row>
    <row r="852" spans="3:11" x14ac:dyDescent="0.25">
      <c r="D852" s="196"/>
      <c r="E852" s="196"/>
      <c r="F852" s="196"/>
      <c r="G852" s="198"/>
    </row>
    <row r="853" spans="3:11" x14ac:dyDescent="0.25">
      <c r="D853" s="196"/>
      <c r="E853" s="196"/>
      <c r="F853" s="196"/>
      <c r="G853" s="198"/>
    </row>
    <row r="854" spans="3:11" x14ac:dyDescent="0.25">
      <c r="D854" s="196"/>
      <c r="E854" s="196"/>
      <c r="F854" s="196"/>
      <c r="G854" s="198"/>
    </row>
    <row r="855" spans="3:11" x14ac:dyDescent="0.25">
      <c r="D855" s="387" t="str">
        <f>IF(D826&gt;0,"Total","")</f>
        <v/>
      </c>
      <c r="E855" s="387"/>
      <c r="F855" s="387"/>
      <c r="G855" s="196" t="str">
        <f>IF(D826&gt;0,SUM(G841:G854),"")</f>
        <v/>
      </c>
    </row>
    <row r="860" spans="3:11" x14ac:dyDescent="0.25">
      <c r="C860" s="103"/>
      <c r="D860" s="103"/>
      <c r="E860" s="103"/>
      <c r="F860" s="192" t="str">
        <f>IF(D826&gt;0,"Producción / Operaciones ","")</f>
        <v/>
      </c>
      <c r="G860" s="192" t="str">
        <f>IF(D826&gt;0,"Comercial y ventas","")</f>
        <v/>
      </c>
      <c r="H860" s="192" t="str">
        <f>IF(D826&gt;0,"Administración y finanzas","")</f>
        <v/>
      </c>
      <c r="I860" s="192" t="str">
        <f>IF(D826&gt;0,"Recursos Humanos","")</f>
        <v/>
      </c>
      <c r="J860" s="192" t="str">
        <f>IF(D826&gt;0,"Otros","")</f>
        <v/>
      </c>
      <c r="K860" s="192" t="str">
        <f>IF(D826&gt;0,"TOTAL","")</f>
        <v/>
      </c>
    </row>
    <row r="861" spans="3:11" x14ac:dyDescent="0.25">
      <c r="C861" s="388" t="str">
        <f>IF(AND('Empresa Cooperativa'!D1091=Tablas!C1083,D826&gt;0),"Gerentes",IF(AND(D826&gt;0,'Empresa Cooperativa'!D1091=Tablas!C1084),"Cantidad de asociados a capacitar",""))</f>
        <v/>
      </c>
      <c r="D861" s="388"/>
      <c r="E861" s="388"/>
      <c r="F861" s="215"/>
      <c r="G861" s="215"/>
      <c r="H861" s="215"/>
      <c r="I861" s="215"/>
      <c r="J861" s="215"/>
      <c r="K861" s="131" t="str">
        <f>IF(D826&gt;0,SUM(F861:J861),"")</f>
        <v/>
      </c>
    </row>
    <row r="862" spans="3:11" x14ac:dyDescent="0.25">
      <c r="C862" s="389" t="str">
        <f>IF(AND(D826&gt;0,'Empresa Cooperativa'!D1091=Tablas!C1083),"Mandos Medios (supervisores, jefes de área, etc.)","")</f>
        <v/>
      </c>
      <c r="D862" s="389"/>
      <c r="E862" s="389"/>
      <c r="F862" s="215"/>
      <c r="G862" s="215"/>
      <c r="H862" s="215"/>
      <c r="I862" s="215"/>
      <c r="J862" s="215"/>
      <c r="K862" s="131" t="str">
        <f>IF(D826&gt;0,SUM(F862:J862),"")</f>
        <v/>
      </c>
    </row>
    <row r="863" spans="3:11" x14ac:dyDescent="0.25">
      <c r="C863" s="389" t="str">
        <f>IF(AND(D826&gt;0,'Empresa Cooperativa'!D1091=Tablas!C1083),"Operativos","")</f>
        <v/>
      </c>
      <c r="D863" s="389"/>
      <c r="E863" s="389"/>
      <c r="F863" s="215"/>
      <c r="G863" s="215"/>
      <c r="H863" s="215"/>
      <c r="I863" s="215"/>
      <c r="J863" s="215"/>
      <c r="K863" s="131" t="str">
        <f>IF(D826&gt;0,SUM(F863:J863),"")</f>
        <v/>
      </c>
    </row>
    <row r="864" spans="3:11" x14ac:dyDescent="0.25">
      <c r="C864" s="386" t="str">
        <f>IF(D826&gt;0,"Total","")</f>
        <v/>
      </c>
      <c r="D864" s="386"/>
      <c r="E864" s="386"/>
      <c r="F864" s="130" t="str">
        <f>IF(D826&gt;0,SUM(F861:F863),"")</f>
        <v/>
      </c>
      <c r="G864" s="130" t="str">
        <f>IF(D826&gt;0,SUM(G861:G863),"")</f>
        <v/>
      </c>
      <c r="H864" s="130" t="str">
        <f>IF(D826&gt;0,SUM(H861:H863),"")</f>
        <v/>
      </c>
      <c r="I864" s="130" t="str">
        <f>IF(D826&gt;0,SUM(I861:I863),"")</f>
        <v/>
      </c>
      <c r="J864" s="130" t="str">
        <f>IF(D826&gt;0,SUM(J861:J863),"")</f>
        <v/>
      </c>
      <c r="K864" s="130" t="str">
        <f>IF(D826&gt;0,SUM(K861:K863),"")</f>
        <v/>
      </c>
    </row>
    <row r="865" spans="2:17" x14ac:dyDescent="0.25">
      <c r="C865" s="58"/>
      <c r="D865" s="58"/>
      <c r="E865" s="58"/>
      <c r="F865" s="58"/>
      <c r="G865" s="58"/>
      <c r="H865" s="58"/>
      <c r="I865" s="58"/>
      <c r="J865" s="58"/>
      <c r="K865" s="58"/>
    </row>
    <row r="868" spans="2:17" ht="15.75" x14ac:dyDescent="0.25">
      <c r="B868" s="271" t="s">
        <v>9210</v>
      </c>
      <c r="C868" s="271"/>
      <c r="D868" s="271"/>
      <c r="E868" s="271"/>
      <c r="F868" s="271"/>
      <c r="G868" s="271"/>
      <c r="H868" s="271"/>
      <c r="I868" s="271"/>
      <c r="J868" s="271"/>
      <c r="K868" s="271"/>
      <c r="L868" s="271"/>
      <c r="M868" s="271"/>
      <c r="N868" s="271"/>
      <c r="O868" s="271"/>
      <c r="P868" s="271"/>
      <c r="Q868" s="271"/>
    </row>
    <row r="870" spans="2:17" x14ac:dyDescent="0.25">
      <c r="C870" s="20" t="s">
        <v>9212</v>
      </c>
    </row>
    <row r="872" spans="2:17" x14ac:dyDescent="0.25">
      <c r="C872" s="341"/>
      <c r="D872" s="342"/>
      <c r="E872" s="342"/>
      <c r="F872" s="342"/>
      <c r="G872" s="342"/>
      <c r="H872" s="342"/>
      <c r="I872" s="342"/>
      <c r="J872" s="342"/>
      <c r="K872" s="342"/>
      <c r="L872" s="342"/>
      <c r="M872" s="342"/>
      <c r="N872" s="342"/>
      <c r="O872" s="342"/>
      <c r="P872" s="343"/>
    </row>
    <row r="873" spans="2:17" x14ac:dyDescent="0.25">
      <c r="C873" s="344"/>
      <c r="D873" s="304"/>
      <c r="E873" s="304"/>
      <c r="F873" s="304"/>
      <c r="G873" s="304"/>
      <c r="H873" s="304"/>
      <c r="I873" s="304"/>
      <c r="J873" s="304"/>
      <c r="K873" s="304"/>
      <c r="L873" s="304"/>
      <c r="M873" s="304"/>
      <c r="N873" s="304"/>
      <c r="O873" s="304"/>
      <c r="P873" s="345"/>
    </row>
    <row r="874" spans="2:17" x14ac:dyDescent="0.25">
      <c r="C874" s="344"/>
      <c r="D874" s="304"/>
      <c r="E874" s="304"/>
      <c r="F874" s="304"/>
      <c r="G874" s="304"/>
      <c r="H874" s="304"/>
      <c r="I874" s="304"/>
      <c r="J874" s="304"/>
      <c r="K874" s="304"/>
      <c r="L874" s="304"/>
      <c r="M874" s="304"/>
      <c r="N874" s="304"/>
      <c r="O874" s="304"/>
      <c r="P874" s="345"/>
    </row>
    <row r="875" spans="2:17" x14ac:dyDescent="0.25">
      <c r="C875" s="344"/>
      <c r="D875" s="304"/>
      <c r="E875" s="304"/>
      <c r="F875" s="304"/>
      <c r="G875" s="304"/>
      <c r="H875" s="304"/>
      <c r="I875" s="304"/>
      <c r="J875" s="304"/>
      <c r="K875" s="304"/>
      <c r="L875" s="304"/>
      <c r="M875" s="304"/>
      <c r="N875" s="304"/>
      <c r="O875" s="304"/>
      <c r="P875" s="345"/>
    </row>
    <row r="876" spans="2:17" x14ac:dyDescent="0.25">
      <c r="C876" s="344"/>
      <c r="D876" s="304"/>
      <c r="E876" s="304"/>
      <c r="F876" s="304"/>
      <c r="G876" s="304"/>
      <c r="H876" s="304"/>
      <c r="I876" s="304"/>
      <c r="J876" s="304"/>
      <c r="K876" s="304"/>
      <c r="L876" s="304"/>
      <c r="M876" s="304"/>
      <c r="N876" s="304"/>
      <c r="O876" s="304"/>
      <c r="P876" s="345"/>
    </row>
    <row r="877" spans="2:17" x14ac:dyDescent="0.25">
      <c r="C877" s="346"/>
      <c r="D877" s="347"/>
      <c r="E877" s="347"/>
      <c r="F877" s="347"/>
      <c r="G877" s="347"/>
      <c r="H877" s="347"/>
      <c r="I877" s="347"/>
      <c r="J877" s="347"/>
      <c r="K877" s="347"/>
      <c r="L877" s="347"/>
      <c r="M877" s="347"/>
      <c r="N877" s="347"/>
      <c r="O877" s="347"/>
      <c r="P877" s="348"/>
    </row>
    <row r="880" spans="2:17" ht="15.75" x14ac:dyDescent="0.25">
      <c r="B880" s="271" t="s">
        <v>9305</v>
      </c>
      <c r="C880" s="271"/>
      <c r="D880" s="271"/>
      <c r="E880" s="271"/>
      <c r="F880" s="271"/>
      <c r="G880" s="271"/>
      <c r="H880" s="271"/>
      <c r="I880" s="271"/>
      <c r="J880" s="271"/>
      <c r="K880" s="271"/>
      <c r="L880" s="271"/>
      <c r="M880" s="271"/>
      <c r="N880" s="271"/>
      <c r="O880" s="271"/>
      <c r="P880" s="271"/>
      <c r="Q880" s="271"/>
    </row>
    <row r="882" spans="3:8" ht="45" x14ac:dyDescent="0.25">
      <c r="C882" s="72" t="s">
        <v>9215</v>
      </c>
      <c r="D882" s="72" t="s">
        <v>9216</v>
      </c>
      <c r="E882" s="72" t="s">
        <v>9217</v>
      </c>
      <c r="F882" s="72" t="s">
        <v>9218</v>
      </c>
      <c r="G882" s="72" t="s">
        <v>9219</v>
      </c>
      <c r="H882" s="72" t="s">
        <v>9220</v>
      </c>
    </row>
    <row r="883" spans="3:8" x14ac:dyDescent="0.25">
      <c r="C883" s="123" t="s">
        <v>9318</v>
      </c>
      <c r="D883" s="73">
        <f>E801</f>
        <v>0</v>
      </c>
      <c r="E883" s="80"/>
      <c r="F883" s="73">
        <f>+D883*E883</f>
        <v>0</v>
      </c>
      <c r="G883" s="80"/>
      <c r="H883" s="73">
        <f t="shared" ref="H883" si="11">+F883-G883</f>
        <v>0</v>
      </c>
    </row>
    <row r="884" spans="3:8" x14ac:dyDescent="0.25">
      <c r="C884" s="72" t="s">
        <v>7586</v>
      </c>
      <c r="D884" s="74"/>
      <c r="E884" s="74"/>
      <c r="F884" s="74"/>
      <c r="G884" s="73">
        <f>+G883</f>
        <v>0</v>
      </c>
      <c r="H884" s="73">
        <f>+H883</f>
        <v>0</v>
      </c>
    </row>
    <row r="888" spans="3:8" x14ac:dyDescent="0.25">
      <c r="D888" s="453" t="s">
        <v>9618</v>
      </c>
      <c r="E888" s="453"/>
      <c r="F888" s="453"/>
    </row>
    <row r="889" spans="3:8" x14ac:dyDescent="0.25">
      <c r="D889" s="453"/>
      <c r="E889" s="453"/>
      <c r="F889" s="453"/>
    </row>
    <row r="900" spans="2:17" x14ac:dyDescent="0.25">
      <c r="C900" s="100" t="s">
        <v>9441</v>
      </c>
    </row>
    <row r="902" spans="2:17" ht="15.75" x14ac:dyDescent="0.25">
      <c r="B902" s="271" t="s">
        <v>7689</v>
      </c>
      <c r="C902" s="271" t="s">
        <v>7689</v>
      </c>
      <c r="D902" s="271"/>
      <c r="E902" s="271"/>
      <c r="F902" s="271"/>
      <c r="G902" s="271"/>
      <c r="H902" s="271"/>
      <c r="I902" s="271"/>
      <c r="J902" s="271"/>
      <c r="K902" s="271"/>
      <c r="L902" s="271"/>
      <c r="M902" s="271"/>
      <c r="N902" s="271"/>
      <c r="O902" s="271"/>
      <c r="P902" s="271"/>
      <c r="Q902" s="271"/>
    </row>
    <row r="906" spans="2:17" x14ac:dyDescent="0.25">
      <c r="C906" s="20" t="s">
        <v>9307</v>
      </c>
      <c r="D906" s="349"/>
      <c r="E906" s="402"/>
      <c r="F906" s="402"/>
      <c r="G906" s="402"/>
      <c r="H906" s="402"/>
      <c r="I906" s="402"/>
      <c r="J906" s="402"/>
      <c r="K906" s="350"/>
    </row>
    <row r="908" spans="2:17" x14ac:dyDescent="0.25">
      <c r="C908" s="20" t="s">
        <v>7694</v>
      </c>
      <c r="D908" s="78"/>
      <c r="F908" s="20" t="s">
        <v>7695</v>
      </c>
      <c r="H908" s="430"/>
      <c r="I908" s="431"/>
    </row>
    <row r="911" spans="2:17" x14ac:dyDescent="0.25">
      <c r="C911" s="115" t="s">
        <v>9308</v>
      </c>
      <c r="D911" s="115"/>
      <c r="E911" s="451"/>
      <c r="F911" s="451"/>
      <c r="G911" s="451"/>
      <c r="H911" s="451"/>
      <c r="I911" s="451"/>
      <c r="J911" s="451"/>
      <c r="K911" s="451"/>
    </row>
    <row r="912" spans="2:17" x14ac:dyDescent="0.25">
      <c r="C912" s="124"/>
      <c r="D912" s="125"/>
      <c r="E912" s="104"/>
      <c r="F912" s="452"/>
      <c r="G912" s="452"/>
      <c r="H912" s="104"/>
      <c r="I912" s="104"/>
      <c r="J912" s="104"/>
    </row>
    <row r="913" spans="3:11" x14ac:dyDescent="0.25">
      <c r="C913" s="124" t="s">
        <v>9309</v>
      </c>
      <c r="D913" s="447"/>
      <c r="E913" s="447"/>
      <c r="F913" s="447"/>
      <c r="G913" s="447"/>
      <c r="H913" s="447"/>
      <c r="I913" s="447"/>
      <c r="J913" s="447"/>
      <c r="K913" s="447"/>
    </row>
    <row r="914" spans="3:11" x14ac:dyDescent="0.25">
      <c r="C914" s="124"/>
      <c r="D914" s="125"/>
      <c r="E914" s="104"/>
      <c r="F914" s="104"/>
      <c r="G914" s="104"/>
      <c r="H914" s="104"/>
      <c r="I914" s="104"/>
      <c r="J914" s="104"/>
    </row>
    <row r="915" spans="3:11" x14ac:dyDescent="0.25">
      <c r="C915" s="124" t="s">
        <v>9310</v>
      </c>
      <c r="D915" s="447"/>
      <c r="E915" s="447"/>
      <c r="F915" s="447"/>
      <c r="G915" s="104"/>
      <c r="H915" s="104"/>
      <c r="I915" s="104"/>
      <c r="J915" s="104"/>
    </row>
    <row r="916" spans="3:11" x14ac:dyDescent="0.25">
      <c r="C916" s="124"/>
      <c r="D916" s="125"/>
      <c r="E916" s="104"/>
      <c r="F916" s="104"/>
      <c r="G916" s="104"/>
      <c r="H916" s="104"/>
      <c r="I916" s="104"/>
      <c r="J916" s="104"/>
    </row>
    <row r="917" spans="3:11" ht="15.75" customHeight="1" x14ac:dyDescent="0.25">
      <c r="C917" s="104"/>
      <c r="D917" s="104"/>
      <c r="E917" s="104"/>
      <c r="F917" s="104"/>
      <c r="G917" s="104"/>
      <c r="H917" s="104"/>
      <c r="I917" s="104"/>
      <c r="J917" s="104"/>
    </row>
    <row r="918" spans="3:11" x14ac:dyDescent="0.25">
      <c r="C918" s="414" t="s">
        <v>9195</v>
      </c>
      <c r="D918" s="415"/>
      <c r="E918" s="415"/>
      <c r="F918" s="415"/>
      <c r="G918" s="415"/>
      <c r="H918" s="415"/>
      <c r="I918" s="415"/>
      <c r="J918" s="416"/>
    </row>
    <row r="920" spans="3:11" x14ac:dyDescent="0.25">
      <c r="C920" s="20" t="s">
        <v>7566</v>
      </c>
      <c r="D920" s="274"/>
      <c r="E920" s="282"/>
      <c r="F920" s="282"/>
      <c r="G920" s="282"/>
      <c r="H920" s="282"/>
      <c r="I920" s="275"/>
    </row>
    <row r="922" spans="3:11" x14ac:dyDescent="0.25">
      <c r="C922" s="20" t="s">
        <v>7567</v>
      </c>
      <c r="D922" s="79"/>
      <c r="F922" s="20" t="s">
        <v>7568</v>
      </c>
      <c r="G922" s="274"/>
      <c r="H922" s="275"/>
    </row>
    <row r="923" spans="3:11" x14ac:dyDescent="0.25">
      <c r="C923" s="20"/>
      <c r="D923" s="76" t="str">
        <f>IF(D922&gt;0,VLOOKUP(D922,Tablas!K815:L838,2,FALSE),"")</f>
        <v/>
      </c>
      <c r="E923" s="19" t="str">
        <f>IF(D922&gt;0,VLOOKUP(D922,Tablas!K815:M838,3,FALSE),"")</f>
        <v/>
      </c>
      <c r="F923" s="20"/>
      <c r="G923" s="58"/>
    </row>
    <row r="925" spans="3:11" x14ac:dyDescent="0.25">
      <c r="C925" s="20" t="s">
        <v>7570</v>
      </c>
      <c r="D925" s="79"/>
      <c r="F925" s="20" t="s">
        <v>9226</v>
      </c>
      <c r="G925" s="274"/>
      <c r="H925" s="275"/>
    </row>
    <row r="927" spans="3:11" x14ac:dyDescent="0.25">
      <c r="C927" s="20" t="s">
        <v>7569</v>
      </c>
      <c r="D927" s="79"/>
      <c r="F927" s="20" t="s">
        <v>1180</v>
      </c>
      <c r="G927" s="424" t="str">
        <f>IF(G922&gt;0,VLOOKUP(I927,Tablas!Y814:AC3356,5,FALSE),"")</f>
        <v/>
      </c>
      <c r="H927" s="425"/>
      <c r="I927" s="19" t="str">
        <f>G922&amp;D922</f>
        <v/>
      </c>
    </row>
    <row r="930" spans="2:17" ht="15.75" x14ac:dyDescent="0.25">
      <c r="B930" s="271" t="s">
        <v>9201</v>
      </c>
      <c r="C930" s="271"/>
      <c r="D930" s="271"/>
      <c r="E930" s="271"/>
      <c r="F930" s="271"/>
      <c r="G930" s="271"/>
      <c r="H930" s="271"/>
      <c r="I930" s="271"/>
      <c r="J930" s="271"/>
      <c r="K930" s="271"/>
      <c r="L930" s="271"/>
      <c r="M930" s="271"/>
      <c r="N930" s="271"/>
      <c r="O930" s="271"/>
      <c r="P930" s="271"/>
      <c r="Q930" s="271"/>
    </row>
    <row r="933" spans="2:17" x14ac:dyDescent="0.25">
      <c r="D933" s="102" t="s">
        <v>9202</v>
      </c>
      <c r="E933" s="102" t="s">
        <v>9203</v>
      </c>
    </row>
    <row r="934" spans="2:17" x14ac:dyDescent="0.25">
      <c r="C934" s="64" t="s">
        <v>9204</v>
      </c>
      <c r="D934" s="64"/>
      <c r="E934" s="64"/>
    </row>
    <row r="935" spans="2:17" x14ac:dyDescent="0.25">
      <c r="C935" s="64" t="s">
        <v>7585</v>
      </c>
      <c r="D935" s="64"/>
      <c r="E935" s="64"/>
    </row>
    <row r="936" spans="2:17" x14ac:dyDescent="0.25">
      <c r="C936" s="102" t="s">
        <v>7586</v>
      </c>
      <c r="D936" s="64">
        <f>+D934+D935</f>
        <v>0</v>
      </c>
      <c r="E936" s="64">
        <f>+E934+E935</f>
        <v>0</v>
      </c>
    </row>
    <row r="939" spans="2:17" ht="15.75" x14ac:dyDescent="0.25">
      <c r="B939" s="271" t="s">
        <v>9279</v>
      </c>
      <c r="C939" s="271"/>
      <c r="D939" s="271"/>
      <c r="E939" s="271"/>
      <c r="F939" s="271"/>
      <c r="G939" s="271"/>
      <c r="H939" s="271"/>
      <c r="I939" s="271"/>
      <c r="J939" s="271"/>
      <c r="K939" s="271"/>
      <c r="L939" s="271"/>
      <c r="M939" s="271"/>
      <c r="N939" s="271"/>
      <c r="O939" s="271"/>
      <c r="P939" s="271"/>
      <c r="Q939" s="271"/>
    </row>
    <row r="941" spans="2:17" x14ac:dyDescent="0.25">
      <c r="C941" s="355" t="s">
        <v>9280</v>
      </c>
      <c r="D941" s="355"/>
      <c r="E941" s="355"/>
      <c r="F941" s="355"/>
      <c r="G941" s="355"/>
      <c r="H941" s="191"/>
    </row>
    <row r="943" spans="2:17" x14ac:dyDescent="0.25">
      <c r="C943" s="20" t="str">
        <f>IF(H941="SI","¿Cuántos? *","")</f>
        <v/>
      </c>
      <c r="D943" s="191"/>
    </row>
    <row r="945" spans="2:17" x14ac:dyDescent="0.25">
      <c r="C945" s="288" t="str">
        <f>IF(H941="SI","¿En qué puestos serán incorporados? *","")</f>
        <v/>
      </c>
      <c r="D945" s="288"/>
      <c r="E945" s="289"/>
      <c r="F945" s="289"/>
      <c r="G945" s="289"/>
      <c r="H945" s="289"/>
      <c r="I945" s="289"/>
      <c r="J945" s="289"/>
      <c r="K945" s="289"/>
      <c r="L945" s="289"/>
      <c r="M945" s="289"/>
      <c r="N945" s="289"/>
      <c r="O945" s="289"/>
      <c r="P945" s="289"/>
    </row>
    <row r="947" spans="2:17" x14ac:dyDescent="0.25">
      <c r="C947" s="355" t="str">
        <f>IF(H941="SI","Indique a que grupo pertenecen los desocupados a incorporar *:","")</f>
        <v/>
      </c>
      <c r="D947" s="355"/>
      <c r="E947" s="355"/>
      <c r="F947" s="27"/>
    </row>
    <row r="949" spans="2:17" x14ac:dyDescent="0.25">
      <c r="C949" s="38"/>
      <c r="D949" s="38"/>
      <c r="E949" s="192" t="str">
        <f>IF(H941="SI","18 a 24 años","")</f>
        <v/>
      </c>
      <c r="F949" s="192" t="str">
        <f>IF(H941="SI","25 a 44 años","")</f>
        <v/>
      </c>
      <c r="G949" s="192" t="str">
        <f>IF(H941="SI","Mayores de 45 años","")</f>
        <v/>
      </c>
      <c r="H949" s="192" t="str">
        <f>IF(H941="SI","Total","")</f>
        <v/>
      </c>
      <c r="J949" s="288" t="s">
        <v>9648</v>
      </c>
      <c r="K949" s="288"/>
      <c r="L949" s="288"/>
      <c r="M949" s="288"/>
      <c r="N949" s="288"/>
      <c r="O949" s="288"/>
      <c r="P949" s="448"/>
    </row>
    <row r="950" spans="2:17" x14ac:dyDescent="0.25">
      <c r="C950" s="395" t="str">
        <f>IF(H941="SI","En general","")</f>
        <v/>
      </c>
      <c r="D950" s="395"/>
      <c r="E950" s="213"/>
      <c r="F950" s="213"/>
      <c r="G950" s="213"/>
      <c r="H950" s="214" t="str">
        <f>IF(H941="SI",+E950+F950+G950,"")</f>
        <v/>
      </c>
      <c r="J950" s="288"/>
      <c r="K950" s="288"/>
      <c r="L950" s="288"/>
      <c r="M950" s="288"/>
      <c r="N950" s="288"/>
      <c r="O950" s="288"/>
      <c r="P950" s="449"/>
    </row>
    <row r="951" spans="2:17" x14ac:dyDescent="0.25">
      <c r="C951" s="395" t="str">
        <f>IF(H941="SI","Con Discapacidad ","")</f>
        <v/>
      </c>
      <c r="D951" s="395"/>
      <c r="E951" s="213"/>
      <c r="F951" s="213"/>
      <c r="G951" s="213"/>
      <c r="H951" s="214" t="str">
        <f>IF(H941="SI",+E951+F951+G951,"")</f>
        <v/>
      </c>
      <c r="J951" s="288"/>
      <c r="K951" s="288"/>
      <c r="L951" s="288"/>
      <c r="M951" s="288"/>
      <c r="N951" s="288"/>
      <c r="O951" s="288"/>
      <c r="P951" s="450"/>
    </row>
    <row r="952" spans="2:17" x14ac:dyDescent="0.25">
      <c r="C952" s="395" t="str">
        <f>IF(H941="SI","Incluidos en el Seguro de Capacitación y Empleo (SCyE)","")</f>
        <v/>
      </c>
      <c r="D952" s="395"/>
      <c r="E952" s="213"/>
      <c r="F952" s="213"/>
      <c r="G952" s="213"/>
      <c r="H952" s="214" t="str">
        <f>IF(H941="SI",+E952+F952+G952,"")</f>
        <v/>
      </c>
    </row>
    <row r="953" spans="2:17" x14ac:dyDescent="0.25">
      <c r="C953" s="386" t="str">
        <f>IF(H941="SI","Total","")</f>
        <v/>
      </c>
      <c r="D953" s="386"/>
      <c r="E953" s="214" t="str">
        <f>IF(H941="SI",+E950+E951+E952,"")</f>
        <v/>
      </c>
      <c r="F953" s="214" t="str">
        <f>IF(H941="SI",+F952+F951+F950,"")</f>
        <v/>
      </c>
      <c r="G953" s="214" t="str">
        <f>IF(H941="SI",+G952+G951+G950,"")</f>
        <v/>
      </c>
      <c r="H953" s="214" t="str">
        <f>IF(H941="SI",+H950+H951+H952,"")</f>
        <v/>
      </c>
    </row>
    <row r="956" spans="2:17" ht="15.75" x14ac:dyDescent="0.25">
      <c r="B956" s="271" t="s">
        <v>9311</v>
      </c>
      <c r="C956" s="271"/>
      <c r="D956" s="271"/>
      <c r="E956" s="271"/>
      <c r="F956" s="271"/>
      <c r="G956" s="271"/>
      <c r="H956" s="271"/>
      <c r="I956" s="271"/>
      <c r="J956" s="271"/>
      <c r="K956" s="271"/>
      <c r="L956" s="271"/>
      <c r="M956" s="271"/>
      <c r="N956" s="271"/>
      <c r="O956" s="271"/>
      <c r="P956" s="271"/>
      <c r="Q956" s="271"/>
    </row>
    <row r="959" spans="2:17" x14ac:dyDescent="0.25">
      <c r="C959" s="58"/>
      <c r="D959" s="195" t="s">
        <v>9202</v>
      </c>
      <c r="E959" s="193" t="s">
        <v>9203</v>
      </c>
    </row>
    <row r="960" spans="2:17" x14ac:dyDescent="0.25">
      <c r="C960" s="196" t="s">
        <v>9312</v>
      </c>
      <c r="D960" s="127"/>
      <c r="E960" s="127"/>
    </row>
    <row r="961" spans="2:17" x14ac:dyDescent="0.25">
      <c r="C961" s="73" t="s">
        <v>9313</v>
      </c>
      <c r="D961" s="127"/>
      <c r="E961" s="127"/>
    </row>
    <row r="962" spans="2:17" x14ac:dyDescent="0.25">
      <c r="C962" s="195" t="s">
        <v>7586</v>
      </c>
      <c r="D962" s="128">
        <f>SUM(D960:D961)</f>
        <v>0</v>
      </c>
      <c r="E962" s="128">
        <f>SUM(E960:E961)</f>
        <v>0</v>
      </c>
    </row>
    <row r="965" spans="2:17" ht="15.75" x14ac:dyDescent="0.25">
      <c r="B965" s="271" t="s">
        <v>9274</v>
      </c>
      <c r="C965" s="271"/>
      <c r="D965" s="271"/>
      <c r="E965" s="271"/>
      <c r="F965" s="271"/>
      <c r="G965" s="271"/>
      <c r="H965" s="271"/>
      <c r="I965" s="271"/>
      <c r="J965" s="271"/>
      <c r="K965" s="271"/>
      <c r="L965" s="271"/>
      <c r="M965" s="271"/>
      <c r="N965" s="271"/>
      <c r="O965" s="271"/>
      <c r="P965" s="271"/>
      <c r="Q965" s="271"/>
    </row>
    <row r="967" spans="2:17" ht="30" x14ac:dyDescent="0.25">
      <c r="C967" s="38"/>
      <c r="D967" s="38"/>
      <c r="E967" s="192" t="s">
        <v>9314</v>
      </c>
      <c r="F967" s="192" t="s">
        <v>9315</v>
      </c>
      <c r="G967" s="192" t="s">
        <v>9316</v>
      </c>
      <c r="H967" s="192" t="s">
        <v>9317</v>
      </c>
      <c r="I967" s="192" t="s">
        <v>7600</v>
      </c>
      <c r="J967" s="192" t="s">
        <v>7586</v>
      </c>
      <c r="L967" s="26"/>
    </row>
    <row r="968" spans="2:17" x14ac:dyDescent="0.25">
      <c r="C968" s="397" t="str">
        <f>IF('Empresa Cooperativa'!D822=Tablas!C814,"Gerentes",IF('Empresa Cooperativa'!D822=Tablas!C815,"Cantidad de asociados a capacitar",""))</f>
        <v>Gerentes</v>
      </c>
      <c r="D968" s="397"/>
      <c r="E968" s="129"/>
      <c r="F968" s="129"/>
      <c r="G968" s="129"/>
      <c r="H968" s="129"/>
      <c r="I968" s="129"/>
      <c r="J968" s="131">
        <f>SUM(E968:I968)</f>
        <v>0</v>
      </c>
      <c r="L968" s="26"/>
    </row>
    <row r="969" spans="2:17" x14ac:dyDescent="0.25">
      <c r="C969" s="398" t="str">
        <f>IF('Empresa Cooperativa'!D822=Tablas!C814,"Mandos Medios (supervisores, jefes de área, etc.)","")</f>
        <v>Mandos Medios (supervisores, jefes de área, etc.)</v>
      </c>
      <c r="D969" s="398"/>
      <c r="E969" s="129"/>
      <c r="F969" s="129"/>
      <c r="G969" s="129"/>
      <c r="H969" s="129"/>
      <c r="I969" s="129"/>
      <c r="J969" s="131">
        <f>SUM(E969:I969)</f>
        <v>0</v>
      </c>
      <c r="L969" s="26"/>
    </row>
    <row r="970" spans="2:17" x14ac:dyDescent="0.25">
      <c r="C970" s="398" t="str">
        <f>IF('Empresa Cooperativa'!D822=Tablas!C814,"Operativos","")</f>
        <v>Operativos</v>
      </c>
      <c r="D970" s="398"/>
      <c r="E970" s="129"/>
      <c r="F970" s="129"/>
      <c r="G970" s="129"/>
      <c r="H970" s="129"/>
      <c r="I970" s="129"/>
      <c r="J970" s="131">
        <f>SUM(E970:I970)</f>
        <v>0</v>
      </c>
      <c r="L970" s="26"/>
    </row>
    <row r="971" spans="2:17" x14ac:dyDescent="0.25">
      <c r="C971" s="386" t="s">
        <v>7586</v>
      </c>
      <c r="D971" s="386"/>
      <c r="E971" s="130">
        <f t="shared" ref="E971:J971" si="12">SUM(E968:E970)</f>
        <v>0</v>
      </c>
      <c r="F971" s="130">
        <f t="shared" si="12"/>
        <v>0</v>
      </c>
      <c r="G971" s="130">
        <f t="shared" si="12"/>
        <v>0</v>
      </c>
      <c r="H971" s="130">
        <f t="shared" si="12"/>
        <v>0</v>
      </c>
      <c r="I971" s="130">
        <f t="shared" si="12"/>
        <v>0</v>
      </c>
      <c r="J971" s="130">
        <f t="shared" si="12"/>
        <v>0</v>
      </c>
      <c r="L971" s="26"/>
    </row>
    <row r="973" spans="2:17" ht="15.75" x14ac:dyDescent="0.25">
      <c r="B973" s="271" t="s">
        <v>9205</v>
      </c>
      <c r="C973" s="271"/>
      <c r="D973" s="271"/>
      <c r="E973" s="271"/>
      <c r="F973" s="271"/>
      <c r="G973" s="271"/>
      <c r="H973" s="271"/>
      <c r="I973" s="271"/>
      <c r="J973" s="271"/>
      <c r="K973" s="271"/>
      <c r="L973" s="271"/>
      <c r="M973" s="271"/>
      <c r="N973" s="271"/>
      <c r="O973" s="271"/>
      <c r="P973" s="271"/>
      <c r="Q973" s="271"/>
    </row>
    <row r="975" spans="2:17" x14ac:dyDescent="0.25">
      <c r="D975" s="193" t="str">
        <f>IF(D961&gt;0,"Organismo patrocinado","")</f>
        <v/>
      </c>
      <c r="E975" s="193" t="str">
        <f>IF(D961&gt;0,"Dotacion de personal","")</f>
        <v/>
      </c>
      <c r="F975" s="193" t="str">
        <f>IF(D961&gt;0,"Cantidad de personas informadas a capacitar","")</f>
        <v/>
      </c>
      <c r="G975" s="193" t="str">
        <f>IF(D961&gt;0,"Cantidad de personas a capacitar en el curso","")</f>
        <v/>
      </c>
    </row>
    <row r="976" spans="2:17" x14ac:dyDescent="0.25">
      <c r="D976" s="196"/>
      <c r="E976" s="196"/>
      <c r="F976" s="196"/>
      <c r="G976" s="198"/>
    </row>
    <row r="977" spans="4:7" x14ac:dyDescent="0.25">
      <c r="D977" s="196"/>
      <c r="E977" s="196"/>
      <c r="F977" s="196"/>
      <c r="G977" s="198"/>
    </row>
    <row r="978" spans="4:7" x14ac:dyDescent="0.25">
      <c r="D978" s="196"/>
      <c r="E978" s="196"/>
      <c r="F978" s="196"/>
      <c r="G978" s="198"/>
    </row>
    <row r="979" spans="4:7" x14ac:dyDescent="0.25">
      <c r="D979" s="196"/>
      <c r="E979" s="196"/>
      <c r="F979" s="196"/>
      <c r="G979" s="198"/>
    </row>
    <row r="980" spans="4:7" x14ac:dyDescent="0.25">
      <c r="D980" s="196"/>
      <c r="E980" s="196"/>
      <c r="F980" s="196"/>
      <c r="G980" s="198"/>
    </row>
    <row r="981" spans="4:7" x14ac:dyDescent="0.25">
      <c r="D981" s="196"/>
      <c r="E981" s="196"/>
      <c r="F981" s="196"/>
      <c r="G981" s="198"/>
    </row>
    <row r="982" spans="4:7" x14ac:dyDescent="0.25">
      <c r="D982" s="196"/>
      <c r="E982" s="196"/>
      <c r="F982" s="196"/>
      <c r="G982" s="198"/>
    </row>
    <row r="983" spans="4:7" x14ac:dyDescent="0.25">
      <c r="D983" s="196"/>
      <c r="E983" s="196"/>
      <c r="F983" s="196"/>
      <c r="G983" s="198"/>
    </row>
    <row r="984" spans="4:7" x14ac:dyDescent="0.25">
      <c r="D984" s="196"/>
      <c r="E984" s="196"/>
      <c r="F984" s="196"/>
      <c r="G984" s="198"/>
    </row>
    <row r="985" spans="4:7" x14ac:dyDescent="0.25">
      <c r="D985" s="196"/>
      <c r="E985" s="196"/>
      <c r="F985" s="196"/>
      <c r="G985" s="198"/>
    </row>
    <row r="986" spans="4:7" x14ac:dyDescent="0.25">
      <c r="D986" s="196"/>
      <c r="E986" s="196"/>
      <c r="F986" s="196"/>
      <c r="G986" s="198"/>
    </row>
    <row r="987" spans="4:7" x14ac:dyDescent="0.25">
      <c r="D987" s="196"/>
      <c r="E987" s="196"/>
      <c r="F987" s="196"/>
      <c r="G987" s="198"/>
    </row>
    <row r="988" spans="4:7" x14ac:dyDescent="0.25">
      <c r="D988" s="196"/>
      <c r="E988" s="196"/>
      <c r="F988" s="196"/>
      <c r="G988" s="198"/>
    </row>
    <row r="989" spans="4:7" x14ac:dyDescent="0.25">
      <c r="D989" s="196"/>
      <c r="E989" s="196"/>
      <c r="F989" s="196"/>
      <c r="G989" s="198"/>
    </row>
    <row r="990" spans="4:7" x14ac:dyDescent="0.25">
      <c r="D990" s="387" t="str">
        <f>IF(D961&gt;0,"Total","")</f>
        <v/>
      </c>
      <c r="E990" s="387"/>
      <c r="F990" s="387"/>
      <c r="G990" s="196" t="str">
        <f>IF(D961&gt;0,SUM(G976:G989),"")</f>
        <v/>
      </c>
    </row>
    <row r="995" spans="2:17" x14ac:dyDescent="0.25">
      <c r="C995" s="103"/>
      <c r="D995" s="103"/>
      <c r="E995" s="103"/>
      <c r="F995" s="192" t="str">
        <f>IF(D961&gt;0,"Producción / Operaciones ","")</f>
        <v/>
      </c>
      <c r="G995" s="192" t="str">
        <f>IF(D961&gt;0,"Comercial y ventas","")</f>
        <v/>
      </c>
      <c r="H995" s="192" t="str">
        <f>IF(D961&gt;0,"Administración y finanzas","")</f>
        <v/>
      </c>
      <c r="I995" s="192" t="str">
        <f>IF(D961&gt;0,"Recursos Humanos","")</f>
        <v/>
      </c>
      <c r="J995" s="192" t="str">
        <f>IF(D961&gt;0,"Otros","")</f>
        <v/>
      </c>
      <c r="K995" s="192" t="str">
        <f>IF(D961&gt;0,"TOTAL","")</f>
        <v/>
      </c>
    </row>
    <row r="996" spans="2:17" x14ac:dyDescent="0.25">
      <c r="C996" s="388" t="str">
        <f>IF(AND('Empresa Cooperativa'!D1226=Tablas!C1218,D961&gt;0),"Gerentes",IF(AND(D961&gt;0,'Empresa Cooperativa'!D1226=Tablas!C1219),"Cantidad de asociados a capacitar",""))</f>
        <v/>
      </c>
      <c r="D996" s="388"/>
      <c r="E996" s="388"/>
      <c r="F996" s="215"/>
      <c r="G996" s="215"/>
      <c r="H996" s="215"/>
      <c r="I996" s="215"/>
      <c r="J996" s="215"/>
      <c r="K996" s="131" t="str">
        <f>IF(D961&gt;0,SUM(F996:J996),"")</f>
        <v/>
      </c>
    </row>
    <row r="997" spans="2:17" x14ac:dyDescent="0.25">
      <c r="C997" s="389" t="str">
        <f>IF(AND(D961&gt;0,'Empresa Cooperativa'!D1226=Tablas!C1218),"Mandos Medios (supervisores, jefes de área, etc.)","")</f>
        <v/>
      </c>
      <c r="D997" s="389"/>
      <c r="E997" s="389"/>
      <c r="F997" s="215"/>
      <c r="G997" s="215"/>
      <c r="H997" s="215"/>
      <c r="I997" s="215"/>
      <c r="J997" s="215"/>
      <c r="K997" s="131" t="str">
        <f>IF(D961&gt;0,SUM(F997:J997),"")</f>
        <v/>
      </c>
    </row>
    <row r="998" spans="2:17" x14ac:dyDescent="0.25">
      <c r="C998" s="389" t="str">
        <f>IF(AND(D961&gt;0,'Empresa Cooperativa'!D1226=Tablas!C1218),"Operativos","")</f>
        <v/>
      </c>
      <c r="D998" s="389"/>
      <c r="E998" s="389"/>
      <c r="F998" s="215"/>
      <c r="G998" s="215"/>
      <c r="H998" s="215"/>
      <c r="I998" s="215"/>
      <c r="J998" s="215"/>
      <c r="K998" s="131" t="str">
        <f>IF(D961&gt;0,SUM(F998:J998),"")</f>
        <v/>
      </c>
    </row>
    <row r="999" spans="2:17" x14ac:dyDescent="0.25">
      <c r="C999" s="386" t="str">
        <f>IF(D961&gt;0,"Total","")</f>
        <v/>
      </c>
      <c r="D999" s="386"/>
      <c r="E999" s="386"/>
      <c r="F999" s="130" t="str">
        <f>IF(D961&gt;0,SUM(F996:F998),"")</f>
        <v/>
      </c>
      <c r="G999" s="130" t="str">
        <f>IF(D961&gt;0,SUM(G996:G998),"")</f>
        <v/>
      </c>
      <c r="H999" s="130" t="str">
        <f>IF(D961&gt;0,SUM(H996:H998),"")</f>
        <v/>
      </c>
      <c r="I999" s="130" t="str">
        <f>IF(D961&gt;0,SUM(I996:I998),"")</f>
        <v/>
      </c>
      <c r="J999" s="130" t="str">
        <f>IF(D961&gt;0,SUM(J996:J998),"")</f>
        <v/>
      </c>
      <c r="K999" s="130" t="str">
        <f>IF(D961&gt;0,SUM(K996:K998),"")</f>
        <v/>
      </c>
    </row>
    <row r="1000" spans="2:17" x14ac:dyDescent="0.25">
      <c r="C1000" s="58"/>
      <c r="D1000" s="58"/>
      <c r="E1000" s="58"/>
      <c r="F1000" s="58"/>
      <c r="G1000" s="58"/>
      <c r="H1000" s="58"/>
      <c r="I1000" s="58"/>
      <c r="J1000" s="58"/>
      <c r="K1000" s="58"/>
    </row>
    <row r="1003" spans="2:17" ht="15.75" x14ac:dyDescent="0.25">
      <c r="B1003" s="271" t="s">
        <v>9210</v>
      </c>
      <c r="C1003" s="271"/>
      <c r="D1003" s="271"/>
      <c r="E1003" s="271"/>
      <c r="F1003" s="271"/>
      <c r="G1003" s="271"/>
      <c r="H1003" s="271"/>
      <c r="I1003" s="271"/>
      <c r="J1003" s="271"/>
      <c r="K1003" s="271"/>
      <c r="L1003" s="271"/>
      <c r="M1003" s="271"/>
      <c r="N1003" s="271"/>
      <c r="O1003" s="271"/>
      <c r="P1003" s="271"/>
      <c r="Q1003" s="271"/>
    </row>
    <row r="1005" spans="2:17" x14ac:dyDescent="0.25">
      <c r="C1005" s="20" t="s">
        <v>9212</v>
      </c>
    </row>
    <row r="1007" spans="2:17" x14ac:dyDescent="0.25">
      <c r="C1007" s="341"/>
      <c r="D1007" s="342"/>
      <c r="E1007" s="342"/>
      <c r="F1007" s="342"/>
      <c r="G1007" s="342"/>
      <c r="H1007" s="342"/>
      <c r="I1007" s="342"/>
      <c r="J1007" s="342"/>
      <c r="K1007" s="342"/>
      <c r="L1007" s="342"/>
      <c r="M1007" s="342"/>
      <c r="N1007" s="342"/>
      <c r="O1007" s="342"/>
      <c r="P1007" s="343"/>
    </row>
    <row r="1008" spans="2:17" x14ac:dyDescent="0.25">
      <c r="C1008" s="344"/>
      <c r="D1008" s="304"/>
      <c r="E1008" s="304"/>
      <c r="F1008" s="304"/>
      <c r="G1008" s="304"/>
      <c r="H1008" s="304"/>
      <c r="I1008" s="304"/>
      <c r="J1008" s="304"/>
      <c r="K1008" s="304"/>
      <c r="L1008" s="304"/>
      <c r="M1008" s="304"/>
      <c r="N1008" s="304"/>
      <c r="O1008" s="304"/>
      <c r="P1008" s="345"/>
    </row>
    <row r="1009" spans="2:17" x14ac:dyDescent="0.25">
      <c r="C1009" s="344"/>
      <c r="D1009" s="304"/>
      <c r="E1009" s="304"/>
      <c r="F1009" s="304"/>
      <c r="G1009" s="304"/>
      <c r="H1009" s="304"/>
      <c r="I1009" s="304"/>
      <c r="J1009" s="304"/>
      <c r="K1009" s="304"/>
      <c r="L1009" s="304"/>
      <c r="M1009" s="304"/>
      <c r="N1009" s="304"/>
      <c r="O1009" s="304"/>
      <c r="P1009" s="345"/>
    </row>
    <row r="1010" spans="2:17" x14ac:dyDescent="0.25">
      <c r="C1010" s="344"/>
      <c r="D1010" s="304"/>
      <c r="E1010" s="304"/>
      <c r="F1010" s="304"/>
      <c r="G1010" s="304"/>
      <c r="H1010" s="304"/>
      <c r="I1010" s="304"/>
      <c r="J1010" s="304"/>
      <c r="K1010" s="304"/>
      <c r="L1010" s="304"/>
      <c r="M1010" s="304"/>
      <c r="N1010" s="304"/>
      <c r="O1010" s="304"/>
      <c r="P1010" s="345"/>
    </row>
    <row r="1011" spans="2:17" x14ac:dyDescent="0.25">
      <c r="C1011" s="344"/>
      <c r="D1011" s="304"/>
      <c r="E1011" s="304"/>
      <c r="F1011" s="304"/>
      <c r="G1011" s="304"/>
      <c r="H1011" s="304"/>
      <c r="I1011" s="304"/>
      <c r="J1011" s="304"/>
      <c r="K1011" s="304"/>
      <c r="L1011" s="304"/>
      <c r="M1011" s="304"/>
      <c r="N1011" s="304"/>
      <c r="O1011" s="304"/>
      <c r="P1011" s="345"/>
    </row>
    <row r="1012" spans="2:17" x14ac:dyDescent="0.25">
      <c r="C1012" s="346"/>
      <c r="D1012" s="347"/>
      <c r="E1012" s="347"/>
      <c r="F1012" s="347"/>
      <c r="G1012" s="347"/>
      <c r="H1012" s="347"/>
      <c r="I1012" s="347"/>
      <c r="J1012" s="347"/>
      <c r="K1012" s="347"/>
      <c r="L1012" s="347"/>
      <c r="M1012" s="347"/>
      <c r="N1012" s="347"/>
      <c r="O1012" s="347"/>
      <c r="P1012" s="348"/>
    </row>
    <row r="1015" spans="2:17" ht="15.75" x14ac:dyDescent="0.25">
      <c r="B1015" s="271" t="s">
        <v>9305</v>
      </c>
      <c r="C1015" s="271"/>
      <c r="D1015" s="271"/>
      <c r="E1015" s="271"/>
      <c r="F1015" s="271"/>
      <c r="G1015" s="271"/>
      <c r="H1015" s="271"/>
      <c r="I1015" s="271"/>
      <c r="J1015" s="271"/>
      <c r="K1015" s="271"/>
      <c r="L1015" s="271"/>
      <c r="M1015" s="271"/>
      <c r="N1015" s="271"/>
      <c r="O1015" s="271"/>
      <c r="P1015" s="271"/>
      <c r="Q1015" s="271"/>
    </row>
    <row r="1017" spans="2:17" ht="45" x14ac:dyDescent="0.25">
      <c r="C1017" s="72" t="s">
        <v>9215</v>
      </c>
      <c r="D1017" s="72" t="s">
        <v>9216</v>
      </c>
      <c r="E1017" s="72" t="s">
        <v>9217</v>
      </c>
      <c r="F1017" s="72" t="s">
        <v>9218</v>
      </c>
      <c r="G1017" s="72" t="s">
        <v>9219</v>
      </c>
      <c r="H1017" s="72" t="s">
        <v>9220</v>
      </c>
    </row>
    <row r="1018" spans="2:17" x14ac:dyDescent="0.25">
      <c r="C1018" s="123" t="s">
        <v>9318</v>
      </c>
      <c r="D1018" s="73">
        <f>E936</f>
        <v>0</v>
      </c>
      <c r="E1018" s="80"/>
      <c r="F1018" s="73">
        <f>+D1018*E1018</f>
        <v>0</v>
      </c>
      <c r="G1018" s="80"/>
      <c r="H1018" s="73">
        <f t="shared" ref="H1018" si="13">+F1018-G1018</f>
        <v>0</v>
      </c>
    </row>
    <row r="1019" spans="2:17" x14ac:dyDescent="0.25">
      <c r="C1019" s="72" t="s">
        <v>7586</v>
      </c>
      <c r="D1019" s="74"/>
      <c r="E1019" s="74"/>
      <c r="F1019" s="74"/>
      <c r="G1019" s="73">
        <f>+G1018</f>
        <v>0</v>
      </c>
      <c r="H1019" s="73">
        <f>+H1018</f>
        <v>0</v>
      </c>
    </row>
    <row r="1023" spans="2:17" x14ac:dyDescent="0.25">
      <c r="D1023" s="453" t="s">
        <v>9618</v>
      </c>
      <c r="E1023" s="453"/>
      <c r="F1023" s="453"/>
    </row>
    <row r="1024" spans="2:17" x14ac:dyDescent="0.25">
      <c r="D1024" s="453"/>
      <c r="E1024" s="453"/>
      <c r="F1024" s="453"/>
    </row>
    <row r="1035" spans="2:17" x14ac:dyDescent="0.25">
      <c r="C1035" s="100" t="s">
        <v>9442</v>
      </c>
    </row>
    <row r="1037" spans="2:17" ht="15.75" x14ac:dyDescent="0.25">
      <c r="B1037" s="271" t="s">
        <v>7689</v>
      </c>
      <c r="C1037" s="271" t="s">
        <v>7689</v>
      </c>
      <c r="D1037" s="271"/>
      <c r="E1037" s="271"/>
      <c r="F1037" s="271"/>
      <c r="G1037" s="271"/>
      <c r="H1037" s="271"/>
      <c r="I1037" s="271"/>
      <c r="J1037" s="271"/>
      <c r="K1037" s="271"/>
      <c r="L1037" s="271"/>
      <c r="M1037" s="271"/>
      <c r="N1037" s="271"/>
      <c r="O1037" s="271"/>
      <c r="P1037" s="271"/>
      <c r="Q1037" s="271"/>
    </row>
    <row r="1041" spans="3:11" x14ac:dyDescent="0.25">
      <c r="C1041" s="20" t="s">
        <v>9307</v>
      </c>
      <c r="D1041" s="349"/>
      <c r="E1041" s="402"/>
      <c r="F1041" s="402"/>
      <c r="G1041" s="402"/>
      <c r="H1041" s="402"/>
      <c r="I1041" s="402"/>
      <c r="J1041" s="402"/>
      <c r="K1041" s="350"/>
    </row>
    <row r="1043" spans="3:11" x14ac:dyDescent="0.25">
      <c r="C1043" s="20" t="s">
        <v>7694</v>
      </c>
      <c r="D1043" s="78"/>
      <c r="F1043" s="20" t="s">
        <v>7695</v>
      </c>
      <c r="H1043" s="430"/>
      <c r="I1043" s="431"/>
    </row>
    <row r="1046" spans="3:11" x14ac:dyDescent="0.25">
      <c r="C1046" s="115" t="s">
        <v>9308</v>
      </c>
      <c r="D1046" s="115"/>
      <c r="E1046" s="451"/>
      <c r="F1046" s="451"/>
      <c r="G1046" s="451"/>
      <c r="H1046" s="451"/>
      <c r="I1046" s="451"/>
      <c r="J1046" s="451"/>
      <c r="K1046" s="451"/>
    </row>
    <row r="1047" spans="3:11" x14ac:dyDescent="0.25">
      <c r="C1047" s="124"/>
      <c r="D1047" s="125"/>
      <c r="E1047" s="104"/>
      <c r="F1047" s="452"/>
      <c r="G1047" s="452"/>
      <c r="H1047" s="104"/>
      <c r="I1047" s="104"/>
      <c r="J1047" s="104"/>
    </row>
    <row r="1048" spans="3:11" x14ac:dyDescent="0.25">
      <c r="C1048" s="124" t="s">
        <v>9309</v>
      </c>
      <c r="D1048" s="447"/>
      <c r="E1048" s="447"/>
      <c r="F1048" s="447"/>
      <c r="G1048" s="447"/>
      <c r="H1048" s="447"/>
      <c r="I1048" s="447"/>
      <c r="J1048" s="447"/>
      <c r="K1048" s="447"/>
    </row>
    <row r="1049" spans="3:11" x14ac:dyDescent="0.25">
      <c r="C1049" s="124"/>
      <c r="D1049" s="125"/>
      <c r="E1049" s="104"/>
      <c r="F1049" s="104"/>
      <c r="G1049" s="104"/>
      <c r="H1049" s="104"/>
      <c r="I1049" s="104"/>
      <c r="J1049" s="104"/>
    </row>
    <row r="1050" spans="3:11" x14ac:dyDescent="0.25">
      <c r="C1050" s="124" t="s">
        <v>9310</v>
      </c>
      <c r="D1050" s="447"/>
      <c r="E1050" s="447"/>
      <c r="F1050" s="447"/>
      <c r="G1050" s="104"/>
      <c r="H1050" s="104"/>
      <c r="I1050" s="104"/>
      <c r="J1050" s="104"/>
    </row>
    <row r="1051" spans="3:11" x14ac:dyDescent="0.25">
      <c r="C1051" s="124"/>
      <c r="D1051" s="125"/>
      <c r="E1051" s="104"/>
      <c r="F1051" s="104"/>
      <c r="G1051" s="104"/>
      <c r="H1051" s="104"/>
      <c r="I1051" s="104"/>
      <c r="J1051" s="104"/>
    </row>
    <row r="1052" spans="3:11" ht="15.75" customHeight="1" x14ac:dyDescent="0.25">
      <c r="C1052" s="104"/>
      <c r="D1052" s="104"/>
      <c r="E1052" s="104"/>
      <c r="F1052" s="104"/>
      <c r="G1052" s="104"/>
      <c r="H1052" s="104"/>
      <c r="I1052" s="104"/>
      <c r="J1052" s="104"/>
    </row>
    <row r="1053" spans="3:11" x14ac:dyDescent="0.25">
      <c r="C1053" s="414" t="s">
        <v>9195</v>
      </c>
      <c r="D1053" s="415"/>
      <c r="E1053" s="415"/>
      <c r="F1053" s="415"/>
      <c r="G1053" s="415"/>
      <c r="H1053" s="415"/>
      <c r="I1053" s="415"/>
      <c r="J1053" s="416"/>
    </row>
    <row r="1055" spans="3:11" x14ac:dyDescent="0.25">
      <c r="C1055" s="20" t="s">
        <v>7566</v>
      </c>
      <c r="D1055" s="274"/>
      <c r="E1055" s="282"/>
      <c r="F1055" s="282"/>
      <c r="G1055" s="282"/>
      <c r="H1055" s="282"/>
      <c r="I1055" s="275"/>
    </row>
    <row r="1057" spans="2:17" x14ac:dyDescent="0.25">
      <c r="C1057" s="20" t="s">
        <v>7567</v>
      </c>
      <c r="D1057" s="79"/>
      <c r="F1057" s="20" t="s">
        <v>7568</v>
      </c>
      <c r="G1057" s="274"/>
      <c r="H1057" s="275"/>
    </row>
    <row r="1058" spans="2:17" x14ac:dyDescent="0.25">
      <c r="C1058" s="20"/>
      <c r="D1058" s="76" t="str">
        <f>IF(D1057&gt;0,VLOOKUP(D1057,Tablas!K950:L973,2,FALSE),"")</f>
        <v/>
      </c>
      <c r="E1058" s="19" t="str">
        <f>IF(D1057&gt;0,VLOOKUP(D1057,Tablas!K950:M973,3,FALSE),"")</f>
        <v/>
      </c>
      <c r="F1058" s="20"/>
      <c r="G1058" s="58"/>
    </row>
    <row r="1060" spans="2:17" x14ac:dyDescent="0.25">
      <c r="C1060" s="20" t="s">
        <v>7570</v>
      </c>
      <c r="D1060" s="79"/>
      <c r="F1060" s="20" t="s">
        <v>9226</v>
      </c>
      <c r="G1060" s="274"/>
      <c r="H1060" s="275"/>
    </row>
    <row r="1062" spans="2:17" x14ac:dyDescent="0.25">
      <c r="C1062" s="20" t="s">
        <v>7569</v>
      </c>
      <c r="D1062" s="79"/>
      <c r="F1062" s="20" t="s">
        <v>1180</v>
      </c>
      <c r="G1062" s="424" t="str">
        <f>IF(G1057&gt;0,VLOOKUP(I1062,Tablas!Y949:AC3491,5,FALSE),"")</f>
        <v/>
      </c>
      <c r="H1062" s="425"/>
      <c r="I1062" s="19" t="str">
        <f>G1057&amp;D1057</f>
        <v/>
      </c>
    </row>
    <row r="1065" spans="2:17" ht="15.75" x14ac:dyDescent="0.25">
      <c r="B1065" s="271" t="s">
        <v>9201</v>
      </c>
      <c r="C1065" s="271"/>
      <c r="D1065" s="271"/>
      <c r="E1065" s="271"/>
      <c r="F1065" s="271"/>
      <c r="G1065" s="271"/>
      <c r="H1065" s="271"/>
      <c r="I1065" s="271"/>
      <c r="J1065" s="271"/>
      <c r="K1065" s="271"/>
      <c r="L1065" s="271"/>
      <c r="M1065" s="271"/>
      <c r="N1065" s="271"/>
      <c r="O1065" s="271"/>
      <c r="P1065" s="271"/>
      <c r="Q1065" s="271"/>
    </row>
    <row r="1068" spans="2:17" x14ac:dyDescent="0.25">
      <c r="D1068" s="102" t="s">
        <v>9202</v>
      </c>
      <c r="E1068" s="102" t="s">
        <v>9203</v>
      </c>
    </row>
    <row r="1069" spans="2:17" x14ac:dyDescent="0.25">
      <c r="C1069" s="64" t="s">
        <v>9204</v>
      </c>
      <c r="D1069" s="64"/>
      <c r="E1069" s="64"/>
    </row>
    <row r="1070" spans="2:17" x14ac:dyDescent="0.25">
      <c r="C1070" s="64" t="s">
        <v>7585</v>
      </c>
      <c r="D1070" s="64"/>
      <c r="E1070" s="64"/>
    </row>
    <row r="1071" spans="2:17" x14ac:dyDescent="0.25">
      <c r="C1071" s="102" t="s">
        <v>7586</v>
      </c>
      <c r="D1071" s="64">
        <f>+D1069+D1070</f>
        <v>0</v>
      </c>
      <c r="E1071" s="64">
        <f>+E1069+E1070</f>
        <v>0</v>
      </c>
    </row>
    <row r="1074" spans="2:17" ht="15.75" x14ac:dyDescent="0.25">
      <c r="B1074" s="271" t="s">
        <v>9279</v>
      </c>
      <c r="C1074" s="271"/>
      <c r="D1074" s="271"/>
      <c r="E1074" s="271"/>
      <c r="F1074" s="271"/>
      <c r="G1074" s="271"/>
      <c r="H1074" s="271"/>
      <c r="I1074" s="271"/>
      <c r="J1074" s="271"/>
      <c r="K1074" s="271"/>
      <c r="L1074" s="271"/>
      <c r="M1074" s="271"/>
      <c r="N1074" s="271"/>
      <c r="O1074" s="271"/>
      <c r="P1074" s="271"/>
      <c r="Q1074" s="271"/>
    </row>
    <row r="1076" spans="2:17" x14ac:dyDescent="0.25">
      <c r="C1076" s="355" t="s">
        <v>9280</v>
      </c>
      <c r="D1076" s="355"/>
      <c r="E1076" s="355"/>
      <c r="F1076" s="355"/>
      <c r="G1076" s="355"/>
      <c r="H1076" s="191"/>
    </row>
    <row r="1078" spans="2:17" x14ac:dyDescent="0.25">
      <c r="C1078" s="20" t="str">
        <f>IF(H1076="SI","¿Cuántos? *","")</f>
        <v/>
      </c>
      <c r="D1078" s="191"/>
    </row>
    <row r="1080" spans="2:17" x14ac:dyDescent="0.25">
      <c r="C1080" s="288" t="str">
        <f>IF(H1076="SI","¿En qué puestos serán incorporados? *","")</f>
        <v/>
      </c>
      <c r="D1080" s="288"/>
      <c r="E1080" s="289"/>
      <c r="F1080" s="289"/>
      <c r="G1080" s="289"/>
      <c r="H1080" s="289"/>
      <c r="I1080" s="289"/>
      <c r="J1080" s="289"/>
      <c r="K1080" s="289"/>
      <c r="L1080" s="289"/>
      <c r="M1080" s="289"/>
      <c r="N1080" s="289"/>
      <c r="O1080" s="289"/>
      <c r="P1080" s="289"/>
    </row>
    <row r="1082" spans="2:17" x14ac:dyDescent="0.25">
      <c r="C1082" s="355" t="str">
        <f>IF(H1076="SI","Indique a que grupo pertenecen los desocupados a incorporar *:","")</f>
        <v/>
      </c>
      <c r="D1082" s="355"/>
      <c r="E1082" s="355"/>
      <c r="F1082" s="27"/>
    </row>
    <row r="1084" spans="2:17" x14ac:dyDescent="0.25">
      <c r="C1084" s="38"/>
      <c r="D1084" s="38"/>
      <c r="E1084" s="192" t="str">
        <f>IF(H1076="SI","18 a 24 años","")</f>
        <v/>
      </c>
      <c r="F1084" s="192" t="str">
        <f>IF(H1076="SI","25 a 44 años","")</f>
        <v/>
      </c>
      <c r="G1084" s="192" t="str">
        <f>IF(H1076="SI","Mayores de 45 años","")</f>
        <v/>
      </c>
      <c r="H1084" s="192" t="str">
        <f>IF(H1076="SI","Total","")</f>
        <v/>
      </c>
      <c r="J1084" s="288" t="s">
        <v>9648</v>
      </c>
      <c r="K1084" s="288"/>
      <c r="L1084" s="288"/>
      <c r="M1084" s="288"/>
      <c r="N1084" s="288"/>
      <c r="O1084" s="288"/>
      <c r="P1084" s="448"/>
    </row>
    <row r="1085" spans="2:17" x14ac:dyDescent="0.25">
      <c r="C1085" s="395" t="str">
        <f>IF(H1076="SI","En general","")</f>
        <v/>
      </c>
      <c r="D1085" s="395"/>
      <c r="E1085" s="213"/>
      <c r="F1085" s="213"/>
      <c r="G1085" s="213"/>
      <c r="H1085" s="214" t="str">
        <f>IF(H1076="SI",+E1085+F1085+G1085,"")</f>
        <v/>
      </c>
      <c r="J1085" s="288"/>
      <c r="K1085" s="288"/>
      <c r="L1085" s="288"/>
      <c r="M1085" s="288"/>
      <c r="N1085" s="288"/>
      <c r="O1085" s="288"/>
      <c r="P1085" s="449"/>
    </row>
    <row r="1086" spans="2:17" x14ac:dyDescent="0.25">
      <c r="C1086" s="395" t="str">
        <f>IF(H1076="SI","Con Discapacidad ","")</f>
        <v/>
      </c>
      <c r="D1086" s="395"/>
      <c r="E1086" s="213"/>
      <c r="F1086" s="213"/>
      <c r="G1086" s="213"/>
      <c r="H1086" s="214" t="str">
        <f>IF(H1076="SI",+E1086+F1086+G1086,"")</f>
        <v/>
      </c>
      <c r="J1086" s="288"/>
      <c r="K1086" s="288"/>
      <c r="L1086" s="288"/>
      <c r="M1086" s="288"/>
      <c r="N1086" s="288"/>
      <c r="O1086" s="288"/>
      <c r="P1086" s="450"/>
    </row>
    <row r="1087" spans="2:17" x14ac:dyDescent="0.25">
      <c r="C1087" s="395" t="str">
        <f>IF(H1076="SI","Incluidos en el Seguro de Capacitación y Empleo (SCyE)","")</f>
        <v/>
      </c>
      <c r="D1087" s="395"/>
      <c r="E1087" s="213"/>
      <c r="F1087" s="213"/>
      <c r="G1087" s="213"/>
      <c r="H1087" s="214" t="str">
        <f>IF(H1076="SI",+E1087+F1087+G1087,"")</f>
        <v/>
      </c>
    </row>
    <row r="1088" spans="2:17" x14ac:dyDescent="0.25">
      <c r="C1088" s="386" t="str">
        <f>IF(H1076="SI","Total","")</f>
        <v/>
      </c>
      <c r="D1088" s="386"/>
      <c r="E1088" s="214" t="str">
        <f>IF(H1076="SI",+E1085+E1086+E1087,"")</f>
        <v/>
      </c>
      <c r="F1088" s="214" t="str">
        <f>IF(H1076="SI",+F1087+F1086+F1085,"")</f>
        <v/>
      </c>
      <c r="G1088" s="214" t="str">
        <f>IF(H1076="SI",+G1087+G1086+G1085,"")</f>
        <v/>
      </c>
      <c r="H1088" s="214" t="str">
        <f>IF(H1076="SI",+H1085+H1086+H1087,"")</f>
        <v/>
      </c>
    </row>
    <row r="1091" spans="2:17" ht="15.75" x14ac:dyDescent="0.25">
      <c r="B1091" s="271" t="s">
        <v>9311</v>
      </c>
      <c r="C1091" s="271"/>
      <c r="D1091" s="271"/>
      <c r="E1091" s="271"/>
      <c r="F1091" s="271"/>
      <c r="G1091" s="271"/>
      <c r="H1091" s="271"/>
      <c r="I1091" s="271"/>
      <c r="J1091" s="271"/>
      <c r="K1091" s="271"/>
      <c r="L1091" s="271"/>
      <c r="M1091" s="271"/>
      <c r="N1091" s="271"/>
      <c r="O1091" s="271"/>
      <c r="P1091" s="271"/>
      <c r="Q1091" s="271"/>
    </row>
    <row r="1094" spans="2:17" x14ac:dyDescent="0.25">
      <c r="C1094" s="58"/>
      <c r="D1094" s="195" t="s">
        <v>9202</v>
      </c>
      <c r="E1094" s="193" t="s">
        <v>9203</v>
      </c>
    </row>
    <row r="1095" spans="2:17" x14ac:dyDescent="0.25">
      <c r="C1095" s="196" t="s">
        <v>9312</v>
      </c>
      <c r="D1095" s="127"/>
      <c r="E1095" s="127"/>
    </row>
    <row r="1096" spans="2:17" x14ac:dyDescent="0.25">
      <c r="C1096" s="73" t="s">
        <v>9313</v>
      </c>
      <c r="D1096" s="127"/>
      <c r="E1096" s="127"/>
    </row>
    <row r="1097" spans="2:17" x14ac:dyDescent="0.25">
      <c r="C1097" s="195" t="s">
        <v>7586</v>
      </c>
      <c r="D1097" s="128">
        <f>SUM(D1095:D1096)</f>
        <v>0</v>
      </c>
      <c r="E1097" s="128">
        <f>SUM(E1095:E1096)</f>
        <v>0</v>
      </c>
    </row>
    <row r="1100" spans="2:17" ht="15.75" x14ac:dyDescent="0.25">
      <c r="B1100" s="271" t="s">
        <v>9274</v>
      </c>
      <c r="C1100" s="271"/>
      <c r="D1100" s="271"/>
      <c r="E1100" s="271"/>
      <c r="F1100" s="271"/>
      <c r="G1100" s="271"/>
      <c r="H1100" s="271"/>
      <c r="I1100" s="271"/>
      <c r="J1100" s="271"/>
      <c r="K1100" s="271"/>
      <c r="L1100" s="271"/>
      <c r="M1100" s="271"/>
      <c r="N1100" s="271"/>
      <c r="O1100" s="271"/>
      <c r="P1100" s="271"/>
      <c r="Q1100" s="271"/>
    </row>
    <row r="1102" spans="2:17" ht="30" x14ac:dyDescent="0.25">
      <c r="C1102" s="38"/>
      <c r="D1102" s="38"/>
      <c r="E1102" s="192" t="s">
        <v>9314</v>
      </c>
      <c r="F1102" s="192" t="s">
        <v>9315</v>
      </c>
      <c r="G1102" s="192" t="s">
        <v>9316</v>
      </c>
      <c r="H1102" s="192" t="s">
        <v>9317</v>
      </c>
      <c r="I1102" s="192" t="s">
        <v>7600</v>
      </c>
      <c r="J1102" s="192" t="s">
        <v>7586</v>
      </c>
      <c r="L1102" s="26"/>
    </row>
    <row r="1103" spans="2:17" x14ac:dyDescent="0.25">
      <c r="C1103" s="397" t="str">
        <f>IF('Empresa Cooperativa'!D957=Tablas!C949,"Gerentes",IF('Empresa Cooperativa'!D957=Tablas!C950,"Cantidad de asociados a capacitar",""))</f>
        <v>Gerentes</v>
      </c>
      <c r="D1103" s="397"/>
      <c r="E1103" s="129"/>
      <c r="F1103" s="129"/>
      <c r="G1103" s="129"/>
      <c r="H1103" s="129"/>
      <c r="I1103" s="129"/>
      <c r="J1103" s="131">
        <f>SUM(E1103:I1103)</f>
        <v>0</v>
      </c>
      <c r="L1103" s="26"/>
    </row>
    <row r="1104" spans="2:17" x14ac:dyDescent="0.25">
      <c r="C1104" s="398" t="str">
        <f>IF('Empresa Cooperativa'!D957=Tablas!C949,"Mandos Medios (supervisores, jefes de área, etc.)","")</f>
        <v>Mandos Medios (supervisores, jefes de área, etc.)</v>
      </c>
      <c r="D1104" s="398"/>
      <c r="E1104" s="129"/>
      <c r="F1104" s="129"/>
      <c r="G1104" s="129"/>
      <c r="H1104" s="129"/>
      <c r="I1104" s="129"/>
      <c r="J1104" s="131">
        <f>SUM(E1104:I1104)</f>
        <v>0</v>
      </c>
      <c r="L1104" s="26"/>
    </row>
    <row r="1105" spans="2:17" x14ac:dyDescent="0.25">
      <c r="C1105" s="398" t="str">
        <f>IF('Empresa Cooperativa'!D957=Tablas!C949,"Operativos","")</f>
        <v>Operativos</v>
      </c>
      <c r="D1105" s="398"/>
      <c r="E1105" s="129"/>
      <c r="F1105" s="129"/>
      <c r="G1105" s="129"/>
      <c r="H1105" s="129"/>
      <c r="I1105" s="129"/>
      <c r="J1105" s="131">
        <f>SUM(E1105:I1105)</f>
        <v>0</v>
      </c>
      <c r="L1105" s="26"/>
    </row>
    <row r="1106" spans="2:17" x14ac:dyDescent="0.25">
      <c r="C1106" s="386" t="s">
        <v>7586</v>
      </c>
      <c r="D1106" s="386"/>
      <c r="E1106" s="130">
        <f t="shared" ref="E1106:J1106" si="14">SUM(E1103:E1105)</f>
        <v>0</v>
      </c>
      <c r="F1106" s="130">
        <f t="shared" si="14"/>
        <v>0</v>
      </c>
      <c r="G1106" s="130">
        <f t="shared" si="14"/>
        <v>0</v>
      </c>
      <c r="H1106" s="130">
        <f t="shared" si="14"/>
        <v>0</v>
      </c>
      <c r="I1106" s="130">
        <f t="shared" si="14"/>
        <v>0</v>
      </c>
      <c r="J1106" s="130">
        <f t="shared" si="14"/>
        <v>0</v>
      </c>
      <c r="L1106" s="26"/>
    </row>
    <row r="1108" spans="2:17" ht="15.75" x14ac:dyDescent="0.25">
      <c r="B1108" s="271" t="s">
        <v>9205</v>
      </c>
      <c r="C1108" s="271"/>
      <c r="D1108" s="271"/>
      <c r="E1108" s="271"/>
      <c r="F1108" s="271"/>
      <c r="G1108" s="271"/>
      <c r="H1108" s="271"/>
      <c r="I1108" s="271"/>
      <c r="J1108" s="271"/>
      <c r="K1108" s="271"/>
      <c r="L1108" s="271"/>
      <c r="M1108" s="271"/>
      <c r="N1108" s="271"/>
      <c r="O1108" s="271"/>
      <c r="P1108" s="271"/>
      <c r="Q1108" s="271"/>
    </row>
    <row r="1110" spans="2:17" x14ac:dyDescent="0.25">
      <c r="D1110" s="193" t="str">
        <f>IF(D1096&gt;0,"Organismo patrocinado","")</f>
        <v/>
      </c>
      <c r="E1110" s="193" t="str">
        <f>IF(D1096&gt;0,"Dotacion de personal","")</f>
        <v/>
      </c>
      <c r="F1110" s="193" t="str">
        <f>IF(D1096&gt;0,"Cantidad de personas informadas a capacitar","")</f>
        <v/>
      </c>
      <c r="G1110" s="193" t="str">
        <f>IF(D1096&gt;0,"Cantidad de personas a capacitar en el curso","")</f>
        <v/>
      </c>
    </row>
    <row r="1111" spans="2:17" x14ac:dyDescent="0.25">
      <c r="D1111" s="196"/>
      <c r="E1111" s="196"/>
      <c r="F1111" s="196"/>
      <c r="G1111" s="198"/>
    </row>
    <row r="1112" spans="2:17" x14ac:dyDescent="0.25">
      <c r="D1112" s="196"/>
      <c r="E1112" s="196"/>
      <c r="F1112" s="196"/>
      <c r="G1112" s="198"/>
    </row>
    <row r="1113" spans="2:17" x14ac:dyDescent="0.25">
      <c r="D1113" s="196"/>
      <c r="E1113" s="196"/>
      <c r="F1113" s="196"/>
      <c r="G1113" s="198"/>
    </row>
    <row r="1114" spans="2:17" x14ac:dyDescent="0.25">
      <c r="D1114" s="196"/>
      <c r="E1114" s="196"/>
      <c r="F1114" s="196"/>
      <c r="G1114" s="198"/>
    </row>
    <row r="1115" spans="2:17" x14ac:dyDescent="0.25">
      <c r="D1115" s="196"/>
      <c r="E1115" s="196"/>
      <c r="F1115" s="196"/>
      <c r="G1115" s="198"/>
    </row>
    <row r="1116" spans="2:17" x14ac:dyDescent="0.25">
      <c r="D1116" s="196"/>
      <c r="E1116" s="196"/>
      <c r="F1116" s="196"/>
      <c r="G1116" s="198"/>
    </row>
    <row r="1117" spans="2:17" x14ac:dyDescent="0.25">
      <c r="D1117" s="196"/>
      <c r="E1117" s="196"/>
      <c r="F1117" s="196"/>
      <c r="G1117" s="198"/>
    </row>
    <row r="1118" spans="2:17" x14ac:dyDescent="0.25">
      <c r="D1118" s="196"/>
      <c r="E1118" s="196"/>
      <c r="F1118" s="196"/>
      <c r="G1118" s="198"/>
    </row>
    <row r="1119" spans="2:17" x14ac:dyDescent="0.25">
      <c r="D1119" s="196"/>
      <c r="E1119" s="196"/>
      <c r="F1119" s="196"/>
      <c r="G1119" s="198"/>
    </row>
    <row r="1120" spans="2:17" x14ac:dyDescent="0.25">
      <c r="D1120" s="196"/>
      <c r="E1120" s="196"/>
      <c r="F1120" s="196"/>
      <c r="G1120" s="198"/>
    </row>
    <row r="1121" spans="3:11" x14ac:dyDescent="0.25">
      <c r="D1121" s="196"/>
      <c r="E1121" s="196"/>
      <c r="F1121" s="196"/>
      <c r="G1121" s="198"/>
    </row>
    <row r="1122" spans="3:11" x14ac:dyDescent="0.25">
      <c r="D1122" s="196"/>
      <c r="E1122" s="196"/>
      <c r="F1122" s="196"/>
      <c r="G1122" s="198"/>
    </row>
    <row r="1123" spans="3:11" x14ac:dyDescent="0.25">
      <c r="D1123" s="196"/>
      <c r="E1123" s="196"/>
      <c r="F1123" s="196"/>
      <c r="G1123" s="198"/>
    </row>
    <row r="1124" spans="3:11" x14ac:dyDescent="0.25">
      <c r="D1124" s="196"/>
      <c r="E1124" s="196"/>
      <c r="F1124" s="196"/>
      <c r="G1124" s="198"/>
    </row>
    <row r="1125" spans="3:11" x14ac:dyDescent="0.25">
      <c r="D1125" s="387" t="str">
        <f>IF(D1096&gt;0,"Total","")</f>
        <v/>
      </c>
      <c r="E1125" s="387"/>
      <c r="F1125" s="387"/>
      <c r="G1125" s="196" t="str">
        <f>IF(D1096&gt;0,SUM(G1111:G1124),"")</f>
        <v/>
      </c>
    </row>
    <row r="1130" spans="3:11" x14ac:dyDescent="0.25">
      <c r="C1130" s="103"/>
      <c r="D1130" s="103"/>
      <c r="E1130" s="103"/>
      <c r="F1130" s="192" t="str">
        <f>IF(D1096&gt;0,"Producción / Operaciones ","")</f>
        <v/>
      </c>
      <c r="G1130" s="192" t="str">
        <f>IF(D1096&gt;0,"Comercial y ventas","")</f>
        <v/>
      </c>
      <c r="H1130" s="192" t="str">
        <f>IF(D1096&gt;0,"Administración y finanzas","")</f>
        <v/>
      </c>
      <c r="I1130" s="192" t="str">
        <f>IF(D1096&gt;0,"Recursos Humanos","")</f>
        <v/>
      </c>
      <c r="J1130" s="192" t="str">
        <f>IF(D1096&gt;0,"Otros","")</f>
        <v/>
      </c>
      <c r="K1130" s="192" t="str">
        <f>IF(D1096&gt;0,"TOTAL","")</f>
        <v/>
      </c>
    </row>
    <row r="1131" spans="3:11" x14ac:dyDescent="0.25">
      <c r="C1131" s="388" t="str">
        <f>IF(AND('Empresa Cooperativa'!D1361=Tablas!C1353,D1096&gt;0),"Gerentes",IF(AND(D1096&gt;0,'Empresa Cooperativa'!D1361=Tablas!C1354),"Cantidad de asociados a capacitar",""))</f>
        <v/>
      </c>
      <c r="D1131" s="388"/>
      <c r="E1131" s="388"/>
      <c r="F1131" s="215"/>
      <c r="G1131" s="215"/>
      <c r="H1131" s="215"/>
      <c r="I1131" s="215"/>
      <c r="J1131" s="215"/>
      <c r="K1131" s="131" t="str">
        <f>IF(D1096&gt;0,SUM(F1131:J1131),"")</f>
        <v/>
      </c>
    </row>
    <row r="1132" spans="3:11" x14ac:dyDescent="0.25">
      <c r="C1132" s="389" t="str">
        <f>IF(AND(D1096&gt;0,'Empresa Cooperativa'!D1361=Tablas!C1353),"Mandos Medios (supervisores, jefes de área, etc.)","")</f>
        <v/>
      </c>
      <c r="D1132" s="389"/>
      <c r="E1132" s="389"/>
      <c r="F1132" s="215"/>
      <c r="G1132" s="215"/>
      <c r="H1132" s="215"/>
      <c r="I1132" s="215"/>
      <c r="J1132" s="215"/>
      <c r="K1132" s="131" t="str">
        <f>IF(D1096&gt;0,SUM(F1132:J1132),"")</f>
        <v/>
      </c>
    </row>
    <row r="1133" spans="3:11" x14ac:dyDescent="0.25">
      <c r="C1133" s="389" t="str">
        <f>IF(AND(D1096&gt;0,'Empresa Cooperativa'!D1361=Tablas!C1353),"Operativos","")</f>
        <v/>
      </c>
      <c r="D1133" s="389"/>
      <c r="E1133" s="389"/>
      <c r="F1133" s="215"/>
      <c r="G1133" s="215"/>
      <c r="H1133" s="215"/>
      <c r="I1133" s="215"/>
      <c r="J1133" s="215"/>
      <c r="K1133" s="131" t="str">
        <f>IF(D1096&gt;0,SUM(F1133:J1133),"")</f>
        <v/>
      </c>
    </row>
    <row r="1134" spans="3:11" x14ac:dyDescent="0.25">
      <c r="C1134" s="386" t="str">
        <f>IF(D1096&gt;0,"Total","")</f>
        <v/>
      </c>
      <c r="D1134" s="386"/>
      <c r="E1134" s="386"/>
      <c r="F1134" s="130" t="str">
        <f>IF(D1096&gt;0,SUM(F1131:F1133),"")</f>
        <v/>
      </c>
      <c r="G1134" s="130" t="str">
        <f>IF(D1096&gt;0,SUM(G1131:G1133),"")</f>
        <v/>
      </c>
      <c r="H1134" s="130" t="str">
        <f>IF(D1096&gt;0,SUM(H1131:H1133),"")</f>
        <v/>
      </c>
      <c r="I1134" s="130" t="str">
        <f>IF(D1096&gt;0,SUM(I1131:I1133),"")</f>
        <v/>
      </c>
      <c r="J1134" s="130" t="str">
        <f>IF(D1096&gt;0,SUM(J1131:J1133),"")</f>
        <v/>
      </c>
      <c r="K1134" s="130" t="str">
        <f>IF(D1096&gt;0,SUM(K1131:K1133),"")</f>
        <v/>
      </c>
    </row>
    <row r="1135" spans="3:11" x14ac:dyDescent="0.25">
      <c r="C1135" s="58"/>
      <c r="D1135" s="58"/>
      <c r="E1135" s="58"/>
      <c r="F1135" s="58"/>
      <c r="G1135" s="58"/>
      <c r="H1135" s="58"/>
      <c r="I1135" s="58"/>
      <c r="J1135" s="58"/>
      <c r="K1135" s="58"/>
    </row>
    <row r="1138" spans="2:17" ht="15.75" x14ac:dyDescent="0.25">
      <c r="B1138" s="271" t="s">
        <v>9210</v>
      </c>
      <c r="C1138" s="271"/>
      <c r="D1138" s="271"/>
      <c r="E1138" s="271"/>
      <c r="F1138" s="271"/>
      <c r="G1138" s="271"/>
      <c r="H1138" s="271"/>
      <c r="I1138" s="271"/>
      <c r="J1138" s="271"/>
      <c r="K1138" s="271"/>
      <c r="L1138" s="271"/>
      <c r="M1138" s="271"/>
      <c r="N1138" s="271"/>
      <c r="O1138" s="271"/>
      <c r="P1138" s="271"/>
      <c r="Q1138" s="271"/>
    </row>
    <row r="1140" spans="2:17" x14ac:dyDescent="0.25">
      <c r="C1140" s="20" t="s">
        <v>9212</v>
      </c>
    </row>
    <row r="1142" spans="2:17" x14ac:dyDescent="0.25">
      <c r="C1142" s="341"/>
      <c r="D1142" s="342"/>
      <c r="E1142" s="342"/>
      <c r="F1142" s="342"/>
      <c r="G1142" s="342"/>
      <c r="H1142" s="342"/>
      <c r="I1142" s="342"/>
      <c r="J1142" s="342"/>
      <c r="K1142" s="342"/>
      <c r="L1142" s="342"/>
      <c r="M1142" s="342"/>
      <c r="N1142" s="342"/>
      <c r="O1142" s="342"/>
      <c r="P1142" s="343"/>
    </row>
    <row r="1143" spans="2:17" x14ac:dyDescent="0.25">
      <c r="C1143" s="344"/>
      <c r="D1143" s="304"/>
      <c r="E1143" s="304"/>
      <c r="F1143" s="304"/>
      <c r="G1143" s="304"/>
      <c r="H1143" s="304"/>
      <c r="I1143" s="304"/>
      <c r="J1143" s="304"/>
      <c r="K1143" s="304"/>
      <c r="L1143" s="304"/>
      <c r="M1143" s="304"/>
      <c r="N1143" s="304"/>
      <c r="O1143" s="304"/>
      <c r="P1143" s="345"/>
    </row>
    <row r="1144" spans="2:17" x14ac:dyDescent="0.25">
      <c r="C1144" s="344"/>
      <c r="D1144" s="304"/>
      <c r="E1144" s="304"/>
      <c r="F1144" s="304"/>
      <c r="G1144" s="304"/>
      <c r="H1144" s="304"/>
      <c r="I1144" s="304"/>
      <c r="J1144" s="304"/>
      <c r="K1144" s="304"/>
      <c r="L1144" s="304"/>
      <c r="M1144" s="304"/>
      <c r="N1144" s="304"/>
      <c r="O1144" s="304"/>
      <c r="P1144" s="345"/>
    </row>
    <row r="1145" spans="2:17" x14ac:dyDescent="0.25">
      <c r="C1145" s="344"/>
      <c r="D1145" s="304"/>
      <c r="E1145" s="304"/>
      <c r="F1145" s="304"/>
      <c r="G1145" s="304"/>
      <c r="H1145" s="304"/>
      <c r="I1145" s="304"/>
      <c r="J1145" s="304"/>
      <c r="K1145" s="304"/>
      <c r="L1145" s="304"/>
      <c r="M1145" s="304"/>
      <c r="N1145" s="304"/>
      <c r="O1145" s="304"/>
      <c r="P1145" s="345"/>
    </row>
    <row r="1146" spans="2:17" x14ac:dyDescent="0.25">
      <c r="C1146" s="344"/>
      <c r="D1146" s="304"/>
      <c r="E1146" s="304"/>
      <c r="F1146" s="304"/>
      <c r="G1146" s="304"/>
      <c r="H1146" s="304"/>
      <c r="I1146" s="304"/>
      <c r="J1146" s="304"/>
      <c r="K1146" s="304"/>
      <c r="L1146" s="304"/>
      <c r="M1146" s="304"/>
      <c r="N1146" s="304"/>
      <c r="O1146" s="304"/>
      <c r="P1146" s="345"/>
    </row>
    <row r="1147" spans="2:17" x14ac:dyDescent="0.25">
      <c r="C1147" s="346"/>
      <c r="D1147" s="347"/>
      <c r="E1147" s="347"/>
      <c r="F1147" s="347"/>
      <c r="G1147" s="347"/>
      <c r="H1147" s="347"/>
      <c r="I1147" s="347"/>
      <c r="J1147" s="347"/>
      <c r="K1147" s="347"/>
      <c r="L1147" s="347"/>
      <c r="M1147" s="347"/>
      <c r="N1147" s="347"/>
      <c r="O1147" s="347"/>
      <c r="P1147" s="348"/>
    </row>
    <row r="1150" spans="2:17" ht="15.75" x14ac:dyDescent="0.25">
      <c r="B1150" s="271" t="s">
        <v>9305</v>
      </c>
      <c r="C1150" s="271"/>
      <c r="D1150" s="271"/>
      <c r="E1150" s="271"/>
      <c r="F1150" s="271"/>
      <c r="G1150" s="271"/>
      <c r="H1150" s="271"/>
      <c r="I1150" s="271"/>
      <c r="J1150" s="271"/>
      <c r="K1150" s="271"/>
      <c r="L1150" s="271"/>
      <c r="M1150" s="271"/>
      <c r="N1150" s="271"/>
      <c r="O1150" s="271"/>
      <c r="P1150" s="271"/>
      <c r="Q1150" s="271"/>
    </row>
    <row r="1152" spans="2:17" ht="45" x14ac:dyDescent="0.25">
      <c r="C1152" s="72" t="s">
        <v>9215</v>
      </c>
      <c r="D1152" s="72" t="s">
        <v>9216</v>
      </c>
      <c r="E1152" s="72" t="s">
        <v>9217</v>
      </c>
      <c r="F1152" s="72" t="s">
        <v>9218</v>
      </c>
      <c r="G1152" s="72" t="s">
        <v>9219</v>
      </c>
      <c r="H1152" s="72" t="s">
        <v>9220</v>
      </c>
    </row>
    <row r="1153" spans="3:8" x14ac:dyDescent="0.25">
      <c r="C1153" s="123" t="s">
        <v>9318</v>
      </c>
      <c r="D1153" s="73">
        <f>E1071</f>
        <v>0</v>
      </c>
      <c r="E1153" s="80"/>
      <c r="F1153" s="73">
        <f>+D1153*E1153</f>
        <v>0</v>
      </c>
      <c r="G1153" s="80"/>
      <c r="H1153" s="73">
        <f t="shared" ref="H1153" si="15">+F1153-G1153</f>
        <v>0</v>
      </c>
    </row>
    <row r="1154" spans="3:8" x14ac:dyDescent="0.25">
      <c r="C1154" s="72" t="s">
        <v>7586</v>
      </c>
      <c r="D1154" s="74"/>
      <c r="E1154" s="74"/>
      <c r="F1154" s="74"/>
      <c r="G1154" s="73">
        <f>+G1153</f>
        <v>0</v>
      </c>
      <c r="H1154" s="73">
        <f>+H1153</f>
        <v>0</v>
      </c>
    </row>
    <row r="1158" spans="3:8" x14ac:dyDescent="0.25">
      <c r="D1158" s="453" t="s">
        <v>9618</v>
      </c>
      <c r="E1158" s="453"/>
      <c r="F1158" s="453"/>
    </row>
    <row r="1159" spans="3:8" x14ac:dyDescent="0.25">
      <c r="D1159" s="453"/>
      <c r="E1159" s="453"/>
      <c r="F1159" s="453"/>
    </row>
    <row r="1170" spans="2:17" x14ac:dyDescent="0.25">
      <c r="C1170" s="100" t="s">
        <v>9443</v>
      </c>
    </row>
    <row r="1172" spans="2:17" ht="15.75" x14ac:dyDescent="0.25">
      <c r="B1172" s="271" t="s">
        <v>7689</v>
      </c>
      <c r="C1172" s="271" t="s">
        <v>7689</v>
      </c>
      <c r="D1172" s="271"/>
      <c r="E1172" s="271"/>
      <c r="F1172" s="271"/>
      <c r="G1172" s="271"/>
      <c r="H1172" s="271"/>
      <c r="I1172" s="271"/>
      <c r="J1172" s="271"/>
      <c r="K1172" s="271"/>
      <c r="L1172" s="271"/>
      <c r="M1172" s="271"/>
      <c r="N1172" s="271"/>
      <c r="O1172" s="271"/>
      <c r="P1172" s="271"/>
      <c r="Q1172" s="271"/>
    </row>
    <row r="1176" spans="2:17" x14ac:dyDescent="0.25">
      <c r="C1176" s="20" t="s">
        <v>9307</v>
      </c>
      <c r="D1176" s="349"/>
      <c r="E1176" s="402"/>
      <c r="F1176" s="402"/>
      <c r="G1176" s="402"/>
      <c r="H1176" s="402"/>
      <c r="I1176" s="402"/>
      <c r="J1176" s="402"/>
      <c r="K1176" s="350"/>
    </row>
    <row r="1178" spans="2:17" x14ac:dyDescent="0.25">
      <c r="C1178" s="20" t="s">
        <v>7694</v>
      </c>
      <c r="D1178" s="78"/>
      <c r="F1178" s="20" t="s">
        <v>7695</v>
      </c>
      <c r="H1178" s="430"/>
      <c r="I1178" s="431"/>
    </row>
    <row r="1181" spans="2:17" x14ac:dyDescent="0.25">
      <c r="C1181" s="115" t="s">
        <v>9308</v>
      </c>
      <c r="D1181" s="115"/>
      <c r="E1181" s="451"/>
      <c r="F1181" s="451"/>
      <c r="G1181" s="451"/>
      <c r="H1181" s="451"/>
      <c r="I1181" s="451"/>
      <c r="J1181" s="451"/>
      <c r="K1181" s="451"/>
    </row>
    <row r="1182" spans="2:17" x14ac:dyDescent="0.25">
      <c r="C1182" s="124"/>
      <c r="D1182" s="125"/>
      <c r="E1182" s="104"/>
      <c r="F1182" s="452"/>
      <c r="G1182" s="452"/>
      <c r="H1182" s="104"/>
      <c r="I1182" s="104"/>
      <c r="J1182" s="104"/>
    </row>
    <row r="1183" spans="2:17" x14ac:dyDescent="0.25">
      <c r="C1183" s="124" t="s">
        <v>9309</v>
      </c>
      <c r="D1183" s="447"/>
      <c r="E1183" s="447"/>
      <c r="F1183" s="447"/>
      <c r="G1183" s="447"/>
      <c r="H1183" s="447"/>
      <c r="I1183" s="447"/>
      <c r="J1183" s="447"/>
      <c r="K1183" s="447"/>
    </row>
    <row r="1184" spans="2:17" x14ac:dyDescent="0.25">
      <c r="C1184" s="124"/>
      <c r="D1184" s="125"/>
      <c r="E1184" s="104"/>
      <c r="F1184" s="104"/>
      <c r="G1184" s="104"/>
      <c r="H1184" s="104"/>
      <c r="I1184" s="104"/>
      <c r="J1184" s="104"/>
    </row>
    <row r="1185" spans="2:17" x14ac:dyDescent="0.25">
      <c r="C1185" s="124" t="s">
        <v>9310</v>
      </c>
      <c r="D1185" s="447"/>
      <c r="E1185" s="447"/>
      <c r="F1185" s="447"/>
      <c r="G1185" s="104"/>
      <c r="H1185" s="104"/>
      <c r="I1185" s="104"/>
      <c r="J1185" s="104"/>
    </row>
    <row r="1186" spans="2:17" x14ac:dyDescent="0.25">
      <c r="C1186" s="124"/>
      <c r="D1186" s="125"/>
      <c r="E1186" s="104"/>
      <c r="F1186" s="104"/>
      <c r="G1186" s="104"/>
      <c r="H1186" s="104"/>
      <c r="I1186" s="104"/>
      <c r="J1186" s="104"/>
    </row>
    <row r="1187" spans="2:17" ht="15.75" customHeight="1" x14ac:dyDescent="0.25">
      <c r="C1187" s="104"/>
      <c r="D1187" s="104"/>
      <c r="E1187" s="104"/>
      <c r="F1187" s="104"/>
      <c r="G1187" s="104"/>
      <c r="H1187" s="104"/>
      <c r="I1187" s="104"/>
      <c r="J1187" s="104"/>
    </row>
    <row r="1188" spans="2:17" x14ac:dyDescent="0.25">
      <c r="C1188" s="414" t="s">
        <v>9195</v>
      </c>
      <c r="D1188" s="415"/>
      <c r="E1188" s="415"/>
      <c r="F1188" s="415"/>
      <c r="G1188" s="415"/>
      <c r="H1188" s="415"/>
      <c r="I1188" s="415"/>
      <c r="J1188" s="416"/>
    </row>
    <row r="1190" spans="2:17" x14ac:dyDescent="0.25">
      <c r="C1190" s="20" t="s">
        <v>7566</v>
      </c>
      <c r="D1190" s="274"/>
      <c r="E1190" s="282"/>
      <c r="F1190" s="282"/>
      <c r="G1190" s="282"/>
      <c r="H1190" s="282"/>
      <c r="I1190" s="275"/>
    </row>
    <row r="1192" spans="2:17" x14ac:dyDescent="0.25">
      <c r="C1192" s="20" t="s">
        <v>7567</v>
      </c>
      <c r="D1192" s="79"/>
      <c r="F1192" s="20" t="s">
        <v>7568</v>
      </c>
      <c r="G1192" s="274"/>
      <c r="H1192" s="275"/>
    </row>
    <row r="1193" spans="2:17" x14ac:dyDescent="0.25">
      <c r="C1193" s="20"/>
      <c r="D1193" s="76" t="str">
        <f>IF(D1192&gt;0,VLOOKUP(D1192,Tablas!K1085:L1108,2,FALSE),"")</f>
        <v/>
      </c>
      <c r="E1193" s="19" t="str">
        <f>IF(D1192&gt;0,VLOOKUP(D1192,Tablas!K1085:M1108,3,FALSE),"")</f>
        <v/>
      </c>
      <c r="F1193" s="20"/>
      <c r="G1193" s="58"/>
    </row>
    <row r="1195" spans="2:17" x14ac:dyDescent="0.25">
      <c r="C1195" s="20" t="s">
        <v>7570</v>
      </c>
      <c r="D1195" s="79"/>
      <c r="F1195" s="20" t="s">
        <v>9226</v>
      </c>
      <c r="G1195" s="274"/>
      <c r="H1195" s="275"/>
    </row>
    <row r="1197" spans="2:17" x14ac:dyDescent="0.25">
      <c r="C1197" s="20" t="s">
        <v>7569</v>
      </c>
      <c r="D1197" s="79"/>
      <c r="F1197" s="20" t="s">
        <v>1180</v>
      </c>
      <c r="G1197" s="424" t="str">
        <f>IF(G1192&gt;0,VLOOKUP(I1197,Tablas!Y1084:AC3626,5,FALSE),"")</f>
        <v/>
      </c>
      <c r="H1197" s="425"/>
      <c r="I1197" s="19" t="str">
        <f>G1192&amp;D1192</f>
        <v/>
      </c>
    </row>
    <row r="1200" spans="2:17" ht="15.75" x14ac:dyDescent="0.25">
      <c r="B1200" s="271" t="s">
        <v>9201</v>
      </c>
      <c r="C1200" s="271"/>
      <c r="D1200" s="271"/>
      <c r="E1200" s="271"/>
      <c r="F1200" s="271"/>
      <c r="G1200" s="271"/>
      <c r="H1200" s="271"/>
      <c r="I1200" s="271"/>
      <c r="J1200" s="271"/>
      <c r="K1200" s="271"/>
      <c r="L1200" s="271"/>
      <c r="M1200" s="271"/>
      <c r="N1200" s="271"/>
      <c r="O1200" s="271"/>
      <c r="P1200" s="271"/>
      <c r="Q1200" s="271"/>
    </row>
    <row r="1203" spans="2:17" x14ac:dyDescent="0.25">
      <c r="D1203" s="102" t="s">
        <v>9202</v>
      </c>
      <c r="E1203" s="102" t="s">
        <v>9203</v>
      </c>
    </row>
    <row r="1204" spans="2:17" x14ac:dyDescent="0.25">
      <c r="C1204" s="64" t="s">
        <v>9204</v>
      </c>
      <c r="D1204" s="64"/>
      <c r="E1204" s="64"/>
    </row>
    <row r="1205" spans="2:17" x14ac:dyDescent="0.25">
      <c r="C1205" s="64" t="s">
        <v>7585</v>
      </c>
      <c r="D1205" s="64"/>
      <c r="E1205" s="64"/>
    </row>
    <row r="1206" spans="2:17" x14ac:dyDescent="0.25">
      <c r="C1206" s="102" t="s">
        <v>7586</v>
      </c>
      <c r="D1206" s="64">
        <f>+D1204+D1205</f>
        <v>0</v>
      </c>
      <c r="E1206" s="64">
        <f>+E1204+E1205</f>
        <v>0</v>
      </c>
    </row>
    <row r="1209" spans="2:17" ht="15.75" x14ac:dyDescent="0.25">
      <c r="B1209" s="271" t="s">
        <v>9279</v>
      </c>
      <c r="C1209" s="271"/>
      <c r="D1209" s="271"/>
      <c r="E1209" s="271"/>
      <c r="F1209" s="271"/>
      <c r="G1209" s="271"/>
      <c r="H1209" s="271"/>
      <c r="I1209" s="271"/>
      <c r="J1209" s="271"/>
      <c r="K1209" s="271"/>
      <c r="L1209" s="271"/>
      <c r="M1209" s="271"/>
      <c r="N1209" s="271"/>
      <c r="O1209" s="271"/>
      <c r="P1209" s="271"/>
      <c r="Q1209" s="271"/>
    </row>
    <row r="1211" spans="2:17" x14ac:dyDescent="0.25">
      <c r="C1211" s="355" t="s">
        <v>9280</v>
      </c>
      <c r="D1211" s="355"/>
      <c r="E1211" s="355"/>
      <c r="F1211" s="355"/>
      <c r="G1211" s="355"/>
      <c r="H1211" s="191"/>
    </row>
    <row r="1213" spans="2:17" x14ac:dyDescent="0.25">
      <c r="C1213" s="20" t="str">
        <f>IF(H1211="SI","¿Cuántos? *","")</f>
        <v/>
      </c>
      <c r="D1213" s="191"/>
    </row>
    <row r="1215" spans="2:17" x14ac:dyDescent="0.25">
      <c r="C1215" s="288" t="str">
        <f>IF(H1211="SI","¿En qué puestos serán incorporados? *","")</f>
        <v/>
      </c>
      <c r="D1215" s="288"/>
      <c r="E1215" s="289"/>
      <c r="F1215" s="289"/>
      <c r="G1215" s="289"/>
      <c r="H1215" s="289"/>
      <c r="I1215" s="289"/>
      <c r="J1215" s="289"/>
      <c r="K1215" s="289"/>
      <c r="L1215" s="289"/>
      <c r="M1215" s="289"/>
      <c r="N1215" s="289"/>
      <c r="O1215" s="289"/>
      <c r="P1215" s="289"/>
    </row>
    <row r="1217" spans="2:17" x14ac:dyDescent="0.25">
      <c r="C1217" s="355" t="str">
        <f>IF(H1211="SI","Indique a que grupo pertenecen los desocupados a incorporar *:","")</f>
        <v/>
      </c>
      <c r="D1217" s="355"/>
      <c r="E1217" s="355"/>
      <c r="F1217" s="27"/>
    </row>
    <row r="1219" spans="2:17" x14ac:dyDescent="0.25">
      <c r="C1219" s="38"/>
      <c r="D1219" s="38"/>
      <c r="E1219" s="192" t="str">
        <f>IF(H1211="SI","18 a 24 años","")</f>
        <v/>
      </c>
      <c r="F1219" s="192" t="str">
        <f>IF(H1211="SI","25 a 44 años","")</f>
        <v/>
      </c>
      <c r="G1219" s="192" t="str">
        <f>IF(H1211="SI","Mayores de 45 años","")</f>
        <v/>
      </c>
      <c r="H1219" s="192" t="str">
        <f>IF(H1211="SI","Total","")</f>
        <v/>
      </c>
      <c r="J1219" s="288" t="s">
        <v>9648</v>
      </c>
      <c r="K1219" s="288"/>
      <c r="L1219" s="288"/>
      <c r="M1219" s="288"/>
      <c r="N1219" s="288"/>
      <c r="O1219" s="288"/>
      <c r="P1219" s="448"/>
    </row>
    <row r="1220" spans="2:17" x14ac:dyDescent="0.25">
      <c r="C1220" s="395" t="str">
        <f>IF(H1211="SI","En general","")</f>
        <v/>
      </c>
      <c r="D1220" s="395"/>
      <c r="E1220" s="213"/>
      <c r="F1220" s="213"/>
      <c r="G1220" s="213"/>
      <c r="H1220" s="214" t="str">
        <f>IF(H1211="SI",+E1220+F1220+G1220,"")</f>
        <v/>
      </c>
      <c r="J1220" s="288"/>
      <c r="K1220" s="288"/>
      <c r="L1220" s="288"/>
      <c r="M1220" s="288"/>
      <c r="N1220" s="288"/>
      <c r="O1220" s="288"/>
      <c r="P1220" s="449"/>
    </row>
    <row r="1221" spans="2:17" x14ac:dyDescent="0.25">
      <c r="C1221" s="395" t="str">
        <f>IF(H1211="SI","Con Discapacidad ","")</f>
        <v/>
      </c>
      <c r="D1221" s="395"/>
      <c r="E1221" s="213"/>
      <c r="F1221" s="213"/>
      <c r="G1221" s="213"/>
      <c r="H1221" s="214" t="str">
        <f>IF(H1211="SI",+E1221+F1221+G1221,"")</f>
        <v/>
      </c>
      <c r="J1221" s="288"/>
      <c r="K1221" s="288"/>
      <c r="L1221" s="288"/>
      <c r="M1221" s="288"/>
      <c r="N1221" s="288"/>
      <c r="O1221" s="288"/>
      <c r="P1221" s="450"/>
    </row>
    <row r="1222" spans="2:17" x14ac:dyDescent="0.25">
      <c r="C1222" s="395" t="str">
        <f>IF(H1211="SI","Incluidos en el Seguro de Capacitación y Empleo (SCyE)","")</f>
        <v/>
      </c>
      <c r="D1222" s="395"/>
      <c r="E1222" s="213"/>
      <c r="F1222" s="213"/>
      <c r="G1222" s="213"/>
      <c r="H1222" s="214" t="str">
        <f>IF(H1211="SI",+E1222+F1222+G1222,"")</f>
        <v/>
      </c>
    </row>
    <row r="1223" spans="2:17" x14ac:dyDescent="0.25">
      <c r="C1223" s="386" t="str">
        <f>IF(H1211="SI","Total","")</f>
        <v/>
      </c>
      <c r="D1223" s="386"/>
      <c r="E1223" s="214" t="str">
        <f>IF(H1211="SI",+E1220+E1221+E1222,"")</f>
        <v/>
      </c>
      <c r="F1223" s="214" t="str">
        <f>IF(H1211="SI",+F1222+F1221+F1220,"")</f>
        <v/>
      </c>
      <c r="G1223" s="214" t="str">
        <f>IF(H1211="SI",+G1222+G1221+G1220,"")</f>
        <v/>
      </c>
      <c r="H1223" s="214" t="str">
        <f>IF(H1211="SI",+H1220+H1221+H1222,"")</f>
        <v/>
      </c>
    </row>
    <row r="1226" spans="2:17" ht="15.75" x14ac:dyDescent="0.25">
      <c r="B1226" s="271" t="s">
        <v>9311</v>
      </c>
      <c r="C1226" s="271"/>
      <c r="D1226" s="271"/>
      <c r="E1226" s="271"/>
      <c r="F1226" s="271"/>
      <c r="G1226" s="271"/>
      <c r="H1226" s="271"/>
      <c r="I1226" s="271"/>
      <c r="J1226" s="271"/>
      <c r="K1226" s="271"/>
      <c r="L1226" s="271"/>
      <c r="M1226" s="271"/>
      <c r="N1226" s="271"/>
      <c r="O1226" s="271"/>
      <c r="P1226" s="271"/>
      <c r="Q1226" s="271"/>
    </row>
    <row r="1229" spans="2:17" x14ac:dyDescent="0.25">
      <c r="C1229" s="58"/>
      <c r="D1229" s="195" t="s">
        <v>9202</v>
      </c>
      <c r="E1229" s="193" t="s">
        <v>9203</v>
      </c>
    </row>
    <row r="1230" spans="2:17" x14ac:dyDescent="0.25">
      <c r="C1230" s="196" t="s">
        <v>9312</v>
      </c>
      <c r="D1230" s="127"/>
      <c r="E1230" s="127"/>
    </row>
    <row r="1231" spans="2:17" x14ac:dyDescent="0.25">
      <c r="C1231" s="73" t="s">
        <v>9313</v>
      </c>
      <c r="D1231" s="127"/>
      <c r="E1231" s="127"/>
    </row>
    <row r="1232" spans="2:17" x14ac:dyDescent="0.25">
      <c r="C1232" s="195" t="s">
        <v>7586</v>
      </c>
      <c r="D1232" s="128">
        <f>SUM(D1230:D1231)</f>
        <v>0</v>
      </c>
      <c r="E1232" s="128">
        <f>SUM(E1230:E1231)</f>
        <v>0</v>
      </c>
    </row>
    <row r="1235" spans="2:17" ht="15.75" x14ac:dyDescent="0.25">
      <c r="B1235" s="271" t="s">
        <v>9274</v>
      </c>
      <c r="C1235" s="271"/>
      <c r="D1235" s="271"/>
      <c r="E1235" s="271"/>
      <c r="F1235" s="271"/>
      <c r="G1235" s="271"/>
      <c r="H1235" s="271"/>
      <c r="I1235" s="271"/>
      <c r="J1235" s="271"/>
      <c r="K1235" s="271"/>
      <c r="L1235" s="271"/>
      <c r="M1235" s="271"/>
      <c r="N1235" s="271"/>
      <c r="O1235" s="271"/>
      <c r="P1235" s="271"/>
      <c r="Q1235" s="271"/>
    </row>
    <row r="1237" spans="2:17" ht="30" x14ac:dyDescent="0.25">
      <c r="C1237" s="38"/>
      <c r="D1237" s="38"/>
      <c r="E1237" s="192" t="s">
        <v>9314</v>
      </c>
      <c r="F1237" s="192" t="s">
        <v>9315</v>
      </c>
      <c r="G1237" s="192" t="s">
        <v>9316</v>
      </c>
      <c r="H1237" s="192" t="s">
        <v>9317</v>
      </c>
      <c r="I1237" s="192" t="s">
        <v>7600</v>
      </c>
      <c r="J1237" s="192" t="s">
        <v>7586</v>
      </c>
      <c r="L1237" s="26"/>
    </row>
    <row r="1238" spans="2:17" x14ac:dyDescent="0.25">
      <c r="C1238" s="397" t="str">
        <f>IF('Empresa Cooperativa'!D1092=Tablas!C1084,"Gerentes",IF('Empresa Cooperativa'!D1092=Tablas!C1085,"Cantidad de asociados a capacitar",""))</f>
        <v>Gerentes</v>
      </c>
      <c r="D1238" s="397"/>
      <c r="E1238" s="129"/>
      <c r="F1238" s="129"/>
      <c r="G1238" s="129"/>
      <c r="H1238" s="129"/>
      <c r="I1238" s="129"/>
      <c r="J1238" s="131">
        <f>SUM(E1238:I1238)</f>
        <v>0</v>
      </c>
      <c r="L1238" s="26"/>
    </row>
    <row r="1239" spans="2:17" x14ac:dyDescent="0.25">
      <c r="C1239" s="398" t="str">
        <f>IF('Empresa Cooperativa'!D1092=Tablas!C1084,"Mandos Medios (supervisores, jefes de área, etc.)","")</f>
        <v>Mandos Medios (supervisores, jefes de área, etc.)</v>
      </c>
      <c r="D1239" s="398"/>
      <c r="E1239" s="129"/>
      <c r="F1239" s="129"/>
      <c r="G1239" s="129"/>
      <c r="H1239" s="129"/>
      <c r="I1239" s="129"/>
      <c r="J1239" s="131">
        <f>SUM(E1239:I1239)</f>
        <v>0</v>
      </c>
      <c r="L1239" s="26"/>
    </row>
    <row r="1240" spans="2:17" x14ac:dyDescent="0.25">
      <c r="C1240" s="398" t="str">
        <f>IF('Empresa Cooperativa'!D1092=Tablas!C1084,"Operativos","")</f>
        <v>Operativos</v>
      </c>
      <c r="D1240" s="398"/>
      <c r="E1240" s="129"/>
      <c r="F1240" s="129"/>
      <c r="G1240" s="129"/>
      <c r="H1240" s="129"/>
      <c r="I1240" s="129"/>
      <c r="J1240" s="131">
        <f>SUM(E1240:I1240)</f>
        <v>0</v>
      </c>
      <c r="L1240" s="26"/>
    </row>
    <row r="1241" spans="2:17" x14ac:dyDescent="0.25">
      <c r="C1241" s="386" t="s">
        <v>7586</v>
      </c>
      <c r="D1241" s="386"/>
      <c r="E1241" s="130">
        <f t="shared" ref="E1241:J1241" si="16">SUM(E1238:E1240)</f>
        <v>0</v>
      </c>
      <c r="F1241" s="130">
        <f t="shared" si="16"/>
        <v>0</v>
      </c>
      <c r="G1241" s="130">
        <f t="shared" si="16"/>
        <v>0</v>
      </c>
      <c r="H1241" s="130">
        <f t="shared" si="16"/>
        <v>0</v>
      </c>
      <c r="I1241" s="130">
        <f t="shared" si="16"/>
        <v>0</v>
      </c>
      <c r="J1241" s="130">
        <f t="shared" si="16"/>
        <v>0</v>
      </c>
      <c r="L1241" s="26"/>
    </row>
    <row r="1243" spans="2:17" ht="15.75" x14ac:dyDescent="0.25">
      <c r="B1243" s="271" t="s">
        <v>9205</v>
      </c>
      <c r="C1243" s="271"/>
      <c r="D1243" s="271"/>
      <c r="E1243" s="271"/>
      <c r="F1243" s="271"/>
      <c r="G1243" s="271"/>
      <c r="H1243" s="271"/>
      <c r="I1243" s="271"/>
      <c r="J1243" s="271"/>
      <c r="K1243" s="271"/>
      <c r="L1243" s="271"/>
      <c r="M1243" s="271"/>
      <c r="N1243" s="271"/>
      <c r="O1243" s="271"/>
      <c r="P1243" s="271"/>
      <c r="Q1243" s="271"/>
    </row>
    <row r="1245" spans="2:17" x14ac:dyDescent="0.25">
      <c r="D1245" s="193" t="str">
        <f>IF(D1231&gt;0,"Organismo patrocinado","")</f>
        <v/>
      </c>
      <c r="E1245" s="193" t="str">
        <f>IF(D1231&gt;0,"Dotacion de personal","")</f>
        <v/>
      </c>
      <c r="F1245" s="193" t="str">
        <f>IF(D1231&gt;0,"Cantidad de personas informadas a capacitar","")</f>
        <v/>
      </c>
      <c r="G1245" s="193" t="str">
        <f>IF(D1231&gt;0,"Cantidad de personas a capacitar en el curso","")</f>
        <v/>
      </c>
    </row>
    <row r="1246" spans="2:17" x14ac:dyDescent="0.25">
      <c r="D1246" s="196"/>
      <c r="E1246" s="196"/>
      <c r="F1246" s="196"/>
      <c r="G1246" s="198"/>
    </row>
    <row r="1247" spans="2:17" x14ac:dyDescent="0.25">
      <c r="D1247" s="196"/>
      <c r="E1247" s="196"/>
      <c r="F1247" s="196"/>
      <c r="G1247" s="198"/>
    </row>
    <row r="1248" spans="2:17" x14ac:dyDescent="0.25">
      <c r="D1248" s="196"/>
      <c r="E1248" s="196"/>
      <c r="F1248" s="196"/>
      <c r="G1248" s="198"/>
    </row>
    <row r="1249" spans="4:7" x14ac:dyDescent="0.25">
      <c r="D1249" s="196"/>
      <c r="E1249" s="196"/>
      <c r="F1249" s="196"/>
      <c r="G1249" s="198"/>
    </row>
    <row r="1250" spans="4:7" x14ac:dyDescent="0.25">
      <c r="D1250" s="196"/>
      <c r="E1250" s="196"/>
      <c r="F1250" s="196"/>
      <c r="G1250" s="198"/>
    </row>
    <row r="1251" spans="4:7" x14ac:dyDescent="0.25">
      <c r="D1251" s="196"/>
      <c r="E1251" s="196"/>
      <c r="F1251" s="196"/>
      <c r="G1251" s="198"/>
    </row>
    <row r="1252" spans="4:7" x14ac:dyDescent="0.25">
      <c r="D1252" s="196"/>
      <c r="E1252" s="196"/>
      <c r="F1252" s="196"/>
      <c r="G1252" s="198"/>
    </row>
    <row r="1253" spans="4:7" x14ac:dyDescent="0.25">
      <c r="D1253" s="196"/>
      <c r="E1253" s="196"/>
      <c r="F1253" s="196"/>
      <c r="G1253" s="198"/>
    </row>
    <row r="1254" spans="4:7" x14ac:dyDescent="0.25">
      <c r="D1254" s="196"/>
      <c r="E1254" s="196"/>
      <c r="F1254" s="196"/>
      <c r="G1254" s="198"/>
    </row>
    <row r="1255" spans="4:7" x14ac:dyDescent="0.25">
      <c r="D1255" s="196"/>
      <c r="E1255" s="196"/>
      <c r="F1255" s="196"/>
      <c r="G1255" s="198"/>
    </row>
    <row r="1256" spans="4:7" x14ac:dyDescent="0.25">
      <c r="D1256" s="196"/>
      <c r="E1256" s="196"/>
      <c r="F1256" s="196"/>
      <c r="G1256" s="198"/>
    </row>
    <row r="1257" spans="4:7" x14ac:dyDescent="0.25">
      <c r="D1257" s="196"/>
      <c r="E1257" s="196"/>
      <c r="F1257" s="196"/>
      <c r="G1257" s="198"/>
    </row>
    <row r="1258" spans="4:7" x14ac:dyDescent="0.25">
      <c r="D1258" s="196"/>
      <c r="E1258" s="196"/>
      <c r="F1258" s="196"/>
      <c r="G1258" s="198"/>
    </row>
    <row r="1259" spans="4:7" x14ac:dyDescent="0.25">
      <c r="D1259" s="196"/>
      <c r="E1259" s="196"/>
      <c r="F1259" s="196"/>
      <c r="G1259" s="198"/>
    </row>
    <row r="1260" spans="4:7" x14ac:dyDescent="0.25">
      <c r="D1260" s="387" t="str">
        <f>IF(D1231&gt;0,"Total","")</f>
        <v/>
      </c>
      <c r="E1260" s="387"/>
      <c r="F1260" s="387"/>
      <c r="G1260" s="196" t="str">
        <f>IF(D1231&gt;0,SUM(G1246:G1259),"")</f>
        <v/>
      </c>
    </row>
    <row r="1265" spans="2:17" x14ac:dyDescent="0.25">
      <c r="C1265" s="103"/>
      <c r="D1265" s="103"/>
      <c r="E1265" s="103"/>
      <c r="F1265" s="192" t="str">
        <f>IF(D1231&gt;0,"Producción / Operaciones ","")</f>
        <v/>
      </c>
      <c r="G1265" s="192" t="str">
        <f>IF(D1231&gt;0,"Comercial y ventas","")</f>
        <v/>
      </c>
      <c r="H1265" s="192" t="str">
        <f>IF(D1231&gt;0,"Administración y finanzas","")</f>
        <v/>
      </c>
      <c r="I1265" s="192" t="str">
        <f>IF(D1231&gt;0,"Recursos Humanos","")</f>
        <v/>
      </c>
      <c r="J1265" s="192" t="str">
        <f>IF(D1231&gt;0,"Otros","")</f>
        <v/>
      </c>
      <c r="K1265" s="192" t="str">
        <f>IF(D1231&gt;0,"TOTAL","")</f>
        <v/>
      </c>
    </row>
    <row r="1266" spans="2:17" x14ac:dyDescent="0.25">
      <c r="C1266" s="388" t="str">
        <f>IF(AND('Empresa Cooperativa'!D1496=Tablas!C1488,D1231&gt;0),"Gerentes",IF(AND(D1231&gt;0,'Empresa Cooperativa'!D1496=Tablas!C1489),"Cantidad de asociados a capacitar",""))</f>
        <v/>
      </c>
      <c r="D1266" s="388"/>
      <c r="E1266" s="388"/>
      <c r="F1266" s="215"/>
      <c r="G1266" s="215"/>
      <c r="H1266" s="215"/>
      <c r="I1266" s="215"/>
      <c r="J1266" s="215"/>
      <c r="K1266" s="131" t="str">
        <f>IF(D1231&gt;0,SUM(F1266:J1266),"")</f>
        <v/>
      </c>
    </row>
    <row r="1267" spans="2:17" x14ac:dyDescent="0.25">
      <c r="C1267" s="389" t="str">
        <f>IF(AND(D1231&gt;0,'Empresa Cooperativa'!D1496=Tablas!C1488),"Mandos Medios (supervisores, jefes de área, etc.)","")</f>
        <v/>
      </c>
      <c r="D1267" s="389"/>
      <c r="E1267" s="389"/>
      <c r="F1267" s="215"/>
      <c r="G1267" s="215"/>
      <c r="H1267" s="215"/>
      <c r="I1267" s="215"/>
      <c r="J1267" s="215"/>
      <c r="K1267" s="131" t="str">
        <f>IF(D1231&gt;0,SUM(F1267:J1267),"")</f>
        <v/>
      </c>
    </row>
    <row r="1268" spans="2:17" x14ac:dyDescent="0.25">
      <c r="C1268" s="389" t="str">
        <f>IF(AND(D1231&gt;0,'Empresa Cooperativa'!D1496=Tablas!C1488),"Operativos","")</f>
        <v/>
      </c>
      <c r="D1268" s="389"/>
      <c r="E1268" s="389"/>
      <c r="F1268" s="215"/>
      <c r="G1268" s="215"/>
      <c r="H1268" s="215"/>
      <c r="I1268" s="215"/>
      <c r="J1268" s="215"/>
      <c r="K1268" s="131" t="str">
        <f>IF(D1231&gt;0,SUM(F1268:J1268),"")</f>
        <v/>
      </c>
    </row>
    <row r="1269" spans="2:17" x14ac:dyDescent="0.25">
      <c r="C1269" s="386" t="str">
        <f>IF(D1231&gt;0,"Total","")</f>
        <v/>
      </c>
      <c r="D1269" s="386"/>
      <c r="E1269" s="386"/>
      <c r="F1269" s="130" t="str">
        <f>IF(D1231&gt;0,SUM(F1266:F1268),"")</f>
        <v/>
      </c>
      <c r="G1269" s="130" t="str">
        <f>IF(D1231&gt;0,SUM(G1266:G1268),"")</f>
        <v/>
      </c>
      <c r="H1269" s="130" t="str">
        <f>IF(D1231&gt;0,SUM(H1266:H1268),"")</f>
        <v/>
      </c>
      <c r="I1269" s="130" t="str">
        <f>IF(D1231&gt;0,SUM(I1266:I1268),"")</f>
        <v/>
      </c>
      <c r="J1269" s="130" t="str">
        <f>IF(D1231&gt;0,SUM(J1266:J1268),"")</f>
        <v/>
      </c>
      <c r="K1269" s="130" t="str">
        <f>IF(D1231&gt;0,SUM(K1266:K1268),"")</f>
        <v/>
      </c>
    </row>
    <row r="1270" spans="2:17" x14ac:dyDescent="0.25">
      <c r="C1270" s="58"/>
      <c r="D1270" s="58"/>
      <c r="E1270" s="58"/>
      <c r="F1270" s="58"/>
      <c r="G1270" s="58"/>
      <c r="H1270" s="58"/>
      <c r="I1270" s="58"/>
      <c r="J1270" s="58"/>
      <c r="K1270" s="58"/>
    </row>
    <row r="1273" spans="2:17" ht="15.75" x14ac:dyDescent="0.25">
      <c r="B1273" s="271" t="s">
        <v>9210</v>
      </c>
      <c r="C1273" s="271"/>
      <c r="D1273" s="271"/>
      <c r="E1273" s="271"/>
      <c r="F1273" s="271"/>
      <c r="G1273" s="271"/>
      <c r="H1273" s="271"/>
      <c r="I1273" s="271"/>
      <c r="J1273" s="271"/>
      <c r="K1273" s="271"/>
      <c r="L1273" s="271"/>
      <c r="M1273" s="271"/>
      <c r="N1273" s="271"/>
      <c r="O1273" s="271"/>
      <c r="P1273" s="271"/>
      <c r="Q1273" s="271"/>
    </row>
    <row r="1275" spans="2:17" x14ac:dyDescent="0.25">
      <c r="C1275" s="20" t="s">
        <v>9212</v>
      </c>
    </row>
    <row r="1277" spans="2:17" x14ac:dyDescent="0.25">
      <c r="C1277" s="341"/>
      <c r="D1277" s="342"/>
      <c r="E1277" s="342"/>
      <c r="F1277" s="342"/>
      <c r="G1277" s="342"/>
      <c r="H1277" s="342"/>
      <c r="I1277" s="342"/>
      <c r="J1277" s="342"/>
      <c r="K1277" s="342"/>
      <c r="L1277" s="342"/>
      <c r="M1277" s="342"/>
      <c r="N1277" s="342"/>
      <c r="O1277" s="342"/>
      <c r="P1277" s="343"/>
    </row>
    <row r="1278" spans="2:17" x14ac:dyDescent="0.25">
      <c r="C1278" s="344"/>
      <c r="D1278" s="304"/>
      <c r="E1278" s="304"/>
      <c r="F1278" s="304"/>
      <c r="G1278" s="304"/>
      <c r="H1278" s="304"/>
      <c r="I1278" s="304"/>
      <c r="J1278" s="304"/>
      <c r="K1278" s="304"/>
      <c r="L1278" s="304"/>
      <c r="M1278" s="304"/>
      <c r="N1278" s="304"/>
      <c r="O1278" s="304"/>
      <c r="P1278" s="345"/>
    </row>
    <row r="1279" spans="2:17" x14ac:dyDescent="0.25">
      <c r="C1279" s="344"/>
      <c r="D1279" s="304"/>
      <c r="E1279" s="304"/>
      <c r="F1279" s="304"/>
      <c r="G1279" s="304"/>
      <c r="H1279" s="304"/>
      <c r="I1279" s="304"/>
      <c r="J1279" s="304"/>
      <c r="K1279" s="304"/>
      <c r="L1279" s="304"/>
      <c r="M1279" s="304"/>
      <c r="N1279" s="304"/>
      <c r="O1279" s="304"/>
      <c r="P1279" s="345"/>
    </row>
    <row r="1280" spans="2:17" x14ac:dyDescent="0.25">
      <c r="C1280" s="344"/>
      <c r="D1280" s="304"/>
      <c r="E1280" s="304"/>
      <c r="F1280" s="304"/>
      <c r="G1280" s="304"/>
      <c r="H1280" s="304"/>
      <c r="I1280" s="304"/>
      <c r="J1280" s="304"/>
      <c r="K1280" s="304"/>
      <c r="L1280" s="304"/>
      <c r="M1280" s="304"/>
      <c r="N1280" s="304"/>
      <c r="O1280" s="304"/>
      <c r="P1280" s="345"/>
    </row>
    <row r="1281" spans="2:17" x14ac:dyDescent="0.25">
      <c r="C1281" s="344"/>
      <c r="D1281" s="304"/>
      <c r="E1281" s="304"/>
      <c r="F1281" s="304"/>
      <c r="G1281" s="304"/>
      <c r="H1281" s="304"/>
      <c r="I1281" s="304"/>
      <c r="J1281" s="304"/>
      <c r="K1281" s="304"/>
      <c r="L1281" s="304"/>
      <c r="M1281" s="304"/>
      <c r="N1281" s="304"/>
      <c r="O1281" s="304"/>
      <c r="P1281" s="345"/>
    </row>
    <row r="1282" spans="2:17" x14ac:dyDescent="0.25">
      <c r="C1282" s="346"/>
      <c r="D1282" s="347"/>
      <c r="E1282" s="347"/>
      <c r="F1282" s="347"/>
      <c r="G1282" s="347"/>
      <c r="H1282" s="347"/>
      <c r="I1282" s="347"/>
      <c r="J1282" s="347"/>
      <c r="K1282" s="347"/>
      <c r="L1282" s="347"/>
      <c r="M1282" s="347"/>
      <c r="N1282" s="347"/>
      <c r="O1282" s="347"/>
      <c r="P1282" s="348"/>
    </row>
    <row r="1285" spans="2:17" ht="15.75" x14ac:dyDescent="0.25">
      <c r="B1285" s="271" t="s">
        <v>9305</v>
      </c>
      <c r="C1285" s="271"/>
      <c r="D1285" s="271"/>
      <c r="E1285" s="271"/>
      <c r="F1285" s="271"/>
      <c r="G1285" s="271"/>
      <c r="H1285" s="271"/>
      <c r="I1285" s="271"/>
      <c r="J1285" s="271"/>
      <c r="K1285" s="271"/>
      <c r="L1285" s="271"/>
      <c r="M1285" s="271"/>
      <c r="N1285" s="271"/>
      <c r="O1285" s="271"/>
      <c r="P1285" s="271"/>
      <c r="Q1285" s="271"/>
    </row>
    <row r="1287" spans="2:17" ht="45" x14ac:dyDescent="0.25">
      <c r="C1287" s="72" t="s">
        <v>9215</v>
      </c>
      <c r="D1287" s="72" t="s">
        <v>9216</v>
      </c>
      <c r="E1287" s="72" t="s">
        <v>9217</v>
      </c>
      <c r="F1287" s="72" t="s">
        <v>9218</v>
      </c>
      <c r="G1287" s="72" t="s">
        <v>9219</v>
      </c>
      <c r="H1287" s="72" t="s">
        <v>9220</v>
      </c>
    </row>
    <row r="1288" spans="2:17" x14ac:dyDescent="0.25">
      <c r="C1288" s="123" t="s">
        <v>9318</v>
      </c>
      <c r="D1288" s="73">
        <f>E1206</f>
        <v>0</v>
      </c>
      <c r="E1288" s="80"/>
      <c r="F1288" s="73">
        <f>+D1288*E1288</f>
        <v>0</v>
      </c>
      <c r="G1288" s="80"/>
      <c r="H1288" s="73">
        <f t="shared" ref="H1288" si="17">+F1288-G1288</f>
        <v>0</v>
      </c>
    </row>
    <row r="1289" spans="2:17" x14ac:dyDescent="0.25">
      <c r="C1289" s="72" t="s">
        <v>7586</v>
      </c>
      <c r="D1289" s="74"/>
      <c r="E1289" s="74"/>
      <c r="F1289" s="74"/>
      <c r="G1289" s="73">
        <f>+G1288</f>
        <v>0</v>
      </c>
      <c r="H1289" s="73">
        <f>+H1288</f>
        <v>0</v>
      </c>
    </row>
    <row r="1293" spans="2:17" x14ac:dyDescent="0.25">
      <c r="D1293" s="453" t="s">
        <v>9618</v>
      </c>
      <c r="E1293" s="453"/>
      <c r="F1293" s="453"/>
    </row>
    <row r="1294" spans="2:17" x14ac:dyDescent="0.25">
      <c r="D1294" s="453"/>
      <c r="E1294" s="453"/>
      <c r="F1294" s="453"/>
    </row>
    <row r="1310" spans="2:17" x14ac:dyDescent="0.25">
      <c r="C1310" s="100" t="s">
        <v>9444</v>
      </c>
    </row>
    <row r="1312" spans="2:17" ht="15.75" x14ac:dyDescent="0.25">
      <c r="B1312" s="271" t="s">
        <v>7689</v>
      </c>
      <c r="C1312" s="271" t="s">
        <v>7689</v>
      </c>
      <c r="D1312" s="271"/>
      <c r="E1312" s="271"/>
      <c r="F1312" s="271"/>
      <c r="G1312" s="271"/>
      <c r="H1312" s="271"/>
      <c r="I1312" s="271"/>
      <c r="J1312" s="271"/>
      <c r="K1312" s="271"/>
      <c r="L1312" s="271"/>
      <c r="M1312" s="271"/>
      <c r="N1312" s="271"/>
      <c r="O1312" s="271"/>
      <c r="P1312" s="271"/>
      <c r="Q1312" s="271"/>
    </row>
    <row r="1316" spans="3:11" x14ac:dyDescent="0.25">
      <c r="C1316" s="20" t="s">
        <v>9307</v>
      </c>
      <c r="D1316" s="349"/>
      <c r="E1316" s="402"/>
      <c r="F1316" s="402"/>
      <c r="G1316" s="402"/>
      <c r="H1316" s="402"/>
      <c r="I1316" s="402"/>
      <c r="J1316" s="402"/>
      <c r="K1316" s="350"/>
    </row>
    <row r="1318" spans="3:11" x14ac:dyDescent="0.25">
      <c r="C1318" s="20" t="s">
        <v>7694</v>
      </c>
      <c r="D1318" s="78"/>
      <c r="F1318" s="20" t="s">
        <v>7695</v>
      </c>
      <c r="H1318" s="430"/>
      <c r="I1318" s="431"/>
    </row>
    <row r="1321" spans="3:11" x14ac:dyDescent="0.25">
      <c r="C1321" s="115" t="s">
        <v>9308</v>
      </c>
      <c r="D1321" s="115"/>
      <c r="E1321" s="451"/>
      <c r="F1321" s="451"/>
      <c r="G1321" s="451"/>
      <c r="H1321" s="451"/>
      <c r="I1321" s="451"/>
      <c r="J1321" s="451"/>
      <c r="K1321" s="451"/>
    </row>
    <row r="1322" spans="3:11" x14ac:dyDescent="0.25">
      <c r="C1322" s="124"/>
      <c r="D1322" s="125"/>
      <c r="E1322" s="104"/>
      <c r="F1322" s="452"/>
      <c r="G1322" s="452"/>
      <c r="H1322" s="104"/>
      <c r="I1322" s="104"/>
      <c r="J1322" s="104"/>
    </row>
    <row r="1323" spans="3:11" x14ac:dyDescent="0.25">
      <c r="C1323" s="124" t="s">
        <v>9309</v>
      </c>
      <c r="D1323" s="447"/>
      <c r="E1323" s="447"/>
      <c r="F1323" s="447"/>
      <c r="G1323" s="447"/>
      <c r="H1323" s="447"/>
      <c r="I1323" s="447"/>
      <c r="J1323" s="447"/>
      <c r="K1323" s="447"/>
    </row>
    <row r="1324" spans="3:11" x14ac:dyDescent="0.25">
      <c r="C1324" s="124"/>
      <c r="D1324" s="125"/>
      <c r="E1324" s="104"/>
      <c r="F1324" s="104"/>
      <c r="G1324" s="104"/>
      <c r="H1324" s="104"/>
      <c r="I1324" s="104"/>
      <c r="J1324" s="104"/>
    </row>
    <row r="1325" spans="3:11" x14ac:dyDescent="0.25">
      <c r="C1325" s="124" t="s">
        <v>9310</v>
      </c>
      <c r="D1325" s="447"/>
      <c r="E1325" s="447"/>
      <c r="F1325" s="447"/>
      <c r="G1325" s="104"/>
      <c r="H1325" s="104"/>
      <c r="I1325" s="104"/>
      <c r="J1325" s="104"/>
    </row>
    <row r="1326" spans="3:11" x14ac:dyDescent="0.25">
      <c r="C1326" s="124"/>
      <c r="D1326" s="125"/>
      <c r="E1326" s="104"/>
      <c r="F1326" s="104"/>
      <c r="G1326" s="104"/>
      <c r="H1326" s="104"/>
      <c r="I1326" s="104"/>
      <c r="J1326" s="104"/>
    </row>
    <row r="1327" spans="3:11" ht="15.75" customHeight="1" x14ac:dyDescent="0.25">
      <c r="C1327" s="104"/>
      <c r="D1327" s="104"/>
      <c r="E1327" s="104"/>
      <c r="F1327" s="104"/>
      <c r="G1327" s="104"/>
      <c r="H1327" s="104"/>
      <c r="I1327" s="104"/>
      <c r="J1327" s="104"/>
    </row>
    <row r="1328" spans="3:11" x14ac:dyDescent="0.25">
      <c r="C1328" s="414" t="s">
        <v>9195</v>
      </c>
      <c r="D1328" s="415"/>
      <c r="E1328" s="415"/>
      <c r="F1328" s="415"/>
      <c r="G1328" s="415"/>
      <c r="H1328" s="415"/>
      <c r="I1328" s="415"/>
      <c r="J1328" s="416"/>
    </row>
    <row r="1330" spans="2:17" x14ac:dyDescent="0.25">
      <c r="C1330" s="20" t="s">
        <v>7566</v>
      </c>
      <c r="D1330" s="274"/>
      <c r="E1330" s="282"/>
      <c r="F1330" s="282"/>
      <c r="G1330" s="282"/>
      <c r="H1330" s="282"/>
      <c r="I1330" s="275"/>
    </row>
    <row r="1332" spans="2:17" x14ac:dyDescent="0.25">
      <c r="C1332" s="20" t="s">
        <v>7567</v>
      </c>
      <c r="D1332" s="79"/>
      <c r="F1332" s="20" t="s">
        <v>7568</v>
      </c>
      <c r="G1332" s="274"/>
      <c r="H1332" s="275"/>
    </row>
    <row r="1333" spans="2:17" x14ac:dyDescent="0.25">
      <c r="C1333" s="20"/>
      <c r="D1333" s="76" t="str">
        <f>IF(D1332&gt;0,VLOOKUP(D1332,Tablas!K1225:L1248,2,FALSE),"")</f>
        <v/>
      </c>
      <c r="E1333" s="19" t="str">
        <f>IF(D1332&gt;0,VLOOKUP(D1332,Tablas!K1225:M1248,3,FALSE),"")</f>
        <v/>
      </c>
      <c r="F1333" s="20"/>
      <c r="G1333" s="58"/>
    </row>
    <row r="1335" spans="2:17" x14ac:dyDescent="0.25">
      <c r="C1335" s="20" t="s">
        <v>7570</v>
      </c>
      <c r="D1335" s="79"/>
      <c r="F1335" s="20" t="s">
        <v>9226</v>
      </c>
      <c r="G1335" s="274"/>
      <c r="H1335" s="275"/>
    </row>
    <row r="1337" spans="2:17" x14ac:dyDescent="0.25">
      <c r="C1337" s="20" t="s">
        <v>7569</v>
      </c>
      <c r="D1337" s="79"/>
      <c r="F1337" s="20" t="s">
        <v>1180</v>
      </c>
      <c r="G1337" s="424" t="str">
        <f>IF(G1332&gt;0,VLOOKUP(I1337,Tablas!Y1224:AC3766,5,FALSE),"")</f>
        <v/>
      </c>
      <c r="H1337" s="425"/>
      <c r="I1337" s="19" t="str">
        <f>G1332&amp;D1332</f>
        <v/>
      </c>
    </row>
    <row r="1340" spans="2:17" ht="15.75" x14ac:dyDescent="0.25">
      <c r="B1340" s="271" t="s">
        <v>9201</v>
      </c>
      <c r="C1340" s="271"/>
      <c r="D1340" s="271"/>
      <c r="E1340" s="271"/>
      <c r="F1340" s="271"/>
      <c r="G1340" s="271"/>
      <c r="H1340" s="271"/>
      <c r="I1340" s="271"/>
      <c r="J1340" s="271"/>
      <c r="K1340" s="271"/>
      <c r="L1340" s="271"/>
      <c r="M1340" s="271"/>
      <c r="N1340" s="271"/>
      <c r="O1340" s="271"/>
      <c r="P1340" s="271"/>
      <c r="Q1340" s="271"/>
    </row>
    <row r="1343" spans="2:17" x14ac:dyDescent="0.25">
      <c r="D1343" s="102" t="s">
        <v>9202</v>
      </c>
      <c r="E1343" s="102" t="s">
        <v>9203</v>
      </c>
    </row>
    <row r="1344" spans="2:17" x14ac:dyDescent="0.25">
      <c r="C1344" s="64" t="s">
        <v>9204</v>
      </c>
      <c r="D1344" s="64"/>
      <c r="E1344" s="64"/>
    </row>
    <row r="1345" spans="2:17" x14ac:dyDescent="0.25">
      <c r="C1345" s="64" t="s">
        <v>7585</v>
      </c>
      <c r="D1345" s="64"/>
      <c r="E1345" s="64"/>
    </row>
    <row r="1346" spans="2:17" x14ac:dyDescent="0.25">
      <c r="C1346" s="102" t="s">
        <v>7586</v>
      </c>
      <c r="D1346" s="64">
        <f>+D1344+D1345</f>
        <v>0</v>
      </c>
      <c r="E1346" s="64">
        <f>+E1344+E1345</f>
        <v>0</v>
      </c>
    </row>
    <row r="1349" spans="2:17" ht="15.75" x14ac:dyDescent="0.25">
      <c r="B1349" s="271" t="s">
        <v>9279</v>
      </c>
      <c r="C1349" s="271"/>
      <c r="D1349" s="271"/>
      <c r="E1349" s="271"/>
      <c r="F1349" s="271"/>
      <c r="G1349" s="271"/>
      <c r="H1349" s="271"/>
      <c r="I1349" s="271"/>
      <c r="J1349" s="271"/>
      <c r="K1349" s="271"/>
      <c r="L1349" s="271"/>
      <c r="M1349" s="271"/>
      <c r="N1349" s="271"/>
      <c r="O1349" s="271"/>
      <c r="P1349" s="271"/>
      <c r="Q1349" s="271"/>
    </row>
    <row r="1351" spans="2:17" x14ac:dyDescent="0.25">
      <c r="C1351" s="355" t="s">
        <v>9280</v>
      </c>
      <c r="D1351" s="355"/>
      <c r="E1351" s="355"/>
      <c r="F1351" s="355"/>
      <c r="G1351" s="355"/>
      <c r="H1351" s="191"/>
    </row>
    <row r="1353" spans="2:17" x14ac:dyDescent="0.25">
      <c r="C1353" s="20" t="str">
        <f>IF(H1351="SI","¿Cuántos? *","")</f>
        <v/>
      </c>
      <c r="D1353" s="191"/>
    </row>
    <row r="1355" spans="2:17" x14ac:dyDescent="0.25">
      <c r="C1355" s="288" t="str">
        <f>IF(H1351="SI","¿En qué puestos serán incorporados? *","")</f>
        <v/>
      </c>
      <c r="D1355" s="288"/>
      <c r="E1355" s="289"/>
      <c r="F1355" s="289"/>
      <c r="G1355" s="289"/>
      <c r="H1355" s="289"/>
      <c r="I1355" s="289"/>
      <c r="J1355" s="289"/>
      <c r="K1355" s="289"/>
      <c r="L1355" s="289"/>
      <c r="M1355" s="289"/>
      <c r="N1355" s="289"/>
      <c r="O1355" s="289"/>
      <c r="P1355" s="289"/>
    </row>
    <row r="1357" spans="2:17" x14ac:dyDescent="0.25">
      <c r="C1357" s="355" t="str">
        <f>IF(H1351="SI","Indique a que grupo pertenecen los desocupados a incorporar *:","")</f>
        <v/>
      </c>
      <c r="D1357" s="355"/>
      <c r="E1357" s="355"/>
      <c r="F1357" s="27"/>
    </row>
    <row r="1359" spans="2:17" x14ac:dyDescent="0.25">
      <c r="C1359" s="38"/>
      <c r="D1359" s="38"/>
      <c r="E1359" s="192" t="str">
        <f>IF(H1351="SI","18 a 24 años","")</f>
        <v/>
      </c>
      <c r="F1359" s="192" t="str">
        <f>IF(H1351="SI","25 a 44 años","")</f>
        <v/>
      </c>
      <c r="G1359" s="192" t="str">
        <f>IF(H1351="SI","Mayores de 45 años","")</f>
        <v/>
      </c>
      <c r="H1359" s="192" t="str">
        <f>IF(H1351="SI","Total","")</f>
        <v/>
      </c>
      <c r="J1359" s="288" t="s">
        <v>9648</v>
      </c>
      <c r="K1359" s="288"/>
      <c r="L1359" s="288"/>
      <c r="M1359" s="288"/>
      <c r="N1359" s="288"/>
      <c r="O1359" s="288"/>
      <c r="P1359" s="448"/>
    </row>
    <row r="1360" spans="2:17" x14ac:dyDescent="0.25">
      <c r="C1360" s="395" t="str">
        <f>IF(H1351="SI","En general","")</f>
        <v/>
      </c>
      <c r="D1360" s="395"/>
      <c r="E1360" s="213"/>
      <c r="F1360" s="213"/>
      <c r="G1360" s="213"/>
      <c r="H1360" s="214" t="str">
        <f>IF(H1351="SI",+E1360+F1360+G1360,"")</f>
        <v/>
      </c>
      <c r="J1360" s="288"/>
      <c r="K1360" s="288"/>
      <c r="L1360" s="288"/>
      <c r="M1360" s="288"/>
      <c r="N1360" s="288"/>
      <c r="O1360" s="288"/>
      <c r="P1360" s="449"/>
    </row>
    <row r="1361" spans="2:17" x14ac:dyDescent="0.25">
      <c r="C1361" s="395" t="str">
        <f>IF(H1351="SI","Con Discapacidad ","")</f>
        <v/>
      </c>
      <c r="D1361" s="395"/>
      <c r="E1361" s="213"/>
      <c r="F1361" s="213"/>
      <c r="G1361" s="213"/>
      <c r="H1361" s="214" t="str">
        <f>IF(H1351="SI",+E1361+F1361+G1361,"")</f>
        <v/>
      </c>
      <c r="J1361" s="288"/>
      <c r="K1361" s="288"/>
      <c r="L1361" s="288"/>
      <c r="M1361" s="288"/>
      <c r="N1361" s="288"/>
      <c r="O1361" s="288"/>
      <c r="P1361" s="450"/>
    </row>
    <row r="1362" spans="2:17" x14ac:dyDescent="0.25">
      <c r="C1362" s="395" t="str">
        <f>IF(H1351="SI","Incluidos en el Seguro de Capacitación y Empleo (SCyE)","")</f>
        <v/>
      </c>
      <c r="D1362" s="395"/>
      <c r="E1362" s="213"/>
      <c r="F1362" s="213"/>
      <c r="G1362" s="213"/>
      <c r="H1362" s="214" t="str">
        <f>IF(H1351="SI",+E1362+F1362+G1362,"")</f>
        <v/>
      </c>
    </row>
    <row r="1363" spans="2:17" x14ac:dyDescent="0.25">
      <c r="C1363" s="386" t="str">
        <f>IF(H1351="SI","Total","")</f>
        <v/>
      </c>
      <c r="D1363" s="386"/>
      <c r="E1363" s="214" t="str">
        <f>IF(H1351="SI",+E1360+E1361+E1362,"")</f>
        <v/>
      </c>
      <c r="F1363" s="214" t="str">
        <f>IF(H1351="SI",+F1362+F1361+F1360,"")</f>
        <v/>
      </c>
      <c r="G1363" s="214" t="str">
        <f>IF(H1351="SI",+G1362+G1361+G1360,"")</f>
        <v/>
      </c>
      <c r="H1363" s="214" t="str">
        <f>IF(H1351="SI",+H1360+H1361+H1362,"")</f>
        <v/>
      </c>
    </row>
    <row r="1366" spans="2:17" ht="15.75" x14ac:dyDescent="0.25">
      <c r="B1366" s="271" t="s">
        <v>9311</v>
      </c>
      <c r="C1366" s="271"/>
      <c r="D1366" s="271"/>
      <c r="E1366" s="271"/>
      <c r="F1366" s="271"/>
      <c r="G1366" s="271"/>
      <c r="H1366" s="271"/>
      <c r="I1366" s="271"/>
      <c r="J1366" s="271"/>
      <c r="K1366" s="271"/>
      <c r="L1366" s="271"/>
      <c r="M1366" s="271"/>
      <c r="N1366" s="271"/>
      <c r="O1366" s="271"/>
      <c r="P1366" s="271"/>
      <c r="Q1366" s="271"/>
    </row>
    <row r="1369" spans="2:17" x14ac:dyDescent="0.25">
      <c r="C1369" s="58"/>
      <c r="D1369" s="195" t="s">
        <v>9202</v>
      </c>
      <c r="E1369" s="193" t="s">
        <v>9203</v>
      </c>
    </row>
    <row r="1370" spans="2:17" x14ac:dyDescent="0.25">
      <c r="C1370" s="196" t="s">
        <v>9312</v>
      </c>
      <c r="D1370" s="127"/>
      <c r="E1370" s="127"/>
    </row>
    <row r="1371" spans="2:17" x14ac:dyDescent="0.25">
      <c r="C1371" s="73" t="s">
        <v>9313</v>
      </c>
      <c r="D1371" s="127"/>
      <c r="E1371" s="127"/>
    </row>
    <row r="1372" spans="2:17" x14ac:dyDescent="0.25">
      <c r="C1372" s="195" t="s">
        <v>7586</v>
      </c>
      <c r="D1372" s="128">
        <f>SUM(D1370:D1371)</f>
        <v>0</v>
      </c>
      <c r="E1372" s="128">
        <f>SUM(E1370:E1371)</f>
        <v>0</v>
      </c>
    </row>
    <row r="1375" spans="2:17" ht="15.75" x14ac:dyDescent="0.25">
      <c r="B1375" s="271" t="s">
        <v>9274</v>
      </c>
      <c r="C1375" s="271"/>
      <c r="D1375" s="271"/>
      <c r="E1375" s="271"/>
      <c r="F1375" s="271"/>
      <c r="G1375" s="271"/>
      <c r="H1375" s="271"/>
      <c r="I1375" s="271"/>
      <c r="J1375" s="271"/>
      <c r="K1375" s="271"/>
      <c r="L1375" s="271"/>
      <c r="M1375" s="271"/>
      <c r="N1375" s="271"/>
      <c r="O1375" s="271"/>
      <c r="P1375" s="271"/>
      <c r="Q1375" s="271"/>
    </row>
    <row r="1377" spans="2:17" ht="30" x14ac:dyDescent="0.25">
      <c r="C1377" s="38"/>
      <c r="D1377" s="38"/>
      <c r="E1377" s="192" t="s">
        <v>9314</v>
      </c>
      <c r="F1377" s="192" t="s">
        <v>9315</v>
      </c>
      <c r="G1377" s="192" t="s">
        <v>9316</v>
      </c>
      <c r="H1377" s="192" t="s">
        <v>9317</v>
      </c>
      <c r="I1377" s="192" t="s">
        <v>7600</v>
      </c>
      <c r="J1377" s="192" t="s">
        <v>7586</v>
      </c>
      <c r="L1377" s="26"/>
    </row>
    <row r="1378" spans="2:17" x14ac:dyDescent="0.25">
      <c r="C1378" s="397" t="str">
        <f>IF('Empresa Cooperativa'!D1232=Tablas!C1224,"Gerentes",IF('Empresa Cooperativa'!D1232=Tablas!C1225,"Cantidad de asociados a capacitar",""))</f>
        <v>Gerentes</v>
      </c>
      <c r="D1378" s="397"/>
      <c r="E1378" s="129"/>
      <c r="F1378" s="129"/>
      <c r="G1378" s="129"/>
      <c r="H1378" s="129"/>
      <c r="I1378" s="129"/>
      <c r="J1378" s="131">
        <f>SUM(E1378:I1378)</f>
        <v>0</v>
      </c>
      <c r="L1378" s="26"/>
    </row>
    <row r="1379" spans="2:17" x14ac:dyDescent="0.25">
      <c r="C1379" s="398" t="str">
        <f>IF('Empresa Cooperativa'!D1232=Tablas!C1224,"Mandos Medios (supervisores, jefes de área, etc.)","")</f>
        <v>Mandos Medios (supervisores, jefes de área, etc.)</v>
      </c>
      <c r="D1379" s="398"/>
      <c r="E1379" s="129"/>
      <c r="F1379" s="129"/>
      <c r="G1379" s="129"/>
      <c r="H1379" s="129"/>
      <c r="I1379" s="129"/>
      <c r="J1379" s="131">
        <f>SUM(E1379:I1379)</f>
        <v>0</v>
      </c>
      <c r="L1379" s="26"/>
    </row>
    <row r="1380" spans="2:17" x14ac:dyDescent="0.25">
      <c r="C1380" s="398" t="str">
        <f>IF('Empresa Cooperativa'!D1232=Tablas!C1224,"Operativos","")</f>
        <v>Operativos</v>
      </c>
      <c r="D1380" s="398"/>
      <c r="E1380" s="129"/>
      <c r="F1380" s="129"/>
      <c r="G1380" s="129"/>
      <c r="H1380" s="129"/>
      <c r="I1380" s="129"/>
      <c r="J1380" s="131">
        <f>SUM(E1380:I1380)</f>
        <v>0</v>
      </c>
      <c r="L1380" s="26"/>
    </row>
    <row r="1381" spans="2:17" x14ac:dyDescent="0.25">
      <c r="C1381" s="386" t="s">
        <v>7586</v>
      </c>
      <c r="D1381" s="386"/>
      <c r="E1381" s="130">
        <f t="shared" ref="E1381:J1381" si="18">SUM(E1378:E1380)</f>
        <v>0</v>
      </c>
      <c r="F1381" s="130">
        <f t="shared" si="18"/>
        <v>0</v>
      </c>
      <c r="G1381" s="130">
        <f t="shared" si="18"/>
        <v>0</v>
      </c>
      <c r="H1381" s="130">
        <f t="shared" si="18"/>
        <v>0</v>
      </c>
      <c r="I1381" s="130">
        <f t="shared" si="18"/>
        <v>0</v>
      </c>
      <c r="J1381" s="130">
        <f t="shared" si="18"/>
        <v>0</v>
      </c>
      <c r="L1381" s="26"/>
    </row>
    <row r="1383" spans="2:17" ht="15.75" x14ac:dyDescent="0.25">
      <c r="B1383" s="271" t="s">
        <v>9205</v>
      </c>
      <c r="C1383" s="271"/>
      <c r="D1383" s="271"/>
      <c r="E1383" s="271"/>
      <c r="F1383" s="271"/>
      <c r="G1383" s="271"/>
      <c r="H1383" s="271"/>
      <c r="I1383" s="271"/>
      <c r="J1383" s="271"/>
      <c r="K1383" s="271"/>
      <c r="L1383" s="271"/>
      <c r="M1383" s="271"/>
      <c r="N1383" s="271"/>
      <c r="O1383" s="271"/>
      <c r="P1383" s="271"/>
      <c r="Q1383" s="271"/>
    </row>
    <row r="1385" spans="2:17" x14ac:dyDescent="0.25">
      <c r="D1385" s="193" t="str">
        <f>IF(D1371&gt;0,"Organismo patrocinado","")</f>
        <v/>
      </c>
      <c r="E1385" s="193" t="str">
        <f>IF(D1371&gt;0,"Dotacion de personal","")</f>
        <v/>
      </c>
      <c r="F1385" s="193" t="str">
        <f>IF(D1371&gt;0,"Cantidad de personas informadas a capacitar","")</f>
        <v/>
      </c>
      <c r="G1385" s="193" t="str">
        <f>IF(D1371&gt;0,"Cantidad de personas a capacitar en el curso","")</f>
        <v/>
      </c>
    </row>
    <row r="1386" spans="2:17" x14ac:dyDescent="0.25">
      <c r="D1386" s="196"/>
      <c r="E1386" s="196"/>
      <c r="F1386" s="196"/>
      <c r="G1386" s="198"/>
    </row>
    <row r="1387" spans="2:17" x14ac:dyDescent="0.25">
      <c r="D1387" s="196"/>
      <c r="E1387" s="196"/>
      <c r="F1387" s="196"/>
      <c r="G1387" s="198"/>
    </row>
    <row r="1388" spans="2:17" x14ac:dyDescent="0.25">
      <c r="D1388" s="196"/>
      <c r="E1388" s="196"/>
      <c r="F1388" s="196"/>
      <c r="G1388" s="198"/>
    </row>
    <row r="1389" spans="2:17" x14ac:dyDescent="0.25">
      <c r="D1389" s="196"/>
      <c r="E1389" s="196"/>
      <c r="F1389" s="196"/>
      <c r="G1389" s="198"/>
    </row>
    <row r="1390" spans="2:17" x14ac:dyDescent="0.25">
      <c r="D1390" s="196"/>
      <c r="E1390" s="196"/>
      <c r="F1390" s="196"/>
      <c r="G1390" s="198"/>
    </row>
    <row r="1391" spans="2:17" x14ac:dyDescent="0.25">
      <c r="D1391" s="196"/>
      <c r="E1391" s="196"/>
      <c r="F1391" s="196"/>
      <c r="G1391" s="198"/>
    </row>
    <row r="1392" spans="2:17" x14ac:dyDescent="0.25">
      <c r="D1392" s="196"/>
      <c r="E1392" s="196"/>
      <c r="F1392" s="196"/>
      <c r="G1392" s="198"/>
    </row>
    <row r="1393" spans="3:11" x14ac:dyDescent="0.25">
      <c r="D1393" s="196"/>
      <c r="E1393" s="196"/>
      <c r="F1393" s="196"/>
      <c r="G1393" s="198"/>
    </row>
    <row r="1394" spans="3:11" x14ac:dyDescent="0.25">
      <c r="D1394" s="196"/>
      <c r="E1394" s="196"/>
      <c r="F1394" s="196"/>
      <c r="G1394" s="198"/>
    </row>
    <row r="1395" spans="3:11" x14ac:dyDescent="0.25">
      <c r="D1395" s="196"/>
      <c r="E1395" s="196"/>
      <c r="F1395" s="196"/>
      <c r="G1395" s="198"/>
    </row>
    <row r="1396" spans="3:11" x14ac:dyDescent="0.25">
      <c r="D1396" s="196"/>
      <c r="E1396" s="196"/>
      <c r="F1396" s="196"/>
      <c r="G1396" s="198"/>
    </row>
    <row r="1397" spans="3:11" x14ac:dyDescent="0.25">
      <c r="D1397" s="196"/>
      <c r="E1397" s="196"/>
      <c r="F1397" s="196"/>
      <c r="G1397" s="198"/>
    </row>
    <row r="1398" spans="3:11" x14ac:dyDescent="0.25">
      <c r="D1398" s="196"/>
      <c r="E1398" s="196"/>
      <c r="F1398" s="196"/>
      <c r="G1398" s="198"/>
    </row>
    <row r="1399" spans="3:11" x14ac:dyDescent="0.25">
      <c r="D1399" s="196"/>
      <c r="E1399" s="196"/>
      <c r="F1399" s="196"/>
      <c r="G1399" s="198"/>
    </row>
    <row r="1400" spans="3:11" x14ac:dyDescent="0.25">
      <c r="D1400" s="387" t="str">
        <f>IF(D1371&gt;0,"Total","")</f>
        <v/>
      </c>
      <c r="E1400" s="387"/>
      <c r="F1400" s="387"/>
      <c r="G1400" s="196" t="str">
        <f>IF(D1371&gt;0,SUM(G1386:G1399),"")</f>
        <v/>
      </c>
    </row>
    <row r="1405" spans="3:11" x14ac:dyDescent="0.25">
      <c r="C1405" s="103"/>
      <c r="D1405" s="103"/>
      <c r="E1405" s="103"/>
      <c r="F1405" s="192" t="str">
        <f>IF(D1371&gt;0,"Producción / Operaciones ","")</f>
        <v/>
      </c>
      <c r="G1405" s="192" t="str">
        <f>IF(D1371&gt;0,"Comercial y ventas","")</f>
        <v/>
      </c>
      <c r="H1405" s="192" t="str">
        <f>IF(D1371&gt;0,"Administración y finanzas","")</f>
        <v/>
      </c>
      <c r="I1405" s="192" t="str">
        <f>IF(D1371&gt;0,"Recursos Humanos","")</f>
        <v/>
      </c>
      <c r="J1405" s="192" t="str">
        <f>IF(D1371&gt;0,"Otros","")</f>
        <v/>
      </c>
      <c r="K1405" s="192" t="str">
        <f>IF(D1371&gt;0,"TOTAL","")</f>
        <v/>
      </c>
    </row>
    <row r="1406" spans="3:11" x14ac:dyDescent="0.25">
      <c r="C1406" s="388" t="str">
        <f>IF(AND('Empresa Cooperativa'!D1636=Tablas!C1628,D1371&gt;0),"Gerentes",IF(AND(D1371&gt;0,'Empresa Cooperativa'!D1636=Tablas!C1629),"Cantidad de asociados a capacitar",""))</f>
        <v/>
      </c>
      <c r="D1406" s="388"/>
      <c r="E1406" s="388"/>
      <c r="F1406" s="215"/>
      <c r="G1406" s="215"/>
      <c r="H1406" s="215"/>
      <c r="I1406" s="215"/>
      <c r="J1406" s="215"/>
      <c r="K1406" s="131" t="str">
        <f>IF(D1371&gt;0,SUM(F1406:J1406),"")</f>
        <v/>
      </c>
    </row>
    <row r="1407" spans="3:11" x14ac:dyDescent="0.25">
      <c r="C1407" s="389" t="str">
        <f>IF(AND(D1371&gt;0,'Empresa Cooperativa'!D1636=Tablas!C1628),"Mandos Medios (supervisores, jefes de área, etc.)","")</f>
        <v/>
      </c>
      <c r="D1407" s="389"/>
      <c r="E1407" s="389"/>
      <c r="F1407" s="215"/>
      <c r="G1407" s="215"/>
      <c r="H1407" s="215"/>
      <c r="I1407" s="215"/>
      <c r="J1407" s="215"/>
      <c r="K1407" s="131" t="str">
        <f>IF(D1371&gt;0,SUM(F1407:J1407),"")</f>
        <v/>
      </c>
    </row>
    <row r="1408" spans="3:11" x14ac:dyDescent="0.25">
      <c r="C1408" s="389" t="str">
        <f>IF(AND(D1371&gt;0,'Empresa Cooperativa'!D1636=Tablas!C1628),"Operativos","")</f>
        <v/>
      </c>
      <c r="D1408" s="389"/>
      <c r="E1408" s="389"/>
      <c r="F1408" s="215"/>
      <c r="G1408" s="215"/>
      <c r="H1408" s="215"/>
      <c r="I1408" s="215"/>
      <c r="J1408" s="215"/>
      <c r="K1408" s="131" t="str">
        <f>IF(D1371&gt;0,SUM(F1408:J1408),"")</f>
        <v/>
      </c>
    </row>
    <row r="1409" spans="2:17" x14ac:dyDescent="0.25">
      <c r="C1409" s="386" t="str">
        <f>IF(D1371&gt;0,"Total","")</f>
        <v/>
      </c>
      <c r="D1409" s="386"/>
      <c r="E1409" s="386"/>
      <c r="F1409" s="130" t="str">
        <f>IF(D1371&gt;0,SUM(F1406:F1408),"")</f>
        <v/>
      </c>
      <c r="G1409" s="130" t="str">
        <f>IF(D1371&gt;0,SUM(G1406:G1408),"")</f>
        <v/>
      </c>
      <c r="H1409" s="130" t="str">
        <f>IF(D1371&gt;0,SUM(H1406:H1408),"")</f>
        <v/>
      </c>
      <c r="I1409" s="130" t="str">
        <f>IF(D1371&gt;0,SUM(I1406:I1408),"")</f>
        <v/>
      </c>
      <c r="J1409" s="130" t="str">
        <f>IF(D1371&gt;0,SUM(J1406:J1408),"")</f>
        <v/>
      </c>
      <c r="K1409" s="130" t="str">
        <f>IF(D1371&gt;0,SUM(K1406:K1408),"")</f>
        <v/>
      </c>
    </row>
    <row r="1410" spans="2:17" x14ac:dyDescent="0.25">
      <c r="C1410" s="58"/>
      <c r="D1410" s="58"/>
      <c r="E1410" s="58"/>
      <c r="F1410" s="58"/>
      <c r="G1410" s="58"/>
      <c r="H1410" s="58"/>
      <c r="I1410" s="58"/>
      <c r="J1410" s="58"/>
      <c r="K1410" s="58"/>
    </row>
    <row r="1413" spans="2:17" ht="15.75" x14ac:dyDescent="0.25">
      <c r="B1413" s="271" t="s">
        <v>9210</v>
      </c>
      <c r="C1413" s="271"/>
      <c r="D1413" s="271"/>
      <c r="E1413" s="271"/>
      <c r="F1413" s="271"/>
      <c r="G1413" s="271"/>
      <c r="H1413" s="271"/>
      <c r="I1413" s="271"/>
      <c r="J1413" s="271"/>
      <c r="K1413" s="271"/>
      <c r="L1413" s="271"/>
      <c r="M1413" s="271"/>
      <c r="N1413" s="271"/>
      <c r="O1413" s="271"/>
      <c r="P1413" s="271"/>
      <c r="Q1413" s="271"/>
    </row>
    <row r="1415" spans="2:17" x14ac:dyDescent="0.25">
      <c r="C1415" s="20" t="s">
        <v>9212</v>
      </c>
    </row>
    <row r="1417" spans="2:17" x14ac:dyDescent="0.25">
      <c r="C1417" s="341"/>
      <c r="D1417" s="342"/>
      <c r="E1417" s="342"/>
      <c r="F1417" s="342"/>
      <c r="G1417" s="342"/>
      <c r="H1417" s="342"/>
      <c r="I1417" s="342"/>
      <c r="J1417" s="342"/>
      <c r="K1417" s="342"/>
      <c r="L1417" s="342"/>
      <c r="M1417" s="342"/>
      <c r="N1417" s="342"/>
      <c r="O1417" s="342"/>
      <c r="P1417" s="343"/>
    </row>
    <row r="1418" spans="2:17" x14ac:dyDescent="0.25">
      <c r="C1418" s="344"/>
      <c r="D1418" s="304"/>
      <c r="E1418" s="304"/>
      <c r="F1418" s="304"/>
      <c r="G1418" s="304"/>
      <c r="H1418" s="304"/>
      <c r="I1418" s="304"/>
      <c r="J1418" s="304"/>
      <c r="K1418" s="304"/>
      <c r="L1418" s="304"/>
      <c r="M1418" s="304"/>
      <c r="N1418" s="304"/>
      <c r="O1418" s="304"/>
      <c r="P1418" s="345"/>
    </row>
    <row r="1419" spans="2:17" x14ac:dyDescent="0.25">
      <c r="C1419" s="344"/>
      <c r="D1419" s="304"/>
      <c r="E1419" s="304"/>
      <c r="F1419" s="304"/>
      <c r="G1419" s="304"/>
      <c r="H1419" s="304"/>
      <c r="I1419" s="304"/>
      <c r="J1419" s="304"/>
      <c r="K1419" s="304"/>
      <c r="L1419" s="304"/>
      <c r="M1419" s="304"/>
      <c r="N1419" s="304"/>
      <c r="O1419" s="304"/>
      <c r="P1419" s="345"/>
    </row>
    <row r="1420" spans="2:17" x14ac:dyDescent="0.25">
      <c r="C1420" s="344"/>
      <c r="D1420" s="304"/>
      <c r="E1420" s="304"/>
      <c r="F1420" s="304"/>
      <c r="G1420" s="304"/>
      <c r="H1420" s="304"/>
      <c r="I1420" s="304"/>
      <c r="J1420" s="304"/>
      <c r="K1420" s="304"/>
      <c r="L1420" s="304"/>
      <c r="M1420" s="304"/>
      <c r="N1420" s="304"/>
      <c r="O1420" s="304"/>
      <c r="P1420" s="345"/>
    </row>
    <row r="1421" spans="2:17" x14ac:dyDescent="0.25">
      <c r="C1421" s="344"/>
      <c r="D1421" s="304"/>
      <c r="E1421" s="304"/>
      <c r="F1421" s="304"/>
      <c r="G1421" s="304"/>
      <c r="H1421" s="304"/>
      <c r="I1421" s="304"/>
      <c r="J1421" s="304"/>
      <c r="K1421" s="304"/>
      <c r="L1421" s="304"/>
      <c r="M1421" s="304"/>
      <c r="N1421" s="304"/>
      <c r="O1421" s="304"/>
      <c r="P1421" s="345"/>
    </row>
    <row r="1422" spans="2:17" x14ac:dyDescent="0.25">
      <c r="C1422" s="346"/>
      <c r="D1422" s="347"/>
      <c r="E1422" s="347"/>
      <c r="F1422" s="347"/>
      <c r="G1422" s="347"/>
      <c r="H1422" s="347"/>
      <c r="I1422" s="347"/>
      <c r="J1422" s="347"/>
      <c r="K1422" s="347"/>
      <c r="L1422" s="347"/>
      <c r="M1422" s="347"/>
      <c r="N1422" s="347"/>
      <c r="O1422" s="347"/>
      <c r="P1422" s="348"/>
    </row>
    <row r="1425" spans="2:17" ht="15.75" x14ac:dyDescent="0.25">
      <c r="B1425" s="271" t="s">
        <v>9305</v>
      </c>
      <c r="C1425" s="271"/>
      <c r="D1425" s="271"/>
      <c r="E1425" s="271"/>
      <c r="F1425" s="271"/>
      <c r="G1425" s="271"/>
      <c r="H1425" s="271"/>
      <c r="I1425" s="271"/>
      <c r="J1425" s="271"/>
      <c r="K1425" s="271"/>
      <c r="L1425" s="271"/>
      <c r="M1425" s="271"/>
      <c r="N1425" s="271"/>
      <c r="O1425" s="271"/>
      <c r="P1425" s="271"/>
      <c r="Q1425" s="271"/>
    </row>
    <row r="1427" spans="2:17" ht="45" x14ac:dyDescent="0.25">
      <c r="C1427" s="72" t="s">
        <v>9215</v>
      </c>
      <c r="D1427" s="72" t="s">
        <v>9216</v>
      </c>
      <c r="E1427" s="72" t="s">
        <v>9217</v>
      </c>
      <c r="F1427" s="72" t="s">
        <v>9218</v>
      </c>
      <c r="G1427" s="72" t="s">
        <v>9219</v>
      </c>
      <c r="H1427" s="72" t="s">
        <v>9220</v>
      </c>
    </row>
    <row r="1428" spans="2:17" x14ac:dyDescent="0.25">
      <c r="C1428" s="123" t="s">
        <v>9318</v>
      </c>
      <c r="D1428" s="73">
        <f>E1346</f>
        <v>0</v>
      </c>
      <c r="E1428" s="80"/>
      <c r="F1428" s="73">
        <f>+D1428*E1428</f>
        <v>0</v>
      </c>
      <c r="G1428" s="80"/>
      <c r="H1428" s="73">
        <f t="shared" ref="H1428" si="19">+F1428-G1428</f>
        <v>0</v>
      </c>
    </row>
    <row r="1429" spans="2:17" x14ac:dyDescent="0.25">
      <c r="C1429" s="72" t="s">
        <v>7586</v>
      </c>
      <c r="D1429" s="74"/>
      <c r="E1429" s="74"/>
      <c r="F1429" s="74"/>
      <c r="G1429" s="73">
        <f>+G1428</f>
        <v>0</v>
      </c>
      <c r="H1429" s="73">
        <f>+H1428</f>
        <v>0</v>
      </c>
    </row>
    <row r="1433" spans="2:17" x14ac:dyDescent="0.25">
      <c r="D1433" s="453" t="s">
        <v>9618</v>
      </c>
      <c r="E1433" s="453"/>
      <c r="F1433" s="453"/>
    </row>
    <row r="1434" spans="2:17" x14ac:dyDescent="0.25">
      <c r="D1434" s="453"/>
      <c r="E1434" s="453"/>
      <c r="F1434" s="453"/>
    </row>
  </sheetData>
  <sheetProtection algorithmName="SHA-512" hashValue="PzhUbnBDMmAj3VNOXQVXejKBFjM4GAb3Nj1Fg62Iqy+YMbWYVLZWT0+VC66vxNzUS9417YdxO1OPMx/RKQer1g==" saltValue="b0lkyKJBBKRCdOr/5rpOGg==" spinCount="100000" sheet="1" objects="1" scenarios="1"/>
  <dataConsolidate/>
  <mergeCells count="406">
    <mergeCell ref="B1413:Q1413"/>
    <mergeCell ref="C1417:P1422"/>
    <mergeCell ref="B1425:Q1425"/>
    <mergeCell ref="D1433:F1434"/>
    <mergeCell ref="B2:D2"/>
    <mergeCell ref="F2:G2"/>
    <mergeCell ref="H2:N2"/>
    <mergeCell ref="D1400:F1400"/>
    <mergeCell ref="C1406:E1406"/>
    <mergeCell ref="C1407:E1407"/>
    <mergeCell ref="C1408:E1408"/>
    <mergeCell ref="C1409:E1409"/>
    <mergeCell ref="C1378:D1378"/>
    <mergeCell ref="C1379:D1379"/>
    <mergeCell ref="C1380:D1380"/>
    <mergeCell ref="C1381:D1381"/>
    <mergeCell ref="B1383:Q1383"/>
    <mergeCell ref="C1361:D1361"/>
    <mergeCell ref="C1362:D1362"/>
    <mergeCell ref="C1363:D1363"/>
    <mergeCell ref="B1366:Q1366"/>
    <mergeCell ref="B1375:Q1375"/>
    <mergeCell ref="C1351:G1351"/>
    <mergeCell ref="C1355:D1355"/>
    <mergeCell ref="E1355:P1355"/>
    <mergeCell ref="C1357:E1357"/>
    <mergeCell ref="C1360:D1360"/>
    <mergeCell ref="G1332:H1332"/>
    <mergeCell ref="G1335:H1335"/>
    <mergeCell ref="G1337:H1337"/>
    <mergeCell ref="B1340:Q1340"/>
    <mergeCell ref="B1349:Q1349"/>
    <mergeCell ref="F1322:G1322"/>
    <mergeCell ref="D1323:K1323"/>
    <mergeCell ref="D1325:F1325"/>
    <mergeCell ref="C1328:J1328"/>
    <mergeCell ref="D1330:I1330"/>
    <mergeCell ref="J1359:O1361"/>
    <mergeCell ref="P1359:P1361"/>
    <mergeCell ref="D1293:F1294"/>
    <mergeCell ref="B1312:Q1312"/>
    <mergeCell ref="D1316:K1316"/>
    <mergeCell ref="H1318:I1318"/>
    <mergeCell ref="E1321:K1321"/>
    <mergeCell ref="C1268:E1268"/>
    <mergeCell ref="C1269:E1269"/>
    <mergeCell ref="B1273:Q1273"/>
    <mergeCell ref="C1277:P1282"/>
    <mergeCell ref="B1285:Q1285"/>
    <mergeCell ref="C1241:D1241"/>
    <mergeCell ref="B1243:Q1243"/>
    <mergeCell ref="D1260:F1260"/>
    <mergeCell ref="C1266:E1266"/>
    <mergeCell ref="C1267:E1267"/>
    <mergeCell ref="B1226:Q1226"/>
    <mergeCell ref="B1235:Q1235"/>
    <mergeCell ref="C1238:D1238"/>
    <mergeCell ref="C1239:D1239"/>
    <mergeCell ref="C1240:D1240"/>
    <mergeCell ref="C1217:E1217"/>
    <mergeCell ref="C1220:D1220"/>
    <mergeCell ref="C1221:D1221"/>
    <mergeCell ref="C1222:D1222"/>
    <mergeCell ref="C1223:D1223"/>
    <mergeCell ref="G1197:H1197"/>
    <mergeCell ref="B1200:Q1200"/>
    <mergeCell ref="B1209:Q1209"/>
    <mergeCell ref="C1211:G1211"/>
    <mergeCell ref="C1215:D1215"/>
    <mergeCell ref="E1215:P1215"/>
    <mergeCell ref="J1219:O1221"/>
    <mergeCell ref="P1219:P1221"/>
    <mergeCell ref="D1185:F1185"/>
    <mergeCell ref="C1188:J1188"/>
    <mergeCell ref="D1190:I1190"/>
    <mergeCell ref="G1192:H1192"/>
    <mergeCell ref="G1195:H1195"/>
    <mergeCell ref="D1176:K1176"/>
    <mergeCell ref="H1178:I1178"/>
    <mergeCell ref="E1181:K1181"/>
    <mergeCell ref="F1182:G1182"/>
    <mergeCell ref="D1183:K1183"/>
    <mergeCell ref="B1138:Q1138"/>
    <mergeCell ref="C1142:P1147"/>
    <mergeCell ref="B1150:Q1150"/>
    <mergeCell ref="D1158:F1159"/>
    <mergeCell ref="B1172:Q1172"/>
    <mergeCell ref="D1125:F1125"/>
    <mergeCell ref="C1131:E1131"/>
    <mergeCell ref="C1132:E1132"/>
    <mergeCell ref="C1133:E1133"/>
    <mergeCell ref="C1134:E1134"/>
    <mergeCell ref="C1103:D1103"/>
    <mergeCell ref="C1104:D1104"/>
    <mergeCell ref="C1105:D1105"/>
    <mergeCell ref="C1106:D1106"/>
    <mergeCell ref="B1108:Q1108"/>
    <mergeCell ref="C1086:D1086"/>
    <mergeCell ref="C1087:D1087"/>
    <mergeCell ref="C1088:D1088"/>
    <mergeCell ref="B1091:Q1091"/>
    <mergeCell ref="B1100:Q1100"/>
    <mergeCell ref="C1076:G1076"/>
    <mergeCell ref="C1080:D1080"/>
    <mergeCell ref="E1080:P1080"/>
    <mergeCell ref="C1082:E1082"/>
    <mergeCell ref="C1085:D1085"/>
    <mergeCell ref="G1057:H1057"/>
    <mergeCell ref="G1060:H1060"/>
    <mergeCell ref="G1062:H1062"/>
    <mergeCell ref="B1065:Q1065"/>
    <mergeCell ref="B1074:Q1074"/>
    <mergeCell ref="J1084:O1086"/>
    <mergeCell ref="P1084:P1086"/>
    <mergeCell ref="F1047:G1047"/>
    <mergeCell ref="D1048:K1048"/>
    <mergeCell ref="D1050:F1050"/>
    <mergeCell ref="C1053:J1053"/>
    <mergeCell ref="D1055:I1055"/>
    <mergeCell ref="D1023:F1024"/>
    <mergeCell ref="B1037:Q1037"/>
    <mergeCell ref="D1041:K1041"/>
    <mergeCell ref="H1043:I1043"/>
    <mergeCell ref="E1046:K1046"/>
    <mergeCell ref="C998:E998"/>
    <mergeCell ref="C999:E999"/>
    <mergeCell ref="B1003:Q1003"/>
    <mergeCell ref="C1007:P1012"/>
    <mergeCell ref="B1015:Q1015"/>
    <mergeCell ref="C971:D971"/>
    <mergeCell ref="B973:Q973"/>
    <mergeCell ref="D990:F990"/>
    <mergeCell ref="C996:E996"/>
    <mergeCell ref="C997:E997"/>
    <mergeCell ref="B956:Q956"/>
    <mergeCell ref="B965:Q965"/>
    <mergeCell ref="C968:D968"/>
    <mergeCell ref="C969:D969"/>
    <mergeCell ref="C970:D970"/>
    <mergeCell ref="C947:E947"/>
    <mergeCell ref="C950:D950"/>
    <mergeCell ref="C951:D951"/>
    <mergeCell ref="C952:D952"/>
    <mergeCell ref="C953:D953"/>
    <mergeCell ref="J949:O951"/>
    <mergeCell ref="P949:P951"/>
    <mergeCell ref="G927:H927"/>
    <mergeCell ref="B930:Q930"/>
    <mergeCell ref="B939:Q939"/>
    <mergeCell ref="C941:G941"/>
    <mergeCell ref="C945:D945"/>
    <mergeCell ref="E945:P945"/>
    <mergeCell ref="D915:F915"/>
    <mergeCell ref="C918:J918"/>
    <mergeCell ref="D920:I920"/>
    <mergeCell ref="G922:H922"/>
    <mergeCell ref="G925:H925"/>
    <mergeCell ref="D906:K906"/>
    <mergeCell ref="H908:I908"/>
    <mergeCell ref="E911:K911"/>
    <mergeCell ref="F912:G912"/>
    <mergeCell ref="D913:K913"/>
    <mergeCell ref="B868:Q868"/>
    <mergeCell ref="C872:P877"/>
    <mergeCell ref="B880:Q880"/>
    <mergeCell ref="D888:F889"/>
    <mergeCell ref="B902:Q902"/>
    <mergeCell ref="D855:F855"/>
    <mergeCell ref="C861:E861"/>
    <mergeCell ref="C862:E862"/>
    <mergeCell ref="C863:E863"/>
    <mergeCell ref="C864:E864"/>
    <mergeCell ref="C833:D833"/>
    <mergeCell ref="C834:D834"/>
    <mergeCell ref="C835:D835"/>
    <mergeCell ref="C836:D836"/>
    <mergeCell ref="B838:Q838"/>
    <mergeCell ref="C816:D816"/>
    <mergeCell ref="C817:D817"/>
    <mergeCell ref="C818:D818"/>
    <mergeCell ref="B821:Q821"/>
    <mergeCell ref="B830:Q830"/>
    <mergeCell ref="C806:G806"/>
    <mergeCell ref="C810:D810"/>
    <mergeCell ref="E810:P810"/>
    <mergeCell ref="C812:E812"/>
    <mergeCell ref="C815:D815"/>
    <mergeCell ref="J814:O816"/>
    <mergeCell ref="P814:P816"/>
    <mergeCell ref="G787:H787"/>
    <mergeCell ref="G790:H790"/>
    <mergeCell ref="G792:H792"/>
    <mergeCell ref="B795:Q795"/>
    <mergeCell ref="B804:Q804"/>
    <mergeCell ref="F777:G777"/>
    <mergeCell ref="D778:K778"/>
    <mergeCell ref="D780:F780"/>
    <mergeCell ref="C783:J783"/>
    <mergeCell ref="D785:I785"/>
    <mergeCell ref="D753:F754"/>
    <mergeCell ref="B767:Q767"/>
    <mergeCell ref="D771:K771"/>
    <mergeCell ref="H773:I773"/>
    <mergeCell ref="E776:K776"/>
    <mergeCell ref="C728:E728"/>
    <mergeCell ref="C729:E729"/>
    <mergeCell ref="B733:Q733"/>
    <mergeCell ref="C737:P742"/>
    <mergeCell ref="B745:Q745"/>
    <mergeCell ref="C701:D701"/>
    <mergeCell ref="B703:Q703"/>
    <mergeCell ref="D720:F720"/>
    <mergeCell ref="C726:E726"/>
    <mergeCell ref="C727:E727"/>
    <mergeCell ref="B686:Q686"/>
    <mergeCell ref="B695:Q695"/>
    <mergeCell ref="C698:D698"/>
    <mergeCell ref="C699:D699"/>
    <mergeCell ref="C700:D700"/>
    <mergeCell ref="C677:E677"/>
    <mergeCell ref="C680:D680"/>
    <mergeCell ref="C681:D681"/>
    <mergeCell ref="C682:D682"/>
    <mergeCell ref="C683:D683"/>
    <mergeCell ref="G657:H657"/>
    <mergeCell ref="B660:Q660"/>
    <mergeCell ref="B669:Q669"/>
    <mergeCell ref="C671:G671"/>
    <mergeCell ref="C675:D675"/>
    <mergeCell ref="E675:P675"/>
    <mergeCell ref="J679:O681"/>
    <mergeCell ref="P679:P681"/>
    <mergeCell ref="D645:F645"/>
    <mergeCell ref="C648:J648"/>
    <mergeCell ref="D650:I650"/>
    <mergeCell ref="G652:H652"/>
    <mergeCell ref="G655:H655"/>
    <mergeCell ref="D636:K636"/>
    <mergeCell ref="H638:I638"/>
    <mergeCell ref="E641:K641"/>
    <mergeCell ref="F642:G642"/>
    <mergeCell ref="D643:K643"/>
    <mergeCell ref="B598:Q598"/>
    <mergeCell ref="C602:P607"/>
    <mergeCell ref="B610:Q610"/>
    <mergeCell ref="D618:F619"/>
    <mergeCell ref="B632:Q632"/>
    <mergeCell ref="D585:F585"/>
    <mergeCell ref="C591:E591"/>
    <mergeCell ref="C592:E592"/>
    <mergeCell ref="C593:E593"/>
    <mergeCell ref="C594:E594"/>
    <mergeCell ref="C563:D563"/>
    <mergeCell ref="C564:D564"/>
    <mergeCell ref="C565:D565"/>
    <mergeCell ref="C566:D566"/>
    <mergeCell ref="B568:Q568"/>
    <mergeCell ref="C546:D546"/>
    <mergeCell ref="C547:D547"/>
    <mergeCell ref="C548:D548"/>
    <mergeCell ref="B551:Q551"/>
    <mergeCell ref="B560:Q560"/>
    <mergeCell ref="C536:G536"/>
    <mergeCell ref="C540:D540"/>
    <mergeCell ref="E540:P540"/>
    <mergeCell ref="C542:E542"/>
    <mergeCell ref="C545:D545"/>
    <mergeCell ref="G517:H517"/>
    <mergeCell ref="G520:H520"/>
    <mergeCell ref="G522:H522"/>
    <mergeCell ref="B525:Q525"/>
    <mergeCell ref="B534:Q534"/>
    <mergeCell ref="J544:O546"/>
    <mergeCell ref="P544:P546"/>
    <mergeCell ref="F507:G507"/>
    <mergeCell ref="D508:K508"/>
    <mergeCell ref="D510:F510"/>
    <mergeCell ref="C513:J513"/>
    <mergeCell ref="D515:I515"/>
    <mergeCell ref="D483:F484"/>
    <mergeCell ref="B497:Q497"/>
    <mergeCell ref="D501:K501"/>
    <mergeCell ref="H503:I503"/>
    <mergeCell ref="E506:K506"/>
    <mergeCell ref="C458:E458"/>
    <mergeCell ref="C459:E459"/>
    <mergeCell ref="B463:Q463"/>
    <mergeCell ref="C467:P472"/>
    <mergeCell ref="B475:Q475"/>
    <mergeCell ref="C431:D431"/>
    <mergeCell ref="B433:Q433"/>
    <mergeCell ref="D450:F450"/>
    <mergeCell ref="C456:E456"/>
    <mergeCell ref="C457:E457"/>
    <mergeCell ref="B416:Q416"/>
    <mergeCell ref="B425:Q425"/>
    <mergeCell ref="C428:D428"/>
    <mergeCell ref="C429:D429"/>
    <mergeCell ref="C430:D430"/>
    <mergeCell ref="C407:E407"/>
    <mergeCell ref="C410:D410"/>
    <mergeCell ref="C411:D411"/>
    <mergeCell ref="C412:D412"/>
    <mergeCell ref="C413:D413"/>
    <mergeCell ref="J409:O411"/>
    <mergeCell ref="P409:P411"/>
    <mergeCell ref="B390:Q390"/>
    <mergeCell ref="B399:Q399"/>
    <mergeCell ref="C401:G401"/>
    <mergeCell ref="C405:D405"/>
    <mergeCell ref="E405:P405"/>
    <mergeCell ref="C378:J378"/>
    <mergeCell ref="D380:I380"/>
    <mergeCell ref="G382:H382"/>
    <mergeCell ref="G385:H385"/>
    <mergeCell ref="G387:H387"/>
    <mergeCell ref="H368:I368"/>
    <mergeCell ref="E371:K371"/>
    <mergeCell ref="F372:G372"/>
    <mergeCell ref="D373:K373"/>
    <mergeCell ref="D375:F375"/>
    <mergeCell ref="C332:P337"/>
    <mergeCell ref="B340:Q340"/>
    <mergeCell ref="D348:F349"/>
    <mergeCell ref="B362:Q362"/>
    <mergeCell ref="D366:K366"/>
    <mergeCell ref="C321:E321"/>
    <mergeCell ref="C322:E322"/>
    <mergeCell ref="C323:E323"/>
    <mergeCell ref="C324:E324"/>
    <mergeCell ref="B328:Q328"/>
    <mergeCell ref="C294:D294"/>
    <mergeCell ref="C295:D295"/>
    <mergeCell ref="C296:D296"/>
    <mergeCell ref="B298:Q298"/>
    <mergeCell ref="D315:F315"/>
    <mergeCell ref="C277:D277"/>
    <mergeCell ref="C278:D278"/>
    <mergeCell ref="B281:Q281"/>
    <mergeCell ref="B290:Q290"/>
    <mergeCell ref="C293:D293"/>
    <mergeCell ref="C270:D270"/>
    <mergeCell ref="E270:P270"/>
    <mergeCell ref="C272:E272"/>
    <mergeCell ref="C275:D275"/>
    <mergeCell ref="C276:D276"/>
    <mergeCell ref="J274:O276"/>
    <mergeCell ref="P274:P276"/>
    <mergeCell ref="G250:H250"/>
    <mergeCell ref="G252:H252"/>
    <mergeCell ref="B255:Q255"/>
    <mergeCell ref="B264:Q264"/>
    <mergeCell ref="C266:G266"/>
    <mergeCell ref="D238:K238"/>
    <mergeCell ref="D240:F240"/>
    <mergeCell ref="C243:J243"/>
    <mergeCell ref="D245:I245"/>
    <mergeCell ref="G247:H247"/>
    <mergeCell ref="B227:Q227"/>
    <mergeCell ref="D231:K231"/>
    <mergeCell ref="H233:I233"/>
    <mergeCell ref="E236:K236"/>
    <mergeCell ref="F237:G237"/>
    <mergeCell ref="C7:Q7"/>
    <mergeCell ref="E101:K101"/>
    <mergeCell ref="D213:F214"/>
    <mergeCell ref="B5:M5"/>
    <mergeCell ref="N5:Q5"/>
    <mergeCell ref="C131:G131"/>
    <mergeCell ref="C135:D135"/>
    <mergeCell ref="E135:P135"/>
    <mergeCell ref="G115:H115"/>
    <mergeCell ref="B92:Q92"/>
    <mergeCell ref="D96:K96"/>
    <mergeCell ref="H98:I98"/>
    <mergeCell ref="F102:G102"/>
    <mergeCell ref="D110:I110"/>
    <mergeCell ref="G112:H112"/>
    <mergeCell ref="G117:H117"/>
    <mergeCell ref="B120:Q120"/>
    <mergeCell ref="B129:Q129"/>
    <mergeCell ref="D103:K103"/>
    <mergeCell ref="B205:Q205"/>
    <mergeCell ref="C186:E186"/>
    <mergeCell ref="C187:E187"/>
    <mergeCell ref="C188:E188"/>
    <mergeCell ref="C189:E189"/>
    <mergeCell ref="B193:Q193"/>
    <mergeCell ref="C197:P202"/>
    <mergeCell ref="D105:F105"/>
    <mergeCell ref="D180:F180"/>
    <mergeCell ref="C140:D140"/>
    <mergeCell ref="C141:D141"/>
    <mergeCell ref="C142:D142"/>
    <mergeCell ref="C143:D143"/>
    <mergeCell ref="B146:Q146"/>
    <mergeCell ref="B155:Q155"/>
    <mergeCell ref="C158:D158"/>
    <mergeCell ref="C159:D159"/>
    <mergeCell ref="C160:D160"/>
    <mergeCell ref="C161:D161"/>
    <mergeCell ref="B163:Q163"/>
    <mergeCell ref="C137:E137"/>
    <mergeCell ref="C108:J108"/>
    <mergeCell ref="J139:O141"/>
    <mergeCell ref="P139:P141"/>
  </mergeCells>
  <conditionalFormatting sqref="D96:K96 D98 H98:I98">
    <cfRule type="containsBlanks" dxfId="554" priority="471">
      <formula>LEN(TRIM(D96))=0</formula>
    </cfRule>
  </conditionalFormatting>
  <conditionalFormatting sqref="D110:I110 D112 G112 D115 G115 D117">
    <cfRule type="containsBlanks" dxfId="553" priority="467">
      <formula>LEN(TRIM(D110))=0</formula>
    </cfRule>
  </conditionalFormatting>
  <conditionalFormatting sqref="H131">
    <cfRule type="expression" dxfId="552" priority="454">
      <formula>$D$164&gt;0</formula>
    </cfRule>
  </conditionalFormatting>
  <conditionalFormatting sqref="K189">
    <cfRule type="expression" dxfId="551" priority="449">
      <formula>"Y($D$161&gt;0;$K$237&lt;&gt;=$D$161&gt;0)"</formula>
    </cfRule>
  </conditionalFormatting>
  <conditionalFormatting sqref="D165:G165">
    <cfRule type="expression" dxfId="550" priority="433">
      <formula>$D$151&gt;0</formula>
    </cfRule>
  </conditionalFormatting>
  <conditionalFormatting sqref="D180:F180">
    <cfRule type="expression" dxfId="549" priority="432">
      <formula>$D$151&gt;0</formula>
    </cfRule>
  </conditionalFormatting>
  <conditionalFormatting sqref="D165:G180">
    <cfRule type="expression" dxfId="548" priority="431">
      <formula>$D$151&gt;0</formula>
    </cfRule>
  </conditionalFormatting>
  <conditionalFormatting sqref="F185:K189">
    <cfRule type="expression" dxfId="547" priority="430">
      <formula>$D$151&gt;0</formula>
    </cfRule>
  </conditionalFormatting>
  <conditionalFormatting sqref="C186:E189">
    <cfRule type="expression" dxfId="546" priority="429">
      <formula>$D$151&gt;0</formula>
    </cfRule>
  </conditionalFormatting>
  <conditionalFormatting sqref="F185:K185">
    <cfRule type="expression" dxfId="545" priority="428">
      <formula>$D$151&gt;0</formula>
    </cfRule>
  </conditionalFormatting>
  <conditionalFormatting sqref="K186:K188">
    <cfRule type="expression" dxfId="544" priority="427">
      <formula>$D$151&gt;0</formula>
    </cfRule>
  </conditionalFormatting>
  <conditionalFormatting sqref="C189:K189">
    <cfRule type="expression" dxfId="543" priority="426">
      <formula>$D$151&gt;0</formula>
    </cfRule>
  </conditionalFormatting>
  <conditionalFormatting sqref="C197:P202">
    <cfRule type="containsBlanks" dxfId="542" priority="415">
      <formula>LEN(TRIM(C197))=0</formula>
    </cfRule>
  </conditionalFormatting>
  <conditionalFormatting sqref="D231:K231 D233 H233:I233">
    <cfRule type="containsBlanks" dxfId="541" priority="414">
      <formula>LEN(TRIM(D231))=0</formula>
    </cfRule>
  </conditionalFormatting>
  <conditionalFormatting sqref="D245:I245 D247 G247 D250 G250 D252">
    <cfRule type="containsBlanks" dxfId="540" priority="413">
      <formula>LEN(TRIM(D245))=0</formula>
    </cfRule>
  </conditionalFormatting>
  <conditionalFormatting sqref="H266">
    <cfRule type="expression" dxfId="539" priority="408">
      <formula>$D$164&gt;0</formula>
    </cfRule>
  </conditionalFormatting>
  <conditionalFormatting sqref="K324">
    <cfRule type="expression" dxfId="538" priority="403">
      <formula>"Y($D$161&gt;0;$K$237&lt;&gt;=$D$161&gt;0)"</formula>
    </cfRule>
  </conditionalFormatting>
  <conditionalFormatting sqref="D300:G300">
    <cfRule type="expression" dxfId="537" priority="387">
      <formula>$D$151&gt;0</formula>
    </cfRule>
  </conditionalFormatting>
  <conditionalFormatting sqref="D315:F315">
    <cfRule type="expression" dxfId="536" priority="386">
      <formula>$D$151&gt;0</formula>
    </cfRule>
  </conditionalFormatting>
  <conditionalFormatting sqref="D300:G315">
    <cfRule type="expression" dxfId="535" priority="385">
      <formula>$D$151&gt;0</formula>
    </cfRule>
  </conditionalFormatting>
  <conditionalFormatting sqref="F320:K324">
    <cfRule type="expression" dxfId="534" priority="384">
      <formula>$D$151&gt;0</formula>
    </cfRule>
  </conditionalFormatting>
  <conditionalFormatting sqref="C321:E324">
    <cfRule type="expression" dxfId="533" priority="383">
      <formula>$D$151&gt;0</formula>
    </cfRule>
  </conditionalFormatting>
  <conditionalFormatting sqref="F320:K320">
    <cfRule type="expression" dxfId="532" priority="382">
      <formula>$D$151&gt;0</formula>
    </cfRule>
  </conditionalFormatting>
  <conditionalFormatting sqref="K321:K323">
    <cfRule type="expression" dxfId="531" priority="381">
      <formula>$D$151&gt;0</formula>
    </cfRule>
  </conditionalFormatting>
  <conditionalFormatting sqref="C324:K324">
    <cfRule type="expression" dxfId="530" priority="380">
      <formula>$D$151&gt;0</formula>
    </cfRule>
  </conditionalFormatting>
  <conditionalFormatting sqref="C332:P337">
    <cfRule type="containsBlanks" dxfId="529" priority="369">
      <formula>LEN(TRIM(C332))=0</formula>
    </cfRule>
  </conditionalFormatting>
  <conditionalFormatting sqref="D366:K366 D368 H368:I368">
    <cfRule type="containsBlanks" dxfId="528" priority="368">
      <formula>LEN(TRIM(D366))=0</formula>
    </cfRule>
  </conditionalFormatting>
  <conditionalFormatting sqref="D380:I380 D382 G382 D385 G385 D387">
    <cfRule type="containsBlanks" dxfId="527" priority="367">
      <formula>LEN(TRIM(D380))=0</formula>
    </cfRule>
  </conditionalFormatting>
  <conditionalFormatting sqref="H401">
    <cfRule type="expression" dxfId="526" priority="362">
      <formula>$D$164&gt;0</formula>
    </cfRule>
  </conditionalFormatting>
  <conditionalFormatting sqref="K459">
    <cfRule type="expression" dxfId="525" priority="357">
      <formula>"Y($D$161&gt;0;$K$237&lt;&gt;=$D$161&gt;0)"</formula>
    </cfRule>
  </conditionalFormatting>
  <conditionalFormatting sqref="D435:G435">
    <cfRule type="expression" dxfId="524" priority="341">
      <formula>$D$151&gt;0</formula>
    </cfRule>
  </conditionalFormatting>
  <conditionalFormatting sqref="D450:F450">
    <cfRule type="expression" dxfId="523" priority="340">
      <formula>$D$151&gt;0</formula>
    </cfRule>
  </conditionalFormatting>
  <conditionalFormatting sqref="D435:G450">
    <cfRule type="expression" dxfId="522" priority="339">
      <formula>$D$151&gt;0</formula>
    </cfRule>
  </conditionalFormatting>
  <conditionalFormatting sqref="F455:K459">
    <cfRule type="expression" dxfId="521" priority="338">
      <formula>$D$151&gt;0</formula>
    </cfRule>
  </conditionalFormatting>
  <conditionalFormatting sqref="C456:E459">
    <cfRule type="expression" dxfId="520" priority="337">
      <formula>$D$151&gt;0</formula>
    </cfRule>
  </conditionalFormatting>
  <conditionalFormatting sqref="F455:K455">
    <cfRule type="expression" dxfId="519" priority="336">
      <formula>$D$151&gt;0</formula>
    </cfRule>
  </conditionalFormatting>
  <conditionalFormatting sqref="K456:K458">
    <cfRule type="expression" dxfId="518" priority="335">
      <formula>$D$151&gt;0</formula>
    </cfRule>
  </conditionalFormatting>
  <conditionalFormatting sqref="C459:K459">
    <cfRule type="expression" dxfId="517" priority="334">
      <formula>$D$151&gt;0</formula>
    </cfRule>
  </conditionalFormatting>
  <conditionalFormatting sqref="C467:P472">
    <cfRule type="containsBlanks" dxfId="516" priority="323">
      <formula>LEN(TRIM(C467))=0</formula>
    </cfRule>
  </conditionalFormatting>
  <conditionalFormatting sqref="D501:K501 D503 H503:I503">
    <cfRule type="containsBlanks" dxfId="515" priority="322">
      <formula>LEN(TRIM(D501))=0</formula>
    </cfRule>
  </conditionalFormatting>
  <conditionalFormatting sqref="D515:I515 D517 G517 D520 G520 D522">
    <cfRule type="containsBlanks" dxfId="514" priority="321">
      <formula>LEN(TRIM(D515))=0</formula>
    </cfRule>
  </conditionalFormatting>
  <conditionalFormatting sqref="H536">
    <cfRule type="expression" dxfId="513" priority="316">
      <formula>$D$164&gt;0</formula>
    </cfRule>
  </conditionalFormatting>
  <conditionalFormatting sqref="K594">
    <cfRule type="expression" dxfId="512" priority="311">
      <formula>"Y($D$161&gt;0;$K$237&lt;&gt;=$D$161&gt;0)"</formula>
    </cfRule>
  </conditionalFormatting>
  <conditionalFormatting sqref="D570:G570">
    <cfRule type="expression" dxfId="511" priority="295">
      <formula>$D$151&gt;0</formula>
    </cfRule>
  </conditionalFormatting>
  <conditionalFormatting sqref="D585:F585">
    <cfRule type="expression" dxfId="510" priority="294">
      <formula>$D$151&gt;0</formula>
    </cfRule>
  </conditionalFormatting>
  <conditionalFormatting sqref="D570:G585">
    <cfRule type="expression" dxfId="509" priority="293">
      <formula>$D$151&gt;0</formula>
    </cfRule>
  </conditionalFormatting>
  <conditionalFormatting sqref="F590:K594">
    <cfRule type="expression" dxfId="508" priority="292">
      <formula>$D$151&gt;0</formula>
    </cfRule>
  </conditionalFormatting>
  <conditionalFormatting sqref="C591:E594">
    <cfRule type="expression" dxfId="507" priority="291">
      <formula>$D$151&gt;0</formula>
    </cfRule>
  </conditionalFormatting>
  <conditionalFormatting sqref="F590:K590">
    <cfRule type="expression" dxfId="506" priority="290">
      <formula>$D$151&gt;0</formula>
    </cfRule>
  </conditionalFormatting>
  <conditionalFormatting sqref="K591:K593">
    <cfRule type="expression" dxfId="505" priority="289">
      <formula>$D$151&gt;0</formula>
    </cfRule>
  </conditionalFormatting>
  <conditionalFormatting sqref="C594:K594">
    <cfRule type="expression" dxfId="504" priority="288">
      <formula>$D$151&gt;0</formula>
    </cfRule>
  </conditionalFormatting>
  <conditionalFormatting sqref="C602:P607">
    <cfRule type="containsBlanks" dxfId="503" priority="277">
      <formula>LEN(TRIM(C602))=0</formula>
    </cfRule>
  </conditionalFormatting>
  <conditionalFormatting sqref="D636:K636 D638 H638:I638">
    <cfRule type="containsBlanks" dxfId="502" priority="276">
      <formula>LEN(TRIM(D636))=0</formula>
    </cfRule>
  </conditionalFormatting>
  <conditionalFormatting sqref="D650:I650 D652 G652 D655 G655 D657">
    <cfRule type="containsBlanks" dxfId="501" priority="275">
      <formula>LEN(TRIM(D650))=0</formula>
    </cfRule>
  </conditionalFormatting>
  <conditionalFormatting sqref="H671">
    <cfRule type="expression" dxfId="500" priority="270">
      <formula>$D$164&gt;0</formula>
    </cfRule>
  </conditionalFormatting>
  <conditionalFormatting sqref="K729">
    <cfRule type="expression" dxfId="499" priority="265">
      <formula>"Y($D$161&gt;0;$K$237&lt;&gt;=$D$161&gt;0)"</formula>
    </cfRule>
  </conditionalFormatting>
  <conditionalFormatting sqref="D705:G705">
    <cfRule type="expression" dxfId="498" priority="249">
      <formula>$D$151&gt;0</formula>
    </cfRule>
  </conditionalFormatting>
  <conditionalFormatting sqref="D720:F720">
    <cfRule type="expression" dxfId="497" priority="248">
      <formula>$D$151&gt;0</formula>
    </cfRule>
  </conditionalFormatting>
  <conditionalFormatting sqref="D705:G720">
    <cfRule type="expression" dxfId="496" priority="247">
      <formula>$D$151&gt;0</formula>
    </cfRule>
  </conditionalFormatting>
  <conditionalFormatting sqref="F725:K729">
    <cfRule type="expression" dxfId="495" priority="246">
      <formula>$D$151&gt;0</formula>
    </cfRule>
  </conditionalFormatting>
  <conditionalFormatting sqref="C726:E729">
    <cfRule type="expression" dxfId="494" priority="245">
      <formula>$D$151&gt;0</formula>
    </cfRule>
  </conditionalFormatting>
  <conditionalFormatting sqref="F725:K725">
    <cfRule type="expression" dxfId="493" priority="244">
      <formula>$D$151&gt;0</formula>
    </cfRule>
  </conditionalFormatting>
  <conditionalFormatting sqref="K726:K728">
    <cfRule type="expression" dxfId="492" priority="243">
      <formula>$D$151&gt;0</formula>
    </cfRule>
  </conditionalFormatting>
  <conditionalFormatting sqref="C729:K729">
    <cfRule type="expression" dxfId="491" priority="242">
      <formula>$D$151&gt;0</formula>
    </cfRule>
  </conditionalFormatting>
  <conditionalFormatting sqref="C737:P742">
    <cfRule type="containsBlanks" dxfId="490" priority="231">
      <formula>LEN(TRIM(C737))=0</formula>
    </cfRule>
  </conditionalFormatting>
  <conditionalFormatting sqref="D771:K771 D773 H773:I773">
    <cfRule type="containsBlanks" dxfId="489" priority="230">
      <formula>LEN(TRIM(D771))=0</formula>
    </cfRule>
  </conditionalFormatting>
  <conditionalFormatting sqref="D785:I785 D787 G787 D790 G790 D792">
    <cfRule type="containsBlanks" dxfId="488" priority="229">
      <formula>LEN(TRIM(D785))=0</formula>
    </cfRule>
  </conditionalFormatting>
  <conditionalFormatting sqref="H806">
    <cfRule type="expression" dxfId="487" priority="224">
      <formula>$D$164&gt;0</formula>
    </cfRule>
  </conditionalFormatting>
  <conditionalFormatting sqref="K864">
    <cfRule type="expression" dxfId="486" priority="219">
      <formula>"Y($D$161&gt;0;$K$237&lt;&gt;=$D$161&gt;0)"</formula>
    </cfRule>
  </conditionalFormatting>
  <conditionalFormatting sqref="D840:G840">
    <cfRule type="expression" dxfId="485" priority="203">
      <formula>$D$151&gt;0</formula>
    </cfRule>
  </conditionalFormatting>
  <conditionalFormatting sqref="D855:F855">
    <cfRule type="expression" dxfId="484" priority="202">
      <formula>$D$151&gt;0</formula>
    </cfRule>
  </conditionalFormatting>
  <conditionalFormatting sqref="D840:G855">
    <cfRule type="expression" dxfId="483" priority="201">
      <formula>$D$151&gt;0</formula>
    </cfRule>
  </conditionalFormatting>
  <conditionalFormatting sqref="F860:K864">
    <cfRule type="expression" dxfId="482" priority="200">
      <formula>$D$151&gt;0</formula>
    </cfRule>
  </conditionalFormatting>
  <conditionalFormatting sqref="C861:E864">
    <cfRule type="expression" dxfId="481" priority="199">
      <formula>$D$151&gt;0</formula>
    </cfRule>
  </conditionalFormatting>
  <conditionalFormatting sqref="F860:K860">
    <cfRule type="expression" dxfId="480" priority="198">
      <formula>$D$151&gt;0</formula>
    </cfRule>
  </conditionalFormatting>
  <conditionalFormatting sqref="K861:K863">
    <cfRule type="expression" dxfId="479" priority="197">
      <formula>$D$151&gt;0</formula>
    </cfRule>
  </conditionalFormatting>
  <conditionalFormatting sqref="C864:K864">
    <cfRule type="expression" dxfId="478" priority="196">
      <formula>$D$151&gt;0</formula>
    </cfRule>
  </conditionalFormatting>
  <conditionalFormatting sqref="C872:P877">
    <cfRule type="containsBlanks" dxfId="477" priority="185">
      <formula>LEN(TRIM(C872))=0</formula>
    </cfRule>
  </conditionalFormatting>
  <conditionalFormatting sqref="D906:K906 D908 H908:I908">
    <cfRule type="containsBlanks" dxfId="476" priority="184">
      <formula>LEN(TRIM(D906))=0</formula>
    </cfRule>
  </conditionalFormatting>
  <conditionalFormatting sqref="D920:I920 D922 G922 D925 G925 D927">
    <cfRule type="containsBlanks" dxfId="475" priority="183">
      <formula>LEN(TRIM(D920))=0</formula>
    </cfRule>
  </conditionalFormatting>
  <conditionalFormatting sqref="H941">
    <cfRule type="expression" dxfId="474" priority="178">
      <formula>$D$164&gt;0</formula>
    </cfRule>
  </conditionalFormatting>
  <conditionalFormatting sqref="K999">
    <cfRule type="expression" dxfId="473" priority="173">
      <formula>"Y($D$161&gt;0;$K$237&lt;&gt;=$D$161&gt;0)"</formula>
    </cfRule>
  </conditionalFormatting>
  <conditionalFormatting sqref="D975:G975">
    <cfRule type="expression" dxfId="472" priority="157">
      <formula>$D$151&gt;0</formula>
    </cfRule>
  </conditionalFormatting>
  <conditionalFormatting sqref="D990:F990">
    <cfRule type="expression" dxfId="471" priority="156">
      <formula>$D$151&gt;0</formula>
    </cfRule>
  </conditionalFormatting>
  <conditionalFormatting sqref="D975:G990">
    <cfRule type="expression" dxfId="470" priority="155">
      <formula>$D$151&gt;0</formula>
    </cfRule>
  </conditionalFormatting>
  <conditionalFormatting sqref="F995:K999">
    <cfRule type="expression" dxfId="469" priority="154">
      <formula>$D$151&gt;0</formula>
    </cfRule>
  </conditionalFormatting>
  <conditionalFormatting sqref="C996:E999">
    <cfRule type="expression" dxfId="468" priority="153">
      <formula>$D$151&gt;0</formula>
    </cfRule>
  </conditionalFormatting>
  <conditionalFormatting sqref="F995:K995">
    <cfRule type="expression" dxfId="467" priority="152">
      <formula>$D$151&gt;0</formula>
    </cfRule>
  </conditionalFormatting>
  <conditionalFormatting sqref="K996:K998">
    <cfRule type="expression" dxfId="466" priority="151">
      <formula>$D$151&gt;0</formula>
    </cfRule>
  </conditionalFormatting>
  <conditionalFormatting sqref="C999:K999">
    <cfRule type="expression" dxfId="465" priority="150">
      <formula>$D$151&gt;0</formula>
    </cfRule>
  </conditionalFormatting>
  <conditionalFormatting sqref="C1007:P1012">
    <cfRule type="containsBlanks" dxfId="464" priority="139">
      <formula>LEN(TRIM(C1007))=0</formula>
    </cfRule>
  </conditionalFormatting>
  <conditionalFormatting sqref="D1041:K1041 D1043 H1043:I1043">
    <cfRule type="containsBlanks" dxfId="463" priority="138">
      <formula>LEN(TRIM(D1041))=0</formula>
    </cfRule>
  </conditionalFormatting>
  <conditionalFormatting sqref="D1055:I1055 D1057 G1057 D1060 G1060 D1062">
    <cfRule type="containsBlanks" dxfId="462" priority="137">
      <formula>LEN(TRIM(D1055))=0</formula>
    </cfRule>
  </conditionalFormatting>
  <conditionalFormatting sqref="H1076">
    <cfRule type="expression" dxfId="461" priority="132">
      <formula>$D$164&gt;0</formula>
    </cfRule>
  </conditionalFormatting>
  <conditionalFormatting sqref="K1134">
    <cfRule type="expression" dxfId="460" priority="127">
      <formula>"Y($D$161&gt;0;$K$237&lt;&gt;=$D$161&gt;0)"</formula>
    </cfRule>
  </conditionalFormatting>
  <conditionalFormatting sqref="D1110:G1110">
    <cfRule type="expression" dxfId="459" priority="111">
      <formula>$D$151&gt;0</formula>
    </cfRule>
  </conditionalFormatting>
  <conditionalFormatting sqref="D1125:F1125">
    <cfRule type="expression" dxfId="458" priority="110">
      <formula>$D$151&gt;0</formula>
    </cfRule>
  </conditionalFormatting>
  <conditionalFormatting sqref="D1110:G1125">
    <cfRule type="expression" dxfId="457" priority="109">
      <formula>$D$151&gt;0</formula>
    </cfRule>
  </conditionalFormatting>
  <conditionalFormatting sqref="F1130:K1134">
    <cfRule type="expression" dxfId="456" priority="108">
      <formula>$D$151&gt;0</formula>
    </cfRule>
  </conditionalFormatting>
  <conditionalFormatting sqref="C1131:E1134">
    <cfRule type="expression" dxfId="455" priority="107">
      <formula>$D$151&gt;0</formula>
    </cfRule>
  </conditionalFormatting>
  <conditionalFormatting sqref="F1130:K1130">
    <cfRule type="expression" dxfId="454" priority="106">
      <formula>$D$151&gt;0</formula>
    </cfRule>
  </conditionalFormatting>
  <conditionalFormatting sqref="K1131:K1133">
    <cfRule type="expression" dxfId="453" priority="105">
      <formula>$D$151&gt;0</formula>
    </cfRule>
  </conditionalFormatting>
  <conditionalFormatting sqref="C1134:K1134">
    <cfRule type="expression" dxfId="452" priority="104">
      <formula>$D$151&gt;0</formula>
    </cfRule>
  </conditionalFormatting>
  <conditionalFormatting sqref="C1142:P1147">
    <cfRule type="containsBlanks" dxfId="451" priority="93">
      <formula>LEN(TRIM(C1142))=0</formula>
    </cfRule>
  </conditionalFormatting>
  <conditionalFormatting sqref="D1176:K1176 D1178 H1178:I1178">
    <cfRule type="containsBlanks" dxfId="450" priority="92">
      <formula>LEN(TRIM(D1176))=0</formula>
    </cfRule>
  </conditionalFormatting>
  <conditionalFormatting sqref="D1190:I1190 D1192 G1192 D1195 G1195 D1197">
    <cfRule type="containsBlanks" dxfId="449" priority="91">
      <formula>LEN(TRIM(D1190))=0</formula>
    </cfRule>
  </conditionalFormatting>
  <conditionalFormatting sqref="H1211">
    <cfRule type="expression" dxfId="448" priority="86">
      <formula>$D$164&gt;0</formula>
    </cfRule>
  </conditionalFormatting>
  <conditionalFormatting sqref="K1269">
    <cfRule type="expression" dxfId="447" priority="81">
      <formula>"Y($D$161&gt;0;$K$237&lt;&gt;=$D$161&gt;0)"</formula>
    </cfRule>
  </conditionalFormatting>
  <conditionalFormatting sqref="D1245:G1245">
    <cfRule type="expression" dxfId="446" priority="65">
      <formula>$D$151&gt;0</formula>
    </cfRule>
  </conditionalFormatting>
  <conditionalFormatting sqref="D1260:F1260">
    <cfRule type="expression" dxfId="445" priority="64">
      <formula>$D$151&gt;0</formula>
    </cfRule>
  </conditionalFormatting>
  <conditionalFormatting sqref="D1245:G1260">
    <cfRule type="expression" dxfId="444" priority="63">
      <formula>$D$151&gt;0</formula>
    </cfRule>
  </conditionalFormatting>
  <conditionalFormatting sqref="F1265:K1269">
    <cfRule type="expression" dxfId="443" priority="62">
      <formula>$D$151&gt;0</formula>
    </cfRule>
  </conditionalFormatting>
  <conditionalFormatting sqref="C1266:E1269">
    <cfRule type="expression" dxfId="442" priority="61">
      <formula>$D$151&gt;0</formula>
    </cfRule>
  </conditionalFormatting>
  <conditionalFormatting sqref="F1265:K1265">
    <cfRule type="expression" dxfId="441" priority="60">
      <formula>$D$151&gt;0</formula>
    </cfRule>
  </conditionalFormatting>
  <conditionalFormatting sqref="K1266:K1268">
    <cfRule type="expression" dxfId="440" priority="59">
      <formula>$D$151&gt;0</formula>
    </cfRule>
  </conditionalFormatting>
  <conditionalFormatting sqref="C1269:K1269">
    <cfRule type="expression" dxfId="439" priority="58">
      <formula>$D$151&gt;0</formula>
    </cfRule>
  </conditionalFormatting>
  <conditionalFormatting sqref="C1277:P1282">
    <cfRule type="containsBlanks" dxfId="438" priority="47">
      <formula>LEN(TRIM(C1277))=0</formula>
    </cfRule>
  </conditionalFormatting>
  <conditionalFormatting sqref="D1316:K1316 D1318 H1318:I1318">
    <cfRule type="containsBlanks" dxfId="437" priority="46">
      <formula>LEN(TRIM(D1316))=0</formula>
    </cfRule>
  </conditionalFormatting>
  <conditionalFormatting sqref="D1330:I1330 D1332 G1332 D1335 G1335 D1337">
    <cfRule type="containsBlanks" dxfId="436" priority="45">
      <formula>LEN(TRIM(D1330))=0</formula>
    </cfRule>
  </conditionalFormatting>
  <conditionalFormatting sqref="H1351">
    <cfRule type="expression" dxfId="435" priority="40">
      <formula>$D$164&gt;0</formula>
    </cfRule>
  </conditionalFormatting>
  <conditionalFormatting sqref="K1409">
    <cfRule type="expression" dxfId="434" priority="35">
      <formula>"Y($D$161&gt;0;$K$237&lt;&gt;=$D$161&gt;0)"</formula>
    </cfRule>
  </conditionalFormatting>
  <conditionalFormatting sqref="D1385:G1385">
    <cfRule type="expression" dxfId="433" priority="19">
      <formula>$D$151&gt;0</formula>
    </cfRule>
  </conditionalFormatting>
  <conditionalFormatting sqref="D1400:F1400">
    <cfRule type="expression" dxfId="432" priority="18">
      <formula>$D$151&gt;0</formula>
    </cfRule>
  </conditionalFormatting>
  <conditionalFormatting sqref="D1385:G1400">
    <cfRule type="expression" dxfId="431" priority="17">
      <formula>$D$151&gt;0</formula>
    </cfRule>
  </conditionalFormatting>
  <conditionalFormatting sqref="F1405:K1409">
    <cfRule type="expression" dxfId="430" priority="16">
      <formula>$D$151&gt;0</formula>
    </cfRule>
  </conditionalFormatting>
  <conditionalFormatting sqref="C1406:E1409">
    <cfRule type="expression" dxfId="429" priority="15">
      <formula>$D$151&gt;0</formula>
    </cfRule>
  </conditionalFormatting>
  <conditionalFormatting sqref="F1405:K1405">
    <cfRule type="expression" dxfId="428" priority="14">
      <formula>$D$151&gt;0</formula>
    </cfRule>
  </conditionalFormatting>
  <conditionalFormatting sqref="K1406:K1408">
    <cfRule type="expression" dxfId="427" priority="13">
      <formula>$D$151&gt;0</formula>
    </cfRule>
  </conditionalFormatting>
  <conditionalFormatting sqref="C1409:K1409">
    <cfRule type="expression" dxfId="426" priority="12">
      <formula>$D$151&gt;0</formula>
    </cfRule>
  </conditionalFormatting>
  <conditionalFormatting sqref="C1417:P1422">
    <cfRule type="containsBlanks" dxfId="425" priority="1">
      <formula>LEN(TRIM(C1417))=0</formula>
    </cfRule>
  </conditionalFormatting>
  <dataValidations count="42">
    <dataValidation type="list" showInputMessage="1" showErrorMessage="1" errorTitle="Error" error="Debe ingresar un valor de la lista desplegable." promptTitle="Departamento" prompt="Dato obligatorio." sqref="D115">
      <formula1>INDIRECT($E$113)</formula1>
    </dataValidation>
    <dataValidation type="list" allowBlank="1" showInputMessage="1" showErrorMessage="1" errorTitle="Error" error="Debe ingresar un valor de la lista desplegable." promptTitle="Municipio" prompt="Dato obligatorio." sqref="G112">
      <formula1>INDIRECT($D$113)</formula1>
    </dataValidation>
    <dataValidation type="textLength" operator="lessThanOrEqual" showInputMessage="1" showErrorMessage="1" errorTitle="Error" error="El domicilio no debe tener más de 255 caracteres." promptTitle="Domicilio" prompt="Dato obligatorio. Debe ingresar el domicilio donde se dictará el curso. En caso de cursos virtuales, el domicilio de la instiución que dictará el mismo." sqref="D110:I110 D245:I245 D380:I380 D515:I515 D650:I650 D785:I785 D920:I920 D1055:I1055 D1190:I1190 D1330:I1330">
      <formula1>255</formula1>
    </dataValidation>
    <dataValidation type="textLength" operator="lessThanOrEqual" showInputMessage="1" showErrorMessage="1" errorTitle="Error" error="Debe ingresar un número con menos de cien (100) caracteres." promptTitle="Teléfono" prompt="Dato obligatorio." sqref="D117 D252 D387 D522 D657 D792 D927 D1062 D1197 D1337">
      <formula1>100</formula1>
    </dataValidation>
    <dataValidation type="whole" operator="greaterThanOrEqual" showInputMessage="1" showErrorMessage="1" errorTitle="Error" error="El curso debe tener al menos una réplica." promptTitle="Cantidad de réplicas" prompt="Dato obligatorio. En caso de que no tenga réplicas el curso deberá ingresar un uno (1). En caso de realizar más de una réplica deberá justificarlo." sqref="D104 D239 D374 D509 D644 D779 D914 D1049 D1184 D1324">
      <formula1>1</formula1>
    </dataValidation>
    <dataValidation type="whole" showInputMessage="1" showErrorMessage="1" errorTitle="Error" error="La cantidad de meses debe estar entre uno (1) y doce (12)" promptTitle="Duración en meses" prompt="Dato obligatorio. El minimo es un (1) mes y el máximo doce (12) meses." sqref="D106 D241 D376 D511 D646 D781 D916 D1051 D1186 D1326">
      <formula1>1</formula1>
      <formula2>12</formula2>
    </dataValidation>
    <dataValidation type="whole" operator="greaterThanOrEqual" showInputMessage="1" showErrorMessage="1" promptTitle="Cantidad de horas" prompt="Dato obligatorio. " sqref="D102 D237 D372 D507 D642 D777 D912 D1047 D1182 D1322">
      <formula1>1</formula1>
    </dataValidation>
    <dataValidation type="textLength" operator="lessThanOrEqual" allowBlank="1" showInputMessage="1" showErrorMessage="1" sqref="D96:K96 D231:K231 D366:K366 D501:K501 D636:K636 D771:K771 D906:K906 D1041:K1041 D1176:K1176 D1316:K1316">
      <formula1>50</formula1>
    </dataValidation>
    <dataValidation type="list" showInputMessage="1" showErrorMessage="1" sqref="D105:F105 D240:F240 D375:F375 D510:F510 D645:F645 D780:F780 D915:F915 D1050:F1050 D1185:F1185 D1325:F1325">
      <formula1>"Sujeto beneficiario,Centro de evaluación"</formula1>
    </dataValidation>
    <dataValidation type="whole" operator="greaterThanOrEqual" showInputMessage="1" showErrorMessage="1" errorTitle="Error" error="Al menos debe haber un participante en el curso." promptTitle="Ocupados de una réplica" prompt="Dato obligatorio. Debe ingresar la cantidad de ocupados de una réplica." sqref="D124 D259 D394 D529 D664 D799 D934 D1069 D1204 D1344">
      <formula1>1</formula1>
    </dataValidation>
    <dataValidation type="whole" operator="greaterThanOrEqual" showInputMessage="1" showErrorMessage="1" errorTitle="Error" error="La cantidad de ocupados de todas las réplicas debe ser mayor o igual a la cantidad de desocupados de una réplica." promptTitle="Desocupados de todas las réplica" prompt="Dato obligatorio. Debe ser un valor numerico mayor o igual a los desocupados de una réplica." sqref="E125 E260 E395 E530 E665 E800 E935 E1070 E1205 E1345">
      <formula1>D125</formula1>
    </dataValidation>
    <dataValidation type="whole" operator="greaterThanOrEqual" showInputMessage="1" showErrorMessage="1" errorTitle="Error" error="La cantidad de ocupados de todas las réplicas debe ser mayor o igual a la cantidad de ocupados de una réplica." promptTitle="Ocupados de todas las réplicas" prompt="Dato obligatorio. Debe ser un valor numerico mayor o igual a los ocupados de una réplica." sqref="E124 E259 E394 E529 E664 E799 E934 E1069 E1204 E1344">
      <formula1>D124</formula1>
    </dataValidation>
    <dataValidation type="whole" allowBlank="1" showInputMessage="1" showErrorMessage="1" sqref="D133 D268 D403 D538 D673 D808 D943 D1078 D1213 D1353">
      <formula1>1</formula1>
      <formula2>D126</formula2>
    </dataValidation>
    <dataValidation type="textLength" operator="lessThanOrEqual" showInputMessage="1" showErrorMessage="1" errorTitle="Error" error="la contribución esperada_x000a_ no puede superar los cinco mil (5.000) caracteres." promptTitle="Contribución esperada" prompt="Dato obligatorio." sqref="C197:P202 C332:P337 C467:P472 C602:P607 C737:P742 C872:P877 C1007:P1012 C1142:P1147 C1277:P1282 C1417:P1422">
      <formula1>5000</formula1>
    </dataValidation>
    <dataValidation type="list" allowBlank="1" showInputMessage="1" showErrorMessage="1" errorTitle="Error" error="Debe ingresar un valor de la lista desplegable." promptTitle="Municipio" prompt="Dato obligatorio." sqref="G1332:H1332">
      <formula1>INDIRECT($D$1333)</formula1>
    </dataValidation>
    <dataValidation type="list" showInputMessage="1" showErrorMessage="1" errorTitle="Error" error="Debe ingresar un valor de la lista desplegable." promptTitle="Departamento" prompt="Dato obligatorio." sqref="D1335">
      <formula1>INDIRECT($E$1333)</formula1>
    </dataValidation>
    <dataValidation type="list" allowBlank="1" showInputMessage="1" showErrorMessage="1" errorTitle="Error" error="Debe ingresar un valor de la lista desplegable." promptTitle="Municipio" prompt="Dato obligatorio." sqref="G1192:H1192">
      <formula1>INDIRECT($D$1193)</formula1>
    </dataValidation>
    <dataValidation type="list" showInputMessage="1" showErrorMessage="1" errorTitle="Error" error="Debe ingresar un valor de la lista desplegable." promptTitle="Departamento" prompt="Dato obligatorio." sqref="D1195">
      <formula1>INDIRECT($E$1193)</formula1>
    </dataValidation>
    <dataValidation type="list" allowBlank="1" showInputMessage="1" showErrorMessage="1" errorTitle="Error" error="Debe ingresar un valor de la lista desplegable." promptTitle="Municipio" prompt="Dato obligatorio." sqref="G1057:H1057">
      <formula1>INDIRECT($D$1058)</formula1>
    </dataValidation>
    <dataValidation type="list" showInputMessage="1" showErrorMessage="1" errorTitle="Error" error="Debe ingresar un valor de la lista desplegable." promptTitle="Departamento" prompt="Dato obligatorio." sqref="D1060">
      <formula1>INDIRECT($E$1058)</formula1>
    </dataValidation>
    <dataValidation type="list" allowBlank="1" showInputMessage="1" showErrorMessage="1" errorTitle="Error" error="Debe ingresar un valor de la lista desplegable." promptTitle="Municipio" prompt="Dato obligatorio." sqref="G922:H922">
      <formula1>INDIRECT($D$923)</formula1>
    </dataValidation>
    <dataValidation type="list" showInputMessage="1" showErrorMessage="1" errorTitle="Error" error="Debe ingresar un valor de la lista desplegable." promptTitle="Departamento" prompt="Dato obligatorio." sqref="D925">
      <formula1>INDIRECT($E$923)</formula1>
    </dataValidation>
    <dataValidation type="list" allowBlank="1" showInputMessage="1" showErrorMessage="1" errorTitle="Error" error="Debe ingresar un valor de la lista desplegable." promptTitle="Municipio" prompt="Dato obligatorio." sqref="G787:H787">
      <formula1>INDIRECT($D$788)</formula1>
    </dataValidation>
    <dataValidation type="list" showInputMessage="1" showErrorMessage="1" errorTitle="Error" error="Debe ingresar un valor de la lista desplegable." promptTitle="Departamento" prompt="Dato obligatorio." sqref="D790">
      <formula1>INDIRECT($E$788)</formula1>
    </dataValidation>
    <dataValidation type="list" allowBlank="1" showInputMessage="1" showErrorMessage="1" errorTitle="Error" error="Debe ingresar un valor de la lista desplegable." promptTitle="Municipio" prompt="Dato obligatorio." sqref="G652:H652">
      <formula1>INDIRECT($D$653)</formula1>
    </dataValidation>
    <dataValidation type="list" showInputMessage="1" showErrorMessage="1" errorTitle="Error" error="Debe ingresar un valor de la lista desplegable." promptTitle="Departamento" prompt="Dato obligatorio." sqref="D655">
      <formula1>INDIRECT($E$653)</formula1>
    </dataValidation>
    <dataValidation type="list" allowBlank="1" showInputMessage="1" showErrorMessage="1" errorTitle="Error" error="Debe ingresar un valor de la lista desplegable." promptTitle="Municipio" prompt="Dato obligatorio." sqref="G517:H517">
      <formula1>INDIRECT($D$518)</formula1>
    </dataValidation>
    <dataValidation type="list" showInputMessage="1" showErrorMessage="1" errorTitle="Error" error="Debe ingresar un valor de la lista desplegable." promptTitle="Departamento" prompt="Dato obligatorio." sqref="D520">
      <formula1>INDIRECT($E$518)</formula1>
    </dataValidation>
    <dataValidation type="list" allowBlank="1" showInputMessage="1" showErrorMessage="1" errorTitle="Error" error="Debe ingresar un valor de la lista desplegable." promptTitle="Municipio" prompt="Dato obligatorio." sqref="G382:H382">
      <formula1>INDIRECT($D$383)</formula1>
    </dataValidation>
    <dataValidation type="list" showInputMessage="1" showErrorMessage="1" errorTitle="Error" error="Debe ingresar un valor de la lista desplegable." promptTitle="Departamento" prompt="Dato obligatorio." sqref="D385">
      <formula1>INDIRECT($E$383)</formula1>
    </dataValidation>
    <dataValidation type="list" allowBlank="1" showInputMessage="1" showErrorMessage="1" errorTitle="Error" error="Debe ingresar un valor de la lista desplegable." promptTitle="Municipio" prompt="Dato obligatorio." sqref="G247:H247">
      <formula1>INDIRECT($D$248)</formula1>
    </dataValidation>
    <dataValidation type="list" showInputMessage="1" showErrorMessage="1" errorTitle="Error" error="Debe ingresar un valor de la lista desplegable." promptTitle="Departamento" prompt="Dato obligatorio." sqref="D250">
      <formula1>INDIRECT($E$248)</formula1>
    </dataValidation>
    <dataValidation type="list" showInputMessage="1" showErrorMessage="1" sqref="P139:P141 P274:P276 P409:P411 P544:P546 P679:P681 P814:P816 P949:P951 P1084:P1086 P1219:P1221 P1359:P1361">
      <formula1>"Si,No"</formula1>
    </dataValidation>
    <dataValidation type="list" allowBlank="1" showInputMessage="1" showErrorMessage="1" errorTitle="Error" error="Debe ingresar una valor de la lista desplegable." promptTitle="Localidad" prompt="Dato obligatorio." sqref="G250">
      <formula1>$AP$4:$AP$4242</formula1>
    </dataValidation>
    <dataValidation type="list" allowBlank="1" showInputMessage="1" showErrorMessage="1" errorTitle="Error" error="Debe ingresar una valor de la lista desplegable." promptTitle="Localidad" prompt="Dato obligatorio." sqref="G385">
      <formula1>$AP$4:$AP$4242</formula1>
    </dataValidation>
    <dataValidation type="list" allowBlank="1" showInputMessage="1" showErrorMessage="1" errorTitle="Error" error="Debe ingresar una valor de la lista desplegable." promptTitle="Localidad" prompt="Dato obligatorio." sqref="G520">
      <formula1>$AP$4:$AP$4242</formula1>
    </dataValidation>
    <dataValidation type="list" allowBlank="1" showInputMessage="1" showErrorMessage="1" errorTitle="Error" error="Debe ingresar una valor de la lista desplegable." promptTitle="Localidad" prompt="Dato obligatorio." sqref="G655">
      <formula1>$AP$4:$AP$4242</formula1>
    </dataValidation>
    <dataValidation type="list" allowBlank="1" showInputMessage="1" showErrorMessage="1" errorTitle="Error" error="Debe ingresar una valor de la lista desplegable." promptTitle="Localidad" prompt="Dato obligatorio." sqref="G790">
      <formula1>$AP$4:$AP$4242</formula1>
    </dataValidation>
    <dataValidation type="list" allowBlank="1" showInputMessage="1" showErrorMessage="1" errorTitle="Error" error="Debe ingresar una valor de la lista desplegable." promptTitle="Localidad" prompt="Dato obligatorio." sqref="G925">
      <formula1>$AP$4:$AP$4242</formula1>
    </dataValidation>
    <dataValidation type="list" allowBlank="1" showInputMessage="1" showErrorMessage="1" errorTitle="Error" error="Debe ingresar una valor de la lista desplegable." promptTitle="Localidad" prompt="Dato obligatorio." sqref="G1060">
      <formula1>$AP$4:$AP$4242</formula1>
    </dataValidation>
    <dataValidation type="list" allowBlank="1" showInputMessage="1" showErrorMessage="1" errorTitle="Error" error="Debe ingresar una valor de la lista desplegable." promptTitle="Localidad" prompt="Dato obligatorio." sqref="G1195">
      <formula1>$AP$4:$AP$4242</formula1>
    </dataValidation>
    <dataValidation type="list" allowBlank="1" showInputMessage="1" showErrorMessage="1" errorTitle="Error" error="Debe ingresar una valor de la lista desplegable." promptTitle="Localidad" prompt="Dato obligatorio." sqref="G1335">
      <formula1>$AP$4:$AP$4242</formula1>
    </dataValidation>
  </dataValidations>
  <hyperlinks>
    <hyperlink ref="F10" location="Competencias_1" display="Cargar o editar Certificación N°1"/>
    <hyperlink ref="D213:F214" location="'Certificacion de competencias'!A1" display="Volver a detalle de certificaciones"/>
    <hyperlink ref="D348:F349" location="'Certificacion de competencias'!A1" display="Volver a detalle de certificaciones"/>
    <hyperlink ref="D483:F484" location="'Certificacion de competencias'!A1" display="Volver a detalle de certificaciones"/>
    <hyperlink ref="D618:F619" location="'Certificacion de competencias'!A1" display="Volver a detalle de certificaciones"/>
    <hyperlink ref="D753:F754" location="'Certificacion de competencias'!A1" display="Volver a detalle de certificaciones"/>
    <hyperlink ref="D888:F889" location="'Certificacion de competencias'!A1" display="Volver a detalle de certificaciones"/>
    <hyperlink ref="D1023:F1024" location="'Certificacion de competencias'!A1" display="Volver a detalle de certificaciones"/>
    <hyperlink ref="D1158:F1159" location="'Certificacion de competencias'!A1" display="Volver a detalle de certificaciones"/>
    <hyperlink ref="D1293:F1294" location="'Certificacion de competencias'!A1" display="Volver a detalle de certificaciones"/>
    <hyperlink ref="D1433:F1434" location="'Certificacion de competencias'!A1" display="Volver a detalle de certificaciones"/>
    <hyperlink ref="F11" location="Competencias_2" display="Cargar o editar Certificación N°1"/>
    <hyperlink ref="F12" location="Competencias_3" display="Cargar o editar Certificación N°3"/>
    <hyperlink ref="F13" location="Competencias_4" display="Cargar o editar Certificación N°4"/>
    <hyperlink ref="F14" location="Competencias_5" display="Cargar o editar Certificación N°5"/>
    <hyperlink ref="F15" location="Competencias_6" display="Cargar o editar Certificación N°6"/>
    <hyperlink ref="F16" location="Competencias_7" display="Cargar o editar Certificación N°7"/>
    <hyperlink ref="F17" location="Competencias_8" display="Cargar o editar Certificación N°8"/>
    <hyperlink ref="F18" location="Competencias_9" display="Cargar o editar Certificación N°9"/>
    <hyperlink ref="F19" location="Competencias_10" display="Cargar o editar Certificación N°10"/>
    <hyperlink ref="B2:D2" location="'Propuesta de Formacion'!A1" display="Volver al menu &quot;Propuesta de formación&quot;"/>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58" id="{0F92B504-A975-4907-B35C-22D7A378A9A6}">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E139:H143</xm:sqref>
        </x14:conditionalFormatting>
        <x14:conditionalFormatting xmlns:xm="http://schemas.microsoft.com/office/excel/2006/main">
          <x14:cfRule type="expression" priority="457" id="{6DB55C02-6515-4B87-BBA6-6F75A4581366}">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C140:D143</xm:sqref>
        </x14:conditionalFormatting>
        <x14:conditionalFormatting xmlns:xm="http://schemas.microsoft.com/office/excel/2006/main">
          <x14:cfRule type="expression" priority="456" id="{F2AD8935-3FAB-4161-AABD-E9AD9FE07288}">
            <xm:f>$H$160=Tablas!$C$41</xm:f>
            <x14:dxf>
              <fill>
                <patternFill>
                  <bgColor rgb="FFB9E0FF"/>
                </patternFill>
              </fill>
            </x14:dxf>
          </x14:cfRule>
          <xm:sqref>E139:H139</xm:sqref>
        </x14:conditionalFormatting>
        <x14:conditionalFormatting xmlns:xm="http://schemas.microsoft.com/office/excel/2006/main">
          <x14:cfRule type="expression" priority="455" id="{41EF511E-88A5-4694-9116-3A71BF190A58}">
            <xm:f>$H$160=Tablas!$C$41</xm:f>
            <x14:dxf>
              <fill>
                <patternFill>
                  <bgColor rgb="FFB9E0FF"/>
                </patternFill>
              </fill>
            </x14:dxf>
          </x14:cfRule>
          <xm:sqref>C143:D143</xm:sqref>
        </x14:conditionalFormatting>
        <x14:conditionalFormatting xmlns:xm="http://schemas.microsoft.com/office/excel/2006/main">
          <x14:cfRule type="expression" priority="453" id="{E0ADB35E-95AC-4D71-922C-E04B867875E5}">
            <xm:f>$H$160=Tablas!$C$10</xm:f>
            <x14:dxf>
              <border>
                <left style="thin">
                  <color auto="1"/>
                </left>
                <right style="thin">
                  <color auto="1"/>
                </right>
                <top style="thin">
                  <color auto="1"/>
                </top>
                <bottom style="thin">
                  <color auto="1"/>
                </bottom>
                <vertical/>
                <horizontal/>
              </border>
            </x14:dxf>
          </x14:cfRule>
          <xm:sqref>D133</xm:sqref>
        </x14:conditionalFormatting>
        <x14:conditionalFormatting xmlns:xm="http://schemas.microsoft.com/office/excel/2006/main">
          <x14:cfRule type="expression" priority="452" id="{FE3E9054-051D-4583-8E3D-AF3201D80AA0}">
            <xm:f>$H$160=Tablas!$C$10</xm:f>
            <x14:dxf>
              <border>
                <left style="thin">
                  <color auto="1"/>
                </left>
                <right style="thin">
                  <color auto="1"/>
                </right>
                <top style="thin">
                  <color auto="1"/>
                </top>
                <bottom style="thin">
                  <color auto="1"/>
                </bottom>
                <vertical/>
                <horizontal/>
              </border>
            </x14:dxf>
          </x14:cfRule>
          <xm:sqref>E135:P135</xm:sqref>
        </x14:conditionalFormatting>
        <x14:conditionalFormatting xmlns:xm="http://schemas.microsoft.com/office/excel/2006/main">
          <x14:cfRule type="expression" priority="451" id="{A31FD878-0D3F-4E6F-A749-2E291C10A61E}">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F137</xm:sqref>
        </x14:conditionalFormatting>
        <x14:conditionalFormatting xmlns:xm="http://schemas.microsoft.com/office/excel/2006/main">
          <x14:cfRule type="expression" priority="450" id="{C9FC034F-3A8C-4060-8C99-D638D965D9D3}">
            <xm:f>AND($H$160=Tablas!$C$41,$H$172&lt;&gt;$D$162)</xm:f>
            <x14:dxf>
              <fill>
                <patternFill>
                  <bgColor rgb="FFFF9999"/>
                </patternFill>
              </fill>
            </x14:dxf>
          </x14:cfRule>
          <xm:sqref>H143</xm:sqref>
        </x14:conditionalFormatting>
        <x14:conditionalFormatting xmlns:xm="http://schemas.microsoft.com/office/excel/2006/main">
          <x14:cfRule type="cellIs" priority="448" operator="notEqual" id="{258E4683-133A-400C-95C3-0AC878E20A07}">
            <xm:f>'Dotacion de personal'!$F$38</xm:f>
            <x14:dxf>
              <fill>
                <patternFill>
                  <bgColor rgb="FFFF9999"/>
                </patternFill>
              </fill>
            </x14:dxf>
          </x14:cfRule>
          <xm:sqref>E158</xm:sqref>
        </x14:conditionalFormatting>
        <x14:conditionalFormatting xmlns:xm="http://schemas.microsoft.com/office/excel/2006/main">
          <x14:cfRule type="cellIs" priority="447" operator="notEqual" id="{A220B7CB-9958-4514-8044-AC0DAF4A1CAD}">
            <xm:f>'Dotacion de personal'!$G$38</xm:f>
            <x14:dxf>
              <fill>
                <patternFill>
                  <bgColor rgb="FFFF9999"/>
                </patternFill>
              </fill>
            </x14:dxf>
          </x14:cfRule>
          <xm:sqref>F158</xm:sqref>
        </x14:conditionalFormatting>
        <x14:conditionalFormatting xmlns:xm="http://schemas.microsoft.com/office/excel/2006/main">
          <x14:cfRule type="cellIs" priority="446" operator="notEqual" id="{C34A45AC-B1C7-4681-A6FD-C120834069CF}">
            <xm:f>'Dotacion de personal'!$H$38</xm:f>
            <x14:dxf>
              <fill>
                <patternFill>
                  <bgColor rgb="FFFF9999"/>
                </patternFill>
              </fill>
            </x14:dxf>
          </x14:cfRule>
          <xm:sqref>G158</xm:sqref>
        </x14:conditionalFormatting>
        <x14:conditionalFormatting xmlns:xm="http://schemas.microsoft.com/office/excel/2006/main">
          <x14:cfRule type="cellIs" priority="445" operator="notEqual" id="{FF5755C2-245A-4C0F-B3B6-76F5E2EF2239}">
            <xm:f>'Dotacion de personal'!$I$38</xm:f>
            <x14:dxf>
              <fill>
                <patternFill>
                  <bgColor rgb="FFFF9999"/>
                </patternFill>
              </fill>
            </x14:dxf>
          </x14:cfRule>
          <xm:sqref>H158</xm:sqref>
        </x14:conditionalFormatting>
        <x14:conditionalFormatting xmlns:xm="http://schemas.microsoft.com/office/excel/2006/main">
          <x14:cfRule type="cellIs" priority="444" operator="notEqual" id="{9CB3C2FB-3640-498E-B148-F70029913BFD}">
            <xm:f>'Dotacion de personal'!$J$38</xm:f>
            <x14:dxf>
              <fill>
                <patternFill>
                  <bgColor rgb="FFFF9999"/>
                </patternFill>
              </fill>
            </x14:dxf>
          </x14:cfRule>
          <xm:sqref>I158</xm:sqref>
        </x14:conditionalFormatting>
        <x14:conditionalFormatting xmlns:xm="http://schemas.microsoft.com/office/excel/2006/main">
          <x14:cfRule type="cellIs" priority="443" operator="notEqual" id="{9DEFD5D0-63C9-47F0-903F-7ACC9ADF3B29}">
            <xm:f>'Dotacion de personal'!$F$39</xm:f>
            <x14:dxf>
              <fill>
                <patternFill>
                  <bgColor rgb="FFFF9999"/>
                </patternFill>
              </fill>
            </x14:dxf>
          </x14:cfRule>
          <xm:sqref>E159</xm:sqref>
        </x14:conditionalFormatting>
        <x14:conditionalFormatting xmlns:xm="http://schemas.microsoft.com/office/excel/2006/main">
          <x14:cfRule type="cellIs" priority="442" operator="notEqual" id="{ED698EB9-8D0A-429F-95B1-9FC849DDC045}">
            <xm:f>'Dotacion de personal'!$F$40</xm:f>
            <x14:dxf>
              <fill>
                <patternFill>
                  <bgColor rgb="FFFF9999"/>
                </patternFill>
              </fill>
            </x14:dxf>
          </x14:cfRule>
          <xm:sqref>E160</xm:sqref>
        </x14:conditionalFormatting>
        <x14:conditionalFormatting xmlns:xm="http://schemas.microsoft.com/office/excel/2006/main">
          <x14:cfRule type="cellIs" priority="441" operator="notEqual" id="{AB34D518-6CF9-4317-A3A9-643FBA45EBC3}">
            <xm:f>'Dotacion de personal'!$G$39</xm:f>
            <x14:dxf>
              <fill>
                <patternFill>
                  <bgColor rgb="FFFF9999"/>
                </patternFill>
              </fill>
            </x14:dxf>
          </x14:cfRule>
          <xm:sqref>F159</xm:sqref>
        </x14:conditionalFormatting>
        <x14:conditionalFormatting xmlns:xm="http://schemas.microsoft.com/office/excel/2006/main">
          <x14:cfRule type="cellIs" priority="440" operator="notEqual" id="{B8C39F3D-D0C4-4F50-AA57-EE4AD07E3C7C}">
            <xm:f>'Dotacion de personal'!$G$40</xm:f>
            <x14:dxf>
              <fill>
                <patternFill>
                  <bgColor rgb="FFFF9999"/>
                </patternFill>
              </fill>
            </x14:dxf>
          </x14:cfRule>
          <xm:sqref>F160</xm:sqref>
        </x14:conditionalFormatting>
        <x14:conditionalFormatting xmlns:xm="http://schemas.microsoft.com/office/excel/2006/main">
          <x14:cfRule type="cellIs" priority="439" operator="notEqual" id="{927A231A-8237-41EE-83C3-F877FDAFA88E}">
            <xm:f>'Dotacion de personal'!$H$39</xm:f>
            <x14:dxf>
              <fill>
                <patternFill>
                  <bgColor rgb="FFFF9999"/>
                </patternFill>
              </fill>
            </x14:dxf>
          </x14:cfRule>
          <xm:sqref>G159</xm:sqref>
        </x14:conditionalFormatting>
        <x14:conditionalFormatting xmlns:xm="http://schemas.microsoft.com/office/excel/2006/main">
          <x14:cfRule type="cellIs" priority="438" operator="notEqual" id="{8EDB092A-27FD-4E69-B0AD-A101534FBF69}">
            <xm:f>'Dotacion de personal'!$H$40</xm:f>
            <x14:dxf>
              <fill>
                <patternFill>
                  <bgColor rgb="FFFF9999"/>
                </patternFill>
              </fill>
            </x14:dxf>
          </x14:cfRule>
          <xm:sqref>G160</xm:sqref>
        </x14:conditionalFormatting>
        <x14:conditionalFormatting xmlns:xm="http://schemas.microsoft.com/office/excel/2006/main">
          <x14:cfRule type="cellIs" priority="437" operator="notEqual" id="{0E52B11A-9859-4160-B081-8C418E761594}">
            <xm:f>'Dotacion de personal'!$I$39</xm:f>
            <x14:dxf>
              <fill>
                <patternFill>
                  <bgColor rgb="FFFF9999"/>
                </patternFill>
              </fill>
            </x14:dxf>
          </x14:cfRule>
          <xm:sqref>H159</xm:sqref>
        </x14:conditionalFormatting>
        <x14:conditionalFormatting xmlns:xm="http://schemas.microsoft.com/office/excel/2006/main">
          <x14:cfRule type="cellIs" priority="436" operator="notEqual" id="{48256651-938B-4F06-8D02-36226564CD18}">
            <xm:f>'Dotacion de personal'!$I$40</xm:f>
            <x14:dxf>
              <fill>
                <patternFill>
                  <bgColor rgb="FFFF9999"/>
                </patternFill>
              </fill>
            </x14:dxf>
          </x14:cfRule>
          <xm:sqref>H160</xm:sqref>
        </x14:conditionalFormatting>
        <x14:conditionalFormatting xmlns:xm="http://schemas.microsoft.com/office/excel/2006/main">
          <x14:cfRule type="cellIs" priority="435" operator="notEqual" id="{0E7514BA-E9F7-4239-9761-0D9402450935}">
            <xm:f>'Dotacion de personal'!$J$39</xm:f>
            <x14:dxf>
              <fill>
                <patternFill>
                  <bgColor rgb="FFFF9999"/>
                </patternFill>
              </fill>
            </x14:dxf>
          </x14:cfRule>
          <xm:sqref>I159</xm:sqref>
        </x14:conditionalFormatting>
        <x14:conditionalFormatting xmlns:xm="http://schemas.microsoft.com/office/excel/2006/main">
          <x14:cfRule type="cellIs" priority="434" operator="notEqual" id="{B573B5F9-CBDE-465A-9C43-E9E17B052415}">
            <xm:f>'Dotacion de personal'!$J$40</xm:f>
            <x14:dxf>
              <fill>
                <patternFill>
                  <bgColor rgb="FFFF9999"/>
                </patternFill>
              </fill>
            </x14:dxf>
          </x14:cfRule>
          <xm:sqref>I160</xm:sqref>
        </x14:conditionalFormatting>
        <x14:conditionalFormatting xmlns:xm="http://schemas.microsoft.com/office/excel/2006/main">
          <x14:cfRule type="expression" priority="425" id="{6710FE76-0CE9-4C58-9A0C-3FD99E0D631D}">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D149:E152</xm:sqref>
        </x14:conditionalFormatting>
        <x14:conditionalFormatting xmlns:xm="http://schemas.microsoft.com/office/excel/2006/main">
          <x14:cfRule type="expression" priority="424" id="{79F21549-F307-479F-B594-AD4C0673232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C150:C152</xm:sqref>
        </x14:conditionalFormatting>
        <x14:conditionalFormatting xmlns:xm="http://schemas.microsoft.com/office/excel/2006/main">
          <x14:cfRule type="expression" priority="423" id="{3C3113C7-A100-4E2D-9CA3-7D774AA43D4C}">
            <xm:f>OR(AND($D$94=Tablas!$C$61,$G$94=Tablas!$C$53),AND($D$94=Tablas!$C$61,$G$94=Tablas!$C$54),AND($D$94=Tablas!$C$62,$G$94=Tablas!$C$53),AND($D$94=Tablas!$C$62,$G$94=Tablas!$C$54),AND($D$94=Tablas!$C$62,$G$94=Tablas!$C$56))</xm:f>
            <x14:dxf>
              <fill>
                <patternFill>
                  <bgColor rgb="FFB7E0FF"/>
                </patternFill>
              </fill>
            </x14:dxf>
          </x14:cfRule>
          <xm:sqref>D149:E149</xm:sqref>
        </x14:conditionalFormatting>
        <x14:conditionalFormatting xmlns:xm="http://schemas.microsoft.com/office/excel/2006/main">
          <x14:cfRule type="expression" priority="422" id="{3C05A1E4-7237-422B-9C7D-B013AA21521F}">
            <xm:f>OR(AND($D$94=Tablas!$C$61,$G$94=Tablas!$C$53),AND($D$94=Tablas!$C$61,$G$94=Tablas!$C$54),AND($D$94=Tablas!$C$62,$G$94=Tablas!$C$53),AND($D$94=Tablas!$C$62,$G$94=Tablas!$C$54),AND($D$94=Tablas!$C$62,$G$94=Tablas!$C$56))</xm:f>
            <x14:dxf>
              <fill>
                <patternFill>
                  <bgColor rgb="FFB7E0FF"/>
                </patternFill>
              </fill>
            </x14:dxf>
          </x14:cfRule>
          <xm:sqref>C152</xm:sqref>
        </x14:conditionalFormatting>
        <x14:conditionalFormatting xmlns:xm="http://schemas.microsoft.com/office/excel/2006/main">
          <x14:cfRule type="expression" priority="421" id="{6DC8E622-82CF-45A7-AE10-2653D8254B73}">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E157:J161</xm:sqref>
        </x14:conditionalFormatting>
        <x14:conditionalFormatting xmlns:xm="http://schemas.microsoft.com/office/excel/2006/main">
          <x14:cfRule type="expression" priority="420" id="{95728CA6-309D-482A-BC81-DA927431388B}">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C158:D161</xm:sqref>
        </x14:conditionalFormatting>
        <x14:conditionalFormatting xmlns:xm="http://schemas.microsoft.com/office/excel/2006/main">
          <x14:cfRule type="expression" priority="419" id="{8CA0C716-6F80-4B29-8677-34CBD1C76F15}">
            <xm:f>OR(AND($D$94=Tablas!$C$61,$G$94=Tablas!$C$53),AND($D$94=Tablas!$C$61,$G$94=Tablas!$C$54),AND($D$94=Tablas!$C$62,$G$94=Tablas!$C$53),AND($D$94=Tablas!$C$62,$G$94=Tablas!$C$54),AND($D$94=Tablas!$C$62,$G$94=Tablas!$C$56))</xm:f>
            <x14:dxf>
              <fill>
                <patternFill>
                  <bgColor rgb="FFB9E0FF"/>
                </patternFill>
              </fill>
            </x14:dxf>
          </x14:cfRule>
          <xm:sqref>E157:J157</xm:sqref>
        </x14:conditionalFormatting>
        <x14:conditionalFormatting xmlns:xm="http://schemas.microsoft.com/office/excel/2006/main">
          <x14:cfRule type="expression" priority="418" id="{275ED71D-5B3A-40C3-B0A4-357ABECAA206}">
            <xm:f>OR(AND($D$94=Tablas!$C$61,$G$94=Tablas!$C$53),AND($D$94=Tablas!$C$61,$G$94=Tablas!$C$54),AND($D$94=Tablas!$C$62,$G$94=Tablas!$C$53),AND($D$94=Tablas!$C$62,$G$94=Tablas!$C$54),AND($D$94=Tablas!$C$62,$G$94=Tablas!$C$56))</xm:f>
            <x14:dxf>
              <fill>
                <patternFill>
                  <bgColor rgb="FFB9E0FF"/>
                </patternFill>
              </fill>
            </x14:dxf>
          </x14:cfRule>
          <xm:sqref>J158:J160</xm:sqref>
        </x14:conditionalFormatting>
        <x14:conditionalFormatting xmlns:xm="http://schemas.microsoft.com/office/excel/2006/main">
          <x14:cfRule type="expression" priority="417" id="{DEC7BDAE-C252-491C-BCFD-FB8B23403B05}">
            <xm:f>OR(AND($D$94=Tablas!$C$61,$G$94=Tablas!$C$53),AND($D$94=Tablas!$C$61,$G$94=Tablas!$C$54),AND($D$94=Tablas!$C$62,$G$94=Tablas!$C$53),AND($D$94=Tablas!$C$62,$G$94=Tablas!$C$54),AND($D$94=Tablas!$C$62,$G$94=Tablas!$C$56))</xm:f>
            <x14:dxf>
              <fill>
                <patternFill>
                  <bgColor rgb="FFB9E0FF"/>
                </patternFill>
              </fill>
            </x14:dxf>
          </x14:cfRule>
          <xm:sqref>C161:J161</xm:sqref>
        </x14:conditionalFormatting>
        <x14:conditionalFormatting xmlns:xm="http://schemas.microsoft.com/office/excel/2006/main">
          <x14:cfRule type="expression" priority="416" id="{341AC969-99C7-4575-AE22-C5D0C0B2B4E9}">
            <xm:f>AND($E$188&lt;&gt;$J$199,OR(AND($D$94=Tablas!$C$61,$G$94=Tablas!$C$53),AND($D$94=Tablas!$C$61,$G$94=Tablas!$C$54),AND($D$94=Tablas!$C$62,$G$94=Tablas!$C$53),AND($D$94=Tablas!$C$62,$G$94=Tablas!$C$54),AND($D$94=Tablas!$C$62,$G$94=Tablas!$C$56)))</xm:f>
            <x14:dxf>
              <fill>
                <patternFill>
                  <bgColor rgb="FFFF9999"/>
                </patternFill>
              </fill>
            </x14:dxf>
          </x14:cfRule>
          <xm:sqref>J161</xm:sqref>
        </x14:conditionalFormatting>
        <x14:conditionalFormatting xmlns:xm="http://schemas.microsoft.com/office/excel/2006/main">
          <x14:cfRule type="expression" priority="412" id="{87199CED-EDFC-46A9-9645-A5752B28F53E}">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E274:H278</xm:sqref>
        </x14:conditionalFormatting>
        <x14:conditionalFormatting xmlns:xm="http://schemas.microsoft.com/office/excel/2006/main">
          <x14:cfRule type="expression" priority="411" id="{EF7AD3F3-B187-47B8-BC18-6B605B04D6C8}">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C275:D278</xm:sqref>
        </x14:conditionalFormatting>
        <x14:conditionalFormatting xmlns:xm="http://schemas.microsoft.com/office/excel/2006/main">
          <x14:cfRule type="expression" priority="410" id="{01491663-C2DF-4A05-99AE-44DE8D9063FD}">
            <xm:f>$H$160=Tablas!$C$41</xm:f>
            <x14:dxf>
              <fill>
                <patternFill>
                  <bgColor rgb="FFB9E0FF"/>
                </patternFill>
              </fill>
            </x14:dxf>
          </x14:cfRule>
          <xm:sqref>E274:H274</xm:sqref>
        </x14:conditionalFormatting>
        <x14:conditionalFormatting xmlns:xm="http://schemas.microsoft.com/office/excel/2006/main">
          <x14:cfRule type="expression" priority="409" id="{124CFDD2-CE91-4873-A62D-4AF4F5D1E260}">
            <xm:f>$H$160=Tablas!$C$41</xm:f>
            <x14:dxf>
              <fill>
                <patternFill>
                  <bgColor rgb="FFB9E0FF"/>
                </patternFill>
              </fill>
            </x14:dxf>
          </x14:cfRule>
          <xm:sqref>C278:D278</xm:sqref>
        </x14:conditionalFormatting>
        <x14:conditionalFormatting xmlns:xm="http://schemas.microsoft.com/office/excel/2006/main">
          <x14:cfRule type="expression" priority="407" id="{FA3DC5BF-9512-4EC0-90BB-0DC4743F2DC5}">
            <xm:f>$H$160=Tablas!$C$10</xm:f>
            <x14:dxf>
              <border>
                <left style="thin">
                  <color auto="1"/>
                </left>
                <right style="thin">
                  <color auto="1"/>
                </right>
                <top style="thin">
                  <color auto="1"/>
                </top>
                <bottom style="thin">
                  <color auto="1"/>
                </bottom>
                <vertical/>
                <horizontal/>
              </border>
            </x14:dxf>
          </x14:cfRule>
          <xm:sqref>D268</xm:sqref>
        </x14:conditionalFormatting>
        <x14:conditionalFormatting xmlns:xm="http://schemas.microsoft.com/office/excel/2006/main">
          <x14:cfRule type="expression" priority="406" id="{8345307C-DB05-4084-B8EB-5A3BF64535C7}">
            <xm:f>$H$160=Tablas!$C$10</xm:f>
            <x14:dxf>
              <border>
                <left style="thin">
                  <color auto="1"/>
                </left>
                <right style="thin">
                  <color auto="1"/>
                </right>
                <top style="thin">
                  <color auto="1"/>
                </top>
                <bottom style="thin">
                  <color auto="1"/>
                </bottom>
                <vertical/>
                <horizontal/>
              </border>
            </x14:dxf>
          </x14:cfRule>
          <xm:sqref>E270:P270</xm:sqref>
        </x14:conditionalFormatting>
        <x14:conditionalFormatting xmlns:xm="http://schemas.microsoft.com/office/excel/2006/main">
          <x14:cfRule type="expression" priority="405" id="{090CB786-8B6A-40D6-A0D5-454DC630C1A6}">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F272</xm:sqref>
        </x14:conditionalFormatting>
        <x14:conditionalFormatting xmlns:xm="http://schemas.microsoft.com/office/excel/2006/main">
          <x14:cfRule type="expression" priority="404" id="{38DF3B85-D1BE-4D3B-8F19-D1063F248F76}">
            <xm:f>AND($H$160=Tablas!$C$41,$H$172&lt;&gt;$D$162)</xm:f>
            <x14:dxf>
              <fill>
                <patternFill>
                  <bgColor rgb="FFFF9999"/>
                </patternFill>
              </fill>
            </x14:dxf>
          </x14:cfRule>
          <xm:sqref>H278</xm:sqref>
        </x14:conditionalFormatting>
        <x14:conditionalFormatting xmlns:xm="http://schemas.microsoft.com/office/excel/2006/main">
          <x14:cfRule type="cellIs" priority="402" operator="notEqual" id="{9FEF8C1B-6E9B-44E3-8180-5EBF0FACD73B}">
            <xm:f>'Dotacion de personal'!$F$38</xm:f>
            <x14:dxf>
              <fill>
                <patternFill>
                  <bgColor rgb="FFFF9999"/>
                </patternFill>
              </fill>
            </x14:dxf>
          </x14:cfRule>
          <xm:sqref>E293</xm:sqref>
        </x14:conditionalFormatting>
        <x14:conditionalFormatting xmlns:xm="http://schemas.microsoft.com/office/excel/2006/main">
          <x14:cfRule type="cellIs" priority="401" operator="notEqual" id="{28C34536-6D93-4A89-934C-43FDA5443269}">
            <xm:f>'Dotacion de personal'!$G$38</xm:f>
            <x14:dxf>
              <fill>
                <patternFill>
                  <bgColor rgb="FFFF9999"/>
                </patternFill>
              </fill>
            </x14:dxf>
          </x14:cfRule>
          <xm:sqref>F293</xm:sqref>
        </x14:conditionalFormatting>
        <x14:conditionalFormatting xmlns:xm="http://schemas.microsoft.com/office/excel/2006/main">
          <x14:cfRule type="cellIs" priority="400" operator="notEqual" id="{5CD84EA7-D912-4D37-B4B6-7006D74C4FAD}">
            <xm:f>'Dotacion de personal'!$H$38</xm:f>
            <x14:dxf>
              <fill>
                <patternFill>
                  <bgColor rgb="FFFF9999"/>
                </patternFill>
              </fill>
            </x14:dxf>
          </x14:cfRule>
          <xm:sqref>G293</xm:sqref>
        </x14:conditionalFormatting>
        <x14:conditionalFormatting xmlns:xm="http://schemas.microsoft.com/office/excel/2006/main">
          <x14:cfRule type="cellIs" priority="399" operator="notEqual" id="{3B1813BD-2DDF-4152-B579-4A56F4AF6C1F}">
            <xm:f>'Dotacion de personal'!$I$38</xm:f>
            <x14:dxf>
              <fill>
                <patternFill>
                  <bgColor rgb="FFFF9999"/>
                </patternFill>
              </fill>
            </x14:dxf>
          </x14:cfRule>
          <xm:sqref>H293</xm:sqref>
        </x14:conditionalFormatting>
        <x14:conditionalFormatting xmlns:xm="http://schemas.microsoft.com/office/excel/2006/main">
          <x14:cfRule type="cellIs" priority="398" operator="notEqual" id="{1D6B34A6-2DEC-4539-85D4-69C046A0C86B}">
            <xm:f>'Dotacion de personal'!$J$38</xm:f>
            <x14:dxf>
              <fill>
                <patternFill>
                  <bgColor rgb="FFFF9999"/>
                </patternFill>
              </fill>
            </x14:dxf>
          </x14:cfRule>
          <xm:sqref>I293</xm:sqref>
        </x14:conditionalFormatting>
        <x14:conditionalFormatting xmlns:xm="http://schemas.microsoft.com/office/excel/2006/main">
          <x14:cfRule type="cellIs" priority="397" operator="notEqual" id="{1B3A8067-08E5-488D-A784-CD2E1C7F6F2F}">
            <xm:f>'Dotacion de personal'!$F$39</xm:f>
            <x14:dxf>
              <fill>
                <patternFill>
                  <bgColor rgb="FFFF9999"/>
                </patternFill>
              </fill>
            </x14:dxf>
          </x14:cfRule>
          <xm:sqref>E294</xm:sqref>
        </x14:conditionalFormatting>
        <x14:conditionalFormatting xmlns:xm="http://schemas.microsoft.com/office/excel/2006/main">
          <x14:cfRule type="cellIs" priority="396" operator="notEqual" id="{8158830B-BF37-4CC5-B3C2-E50CC45C8695}">
            <xm:f>'Dotacion de personal'!$F$40</xm:f>
            <x14:dxf>
              <fill>
                <patternFill>
                  <bgColor rgb="FFFF9999"/>
                </patternFill>
              </fill>
            </x14:dxf>
          </x14:cfRule>
          <xm:sqref>E295</xm:sqref>
        </x14:conditionalFormatting>
        <x14:conditionalFormatting xmlns:xm="http://schemas.microsoft.com/office/excel/2006/main">
          <x14:cfRule type="cellIs" priority="395" operator="notEqual" id="{1BB439D4-C04B-436A-9C0D-F8B6D711B307}">
            <xm:f>'Dotacion de personal'!$G$39</xm:f>
            <x14:dxf>
              <fill>
                <patternFill>
                  <bgColor rgb="FFFF9999"/>
                </patternFill>
              </fill>
            </x14:dxf>
          </x14:cfRule>
          <xm:sqref>F294</xm:sqref>
        </x14:conditionalFormatting>
        <x14:conditionalFormatting xmlns:xm="http://schemas.microsoft.com/office/excel/2006/main">
          <x14:cfRule type="cellIs" priority="394" operator="notEqual" id="{8269D40F-7B11-4133-BEBE-1BC14A8E5E59}">
            <xm:f>'Dotacion de personal'!$G$40</xm:f>
            <x14:dxf>
              <fill>
                <patternFill>
                  <bgColor rgb="FFFF9999"/>
                </patternFill>
              </fill>
            </x14:dxf>
          </x14:cfRule>
          <xm:sqref>F295</xm:sqref>
        </x14:conditionalFormatting>
        <x14:conditionalFormatting xmlns:xm="http://schemas.microsoft.com/office/excel/2006/main">
          <x14:cfRule type="cellIs" priority="393" operator="notEqual" id="{47194BA5-F061-49AF-AE93-F85E22463C60}">
            <xm:f>'Dotacion de personal'!$H$39</xm:f>
            <x14:dxf>
              <fill>
                <patternFill>
                  <bgColor rgb="FFFF9999"/>
                </patternFill>
              </fill>
            </x14:dxf>
          </x14:cfRule>
          <xm:sqref>G294</xm:sqref>
        </x14:conditionalFormatting>
        <x14:conditionalFormatting xmlns:xm="http://schemas.microsoft.com/office/excel/2006/main">
          <x14:cfRule type="cellIs" priority="392" operator="notEqual" id="{611D60CE-833F-4B5F-8D9D-D73A361E1029}">
            <xm:f>'Dotacion de personal'!$H$40</xm:f>
            <x14:dxf>
              <fill>
                <patternFill>
                  <bgColor rgb="FFFF9999"/>
                </patternFill>
              </fill>
            </x14:dxf>
          </x14:cfRule>
          <xm:sqref>G295</xm:sqref>
        </x14:conditionalFormatting>
        <x14:conditionalFormatting xmlns:xm="http://schemas.microsoft.com/office/excel/2006/main">
          <x14:cfRule type="cellIs" priority="391" operator="notEqual" id="{B11806D1-391A-47A3-ACE2-BAFA8C98D2C2}">
            <xm:f>'Dotacion de personal'!$I$39</xm:f>
            <x14:dxf>
              <fill>
                <patternFill>
                  <bgColor rgb="FFFF9999"/>
                </patternFill>
              </fill>
            </x14:dxf>
          </x14:cfRule>
          <xm:sqref>H294</xm:sqref>
        </x14:conditionalFormatting>
        <x14:conditionalFormatting xmlns:xm="http://schemas.microsoft.com/office/excel/2006/main">
          <x14:cfRule type="cellIs" priority="390" operator="notEqual" id="{8B176842-2902-404D-8B71-082504476724}">
            <xm:f>'Dotacion de personal'!$I$40</xm:f>
            <x14:dxf>
              <fill>
                <patternFill>
                  <bgColor rgb="FFFF9999"/>
                </patternFill>
              </fill>
            </x14:dxf>
          </x14:cfRule>
          <xm:sqref>H295</xm:sqref>
        </x14:conditionalFormatting>
        <x14:conditionalFormatting xmlns:xm="http://schemas.microsoft.com/office/excel/2006/main">
          <x14:cfRule type="cellIs" priority="389" operator="notEqual" id="{67388329-5D52-4AEC-B21D-A2ADED8692F3}">
            <xm:f>'Dotacion de personal'!$J$39</xm:f>
            <x14:dxf>
              <fill>
                <patternFill>
                  <bgColor rgb="FFFF9999"/>
                </patternFill>
              </fill>
            </x14:dxf>
          </x14:cfRule>
          <xm:sqref>I294</xm:sqref>
        </x14:conditionalFormatting>
        <x14:conditionalFormatting xmlns:xm="http://schemas.microsoft.com/office/excel/2006/main">
          <x14:cfRule type="cellIs" priority="388" operator="notEqual" id="{768C8D46-1D88-4E12-AF77-61C5DC7DB610}">
            <xm:f>'Dotacion de personal'!$J$40</xm:f>
            <x14:dxf>
              <fill>
                <patternFill>
                  <bgColor rgb="FFFF9999"/>
                </patternFill>
              </fill>
            </x14:dxf>
          </x14:cfRule>
          <xm:sqref>I295</xm:sqref>
        </x14:conditionalFormatting>
        <x14:conditionalFormatting xmlns:xm="http://schemas.microsoft.com/office/excel/2006/main">
          <x14:cfRule type="expression" priority="379" id="{933BC4D9-EF9D-40ED-8322-ACAB5C7E2677}">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D284:E287</xm:sqref>
        </x14:conditionalFormatting>
        <x14:conditionalFormatting xmlns:xm="http://schemas.microsoft.com/office/excel/2006/main">
          <x14:cfRule type="expression" priority="378" id="{3E4BDABE-351A-4908-82D0-7270950AA41C}">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C285:C287</xm:sqref>
        </x14:conditionalFormatting>
        <x14:conditionalFormatting xmlns:xm="http://schemas.microsoft.com/office/excel/2006/main">
          <x14:cfRule type="expression" priority="377" id="{76DCDFB0-6955-4B24-B4BE-7DFFECC42148}">
            <xm:f>OR(AND($D$94=Tablas!$C$61,$G$94=Tablas!$C$53),AND($D$94=Tablas!$C$61,$G$94=Tablas!$C$54),AND($D$94=Tablas!$C$62,$G$94=Tablas!$C$53),AND($D$94=Tablas!$C$62,$G$94=Tablas!$C$54),AND($D$94=Tablas!$C$62,$G$94=Tablas!$C$56))</xm:f>
            <x14:dxf>
              <fill>
                <patternFill>
                  <bgColor rgb="FFB7E0FF"/>
                </patternFill>
              </fill>
            </x14:dxf>
          </x14:cfRule>
          <xm:sqref>D284:E284</xm:sqref>
        </x14:conditionalFormatting>
        <x14:conditionalFormatting xmlns:xm="http://schemas.microsoft.com/office/excel/2006/main">
          <x14:cfRule type="expression" priority="376" id="{13364C6B-74BD-45A7-81D8-E76BE3041AC9}">
            <xm:f>OR(AND($D$94=Tablas!$C$61,$G$94=Tablas!$C$53),AND($D$94=Tablas!$C$61,$G$94=Tablas!$C$54),AND($D$94=Tablas!$C$62,$G$94=Tablas!$C$53),AND($D$94=Tablas!$C$62,$G$94=Tablas!$C$54),AND($D$94=Tablas!$C$62,$G$94=Tablas!$C$56))</xm:f>
            <x14:dxf>
              <fill>
                <patternFill>
                  <bgColor rgb="FFB7E0FF"/>
                </patternFill>
              </fill>
            </x14:dxf>
          </x14:cfRule>
          <xm:sqref>C287</xm:sqref>
        </x14:conditionalFormatting>
        <x14:conditionalFormatting xmlns:xm="http://schemas.microsoft.com/office/excel/2006/main">
          <x14:cfRule type="expression" priority="375" id="{DD1F6EF5-87D4-4675-A3C1-8459FB451644}">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E292:J296</xm:sqref>
        </x14:conditionalFormatting>
        <x14:conditionalFormatting xmlns:xm="http://schemas.microsoft.com/office/excel/2006/main">
          <x14:cfRule type="expression" priority="374" id="{15BCF5F8-C898-4329-B23C-ACD4AA680534}">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C293:D296</xm:sqref>
        </x14:conditionalFormatting>
        <x14:conditionalFormatting xmlns:xm="http://schemas.microsoft.com/office/excel/2006/main">
          <x14:cfRule type="expression" priority="373" id="{1FB13E35-05FE-4BC5-BDB9-FC6EF5F83909}">
            <xm:f>OR(AND($D$94=Tablas!$C$61,$G$94=Tablas!$C$53),AND($D$94=Tablas!$C$61,$G$94=Tablas!$C$54),AND($D$94=Tablas!$C$62,$G$94=Tablas!$C$53),AND($D$94=Tablas!$C$62,$G$94=Tablas!$C$54),AND($D$94=Tablas!$C$62,$G$94=Tablas!$C$56))</xm:f>
            <x14:dxf>
              <fill>
                <patternFill>
                  <bgColor rgb="FFB9E0FF"/>
                </patternFill>
              </fill>
            </x14:dxf>
          </x14:cfRule>
          <xm:sqref>E292:J292</xm:sqref>
        </x14:conditionalFormatting>
        <x14:conditionalFormatting xmlns:xm="http://schemas.microsoft.com/office/excel/2006/main">
          <x14:cfRule type="expression" priority="372" id="{17616AD3-8CF6-418E-9A24-2929BF23EE8F}">
            <xm:f>OR(AND($D$94=Tablas!$C$61,$G$94=Tablas!$C$53),AND($D$94=Tablas!$C$61,$G$94=Tablas!$C$54),AND($D$94=Tablas!$C$62,$G$94=Tablas!$C$53),AND($D$94=Tablas!$C$62,$G$94=Tablas!$C$54),AND($D$94=Tablas!$C$62,$G$94=Tablas!$C$56))</xm:f>
            <x14:dxf>
              <fill>
                <patternFill>
                  <bgColor rgb="FFB9E0FF"/>
                </patternFill>
              </fill>
            </x14:dxf>
          </x14:cfRule>
          <xm:sqref>J293:J295</xm:sqref>
        </x14:conditionalFormatting>
        <x14:conditionalFormatting xmlns:xm="http://schemas.microsoft.com/office/excel/2006/main">
          <x14:cfRule type="expression" priority="371" id="{B0021A6A-51AA-45DD-BDAF-872FEBE893F3}">
            <xm:f>OR(AND($D$94=Tablas!$C$61,$G$94=Tablas!$C$53),AND($D$94=Tablas!$C$61,$G$94=Tablas!$C$54),AND($D$94=Tablas!$C$62,$G$94=Tablas!$C$53),AND($D$94=Tablas!$C$62,$G$94=Tablas!$C$54),AND($D$94=Tablas!$C$62,$G$94=Tablas!$C$56))</xm:f>
            <x14:dxf>
              <fill>
                <patternFill>
                  <bgColor rgb="FFB9E0FF"/>
                </patternFill>
              </fill>
            </x14:dxf>
          </x14:cfRule>
          <xm:sqref>C296:J296</xm:sqref>
        </x14:conditionalFormatting>
        <x14:conditionalFormatting xmlns:xm="http://schemas.microsoft.com/office/excel/2006/main">
          <x14:cfRule type="expression" priority="370" id="{BE1C7525-77F8-4F7F-884E-61BF0DAC80D4}">
            <xm:f>AND($E$188&lt;&gt;$J$199,OR(AND($D$94=Tablas!$C$61,$G$94=Tablas!$C$53),AND($D$94=Tablas!$C$61,$G$94=Tablas!$C$54),AND($D$94=Tablas!$C$62,$G$94=Tablas!$C$53),AND($D$94=Tablas!$C$62,$G$94=Tablas!$C$54),AND($D$94=Tablas!$C$62,$G$94=Tablas!$C$56)))</xm:f>
            <x14:dxf>
              <fill>
                <patternFill>
                  <bgColor rgb="FFFF9999"/>
                </patternFill>
              </fill>
            </x14:dxf>
          </x14:cfRule>
          <xm:sqref>J296</xm:sqref>
        </x14:conditionalFormatting>
        <x14:conditionalFormatting xmlns:xm="http://schemas.microsoft.com/office/excel/2006/main">
          <x14:cfRule type="expression" priority="366" id="{0AFB565A-B2AB-4109-8CED-1FB67339E14D}">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E409:H413</xm:sqref>
        </x14:conditionalFormatting>
        <x14:conditionalFormatting xmlns:xm="http://schemas.microsoft.com/office/excel/2006/main">
          <x14:cfRule type="expression" priority="365" id="{EE250F43-7D49-4F33-AB47-2B9152681819}">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C410:D413</xm:sqref>
        </x14:conditionalFormatting>
        <x14:conditionalFormatting xmlns:xm="http://schemas.microsoft.com/office/excel/2006/main">
          <x14:cfRule type="expression" priority="364" id="{18BAC4F6-89C1-49E0-B011-253FDB4953BE}">
            <xm:f>$H$160=Tablas!$C$41</xm:f>
            <x14:dxf>
              <fill>
                <patternFill>
                  <bgColor rgb="FFB9E0FF"/>
                </patternFill>
              </fill>
            </x14:dxf>
          </x14:cfRule>
          <xm:sqref>E409:H409</xm:sqref>
        </x14:conditionalFormatting>
        <x14:conditionalFormatting xmlns:xm="http://schemas.microsoft.com/office/excel/2006/main">
          <x14:cfRule type="expression" priority="363" id="{49F5CF9A-37CD-4EB3-870D-9A0DEB725796}">
            <xm:f>$H$160=Tablas!$C$41</xm:f>
            <x14:dxf>
              <fill>
                <patternFill>
                  <bgColor rgb="FFB9E0FF"/>
                </patternFill>
              </fill>
            </x14:dxf>
          </x14:cfRule>
          <xm:sqref>C413:D413</xm:sqref>
        </x14:conditionalFormatting>
        <x14:conditionalFormatting xmlns:xm="http://schemas.microsoft.com/office/excel/2006/main">
          <x14:cfRule type="expression" priority="361" id="{218A2174-E038-449F-8AAC-B67A0461470D}">
            <xm:f>$H$160=Tablas!$C$10</xm:f>
            <x14:dxf>
              <border>
                <left style="thin">
                  <color auto="1"/>
                </left>
                <right style="thin">
                  <color auto="1"/>
                </right>
                <top style="thin">
                  <color auto="1"/>
                </top>
                <bottom style="thin">
                  <color auto="1"/>
                </bottom>
                <vertical/>
                <horizontal/>
              </border>
            </x14:dxf>
          </x14:cfRule>
          <xm:sqref>D403</xm:sqref>
        </x14:conditionalFormatting>
        <x14:conditionalFormatting xmlns:xm="http://schemas.microsoft.com/office/excel/2006/main">
          <x14:cfRule type="expression" priority="360" id="{47F17C28-45EF-4328-A0C1-325BB2C64A74}">
            <xm:f>$H$160=Tablas!$C$10</xm:f>
            <x14:dxf>
              <border>
                <left style="thin">
                  <color auto="1"/>
                </left>
                <right style="thin">
                  <color auto="1"/>
                </right>
                <top style="thin">
                  <color auto="1"/>
                </top>
                <bottom style="thin">
                  <color auto="1"/>
                </bottom>
                <vertical/>
                <horizontal/>
              </border>
            </x14:dxf>
          </x14:cfRule>
          <xm:sqref>E405:P405</xm:sqref>
        </x14:conditionalFormatting>
        <x14:conditionalFormatting xmlns:xm="http://schemas.microsoft.com/office/excel/2006/main">
          <x14:cfRule type="expression" priority="359" id="{B96F1770-A9E6-467E-849A-9F2A6B680BC3}">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F407</xm:sqref>
        </x14:conditionalFormatting>
        <x14:conditionalFormatting xmlns:xm="http://schemas.microsoft.com/office/excel/2006/main">
          <x14:cfRule type="expression" priority="358" id="{9D0003DC-0622-4E98-931C-3F89D2069358}">
            <xm:f>AND($H$160=Tablas!$C$41,$H$172&lt;&gt;$D$162)</xm:f>
            <x14:dxf>
              <fill>
                <patternFill>
                  <bgColor rgb="FFFF9999"/>
                </patternFill>
              </fill>
            </x14:dxf>
          </x14:cfRule>
          <xm:sqref>H413</xm:sqref>
        </x14:conditionalFormatting>
        <x14:conditionalFormatting xmlns:xm="http://schemas.microsoft.com/office/excel/2006/main">
          <x14:cfRule type="cellIs" priority="356" operator="notEqual" id="{35181E3E-2ABF-43C6-9B15-B117EAAFC94A}">
            <xm:f>'Dotacion de personal'!$F$38</xm:f>
            <x14:dxf>
              <fill>
                <patternFill>
                  <bgColor rgb="FFFF9999"/>
                </patternFill>
              </fill>
            </x14:dxf>
          </x14:cfRule>
          <xm:sqref>E428</xm:sqref>
        </x14:conditionalFormatting>
        <x14:conditionalFormatting xmlns:xm="http://schemas.microsoft.com/office/excel/2006/main">
          <x14:cfRule type="cellIs" priority="355" operator="notEqual" id="{97FEB02E-FD11-459C-9B3E-20C33860EE70}">
            <xm:f>'Dotacion de personal'!$G$38</xm:f>
            <x14:dxf>
              <fill>
                <patternFill>
                  <bgColor rgb="FFFF9999"/>
                </patternFill>
              </fill>
            </x14:dxf>
          </x14:cfRule>
          <xm:sqref>F428</xm:sqref>
        </x14:conditionalFormatting>
        <x14:conditionalFormatting xmlns:xm="http://schemas.microsoft.com/office/excel/2006/main">
          <x14:cfRule type="cellIs" priority="354" operator="notEqual" id="{E861F1E3-5ADA-4422-8536-6C82ADC197EF}">
            <xm:f>'Dotacion de personal'!$H$38</xm:f>
            <x14:dxf>
              <fill>
                <patternFill>
                  <bgColor rgb="FFFF9999"/>
                </patternFill>
              </fill>
            </x14:dxf>
          </x14:cfRule>
          <xm:sqref>G428</xm:sqref>
        </x14:conditionalFormatting>
        <x14:conditionalFormatting xmlns:xm="http://schemas.microsoft.com/office/excel/2006/main">
          <x14:cfRule type="cellIs" priority="353" operator="notEqual" id="{25D81542-2241-490C-861E-FAE3B9C8ECA6}">
            <xm:f>'Dotacion de personal'!$I$38</xm:f>
            <x14:dxf>
              <fill>
                <patternFill>
                  <bgColor rgb="FFFF9999"/>
                </patternFill>
              </fill>
            </x14:dxf>
          </x14:cfRule>
          <xm:sqref>H428</xm:sqref>
        </x14:conditionalFormatting>
        <x14:conditionalFormatting xmlns:xm="http://schemas.microsoft.com/office/excel/2006/main">
          <x14:cfRule type="cellIs" priority="352" operator="notEqual" id="{3685A389-C919-4070-8781-D87FA0526B56}">
            <xm:f>'Dotacion de personal'!$J$38</xm:f>
            <x14:dxf>
              <fill>
                <patternFill>
                  <bgColor rgb="FFFF9999"/>
                </patternFill>
              </fill>
            </x14:dxf>
          </x14:cfRule>
          <xm:sqref>I428</xm:sqref>
        </x14:conditionalFormatting>
        <x14:conditionalFormatting xmlns:xm="http://schemas.microsoft.com/office/excel/2006/main">
          <x14:cfRule type="cellIs" priority="351" operator="notEqual" id="{48B9EA0A-A525-4C68-8992-96CA9D1795F8}">
            <xm:f>'Dotacion de personal'!$F$39</xm:f>
            <x14:dxf>
              <fill>
                <patternFill>
                  <bgColor rgb="FFFF9999"/>
                </patternFill>
              </fill>
            </x14:dxf>
          </x14:cfRule>
          <xm:sqref>E429</xm:sqref>
        </x14:conditionalFormatting>
        <x14:conditionalFormatting xmlns:xm="http://schemas.microsoft.com/office/excel/2006/main">
          <x14:cfRule type="cellIs" priority="350" operator="notEqual" id="{48C3AE9E-B6C5-41E8-BCE2-C932AF5FBA1B}">
            <xm:f>'Dotacion de personal'!$F$40</xm:f>
            <x14:dxf>
              <fill>
                <patternFill>
                  <bgColor rgb="FFFF9999"/>
                </patternFill>
              </fill>
            </x14:dxf>
          </x14:cfRule>
          <xm:sqref>E430</xm:sqref>
        </x14:conditionalFormatting>
        <x14:conditionalFormatting xmlns:xm="http://schemas.microsoft.com/office/excel/2006/main">
          <x14:cfRule type="cellIs" priority="349" operator="notEqual" id="{7540E55D-D36A-4D44-8A11-51A4B8DE0F50}">
            <xm:f>'Dotacion de personal'!$G$39</xm:f>
            <x14:dxf>
              <fill>
                <patternFill>
                  <bgColor rgb="FFFF9999"/>
                </patternFill>
              </fill>
            </x14:dxf>
          </x14:cfRule>
          <xm:sqref>F429</xm:sqref>
        </x14:conditionalFormatting>
        <x14:conditionalFormatting xmlns:xm="http://schemas.microsoft.com/office/excel/2006/main">
          <x14:cfRule type="cellIs" priority="348" operator="notEqual" id="{7BA0E383-F1B4-4F14-B653-C7770B279B79}">
            <xm:f>'Dotacion de personal'!$G$40</xm:f>
            <x14:dxf>
              <fill>
                <patternFill>
                  <bgColor rgb="FFFF9999"/>
                </patternFill>
              </fill>
            </x14:dxf>
          </x14:cfRule>
          <xm:sqref>F430</xm:sqref>
        </x14:conditionalFormatting>
        <x14:conditionalFormatting xmlns:xm="http://schemas.microsoft.com/office/excel/2006/main">
          <x14:cfRule type="cellIs" priority="347" operator="notEqual" id="{FBF42938-047B-4FA5-9395-8B1942224110}">
            <xm:f>'Dotacion de personal'!$H$39</xm:f>
            <x14:dxf>
              <fill>
                <patternFill>
                  <bgColor rgb="FFFF9999"/>
                </patternFill>
              </fill>
            </x14:dxf>
          </x14:cfRule>
          <xm:sqref>G429</xm:sqref>
        </x14:conditionalFormatting>
        <x14:conditionalFormatting xmlns:xm="http://schemas.microsoft.com/office/excel/2006/main">
          <x14:cfRule type="cellIs" priority="346" operator="notEqual" id="{9D219149-EF8F-4404-8B85-4C02A79ED1E6}">
            <xm:f>'Dotacion de personal'!$H$40</xm:f>
            <x14:dxf>
              <fill>
                <patternFill>
                  <bgColor rgb="FFFF9999"/>
                </patternFill>
              </fill>
            </x14:dxf>
          </x14:cfRule>
          <xm:sqref>G430</xm:sqref>
        </x14:conditionalFormatting>
        <x14:conditionalFormatting xmlns:xm="http://schemas.microsoft.com/office/excel/2006/main">
          <x14:cfRule type="cellIs" priority="345" operator="notEqual" id="{3117598D-3873-45F8-97F9-D85D89A9AA80}">
            <xm:f>'Dotacion de personal'!$I$39</xm:f>
            <x14:dxf>
              <fill>
                <patternFill>
                  <bgColor rgb="FFFF9999"/>
                </patternFill>
              </fill>
            </x14:dxf>
          </x14:cfRule>
          <xm:sqref>H429</xm:sqref>
        </x14:conditionalFormatting>
        <x14:conditionalFormatting xmlns:xm="http://schemas.microsoft.com/office/excel/2006/main">
          <x14:cfRule type="cellIs" priority="344" operator="notEqual" id="{0A9193C3-CA30-448B-A2E0-7854CF688CDC}">
            <xm:f>'Dotacion de personal'!$I$40</xm:f>
            <x14:dxf>
              <fill>
                <patternFill>
                  <bgColor rgb="FFFF9999"/>
                </patternFill>
              </fill>
            </x14:dxf>
          </x14:cfRule>
          <xm:sqref>H430</xm:sqref>
        </x14:conditionalFormatting>
        <x14:conditionalFormatting xmlns:xm="http://schemas.microsoft.com/office/excel/2006/main">
          <x14:cfRule type="cellIs" priority="343" operator="notEqual" id="{B247261B-FA87-4EE4-80C4-344C1D7BECBA}">
            <xm:f>'Dotacion de personal'!$J$39</xm:f>
            <x14:dxf>
              <fill>
                <patternFill>
                  <bgColor rgb="FFFF9999"/>
                </patternFill>
              </fill>
            </x14:dxf>
          </x14:cfRule>
          <xm:sqref>I429</xm:sqref>
        </x14:conditionalFormatting>
        <x14:conditionalFormatting xmlns:xm="http://schemas.microsoft.com/office/excel/2006/main">
          <x14:cfRule type="cellIs" priority="342" operator="notEqual" id="{7EEDEF16-B45E-427E-A9A5-6E3528A6966F}">
            <xm:f>'Dotacion de personal'!$J$40</xm:f>
            <x14:dxf>
              <fill>
                <patternFill>
                  <bgColor rgb="FFFF9999"/>
                </patternFill>
              </fill>
            </x14:dxf>
          </x14:cfRule>
          <xm:sqref>I430</xm:sqref>
        </x14:conditionalFormatting>
        <x14:conditionalFormatting xmlns:xm="http://schemas.microsoft.com/office/excel/2006/main">
          <x14:cfRule type="expression" priority="333" id="{324ABD93-8D2D-49BE-B934-5673E289DD42}">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D419:E422</xm:sqref>
        </x14:conditionalFormatting>
        <x14:conditionalFormatting xmlns:xm="http://schemas.microsoft.com/office/excel/2006/main">
          <x14:cfRule type="expression" priority="332" id="{4652FA42-7AD3-4C00-BF7C-185457C5855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C420:C422</xm:sqref>
        </x14:conditionalFormatting>
        <x14:conditionalFormatting xmlns:xm="http://schemas.microsoft.com/office/excel/2006/main">
          <x14:cfRule type="expression" priority="331" id="{A13DFF3E-9E19-4FF0-81D6-63268EB38FD9}">
            <xm:f>OR(AND($D$94=Tablas!$C$61,$G$94=Tablas!$C$53),AND($D$94=Tablas!$C$61,$G$94=Tablas!$C$54),AND($D$94=Tablas!$C$62,$G$94=Tablas!$C$53),AND($D$94=Tablas!$C$62,$G$94=Tablas!$C$54),AND($D$94=Tablas!$C$62,$G$94=Tablas!$C$56))</xm:f>
            <x14:dxf>
              <fill>
                <patternFill>
                  <bgColor rgb="FFB7E0FF"/>
                </patternFill>
              </fill>
            </x14:dxf>
          </x14:cfRule>
          <xm:sqref>D419:E419</xm:sqref>
        </x14:conditionalFormatting>
        <x14:conditionalFormatting xmlns:xm="http://schemas.microsoft.com/office/excel/2006/main">
          <x14:cfRule type="expression" priority="330" id="{88F173E3-FC42-4B1C-B5CB-2533D08C9186}">
            <xm:f>OR(AND($D$94=Tablas!$C$61,$G$94=Tablas!$C$53),AND($D$94=Tablas!$C$61,$G$94=Tablas!$C$54),AND($D$94=Tablas!$C$62,$G$94=Tablas!$C$53),AND($D$94=Tablas!$C$62,$G$94=Tablas!$C$54),AND($D$94=Tablas!$C$62,$G$94=Tablas!$C$56))</xm:f>
            <x14:dxf>
              <fill>
                <patternFill>
                  <bgColor rgb="FFB7E0FF"/>
                </patternFill>
              </fill>
            </x14:dxf>
          </x14:cfRule>
          <xm:sqref>C422</xm:sqref>
        </x14:conditionalFormatting>
        <x14:conditionalFormatting xmlns:xm="http://schemas.microsoft.com/office/excel/2006/main">
          <x14:cfRule type="expression" priority="329" id="{55142237-7353-4C79-BD0C-61ACDC623BA1}">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E427:J431</xm:sqref>
        </x14:conditionalFormatting>
        <x14:conditionalFormatting xmlns:xm="http://schemas.microsoft.com/office/excel/2006/main">
          <x14:cfRule type="expression" priority="328" id="{AE3C2308-9532-4866-BEDB-2DDE26409C23}">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C428:D431</xm:sqref>
        </x14:conditionalFormatting>
        <x14:conditionalFormatting xmlns:xm="http://schemas.microsoft.com/office/excel/2006/main">
          <x14:cfRule type="expression" priority="327" id="{BA2FEAE6-72F8-4636-934A-598206C92FAE}">
            <xm:f>OR(AND($D$94=Tablas!$C$61,$G$94=Tablas!$C$53),AND($D$94=Tablas!$C$61,$G$94=Tablas!$C$54),AND($D$94=Tablas!$C$62,$G$94=Tablas!$C$53),AND($D$94=Tablas!$C$62,$G$94=Tablas!$C$54),AND($D$94=Tablas!$C$62,$G$94=Tablas!$C$56))</xm:f>
            <x14:dxf>
              <fill>
                <patternFill>
                  <bgColor rgb="FFB9E0FF"/>
                </patternFill>
              </fill>
            </x14:dxf>
          </x14:cfRule>
          <xm:sqref>E427:J427</xm:sqref>
        </x14:conditionalFormatting>
        <x14:conditionalFormatting xmlns:xm="http://schemas.microsoft.com/office/excel/2006/main">
          <x14:cfRule type="expression" priority="326" id="{C9C2C75B-4318-4B6E-9BBD-B471B81F48F4}">
            <xm:f>OR(AND($D$94=Tablas!$C$61,$G$94=Tablas!$C$53),AND($D$94=Tablas!$C$61,$G$94=Tablas!$C$54),AND($D$94=Tablas!$C$62,$G$94=Tablas!$C$53),AND($D$94=Tablas!$C$62,$G$94=Tablas!$C$54),AND($D$94=Tablas!$C$62,$G$94=Tablas!$C$56))</xm:f>
            <x14:dxf>
              <fill>
                <patternFill>
                  <bgColor rgb="FFB9E0FF"/>
                </patternFill>
              </fill>
            </x14:dxf>
          </x14:cfRule>
          <xm:sqref>J428:J430</xm:sqref>
        </x14:conditionalFormatting>
        <x14:conditionalFormatting xmlns:xm="http://schemas.microsoft.com/office/excel/2006/main">
          <x14:cfRule type="expression" priority="325" id="{8FFB2B4E-859A-4A89-99E8-8AC8426F6E2C}">
            <xm:f>OR(AND($D$94=Tablas!$C$61,$G$94=Tablas!$C$53),AND($D$94=Tablas!$C$61,$G$94=Tablas!$C$54),AND($D$94=Tablas!$C$62,$G$94=Tablas!$C$53),AND($D$94=Tablas!$C$62,$G$94=Tablas!$C$54),AND($D$94=Tablas!$C$62,$G$94=Tablas!$C$56))</xm:f>
            <x14:dxf>
              <fill>
                <patternFill>
                  <bgColor rgb="FFB9E0FF"/>
                </patternFill>
              </fill>
            </x14:dxf>
          </x14:cfRule>
          <xm:sqref>C431:J431</xm:sqref>
        </x14:conditionalFormatting>
        <x14:conditionalFormatting xmlns:xm="http://schemas.microsoft.com/office/excel/2006/main">
          <x14:cfRule type="expression" priority="324" id="{9AADB931-56A8-47FA-A977-FD305096A901}">
            <xm:f>AND($E$188&lt;&gt;$J$199,OR(AND($D$94=Tablas!$C$61,$G$94=Tablas!$C$53),AND($D$94=Tablas!$C$61,$G$94=Tablas!$C$54),AND($D$94=Tablas!$C$62,$G$94=Tablas!$C$53),AND($D$94=Tablas!$C$62,$G$94=Tablas!$C$54),AND($D$94=Tablas!$C$62,$G$94=Tablas!$C$56)))</xm:f>
            <x14:dxf>
              <fill>
                <patternFill>
                  <bgColor rgb="FFFF9999"/>
                </patternFill>
              </fill>
            </x14:dxf>
          </x14:cfRule>
          <xm:sqref>J431</xm:sqref>
        </x14:conditionalFormatting>
        <x14:conditionalFormatting xmlns:xm="http://schemas.microsoft.com/office/excel/2006/main">
          <x14:cfRule type="expression" priority="320" id="{2D5BA642-45A0-44A4-9720-8851F35FDE38}">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E544:H548</xm:sqref>
        </x14:conditionalFormatting>
        <x14:conditionalFormatting xmlns:xm="http://schemas.microsoft.com/office/excel/2006/main">
          <x14:cfRule type="expression" priority="319" id="{3099109F-4FA3-4710-95B5-CA5FF0C282D1}">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C545:D548</xm:sqref>
        </x14:conditionalFormatting>
        <x14:conditionalFormatting xmlns:xm="http://schemas.microsoft.com/office/excel/2006/main">
          <x14:cfRule type="expression" priority="318" id="{55C844E3-3BFD-4D54-93B3-A640A424BC12}">
            <xm:f>$H$160=Tablas!$C$41</xm:f>
            <x14:dxf>
              <fill>
                <patternFill>
                  <bgColor rgb="FFB9E0FF"/>
                </patternFill>
              </fill>
            </x14:dxf>
          </x14:cfRule>
          <xm:sqref>E544:H544</xm:sqref>
        </x14:conditionalFormatting>
        <x14:conditionalFormatting xmlns:xm="http://schemas.microsoft.com/office/excel/2006/main">
          <x14:cfRule type="expression" priority="317" id="{38AC9A39-99F4-4A20-9F7C-9839A4F4E54C}">
            <xm:f>$H$160=Tablas!$C$41</xm:f>
            <x14:dxf>
              <fill>
                <patternFill>
                  <bgColor rgb="FFB9E0FF"/>
                </patternFill>
              </fill>
            </x14:dxf>
          </x14:cfRule>
          <xm:sqref>C548:D548</xm:sqref>
        </x14:conditionalFormatting>
        <x14:conditionalFormatting xmlns:xm="http://schemas.microsoft.com/office/excel/2006/main">
          <x14:cfRule type="expression" priority="315" id="{8763396B-7F65-4AEB-B96F-72E45AC641BD}">
            <xm:f>$H$160=Tablas!$C$10</xm:f>
            <x14:dxf>
              <border>
                <left style="thin">
                  <color auto="1"/>
                </left>
                <right style="thin">
                  <color auto="1"/>
                </right>
                <top style="thin">
                  <color auto="1"/>
                </top>
                <bottom style="thin">
                  <color auto="1"/>
                </bottom>
                <vertical/>
                <horizontal/>
              </border>
            </x14:dxf>
          </x14:cfRule>
          <xm:sqref>D538</xm:sqref>
        </x14:conditionalFormatting>
        <x14:conditionalFormatting xmlns:xm="http://schemas.microsoft.com/office/excel/2006/main">
          <x14:cfRule type="expression" priority="314" id="{B91C7B88-D965-404B-9B4B-77A7CAE6D99E}">
            <xm:f>$H$160=Tablas!$C$10</xm:f>
            <x14:dxf>
              <border>
                <left style="thin">
                  <color auto="1"/>
                </left>
                <right style="thin">
                  <color auto="1"/>
                </right>
                <top style="thin">
                  <color auto="1"/>
                </top>
                <bottom style="thin">
                  <color auto="1"/>
                </bottom>
                <vertical/>
                <horizontal/>
              </border>
            </x14:dxf>
          </x14:cfRule>
          <xm:sqref>E540:P540</xm:sqref>
        </x14:conditionalFormatting>
        <x14:conditionalFormatting xmlns:xm="http://schemas.microsoft.com/office/excel/2006/main">
          <x14:cfRule type="expression" priority="313" id="{8E6F7886-61F3-4F91-A4E5-D2353B914133}">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F542</xm:sqref>
        </x14:conditionalFormatting>
        <x14:conditionalFormatting xmlns:xm="http://schemas.microsoft.com/office/excel/2006/main">
          <x14:cfRule type="expression" priority="312" id="{E5735776-227B-4343-B389-7A169382489A}">
            <xm:f>AND($H$160=Tablas!$C$41,$H$172&lt;&gt;$D$162)</xm:f>
            <x14:dxf>
              <fill>
                <patternFill>
                  <bgColor rgb="FFFF9999"/>
                </patternFill>
              </fill>
            </x14:dxf>
          </x14:cfRule>
          <xm:sqref>H548</xm:sqref>
        </x14:conditionalFormatting>
        <x14:conditionalFormatting xmlns:xm="http://schemas.microsoft.com/office/excel/2006/main">
          <x14:cfRule type="cellIs" priority="310" operator="notEqual" id="{8A930293-E0FB-4216-A836-2702F7184516}">
            <xm:f>'Dotacion de personal'!$F$38</xm:f>
            <x14:dxf>
              <fill>
                <patternFill>
                  <bgColor rgb="FFFF9999"/>
                </patternFill>
              </fill>
            </x14:dxf>
          </x14:cfRule>
          <xm:sqref>E563</xm:sqref>
        </x14:conditionalFormatting>
        <x14:conditionalFormatting xmlns:xm="http://schemas.microsoft.com/office/excel/2006/main">
          <x14:cfRule type="cellIs" priority="309" operator="notEqual" id="{C93A5010-5F46-4319-9699-141D456BFDB7}">
            <xm:f>'Dotacion de personal'!$G$38</xm:f>
            <x14:dxf>
              <fill>
                <patternFill>
                  <bgColor rgb="FFFF9999"/>
                </patternFill>
              </fill>
            </x14:dxf>
          </x14:cfRule>
          <xm:sqref>F563</xm:sqref>
        </x14:conditionalFormatting>
        <x14:conditionalFormatting xmlns:xm="http://schemas.microsoft.com/office/excel/2006/main">
          <x14:cfRule type="cellIs" priority="308" operator="notEqual" id="{F23114AC-C6A6-4AAB-88D9-D866F5C5B57A}">
            <xm:f>'Dotacion de personal'!$H$38</xm:f>
            <x14:dxf>
              <fill>
                <patternFill>
                  <bgColor rgb="FFFF9999"/>
                </patternFill>
              </fill>
            </x14:dxf>
          </x14:cfRule>
          <xm:sqref>G563</xm:sqref>
        </x14:conditionalFormatting>
        <x14:conditionalFormatting xmlns:xm="http://schemas.microsoft.com/office/excel/2006/main">
          <x14:cfRule type="cellIs" priority="307" operator="notEqual" id="{BB098FAF-4AD5-4C53-894F-084005B14CE8}">
            <xm:f>'Dotacion de personal'!$I$38</xm:f>
            <x14:dxf>
              <fill>
                <patternFill>
                  <bgColor rgb="FFFF9999"/>
                </patternFill>
              </fill>
            </x14:dxf>
          </x14:cfRule>
          <xm:sqref>H563</xm:sqref>
        </x14:conditionalFormatting>
        <x14:conditionalFormatting xmlns:xm="http://schemas.microsoft.com/office/excel/2006/main">
          <x14:cfRule type="cellIs" priority="306" operator="notEqual" id="{6995A1FF-1831-4466-A66A-A2E5F11061C2}">
            <xm:f>'Dotacion de personal'!$J$38</xm:f>
            <x14:dxf>
              <fill>
                <patternFill>
                  <bgColor rgb="FFFF9999"/>
                </patternFill>
              </fill>
            </x14:dxf>
          </x14:cfRule>
          <xm:sqref>I563</xm:sqref>
        </x14:conditionalFormatting>
        <x14:conditionalFormatting xmlns:xm="http://schemas.microsoft.com/office/excel/2006/main">
          <x14:cfRule type="cellIs" priority="305" operator="notEqual" id="{7FDDF3AE-D0E9-4166-8FB0-485116964FA1}">
            <xm:f>'Dotacion de personal'!$F$39</xm:f>
            <x14:dxf>
              <fill>
                <patternFill>
                  <bgColor rgb="FFFF9999"/>
                </patternFill>
              </fill>
            </x14:dxf>
          </x14:cfRule>
          <xm:sqref>E564</xm:sqref>
        </x14:conditionalFormatting>
        <x14:conditionalFormatting xmlns:xm="http://schemas.microsoft.com/office/excel/2006/main">
          <x14:cfRule type="cellIs" priority="304" operator="notEqual" id="{9CC42BDA-016C-410E-BF62-51520F143967}">
            <xm:f>'Dotacion de personal'!$F$40</xm:f>
            <x14:dxf>
              <fill>
                <patternFill>
                  <bgColor rgb="FFFF9999"/>
                </patternFill>
              </fill>
            </x14:dxf>
          </x14:cfRule>
          <xm:sqref>E565</xm:sqref>
        </x14:conditionalFormatting>
        <x14:conditionalFormatting xmlns:xm="http://schemas.microsoft.com/office/excel/2006/main">
          <x14:cfRule type="cellIs" priority="303" operator="notEqual" id="{0F4E01BA-583B-4339-A89A-EFD5835FE485}">
            <xm:f>'Dotacion de personal'!$G$39</xm:f>
            <x14:dxf>
              <fill>
                <patternFill>
                  <bgColor rgb="FFFF9999"/>
                </patternFill>
              </fill>
            </x14:dxf>
          </x14:cfRule>
          <xm:sqref>F564</xm:sqref>
        </x14:conditionalFormatting>
        <x14:conditionalFormatting xmlns:xm="http://schemas.microsoft.com/office/excel/2006/main">
          <x14:cfRule type="cellIs" priority="302" operator="notEqual" id="{09B0F90F-CC11-472E-899F-C3185351922E}">
            <xm:f>'Dotacion de personal'!$G$40</xm:f>
            <x14:dxf>
              <fill>
                <patternFill>
                  <bgColor rgb="FFFF9999"/>
                </patternFill>
              </fill>
            </x14:dxf>
          </x14:cfRule>
          <xm:sqref>F565</xm:sqref>
        </x14:conditionalFormatting>
        <x14:conditionalFormatting xmlns:xm="http://schemas.microsoft.com/office/excel/2006/main">
          <x14:cfRule type="cellIs" priority="301" operator="notEqual" id="{50274415-15C5-472A-8B3D-1D6A48EF6994}">
            <xm:f>'Dotacion de personal'!$H$39</xm:f>
            <x14:dxf>
              <fill>
                <patternFill>
                  <bgColor rgb="FFFF9999"/>
                </patternFill>
              </fill>
            </x14:dxf>
          </x14:cfRule>
          <xm:sqref>G564</xm:sqref>
        </x14:conditionalFormatting>
        <x14:conditionalFormatting xmlns:xm="http://schemas.microsoft.com/office/excel/2006/main">
          <x14:cfRule type="cellIs" priority="300" operator="notEqual" id="{60EB4E08-C334-4D4F-B19B-35226329DD7B}">
            <xm:f>'Dotacion de personal'!$H$40</xm:f>
            <x14:dxf>
              <fill>
                <patternFill>
                  <bgColor rgb="FFFF9999"/>
                </patternFill>
              </fill>
            </x14:dxf>
          </x14:cfRule>
          <xm:sqref>G565</xm:sqref>
        </x14:conditionalFormatting>
        <x14:conditionalFormatting xmlns:xm="http://schemas.microsoft.com/office/excel/2006/main">
          <x14:cfRule type="cellIs" priority="299" operator="notEqual" id="{6E30852D-49AB-46BB-AEBB-0DAC6AA31906}">
            <xm:f>'Dotacion de personal'!$I$39</xm:f>
            <x14:dxf>
              <fill>
                <patternFill>
                  <bgColor rgb="FFFF9999"/>
                </patternFill>
              </fill>
            </x14:dxf>
          </x14:cfRule>
          <xm:sqref>H564</xm:sqref>
        </x14:conditionalFormatting>
        <x14:conditionalFormatting xmlns:xm="http://schemas.microsoft.com/office/excel/2006/main">
          <x14:cfRule type="cellIs" priority="298" operator="notEqual" id="{EB54C396-27CE-4FBD-9A4C-7FC896803B1A}">
            <xm:f>'Dotacion de personal'!$I$40</xm:f>
            <x14:dxf>
              <fill>
                <patternFill>
                  <bgColor rgb="FFFF9999"/>
                </patternFill>
              </fill>
            </x14:dxf>
          </x14:cfRule>
          <xm:sqref>H565</xm:sqref>
        </x14:conditionalFormatting>
        <x14:conditionalFormatting xmlns:xm="http://schemas.microsoft.com/office/excel/2006/main">
          <x14:cfRule type="cellIs" priority="297" operator="notEqual" id="{0BB3B719-75EF-451E-95AB-0F9954BD24A0}">
            <xm:f>'Dotacion de personal'!$J$39</xm:f>
            <x14:dxf>
              <fill>
                <patternFill>
                  <bgColor rgb="FFFF9999"/>
                </patternFill>
              </fill>
            </x14:dxf>
          </x14:cfRule>
          <xm:sqref>I564</xm:sqref>
        </x14:conditionalFormatting>
        <x14:conditionalFormatting xmlns:xm="http://schemas.microsoft.com/office/excel/2006/main">
          <x14:cfRule type="cellIs" priority="296" operator="notEqual" id="{DD5145DD-0DA7-4A8F-A3A5-1DD1B0751427}">
            <xm:f>'Dotacion de personal'!$J$40</xm:f>
            <x14:dxf>
              <fill>
                <patternFill>
                  <bgColor rgb="FFFF9999"/>
                </patternFill>
              </fill>
            </x14:dxf>
          </x14:cfRule>
          <xm:sqref>I565</xm:sqref>
        </x14:conditionalFormatting>
        <x14:conditionalFormatting xmlns:xm="http://schemas.microsoft.com/office/excel/2006/main">
          <x14:cfRule type="expression" priority="287" id="{2BAB5BAE-8AF3-46D9-9D29-AED94F29CEE7}">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D554:E557</xm:sqref>
        </x14:conditionalFormatting>
        <x14:conditionalFormatting xmlns:xm="http://schemas.microsoft.com/office/excel/2006/main">
          <x14:cfRule type="expression" priority="286" id="{1A36AFEC-35BC-4E38-9BDF-7D171C5C4211}">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C555:C557</xm:sqref>
        </x14:conditionalFormatting>
        <x14:conditionalFormatting xmlns:xm="http://schemas.microsoft.com/office/excel/2006/main">
          <x14:cfRule type="expression" priority="285" id="{2D6ACC14-8917-4E13-AB33-9E91975A28DF}">
            <xm:f>OR(AND($D$94=Tablas!$C$61,$G$94=Tablas!$C$53),AND($D$94=Tablas!$C$61,$G$94=Tablas!$C$54),AND($D$94=Tablas!$C$62,$G$94=Tablas!$C$53),AND($D$94=Tablas!$C$62,$G$94=Tablas!$C$54),AND($D$94=Tablas!$C$62,$G$94=Tablas!$C$56))</xm:f>
            <x14:dxf>
              <fill>
                <patternFill>
                  <bgColor rgb="FFB7E0FF"/>
                </patternFill>
              </fill>
            </x14:dxf>
          </x14:cfRule>
          <xm:sqref>D554:E554</xm:sqref>
        </x14:conditionalFormatting>
        <x14:conditionalFormatting xmlns:xm="http://schemas.microsoft.com/office/excel/2006/main">
          <x14:cfRule type="expression" priority="284" id="{E1EDD7E2-7F2C-45C9-8463-A65D161D69BB}">
            <xm:f>OR(AND($D$94=Tablas!$C$61,$G$94=Tablas!$C$53),AND($D$94=Tablas!$C$61,$G$94=Tablas!$C$54),AND($D$94=Tablas!$C$62,$G$94=Tablas!$C$53),AND($D$94=Tablas!$C$62,$G$94=Tablas!$C$54),AND($D$94=Tablas!$C$62,$G$94=Tablas!$C$56))</xm:f>
            <x14:dxf>
              <fill>
                <patternFill>
                  <bgColor rgb="FFB7E0FF"/>
                </patternFill>
              </fill>
            </x14:dxf>
          </x14:cfRule>
          <xm:sqref>C557</xm:sqref>
        </x14:conditionalFormatting>
        <x14:conditionalFormatting xmlns:xm="http://schemas.microsoft.com/office/excel/2006/main">
          <x14:cfRule type="expression" priority="283" id="{65725788-4130-46EB-A633-555229766FEF}">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E562:J566</xm:sqref>
        </x14:conditionalFormatting>
        <x14:conditionalFormatting xmlns:xm="http://schemas.microsoft.com/office/excel/2006/main">
          <x14:cfRule type="expression" priority="282" id="{9E7DB2B4-F1F4-4AE1-BB86-EAB43265E28E}">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C563:D566</xm:sqref>
        </x14:conditionalFormatting>
        <x14:conditionalFormatting xmlns:xm="http://schemas.microsoft.com/office/excel/2006/main">
          <x14:cfRule type="expression" priority="281" id="{07B01D9E-3B8F-4307-85D6-A72D86B5C19D}">
            <xm:f>OR(AND($D$94=Tablas!$C$61,$G$94=Tablas!$C$53),AND($D$94=Tablas!$C$61,$G$94=Tablas!$C$54),AND($D$94=Tablas!$C$62,$G$94=Tablas!$C$53),AND($D$94=Tablas!$C$62,$G$94=Tablas!$C$54),AND($D$94=Tablas!$C$62,$G$94=Tablas!$C$56))</xm:f>
            <x14:dxf>
              <fill>
                <patternFill>
                  <bgColor rgb="FFB9E0FF"/>
                </patternFill>
              </fill>
            </x14:dxf>
          </x14:cfRule>
          <xm:sqref>E562:J562</xm:sqref>
        </x14:conditionalFormatting>
        <x14:conditionalFormatting xmlns:xm="http://schemas.microsoft.com/office/excel/2006/main">
          <x14:cfRule type="expression" priority="280" id="{7B6200EA-1E02-473D-80B9-DCD01F3DCB7C}">
            <xm:f>OR(AND($D$94=Tablas!$C$61,$G$94=Tablas!$C$53),AND($D$94=Tablas!$C$61,$G$94=Tablas!$C$54),AND($D$94=Tablas!$C$62,$G$94=Tablas!$C$53),AND($D$94=Tablas!$C$62,$G$94=Tablas!$C$54),AND($D$94=Tablas!$C$62,$G$94=Tablas!$C$56))</xm:f>
            <x14:dxf>
              <fill>
                <patternFill>
                  <bgColor rgb="FFB9E0FF"/>
                </patternFill>
              </fill>
            </x14:dxf>
          </x14:cfRule>
          <xm:sqref>J563:J565</xm:sqref>
        </x14:conditionalFormatting>
        <x14:conditionalFormatting xmlns:xm="http://schemas.microsoft.com/office/excel/2006/main">
          <x14:cfRule type="expression" priority="279" id="{21159755-2E25-48A8-A57B-1022417CB8DD}">
            <xm:f>OR(AND($D$94=Tablas!$C$61,$G$94=Tablas!$C$53),AND($D$94=Tablas!$C$61,$G$94=Tablas!$C$54),AND($D$94=Tablas!$C$62,$G$94=Tablas!$C$53),AND($D$94=Tablas!$C$62,$G$94=Tablas!$C$54),AND($D$94=Tablas!$C$62,$G$94=Tablas!$C$56))</xm:f>
            <x14:dxf>
              <fill>
                <patternFill>
                  <bgColor rgb="FFB9E0FF"/>
                </patternFill>
              </fill>
            </x14:dxf>
          </x14:cfRule>
          <xm:sqref>C566:J566</xm:sqref>
        </x14:conditionalFormatting>
        <x14:conditionalFormatting xmlns:xm="http://schemas.microsoft.com/office/excel/2006/main">
          <x14:cfRule type="expression" priority="278" id="{B848D11C-0D4C-4314-B59D-26BEB32DA7B7}">
            <xm:f>AND($E$188&lt;&gt;$J$199,OR(AND($D$94=Tablas!$C$61,$G$94=Tablas!$C$53),AND($D$94=Tablas!$C$61,$G$94=Tablas!$C$54),AND($D$94=Tablas!$C$62,$G$94=Tablas!$C$53),AND($D$94=Tablas!$C$62,$G$94=Tablas!$C$54),AND($D$94=Tablas!$C$62,$G$94=Tablas!$C$56)))</xm:f>
            <x14:dxf>
              <fill>
                <patternFill>
                  <bgColor rgb="FFFF9999"/>
                </patternFill>
              </fill>
            </x14:dxf>
          </x14:cfRule>
          <xm:sqref>J566</xm:sqref>
        </x14:conditionalFormatting>
        <x14:conditionalFormatting xmlns:xm="http://schemas.microsoft.com/office/excel/2006/main">
          <x14:cfRule type="expression" priority="274" id="{EAF11904-7CFF-4FFF-9B64-FC44B59E6B6A}">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E679:H683</xm:sqref>
        </x14:conditionalFormatting>
        <x14:conditionalFormatting xmlns:xm="http://schemas.microsoft.com/office/excel/2006/main">
          <x14:cfRule type="expression" priority="273" id="{8B37A7DC-CA99-4860-9A88-3BBC76839D2C}">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C680:D683</xm:sqref>
        </x14:conditionalFormatting>
        <x14:conditionalFormatting xmlns:xm="http://schemas.microsoft.com/office/excel/2006/main">
          <x14:cfRule type="expression" priority="272" id="{5B0552C5-F3FA-4CDE-9CEF-F32BF7D1546C}">
            <xm:f>$H$160=Tablas!$C$41</xm:f>
            <x14:dxf>
              <fill>
                <patternFill>
                  <bgColor rgb="FFB9E0FF"/>
                </patternFill>
              </fill>
            </x14:dxf>
          </x14:cfRule>
          <xm:sqref>E679:H679</xm:sqref>
        </x14:conditionalFormatting>
        <x14:conditionalFormatting xmlns:xm="http://schemas.microsoft.com/office/excel/2006/main">
          <x14:cfRule type="expression" priority="271" id="{443B6241-BAF9-487B-A4E8-1A8DF8BEFB0F}">
            <xm:f>$H$160=Tablas!$C$41</xm:f>
            <x14:dxf>
              <fill>
                <patternFill>
                  <bgColor rgb="FFB9E0FF"/>
                </patternFill>
              </fill>
            </x14:dxf>
          </x14:cfRule>
          <xm:sqref>C683:D683</xm:sqref>
        </x14:conditionalFormatting>
        <x14:conditionalFormatting xmlns:xm="http://schemas.microsoft.com/office/excel/2006/main">
          <x14:cfRule type="expression" priority="269" id="{7C037EE8-F99E-44E9-814F-17ED568E202C}">
            <xm:f>$H$160=Tablas!$C$10</xm:f>
            <x14:dxf>
              <border>
                <left style="thin">
                  <color auto="1"/>
                </left>
                <right style="thin">
                  <color auto="1"/>
                </right>
                <top style="thin">
                  <color auto="1"/>
                </top>
                <bottom style="thin">
                  <color auto="1"/>
                </bottom>
                <vertical/>
                <horizontal/>
              </border>
            </x14:dxf>
          </x14:cfRule>
          <xm:sqref>D673</xm:sqref>
        </x14:conditionalFormatting>
        <x14:conditionalFormatting xmlns:xm="http://schemas.microsoft.com/office/excel/2006/main">
          <x14:cfRule type="expression" priority="268" id="{7A62D447-F448-4F74-BAE8-7CDED1FDFA0D}">
            <xm:f>$H$160=Tablas!$C$10</xm:f>
            <x14:dxf>
              <border>
                <left style="thin">
                  <color auto="1"/>
                </left>
                <right style="thin">
                  <color auto="1"/>
                </right>
                <top style="thin">
                  <color auto="1"/>
                </top>
                <bottom style="thin">
                  <color auto="1"/>
                </bottom>
                <vertical/>
                <horizontal/>
              </border>
            </x14:dxf>
          </x14:cfRule>
          <xm:sqref>E675:P675</xm:sqref>
        </x14:conditionalFormatting>
        <x14:conditionalFormatting xmlns:xm="http://schemas.microsoft.com/office/excel/2006/main">
          <x14:cfRule type="expression" priority="267" id="{583D95DC-4B11-474E-9657-61EEABBE8A2F}">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F677</xm:sqref>
        </x14:conditionalFormatting>
        <x14:conditionalFormatting xmlns:xm="http://schemas.microsoft.com/office/excel/2006/main">
          <x14:cfRule type="expression" priority="266" id="{DD94141D-77B1-439B-A465-06B104507825}">
            <xm:f>AND($H$160=Tablas!$C$41,$H$172&lt;&gt;$D$162)</xm:f>
            <x14:dxf>
              <fill>
                <patternFill>
                  <bgColor rgb="FFFF9999"/>
                </patternFill>
              </fill>
            </x14:dxf>
          </x14:cfRule>
          <xm:sqref>H683</xm:sqref>
        </x14:conditionalFormatting>
        <x14:conditionalFormatting xmlns:xm="http://schemas.microsoft.com/office/excel/2006/main">
          <x14:cfRule type="cellIs" priority="264" operator="notEqual" id="{65BCE98F-D07C-4615-91CA-7AF98E3F044A}">
            <xm:f>'Dotacion de personal'!$F$38</xm:f>
            <x14:dxf>
              <fill>
                <patternFill>
                  <bgColor rgb="FFFF9999"/>
                </patternFill>
              </fill>
            </x14:dxf>
          </x14:cfRule>
          <xm:sqref>E698</xm:sqref>
        </x14:conditionalFormatting>
        <x14:conditionalFormatting xmlns:xm="http://schemas.microsoft.com/office/excel/2006/main">
          <x14:cfRule type="cellIs" priority="263" operator="notEqual" id="{B225B837-BAD0-4063-A372-20FF4E49359D}">
            <xm:f>'Dotacion de personal'!$G$38</xm:f>
            <x14:dxf>
              <fill>
                <patternFill>
                  <bgColor rgb="FFFF9999"/>
                </patternFill>
              </fill>
            </x14:dxf>
          </x14:cfRule>
          <xm:sqref>F698</xm:sqref>
        </x14:conditionalFormatting>
        <x14:conditionalFormatting xmlns:xm="http://schemas.microsoft.com/office/excel/2006/main">
          <x14:cfRule type="cellIs" priority="262" operator="notEqual" id="{8236F44C-BCDA-4C7A-9CDF-15E9B1730D2A}">
            <xm:f>'Dotacion de personal'!$H$38</xm:f>
            <x14:dxf>
              <fill>
                <patternFill>
                  <bgColor rgb="FFFF9999"/>
                </patternFill>
              </fill>
            </x14:dxf>
          </x14:cfRule>
          <xm:sqref>G698</xm:sqref>
        </x14:conditionalFormatting>
        <x14:conditionalFormatting xmlns:xm="http://schemas.microsoft.com/office/excel/2006/main">
          <x14:cfRule type="cellIs" priority="261" operator="notEqual" id="{5D008DDA-D48E-4D76-AEC8-EED7BCA3FFA8}">
            <xm:f>'Dotacion de personal'!$I$38</xm:f>
            <x14:dxf>
              <fill>
                <patternFill>
                  <bgColor rgb="FFFF9999"/>
                </patternFill>
              </fill>
            </x14:dxf>
          </x14:cfRule>
          <xm:sqref>H698</xm:sqref>
        </x14:conditionalFormatting>
        <x14:conditionalFormatting xmlns:xm="http://schemas.microsoft.com/office/excel/2006/main">
          <x14:cfRule type="cellIs" priority="260" operator="notEqual" id="{B129EBF0-96A9-41C8-9DB4-12D805B3AF78}">
            <xm:f>'Dotacion de personal'!$J$38</xm:f>
            <x14:dxf>
              <fill>
                <patternFill>
                  <bgColor rgb="FFFF9999"/>
                </patternFill>
              </fill>
            </x14:dxf>
          </x14:cfRule>
          <xm:sqref>I698</xm:sqref>
        </x14:conditionalFormatting>
        <x14:conditionalFormatting xmlns:xm="http://schemas.microsoft.com/office/excel/2006/main">
          <x14:cfRule type="cellIs" priority="259" operator="notEqual" id="{3AE94E18-3CB1-43CE-8D99-79FB589952F9}">
            <xm:f>'Dotacion de personal'!$F$39</xm:f>
            <x14:dxf>
              <fill>
                <patternFill>
                  <bgColor rgb="FFFF9999"/>
                </patternFill>
              </fill>
            </x14:dxf>
          </x14:cfRule>
          <xm:sqref>E699</xm:sqref>
        </x14:conditionalFormatting>
        <x14:conditionalFormatting xmlns:xm="http://schemas.microsoft.com/office/excel/2006/main">
          <x14:cfRule type="cellIs" priority="258" operator="notEqual" id="{CCB61812-E8D4-4346-88BE-FD53FC583816}">
            <xm:f>'Dotacion de personal'!$F$40</xm:f>
            <x14:dxf>
              <fill>
                <patternFill>
                  <bgColor rgb="FFFF9999"/>
                </patternFill>
              </fill>
            </x14:dxf>
          </x14:cfRule>
          <xm:sqref>E700</xm:sqref>
        </x14:conditionalFormatting>
        <x14:conditionalFormatting xmlns:xm="http://schemas.microsoft.com/office/excel/2006/main">
          <x14:cfRule type="cellIs" priority="257" operator="notEqual" id="{0112F4B4-5A57-4CF9-97D9-B2A286E92E76}">
            <xm:f>'Dotacion de personal'!$G$39</xm:f>
            <x14:dxf>
              <fill>
                <patternFill>
                  <bgColor rgb="FFFF9999"/>
                </patternFill>
              </fill>
            </x14:dxf>
          </x14:cfRule>
          <xm:sqref>F699</xm:sqref>
        </x14:conditionalFormatting>
        <x14:conditionalFormatting xmlns:xm="http://schemas.microsoft.com/office/excel/2006/main">
          <x14:cfRule type="cellIs" priority="256" operator="notEqual" id="{7259C545-F1C9-48B5-8A7A-F6DB5A6DB11D}">
            <xm:f>'Dotacion de personal'!$G$40</xm:f>
            <x14:dxf>
              <fill>
                <patternFill>
                  <bgColor rgb="FFFF9999"/>
                </patternFill>
              </fill>
            </x14:dxf>
          </x14:cfRule>
          <xm:sqref>F700</xm:sqref>
        </x14:conditionalFormatting>
        <x14:conditionalFormatting xmlns:xm="http://schemas.microsoft.com/office/excel/2006/main">
          <x14:cfRule type="cellIs" priority="255" operator="notEqual" id="{43557C35-E63D-4217-823C-C3836C57A049}">
            <xm:f>'Dotacion de personal'!$H$39</xm:f>
            <x14:dxf>
              <fill>
                <patternFill>
                  <bgColor rgb="FFFF9999"/>
                </patternFill>
              </fill>
            </x14:dxf>
          </x14:cfRule>
          <xm:sqref>G699</xm:sqref>
        </x14:conditionalFormatting>
        <x14:conditionalFormatting xmlns:xm="http://schemas.microsoft.com/office/excel/2006/main">
          <x14:cfRule type="cellIs" priority="254" operator="notEqual" id="{0A97FDC0-1FF5-4C17-9140-B0E3DB25743B}">
            <xm:f>'Dotacion de personal'!$H$40</xm:f>
            <x14:dxf>
              <fill>
                <patternFill>
                  <bgColor rgb="FFFF9999"/>
                </patternFill>
              </fill>
            </x14:dxf>
          </x14:cfRule>
          <xm:sqref>G700</xm:sqref>
        </x14:conditionalFormatting>
        <x14:conditionalFormatting xmlns:xm="http://schemas.microsoft.com/office/excel/2006/main">
          <x14:cfRule type="cellIs" priority="253" operator="notEqual" id="{E1D935DF-EF44-410F-B905-0E117BA9FBE5}">
            <xm:f>'Dotacion de personal'!$I$39</xm:f>
            <x14:dxf>
              <fill>
                <patternFill>
                  <bgColor rgb="FFFF9999"/>
                </patternFill>
              </fill>
            </x14:dxf>
          </x14:cfRule>
          <xm:sqref>H699</xm:sqref>
        </x14:conditionalFormatting>
        <x14:conditionalFormatting xmlns:xm="http://schemas.microsoft.com/office/excel/2006/main">
          <x14:cfRule type="cellIs" priority="252" operator="notEqual" id="{53785C77-B68F-494E-A39C-E5EB3FE6604C}">
            <xm:f>'Dotacion de personal'!$I$40</xm:f>
            <x14:dxf>
              <fill>
                <patternFill>
                  <bgColor rgb="FFFF9999"/>
                </patternFill>
              </fill>
            </x14:dxf>
          </x14:cfRule>
          <xm:sqref>H700</xm:sqref>
        </x14:conditionalFormatting>
        <x14:conditionalFormatting xmlns:xm="http://schemas.microsoft.com/office/excel/2006/main">
          <x14:cfRule type="cellIs" priority="251" operator="notEqual" id="{F5A5E4D9-6566-47B1-A09D-98CF9968ED97}">
            <xm:f>'Dotacion de personal'!$J$39</xm:f>
            <x14:dxf>
              <fill>
                <patternFill>
                  <bgColor rgb="FFFF9999"/>
                </patternFill>
              </fill>
            </x14:dxf>
          </x14:cfRule>
          <xm:sqref>I699</xm:sqref>
        </x14:conditionalFormatting>
        <x14:conditionalFormatting xmlns:xm="http://schemas.microsoft.com/office/excel/2006/main">
          <x14:cfRule type="cellIs" priority="250" operator="notEqual" id="{B4011D35-BA01-47FC-9F58-1CA30B089AC4}">
            <xm:f>'Dotacion de personal'!$J$40</xm:f>
            <x14:dxf>
              <fill>
                <patternFill>
                  <bgColor rgb="FFFF9999"/>
                </patternFill>
              </fill>
            </x14:dxf>
          </x14:cfRule>
          <xm:sqref>I700</xm:sqref>
        </x14:conditionalFormatting>
        <x14:conditionalFormatting xmlns:xm="http://schemas.microsoft.com/office/excel/2006/main">
          <x14:cfRule type="expression" priority="241" id="{D14FDCA5-3EE5-40AC-98CA-992F0883E87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D689:E692</xm:sqref>
        </x14:conditionalFormatting>
        <x14:conditionalFormatting xmlns:xm="http://schemas.microsoft.com/office/excel/2006/main">
          <x14:cfRule type="expression" priority="240" id="{2B039F2A-90F4-4899-8439-FC471EB17437}">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C690:C692</xm:sqref>
        </x14:conditionalFormatting>
        <x14:conditionalFormatting xmlns:xm="http://schemas.microsoft.com/office/excel/2006/main">
          <x14:cfRule type="expression" priority="239" id="{EFF1852B-CB0F-46EF-923D-AF8B0539A275}">
            <xm:f>OR(AND($D$94=Tablas!$C$61,$G$94=Tablas!$C$53),AND($D$94=Tablas!$C$61,$G$94=Tablas!$C$54),AND($D$94=Tablas!$C$62,$G$94=Tablas!$C$53),AND($D$94=Tablas!$C$62,$G$94=Tablas!$C$54),AND($D$94=Tablas!$C$62,$G$94=Tablas!$C$56))</xm:f>
            <x14:dxf>
              <fill>
                <patternFill>
                  <bgColor rgb="FFB7E0FF"/>
                </patternFill>
              </fill>
            </x14:dxf>
          </x14:cfRule>
          <xm:sqref>D689:E689</xm:sqref>
        </x14:conditionalFormatting>
        <x14:conditionalFormatting xmlns:xm="http://schemas.microsoft.com/office/excel/2006/main">
          <x14:cfRule type="expression" priority="238" id="{F2AE0A8E-A92F-4CA3-BF62-FC2DE907B4A2}">
            <xm:f>OR(AND($D$94=Tablas!$C$61,$G$94=Tablas!$C$53),AND($D$94=Tablas!$C$61,$G$94=Tablas!$C$54),AND($D$94=Tablas!$C$62,$G$94=Tablas!$C$53),AND($D$94=Tablas!$C$62,$G$94=Tablas!$C$54),AND($D$94=Tablas!$C$62,$G$94=Tablas!$C$56))</xm:f>
            <x14:dxf>
              <fill>
                <patternFill>
                  <bgColor rgb="FFB7E0FF"/>
                </patternFill>
              </fill>
            </x14:dxf>
          </x14:cfRule>
          <xm:sqref>C692</xm:sqref>
        </x14:conditionalFormatting>
        <x14:conditionalFormatting xmlns:xm="http://schemas.microsoft.com/office/excel/2006/main">
          <x14:cfRule type="expression" priority="237" id="{AFBB9993-94A0-446D-B44E-0ABB5FD2529C}">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E697:J701</xm:sqref>
        </x14:conditionalFormatting>
        <x14:conditionalFormatting xmlns:xm="http://schemas.microsoft.com/office/excel/2006/main">
          <x14:cfRule type="expression" priority="236" id="{9A697497-597F-4C1F-BC58-46653DB9B10C}">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C698:D701</xm:sqref>
        </x14:conditionalFormatting>
        <x14:conditionalFormatting xmlns:xm="http://schemas.microsoft.com/office/excel/2006/main">
          <x14:cfRule type="expression" priority="235" id="{13FC0891-9E33-48EC-BE8E-086DE1E49722}">
            <xm:f>OR(AND($D$94=Tablas!$C$61,$G$94=Tablas!$C$53),AND($D$94=Tablas!$C$61,$G$94=Tablas!$C$54),AND($D$94=Tablas!$C$62,$G$94=Tablas!$C$53),AND($D$94=Tablas!$C$62,$G$94=Tablas!$C$54),AND($D$94=Tablas!$C$62,$G$94=Tablas!$C$56))</xm:f>
            <x14:dxf>
              <fill>
                <patternFill>
                  <bgColor rgb="FFB9E0FF"/>
                </patternFill>
              </fill>
            </x14:dxf>
          </x14:cfRule>
          <xm:sqref>E697:J697</xm:sqref>
        </x14:conditionalFormatting>
        <x14:conditionalFormatting xmlns:xm="http://schemas.microsoft.com/office/excel/2006/main">
          <x14:cfRule type="expression" priority="234" id="{712E8858-3CAC-41B7-9E11-0924357C7CCD}">
            <xm:f>OR(AND($D$94=Tablas!$C$61,$G$94=Tablas!$C$53),AND($D$94=Tablas!$C$61,$G$94=Tablas!$C$54),AND($D$94=Tablas!$C$62,$G$94=Tablas!$C$53),AND($D$94=Tablas!$C$62,$G$94=Tablas!$C$54),AND($D$94=Tablas!$C$62,$G$94=Tablas!$C$56))</xm:f>
            <x14:dxf>
              <fill>
                <patternFill>
                  <bgColor rgb="FFB9E0FF"/>
                </patternFill>
              </fill>
            </x14:dxf>
          </x14:cfRule>
          <xm:sqref>J698:J700</xm:sqref>
        </x14:conditionalFormatting>
        <x14:conditionalFormatting xmlns:xm="http://schemas.microsoft.com/office/excel/2006/main">
          <x14:cfRule type="expression" priority="233" id="{1F023892-00F0-47DA-884A-2B9F0C1A6345}">
            <xm:f>OR(AND($D$94=Tablas!$C$61,$G$94=Tablas!$C$53),AND($D$94=Tablas!$C$61,$G$94=Tablas!$C$54),AND($D$94=Tablas!$C$62,$G$94=Tablas!$C$53),AND($D$94=Tablas!$C$62,$G$94=Tablas!$C$54),AND($D$94=Tablas!$C$62,$G$94=Tablas!$C$56))</xm:f>
            <x14:dxf>
              <fill>
                <patternFill>
                  <bgColor rgb="FFB9E0FF"/>
                </patternFill>
              </fill>
            </x14:dxf>
          </x14:cfRule>
          <xm:sqref>C701:J701</xm:sqref>
        </x14:conditionalFormatting>
        <x14:conditionalFormatting xmlns:xm="http://schemas.microsoft.com/office/excel/2006/main">
          <x14:cfRule type="expression" priority="232" id="{50083459-5055-4D46-82DE-37BB5FDEFBB6}">
            <xm:f>AND($E$188&lt;&gt;$J$199,OR(AND($D$94=Tablas!$C$61,$G$94=Tablas!$C$53),AND($D$94=Tablas!$C$61,$G$94=Tablas!$C$54),AND($D$94=Tablas!$C$62,$G$94=Tablas!$C$53),AND($D$94=Tablas!$C$62,$G$94=Tablas!$C$54),AND($D$94=Tablas!$C$62,$G$94=Tablas!$C$56)))</xm:f>
            <x14:dxf>
              <fill>
                <patternFill>
                  <bgColor rgb="FFFF9999"/>
                </patternFill>
              </fill>
            </x14:dxf>
          </x14:cfRule>
          <xm:sqref>J701</xm:sqref>
        </x14:conditionalFormatting>
        <x14:conditionalFormatting xmlns:xm="http://schemas.microsoft.com/office/excel/2006/main">
          <x14:cfRule type="expression" priority="228" id="{8775E1C0-F196-4EA4-B7E4-A4A5CCDE4AD2}">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E814:H818</xm:sqref>
        </x14:conditionalFormatting>
        <x14:conditionalFormatting xmlns:xm="http://schemas.microsoft.com/office/excel/2006/main">
          <x14:cfRule type="expression" priority="227" id="{B10CABC1-8909-413D-B62A-B01388636755}">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C815:D818</xm:sqref>
        </x14:conditionalFormatting>
        <x14:conditionalFormatting xmlns:xm="http://schemas.microsoft.com/office/excel/2006/main">
          <x14:cfRule type="expression" priority="226" id="{36AD57AC-5BB0-4CA8-9D87-7EF346BCCAC7}">
            <xm:f>$H$160=Tablas!$C$41</xm:f>
            <x14:dxf>
              <fill>
                <patternFill>
                  <bgColor rgb="FFB9E0FF"/>
                </patternFill>
              </fill>
            </x14:dxf>
          </x14:cfRule>
          <xm:sqref>E814:H814</xm:sqref>
        </x14:conditionalFormatting>
        <x14:conditionalFormatting xmlns:xm="http://schemas.microsoft.com/office/excel/2006/main">
          <x14:cfRule type="expression" priority="225" id="{DDF2D831-0555-4FE9-8CB1-1566ED9B91D3}">
            <xm:f>$H$160=Tablas!$C$41</xm:f>
            <x14:dxf>
              <fill>
                <patternFill>
                  <bgColor rgb="FFB9E0FF"/>
                </patternFill>
              </fill>
            </x14:dxf>
          </x14:cfRule>
          <xm:sqref>C818:D818</xm:sqref>
        </x14:conditionalFormatting>
        <x14:conditionalFormatting xmlns:xm="http://schemas.microsoft.com/office/excel/2006/main">
          <x14:cfRule type="expression" priority="223" id="{1A496D96-D79E-4952-928E-670C96BF1915}">
            <xm:f>$H$160=Tablas!$C$10</xm:f>
            <x14:dxf>
              <border>
                <left style="thin">
                  <color auto="1"/>
                </left>
                <right style="thin">
                  <color auto="1"/>
                </right>
                <top style="thin">
                  <color auto="1"/>
                </top>
                <bottom style="thin">
                  <color auto="1"/>
                </bottom>
                <vertical/>
                <horizontal/>
              </border>
            </x14:dxf>
          </x14:cfRule>
          <xm:sqref>D808</xm:sqref>
        </x14:conditionalFormatting>
        <x14:conditionalFormatting xmlns:xm="http://schemas.microsoft.com/office/excel/2006/main">
          <x14:cfRule type="expression" priority="222" id="{0B2C21FD-46C8-42CC-8D87-6001A895D1B4}">
            <xm:f>$H$160=Tablas!$C$10</xm:f>
            <x14:dxf>
              <border>
                <left style="thin">
                  <color auto="1"/>
                </left>
                <right style="thin">
                  <color auto="1"/>
                </right>
                <top style="thin">
                  <color auto="1"/>
                </top>
                <bottom style="thin">
                  <color auto="1"/>
                </bottom>
                <vertical/>
                <horizontal/>
              </border>
            </x14:dxf>
          </x14:cfRule>
          <xm:sqref>E810:P810</xm:sqref>
        </x14:conditionalFormatting>
        <x14:conditionalFormatting xmlns:xm="http://schemas.microsoft.com/office/excel/2006/main">
          <x14:cfRule type="expression" priority="221" id="{F048D11C-FE83-476E-99D5-5DA0CC5AA60A}">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F812</xm:sqref>
        </x14:conditionalFormatting>
        <x14:conditionalFormatting xmlns:xm="http://schemas.microsoft.com/office/excel/2006/main">
          <x14:cfRule type="expression" priority="220" id="{7949022A-7E5F-4FD8-B742-8FD757C450E4}">
            <xm:f>AND($H$160=Tablas!$C$41,$H$172&lt;&gt;$D$162)</xm:f>
            <x14:dxf>
              <fill>
                <patternFill>
                  <bgColor rgb="FFFF9999"/>
                </patternFill>
              </fill>
            </x14:dxf>
          </x14:cfRule>
          <xm:sqref>H818</xm:sqref>
        </x14:conditionalFormatting>
        <x14:conditionalFormatting xmlns:xm="http://schemas.microsoft.com/office/excel/2006/main">
          <x14:cfRule type="cellIs" priority="218" operator="notEqual" id="{62344A11-3B1D-44A6-9398-F6A40C2F094D}">
            <xm:f>'Dotacion de personal'!$F$38</xm:f>
            <x14:dxf>
              <fill>
                <patternFill>
                  <bgColor rgb="FFFF9999"/>
                </patternFill>
              </fill>
            </x14:dxf>
          </x14:cfRule>
          <xm:sqref>E833</xm:sqref>
        </x14:conditionalFormatting>
        <x14:conditionalFormatting xmlns:xm="http://schemas.microsoft.com/office/excel/2006/main">
          <x14:cfRule type="cellIs" priority="217" operator="notEqual" id="{36A71DFB-F9E2-4A39-A5DA-03513CE1AA6C}">
            <xm:f>'Dotacion de personal'!$G$38</xm:f>
            <x14:dxf>
              <fill>
                <patternFill>
                  <bgColor rgb="FFFF9999"/>
                </patternFill>
              </fill>
            </x14:dxf>
          </x14:cfRule>
          <xm:sqref>F833</xm:sqref>
        </x14:conditionalFormatting>
        <x14:conditionalFormatting xmlns:xm="http://schemas.microsoft.com/office/excel/2006/main">
          <x14:cfRule type="cellIs" priority="216" operator="notEqual" id="{73D98507-9E32-485E-B3AE-27FC3E2E95B6}">
            <xm:f>'Dotacion de personal'!$H$38</xm:f>
            <x14:dxf>
              <fill>
                <patternFill>
                  <bgColor rgb="FFFF9999"/>
                </patternFill>
              </fill>
            </x14:dxf>
          </x14:cfRule>
          <xm:sqref>G833</xm:sqref>
        </x14:conditionalFormatting>
        <x14:conditionalFormatting xmlns:xm="http://schemas.microsoft.com/office/excel/2006/main">
          <x14:cfRule type="cellIs" priority="215" operator="notEqual" id="{C8413247-7A5A-418F-B1AD-555ABAEF8AEC}">
            <xm:f>'Dotacion de personal'!$I$38</xm:f>
            <x14:dxf>
              <fill>
                <patternFill>
                  <bgColor rgb="FFFF9999"/>
                </patternFill>
              </fill>
            </x14:dxf>
          </x14:cfRule>
          <xm:sqref>H833</xm:sqref>
        </x14:conditionalFormatting>
        <x14:conditionalFormatting xmlns:xm="http://schemas.microsoft.com/office/excel/2006/main">
          <x14:cfRule type="cellIs" priority="214" operator="notEqual" id="{E3296386-CEEB-4AB7-820A-97E595CA92A8}">
            <xm:f>'Dotacion de personal'!$J$38</xm:f>
            <x14:dxf>
              <fill>
                <patternFill>
                  <bgColor rgb="FFFF9999"/>
                </patternFill>
              </fill>
            </x14:dxf>
          </x14:cfRule>
          <xm:sqref>I833</xm:sqref>
        </x14:conditionalFormatting>
        <x14:conditionalFormatting xmlns:xm="http://schemas.microsoft.com/office/excel/2006/main">
          <x14:cfRule type="cellIs" priority="213" operator="notEqual" id="{D46143E6-633A-4E81-A400-B354E7171D63}">
            <xm:f>'Dotacion de personal'!$F$39</xm:f>
            <x14:dxf>
              <fill>
                <patternFill>
                  <bgColor rgb="FFFF9999"/>
                </patternFill>
              </fill>
            </x14:dxf>
          </x14:cfRule>
          <xm:sqref>E834</xm:sqref>
        </x14:conditionalFormatting>
        <x14:conditionalFormatting xmlns:xm="http://schemas.microsoft.com/office/excel/2006/main">
          <x14:cfRule type="cellIs" priority="212" operator="notEqual" id="{A2D00DA6-7E97-48B7-90C5-61F42D8A3754}">
            <xm:f>'Dotacion de personal'!$F$40</xm:f>
            <x14:dxf>
              <fill>
                <patternFill>
                  <bgColor rgb="FFFF9999"/>
                </patternFill>
              </fill>
            </x14:dxf>
          </x14:cfRule>
          <xm:sqref>E835</xm:sqref>
        </x14:conditionalFormatting>
        <x14:conditionalFormatting xmlns:xm="http://schemas.microsoft.com/office/excel/2006/main">
          <x14:cfRule type="cellIs" priority="211" operator="notEqual" id="{ED3F1007-A5BE-4CDD-9665-5E471D378B8E}">
            <xm:f>'Dotacion de personal'!$G$39</xm:f>
            <x14:dxf>
              <fill>
                <patternFill>
                  <bgColor rgb="FFFF9999"/>
                </patternFill>
              </fill>
            </x14:dxf>
          </x14:cfRule>
          <xm:sqref>F834</xm:sqref>
        </x14:conditionalFormatting>
        <x14:conditionalFormatting xmlns:xm="http://schemas.microsoft.com/office/excel/2006/main">
          <x14:cfRule type="cellIs" priority="210" operator="notEqual" id="{4A7B5812-9783-4C49-8B77-D794C3BF9470}">
            <xm:f>'Dotacion de personal'!$G$40</xm:f>
            <x14:dxf>
              <fill>
                <patternFill>
                  <bgColor rgb="FFFF9999"/>
                </patternFill>
              </fill>
            </x14:dxf>
          </x14:cfRule>
          <xm:sqref>F835</xm:sqref>
        </x14:conditionalFormatting>
        <x14:conditionalFormatting xmlns:xm="http://schemas.microsoft.com/office/excel/2006/main">
          <x14:cfRule type="cellIs" priority="209" operator="notEqual" id="{72C01C57-9934-4379-87C9-1EAC6707347C}">
            <xm:f>'Dotacion de personal'!$H$39</xm:f>
            <x14:dxf>
              <fill>
                <patternFill>
                  <bgColor rgb="FFFF9999"/>
                </patternFill>
              </fill>
            </x14:dxf>
          </x14:cfRule>
          <xm:sqref>G834</xm:sqref>
        </x14:conditionalFormatting>
        <x14:conditionalFormatting xmlns:xm="http://schemas.microsoft.com/office/excel/2006/main">
          <x14:cfRule type="cellIs" priority="208" operator="notEqual" id="{0EFECC68-D609-44B2-9A8D-D536B3FF3B49}">
            <xm:f>'Dotacion de personal'!$H$40</xm:f>
            <x14:dxf>
              <fill>
                <patternFill>
                  <bgColor rgb="FFFF9999"/>
                </patternFill>
              </fill>
            </x14:dxf>
          </x14:cfRule>
          <xm:sqref>G835</xm:sqref>
        </x14:conditionalFormatting>
        <x14:conditionalFormatting xmlns:xm="http://schemas.microsoft.com/office/excel/2006/main">
          <x14:cfRule type="cellIs" priority="207" operator="notEqual" id="{B7454F15-D036-4433-94FB-B73FFE510C26}">
            <xm:f>'Dotacion de personal'!$I$39</xm:f>
            <x14:dxf>
              <fill>
                <patternFill>
                  <bgColor rgb="FFFF9999"/>
                </patternFill>
              </fill>
            </x14:dxf>
          </x14:cfRule>
          <xm:sqref>H834</xm:sqref>
        </x14:conditionalFormatting>
        <x14:conditionalFormatting xmlns:xm="http://schemas.microsoft.com/office/excel/2006/main">
          <x14:cfRule type="cellIs" priority="206" operator="notEqual" id="{7E33B2D1-B807-4022-A65A-F6AD99CA7E7A}">
            <xm:f>'Dotacion de personal'!$I$40</xm:f>
            <x14:dxf>
              <fill>
                <patternFill>
                  <bgColor rgb="FFFF9999"/>
                </patternFill>
              </fill>
            </x14:dxf>
          </x14:cfRule>
          <xm:sqref>H835</xm:sqref>
        </x14:conditionalFormatting>
        <x14:conditionalFormatting xmlns:xm="http://schemas.microsoft.com/office/excel/2006/main">
          <x14:cfRule type="cellIs" priority="205" operator="notEqual" id="{2AD34911-3EB3-4A7C-9D3E-04C59F26C0DF}">
            <xm:f>'Dotacion de personal'!$J$39</xm:f>
            <x14:dxf>
              <fill>
                <patternFill>
                  <bgColor rgb="FFFF9999"/>
                </patternFill>
              </fill>
            </x14:dxf>
          </x14:cfRule>
          <xm:sqref>I834</xm:sqref>
        </x14:conditionalFormatting>
        <x14:conditionalFormatting xmlns:xm="http://schemas.microsoft.com/office/excel/2006/main">
          <x14:cfRule type="cellIs" priority="204" operator="notEqual" id="{9EF5E5BC-55DC-4BAF-92FF-FE387AE08DFC}">
            <xm:f>'Dotacion de personal'!$J$40</xm:f>
            <x14:dxf>
              <fill>
                <patternFill>
                  <bgColor rgb="FFFF9999"/>
                </patternFill>
              </fill>
            </x14:dxf>
          </x14:cfRule>
          <xm:sqref>I835</xm:sqref>
        </x14:conditionalFormatting>
        <x14:conditionalFormatting xmlns:xm="http://schemas.microsoft.com/office/excel/2006/main">
          <x14:cfRule type="expression" priority="195" id="{F71E9FFE-270C-4916-ACD4-8908793D273D}">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D824:E827</xm:sqref>
        </x14:conditionalFormatting>
        <x14:conditionalFormatting xmlns:xm="http://schemas.microsoft.com/office/excel/2006/main">
          <x14:cfRule type="expression" priority="194" id="{B04E967F-F397-462B-B609-8D52E0159864}">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C825:C827</xm:sqref>
        </x14:conditionalFormatting>
        <x14:conditionalFormatting xmlns:xm="http://schemas.microsoft.com/office/excel/2006/main">
          <x14:cfRule type="expression" priority="193" id="{FA081500-BEB9-4995-96A0-EAE2AC975BE4}">
            <xm:f>OR(AND($D$94=Tablas!$C$61,$G$94=Tablas!$C$53),AND($D$94=Tablas!$C$61,$G$94=Tablas!$C$54),AND($D$94=Tablas!$C$62,$G$94=Tablas!$C$53),AND($D$94=Tablas!$C$62,$G$94=Tablas!$C$54),AND($D$94=Tablas!$C$62,$G$94=Tablas!$C$56))</xm:f>
            <x14:dxf>
              <fill>
                <patternFill>
                  <bgColor rgb="FFB7E0FF"/>
                </patternFill>
              </fill>
            </x14:dxf>
          </x14:cfRule>
          <xm:sqref>D824:E824</xm:sqref>
        </x14:conditionalFormatting>
        <x14:conditionalFormatting xmlns:xm="http://schemas.microsoft.com/office/excel/2006/main">
          <x14:cfRule type="expression" priority="192" id="{8ED1BA91-86B6-4956-89E8-4B9B77AD0000}">
            <xm:f>OR(AND($D$94=Tablas!$C$61,$G$94=Tablas!$C$53),AND($D$94=Tablas!$C$61,$G$94=Tablas!$C$54),AND($D$94=Tablas!$C$62,$G$94=Tablas!$C$53),AND($D$94=Tablas!$C$62,$G$94=Tablas!$C$54),AND($D$94=Tablas!$C$62,$G$94=Tablas!$C$56))</xm:f>
            <x14:dxf>
              <fill>
                <patternFill>
                  <bgColor rgb="FFB7E0FF"/>
                </patternFill>
              </fill>
            </x14:dxf>
          </x14:cfRule>
          <xm:sqref>C827</xm:sqref>
        </x14:conditionalFormatting>
        <x14:conditionalFormatting xmlns:xm="http://schemas.microsoft.com/office/excel/2006/main">
          <x14:cfRule type="expression" priority="191" id="{487E19C3-EF2B-4163-8BB7-10C616CAAA0B}">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E832:J836</xm:sqref>
        </x14:conditionalFormatting>
        <x14:conditionalFormatting xmlns:xm="http://schemas.microsoft.com/office/excel/2006/main">
          <x14:cfRule type="expression" priority="190" id="{418F06D1-C57B-4D71-BD25-16ACDFEC7ED2}">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C833:D836</xm:sqref>
        </x14:conditionalFormatting>
        <x14:conditionalFormatting xmlns:xm="http://schemas.microsoft.com/office/excel/2006/main">
          <x14:cfRule type="expression" priority="189" id="{37245692-C769-4C88-AF98-1ED8F7101B11}">
            <xm:f>OR(AND($D$94=Tablas!$C$61,$G$94=Tablas!$C$53),AND($D$94=Tablas!$C$61,$G$94=Tablas!$C$54),AND($D$94=Tablas!$C$62,$G$94=Tablas!$C$53),AND($D$94=Tablas!$C$62,$G$94=Tablas!$C$54),AND($D$94=Tablas!$C$62,$G$94=Tablas!$C$56))</xm:f>
            <x14:dxf>
              <fill>
                <patternFill>
                  <bgColor rgb="FFB9E0FF"/>
                </patternFill>
              </fill>
            </x14:dxf>
          </x14:cfRule>
          <xm:sqref>E832:J832</xm:sqref>
        </x14:conditionalFormatting>
        <x14:conditionalFormatting xmlns:xm="http://schemas.microsoft.com/office/excel/2006/main">
          <x14:cfRule type="expression" priority="188" id="{67BB381F-95A6-421F-A47C-D15D72D24BE9}">
            <xm:f>OR(AND($D$94=Tablas!$C$61,$G$94=Tablas!$C$53),AND($D$94=Tablas!$C$61,$G$94=Tablas!$C$54),AND($D$94=Tablas!$C$62,$G$94=Tablas!$C$53),AND($D$94=Tablas!$C$62,$G$94=Tablas!$C$54),AND($D$94=Tablas!$C$62,$G$94=Tablas!$C$56))</xm:f>
            <x14:dxf>
              <fill>
                <patternFill>
                  <bgColor rgb="FFB9E0FF"/>
                </patternFill>
              </fill>
            </x14:dxf>
          </x14:cfRule>
          <xm:sqref>J833:J835</xm:sqref>
        </x14:conditionalFormatting>
        <x14:conditionalFormatting xmlns:xm="http://schemas.microsoft.com/office/excel/2006/main">
          <x14:cfRule type="expression" priority="187" id="{8C2E3EB9-3B11-4458-AA73-F4557E43290A}">
            <xm:f>OR(AND($D$94=Tablas!$C$61,$G$94=Tablas!$C$53),AND($D$94=Tablas!$C$61,$G$94=Tablas!$C$54),AND($D$94=Tablas!$C$62,$G$94=Tablas!$C$53),AND($D$94=Tablas!$C$62,$G$94=Tablas!$C$54),AND($D$94=Tablas!$C$62,$G$94=Tablas!$C$56))</xm:f>
            <x14:dxf>
              <fill>
                <patternFill>
                  <bgColor rgb="FFB9E0FF"/>
                </patternFill>
              </fill>
            </x14:dxf>
          </x14:cfRule>
          <xm:sqref>C836:J836</xm:sqref>
        </x14:conditionalFormatting>
        <x14:conditionalFormatting xmlns:xm="http://schemas.microsoft.com/office/excel/2006/main">
          <x14:cfRule type="expression" priority="186" id="{160AC0A7-9D69-4907-B663-590C7D5DF846}">
            <xm:f>AND($E$188&lt;&gt;$J$199,OR(AND($D$94=Tablas!$C$61,$G$94=Tablas!$C$53),AND($D$94=Tablas!$C$61,$G$94=Tablas!$C$54),AND($D$94=Tablas!$C$62,$G$94=Tablas!$C$53),AND($D$94=Tablas!$C$62,$G$94=Tablas!$C$54),AND($D$94=Tablas!$C$62,$G$94=Tablas!$C$56)))</xm:f>
            <x14:dxf>
              <fill>
                <patternFill>
                  <bgColor rgb="FFFF9999"/>
                </patternFill>
              </fill>
            </x14:dxf>
          </x14:cfRule>
          <xm:sqref>J836</xm:sqref>
        </x14:conditionalFormatting>
        <x14:conditionalFormatting xmlns:xm="http://schemas.microsoft.com/office/excel/2006/main">
          <x14:cfRule type="expression" priority="182" id="{102AE997-A025-418F-B502-2A850A1658AD}">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E949:H953</xm:sqref>
        </x14:conditionalFormatting>
        <x14:conditionalFormatting xmlns:xm="http://schemas.microsoft.com/office/excel/2006/main">
          <x14:cfRule type="expression" priority="181" id="{2AA8FDEC-18AA-46E2-B167-3F63360048F5}">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C950:D953</xm:sqref>
        </x14:conditionalFormatting>
        <x14:conditionalFormatting xmlns:xm="http://schemas.microsoft.com/office/excel/2006/main">
          <x14:cfRule type="expression" priority="180" id="{7F930BF6-DCFF-4D1D-BF72-6001D77EFED3}">
            <xm:f>$H$160=Tablas!$C$41</xm:f>
            <x14:dxf>
              <fill>
                <patternFill>
                  <bgColor rgb="FFB9E0FF"/>
                </patternFill>
              </fill>
            </x14:dxf>
          </x14:cfRule>
          <xm:sqref>E949:H949</xm:sqref>
        </x14:conditionalFormatting>
        <x14:conditionalFormatting xmlns:xm="http://schemas.microsoft.com/office/excel/2006/main">
          <x14:cfRule type="expression" priority="179" id="{E805C601-FBB3-4646-901B-0FF70B462139}">
            <xm:f>$H$160=Tablas!$C$41</xm:f>
            <x14:dxf>
              <fill>
                <patternFill>
                  <bgColor rgb="FFB9E0FF"/>
                </patternFill>
              </fill>
            </x14:dxf>
          </x14:cfRule>
          <xm:sqref>C953:D953</xm:sqref>
        </x14:conditionalFormatting>
        <x14:conditionalFormatting xmlns:xm="http://schemas.microsoft.com/office/excel/2006/main">
          <x14:cfRule type="expression" priority="177" id="{1CBEC93C-8A77-47A5-9103-29B3AF7946C0}">
            <xm:f>$H$160=Tablas!$C$10</xm:f>
            <x14:dxf>
              <border>
                <left style="thin">
                  <color auto="1"/>
                </left>
                <right style="thin">
                  <color auto="1"/>
                </right>
                <top style="thin">
                  <color auto="1"/>
                </top>
                <bottom style="thin">
                  <color auto="1"/>
                </bottom>
                <vertical/>
                <horizontal/>
              </border>
            </x14:dxf>
          </x14:cfRule>
          <xm:sqref>D943</xm:sqref>
        </x14:conditionalFormatting>
        <x14:conditionalFormatting xmlns:xm="http://schemas.microsoft.com/office/excel/2006/main">
          <x14:cfRule type="expression" priority="176" id="{44F6C03A-4FBA-4617-8386-7F118FFB2EF2}">
            <xm:f>$H$160=Tablas!$C$10</xm:f>
            <x14:dxf>
              <border>
                <left style="thin">
                  <color auto="1"/>
                </left>
                <right style="thin">
                  <color auto="1"/>
                </right>
                <top style="thin">
                  <color auto="1"/>
                </top>
                <bottom style="thin">
                  <color auto="1"/>
                </bottom>
                <vertical/>
                <horizontal/>
              </border>
            </x14:dxf>
          </x14:cfRule>
          <xm:sqref>E945:P945</xm:sqref>
        </x14:conditionalFormatting>
        <x14:conditionalFormatting xmlns:xm="http://schemas.microsoft.com/office/excel/2006/main">
          <x14:cfRule type="expression" priority="175" id="{2673D2B5-51E6-49FC-9A61-AC2F2E4D6D39}">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F947</xm:sqref>
        </x14:conditionalFormatting>
        <x14:conditionalFormatting xmlns:xm="http://schemas.microsoft.com/office/excel/2006/main">
          <x14:cfRule type="expression" priority="174" id="{2C28CFEF-E1C9-4E49-86CB-386D6EAC4512}">
            <xm:f>AND($H$160=Tablas!$C$41,$H$172&lt;&gt;$D$162)</xm:f>
            <x14:dxf>
              <fill>
                <patternFill>
                  <bgColor rgb="FFFF9999"/>
                </patternFill>
              </fill>
            </x14:dxf>
          </x14:cfRule>
          <xm:sqref>H953</xm:sqref>
        </x14:conditionalFormatting>
        <x14:conditionalFormatting xmlns:xm="http://schemas.microsoft.com/office/excel/2006/main">
          <x14:cfRule type="cellIs" priority="172" operator="notEqual" id="{22233CDC-63AA-4B90-BD02-0050F588A39B}">
            <xm:f>'Dotacion de personal'!$F$38</xm:f>
            <x14:dxf>
              <fill>
                <patternFill>
                  <bgColor rgb="FFFF9999"/>
                </patternFill>
              </fill>
            </x14:dxf>
          </x14:cfRule>
          <xm:sqref>E968</xm:sqref>
        </x14:conditionalFormatting>
        <x14:conditionalFormatting xmlns:xm="http://schemas.microsoft.com/office/excel/2006/main">
          <x14:cfRule type="cellIs" priority="171" operator="notEqual" id="{59F34EE0-7027-4E5B-9B6B-6AB81759C6B1}">
            <xm:f>'Dotacion de personal'!$G$38</xm:f>
            <x14:dxf>
              <fill>
                <patternFill>
                  <bgColor rgb="FFFF9999"/>
                </patternFill>
              </fill>
            </x14:dxf>
          </x14:cfRule>
          <xm:sqref>F968</xm:sqref>
        </x14:conditionalFormatting>
        <x14:conditionalFormatting xmlns:xm="http://schemas.microsoft.com/office/excel/2006/main">
          <x14:cfRule type="cellIs" priority="170" operator="notEqual" id="{0B2BA858-DF60-4C3D-886F-859779069F28}">
            <xm:f>'Dotacion de personal'!$H$38</xm:f>
            <x14:dxf>
              <fill>
                <patternFill>
                  <bgColor rgb="FFFF9999"/>
                </patternFill>
              </fill>
            </x14:dxf>
          </x14:cfRule>
          <xm:sqref>G968</xm:sqref>
        </x14:conditionalFormatting>
        <x14:conditionalFormatting xmlns:xm="http://schemas.microsoft.com/office/excel/2006/main">
          <x14:cfRule type="cellIs" priority="169" operator="notEqual" id="{BAD74B07-0EC7-4509-935C-71FA933299D3}">
            <xm:f>'Dotacion de personal'!$I$38</xm:f>
            <x14:dxf>
              <fill>
                <patternFill>
                  <bgColor rgb="FFFF9999"/>
                </patternFill>
              </fill>
            </x14:dxf>
          </x14:cfRule>
          <xm:sqref>H968</xm:sqref>
        </x14:conditionalFormatting>
        <x14:conditionalFormatting xmlns:xm="http://schemas.microsoft.com/office/excel/2006/main">
          <x14:cfRule type="cellIs" priority="168" operator="notEqual" id="{08F82876-C96A-4A72-ABE0-65037D558D76}">
            <xm:f>'Dotacion de personal'!$J$38</xm:f>
            <x14:dxf>
              <fill>
                <patternFill>
                  <bgColor rgb="FFFF9999"/>
                </patternFill>
              </fill>
            </x14:dxf>
          </x14:cfRule>
          <xm:sqref>I968</xm:sqref>
        </x14:conditionalFormatting>
        <x14:conditionalFormatting xmlns:xm="http://schemas.microsoft.com/office/excel/2006/main">
          <x14:cfRule type="cellIs" priority="167" operator="notEqual" id="{6C2AB7B9-A71A-43AD-8CF7-350449CDB3FD}">
            <xm:f>'Dotacion de personal'!$F$39</xm:f>
            <x14:dxf>
              <fill>
                <patternFill>
                  <bgColor rgb="FFFF9999"/>
                </patternFill>
              </fill>
            </x14:dxf>
          </x14:cfRule>
          <xm:sqref>E969</xm:sqref>
        </x14:conditionalFormatting>
        <x14:conditionalFormatting xmlns:xm="http://schemas.microsoft.com/office/excel/2006/main">
          <x14:cfRule type="cellIs" priority="166" operator="notEqual" id="{2902092B-AD70-47C9-A921-ABAEA04A167C}">
            <xm:f>'Dotacion de personal'!$F$40</xm:f>
            <x14:dxf>
              <fill>
                <patternFill>
                  <bgColor rgb="FFFF9999"/>
                </patternFill>
              </fill>
            </x14:dxf>
          </x14:cfRule>
          <xm:sqref>E970</xm:sqref>
        </x14:conditionalFormatting>
        <x14:conditionalFormatting xmlns:xm="http://schemas.microsoft.com/office/excel/2006/main">
          <x14:cfRule type="cellIs" priority="165" operator="notEqual" id="{B0BE8758-1261-4787-B3A9-6A37F2A948A4}">
            <xm:f>'Dotacion de personal'!$G$39</xm:f>
            <x14:dxf>
              <fill>
                <patternFill>
                  <bgColor rgb="FFFF9999"/>
                </patternFill>
              </fill>
            </x14:dxf>
          </x14:cfRule>
          <xm:sqref>F969</xm:sqref>
        </x14:conditionalFormatting>
        <x14:conditionalFormatting xmlns:xm="http://schemas.microsoft.com/office/excel/2006/main">
          <x14:cfRule type="cellIs" priority="164" operator="notEqual" id="{7972F498-F47B-4927-AF8A-608DE6F14336}">
            <xm:f>'Dotacion de personal'!$G$40</xm:f>
            <x14:dxf>
              <fill>
                <patternFill>
                  <bgColor rgb="FFFF9999"/>
                </patternFill>
              </fill>
            </x14:dxf>
          </x14:cfRule>
          <xm:sqref>F970</xm:sqref>
        </x14:conditionalFormatting>
        <x14:conditionalFormatting xmlns:xm="http://schemas.microsoft.com/office/excel/2006/main">
          <x14:cfRule type="cellIs" priority="163" operator="notEqual" id="{8CBF6844-4A3E-46BF-8E30-D30C3F6FB475}">
            <xm:f>'Dotacion de personal'!$H$39</xm:f>
            <x14:dxf>
              <fill>
                <patternFill>
                  <bgColor rgb="FFFF9999"/>
                </patternFill>
              </fill>
            </x14:dxf>
          </x14:cfRule>
          <xm:sqref>G969</xm:sqref>
        </x14:conditionalFormatting>
        <x14:conditionalFormatting xmlns:xm="http://schemas.microsoft.com/office/excel/2006/main">
          <x14:cfRule type="cellIs" priority="162" operator="notEqual" id="{0E769DF3-522F-4728-B4F5-E0E8529A6A14}">
            <xm:f>'Dotacion de personal'!$H$40</xm:f>
            <x14:dxf>
              <fill>
                <patternFill>
                  <bgColor rgb="FFFF9999"/>
                </patternFill>
              </fill>
            </x14:dxf>
          </x14:cfRule>
          <xm:sqref>G970</xm:sqref>
        </x14:conditionalFormatting>
        <x14:conditionalFormatting xmlns:xm="http://schemas.microsoft.com/office/excel/2006/main">
          <x14:cfRule type="cellIs" priority="161" operator="notEqual" id="{64F7BDE2-7646-46D8-AC54-94093A7DD838}">
            <xm:f>'Dotacion de personal'!$I$39</xm:f>
            <x14:dxf>
              <fill>
                <patternFill>
                  <bgColor rgb="FFFF9999"/>
                </patternFill>
              </fill>
            </x14:dxf>
          </x14:cfRule>
          <xm:sqref>H969</xm:sqref>
        </x14:conditionalFormatting>
        <x14:conditionalFormatting xmlns:xm="http://schemas.microsoft.com/office/excel/2006/main">
          <x14:cfRule type="cellIs" priority="160" operator="notEqual" id="{32485792-F175-4F8C-BC0C-E8AAC899D5E4}">
            <xm:f>'Dotacion de personal'!$I$40</xm:f>
            <x14:dxf>
              <fill>
                <patternFill>
                  <bgColor rgb="FFFF9999"/>
                </patternFill>
              </fill>
            </x14:dxf>
          </x14:cfRule>
          <xm:sqref>H970</xm:sqref>
        </x14:conditionalFormatting>
        <x14:conditionalFormatting xmlns:xm="http://schemas.microsoft.com/office/excel/2006/main">
          <x14:cfRule type="cellIs" priority="159" operator="notEqual" id="{A1A7F2AF-A074-43FF-9386-8F52183D89EE}">
            <xm:f>'Dotacion de personal'!$J$39</xm:f>
            <x14:dxf>
              <fill>
                <patternFill>
                  <bgColor rgb="FFFF9999"/>
                </patternFill>
              </fill>
            </x14:dxf>
          </x14:cfRule>
          <xm:sqref>I969</xm:sqref>
        </x14:conditionalFormatting>
        <x14:conditionalFormatting xmlns:xm="http://schemas.microsoft.com/office/excel/2006/main">
          <x14:cfRule type="cellIs" priority="158" operator="notEqual" id="{881104B5-6047-4305-BE28-500F94E0BB79}">
            <xm:f>'Dotacion de personal'!$J$40</xm:f>
            <x14:dxf>
              <fill>
                <patternFill>
                  <bgColor rgb="FFFF9999"/>
                </patternFill>
              </fill>
            </x14:dxf>
          </x14:cfRule>
          <xm:sqref>I970</xm:sqref>
        </x14:conditionalFormatting>
        <x14:conditionalFormatting xmlns:xm="http://schemas.microsoft.com/office/excel/2006/main">
          <x14:cfRule type="expression" priority="149" id="{0EA44DAB-DE03-421C-B8E9-352530AFAAB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D959:E962</xm:sqref>
        </x14:conditionalFormatting>
        <x14:conditionalFormatting xmlns:xm="http://schemas.microsoft.com/office/excel/2006/main">
          <x14:cfRule type="expression" priority="148" id="{3B46F191-8E76-46A1-BB13-177C80B2ED29}">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C960:C962</xm:sqref>
        </x14:conditionalFormatting>
        <x14:conditionalFormatting xmlns:xm="http://schemas.microsoft.com/office/excel/2006/main">
          <x14:cfRule type="expression" priority="147" id="{07D11A59-65F1-41E1-A992-03C8673FC50D}">
            <xm:f>OR(AND($D$94=Tablas!$C$61,$G$94=Tablas!$C$53),AND($D$94=Tablas!$C$61,$G$94=Tablas!$C$54),AND($D$94=Tablas!$C$62,$G$94=Tablas!$C$53),AND($D$94=Tablas!$C$62,$G$94=Tablas!$C$54),AND($D$94=Tablas!$C$62,$G$94=Tablas!$C$56))</xm:f>
            <x14:dxf>
              <fill>
                <patternFill>
                  <bgColor rgb="FFB7E0FF"/>
                </patternFill>
              </fill>
            </x14:dxf>
          </x14:cfRule>
          <xm:sqref>D959:E959</xm:sqref>
        </x14:conditionalFormatting>
        <x14:conditionalFormatting xmlns:xm="http://schemas.microsoft.com/office/excel/2006/main">
          <x14:cfRule type="expression" priority="146" id="{E303EF88-34A0-4A5A-8086-3EA743D123EC}">
            <xm:f>OR(AND($D$94=Tablas!$C$61,$G$94=Tablas!$C$53),AND($D$94=Tablas!$C$61,$G$94=Tablas!$C$54),AND($D$94=Tablas!$C$62,$G$94=Tablas!$C$53),AND($D$94=Tablas!$C$62,$G$94=Tablas!$C$54),AND($D$94=Tablas!$C$62,$G$94=Tablas!$C$56))</xm:f>
            <x14:dxf>
              <fill>
                <patternFill>
                  <bgColor rgb="FFB7E0FF"/>
                </patternFill>
              </fill>
            </x14:dxf>
          </x14:cfRule>
          <xm:sqref>C962</xm:sqref>
        </x14:conditionalFormatting>
        <x14:conditionalFormatting xmlns:xm="http://schemas.microsoft.com/office/excel/2006/main">
          <x14:cfRule type="expression" priority="145" id="{CFC676AC-D53A-47EA-8205-C9D4F650140D}">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E967:J971</xm:sqref>
        </x14:conditionalFormatting>
        <x14:conditionalFormatting xmlns:xm="http://schemas.microsoft.com/office/excel/2006/main">
          <x14:cfRule type="expression" priority="144" id="{0774081E-BBE8-407B-A365-1922AD4A9FF5}">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C968:D971</xm:sqref>
        </x14:conditionalFormatting>
        <x14:conditionalFormatting xmlns:xm="http://schemas.microsoft.com/office/excel/2006/main">
          <x14:cfRule type="expression" priority="143" id="{0D07FD9E-FCB9-425B-9333-9E304993357B}">
            <xm:f>OR(AND($D$94=Tablas!$C$61,$G$94=Tablas!$C$53),AND($D$94=Tablas!$C$61,$G$94=Tablas!$C$54),AND($D$94=Tablas!$C$62,$G$94=Tablas!$C$53),AND($D$94=Tablas!$C$62,$G$94=Tablas!$C$54),AND($D$94=Tablas!$C$62,$G$94=Tablas!$C$56))</xm:f>
            <x14:dxf>
              <fill>
                <patternFill>
                  <bgColor rgb="FFB9E0FF"/>
                </patternFill>
              </fill>
            </x14:dxf>
          </x14:cfRule>
          <xm:sqref>E967:J967</xm:sqref>
        </x14:conditionalFormatting>
        <x14:conditionalFormatting xmlns:xm="http://schemas.microsoft.com/office/excel/2006/main">
          <x14:cfRule type="expression" priority="142" id="{989EDAAF-4DBE-49BE-93CE-6C9460BF0035}">
            <xm:f>OR(AND($D$94=Tablas!$C$61,$G$94=Tablas!$C$53),AND($D$94=Tablas!$C$61,$G$94=Tablas!$C$54),AND($D$94=Tablas!$C$62,$G$94=Tablas!$C$53),AND($D$94=Tablas!$C$62,$G$94=Tablas!$C$54),AND($D$94=Tablas!$C$62,$G$94=Tablas!$C$56))</xm:f>
            <x14:dxf>
              <fill>
                <patternFill>
                  <bgColor rgb="FFB9E0FF"/>
                </patternFill>
              </fill>
            </x14:dxf>
          </x14:cfRule>
          <xm:sqref>J968:J970</xm:sqref>
        </x14:conditionalFormatting>
        <x14:conditionalFormatting xmlns:xm="http://schemas.microsoft.com/office/excel/2006/main">
          <x14:cfRule type="expression" priority="141" id="{D6DF772B-6FF0-412E-A1B9-3B035EADE8E2}">
            <xm:f>OR(AND($D$94=Tablas!$C$61,$G$94=Tablas!$C$53),AND($D$94=Tablas!$C$61,$G$94=Tablas!$C$54),AND($D$94=Tablas!$C$62,$G$94=Tablas!$C$53),AND($D$94=Tablas!$C$62,$G$94=Tablas!$C$54),AND($D$94=Tablas!$C$62,$G$94=Tablas!$C$56))</xm:f>
            <x14:dxf>
              <fill>
                <patternFill>
                  <bgColor rgb="FFB9E0FF"/>
                </patternFill>
              </fill>
            </x14:dxf>
          </x14:cfRule>
          <xm:sqref>C971:J971</xm:sqref>
        </x14:conditionalFormatting>
        <x14:conditionalFormatting xmlns:xm="http://schemas.microsoft.com/office/excel/2006/main">
          <x14:cfRule type="expression" priority="140" id="{3CAF2876-386B-442F-B761-5A7A25AA9883}">
            <xm:f>AND($E$188&lt;&gt;$J$199,OR(AND($D$94=Tablas!$C$61,$G$94=Tablas!$C$53),AND($D$94=Tablas!$C$61,$G$94=Tablas!$C$54),AND($D$94=Tablas!$C$62,$G$94=Tablas!$C$53),AND($D$94=Tablas!$C$62,$G$94=Tablas!$C$54),AND($D$94=Tablas!$C$62,$G$94=Tablas!$C$56)))</xm:f>
            <x14:dxf>
              <fill>
                <patternFill>
                  <bgColor rgb="FFFF9999"/>
                </patternFill>
              </fill>
            </x14:dxf>
          </x14:cfRule>
          <xm:sqref>J971</xm:sqref>
        </x14:conditionalFormatting>
        <x14:conditionalFormatting xmlns:xm="http://schemas.microsoft.com/office/excel/2006/main">
          <x14:cfRule type="expression" priority="136" id="{6702AE43-6C7D-4478-B2D7-FE748D5E51F5}">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E1084:H1088</xm:sqref>
        </x14:conditionalFormatting>
        <x14:conditionalFormatting xmlns:xm="http://schemas.microsoft.com/office/excel/2006/main">
          <x14:cfRule type="expression" priority="135" id="{B8264A76-55D2-4116-A5CA-8207F14EB66A}">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C1085:D1088</xm:sqref>
        </x14:conditionalFormatting>
        <x14:conditionalFormatting xmlns:xm="http://schemas.microsoft.com/office/excel/2006/main">
          <x14:cfRule type="expression" priority="134" id="{34833587-7BD7-464E-8ABD-4A5A719A3063}">
            <xm:f>$H$160=Tablas!$C$41</xm:f>
            <x14:dxf>
              <fill>
                <patternFill>
                  <bgColor rgb="FFB9E0FF"/>
                </patternFill>
              </fill>
            </x14:dxf>
          </x14:cfRule>
          <xm:sqref>E1084:H1084</xm:sqref>
        </x14:conditionalFormatting>
        <x14:conditionalFormatting xmlns:xm="http://schemas.microsoft.com/office/excel/2006/main">
          <x14:cfRule type="expression" priority="133" id="{1D388069-8FCF-4A14-A307-1D854DB4CA04}">
            <xm:f>$H$160=Tablas!$C$41</xm:f>
            <x14:dxf>
              <fill>
                <patternFill>
                  <bgColor rgb="FFB9E0FF"/>
                </patternFill>
              </fill>
            </x14:dxf>
          </x14:cfRule>
          <xm:sqref>C1088:D1088</xm:sqref>
        </x14:conditionalFormatting>
        <x14:conditionalFormatting xmlns:xm="http://schemas.microsoft.com/office/excel/2006/main">
          <x14:cfRule type="expression" priority="131" id="{C490D757-0FF8-436D-B12B-C23972A5FA49}">
            <xm:f>$H$160=Tablas!$C$10</xm:f>
            <x14:dxf>
              <border>
                <left style="thin">
                  <color auto="1"/>
                </left>
                <right style="thin">
                  <color auto="1"/>
                </right>
                <top style="thin">
                  <color auto="1"/>
                </top>
                <bottom style="thin">
                  <color auto="1"/>
                </bottom>
                <vertical/>
                <horizontal/>
              </border>
            </x14:dxf>
          </x14:cfRule>
          <xm:sqref>D1078</xm:sqref>
        </x14:conditionalFormatting>
        <x14:conditionalFormatting xmlns:xm="http://schemas.microsoft.com/office/excel/2006/main">
          <x14:cfRule type="expression" priority="130" id="{2E7B744A-4FE3-4363-A3FE-EF14836BA2AF}">
            <xm:f>$H$160=Tablas!$C$10</xm:f>
            <x14:dxf>
              <border>
                <left style="thin">
                  <color auto="1"/>
                </left>
                <right style="thin">
                  <color auto="1"/>
                </right>
                <top style="thin">
                  <color auto="1"/>
                </top>
                <bottom style="thin">
                  <color auto="1"/>
                </bottom>
                <vertical/>
                <horizontal/>
              </border>
            </x14:dxf>
          </x14:cfRule>
          <xm:sqref>E1080:P1080</xm:sqref>
        </x14:conditionalFormatting>
        <x14:conditionalFormatting xmlns:xm="http://schemas.microsoft.com/office/excel/2006/main">
          <x14:cfRule type="expression" priority="129" id="{2C1048A9-7F64-4F66-AFBD-907FBF823BFB}">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F1082</xm:sqref>
        </x14:conditionalFormatting>
        <x14:conditionalFormatting xmlns:xm="http://schemas.microsoft.com/office/excel/2006/main">
          <x14:cfRule type="expression" priority="128" id="{808E645C-8CB0-43E9-8F76-CB51A7F809D5}">
            <xm:f>AND($H$160=Tablas!$C$41,$H$172&lt;&gt;$D$162)</xm:f>
            <x14:dxf>
              <fill>
                <patternFill>
                  <bgColor rgb="FFFF9999"/>
                </patternFill>
              </fill>
            </x14:dxf>
          </x14:cfRule>
          <xm:sqref>H1088</xm:sqref>
        </x14:conditionalFormatting>
        <x14:conditionalFormatting xmlns:xm="http://schemas.microsoft.com/office/excel/2006/main">
          <x14:cfRule type="cellIs" priority="126" operator="notEqual" id="{0BE99110-B1CE-4628-BDCC-0A3E4D1BD5A0}">
            <xm:f>'Dotacion de personal'!$F$38</xm:f>
            <x14:dxf>
              <fill>
                <patternFill>
                  <bgColor rgb="FFFF9999"/>
                </patternFill>
              </fill>
            </x14:dxf>
          </x14:cfRule>
          <xm:sqref>E1103</xm:sqref>
        </x14:conditionalFormatting>
        <x14:conditionalFormatting xmlns:xm="http://schemas.microsoft.com/office/excel/2006/main">
          <x14:cfRule type="cellIs" priority="125" operator="notEqual" id="{BBDE6115-6526-4444-A3C3-BC1EA93321DE}">
            <xm:f>'Dotacion de personal'!$G$38</xm:f>
            <x14:dxf>
              <fill>
                <patternFill>
                  <bgColor rgb="FFFF9999"/>
                </patternFill>
              </fill>
            </x14:dxf>
          </x14:cfRule>
          <xm:sqref>F1103</xm:sqref>
        </x14:conditionalFormatting>
        <x14:conditionalFormatting xmlns:xm="http://schemas.microsoft.com/office/excel/2006/main">
          <x14:cfRule type="cellIs" priority="124" operator="notEqual" id="{0E67408F-4019-4CED-8D83-F9FB43D2484B}">
            <xm:f>'Dotacion de personal'!$H$38</xm:f>
            <x14:dxf>
              <fill>
                <patternFill>
                  <bgColor rgb="FFFF9999"/>
                </patternFill>
              </fill>
            </x14:dxf>
          </x14:cfRule>
          <xm:sqref>G1103</xm:sqref>
        </x14:conditionalFormatting>
        <x14:conditionalFormatting xmlns:xm="http://schemas.microsoft.com/office/excel/2006/main">
          <x14:cfRule type="cellIs" priority="123" operator="notEqual" id="{4D8A6677-9826-4D58-91E9-11BC8711DB4D}">
            <xm:f>'Dotacion de personal'!$I$38</xm:f>
            <x14:dxf>
              <fill>
                <patternFill>
                  <bgColor rgb="FFFF9999"/>
                </patternFill>
              </fill>
            </x14:dxf>
          </x14:cfRule>
          <xm:sqref>H1103</xm:sqref>
        </x14:conditionalFormatting>
        <x14:conditionalFormatting xmlns:xm="http://schemas.microsoft.com/office/excel/2006/main">
          <x14:cfRule type="cellIs" priority="122" operator="notEqual" id="{B8EF244F-9472-4673-8F35-A32AE35EA5A9}">
            <xm:f>'Dotacion de personal'!$J$38</xm:f>
            <x14:dxf>
              <fill>
                <patternFill>
                  <bgColor rgb="FFFF9999"/>
                </patternFill>
              </fill>
            </x14:dxf>
          </x14:cfRule>
          <xm:sqref>I1103</xm:sqref>
        </x14:conditionalFormatting>
        <x14:conditionalFormatting xmlns:xm="http://schemas.microsoft.com/office/excel/2006/main">
          <x14:cfRule type="cellIs" priority="121" operator="notEqual" id="{153717D0-C06B-4062-AA8B-34CD96CB160D}">
            <xm:f>'Dotacion de personal'!$F$39</xm:f>
            <x14:dxf>
              <fill>
                <patternFill>
                  <bgColor rgb="FFFF9999"/>
                </patternFill>
              </fill>
            </x14:dxf>
          </x14:cfRule>
          <xm:sqref>E1104</xm:sqref>
        </x14:conditionalFormatting>
        <x14:conditionalFormatting xmlns:xm="http://schemas.microsoft.com/office/excel/2006/main">
          <x14:cfRule type="cellIs" priority="120" operator="notEqual" id="{D1A5A500-886D-4499-A8D9-66246EB5DA3D}">
            <xm:f>'Dotacion de personal'!$F$40</xm:f>
            <x14:dxf>
              <fill>
                <patternFill>
                  <bgColor rgb="FFFF9999"/>
                </patternFill>
              </fill>
            </x14:dxf>
          </x14:cfRule>
          <xm:sqref>E1105</xm:sqref>
        </x14:conditionalFormatting>
        <x14:conditionalFormatting xmlns:xm="http://schemas.microsoft.com/office/excel/2006/main">
          <x14:cfRule type="cellIs" priority="119" operator="notEqual" id="{3FE6D75E-70AB-4DCD-A2A2-5F8FDF2200AC}">
            <xm:f>'Dotacion de personal'!$G$39</xm:f>
            <x14:dxf>
              <fill>
                <patternFill>
                  <bgColor rgb="FFFF9999"/>
                </patternFill>
              </fill>
            </x14:dxf>
          </x14:cfRule>
          <xm:sqref>F1104</xm:sqref>
        </x14:conditionalFormatting>
        <x14:conditionalFormatting xmlns:xm="http://schemas.microsoft.com/office/excel/2006/main">
          <x14:cfRule type="cellIs" priority="118" operator="notEqual" id="{302B3454-C719-44E3-8081-DBDE727A46D1}">
            <xm:f>'Dotacion de personal'!$G$40</xm:f>
            <x14:dxf>
              <fill>
                <patternFill>
                  <bgColor rgb="FFFF9999"/>
                </patternFill>
              </fill>
            </x14:dxf>
          </x14:cfRule>
          <xm:sqref>F1105</xm:sqref>
        </x14:conditionalFormatting>
        <x14:conditionalFormatting xmlns:xm="http://schemas.microsoft.com/office/excel/2006/main">
          <x14:cfRule type="cellIs" priority="117" operator="notEqual" id="{7811F385-250C-4950-AD35-3866D250B6BA}">
            <xm:f>'Dotacion de personal'!$H$39</xm:f>
            <x14:dxf>
              <fill>
                <patternFill>
                  <bgColor rgb="FFFF9999"/>
                </patternFill>
              </fill>
            </x14:dxf>
          </x14:cfRule>
          <xm:sqref>G1104</xm:sqref>
        </x14:conditionalFormatting>
        <x14:conditionalFormatting xmlns:xm="http://schemas.microsoft.com/office/excel/2006/main">
          <x14:cfRule type="cellIs" priority="116" operator="notEqual" id="{2CD5B2AC-0F67-4E79-9D10-6683CF172B78}">
            <xm:f>'Dotacion de personal'!$H$40</xm:f>
            <x14:dxf>
              <fill>
                <patternFill>
                  <bgColor rgb="FFFF9999"/>
                </patternFill>
              </fill>
            </x14:dxf>
          </x14:cfRule>
          <xm:sqref>G1105</xm:sqref>
        </x14:conditionalFormatting>
        <x14:conditionalFormatting xmlns:xm="http://schemas.microsoft.com/office/excel/2006/main">
          <x14:cfRule type="cellIs" priority="115" operator="notEqual" id="{57A24396-D818-44D4-9945-C7E052E7A101}">
            <xm:f>'Dotacion de personal'!$I$39</xm:f>
            <x14:dxf>
              <fill>
                <patternFill>
                  <bgColor rgb="FFFF9999"/>
                </patternFill>
              </fill>
            </x14:dxf>
          </x14:cfRule>
          <xm:sqref>H1104</xm:sqref>
        </x14:conditionalFormatting>
        <x14:conditionalFormatting xmlns:xm="http://schemas.microsoft.com/office/excel/2006/main">
          <x14:cfRule type="cellIs" priority="114" operator="notEqual" id="{6AE27E48-8530-45ED-AD7D-30D00F892EAE}">
            <xm:f>'Dotacion de personal'!$I$40</xm:f>
            <x14:dxf>
              <fill>
                <patternFill>
                  <bgColor rgb="FFFF9999"/>
                </patternFill>
              </fill>
            </x14:dxf>
          </x14:cfRule>
          <xm:sqref>H1105</xm:sqref>
        </x14:conditionalFormatting>
        <x14:conditionalFormatting xmlns:xm="http://schemas.microsoft.com/office/excel/2006/main">
          <x14:cfRule type="cellIs" priority="113" operator="notEqual" id="{BB099BCD-30D8-42D0-94ED-95649D4313E4}">
            <xm:f>'Dotacion de personal'!$J$39</xm:f>
            <x14:dxf>
              <fill>
                <patternFill>
                  <bgColor rgb="FFFF9999"/>
                </patternFill>
              </fill>
            </x14:dxf>
          </x14:cfRule>
          <xm:sqref>I1104</xm:sqref>
        </x14:conditionalFormatting>
        <x14:conditionalFormatting xmlns:xm="http://schemas.microsoft.com/office/excel/2006/main">
          <x14:cfRule type="cellIs" priority="112" operator="notEqual" id="{2210B747-FEDE-4973-82FC-BE59D34B1E03}">
            <xm:f>'Dotacion de personal'!$J$40</xm:f>
            <x14:dxf>
              <fill>
                <patternFill>
                  <bgColor rgb="FFFF9999"/>
                </patternFill>
              </fill>
            </x14:dxf>
          </x14:cfRule>
          <xm:sqref>I1105</xm:sqref>
        </x14:conditionalFormatting>
        <x14:conditionalFormatting xmlns:xm="http://schemas.microsoft.com/office/excel/2006/main">
          <x14:cfRule type="expression" priority="103" id="{CCB892D2-79B4-4047-A6E7-0661EE157E5E}">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D1094:E1097</xm:sqref>
        </x14:conditionalFormatting>
        <x14:conditionalFormatting xmlns:xm="http://schemas.microsoft.com/office/excel/2006/main">
          <x14:cfRule type="expression" priority="102" id="{ACCDB194-5D0D-4EA1-A62A-58AA58C6BE1A}">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C1095:C1097</xm:sqref>
        </x14:conditionalFormatting>
        <x14:conditionalFormatting xmlns:xm="http://schemas.microsoft.com/office/excel/2006/main">
          <x14:cfRule type="expression" priority="101" id="{B3EB03F3-8893-4484-8F94-977E9E586E04}">
            <xm:f>OR(AND($D$94=Tablas!$C$61,$G$94=Tablas!$C$53),AND($D$94=Tablas!$C$61,$G$94=Tablas!$C$54),AND($D$94=Tablas!$C$62,$G$94=Tablas!$C$53),AND($D$94=Tablas!$C$62,$G$94=Tablas!$C$54),AND($D$94=Tablas!$C$62,$G$94=Tablas!$C$56))</xm:f>
            <x14:dxf>
              <fill>
                <patternFill>
                  <bgColor rgb="FFB7E0FF"/>
                </patternFill>
              </fill>
            </x14:dxf>
          </x14:cfRule>
          <xm:sqref>D1094:E1094</xm:sqref>
        </x14:conditionalFormatting>
        <x14:conditionalFormatting xmlns:xm="http://schemas.microsoft.com/office/excel/2006/main">
          <x14:cfRule type="expression" priority="100" id="{69781DEF-1AA9-4398-8C90-7333EBEDAA84}">
            <xm:f>OR(AND($D$94=Tablas!$C$61,$G$94=Tablas!$C$53),AND($D$94=Tablas!$C$61,$G$94=Tablas!$C$54),AND($D$94=Tablas!$C$62,$G$94=Tablas!$C$53),AND($D$94=Tablas!$C$62,$G$94=Tablas!$C$54),AND($D$94=Tablas!$C$62,$G$94=Tablas!$C$56))</xm:f>
            <x14:dxf>
              <fill>
                <patternFill>
                  <bgColor rgb="FFB7E0FF"/>
                </patternFill>
              </fill>
            </x14:dxf>
          </x14:cfRule>
          <xm:sqref>C1097</xm:sqref>
        </x14:conditionalFormatting>
        <x14:conditionalFormatting xmlns:xm="http://schemas.microsoft.com/office/excel/2006/main">
          <x14:cfRule type="expression" priority="99" id="{48AE1A7D-1C30-4CAF-85E4-D2C8CFE76A93}">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E1102:J1106</xm:sqref>
        </x14:conditionalFormatting>
        <x14:conditionalFormatting xmlns:xm="http://schemas.microsoft.com/office/excel/2006/main">
          <x14:cfRule type="expression" priority="98" id="{C2411CA4-CC3C-40A9-9DA8-21A698D4D642}">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C1103:D1106</xm:sqref>
        </x14:conditionalFormatting>
        <x14:conditionalFormatting xmlns:xm="http://schemas.microsoft.com/office/excel/2006/main">
          <x14:cfRule type="expression" priority="97" id="{3CE8C537-5E61-46B8-85CB-6019317AEB2A}">
            <xm:f>OR(AND($D$94=Tablas!$C$61,$G$94=Tablas!$C$53),AND($D$94=Tablas!$C$61,$G$94=Tablas!$C$54),AND($D$94=Tablas!$C$62,$G$94=Tablas!$C$53),AND($D$94=Tablas!$C$62,$G$94=Tablas!$C$54),AND($D$94=Tablas!$C$62,$G$94=Tablas!$C$56))</xm:f>
            <x14:dxf>
              <fill>
                <patternFill>
                  <bgColor rgb="FFB9E0FF"/>
                </patternFill>
              </fill>
            </x14:dxf>
          </x14:cfRule>
          <xm:sqref>E1102:J1102</xm:sqref>
        </x14:conditionalFormatting>
        <x14:conditionalFormatting xmlns:xm="http://schemas.microsoft.com/office/excel/2006/main">
          <x14:cfRule type="expression" priority="96" id="{A7B0E2A0-ED8C-49E6-9AD3-CF7573DFB794}">
            <xm:f>OR(AND($D$94=Tablas!$C$61,$G$94=Tablas!$C$53),AND($D$94=Tablas!$C$61,$G$94=Tablas!$C$54),AND($D$94=Tablas!$C$62,$G$94=Tablas!$C$53),AND($D$94=Tablas!$C$62,$G$94=Tablas!$C$54),AND($D$94=Tablas!$C$62,$G$94=Tablas!$C$56))</xm:f>
            <x14:dxf>
              <fill>
                <patternFill>
                  <bgColor rgb="FFB9E0FF"/>
                </patternFill>
              </fill>
            </x14:dxf>
          </x14:cfRule>
          <xm:sqref>J1103:J1105</xm:sqref>
        </x14:conditionalFormatting>
        <x14:conditionalFormatting xmlns:xm="http://schemas.microsoft.com/office/excel/2006/main">
          <x14:cfRule type="expression" priority="95" id="{4442796F-1469-41A6-B9D6-E69804C3BF97}">
            <xm:f>OR(AND($D$94=Tablas!$C$61,$G$94=Tablas!$C$53),AND($D$94=Tablas!$C$61,$G$94=Tablas!$C$54),AND($D$94=Tablas!$C$62,$G$94=Tablas!$C$53),AND($D$94=Tablas!$C$62,$G$94=Tablas!$C$54),AND($D$94=Tablas!$C$62,$G$94=Tablas!$C$56))</xm:f>
            <x14:dxf>
              <fill>
                <patternFill>
                  <bgColor rgb="FFB9E0FF"/>
                </patternFill>
              </fill>
            </x14:dxf>
          </x14:cfRule>
          <xm:sqref>C1106:J1106</xm:sqref>
        </x14:conditionalFormatting>
        <x14:conditionalFormatting xmlns:xm="http://schemas.microsoft.com/office/excel/2006/main">
          <x14:cfRule type="expression" priority="94" id="{A10873EA-51BB-4EE5-8C94-9691B888A07C}">
            <xm:f>AND($E$188&lt;&gt;$J$199,OR(AND($D$94=Tablas!$C$61,$G$94=Tablas!$C$53),AND($D$94=Tablas!$C$61,$G$94=Tablas!$C$54),AND($D$94=Tablas!$C$62,$G$94=Tablas!$C$53),AND($D$94=Tablas!$C$62,$G$94=Tablas!$C$54),AND($D$94=Tablas!$C$62,$G$94=Tablas!$C$56)))</xm:f>
            <x14:dxf>
              <fill>
                <patternFill>
                  <bgColor rgb="FFFF9999"/>
                </patternFill>
              </fill>
            </x14:dxf>
          </x14:cfRule>
          <xm:sqref>J1106</xm:sqref>
        </x14:conditionalFormatting>
        <x14:conditionalFormatting xmlns:xm="http://schemas.microsoft.com/office/excel/2006/main">
          <x14:cfRule type="expression" priority="90" id="{28BD7175-5D55-4234-BD8B-D056866B8A2C}">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E1219:H1223</xm:sqref>
        </x14:conditionalFormatting>
        <x14:conditionalFormatting xmlns:xm="http://schemas.microsoft.com/office/excel/2006/main">
          <x14:cfRule type="expression" priority="89" id="{9FE7CEB0-2640-4A82-BEFF-73A1EE0BD725}">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C1220:D1223</xm:sqref>
        </x14:conditionalFormatting>
        <x14:conditionalFormatting xmlns:xm="http://schemas.microsoft.com/office/excel/2006/main">
          <x14:cfRule type="expression" priority="88" id="{D8C582EC-73A9-4FB0-B724-170418DD7532}">
            <xm:f>$H$160=Tablas!$C$41</xm:f>
            <x14:dxf>
              <fill>
                <patternFill>
                  <bgColor rgb="FFB9E0FF"/>
                </patternFill>
              </fill>
            </x14:dxf>
          </x14:cfRule>
          <xm:sqref>E1219:H1219</xm:sqref>
        </x14:conditionalFormatting>
        <x14:conditionalFormatting xmlns:xm="http://schemas.microsoft.com/office/excel/2006/main">
          <x14:cfRule type="expression" priority="87" id="{5021F8BE-6B1B-4F0B-B14C-DE6A153D2FD5}">
            <xm:f>$H$160=Tablas!$C$41</xm:f>
            <x14:dxf>
              <fill>
                <patternFill>
                  <bgColor rgb="FFB9E0FF"/>
                </patternFill>
              </fill>
            </x14:dxf>
          </x14:cfRule>
          <xm:sqref>C1223:D1223</xm:sqref>
        </x14:conditionalFormatting>
        <x14:conditionalFormatting xmlns:xm="http://schemas.microsoft.com/office/excel/2006/main">
          <x14:cfRule type="expression" priority="85" id="{FCEA0D60-4226-4D5C-8E79-FA6DC31CC3A4}">
            <xm:f>$H$160=Tablas!$C$10</xm:f>
            <x14:dxf>
              <border>
                <left style="thin">
                  <color auto="1"/>
                </left>
                <right style="thin">
                  <color auto="1"/>
                </right>
                <top style="thin">
                  <color auto="1"/>
                </top>
                <bottom style="thin">
                  <color auto="1"/>
                </bottom>
                <vertical/>
                <horizontal/>
              </border>
            </x14:dxf>
          </x14:cfRule>
          <xm:sqref>D1213</xm:sqref>
        </x14:conditionalFormatting>
        <x14:conditionalFormatting xmlns:xm="http://schemas.microsoft.com/office/excel/2006/main">
          <x14:cfRule type="expression" priority="84" id="{38CA8836-61B5-46D9-A3B4-A65DDD33051F}">
            <xm:f>$H$160=Tablas!$C$10</xm:f>
            <x14:dxf>
              <border>
                <left style="thin">
                  <color auto="1"/>
                </left>
                <right style="thin">
                  <color auto="1"/>
                </right>
                <top style="thin">
                  <color auto="1"/>
                </top>
                <bottom style="thin">
                  <color auto="1"/>
                </bottom>
                <vertical/>
                <horizontal/>
              </border>
            </x14:dxf>
          </x14:cfRule>
          <xm:sqref>E1215:P1215</xm:sqref>
        </x14:conditionalFormatting>
        <x14:conditionalFormatting xmlns:xm="http://schemas.microsoft.com/office/excel/2006/main">
          <x14:cfRule type="expression" priority="83" id="{581C112A-7E94-4A97-9E3F-132592E7C473}">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F1217</xm:sqref>
        </x14:conditionalFormatting>
        <x14:conditionalFormatting xmlns:xm="http://schemas.microsoft.com/office/excel/2006/main">
          <x14:cfRule type="expression" priority="82" id="{C75296EE-6C4D-4A89-9878-48531DAF763A}">
            <xm:f>AND($H$160=Tablas!$C$41,$H$172&lt;&gt;$D$162)</xm:f>
            <x14:dxf>
              <fill>
                <patternFill>
                  <bgColor rgb="FFFF9999"/>
                </patternFill>
              </fill>
            </x14:dxf>
          </x14:cfRule>
          <xm:sqref>H1223</xm:sqref>
        </x14:conditionalFormatting>
        <x14:conditionalFormatting xmlns:xm="http://schemas.microsoft.com/office/excel/2006/main">
          <x14:cfRule type="cellIs" priority="80" operator="notEqual" id="{927566BB-8197-4D51-9F7F-1163821FD99E}">
            <xm:f>'Dotacion de personal'!$F$38</xm:f>
            <x14:dxf>
              <fill>
                <patternFill>
                  <bgColor rgb="FFFF9999"/>
                </patternFill>
              </fill>
            </x14:dxf>
          </x14:cfRule>
          <xm:sqref>E1238</xm:sqref>
        </x14:conditionalFormatting>
        <x14:conditionalFormatting xmlns:xm="http://schemas.microsoft.com/office/excel/2006/main">
          <x14:cfRule type="cellIs" priority="79" operator="notEqual" id="{D4F3E31F-5369-4532-A4A8-486E94B81E51}">
            <xm:f>'Dotacion de personal'!$G$38</xm:f>
            <x14:dxf>
              <fill>
                <patternFill>
                  <bgColor rgb="FFFF9999"/>
                </patternFill>
              </fill>
            </x14:dxf>
          </x14:cfRule>
          <xm:sqref>F1238</xm:sqref>
        </x14:conditionalFormatting>
        <x14:conditionalFormatting xmlns:xm="http://schemas.microsoft.com/office/excel/2006/main">
          <x14:cfRule type="cellIs" priority="78" operator="notEqual" id="{D8BF64DB-421D-40C6-BE40-97B4CD6397A1}">
            <xm:f>'Dotacion de personal'!$H$38</xm:f>
            <x14:dxf>
              <fill>
                <patternFill>
                  <bgColor rgb="FFFF9999"/>
                </patternFill>
              </fill>
            </x14:dxf>
          </x14:cfRule>
          <xm:sqref>G1238</xm:sqref>
        </x14:conditionalFormatting>
        <x14:conditionalFormatting xmlns:xm="http://schemas.microsoft.com/office/excel/2006/main">
          <x14:cfRule type="cellIs" priority="77" operator="notEqual" id="{04C12BA4-6374-4673-8962-9028296C06D9}">
            <xm:f>'Dotacion de personal'!$I$38</xm:f>
            <x14:dxf>
              <fill>
                <patternFill>
                  <bgColor rgb="FFFF9999"/>
                </patternFill>
              </fill>
            </x14:dxf>
          </x14:cfRule>
          <xm:sqref>H1238</xm:sqref>
        </x14:conditionalFormatting>
        <x14:conditionalFormatting xmlns:xm="http://schemas.microsoft.com/office/excel/2006/main">
          <x14:cfRule type="cellIs" priority="76" operator="notEqual" id="{C7D5F9FB-FC96-4960-9977-0B319B2469EC}">
            <xm:f>'Dotacion de personal'!$J$38</xm:f>
            <x14:dxf>
              <fill>
                <patternFill>
                  <bgColor rgb="FFFF9999"/>
                </patternFill>
              </fill>
            </x14:dxf>
          </x14:cfRule>
          <xm:sqref>I1238</xm:sqref>
        </x14:conditionalFormatting>
        <x14:conditionalFormatting xmlns:xm="http://schemas.microsoft.com/office/excel/2006/main">
          <x14:cfRule type="cellIs" priority="75" operator="notEqual" id="{639B944B-D42A-44B1-98D1-7991A82930CE}">
            <xm:f>'Dotacion de personal'!$F$39</xm:f>
            <x14:dxf>
              <fill>
                <patternFill>
                  <bgColor rgb="FFFF9999"/>
                </patternFill>
              </fill>
            </x14:dxf>
          </x14:cfRule>
          <xm:sqref>E1239</xm:sqref>
        </x14:conditionalFormatting>
        <x14:conditionalFormatting xmlns:xm="http://schemas.microsoft.com/office/excel/2006/main">
          <x14:cfRule type="cellIs" priority="74" operator="notEqual" id="{7727E4F0-6BBF-4784-9E8F-80DBFC2DCF6B}">
            <xm:f>'Dotacion de personal'!$F$40</xm:f>
            <x14:dxf>
              <fill>
                <patternFill>
                  <bgColor rgb="FFFF9999"/>
                </patternFill>
              </fill>
            </x14:dxf>
          </x14:cfRule>
          <xm:sqref>E1240</xm:sqref>
        </x14:conditionalFormatting>
        <x14:conditionalFormatting xmlns:xm="http://schemas.microsoft.com/office/excel/2006/main">
          <x14:cfRule type="cellIs" priority="73" operator="notEqual" id="{27F12A39-29E6-40CE-8A46-6D6C1C343DD2}">
            <xm:f>'Dotacion de personal'!$G$39</xm:f>
            <x14:dxf>
              <fill>
                <patternFill>
                  <bgColor rgb="FFFF9999"/>
                </patternFill>
              </fill>
            </x14:dxf>
          </x14:cfRule>
          <xm:sqref>F1239</xm:sqref>
        </x14:conditionalFormatting>
        <x14:conditionalFormatting xmlns:xm="http://schemas.microsoft.com/office/excel/2006/main">
          <x14:cfRule type="cellIs" priority="72" operator="notEqual" id="{B0414C23-7016-4F95-B769-1340EAC29C8D}">
            <xm:f>'Dotacion de personal'!$G$40</xm:f>
            <x14:dxf>
              <fill>
                <patternFill>
                  <bgColor rgb="FFFF9999"/>
                </patternFill>
              </fill>
            </x14:dxf>
          </x14:cfRule>
          <xm:sqref>F1240</xm:sqref>
        </x14:conditionalFormatting>
        <x14:conditionalFormatting xmlns:xm="http://schemas.microsoft.com/office/excel/2006/main">
          <x14:cfRule type="cellIs" priority="71" operator="notEqual" id="{E970DA3A-CE66-4294-8E3D-0F1A33BB226C}">
            <xm:f>'Dotacion de personal'!$H$39</xm:f>
            <x14:dxf>
              <fill>
                <patternFill>
                  <bgColor rgb="FFFF9999"/>
                </patternFill>
              </fill>
            </x14:dxf>
          </x14:cfRule>
          <xm:sqref>G1239</xm:sqref>
        </x14:conditionalFormatting>
        <x14:conditionalFormatting xmlns:xm="http://schemas.microsoft.com/office/excel/2006/main">
          <x14:cfRule type="cellIs" priority="70" operator="notEqual" id="{48EB05F2-64C7-4974-AA71-761DF9CF1473}">
            <xm:f>'Dotacion de personal'!$H$40</xm:f>
            <x14:dxf>
              <fill>
                <patternFill>
                  <bgColor rgb="FFFF9999"/>
                </patternFill>
              </fill>
            </x14:dxf>
          </x14:cfRule>
          <xm:sqref>G1240</xm:sqref>
        </x14:conditionalFormatting>
        <x14:conditionalFormatting xmlns:xm="http://schemas.microsoft.com/office/excel/2006/main">
          <x14:cfRule type="cellIs" priority="69" operator="notEqual" id="{DAA8DE40-F5D1-4271-87ED-3B5A1134BCD3}">
            <xm:f>'Dotacion de personal'!$I$39</xm:f>
            <x14:dxf>
              <fill>
                <patternFill>
                  <bgColor rgb="FFFF9999"/>
                </patternFill>
              </fill>
            </x14:dxf>
          </x14:cfRule>
          <xm:sqref>H1239</xm:sqref>
        </x14:conditionalFormatting>
        <x14:conditionalFormatting xmlns:xm="http://schemas.microsoft.com/office/excel/2006/main">
          <x14:cfRule type="cellIs" priority="68" operator="notEqual" id="{C645AB16-FAAA-4160-A7E2-EA5CAA305003}">
            <xm:f>'Dotacion de personal'!$I$40</xm:f>
            <x14:dxf>
              <fill>
                <patternFill>
                  <bgColor rgb="FFFF9999"/>
                </patternFill>
              </fill>
            </x14:dxf>
          </x14:cfRule>
          <xm:sqref>H1240</xm:sqref>
        </x14:conditionalFormatting>
        <x14:conditionalFormatting xmlns:xm="http://schemas.microsoft.com/office/excel/2006/main">
          <x14:cfRule type="cellIs" priority="67" operator="notEqual" id="{D991AEAC-FF1B-4C2C-B3C6-3558C84D0C92}">
            <xm:f>'Dotacion de personal'!$J$39</xm:f>
            <x14:dxf>
              <fill>
                <patternFill>
                  <bgColor rgb="FFFF9999"/>
                </patternFill>
              </fill>
            </x14:dxf>
          </x14:cfRule>
          <xm:sqref>I1239</xm:sqref>
        </x14:conditionalFormatting>
        <x14:conditionalFormatting xmlns:xm="http://schemas.microsoft.com/office/excel/2006/main">
          <x14:cfRule type="cellIs" priority="66" operator="notEqual" id="{9CF2BD01-1CBA-44FB-8CA2-7F566D06562E}">
            <xm:f>'Dotacion de personal'!$J$40</xm:f>
            <x14:dxf>
              <fill>
                <patternFill>
                  <bgColor rgb="FFFF9999"/>
                </patternFill>
              </fill>
            </x14:dxf>
          </x14:cfRule>
          <xm:sqref>I1240</xm:sqref>
        </x14:conditionalFormatting>
        <x14:conditionalFormatting xmlns:xm="http://schemas.microsoft.com/office/excel/2006/main">
          <x14:cfRule type="expression" priority="57" id="{0B32BD3E-8221-4D71-9DA7-252E761E8EC1}">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D1229:E1232</xm:sqref>
        </x14:conditionalFormatting>
        <x14:conditionalFormatting xmlns:xm="http://schemas.microsoft.com/office/excel/2006/main">
          <x14:cfRule type="expression" priority="56" id="{BC3633F6-9C52-4B29-8637-AA91899CF8F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C1230:C1232</xm:sqref>
        </x14:conditionalFormatting>
        <x14:conditionalFormatting xmlns:xm="http://schemas.microsoft.com/office/excel/2006/main">
          <x14:cfRule type="expression" priority="55" id="{333634B3-11A3-477D-89C3-D0D2C874F745}">
            <xm:f>OR(AND($D$94=Tablas!$C$61,$G$94=Tablas!$C$53),AND($D$94=Tablas!$C$61,$G$94=Tablas!$C$54),AND($D$94=Tablas!$C$62,$G$94=Tablas!$C$53),AND($D$94=Tablas!$C$62,$G$94=Tablas!$C$54),AND($D$94=Tablas!$C$62,$G$94=Tablas!$C$56))</xm:f>
            <x14:dxf>
              <fill>
                <patternFill>
                  <bgColor rgb="FFB7E0FF"/>
                </patternFill>
              </fill>
            </x14:dxf>
          </x14:cfRule>
          <xm:sqref>D1229:E1229</xm:sqref>
        </x14:conditionalFormatting>
        <x14:conditionalFormatting xmlns:xm="http://schemas.microsoft.com/office/excel/2006/main">
          <x14:cfRule type="expression" priority="54" id="{0B5F5271-4053-4499-BA0A-1550E2B5D55B}">
            <xm:f>OR(AND($D$94=Tablas!$C$61,$G$94=Tablas!$C$53),AND($D$94=Tablas!$C$61,$G$94=Tablas!$C$54),AND($D$94=Tablas!$C$62,$G$94=Tablas!$C$53),AND($D$94=Tablas!$C$62,$G$94=Tablas!$C$54),AND($D$94=Tablas!$C$62,$G$94=Tablas!$C$56))</xm:f>
            <x14:dxf>
              <fill>
                <patternFill>
                  <bgColor rgb="FFB7E0FF"/>
                </patternFill>
              </fill>
            </x14:dxf>
          </x14:cfRule>
          <xm:sqref>C1232</xm:sqref>
        </x14:conditionalFormatting>
        <x14:conditionalFormatting xmlns:xm="http://schemas.microsoft.com/office/excel/2006/main">
          <x14:cfRule type="expression" priority="53" id="{583794DE-49CB-4457-B0B5-1DFB8FF43AC2}">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E1237:J1241</xm:sqref>
        </x14:conditionalFormatting>
        <x14:conditionalFormatting xmlns:xm="http://schemas.microsoft.com/office/excel/2006/main">
          <x14:cfRule type="expression" priority="52" id="{E6572283-2CA0-4FAB-AEE1-B559CD9D635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C1238:D1241</xm:sqref>
        </x14:conditionalFormatting>
        <x14:conditionalFormatting xmlns:xm="http://schemas.microsoft.com/office/excel/2006/main">
          <x14:cfRule type="expression" priority="51" id="{CACBC9C8-3FA5-4CE4-974E-D8465098E3F6}">
            <xm:f>OR(AND($D$94=Tablas!$C$61,$G$94=Tablas!$C$53),AND($D$94=Tablas!$C$61,$G$94=Tablas!$C$54),AND($D$94=Tablas!$C$62,$G$94=Tablas!$C$53),AND($D$94=Tablas!$C$62,$G$94=Tablas!$C$54),AND($D$94=Tablas!$C$62,$G$94=Tablas!$C$56))</xm:f>
            <x14:dxf>
              <fill>
                <patternFill>
                  <bgColor rgb="FFB9E0FF"/>
                </patternFill>
              </fill>
            </x14:dxf>
          </x14:cfRule>
          <xm:sqref>E1237:J1237</xm:sqref>
        </x14:conditionalFormatting>
        <x14:conditionalFormatting xmlns:xm="http://schemas.microsoft.com/office/excel/2006/main">
          <x14:cfRule type="expression" priority="50" id="{D0563499-31B4-49EC-8547-C4935075BB96}">
            <xm:f>OR(AND($D$94=Tablas!$C$61,$G$94=Tablas!$C$53),AND($D$94=Tablas!$C$61,$G$94=Tablas!$C$54),AND($D$94=Tablas!$C$62,$G$94=Tablas!$C$53),AND($D$94=Tablas!$C$62,$G$94=Tablas!$C$54),AND($D$94=Tablas!$C$62,$G$94=Tablas!$C$56))</xm:f>
            <x14:dxf>
              <fill>
                <patternFill>
                  <bgColor rgb="FFB9E0FF"/>
                </patternFill>
              </fill>
            </x14:dxf>
          </x14:cfRule>
          <xm:sqref>J1238:J1240</xm:sqref>
        </x14:conditionalFormatting>
        <x14:conditionalFormatting xmlns:xm="http://schemas.microsoft.com/office/excel/2006/main">
          <x14:cfRule type="expression" priority="49" id="{0021F7CD-97BF-450A-B19C-3689EEECEFA7}">
            <xm:f>OR(AND($D$94=Tablas!$C$61,$G$94=Tablas!$C$53),AND($D$94=Tablas!$C$61,$G$94=Tablas!$C$54),AND($D$94=Tablas!$C$62,$G$94=Tablas!$C$53),AND($D$94=Tablas!$C$62,$G$94=Tablas!$C$54),AND($D$94=Tablas!$C$62,$G$94=Tablas!$C$56))</xm:f>
            <x14:dxf>
              <fill>
                <patternFill>
                  <bgColor rgb="FFB9E0FF"/>
                </patternFill>
              </fill>
            </x14:dxf>
          </x14:cfRule>
          <xm:sqref>C1241:J1241</xm:sqref>
        </x14:conditionalFormatting>
        <x14:conditionalFormatting xmlns:xm="http://schemas.microsoft.com/office/excel/2006/main">
          <x14:cfRule type="expression" priority="48" id="{1A604FF3-27A8-4636-B341-54ED9E80CE06}">
            <xm:f>AND($E$188&lt;&gt;$J$199,OR(AND($D$94=Tablas!$C$61,$G$94=Tablas!$C$53),AND($D$94=Tablas!$C$61,$G$94=Tablas!$C$54),AND($D$94=Tablas!$C$62,$G$94=Tablas!$C$53),AND($D$94=Tablas!$C$62,$G$94=Tablas!$C$54),AND($D$94=Tablas!$C$62,$G$94=Tablas!$C$56)))</xm:f>
            <x14:dxf>
              <fill>
                <patternFill>
                  <bgColor rgb="FFFF9999"/>
                </patternFill>
              </fill>
            </x14:dxf>
          </x14:cfRule>
          <xm:sqref>J1241</xm:sqref>
        </x14:conditionalFormatting>
        <x14:conditionalFormatting xmlns:xm="http://schemas.microsoft.com/office/excel/2006/main">
          <x14:cfRule type="expression" priority="44" id="{B5F379D5-4714-4AB2-95BF-49341A36720B}">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E1359:H1363</xm:sqref>
        </x14:conditionalFormatting>
        <x14:conditionalFormatting xmlns:xm="http://schemas.microsoft.com/office/excel/2006/main">
          <x14:cfRule type="expression" priority="43" id="{CB9FE884-7553-4602-A703-176E00D164F2}">
            <xm:f>$H$160=Tablas!$C$41</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C1360:D1363</xm:sqref>
        </x14:conditionalFormatting>
        <x14:conditionalFormatting xmlns:xm="http://schemas.microsoft.com/office/excel/2006/main">
          <x14:cfRule type="expression" priority="42" id="{01740E78-0BAC-4492-BD88-3F70672A5E3F}">
            <xm:f>$H$160=Tablas!$C$41</xm:f>
            <x14:dxf>
              <fill>
                <patternFill>
                  <bgColor rgb="FFB9E0FF"/>
                </patternFill>
              </fill>
            </x14:dxf>
          </x14:cfRule>
          <xm:sqref>E1359:H1359</xm:sqref>
        </x14:conditionalFormatting>
        <x14:conditionalFormatting xmlns:xm="http://schemas.microsoft.com/office/excel/2006/main">
          <x14:cfRule type="expression" priority="41" id="{6472CDC9-7A47-4EDE-A0CC-F594CB0316E7}">
            <xm:f>$H$160=Tablas!$C$41</xm:f>
            <x14:dxf>
              <fill>
                <patternFill>
                  <bgColor rgb="FFB9E0FF"/>
                </patternFill>
              </fill>
            </x14:dxf>
          </x14:cfRule>
          <xm:sqref>C1363:D1363</xm:sqref>
        </x14:conditionalFormatting>
        <x14:conditionalFormatting xmlns:xm="http://schemas.microsoft.com/office/excel/2006/main">
          <x14:cfRule type="expression" priority="39" id="{5ECBD21A-D1C8-44D4-89AA-F912EA80C137}">
            <xm:f>$H$160=Tablas!$C$10</xm:f>
            <x14:dxf>
              <border>
                <left style="thin">
                  <color auto="1"/>
                </left>
                <right style="thin">
                  <color auto="1"/>
                </right>
                <top style="thin">
                  <color auto="1"/>
                </top>
                <bottom style="thin">
                  <color auto="1"/>
                </bottom>
                <vertical/>
                <horizontal/>
              </border>
            </x14:dxf>
          </x14:cfRule>
          <xm:sqref>D1353</xm:sqref>
        </x14:conditionalFormatting>
        <x14:conditionalFormatting xmlns:xm="http://schemas.microsoft.com/office/excel/2006/main">
          <x14:cfRule type="expression" priority="38" id="{6C836724-1AE0-4FF0-A1F4-EAAFAC740ABC}">
            <xm:f>$H$160=Tablas!$C$10</xm:f>
            <x14:dxf>
              <border>
                <left style="thin">
                  <color auto="1"/>
                </left>
                <right style="thin">
                  <color auto="1"/>
                </right>
                <top style="thin">
                  <color auto="1"/>
                </top>
                <bottom style="thin">
                  <color auto="1"/>
                </bottom>
                <vertical/>
                <horizontal/>
              </border>
            </x14:dxf>
          </x14:cfRule>
          <xm:sqref>E1355:P1355</xm:sqref>
        </x14:conditionalFormatting>
        <x14:conditionalFormatting xmlns:xm="http://schemas.microsoft.com/office/excel/2006/main">
          <x14:cfRule type="expression" priority="37" id="{CC1765AF-6FA3-418B-B3DC-392FED46D9BC}">
            <xm:f>$H$160=Tablas!$C$10</xm:f>
            <x14:dxf>
              <border>
                <left style="thin">
                  <color theme="2" tint="-0.749961851863155"/>
                </left>
                <right style="thin">
                  <color theme="2" tint="-0.749961851863155"/>
                </right>
                <top style="thin">
                  <color theme="2" tint="-0.749961851863155"/>
                </top>
                <bottom style="thin">
                  <color theme="2" tint="-0.749961851863155"/>
                </bottom>
                <vertical/>
                <horizontal/>
              </border>
            </x14:dxf>
          </x14:cfRule>
          <xm:sqref>F1357</xm:sqref>
        </x14:conditionalFormatting>
        <x14:conditionalFormatting xmlns:xm="http://schemas.microsoft.com/office/excel/2006/main">
          <x14:cfRule type="expression" priority="36" id="{AAEEE12F-64C1-433C-9A8E-EAE8A9284BD0}">
            <xm:f>AND($H$160=Tablas!$C$41,$H$172&lt;&gt;$D$162)</xm:f>
            <x14:dxf>
              <fill>
                <patternFill>
                  <bgColor rgb="FFFF9999"/>
                </patternFill>
              </fill>
            </x14:dxf>
          </x14:cfRule>
          <xm:sqref>H1363</xm:sqref>
        </x14:conditionalFormatting>
        <x14:conditionalFormatting xmlns:xm="http://schemas.microsoft.com/office/excel/2006/main">
          <x14:cfRule type="cellIs" priority="34" operator="notEqual" id="{91945434-3ED7-4825-9C75-182B1D5FF55A}">
            <xm:f>'Dotacion de personal'!$F$38</xm:f>
            <x14:dxf>
              <fill>
                <patternFill>
                  <bgColor rgb="FFFF9999"/>
                </patternFill>
              </fill>
            </x14:dxf>
          </x14:cfRule>
          <xm:sqref>E1378</xm:sqref>
        </x14:conditionalFormatting>
        <x14:conditionalFormatting xmlns:xm="http://schemas.microsoft.com/office/excel/2006/main">
          <x14:cfRule type="cellIs" priority="33" operator="notEqual" id="{4E4A551F-4CD0-4233-BFF8-59602F36B3B2}">
            <xm:f>'Dotacion de personal'!$G$38</xm:f>
            <x14:dxf>
              <fill>
                <patternFill>
                  <bgColor rgb="FFFF9999"/>
                </patternFill>
              </fill>
            </x14:dxf>
          </x14:cfRule>
          <xm:sqref>F1378</xm:sqref>
        </x14:conditionalFormatting>
        <x14:conditionalFormatting xmlns:xm="http://schemas.microsoft.com/office/excel/2006/main">
          <x14:cfRule type="cellIs" priority="32" operator="notEqual" id="{9D1B0332-3DD2-427E-ACB0-654D7F1D4576}">
            <xm:f>'Dotacion de personal'!$H$38</xm:f>
            <x14:dxf>
              <fill>
                <patternFill>
                  <bgColor rgb="FFFF9999"/>
                </patternFill>
              </fill>
            </x14:dxf>
          </x14:cfRule>
          <xm:sqref>G1378</xm:sqref>
        </x14:conditionalFormatting>
        <x14:conditionalFormatting xmlns:xm="http://schemas.microsoft.com/office/excel/2006/main">
          <x14:cfRule type="cellIs" priority="31" operator="notEqual" id="{3306C984-A0A2-4B03-9CB9-278C3528EB79}">
            <xm:f>'Dotacion de personal'!$I$38</xm:f>
            <x14:dxf>
              <fill>
                <patternFill>
                  <bgColor rgb="FFFF9999"/>
                </patternFill>
              </fill>
            </x14:dxf>
          </x14:cfRule>
          <xm:sqref>H1378</xm:sqref>
        </x14:conditionalFormatting>
        <x14:conditionalFormatting xmlns:xm="http://schemas.microsoft.com/office/excel/2006/main">
          <x14:cfRule type="cellIs" priority="30" operator="notEqual" id="{9C403BBC-62C5-4C00-86F5-CCAE82E35D1E}">
            <xm:f>'Dotacion de personal'!$J$38</xm:f>
            <x14:dxf>
              <fill>
                <patternFill>
                  <bgColor rgb="FFFF9999"/>
                </patternFill>
              </fill>
            </x14:dxf>
          </x14:cfRule>
          <xm:sqref>I1378</xm:sqref>
        </x14:conditionalFormatting>
        <x14:conditionalFormatting xmlns:xm="http://schemas.microsoft.com/office/excel/2006/main">
          <x14:cfRule type="cellIs" priority="29" operator="notEqual" id="{2573069F-134C-481D-B85D-6E32A85EA4A8}">
            <xm:f>'Dotacion de personal'!$F$39</xm:f>
            <x14:dxf>
              <fill>
                <patternFill>
                  <bgColor rgb="FFFF9999"/>
                </patternFill>
              </fill>
            </x14:dxf>
          </x14:cfRule>
          <xm:sqref>E1379</xm:sqref>
        </x14:conditionalFormatting>
        <x14:conditionalFormatting xmlns:xm="http://schemas.microsoft.com/office/excel/2006/main">
          <x14:cfRule type="cellIs" priority="28" operator="notEqual" id="{8AE9094B-189B-48EC-8FD5-94688C53C91C}">
            <xm:f>'Dotacion de personal'!$F$40</xm:f>
            <x14:dxf>
              <fill>
                <patternFill>
                  <bgColor rgb="FFFF9999"/>
                </patternFill>
              </fill>
            </x14:dxf>
          </x14:cfRule>
          <xm:sqref>E1380</xm:sqref>
        </x14:conditionalFormatting>
        <x14:conditionalFormatting xmlns:xm="http://schemas.microsoft.com/office/excel/2006/main">
          <x14:cfRule type="cellIs" priority="27" operator="notEqual" id="{2831ED9F-F108-46BA-AAE6-A3CCD5AC78DA}">
            <xm:f>'Dotacion de personal'!$G$39</xm:f>
            <x14:dxf>
              <fill>
                <patternFill>
                  <bgColor rgb="FFFF9999"/>
                </patternFill>
              </fill>
            </x14:dxf>
          </x14:cfRule>
          <xm:sqref>F1379</xm:sqref>
        </x14:conditionalFormatting>
        <x14:conditionalFormatting xmlns:xm="http://schemas.microsoft.com/office/excel/2006/main">
          <x14:cfRule type="cellIs" priority="26" operator="notEqual" id="{E13022FD-916A-48BB-A0E2-82BF103082DA}">
            <xm:f>'Dotacion de personal'!$G$40</xm:f>
            <x14:dxf>
              <fill>
                <patternFill>
                  <bgColor rgb="FFFF9999"/>
                </patternFill>
              </fill>
            </x14:dxf>
          </x14:cfRule>
          <xm:sqref>F1380</xm:sqref>
        </x14:conditionalFormatting>
        <x14:conditionalFormatting xmlns:xm="http://schemas.microsoft.com/office/excel/2006/main">
          <x14:cfRule type="cellIs" priority="25" operator="notEqual" id="{863E0627-4D73-408B-954B-8901C11CC235}">
            <xm:f>'Dotacion de personal'!$H$39</xm:f>
            <x14:dxf>
              <fill>
                <patternFill>
                  <bgColor rgb="FFFF9999"/>
                </patternFill>
              </fill>
            </x14:dxf>
          </x14:cfRule>
          <xm:sqref>G1379</xm:sqref>
        </x14:conditionalFormatting>
        <x14:conditionalFormatting xmlns:xm="http://schemas.microsoft.com/office/excel/2006/main">
          <x14:cfRule type="cellIs" priority="24" operator="notEqual" id="{30DC29B3-5042-4E7E-9BF7-BAE61EC74C33}">
            <xm:f>'Dotacion de personal'!$H$40</xm:f>
            <x14:dxf>
              <fill>
                <patternFill>
                  <bgColor rgb="FFFF9999"/>
                </patternFill>
              </fill>
            </x14:dxf>
          </x14:cfRule>
          <xm:sqref>G1380</xm:sqref>
        </x14:conditionalFormatting>
        <x14:conditionalFormatting xmlns:xm="http://schemas.microsoft.com/office/excel/2006/main">
          <x14:cfRule type="cellIs" priority="23" operator="notEqual" id="{5BDEC195-3814-40E4-9D54-D30DC930EE4A}">
            <xm:f>'Dotacion de personal'!$I$39</xm:f>
            <x14:dxf>
              <fill>
                <patternFill>
                  <bgColor rgb="FFFF9999"/>
                </patternFill>
              </fill>
            </x14:dxf>
          </x14:cfRule>
          <xm:sqref>H1379</xm:sqref>
        </x14:conditionalFormatting>
        <x14:conditionalFormatting xmlns:xm="http://schemas.microsoft.com/office/excel/2006/main">
          <x14:cfRule type="cellIs" priority="22" operator="notEqual" id="{1BFF118E-0902-4750-9E3B-A7BC3333A3EB}">
            <xm:f>'Dotacion de personal'!$I$40</xm:f>
            <x14:dxf>
              <fill>
                <patternFill>
                  <bgColor rgb="FFFF9999"/>
                </patternFill>
              </fill>
            </x14:dxf>
          </x14:cfRule>
          <xm:sqref>H1380</xm:sqref>
        </x14:conditionalFormatting>
        <x14:conditionalFormatting xmlns:xm="http://schemas.microsoft.com/office/excel/2006/main">
          <x14:cfRule type="cellIs" priority="21" operator="notEqual" id="{453656F1-C7F5-43F4-AC22-4E589245E580}">
            <xm:f>'Dotacion de personal'!$J$39</xm:f>
            <x14:dxf>
              <fill>
                <patternFill>
                  <bgColor rgb="FFFF9999"/>
                </patternFill>
              </fill>
            </x14:dxf>
          </x14:cfRule>
          <xm:sqref>I1379</xm:sqref>
        </x14:conditionalFormatting>
        <x14:conditionalFormatting xmlns:xm="http://schemas.microsoft.com/office/excel/2006/main">
          <x14:cfRule type="cellIs" priority="20" operator="notEqual" id="{90BC377C-2A8C-4342-80F6-BD38BB6CFCF9}">
            <xm:f>'Dotacion de personal'!$J$40</xm:f>
            <x14:dxf>
              <fill>
                <patternFill>
                  <bgColor rgb="FFFF9999"/>
                </patternFill>
              </fill>
            </x14:dxf>
          </x14:cfRule>
          <xm:sqref>I1380</xm:sqref>
        </x14:conditionalFormatting>
        <x14:conditionalFormatting xmlns:xm="http://schemas.microsoft.com/office/excel/2006/main">
          <x14:cfRule type="expression" priority="11" id="{CDAE91BB-3392-4BF8-9BFD-834B9F70644B}">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D1369:E1372</xm:sqref>
        </x14:conditionalFormatting>
        <x14:conditionalFormatting xmlns:xm="http://schemas.microsoft.com/office/excel/2006/main">
          <x14:cfRule type="expression" priority="10" id="{AD1BDFE2-576C-4934-9E84-569EE9C447A0}">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C1370:C1372</xm:sqref>
        </x14:conditionalFormatting>
        <x14:conditionalFormatting xmlns:xm="http://schemas.microsoft.com/office/excel/2006/main">
          <x14:cfRule type="expression" priority="9" id="{9F42D41B-FA82-40CC-AD4E-696605E07C10}">
            <xm:f>OR(AND($D$94=Tablas!$C$61,$G$94=Tablas!$C$53),AND($D$94=Tablas!$C$61,$G$94=Tablas!$C$54),AND($D$94=Tablas!$C$62,$G$94=Tablas!$C$53),AND($D$94=Tablas!$C$62,$G$94=Tablas!$C$54),AND($D$94=Tablas!$C$62,$G$94=Tablas!$C$56))</xm:f>
            <x14:dxf>
              <fill>
                <patternFill>
                  <bgColor rgb="FFB7E0FF"/>
                </patternFill>
              </fill>
            </x14:dxf>
          </x14:cfRule>
          <xm:sqref>D1369:E1369</xm:sqref>
        </x14:conditionalFormatting>
        <x14:conditionalFormatting xmlns:xm="http://schemas.microsoft.com/office/excel/2006/main">
          <x14:cfRule type="expression" priority="8" id="{9D76C2BA-7660-40C9-AF10-CB8FF714628F}">
            <xm:f>OR(AND($D$94=Tablas!$C$61,$G$94=Tablas!$C$53),AND($D$94=Tablas!$C$61,$G$94=Tablas!$C$54),AND($D$94=Tablas!$C$62,$G$94=Tablas!$C$53),AND($D$94=Tablas!$C$62,$G$94=Tablas!$C$54),AND($D$94=Tablas!$C$62,$G$94=Tablas!$C$56))</xm:f>
            <x14:dxf>
              <fill>
                <patternFill>
                  <bgColor rgb="FFB7E0FF"/>
                </patternFill>
              </fill>
            </x14:dxf>
          </x14:cfRule>
          <xm:sqref>C1372</xm:sqref>
        </x14:conditionalFormatting>
        <x14:conditionalFormatting xmlns:xm="http://schemas.microsoft.com/office/excel/2006/main">
          <x14:cfRule type="expression" priority="7" id="{6E5798F4-0091-404C-AD5C-B9B8BA75DBC8}">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E1377:J1381</xm:sqref>
        </x14:conditionalFormatting>
        <x14:conditionalFormatting xmlns:xm="http://schemas.microsoft.com/office/excel/2006/main">
          <x14:cfRule type="expression" priority="6" id="{04F4F6D0-1360-4FA9-851C-0559FD2B8BDE}">
            <xm:f>OR(AND($D$94=Tablas!$C$61,$G$94=Tablas!$C$53),AND($D$94=Tablas!$C$61,$G$94=Tablas!$C$54),AND($D$94=Tablas!$C$62,$G$94=Tablas!$C$53),AND($D$94=Tablas!$C$62,$G$94=Tablas!$C$54),AND($D$94=Tablas!$C$62,$G$94=Tablas!$C$56))</xm:f>
            <x14:dxf>
              <border>
                <left style="thin">
                  <color auto="1"/>
                </left>
                <right style="thin">
                  <color auto="1"/>
                </right>
                <top style="thin">
                  <color auto="1"/>
                </top>
                <bottom style="thin">
                  <color auto="1"/>
                </bottom>
                <vertical/>
                <horizontal/>
              </border>
            </x14:dxf>
          </x14:cfRule>
          <xm:sqref>C1378:D1381</xm:sqref>
        </x14:conditionalFormatting>
        <x14:conditionalFormatting xmlns:xm="http://schemas.microsoft.com/office/excel/2006/main">
          <x14:cfRule type="expression" priority="5" id="{19F42808-BFFC-4034-BE8E-527983ADD454}">
            <xm:f>OR(AND($D$94=Tablas!$C$61,$G$94=Tablas!$C$53),AND($D$94=Tablas!$C$61,$G$94=Tablas!$C$54),AND($D$94=Tablas!$C$62,$G$94=Tablas!$C$53),AND($D$94=Tablas!$C$62,$G$94=Tablas!$C$54),AND($D$94=Tablas!$C$62,$G$94=Tablas!$C$56))</xm:f>
            <x14:dxf>
              <fill>
                <patternFill>
                  <bgColor rgb="FFB9E0FF"/>
                </patternFill>
              </fill>
            </x14:dxf>
          </x14:cfRule>
          <xm:sqref>E1377:J1377</xm:sqref>
        </x14:conditionalFormatting>
        <x14:conditionalFormatting xmlns:xm="http://schemas.microsoft.com/office/excel/2006/main">
          <x14:cfRule type="expression" priority="4" id="{BF29C437-7B75-420D-95FB-C0CE373E9C47}">
            <xm:f>OR(AND($D$94=Tablas!$C$61,$G$94=Tablas!$C$53),AND($D$94=Tablas!$C$61,$G$94=Tablas!$C$54),AND($D$94=Tablas!$C$62,$G$94=Tablas!$C$53),AND($D$94=Tablas!$C$62,$G$94=Tablas!$C$54),AND($D$94=Tablas!$C$62,$G$94=Tablas!$C$56))</xm:f>
            <x14:dxf>
              <fill>
                <patternFill>
                  <bgColor rgb="FFB9E0FF"/>
                </patternFill>
              </fill>
            </x14:dxf>
          </x14:cfRule>
          <xm:sqref>J1378:J1380</xm:sqref>
        </x14:conditionalFormatting>
        <x14:conditionalFormatting xmlns:xm="http://schemas.microsoft.com/office/excel/2006/main">
          <x14:cfRule type="expression" priority="3" id="{9731D1E3-9DB3-4ABB-AB39-9D333BB02E86}">
            <xm:f>OR(AND($D$94=Tablas!$C$61,$G$94=Tablas!$C$53),AND($D$94=Tablas!$C$61,$G$94=Tablas!$C$54),AND($D$94=Tablas!$C$62,$G$94=Tablas!$C$53),AND($D$94=Tablas!$C$62,$G$94=Tablas!$C$54),AND($D$94=Tablas!$C$62,$G$94=Tablas!$C$56))</xm:f>
            <x14:dxf>
              <fill>
                <patternFill>
                  <bgColor rgb="FFB9E0FF"/>
                </patternFill>
              </fill>
            </x14:dxf>
          </x14:cfRule>
          <xm:sqref>C1381:J1381</xm:sqref>
        </x14:conditionalFormatting>
        <x14:conditionalFormatting xmlns:xm="http://schemas.microsoft.com/office/excel/2006/main">
          <x14:cfRule type="expression" priority="2" id="{769E1FE5-709B-4247-9575-840DF402F321}">
            <xm:f>AND($E$188&lt;&gt;$J$199,OR(AND($D$94=Tablas!$C$61,$G$94=Tablas!$C$53),AND($D$94=Tablas!$C$61,$G$94=Tablas!$C$54),AND($D$94=Tablas!$C$62,$G$94=Tablas!$C$53),AND($D$94=Tablas!$C$62,$G$94=Tablas!$C$54),AND($D$94=Tablas!$C$62,$G$94=Tablas!$C$56)))</xm:f>
            <x14:dxf>
              <fill>
                <patternFill>
                  <bgColor rgb="FFFF9999"/>
                </patternFill>
              </fill>
            </x14:dxf>
          </x14:cfRule>
          <xm:sqref>J1381</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errorTitle="Error " error="Debe ingresar un valor de la lista desplegable." promptTitle="Provincia" prompt="Dato obligatorio.">
          <x14:formula1>
            <xm:f>Tablas!$K$5:$K$28</xm:f>
          </x14:formula1>
          <xm:sqref>D112 D247 D382 D517 D652 D787 D922 D1057 D1192 D1332</xm:sqref>
        </x14:dataValidation>
        <x14:dataValidation type="list" allowBlank="1" showInputMessage="1" showErrorMessage="1" errorTitle="Error" error="Debe ingresar una valor de la lista desplegable." promptTitle="Localidad" prompt="Dato obligatorio.">
          <x14:formula1>
            <xm:f>Tablas!$AQ$4:$AQ$4242</xm:f>
          </x14:formula1>
          <xm:sqref>G115</xm:sqref>
        </x14:dataValidation>
        <x14:dataValidation type="list" allowBlank="1" showInputMessage="1" showErrorMessage="1">
          <x14:formula1>
            <xm:f>Tablas!$C$41:$C$42</xm:f>
          </x14:formula1>
          <xm:sqref>H131 H266 H401 H536 H671 H806 H941 H1076 H1211 H1351</xm:sqref>
        </x14:dataValidation>
        <x14:dataValidation type="list" allowBlank="1" showInputMessage="1" showErrorMessage="1">
          <x14:formula1>
            <xm:f>'Organismos patrocinados'!$D$14:$D$43</xm:f>
          </x14:formula1>
          <xm:sqref>D166:D179 D301:D314 D436:D449 D571:D584 D706:D719 D841:D854 D976:D989 D1111:D1124 D1246:D1259 D1386:D1399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30"/>
  <sheetViews>
    <sheetView workbookViewId="0">
      <selection activeCell="D2" sqref="D2:E2"/>
    </sheetView>
  </sheetViews>
  <sheetFormatPr baseColWidth="10" defaultRowHeight="15" x14ac:dyDescent="0.25"/>
  <cols>
    <col min="2" max="2" width="3.85546875" customWidth="1"/>
    <col min="14" max="14" width="13.42578125" customWidth="1"/>
  </cols>
  <sheetData>
    <row r="2" spans="2:20" x14ac:dyDescent="0.25">
      <c r="B2" s="296" t="s">
        <v>7518</v>
      </c>
      <c r="C2" s="296"/>
      <c r="D2" s="296" t="s">
        <v>9636</v>
      </c>
      <c r="E2" s="296"/>
      <c r="G2" s="314" t="s">
        <v>9370</v>
      </c>
      <c r="H2" s="314"/>
      <c r="I2" s="423">
        <f>'Empresa Cooperativa'!D21</f>
        <v>0</v>
      </c>
      <c r="J2" s="423"/>
      <c r="K2" s="423"/>
      <c r="L2" s="423"/>
      <c r="M2" s="423"/>
      <c r="N2" s="423"/>
      <c r="O2" s="423"/>
    </row>
    <row r="5" spans="2:20" ht="18.75" x14ac:dyDescent="0.3">
      <c r="B5" s="283" t="s">
        <v>9634</v>
      </c>
      <c r="C5" s="283"/>
      <c r="D5" s="283"/>
      <c r="E5" s="283"/>
      <c r="F5" s="283"/>
      <c r="G5" s="283"/>
      <c r="H5" s="283"/>
      <c r="I5" s="283"/>
      <c r="J5" s="283"/>
      <c r="K5" s="283"/>
      <c r="L5" s="283"/>
      <c r="M5" s="283"/>
      <c r="N5" s="190"/>
    </row>
    <row r="9" spans="2:20" x14ac:dyDescent="0.25">
      <c r="C9" s="51"/>
      <c r="O9" s="454" t="s">
        <v>9630</v>
      </c>
      <c r="P9" s="454"/>
      <c r="Q9" s="454"/>
      <c r="R9" s="454"/>
      <c r="S9" s="372"/>
      <c r="T9" s="372"/>
    </row>
    <row r="10" spans="2:20" ht="51" x14ac:dyDescent="0.25">
      <c r="C10" s="217" t="s">
        <v>1</v>
      </c>
      <c r="D10" s="217" t="s">
        <v>7671</v>
      </c>
      <c r="E10" s="217" t="s">
        <v>7663</v>
      </c>
      <c r="F10" s="217" t="s">
        <v>7664</v>
      </c>
      <c r="G10" s="217" t="s">
        <v>7566</v>
      </c>
      <c r="H10" s="217" t="s">
        <v>7567</v>
      </c>
      <c r="I10" s="217" t="s">
        <v>7666</v>
      </c>
      <c r="J10" s="217" t="s">
        <v>7667</v>
      </c>
      <c r="K10" s="223" t="s">
        <v>6</v>
      </c>
      <c r="L10" s="179" t="s">
        <v>7</v>
      </c>
      <c r="M10" s="179" t="s">
        <v>7662</v>
      </c>
      <c r="N10" s="179" t="s">
        <v>9635</v>
      </c>
      <c r="O10" s="179" t="s">
        <v>7559</v>
      </c>
      <c r="P10" s="179" t="s">
        <v>7560</v>
      </c>
      <c r="Q10" s="179" t="s">
        <v>7561</v>
      </c>
      <c r="R10" s="179" t="s">
        <v>1176</v>
      </c>
      <c r="S10" s="224" t="s">
        <v>7562</v>
      </c>
      <c r="T10" s="218" t="s">
        <v>7563</v>
      </c>
    </row>
    <row r="11" spans="2:20" x14ac:dyDescent="0.25">
      <c r="C11" s="178"/>
      <c r="D11" s="178"/>
      <c r="E11" s="178"/>
      <c r="F11" s="178"/>
      <c r="G11" s="178"/>
      <c r="H11" s="178"/>
      <c r="I11" s="178"/>
      <c r="J11" s="178"/>
      <c r="K11" s="178"/>
      <c r="L11" s="178"/>
      <c r="M11" s="194"/>
      <c r="N11" s="194"/>
      <c r="O11" s="194"/>
      <c r="P11" s="194"/>
      <c r="Q11" s="194"/>
      <c r="R11" s="194" t="s">
        <v>9629</v>
      </c>
      <c r="S11" s="194"/>
      <c r="T11" s="194"/>
    </row>
    <row r="12" spans="2:20" x14ac:dyDescent="0.25">
      <c r="C12" s="178"/>
      <c r="D12" s="178"/>
      <c r="E12" s="178"/>
      <c r="F12" s="178"/>
      <c r="G12" s="178"/>
      <c r="H12" s="178"/>
      <c r="I12" s="178"/>
      <c r="J12" s="178"/>
      <c r="K12" s="178"/>
      <c r="L12" s="178"/>
      <c r="M12" s="194"/>
      <c r="N12" s="194"/>
      <c r="O12" s="194"/>
      <c r="P12" s="194"/>
      <c r="Q12" s="194"/>
      <c r="R12" s="194" t="s">
        <v>9629</v>
      </c>
      <c r="S12" s="194"/>
      <c r="T12" s="194"/>
    </row>
    <row r="13" spans="2:20" x14ac:dyDescent="0.25">
      <c r="C13" s="178"/>
      <c r="D13" s="178"/>
      <c r="E13" s="178"/>
      <c r="F13" s="178"/>
      <c r="G13" s="178"/>
      <c r="H13" s="178"/>
      <c r="I13" s="178"/>
      <c r="J13" s="178"/>
      <c r="K13" s="178"/>
      <c r="L13" s="178"/>
      <c r="M13" s="194"/>
      <c r="N13" s="194"/>
      <c r="O13" s="194"/>
      <c r="P13" s="194"/>
      <c r="Q13" s="194"/>
      <c r="R13" s="194" t="s">
        <v>9629</v>
      </c>
      <c r="S13" s="194"/>
      <c r="T13" s="194"/>
    </row>
    <row r="14" spans="2:20" x14ac:dyDescent="0.25">
      <c r="C14" s="178"/>
      <c r="D14" s="178"/>
      <c r="E14" s="178"/>
      <c r="F14" s="178"/>
      <c r="G14" s="178"/>
      <c r="H14" s="178"/>
      <c r="I14" s="178"/>
      <c r="J14" s="178"/>
      <c r="K14" s="178"/>
      <c r="L14" s="178"/>
      <c r="M14" s="194"/>
      <c r="N14" s="194"/>
      <c r="O14" s="194"/>
      <c r="P14" s="194"/>
      <c r="Q14" s="194"/>
      <c r="R14" s="194"/>
      <c r="S14" s="194"/>
      <c r="T14" s="194"/>
    </row>
    <row r="15" spans="2:20" x14ac:dyDescent="0.25">
      <c r="C15" s="178"/>
      <c r="D15" s="178"/>
      <c r="E15" s="178"/>
      <c r="F15" s="178"/>
      <c r="G15" s="178"/>
      <c r="H15" s="178"/>
      <c r="I15" s="178"/>
      <c r="J15" s="178"/>
      <c r="K15" s="178"/>
      <c r="L15" s="178"/>
      <c r="M15" s="194"/>
      <c r="N15" s="194"/>
      <c r="O15" s="194"/>
      <c r="P15" s="194"/>
      <c r="Q15" s="194"/>
      <c r="R15" s="194"/>
      <c r="S15" s="194"/>
      <c r="T15" s="194"/>
    </row>
    <row r="16" spans="2:20" x14ac:dyDescent="0.25">
      <c r="C16" s="178"/>
      <c r="D16" s="178"/>
      <c r="E16" s="178"/>
      <c r="F16" s="178"/>
      <c r="G16" s="178"/>
      <c r="H16" s="178"/>
      <c r="I16" s="178"/>
      <c r="J16" s="178"/>
      <c r="K16" s="178"/>
      <c r="L16" s="178"/>
      <c r="M16" s="194"/>
      <c r="N16" s="194"/>
      <c r="O16" s="194"/>
      <c r="P16" s="194"/>
      <c r="Q16" s="194"/>
      <c r="R16" s="194"/>
      <c r="S16" s="194"/>
      <c r="T16" s="194"/>
    </row>
    <row r="17" spans="3:20" x14ac:dyDescent="0.25">
      <c r="C17" s="178"/>
      <c r="D17" s="178"/>
      <c r="E17" s="178"/>
      <c r="F17" s="178"/>
      <c r="G17" s="178"/>
      <c r="H17" s="178"/>
      <c r="I17" s="178"/>
      <c r="J17" s="178"/>
      <c r="K17" s="178"/>
      <c r="L17" s="178"/>
      <c r="M17" s="194"/>
      <c r="N17" s="194"/>
      <c r="O17" s="194"/>
      <c r="P17" s="194"/>
      <c r="Q17" s="194"/>
      <c r="R17" s="194"/>
      <c r="S17" s="194"/>
      <c r="T17" s="194"/>
    </row>
    <row r="18" spans="3:20" x14ac:dyDescent="0.25">
      <c r="C18" s="178"/>
      <c r="D18" s="178"/>
      <c r="E18" s="178"/>
      <c r="F18" s="178"/>
      <c r="G18" s="178"/>
      <c r="H18" s="178"/>
      <c r="I18" s="178"/>
      <c r="J18" s="178"/>
      <c r="K18" s="178"/>
      <c r="L18" s="178"/>
      <c r="M18" s="194"/>
      <c r="N18" s="194"/>
      <c r="O18" s="194"/>
      <c r="P18" s="194"/>
      <c r="Q18" s="194"/>
      <c r="R18" s="194"/>
      <c r="S18" s="194"/>
      <c r="T18" s="194"/>
    </row>
    <row r="19" spans="3:20" x14ac:dyDescent="0.25">
      <c r="C19" s="178"/>
      <c r="D19" s="178"/>
      <c r="E19" s="178"/>
      <c r="F19" s="178"/>
      <c r="G19" s="178"/>
      <c r="H19" s="178"/>
      <c r="I19" s="178"/>
      <c r="J19" s="178"/>
      <c r="K19" s="178"/>
      <c r="L19" s="178"/>
      <c r="M19" s="194"/>
      <c r="N19" s="194"/>
      <c r="O19" s="194"/>
      <c r="P19" s="194"/>
      <c r="Q19" s="194"/>
      <c r="R19" s="194"/>
      <c r="S19" s="194"/>
      <c r="T19" s="194"/>
    </row>
    <row r="20" spans="3:20" x14ac:dyDescent="0.25">
      <c r="C20" s="178"/>
      <c r="D20" s="178"/>
      <c r="E20" s="178"/>
      <c r="F20" s="178"/>
      <c r="G20" s="178"/>
      <c r="H20" s="178"/>
      <c r="I20" s="178"/>
      <c r="J20" s="178"/>
      <c r="K20" s="178"/>
      <c r="L20" s="178"/>
      <c r="M20" s="194"/>
      <c r="N20" s="194"/>
      <c r="O20" s="194"/>
      <c r="P20" s="194"/>
      <c r="Q20" s="194"/>
      <c r="R20" s="194"/>
      <c r="S20" s="194"/>
      <c r="T20" s="194"/>
    </row>
    <row r="21" spans="3:20" x14ac:dyDescent="0.25">
      <c r="C21" s="178"/>
      <c r="D21" s="178"/>
      <c r="E21" s="178"/>
      <c r="F21" s="178"/>
      <c r="G21" s="178"/>
      <c r="H21" s="178"/>
      <c r="I21" s="178"/>
      <c r="J21" s="178"/>
      <c r="K21" s="178"/>
      <c r="L21" s="178"/>
      <c r="M21" s="194"/>
      <c r="N21" s="194"/>
      <c r="O21" s="194"/>
      <c r="P21" s="194"/>
      <c r="Q21" s="194"/>
      <c r="R21" s="194"/>
      <c r="S21" s="194"/>
      <c r="T21" s="194"/>
    </row>
    <row r="22" spans="3:20" x14ac:dyDescent="0.25">
      <c r="C22" s="178"/>
      <c r="D22" s="178"/>
      <c r="E22" s="178"/>
      <c r="F22" s="178"/>
      <c r="G22" s="178"/>
      <c r="H22" s="178"/>
      <c r="I22" s="178"/>
      <c r="J22" s="178"/>
      <c r="K22" s="178"/>
      <c r="L22" s="178"/>
      <c r="M22" s="194"/>
      <c r="N22" s="194"/>
      <c r="O22" s="194"/>
      <c r="P22" s="194"/>
      <c r="Q22" s="194"/>
      <c r="R22" s="194"/>
      <c r="S22" s="194"/>
      <c r="T22" s="194"/>
    </row>
    <row r="23" spans="3:20" x14ac:dyDescent="0.25">
      <c r="C23" s="178"/>
      <c r="D23" s="178"/>
      <c r="E23" s="178"/>
      <c r="F23" s="178"/>
      <c r="G23" s="178"/>
      <c r="H23" s="178"/>
      <c r="I23" s="178"/>
      <c r="J23" s="178"/>
      <c r="K23" s="178"/>
      <c r="L23" s="178"/>
      <c r="M23" s="194"/>
      <c r="N23" s="194"/>
      <c r="O23" s="194"/>
      <c r="P23" s="194"/>
      <c r="Q23" s="194"/>
      <c r="R23" s="194"/>
      <c r="S23" s="194"/>
      <c r="T23" s="194"/>
    </row>
    <row r="24" spans="3:20" x14ac:dyDescent="0.25">
      <c r="C24" s="178"/>
      <c r="D24" s="178"/>
      <c r="E24" s="178"/>
      <c r="F24" s="178"/>
      <c r="G24" s="178"/>
      <c r="H24" s="178"/>
      <c r="I24" s="178"/>
      <c r="J24" s="178"/>
      <c r="K24" s="178"/>
      <c r="L24" s="178"/>
      <c r="M24" s="194"/>
      <c r="N24" s="194"/>
      <c r="O24" s="178"/>
      <c r="P24" s="194"/>
      <c r="Q24" s="194"/>
      <c r="R24" s="194"/>
      <c r="S24" s="194"/>
      <c r="T24" s="194"/>
    </row>
    <row r="25" spans="3:20" x14ac:dyDescent="0.25">
      <c r="C25" s="194"/>
      <c r="D25" s="194"/>
      <c r="E25" s="194"/>
      <c r="F25" s="194"/>
      <c r="G25" s="194"/>
      <c r="H25" s="194"/>
      <c r="I25" s="194"/>
      <c r="J25" s="178"/>
      <c r="K25" s="178"/>
      <c r="L25" s="178"/>
      <c r="M25" s="194"/>
      <c r="N25" s="194"/>
      <c r="O25" s="178"/>
      <c r="P25" s="194"/>
      <c r="Q25" s="194"/>
      <c r="R25" s="194"/>
      <c r="S25" s="194"/>
      <c r="T25" s="194"/>
    </row>
    <row r="26" spans="3:20" x14ac:dyDescent="0.25">
      <c r="C26" s="194"/>
      <c r="D26" s="194"/>
      <c r="E26" s="194"/>
      <c r="F26" s="194"/>
      <c r="G26" s="194"/>
      <c r="H26" s="194"/>
      <c r="I26" s="194"/>
      <c r="J26" s="178"/>
      <c r="K26" s="178"/>
      <c r="L26" s="178"/>
      <c r="M26" s="194"/>
      <c r="N26" s="194"/>
      <c r="O26" s="178"/>
      <c r="P26" s="194"/>
      <c r="Q26" s="194"/>
      <c r="R26" s="194"/>
      <c r="S26" s="194"/>
      <c r="T26" s="194"/>
    </row>
    <row r="27" spans="3:20" x14ac:dyDescent="0.25">
      <c r="C27" s="194"/>
      <c r="D27" s="194"/>
      <c r="E27" s="194"/>
      <c r="F27" s="194"/>
      <c r="G27" s="194"/>
      <c r="H27" s="194"/>
      <c r="I27" s="194"/>
      <c r="J27" s="178"/>
      <c r="K27" s="178"/>
      <c r="L27" s="178"/>
      <c r="M27" s="194"/>
      <c r="N27" s="194"/>
      <c r="O27" s="178"/>
      <c r="P27" s="194"/>
      <c r="Q27" s="194"/>
      <c r="R27" s="194"/>
      <c r="S27" s="194"/>
      <c r="T27" s="194"/>
    </row>
    <row r="28" spans="3:20" x14ac:dyDescent="0.25">
      <c r="C28" s="178"/>
      <c r="D28" s="178"/>
      <c r="E28" s="178"/>
      <c r="F28" s="178"/>
      <c r="G28" s="178"/>
      <c r="H28" s="178"/>
      <c r="I28" s="178"/>
      <c r="J28" s="178"/>
      <c r="K28" s="178"/>
      <c r="L28" s="178"/>
      <c r="M28" s="194"/>
      <c r="N28" s="194"/>
      <c r="O28" s="178"/>
      <c r="P28" s="194"/>
      <c r="Q28" s="194"/>
      <c r="R28" s="194"/>
      <c r="S28" s="194"/>
      <c r="T28" s="194"/>
    </row>
    <row r="29" spans="3:20" x14ac:dyDescent="0.25">
      <c r="C29" s="178"/>
      <c r="D29" s="178"/>
      <c r="E29" s="178"/>
      <c r="F29" s="178"/>
      <c r="G29" s="178"/>
      <c r="H29" s="178"/>
      <c r="I29" s="178"/>
      <c r="J29" s="178"/>
      <c r="K29" s="178"/>
      <c r="L29" s="178"/>
      <c r="M29" s="194"/>
      <c r="N29" s="194"/>
      <c r="O29" s="178"/>
      <c r="P29" s="194"/>
      <c r="Q29" s="194"/>
      <c r="R29" s="194"/>
      <c r="S29" s="194"/>
      <c r="T29" s="194"/>
    </row>
    <row r="30" spans="3:20" x14ac:dyDescent="0.25">
      <c r="C30" s="178"/>
      <c r="D30" s="178"/>
      <c r="E30" s="178"/>
      <c r="F30" s="178"/>
      <c r="G30" s="178"/>
      <c r="H30" s="178"/>
      <c r="I30" s="178"/>
      <c r="J30" s="178"/>
      <c r="K30" s="178"/>
      <c r="L30" s="178"/>
      <c r="M30" s="194"/>
      <c r="N30" s="194"/>
      <c r="O30" s="178"/>
      <c r="P30" s="194"/>
      <c r="Q30" s="194"/>
      <c r="R30" s="194"/>
      <c r="S30" s="194"/>
      <c r="T30" s="194"/>
    </row>
  </sheetData>
  <sheetProtection algorithmName="SHA-512" hashValue="UgAziLDIRvIYkKszZHE0nS2/K2j4V/QEvx95LhL695VHscB0DtylkiDmtT/24EYNb3TV9R4eV5+a21GjisWStQ==" saltValue="v2E6EmLRT9xkC2daBR6yag==" spinCount="100000" sheet="1" objects="1" scenarios="1"/>
  <mergeCells count="6">
    <mergeCell ref="B2:C2"/>
    <mergeCell ref="B5:M5"/>
    <mergeCell ref="O9:T9"/>
    <mergeCell ref="D2:E2"/>
    <mergeCell ref="G2:H2"/>
    <mergeCell ref="I2:O2"/>
  </mergeCells>
  <conditionalFormatting sqref="D11">
    <cfRule type="expression" dxfId="94" priority="1">
      <formula>AND(C11&gt;0,D11=0)</formula>
    </cfRule>
  </conditionalFormatting>
  <dataValidations count="4">
    <dataValidation type="textLength" allowBlank="1" showInputMessage="1" showErrorMessage="1" sqref="C11:C24 C28:C30">
      <formula1>11</formula1>
      <formula2>11</formula2>
    </dataValidation>
    <dataValidation type="textLength" allowBlank="1" showInputMessage="1" showErrorMessage="1" sqref="D28:D30 D11:D24">
      <formula1>5</formula1>
      <formula2>255</formula2>
    </dataValidation>
    <dataValidation type="textLength" allowBlank="1" showInputMessage="1" showErrorMessage="1" sqref="G28:G30 G24">
      <formula1>0</formula1>
      <formula2>1500</formula2>
    </dataValidation>
    <dataValidation type="textLength" allowBlank="1" showInputMessage="1" showErrorMessage="1" sqref="H24 G11:G23 J11:L23 H28:H30 K24:L30 O24:O30">
      <formula1>0</formula1>
      <formula2>255</formula2>
    </dataValidation>
  </dataValidations>
  <hyperlinks>
    <hyperlink ref="B2:C2" location="Menu!C7" display="Volver al menu"/>
    <hyperlink ref="D2:E2" location="Fortalecimiento!A1" display="Siguiente formulario"/>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showInputMessage="1" showErrorMessage="1">
          <x14:formula1>
            <xm:f>Tablas!$C$103:$C$105</xm:f>
          </x14:formula1>
          <xm:sqref>M11:M30</xm:sqref>
        </x14:dataValidation>
        <x14:dataValidation type="list" allowBlank="1" showInputMessage="1" showErrorMessage="1">
          <x14:formula1>
            <xm:f>Tablas!$K$5:$K$28</xm:f>
          </x14:formula1>
          <xm:sqref>H11:H23 I24</xm:sqref>
        </x14:dataValidation>
        <x14:dataValidation type="list" showInputMessage="1" showErrorMessage="1">
          <x14:formula1>
            <xm:f>Tablas!$R$4:$R$2397</xm:f>
          </x14:formula1>
          <xm:sqref>I11:I23 J24:J30</xm:sqref>
        </x14:dataValidation>
        <x14:dataValidation type="list" showInputMessage="1" showErrorMessage="1">
          <x14:formula1>
            <xm:f>'Formacion Profesional'!$C$10:$C$49</xm:f>
          </x14:formula1>
          <xm:sqref>N11:N30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394"/>
  <sheetViews>
    <sheetView zoomScale="90" zoomScaleNormal="90" workbookViewId="0">
      <selection activeCell="D2" sqref="D2"/>
    </sheetView>
  </sheetViews>
  <sheetFormatPr baseColWidth="10" defaultRowHeight="15" x14ac:dyDescent="0.25"/>
  <cols>
    <col min="2" max="2" width="4.85546875" customWidth="1"/>
    <col min="3" max="3" width="19" customWidth="1"/>
    <col min="4" max="4" width="21.5703125" customWidth="1"/>
    <col min="5" max="5" width="17.42578125" customWidth="1"/>
    <col min="6" max="6" width="22.140625" customWidth="1"/>
    <col min="7" max="7" width="17.85546875" customWidth="1"/>
    <col min="8" max="8" width="26" customWidth="1"/>
    <col min="9" max="9" width="22" customWidth="1"/>
  </cols>
  <sheetData>
    <row r="2" spans="2:14" x14ac:dyDescent="0.25">
      <c r="B2" s="272" t="s">
        <v>7518</v>
      </c>
      <c r="C2" s="272"/>
      <c r="D2" s="31" t="s">
        <v>9636</v>
      </c>
      <c r="F2" s="314" t="s">
        <v>9370</v>
      </c>
      <c r="G2" s="314"/>
      <c r="H2" s="423">
        <f>'Empresa Cooperativa'!D21</f>
        <v>0</v>
      </c>
      <c r="I2" s="423"/>
      <c r="J2" s="423"/>
      <c r="K2" s="423"/>
      <c r="L2" s="423"/>
      <c r="M2" s="423"/>
      <c r="N2" s="423"/>
    </row>
    <row r="5" spans="2:14" ht="18.75" x14ac:dyDescent="0.3">
      <c r="B5" s="283" t="s">
        <v>9331</v>
      </c>
      <c r="C5" s="283"/>
      <c r="D5" s="283"/>
      <c r="E5" s="283"/>
      <c r="F5" s="283"/>
      <c r="G5" s="283"/>
      <c r="H5" s="283"/>
      <c r="I5" s="283"/>
      <c r="J5" s="283"/>
      <c r="K5" s="283"/>
      <c r="L5" s="283"/>
      <c r="M5" s="283"/>
    </row>
    <row r="7" spans="2:14" x14ac:dyDescent="0.25">
      <c r="C7" s="455" t="s">
        <v>9371</v>
      </c>
      <c r="D7" s="455"/>
      <c r="E7" s="455"/>
      <c r="F7" s="152" t="s">
        <v>9397</v>
      </c>
      <c r="G7" s="455" t="s">
        <v>7688</v>
      </c>
      <c r="H7" s="455"/>
      <c r="I7" s="455" t="s">
        <v>9372</v>
      </c>
      <c r="J7" s="455"/>
    </row>
    <row r="8" spans="2:14" x14ac:dyDescent="0.25">
      <c r="C8" s="456" t="str">
        <f>IF(D34&gt;0,+D36,"")</f>
        <v/>
      </c>
      <c r="D8" s="456"/>
      <c r="E8" s="456"/>
      <c r="F8" s="71" t="str">
        <f>IF(D34&gt;0,+D38,"")</f>
        <v/>
      </c>
      <c r="G8" s="457">
        <f>F247</f>
        <v>0</v>
      </c>
      <c r="H8" s="457"/>
      <c r="I8" s="458" t="s">
        <v>9398</v>
      </c>
      <c r="J8" s="458"/>
    </row>
    <row r="9" spans="2:14" x14ac:dyDescent="0.25">
      <c r="C9" s="456" t="str">
        <f>IF(D272&gt;0,+D274,"")</f>
        <v/>
      </c>
      <c r="D9" s="456"/>
      <c r="E9" s="456"/>
      <c r="F9" s="71" t="str">
        <f>IF(D272&gt;0,+D276,"")</f>
        <v/>
      </c>
      <c r="G9" s="457">
        <f>+F485</f>
        <v>0</v>
      </c>
      <c r="H9" s="457"/>
      <c r="I9" s="458" t="s">
        <v>9399</v>
      </c>
      <c r="J9" s="458"/>
    </row>
    <row r="10" spans="2:14" x14ac:dyDescent="0.25">
      <c r="C10" s="456" t="str">
        <f>IF(D510&gt;0,+D512,"")</f>
        <v/>
      </c>
      <c r="D10" s="456"/>
      <c r="E10" s="456"/>
      <c r="F10" s="71" t="str">
        <f>IF(D510&gt;0,+D514,"")</f>
        <v/>
      </c>
      <c r="G10" s="457">
        <f>+F723</f>
        <v>0</v>
      </c>
      <c r="H10" s="457"/>
      <c r="I10" s="458" t="s">
        <v>9400</v>
      </c>
      <c r="J10" s="458"/>
    </row>
    <row r="11" spans="2:14" x14ac:dyDescent="0.25">
      <c r="C11" s="456" t="str">
        <f>IF(D748&gt;0,+D750,"")</f>
        <v/>
      </c>
      <c r="D11" s="456"/>
      <c r="E11" s="456"/>
      <c r="F11" s="71" t="str">
        <f>IF(D748&gt;0,+D752,"")</f>
        <v/>
      </c>
      <c r="G11" s="457">
        <f>+F961</f>
        <v>0</v>
      </c>
      <c r="H11" s="457"/>
      <c r="I11" s="458" t="s">
        <v>9401</v>
      </c>
      <c r="J11" s="458"/>
    </row>
    <row r="12" spans="2:14" x14ac:dyDescent="0.25">
      <c r="C12" s="456" t="str">
        <f>IF(D986&gt;0,+D988,"")</f>
        <v/>
      </c>
      <c r="D12" s="456"/>
      <c r="E12" s="456"/>
      <c r="F12" s="71" t="str">
        <f>IF(D986&gt;0,+D990,"")</f>
        <v/>
      </c>
      <c r="G12" s="459">
        <f>+F1199</f>
        <v>0</v>
      </c>
      <c r="H12" s="460"/>
      <c r="I12" s="458" t="s">
        <v>9402</v>
      </c>
      <c r="J12" s="458"/>
    </row>
    <row r="13" spans="2:14" x14ac:dyDescent="0.25">
      <c r="C13" s="456" t="str">
        <f>IF(D1224&gt;0,+D1226,"")</f>
        <v/>
      </c>
      <c r="D13" s="456"/>
      <c r="E13" s="456"/>
      <c r="F13" s="71" t="str">
        <f>IF(D1224&gt;0,+D1228,"")</f>
        <v/>
      </c>
      <c r="G13" s="457">
        <f>+F1437</f>
        <v>0</v>
      </c>
      <c r="H13" s="457"/>
      <c r="I13" s="458" t="s">
        <v>9403</v>
      </c>
      <c r="J13" s="458"/>
    </row>
    <row r="14" spans="2:14" x14ac:dyDescent="0.25">
      <c r="C14" s="456" t="str">
        <f>IF(D1461&gt;0,+D1463,"")</f>
        <v/>
      </c>
      <c r="D14" s="456"/>
      <c r="E14" s="456"/>
      <c r="F14" s="71" t="str">
        <f>IF(D1461&gt;0,+D1465,"")</f>
        <v/>
      </c>
      <c r="G14" s="457">
        <f>+F1675</f>
        <v>0</v>
      </c>
      <c r="H14" s="457"/>
      <c r="I14" s="458" t="s">
        <v>9404</v>
      </c>
      <c r="J14" s="458"/>
    </row>
    <row r="15" spans="2:14" x14ac:dyDescent="0.25">
      <c r="C15" s="456" t="str">
        <f>IF(D1700&gt;0,+D1702,"")</f>
        <v/>
      </c>
      <c r="D15" s="456"/>
      <c r="E15" s="456"/>
      <c r="F15" s="71" t="str">
        <f>IF(D1700&gt;0,+D1704,"")</f>
        <v/>
      </c>
      <c r="G15" s="457">
        <f>+F1913</f>
        <v>0</v>
      </c>
      <c r="H15" s="457"/>
      <c r="I15" s="458" t="s">
        <v>9405</v>
      </c>
      <c r="J15" s="458"/>
    </row>
    <row r="16" spans="2:14" x14ac:dyDescent="0.25">
      <c r="C16" s="456" t="str">
        <f>IF(D1938&gt;0,D1940,"")</f>
        <v/>
      </c>
      <c r="D16" s="456"/>
      <c r="E16" s="456"/>
      <c r="F16" s="71" t="str">
        <f>IF(D1938&gt;0,D1942,"")</f>
        <v/>
      </c>
      <c r="G16" s="457">
        <f>F2151</f>
        <v>0</v>
      </c>
      <c r="H16" s="457"/>
      <c r="I16" s="458" t="s">
        <v>9406</v>
      </c>
      <c r="J16" s="458"/>
    </row>
    <row r="17" spans="2:13" x14ac:dyDescent="0.25">
      <c r="C17" s="456" t="str">
        <f>IF(D2176&gt;0,+D2178,"")</f>
        <v/>
      </c>
      <c r="D17" s="456"/>
      <c r="E17" s="456"/>
      <c r="F17" s="71" t="str">
        <f>IF(D2176&gt;0,+D2180,"")</f>
        <v/>
      </c>
      <c r="G17" s="457">
        <f>+F2384</f>
        <v>0</v>
      </c>
      <c r="H17" s="457"/>
      <c r="I17" s="458" t="s">
        <v>9407</v>
      </c>
      <c r="J17" s="458"/>
    </row>
    <row r="30" spans="2:13" x14ac:dyDescent="0.25">
      <c r="B30" s="474" t="s">
        <v>9408</v>
      </c>
      <c r="C30" s="474"/>
      <c r="D30" s="474"/>
    </row>
    <row r="32" spans="2:13" ht="15.75" x14ac:dyDescent="0.25">
      <c r="B32" s="271" t="s">
        <v>9380</v>
      </c>
      <c r="C32" s="271"/>
      <c r="D32" s="271"/>
      <c r="E32" s="271"/>
      <c r="F32" s="271"/>
      <c r="G32" s="271"/>
      <c r="H32" s="271"/>
      <c r="I32" s="271"/>
      <c r="J32" s="271"/>
      <c r="K32" s="271"/>
      <c r="L32" s="271"/>
      <c r="M32" s="271"/>
    </row>
    <row r="34" spans="2:13" x14ac:dyDescent="0.25">
      <c r="C34" s="98" t="s">
        <v>7556</v>
      </c>
      <c r="D34" s="32"/>
    </row>
    <row r="36" spans="2:13" x14ac:dyDescent="0.25">
      <c r="C36" s="99" t="s">
        <v>7557</v>
      </c>
      <c r="D36" s="276"/>
      <c r="E36" s="277"/>
      <c r="F36" s="277"/>
      <c r="G36" s="277"/>
      <c r="H36" s="277"/>
      <c r="I36" s="277"/>
      <c r="J36" s="277"/>
      <c r="K36" s="277"/>
      <c r="L36" s="278"/>
    </row>
    <row r="38" spans="2:13" x14ac:dyDescent="0.25">
      <c r="C38" s="20" t="s">
        <v>9373</v>
      </c>
      <c r="D38" s="276"/>
      <c r="E38" s="278"/>
    </row>
    <row r="41" spans="2:13" ht="15.75" x14ac:dyDescent="0.25">
      <c r="B41" s="271" t="s">
        <v>9381</v>
      </c>
      <c r="C41" s="271"/>
      <c r="D41" s="271"/>
      <c r="E41" s="271"/>
      <c r="F41" s="271"/>
      <c r="G41" s="271"/>
      <c r="H41" s="271"/>
      <c r="I41" s="271"/>
      <c r="J41" s="271"/>
      <c r="K41" s="271"/>
      <c r="L41" s="271"/>
      <c r="M41" s="271"/>
    </row>
    <row r="44" spans="2:13" x14ac:dyDescent="0.25">
      <c r="C44" s="98" t="s">
        <v>7566</v>
      </c>
      <c r="D44" s="274"/>
      <c r="E44" s="282"/>
      <c r="F44" s="282"/>
      <c r="G44" s="282"/>
      <c r="H44" s="282"/>
      <c r="I44" s="282"/>
      <c r="J44" s="282"/>
      <c r="K44" s="282"/>
      <c r="L44" s="275"/>
    </row>
    <row r="46" spans="2:13" hidden="1" x14ac:dyDescent="0.25">
      <c r="D46" s="19" t="e">
        <f>VLOOKUP(D47,Tablas!$K$3:$L$29,2,FALSE)</f>
        <v>#N/A</v>
      </c>
    </row>
    <row r="47" spans="2:13" x14ac:dyDescent="0.25">
      <c r="C47" s="98" t="s">
        <v>7567</v>
      </c>
      <c r="D47" s="33"/>
      <c r="F47" s="98" t="s">
        <v>7568</v>
      </c>
      <c r="G47" s="33"/>
      <c r="I47" s="98" t="s">
        <v>7569</v>
      </c>
      <c r="J47" s="289"/>
      <c r="K47" s="289"/>
    </row>
    <row r="48" spans="2:13" hidden="1" x14ac:dyDescent="0.25">
      <c r="C48" s="20"/>
      <c r="D48" s="27"/>
      <c r="G48" s="27"/>
      <c r="K48" s="146"/>
      <c r="L48" s="146"/>
    </row>
    <row r="49" spans="2:13" x14ac:dyDescent="0.25">
      <c r="D49" s="19" t="str">
        <f>IF( D47&gt;0,VLOOKUP(D47,Tablas!$K$4:$M$29,3,FALSE),"")</f>
        <v/>
      </c>
    </row>
    <row r="50" spans="2:13" x14ac:dyDescent="0.25">
      <c r="C50" s="98" t="s">
        <v>7570</v>
      </c>
      <c r="D50" s="33"/>
      <c r="F50" s="98" t="s">
        <v>9226</v>
      </c>
      <c r="G50" s="33"/>
      <c r="I50" s="98" t="s">
        <v>1180</v>
      </c>
      <c r="J50" s="469" t="str">
        <f>IF(G47&gt;0,VLOOKUP(G47,Tabla4[[Muni_Desc]:[AT_desc]],3,FALSE),"")</f>
        <v/>
      </c>
      <c r="K50" s="470"/>
    </row>
    <row r="54" spans="2:13" x14ac:dyDescent="0.25">
      <c r="D54" s="273" t="s">
        <v>8</v>
      </c>
      <c r="E54" s="273"/>
      <c r="F54" s="273"/>
      <c r="G54" s="273"/>
      <c r="H54" s="273"/>
      <c r="I54" s="273"/>
    </row>
    <row r="56" spans="2:13" x14ac:dyDescent="0.25">
      <c r="D56" s="97" t="s">
        <v>7559</v>
      </c>
      <c r="E56" s="97" t="s">
        <v>7560</v>
      </c>
      <c r="F56" s="97" t="s">
        <v>7561</v>
      </c>
      <c r="G56" s="97" t="s">
        <v>1176</v>
      </c>
      <c r="H56" s="97" t="s">
        <v>7562</v>
      </c>
      <c r="I56" s="97" t="s">
        <v>7563</v>
      </c>
    </row>
    <row r="57" spans="2:13" x14ac:dyDescent="0.25">
      <c r="D57" s="35"/>
      <c r="E57" s="35"/>
      <c r="F57" s="35"/>
      <c r="G57" s="36" t="str">
        <f>MID(F57,3,8)</f>
        <v/>
      </c>
      <c r="H57" s="35"/>
      <c r="I57" s="35"/>
    </row>
    <row r="58" spans="2:13" x14ac:dyDescent="0.25">
      <c r="D58" s="35"/>
      <c r="E58" s="35"/>
      <c r="F58" s="35"/>
      <c r="G58" s="36" t="str">
        <f>MID(F58,3,8)</f>
        <v/>
      </c>
      <c r="H58" s="35"/>
      <c r="I58" s="35"/>
    </row>
    <row r="59" spans="2:13" x14ac:dyDescent="0.25">
      <c r="D59" s="35"/>
      <c r="E59" s="35"/>
      <c r="F59" s="35"/>
      <c r="G59" s="36" t="str">
        <f>MID(F59,3,8)</f>
        <v/>
      </c>
      <c r="H59" s="35"/>
      <c r="I59" s="35"/>
    </row>
    <row r="62" spans="2:13" ht="15.75" x14ac:dyDescent="0.25">
      <c r="B62" s="271" t="s">
        <v>9383</v>
      </c>
      <c r="C62" s="271"/>
      <c r="D62" s="271"/>
      <c r="E62" s="271"/>
      <c r="F62" s="271"/>
      <c r="G62" s="271"/>
      <c r="H62" s="271"/>
      <c r="I62" s="271"/>
      <c r="J62" s="271"/>
      <c r="K62" s="271"/>
      <c r="L62" s="271"/>
      <c r="M62" s="271"/>
    </row>
    <row r="64" spans="2:13" x14ac:dyDescent="0.25">
      <c r="C64" s="288" t="s">
        <v>9382</v>
      </c>
      <c r="D64" s="288"/>
      <c r="E64" s="288"/>
      <c r="F64" s="288"/>
    </row>
    <row r="65" spans="3:12" x14ac:dyDescent="0.25">
      <c r="C65" s="423" t="s">
        <v>9384</v>
      </c>
      <c r="D65" s="423"/>
      <c r="E65" s="423"/>
      <c r="F65" s="423"/>
      <c r="G65" s="423"/>
      <c r="H65" s="423"/>
      <c r="I65" s="423"/>
      <c r="J65" s="423"/>
      <c r="K65" s="423"/>
      <c r="L65" s="423"/>
    </row>
    <row r="66" spans="3:12" x14ac:dyDescent="0.25">
      <c r="C66" s="423"/>
      <c r="D66" s="423"/>
      <c r="E66" s="423"/>
      <c r="F66" s="423"/>
      <c r="G66" s="423"/>
      <c r="H66" s="423"/>
      <c r="I66" s="423"/>
      <c r="J66" s="423"/>
      <c r="K66" s="423"/>
      <c r="L66" s="423"/>
    </row>
    <row r="68" spans="3:12" x14ac:dyDescent="0.25">
      <c r="C68" s="461"/>
      <c r="D68" s="462"/>
      <c r="E68" s="462"/>
      <c r="F68" s="462"/>
      <c r="G68" s="462"/>
      <c r="H68" s="462"/>
      <c r="I68" s="462"/>
      <c r="J68" s="462"/>
      <c r="K68" s="462"/>
      <c r="L68" s="463"/>
    </row>
    <row r="69" spans="3:12" x14ac:dyDescent="0.25">
      <c r="C69" s="464"/>
      <c r="D69" s="304"/>
      <c r="E69" s="304"/>
      <c r="F69" s="304"/>
      <c r="G69" s="304"/>
      <c r="H69" s="304"/>
      <c r="I69" s="304"/>
      <c r="J69" s="304"/>
      <c r="K69" s="304"/>
      <c r="L69" s="465"/>
    </row>
    <row r="70" spans="3:12" x14ac:dyDescent="0.25">
      <c r="C70" s="464"/>
      <c r="D70" s="304"/>
      <c r="E70" s="304"/>
      <c r="F70" s="304"/>
      <c r="G70" s="304"/>
      <c r="H70" s="304"/>
      <c r="I70" s="304"/>
      <c r="J70" s="304"/>
      <c r="K70" s="304"/>
      <c r="L70" s="465"/>
    </row>
    <row r="71" spans="3:12" x14ac:dyDescent="0.25">
      <c r="C71" s="464"/>
      <c r="D71" s="304"/>
      <c r="E71" s="304"/>
      <c r="F71" s="304"/>
      <c r="G71" s="304"/>
      <c r="H71" s="304"/>
      <c r="I71" s="304"/>
      <c r="J71" s="304"/>
      <c r="K71" s="304"/>
      <c r="L71" s="465"/>
    </row>
    <row r="72" spans="3:12" x14ac:dyDescent="0.25">
      <c r="C72" s="464"/>
      <c r="D72" s="304"/>
      <c r="E72" s="304"/>
      <c r="F72" s="304"/>
      <c r="G72" s="304"/>
      <c r="H72" s="304"/>
      <c r="I72" s="304"/>
      <c r="J72" s="304"/>
      <c r="K72" s="304"/>
      <c r="L72" s="465"/>
    </row>
    <row r="73" spans="3:12" x14ac:dyDescent="0.25">
      <c r="C73" s="466"/>
      <c r="D73" s="467"/>
      <c r="E73" s="467"/>
      <c r="F73" s="467"/>
      <c r="G73" s="467"/>
      <c r="H73" s="467"/>
      <c r="I73" s="467"/>
      <c r="J73" s="467"/>
      <c r="K73" s="467"/>
      <c r="L73" s="468"/>
    </row>
    <row r="76" spans="3:12" x14ac:dyDescent="0.25">
      <c r="C76" s="288" t="s">
        <v>9385</v>
      </c>
      <c r="D76" s="288"/>
      <c r="E76" s="288"/>
      <c r="F76" s="288"/>
    </row>
    <row r="77" spans="3:12" x14ac:dyDescent="0.25">
      <c r="C77" s="423" t="s">
        <v>9386</v>
      </c>
      <c r="D77" s="423"/>
      <c r="E77" s="423"/>
      <c r="F77" s="423"/>
      <c r="G77" s="423"/>
      <c r="H77" s="423"/>
      <c r="I77" s="423"/>
      <c r="J77" s="423"/>
      <c r="K77" s="423"/>
      <c r="L77" s="423"/>
    </row>
    <row r="79" spans="3:12" x14ac:dyDescent="0.25">
      <c r="C79" s="461"/>
      <c r="D79" s="462"/>
      <c r="E79" s="462"/>
      <c r="F79" s="462"/>
      <c r="G79" s="462"/>
      <c r="H79" s="462"/>
      <c r="I79" s="462"/>
      <c r="J79" s="462"/>
      <c r="K79" s="462"/>
      <c r="L79" s="463"/>
    </row>
    <row r="80" spans="3:12" x14ac:dyDescent="0.25">
      <c r="C80" s="464"/>
      <c r="D80" s="304"/>
      <c r="E80" s="304"/>
      <c r="F80" s="304"/>
      <c r="G80" s="304"/>
      <c r="H80" s="304"/>
      <c r="I80" s="304"/>
      <c r="J80" s="304"/>
      <c r="K80" s="304"/>
      <c r="L80" s="465"/>
    </row>
    <row r="81" spans="2:13" x14ac:dyDescent="0.25">
      <c r="C81" s="464"/>
      <c r="D81" s="304"/>
      <c r="E81" s="304"/>
      <c r="F81" s="304"/>
      <c r="G81" s="304"/>
      <c r="H81" s="304"/>
      <c r="I81" s="304"/>
      <c r="J81" s="304"/>
      <c r="K81" s="304"/>
      <c r="L81" s="465"/>
    </row>
    <row r="82" spans="2:13" x14ac:dyDescent="0.25">
      <c r="C82" s="464"/>
      <c r="D82" s="304"/>
      <c r="E82" s="304"/>
      <c r="F82" s="304"/>
      <c r="G82" s="304"/>
      <c r="H82" s="304"/>
      <c r="I82" s="304"/>
      <c r="J82" s="304"/>
      <c r="K82" s="304"/>
      <c r="L82" s="465"/>
    </row>
    <row r="83" spans="2:13" x14ac:dyDescent="0.25">
      <c r="C83" s="464"/>
      <c r="D83" s="304"/>
      <c r="E83" s="304"/>
      <c r="F83" s="304"/>
      <c r="G83" s="304"/>
      <c r="H83" s="304"/>
      <c r="I83" s="304"/>
      <c r="J83" s="304"/>
      <c r="K83" s="304"/>
      <c r="L83" s="465"/>
    </row>
    <row r="84" spans="2:13" x14ac:dyDescent="0.25">
      <c r="C84" s="466"/>
      <c r="D84" s="467"/>
      <c r="E84" s="467"/>
      <c r="F84" s="467"/>
      <c r="G84" s="467"/>
      <c r="H84" s="467"/>
      <c r="I84" s="467"/>
      <c r="J84" s="467"/>
      <c r="K84" s="467"/>
      <c r="L84" s="468"/>
    </row>
    <row r="86" spans="2:13" ht="15.75" x14ac:dyDescent="0.25">
      <c r="B86" s="271" t="s">
        <v>9387</v>
      </c>
      <c r="C86" s="271"/>
      <c r="D86" s="271"/>
      <c r="E86" s="271"/>
      <c r="F86" s="271"/>
      <c r="G86" s="271"/>
      <c r="H86" s="271"/>
      <c r="I86" s="271"/>
      <c r="J86" s="271"/>
      <c r="K86" s="271"/>
      <c r="L86" s="271"/>
      <c r="M86" s="271"/>
    </row>
    <row r="88" spans="2:13" ht="30" x14ac:dyDescent="0.25">
      <c r="C88" s="149" t="s">
        <v>9389</v>
      </c>
      <c r="D88" s="149" t="s">
        <v>9388</v>
      </c>
      <c r="E88" s="149" t="s">
        <v>9390</v>
      </c>
      <c r="F88" s="149" t="s">
        <v>9391</v>
      </c>
      <c r="G88" s="149" t="s">
        <v>7586</v>
      </c>
      <c r="H88" s="149" t="s">
        <v>9392</v>
      </c>
      <c r="I88" s="149" t="s">
        <v>9393</v>
      </c>
    </row>
    <row r="89" spans="2:13" x14ac:dyDescent="0.25">
      <c r="C89" s="147"/>
      <c r="D89" s="147"/>
      <c r="E89" s="80"/>
      <c r="F89" s="153"/>
      <c r="G89" s="144">
        <f t="shared" ref="G89:G120" si="0">+E89*F89</f>
        <v>0</v>
      </c>
      <c r="H89" s="120"/>
      <c r="I89" s="119">
        <f>+G89-H89</f>
        <v>0</v>
      </c>
    </row>
    <row r="90" spans="2:13" x14ac:dyDescent="0.25">
      <c r="C90" s="147"/>
      <c r="D90" s="147"/>
      <c r="E90" s="80"/>
      <c r="F90" s="153"/>
      <c r="G90" s="144">
        <f t="shared" si="0"/>
        <v>0</v>
      </c>
      <c r="H90" s="120"/>
      <c r="I90" s="119">
        <f t="shared" ref="I90:I153" si="1">+G90-H90</f>
        <v>0</v>
      </c>
    </row>
    <row r="91" spans="2:13" x14ac:dyDescent="0.25">
      <c r="C91" s="147"/>
      <c r="D91" s="147"/>
      <c r="E91" s="80"/>
      <c r="F91" s="153"/>
      <c r="G91" s="144">
        <f t="shared" si="0"/>
        <v>0</v>
      </c>
      <c r="H91" s="120"/>
      <c r="I91" s="119">
        <f t="shared" si="1"/>
        <v>0</v>
      </c>
    </row>
    <row r="92" spans="2:13" x14ac:dyDescent="0.25">
      <c r="C92" s="147"/>
      <c r="D92" s="147"/>
      <c r="E92" s="80"/>
      <c r="F92" s="153"/>
      <c r="G92" s="144">
        <f t="shared" si="0"/>
        <v>0</v>
      </c>
      <c r="H92" s="120"/>
      <c r="I92" s="119">
        <f t="shared" si="1"/>
        <v>0</v>
      </c>
    </row>
    <row r="93" spans="2:13" x14ac:dyDescent="0.25">
      <c r="C93" s="147"/>
      <c r="D93" s="147"/>
      <c r="E93" s="80"/>
      <c r="F93" s="153"/>
      <c r="G93" s="144">
        <f t="shared" si="0"/>
        <v>0</v>
      </c>
      <c r="H93" s="120"/>
      <c r="I93" s="119">
        <f t="shared" si="1"/>
        <v>0</v>
      </c>
    </row>
    <row r="94" spans="2:13" x14ac:dyDescent="0.25">
      <c r="C94" s="147"/>
      <c r="D94" s="147"/>
      <c r="E94" s="80"/>
      <c r="F94" s="153"/>
      <c r="G94" s="144">
        <f t="shared" si="0"/>
        <v>0</v>
      </c>
      <c r="H94" s="120"/>
      <c r="I94" s="119">
        <f t="shared" si="1"/>
        <v>0</v>
      </c>
    </row>
    <row r="95" spans="2:13" x14ac:dyDescent="0.25">
      <c r="C95" s="147"/>
      <c r="D95" s="147"/>
      <c r="E95" s="80"/>
      <c r="F95" s="153"/>
      <c r="G95" s="144">
        <f t="shared" si="0"/>
        <v>0</v>
      </c>
      <c r="H95" s="120"/>
      <c r="I95" s="119">
        <f t="shared" si="1"/>
        <v>0</v>
      </c>
    </row>
    <row r="96" spans="2:13" x14ac:dyDescent="0.25">
      <c r="C96" s="147"/>
      <c r="D96" s="147"/>
      <c r="E96" s="80"/>
      <c r="F96" s="153"/>
      <c r="G96" s="144">
        <f t="shared" si="0"/>
        <v>0</v>
      </c>
      <c r="H96" s="120"/>
      <c r="I96" s="119">
        <f t="shared" si="1"/>
        <v>0</v>
      </c>
    </row>
    <row r="97" spans="3:9" x14ac:dyDescent="0.25">
      <c r="C97" s="147"/>
      <c r="D97" s="147"/>
      <c r="E97" s="80"/>
      <c r="F97" s="153"/>
      <c r="G97" s="144">
        <f t="shared" si="0"/>
        <v>0</v>
      </c>
      <c r="H97" s="120"/>
      <c r="I97" s="119">
        <f t="shared" si="1"/>
        <v>0</v>
      </c>
    </row>
    <row r="98" spans="3:9" x14ac:dyDescent="0.25">
      <c r="C98" s="147"/>
      <c r="D98" s="147"/>
      <c r="E98" s="80"/>
      <c r="F98" s="153"/>
      <c r="G98" s="144">
        <f t="shared" si="0"/>
        <v>0</v>
      </c>
      <c r="H98" s="120"/>
      <c r="I98" s="119">
        <f t="shared" si="1"/>
        <v>0</v>
      </c>
    </row>
    <row r="99" spans="3:9" x14ac:dyDescent="0.25">
      <c r="C99" s="147"/>
      <c r="D99" s="147"/>
      <c r="E99" s="80"/>
      <c r="F99" s="153"/>
      <c r="G99" s="144">
        <f t="shared" si="0"/>
        <v>0</v>
      </c>
      <c r="H99" s="120"/>
      <c r="I99" s="119">
        <f t="shared" si="1"/>
        <v>0</v>
      </c>
    </row>
    <row r="100" spans="3:9" x14ac:dyDescent="0.25">
      <c r="C100" s="147"/>
      <c r="D100" s="147"/>
      <c r="E100" s="80"/>
      <c r="F100" s="153"/>
      <c r="G100" s="144">
        <f t="shared" si="0"/>
        <v>0</v>
      </c>
      <c r="H100" s="120"/>
      <c r="I100" s="119">
        <f t="shared" si="1"/>
        <v>0</v>
      </c>
    </row>
    <row r="101" spans="3:9" x14ac:dyDescent="0.25">
      <c r="C101" s="147"/>
      <c r="D101" s="147"/>
      <c r="E101" s="80"/>
      <c r="F101" s="153"/>
      <c r="G101" s="144">
        <f t="shared" si="0"/>
        <v>0</v>
      </c>
      <c r="H101" s="120"/>
      <c r="I101" s="119">
        <f t="shared" si="1"/>
        <v>0</v>
      </c>
    </row>
    <row r="102" spans="3:9" x14ac:dyDescent="0.25">
      <c r="C102" s="147"/>
      <c r="D102" s="147"/>
      <c r="E102" s="80"/>
      <c r="F102" s="153"/>
      <c r="G102" s="144">
        <f t="shared" si="0"/>
        <v>0</v>
      </c>
      <c r="H102" s="120"/>
      <c r="I102" s="119">
        <f t="shared" si="1"/>
        <v>0</v>
      </c>
    </row>
    <row r="103" spans="3:9" x14ac:dyDescent="0.25">
      <c r="C103" s="147"/>
      <c r="D103" s="147"/>
      <c r="E103" s="80"/>
      <c r="F103" s="153"/>
      <c r="G103" s="144">
        <f t="shared" si="0"/>
        <v>0</v>
      </c>
      <c r="H103" s="120"/>
      <c r="I103" s="119">
        <f t="shared" si="1"/>
        <v>0</v>
      </c>
    </row>
    <row r="104" spans="3:9" x14ac:dyDescent="0.25">
      <c r="C104" s="147"/>
      <c r="D104" s="147"/>
      <c r="E104" s="80"/>
      <c r="F104" s="153"/>
      <c r="G104" s="144">
        <f t="shared" si="0"/>
        <v>0</v>
      </c>
      <c r="H104" s="120"/>
      <c r="I104" s="119">
        <f t="shared" si="1"/>
        <v>0</v>
      </c>
    </row>
    <row r="105" spans="3:9" x14ac:dyDescent="0.25">
      <c r="C105" s="147"/>
      <c r="D105" s="147"/>
      <c r="E105" s="80"/>
      <c r="F105" s="153"/>
      <c r="G105" s="144">
        <f t="shared" si="0"/>
        <v>0</v>
      </c>
      <c r="H105" s="120"/>
      <c r="I105" s="119">
        <f t="shared" si="1"/>
        <v>0</v>
      </c>
    </row>
    <row r="106" spans="3:9" x14ac:dyDescent="0.25">
      <c r="C106" s="147"/>
      <c r="D106" s="147"/>
      <c r="E106" s="80"/>
      <c r="F106" s="153"/>
      <c r="G106" s="144">
        <f t="shared" si="0"/>
        <v>0</v>
      </c>
      <c r="H106" s="120"/>
      <c r="I106" s="119">
        <f t="shared" si="1"/>
        <v>0</v>
      </c>
    </row>
    <row r="107" spans="3:9" x14ac:dyDescent="0.25">
      <c r="C107" s="147"/>
      <c r="D107" s="147"/>
      <c r="E107" s="80"/>
      <c r="F107" s="153"/>
      <c r="G107" s="144">
        <f t="shared" si="0"/>
        <v>0</v>
      </c>
      <c r="H107" s="120"/>
      <c r="I107" s="119">
        <f t="shared" si="1"/>
        <v>0</v>
      </c>
    </row>
    <row r="108" spans="3:9" x14ac:dyDescent="0.25">
      <c r="C108" s="147"/>
      <c r="D108" s="147"/>
      <c r="E108" s="80"/>
      <c r="F108" s="153"/>
      <c r="G108" s="144">
        <f t="shared" si="0"/>
        <v>0</v>
      </c>
      <c r="H108" s="120"/>
      <c r="I108" s="119">
        <f t="shared" si="1"/>
        <v>0</v>
      </c>
    </row>
    <row r="109" spans="3:9" x14ac:dyDescent="0.25">
      <c r="C109" s="147"/>
      <c r="D109" s="147"/>
      <c r="E109" s="80"/>
      <c r="F109" s="153"/>
      <c r="G109" s="144">
        <f t="shared" si="0"/>
        <v>0</v>
      </c>
      <c r="H109" s="120"/>
      <c r="I109" s="119">
        <f t="shared" si="1"/>
        <v>0</v>
      </c>
    </row>
    <row r="110" spans="3:9" x14ac:dyDescent="0.25">
      <c r="C110" s="147"/>
      <c r="D110" s="147"/>
      <c r="E110" s="80"/>
      <c r="F110" s="153"/>
      <c r="G110" s="144">
        <f t="shared" si="0"/>
        <v>0</v>
      </c>
      <c r="H110" s="120"/>
      <c r="I110" s="119">
        <f t="shared" si="1"/>
        <v>0</v>
      </c>
    </row>
    <row r="111" spans="3:9" x14ac:dyDescent="0.25">
      <c r="C111" s="147"/>
      <c r="D111" s="147"/>
      <c r="E111" s="80"/>
      <c r="F111" s="153"/>
      <c r="G111" s="144">
        <f t="shared" si="0"/>
        <v>0</v>
      </c>
      <c r="H111" s="120"/>
      <c r="I111" s="119">
        <f t="shared" si="1"/>
        <v>0</v>
      </c>
    </row>
    <row r="112" spans="3:9" x14ac:dyDescent="0.25">
      <c r="C112" s="147"/>
      <c r="D112" s="147"/>
      <c r="E112" s="80"/>
      <c r="F112" s="153"/>
      <c r="G112" s="144">
        <f t="shared" si="0"/>
        <v>0</v>
      </c>
      <c r="H112" s="120"/>
      <c r="I112" s="119">
        <f t="shared" si="1"/>
        <v>0</v>
      </c>
    </row>
    <row r="113" spans="3:9" x14ac:dyDescent="0.25">
      <c r="C113" s="147"/>
      <c r="D113" s="147"/>
      <c r="E113" s="80"/>
      <c r="F113" s="153"/>
      <c r="G113" s="144">
        <f t="shared" si="0"/>
        <v>0</v>
      </c>
      <c r="H113" s="120"/>
      <c r="I113" s="119">
        <f t="shared" si="1"/>
        <v>0</v>
      </c>
    </row>
    <row r="114" spans="3:9" x14ac:dyDescent="0.25">
      <c r="C114" s="147"/>
      <c r="D114" s="147"/>
      <c r="E114" s="80"/>
      <c r="F114" s="153"/>
      <c r="G114" s="144">
        <f t="shared" si="0"/>
        <v>0</v>
      </c>
      <c r="H114" s="120"/>
      <c r="I114" s="119">
        <f t="shared" si="1"/>
        <v>0</v>
      </c>
    </row>
    <row r="115" spans="3:9" x14ac:dyDescent="0.25">
      <c r="C115" s="147"/>
      <c r="D115" s="147"/>
      <c r="E115" s="80"/>
      <c r="F115" s="153"/>
      <c r="G115" s="144">
        <f t="shared" si="0"/>
        <v>0</v>
      </c>
      <c r="H115" s="120"/>
      <c r="I115" s="119">
        <f t="shared" si="1"/>
        <v>0</v>
      </c>
    </row>
    <row r="116" spans="3:9" x14ac:dyDescent="0.25">
      <c r="C116" s="147"/>
      <c r="D116" s="147"/>
      <c r="E116" s="80"/>
      <c r="F116" s="153"/>
      <c r="G116" s="144">
        <f t="shared" si="0"/>
        <v>0</v>
      </c>
      <c r="H116" s="120"/>
      <c r="I116" s="119">
        <f t="shared" si="1"/>
        <v>0</v>
      </c>
    </row>
    <row r="117" spans="3:9" x14ac:dyDescent="0.25">
      <c r="C117" s="147"/>
      <c r="D117" s="147"/>
      <c r="E117" s="80"/>
      <c r="F117" s="153"/>
      <c r="G117" s="144">
        <f t="shared" si="0"/>
        <v>0</v>
      </c>
      <c r="H117" s="120"/>
      <c r="I117" s="119">
        <f t="shared" si="1"/>
        <v>0</v>
      </c>
    </row>
    <row r="118" spans="3:9" x14ac:dyDescent="0.25">
      <c r="C118" s="147"/>
      <c r="D118" s="147"/>
      <c r="E118" s="80"/>
      <c r="F118" s="153"/>
      <c r="G118" s="144">
        <f t="shared" si="0"/>
        <v>0</v>
      </c>
      <c r="H118" s="120"/>
      <c r="I118" s="119">
        <f t="shared" si="1"/>
        <v>0</v>
      </c>
    </row>
    <row r="119" spans="3:9" x14ac:dyDescent="0.25">
      <c r="C119" s="147"/>
      <c r="D119" s="147"/>
      <c r="E119" s="80"/>
      <c r="F119" s="153"/>
      <c r="G119" s="144">
        <f t="shared" si="0"/>
        <v>0</v>
      </c>
      <c r="H119" s="120"/>
      <c r="I119" s="119">
        <f t="shared" si="1"/>
        <v>0</v>
      </c>
    </row>
    <row r="120" spans="3:9" x14ac:dyDescent="0.25">
      <c r="C120" s="147"/>
      <c r="D120" s="147"/>
      <c r="E120" s="80"/>
      <c r="F120" s="153"/>
      <c r="G120" s="144">
        <f t="shared" si="0"/>
        <v>0</v>
      </c>
      <c r="H120" s="120"/>
      <c r="I120" s="119">
        <f t="shared" si="1"/>
        <v>0</v>
      </c>
    </row>
    <row r="121" spans="3:9" x14ac:dyDescent="0.25">
      <c r="C121" s="147"/>
      <c r="D121" s="147"/>
      <c r="E121" s="80"/>
      <c r="F121" s="153"/>
      <c r="G121" s="144">
        <f t="shared" ref="G121:G152" si="2">+E121*F121</f>
        <v>0</v>
      </c>
      <c r="H121" s="120"/>
      <c r="I121" s="119">
        <f t="shared" si="1"/>
        <v>0</v>
      </c>
    </row>
    <row r="122" spans="3:9" x14ac:dyDescent="0.25">
      <c r="C122" s="147"/>
      <c r="D122" s="147"/>
      <c r="E122" s="80"/>
      <c r="F122" s="153"/>
      <c r="G122" s="144">
        <f t="shared" si="2"/>
        <v>0</v>
      </c>
      <c r="H122" s="120"/>
      <c r="I122" s="119">
        <f t="shared" si="1"/>
        <v>0</v>
      </c>
    </row>
    <row r="123" spans="3:9" x14ac:dyDescent="0.25">
      <c r="C123" s="147"/>
      <c r="D123" s="147"/>
      <c r="E123" s="80"/>
      <c r="F123" s="153"/>
      <c r="G123" s="144">
        <f t="shared" si="2"/>
        <v>0</v>
      </c>
      <c r="H123" s="120"/>
      <c r="I123" s="119">
        <f t="shared" si="1"/>
        <v>0</v>
      </c>
    </row>
    <row r="124" spans="3:9" x14ac:dyDescent="0.25">
      <c r="C124" s="147"/>
      <c r="D124" s="147"/>
      <c r="E124" s="80"/>
      <c r="F124" s="153"/>
      <c r="G124" s="144">
        <f t="shared" si="2"/>
        <v>0</v>
      </c>
      <c r="H124" s="120"/>
      <c r="I124" s="119">
        <f t="shared" si="1"/>
        <v>0</v>
      </c>
    </row>
    <row r="125" spans="3:9" x14ac:dyDescent="0.25">
      <c r="C125" s="147"/>
      <c r="D125" s="147"/>
      <c r="E125" s="80"/>
      <c r="F125" s="153"/>
      <c r="G125" s="144">
        <f t="shared" si="2"/>
        <v>0</v>
      </c>
      <c r="H125" s="120"/>
      <c r="I125" s="119">
        <f t="shared" si="1"/>
        <v>0</v>
      </c>
    </row>
    <row r="126" spans="3:9" x14ac:dyDescent="0.25">
      <c r="C126" s="147"/>
      <c r="D126" s="147"/>
      <c r="E126" s="80"/>
      <c r="F126" s="153"/>
      <c r="G126" s="144">
        <f t="shared" si="2"/>
        <v>0</v>
      </c>
      <c r="H126" s="120"/>
      <c r="I126" s="119">
        <f t="shared" si="1"/>
        <v>0</v>
      </c>
    </row>
    <row r="127" spans="3:9" x14ac:dyDescent="0.25">
      <c r="C127" s="147"/>
      <c r="D127" s="147"/>
      <c r="E127" s="80"/>
      <c r="F127" s="153"/>
      <c r="G127" s="144">
        <f t="shared" si="2"/>
        <v>0</v>
      </c>
      <c r="H127" s="120"/>
      <c r="I127" s="119">
        <f t="shared" si="1"/>
        <v>0</v>
      </c>
    </row>
    <row r="128" spans="3:9" x14ac:dyDescent="0.25">
      <c r="C128" s="147"/>
      <c r="D128" s="147"/>
      <c r="E128" s="80"/>
      <c r="F128" s="153"/>
      <c r="G128" s="144">
        <f t="shared" si="2"/>
        <v>0</v>
      </c>
      <c r="H128" s="120"/>
      <c r="I128" s="119">
        <f t="shared" si="1"/>
        <v>0</v>
      </c>
    </row>
    <row r="129" spans="3:9" x14ac:dyDescent="0.25">
      <c r="C129" s="147"/>
      <c r="D129" s="147"/>
      <c r="E129" s="80"/>
      <c r="F129" s="153"/>
      <c r="G129" s="144">
        <f t="shared" si="2"/>
        <v>0</v>
      </c>
      <c r="H129" s="120"/>
      <c r="I129" s="119">
        <f t="shared" si="1"/>
        <v>0</v>
      </c>
    </row>
    <row r="130" spans="3:9" x14ac:dyDescent="0.25">
      <c r="C130" s="147"/>
      <c r="D130" s="147"/>
      <c r="E130" s="80"/>
      <c r="F130" s="153"/>
      <c r="G130" s="144">
        <f t="shared" si="2"/>
        <v>0</v>
      </c>
      <c r="H130" s="120"/>
      <c r="I130" s="119">
        <f t="shared" si="1"/>
        <v>0</v>
      </c>
    </row>
    <row r="131" spans="3:9" x14ac:dyDescent="0.25">
      <c r="C131" s="147"/>
      <c r="D131" s="147"/>
      <c r="E131" s="80"/>
      <c r="F131" s="153"/>
      <c r="G131" s="144">
        <f t="shared" si="2"/>
        <v>0</v>
      </c>
      <c r="H131" s="120"/>
      <c r="I131" s="119">
        <f t="shared" si="1"/>
        <v>0</v>
      </c>
    </row>
    <row r="132" spans="3:9" x14ac:dyDescent="0.25">
      <c r="C132" s="147"/>
      <c r="D132" s="147"/>
      <c r="E132" s="80"/>
      <c r="F132" s="153"/>
      <c r="G132" s="144">
        <f t="shared" si="2"/>
        <v>0</v>
      </c>
      <c r="H132" s="120"/>
      <c r="I132" s="119">
        <f t="shared" si="1"/>
        <v>0</v>
      </c>
    </row>
    <row r="133" spans="3:9" x14ac:dyDescent="0.25">
      <c r="C133" s="147"/>
      <c r="D133" s="147"/>
      <c r="E133" s="80"/>
      <c r="F133" s="153"/>
      <c r="G133" s="144">
        <f t="shared" si="2"/>
        <v>0</v>
      </c>
      <c r="H133" s="120"/>
      <c r="I133" s="119">
        <f t="shared" si="1"/>
        <v>0</v>
      </c>
    </row>
    <row r="134" spans="3:9" x14ac:dyDescent="0.25">
      <c r="C134" s="147"/>
      <c r="D134" s="147"/>
      <c r="E134" s="80"/>
      <c r="F134" s="153"/>
      <c r="G134" s="144">
        <f t="shared" si="2"/>
        <v>0</v>
      </c>
      <c r="H134" s="120"/>
      <c r="I134" s="119">
        <f t="shared" si="1"/>
        <v>0</v>
      </c>
    </row>
    <row r="135" spans="3:9" x14ac:dyDescent="0.25">
      <c r="C135" s="147"/>
      <c r="D135" s="147"/>
      <c r="E135" s="80"/>
      <c r="F135" s="153"/>
      <c r="G135" s="144">
        <f t="shared" si="2"/>
        <v>0</v>
      </c>
      <c r="H135" s="120"/>
      <c r="I135" s="119">
        <f t="shared" si="1"/>
        <v>0</v>
      </c>
    </row>
    <row r="136" spans="3:9" x14ac:dyDescent="0.25">
      <c r="C136" s="147"/>
      <c r="D136" s="147"/>
      <c r="E136" s="80"/>
      <c r="F136" s="153"/>
      <c r="G136" s="144">
        <f t="shared" si="2"/>
        <v>0</v>
      </c>
      <c r="H136" s="120"/>
      <c r="I136" s="119">
        <f t="shared" si="1"/>
        <v>0</v>
      </c>
    </row>
    <row r="137" spans="3:9" x14ac:dyDescent="0.25">
      <c r="C137" s="147"/>
      <c r="D137" s="147"/>
      <c r="E137" s="80"/>
      <c r="F137" s="153"/>
      <c r="G137" s="144">
        <f t="shared" si="2"/>
        <v>0</v>
      </c>
      <c r="H137" s="120"/>
      <c r="I137" s="119">
        <f t="shared" si="1"/>
        <v>0</v>
      </c>
    </row>
    <row r="138" spans="3:9" x14ac:dyDescent="0.25">
      <c r="C138" s="147"/>
      <c r="D138" s="147"/>
      <c r="E138" s="80"/>
      <c r="F138" s="153"/>
      <c r="G138" s="144">
        <f t="shared" si="2"/>
        <v>0</v>
      </c>
      <c r="H138" s="120"/>
      <c r="I138" s="119">
        <f t="shared" si="1"/>
        <v>0</v>
      </c>
    </row>
    <row r="139" spans="3:9" x14ac:dyDescent="0.25">
      <c r="C139" s="147"/>
      <c r="D139" s="147"/>
      <c r="E139" s="80"/>
      <c r="F139" s="153"/>
      <c r="G139" s="144">
        <f t="shared" si="2"/>
        <v>0</v>
      </c>
      <c r="H139" s="120"/>
      <c r="I139" s="119">
        <f t="shared" si="1"/>
        <v>0</v>
      </c>
    </row>
    <row r="140" spans="3:9" x14ac:dyDescent="0.25">
      <c r="C140" s="147"/>
      <c r="D140" s="147"/>
      <c r="E140" s="80"/>
      <c r="F140" s="153"/>
      <c r="G140" s="144">
        <f t="shared" si="2"/>
        <v>0</v>
      </c>
      <c r="H140" s="120"/>
      <c r="I140" s="119">
        <f t="shared" si="1"/>
        <v>0</v>
      </c>
    </row>
    <row r="141" spans="3:9" x14ac:dyDescent="0.25">
      <c r="C141" s="147"/>
      <c r="D141" s="147"/>
      <c r="E141" s="80"/>
      <c r="F141" s="153"/>
      <c r="G141" s="144">
        <f t="shared" si="2"/>
        <v>0</v>
      </c>
      <c r="H141" s="120"/>
      <c r="I141" s="119">
        <f t="shared" si="1"/>
        <v>0</v>
      </c>
    </row>
    <row r="142" spans="3:9" x14ac:dyDescent="0.25">
      <c r="C142" s="147"/>
      <c r="D142" s="147"/>
      <c r="E142" s="80"/>
      <c r="F142" s="153"/>
      <c r="G142" s="144">
        <f t="shared" si="2"/>
        <v>0</v>
      </c>
      <c r="H142" s="120"/>
      <c r="I142" s="119">
        <f t="shared" si="1"/>
        <v>0</v>
      </c>
    </row>
    <row r="143" spans="3:9" x14ac:dyDescent="0.25">
      <c r="C143" s="147"/>
      <c r="D143" s="147"/>
      <c r="E143" s="80"/>
      <c r="F143" s="153"/>
      <c r="G143" s="144">
        <f t="shared" si="2"/>
        <v>0</v>
      </c>
      <c r="H143" s="120"/>
      <c r="I143" s="119">
        <f t="shared" si="1"/>
        <v>0</v>
      </c>
    </row>
    <row r="144" spans="3:9" x14ac:dyDescent="0.25">
      <c r="C144" s="147"/>
      <c r="D144" s="147"/>
      <c r="E144" s="80"/>
      <c r="F144" s="153"/>
      <c r="G144" s="144">
        <f t="shared" si="2"/>
        <v>0</v>
      </c>
      <c r="H144" s="120"/>
      <c r="I144" s="119">
        <f t="shared" si="1"/>
        <v>0</v>
      </c>
    </row>
    <row r="145" spans="3:9" x14ac:dyDescent="0.25">
      <c r="C145" s="147"/>
      <c r="D145" s="147"/>
      <c r="E145" s="80"/>
      <c r="F145" s="153"/>
      <c r="G145" s="144">
        <f t="shared" si="2"/>
        <v>0</v>
      </c>
      <c r="H145" s="120"/>
      <c r="I145" s="119">
        <f t="shared" si="1"/>
        <v>0</v>
      </c>
    </row>
    <row r="146" spans="3:9" x14ac:dyDescent="0.25">
      <c r="C146" s="147"/>
      <c r="D146" s="147"/>
      <c r="E146" s="80"/>
      <c r="F146" s="153"/>
      <c r="G146" s="144">
        <f t="shared" si="2"/>
        <v>0</v>
      </c>
      <c r="H146" s="120"/>
      <c r="I146" s="119">
        <f t="shared" si="1"/>
        <v>0</v>
      </c>
    </row>
    <row r="147" spans="3:9" x14ac:dyDescent="0.25">
      <c r="C147" s="147"/>
      <c r="D147" s="147"/>
      <c r="E147" s="80"/>
      <c r="F147" s="153"/>
      <c r="G147" s="144">
        <f t="shared" si="2"/>
        <v>0</v>
      </c>
      <c r="H147" s="120"/>
      <c r="I147" s="119">
        <f t="shared" si="1"/>
        <v>0</v>
      </c>
    </row>
    <row r="148" spans="3:9" x14ac:dyDescent="0.25">
      <c r="C148" s="147"/>
      <c r="D148" s="147"/>
      <c r="E148" s="80"/>
      <c r="F148" s="153"/>
      <c r="G148" s="144">
        <f t="shared" si="2"/>
        <v>0</v>
      </c>
      <c r="H148" s="120"/>
      <c r="I148" s="119">
        <f t="shared" si="1"/>
        <v>0</v>
      </c>
    </row>
    <row r="149" spans="3:9" x14ac:dyDescent="0.25">
      <c r="C149" s="147"/>
      <c r="D149" s="147"/>
      <c r="E149" s="80"/>
      <c r="F149" s="153"/>
      <c r="G149" s="144">
        <f t="shared" si="2"/>
        <v>0</v>
      </c>
      <c r="H149" s="120"/>
      <c r="I149" s="119">
        <f t="shared" si="1"/>
        <v>0</v>
      </c>
    </row>
    <row r="150" spans="3:9" x14ac:dyDescent="0.25">
      <c r="C150" s="147"/>
      <c r="D150" s="147"/>
      <c r="E150" s="80"/>
      <c r="F150" s="153"/>
      <c r="G150" s="144">
        <f t="shared" si="2"/>
        <v>0</v>
      </c>
      <c r="H150" s="120"/>
      <c r="I150" s="119">
        <f t="shared" si="1"/>
        <v>0</v>
      </c>
    </row>
    <row r="151" spans="3:9" x14ac:dyDescent="0.25">
      <c r="C151" s="147"/>
      <c r="D151" s="147"/>
      <c r="E151" s="80"/>
      <c r="F151" s="153"/>
      <c r="G151" s="144">
        <f t="shared" si="2"/>
        <v>0</v>
      </c>
      <c r="H151" s="120"/>
      <c r="I151" s="119">
        <f t="shared" si="1"/>
        <v>0</v>
      </c>
    </row>
    <row r="152" spans="3:9" x14ac:dyDescent="0.25">
      <c r="C152" s="147"/>
      <c r="D152" s="147"/>
      <c r="E152" s="80"/>
      <c r="F152" s="153"/>
      <c r="G152" s="144">
        <f t="shared" si="2"/>
        <v>0</v>
      </c>
      <c r="H152" s="120"/>
      <c r="I152" s="119">
        <f t="shared" si="1"/>
        <v>0</v>
      </c>
    </row>
    <row r="153" spans="3:9" x14ac:dyDescent="0.25">
      <c r="C153" s="147"/>
      <c r="D153" s="147"/>
      <c r="E153" s="80"/>
      <c r="F153" s="153"/>
      <c r="G153" s="144">
        <f t="shared" ref="G153:G184" si="3">+E153*F153</f>
        <v>0</v>
      </c>
      <c r="H153" s="120"/>
      <c r="I153" s="119">
        <f t="shared" si="1"/>
        <v>0</v>
      </c>
    </row>
    <row r="154" spans="3:9" x14ac:dyDescent="0.25">
      <c r="C154" s="147"/>
      <c r="D154" s="147"/>
      <c r="E154" s="80"/>
      <c r="F154" s="153"/>
      <c r="G154" s="144">
        <f t="shared" si="3"/>
        <v>0</v>
      </c>
      <c r="H154" s="120"/>
      <c r="I154" s="119">
        <f t="shared" ref="I154:I217" si="4">+G154-H154</f>
        <v>0</v>
      </c>
    </row>
    <row r="155" spans="3:9" x14ac:dyDescent="0.25">
      <c r="C155" s="147"/>
      <c r="D155" s="147"/>
      <c r="E155" s="80"/>
      <c r="F155" s="153"/>
      <c r="G155" s="144">
        <f t="shared" si="3"/>
        <v>0</v>
      </c>
      <c r="H155" s="120"/>
      <c r="I155" s="119">
        <f t="shared" si="4"/>
        <v>0</v>
      </c>
    </row>
    <row r="156" spans="3:9" x14ac:dyDescent="0.25">
      <c r="C156" s="147"/>
      <c r="D156" s="147"/>
      <c r="E156" s="80"/>
      <c r="F156" s="153"/>
      <c r="G156" s="144">
        <f t="shared" si="3"/>
        <v>0</v>
      </c>
      <c r="H156" s="120"/>
      <c r="I156" s="119">
        <f t="shared" si="4"/>
        <v>0</v>
      </c>
    </row>
    <row r="157" spans="3:9" x14ac:dyDescent="0.25">
      <c r="C157" s="147"/>
      <c r="D157" s="147"/>
      <c r="E157" s="80"/>
      <c r="F157" s="153"/>
      <c r="G157" s="144">
        <f t="shared" si="3"/>
        <v>0</v>
      </c>
      <c r="H157" s="120"/>
      <c r="I157" s="119">
        <f t="shared" si="4"/>
        <v>0</v>
      </c>
    </row>
    <row r="158" spans="3:9" x14ac:dyDescent="0.25">
      <c r="C158" s="147"/>
      <c r="D158" s="147"/>
      <c r="E158" s="80"/>
      <c r="F158" s="153"/>
      <c r="G158" s="144">
        <f t="shared" si="3"/>
        <v>0</v>
      </c>
      <c r="H158" s="120"/>
      <c r="I158" s="119">
        <f t="shared" si="4"/>
        <v>0</v>
      </c>
    </row>
    <row r="159" spans="3:9" x14ac:dyDescent="0.25">
      <c r="C159" s="147"/>
      <c r="D159" s="147"/>
      <c r="E159" s="80"/>
      <c r="F159" s="153"/>
      <c r="G159" s="144">
        <f t="shared" si="3"/>
        <v>0</v>
      </c>
      <c r="H159" s="120"/>
      <c r="I159" s="119">
        <f t="shared" si="4"/>
        <v>0</v>
      </c>
    </row>
    <row r="160" spans="3:9" x14ac:dyDescent="0.25">
      <c r="C160" s="147"/>
      <c r="D160" s="147"/>
      <c r="E160" s="80"/>
      <c r="F160" s="153"/>
      <c r="G160" s="144">
        <f t="shared" si="3"/>
        <v>0</v>
      </c>
      <c r="H160" s="120"/>
      <c r="I160" s="119">
        <f t="shared" si="4"/>
        <v>0</v>
      </c>
    </row>
    <row r="161" spans="3:9" x14ac:dyDescent="0.25">
      <c r="C161" s="147"/>
      <c r="D161" s="147"/>
      <c r="E161" s="80"/>
      <c r="F161" s="153"/>
      <c r="G161" s="144">
        <f t="shared" si="3"/>
        <v>0</v>
      </c>
      <c r="H161" s="120"/>
      <c r="I161" s="119">
        <f t="shared" si="4"/>
        <v>0</v>
      </c>
    </row>
    <row r="162" spans="3:9" x14ac:dyDescent="0.25">
      <c r="C162" s="147"/>
      <c r="D162" s="147"/>
      <c r="E162" s="80"/>
      <c r="F162" s="153"/>
      <c r="G162" s="144">
        <f t="shared" si="3"/>
        <v>0</v>
      </c>
      <c r="H162" s="120"/>
      <c r="I162" s="119">
        <f t="shared" si="4"/>
        <v>0</v>
      </c>
    </row>
    <row r="163" spans="3:9" x14ac:dyDescent="0.25">
      <c r="C163" s="147"/>
      <c r="D163" s="147"/>
      <c r="E163" s="80"/>
      <c r="F163" s="153"/>
      <c r="G163" s="144">
        <f t="shared" si="3"/>
        <v>0</v>
      </c>
      <c r="H163" s="120"/>
      <c r="I163" s="119">
        <f t="shared" si="4"/>
        <v>0</v>
      </c>
    </row>
    <row r="164" spans="3:9" x14ac:dyDescent="0.25">
      <c r="C164" s="147"/>
      <c r="D164" s="147"/>
      <c r="E164" s="80"/>
      <c r="F164" s="153"/>
      <c r="G164" s="144">
        <f t="shared" si="3"/>
        <v>0</v>
      </c>
      <c r="H164" s="120"/>
      <c r="I164" s="119">
        <f t="shared" si="4"/>
        <v>0</v>
      </c>
    </row>
    <row r="165" spans="3:9" x14ac:dyDescent="0.25">
      <c r="C165" s="147"/>
      <c r="D165" s="147"/>
      <c r="E165" s="80"/>
      <c r="F165" s="153"/>
      <c r="G165" s="144">
        <f t="shared" si="3"/>
        <v>0</v>
      </c>
      <c r="H165" s="120"/>
      <c r="I165" s="119">
        <f t="shared" si="4"/>
        <v>0</v>
      </c>
    </row>
    <row r="166" spans="3:9" x14ac:dyDescent="0.25">
      <c r="C166" s="147"/>
      <c r="D166" s="147"/>
      <c r="E166" s="80"/>
      <c r="F166" s="153"/>
      <c r="G166" s="144">
        <f t="shared" si="3"/>
        <v>0</v>
      </c>
      <c r="H166" s="120"/>
      <c r="I166" s="119">
        <f t="shared" si="4"/>
        <v>0</v>
      </c>
    </row>
    <row r="167" spans="3:9" x14ac:dyDescent="0.25">
      <c r="C167" s="147"/>
      <c r="D167" s="147"/>
      <c r="E167" s="80"/>
      <c r="F167" s="153"/>
      <c r="G167" s="144">
        <f t="shared" si="3"/>
        <v>0</v>
      </c>
      <c r="H167" s="120"/>
      <c r="I167" s="119">
        <f t="shared" si="4"/>
        <v>0</v>
      </c>
    </row>
    <row r="168" spans="3:9" x14ac:dyDescent="0.25">
      <c r="C168" s="147"/>
      <c r="D168" s="147"/>
      <c r="E168" s="80"/>
      <c r="F168" s="153"/>
      <c r="G168" s="144">
        <f t="shared" si="3"/>
        <v>0</v>
      </c>
      <c r="H168" s="120"/>
      <c r="I168" s="119">
        <f t="shared" si="4"/>
        <v>0</v>
      </c>
    </row>
    <row r="169" spans="3:9" x14ac:dyDescent="0.25">
      <c r="C169" s="147"/>
      <c r="D169" s="147"/>
      <c r="E169" s="80"/>
      <c r="F169" s="153"/>
      <c r="G169" s="144">
        <f t="shared" si="3"/>
        <v>0</v>
      </c>
      <c r="H169" s="120"/>
      <c r="I169" s="119">
        <f t="shared" si="4"/>
        <v>0</v>
      </c>
    </row>
    <row r="170" spans="3:9" x14ac:dyDescent="0.25">
      <c r="C170" s="147"/>
      <c r="D170" s="147"/>
      <c r="E170" s="80"/>
      <c r="F170" s="153"/>
      <c r="G170" s="144">
        <f t="shared" si="3"/>
        <v>0</v>
      </c>
      <c r="H170" s="120"/>
      <c r="I170" s="119">
        <f t="shared" si="4"/>
        <v>0</v>
      </c>
    </row>
    <row r="171" spans="3:9" x14ac:dyDescent="0.25">
      <c r="C171" s="147"/>
      <c r="D171" s="147"/>
      <c r="E171" s="80"/>
      <c r="F171" s="153"/>
      <c r="G171" s="144">
        <f t="shared" si="3"/>
        <v>0</v>
      </c>
      <c r="H171" s="120"/>
      <c r="I171" s="119">
        <f t="shared" si="4"/>
        <v>0</v>
      </c>
    </row>
    <row r="172" spans="3:9" x14ac:dyDescent="0.25">
      <c r="C172" s="147"/>
      <c r="D172" s="147"/>
      <c r="E172" s="80"/>
      <c r="F172" s="153"/>
      <c r="G172" s="144">
        <f t="shared" si="3"/>
        <v>0</v>
      </c>
      <c r="H172" s="120"/>
      <c r="I172" s="119">
        <f t="shared" si="4"/>
        <v>0</v>
      </c>
    </row>
    <row r="173" spans="3:9" x14ac:dyDescent="0.25">
      <c r="C173" s="147"/>
      <c r="D173" s="147"/>
      <c r="E173" s="80"/>
      <c r="F173" s="153"/>
      <c r="G173" s="144">
        <f t="shared" si="3"/>
        <v>0</v>
      </c>
      <c r="H173" s="120"/>
      <c r="I173" s="119">
        <f t="shared" si="4"/>
        <v>0</v>
      </c>
    </row>
    <row r="174" spans="3:9" x14ac:dyDescent="0.25">
      <c r="C174" s="147"/>
      <c r="D174" s="147"/>
      <c r="E174" s="80"/>
      <c r="F174" s="153"/>
      <c r="G174" s="144">
        <f t="shared" si="3"/>
        <v>0</v>
      </c>
      <c r="H174" s="120"/>
      <c r="I174" s="119">
        <f t="shared" si="4"/>
        <v>0</v>
      </c>
    </row>
    <row r="175" spans="3:9" x14ac:dyDescent="0.25">
      <c r="C175" s="147"/>
      <c r="D175" s="147"/>
      <c r="E175" s="80"/>
      <c r="F175" s="153"/>
      <c r="G175" s="144">
        <f t="shared" si="3"/>
        <v>0</v>
      </c>
      <c r="H175" s="120"/>
      <c r="I175" s="119">
        <f t="shared" si="4"/>
        <v>0</v>
      </c>
    </row>
    <row r="176" spans="3:9" x14ac:dyDescent="0.25">
      <c r="C176" s="147"/>
      <c r="D176" s="147"/>
      <c r="E176" s="80"/>
      <c r="F176" s="153"/>
      <c r="G176" s="144">
        <f t="shared" si="3"/>
        <v>0</v>
      </c>
      <c r="H176" s="120"/>
      <c r="I176" s="119">
        <f t="shared" si="4"/>
        <v>0</v>
      </c>
    </row>
    <row r="177" spans="3:9" x14ac:dyDescent="0.25">
      <c r="C177" s="147"/>
      <c r="D177" s="147"/>
      <c r="E177" s="80"/>
      <c r="F177" s="153"/>
      <c r="G177" s="144">
        <f t="shared" si="3"/>
        <v>0</v>
      </c>
      <c r="H177" s="120"/>
      <c r="I177" s="119">
        <f t="shared" si="4"/>
        <v>0</v>
      </c>
    </row>
    <row r="178" spans="3:9" x14ac:dyDescent="0.25">
      <c r="C178" s="147"/>
      <c r="D178" s="147"/>
      <c r="E178" s="80"/>
      <c r="F178" s="153"/>
      <c r="G178" s="144">
        <f t="shared" si="3"/>
        <v>0</v>
      </c>
      <c r="H178" s="120"/>
      <c r="I178" s="119">
        <f t="shared" si="4"/>
        <v>0</v>
      </c>
    </row>
    <row r="179" spans="3:9" x14ac:dyDescent="0.25">
      <c r="C179" s="147"/>
      <c r="D179" s="147"/>
      <c r="E179" s="80"/>
      <c r="F179" s="153"/>
      <c r="G179" s="144">
        <f t="shared" si="3"/>
        <v>0</v>
      </c>
      <c r="H179" s="120"/>
      <c r="I179" s="119">
        <f t="shared" si="4"/>
        <v>0</v>
      </c>
    </row>
    <row r="180" spans="3:9" x14ac:dyDescent="0.25">
      <c r="C180" s="147"/>
      <c r="D180" s="147"/>
      <c r="E180" s="80"/>
      <c r="F180" s="153"/>
      <c r="G180" s="144">
        <f t="shared" si="3"/>
        <v>0</v>
      </c>
      <c r="H180" s="120"/>
      <c r="I180" s="119">
        <f t="shared" si="4"/>
        <v>0</v>
      </c>
    </row>
    <row r="181" spans="3:9" x14ac:dyDescent="0.25">
      <c r="C181" s="147"/>
      <c r="D181" s="147"/>
      <c r="E181" s="80"/>
      <c r="F181" s="153"/>
      <c r="G181" s="144">
        <f t="shared" si="3"/>
        <v>0</v>
      </c>
      <c r="H181" s="120"/>
      <c r="I181" s="119">
        <f t="shared" si="4"/>
        <v>0</v>
      </c>
    </row>
    <row r="182" spans="3:9" x14ac:dyDescent="0.25">
      <c r="C182" s="147"/>
      <c r="D182" s="147"/>
      <c r="E182" s="80"/>
      <c r="F182" s="153"/>
      <c r="G182" s="144">
        <f t="shared" si="3"/>
        <v>0</v>
      </c>
      <c r="H182" s="120"/>
      <c r="I182" s="119">
        <f t="shared" si="4"/>
        <v>0</v>
      </c>
    </row>
    <row r="183" spans="3:9" x14ac:dyDescent="0.25">
      <c r="C183" s="147"/>
      <c r="D183" s="147"/>
      <c r="E183" s="80"/>
      <c r="F183" s="153"/>
      <c r="G183" s="144">
        <f t="shared" si="3"/>
        <v>0</v>
      </c>
      <c r="H183" s="120"/>
      <c r="I183" s="119">
        <f t="shared" si="4"/>
        <v>0</v>
      </c>
    </row>
    <row r="184" spans="3:9" x14ac:dyDescent="0.25">
      <c r="C184" s="147"/>
      <c r="D184" s="147"/>
      <c r="E184" s="80"/>
      <c r="F184" s="153"/>
      <c r="G184" s="144">
        <f t="shared" si="3"/>
        <v>0</v>
      </c>
      <c r="H184" s="120"/>
      <c r="I184" s="119">
        <f t="shared" si="4"/>
        <v>0</v>
      </c>
    </row>
    <row r="185" spans="3:9" x14ac:dyDescent="0.25">
      <c r="C185" s="147"/>
      <c r="D185" s="147"/>
      <c r="E185" s="80"/>
      <c r="F185" s="153"/>
      <c r="G185" s="144">
        <f t="shared" ref="G185:G216" si="5">+E185*F185</f>
        <v>0</v>
      </c>
      <c r="H185" s="120"/>
      <c r="I185" s="119">
        <f t="shared" si="4"/>
        <v>0</v>
      </c>
    </row>
    <row r="186" spans="3:9" x14ac:dyDescent="0.25">
      <c r="C186" s="147"/>
      <c r="D186" s="147"/>
      <c r="E186" s="80"/>
      <c r="F186" s="153"/>
      <c r="G186" s="144">
        <f t="shared" si="5"/>
        <v>0</v>
      </c>
      <c r="H186" s="120"/>
      <c r="I186" s="119">
        <f t="shared" si="4"/>
        <v>0</v>
      </c>
    </row>
    <row r="187" spans="3:9" x14ac:dyDescent="0.25">
      <c r="C187" s="147"/>
      <c r="D187" s="147"/>
      <c r="E187" s="80"/>
      <c r="F187" s="153"/>
      <c r="G187" s="144">
        <f t="shared" si="5"/>
        <v>0</v>
      </c>
      <c r="H187" s="120"/>
      <c r="I187" s="119">
        <f t="shared" si="4"/>
        <v>0</v>
      </c>
    </row>
    <row r="188" spans="3:9" x14ac:dyDescent="0.25">
      <c r="C188" s="147"/>
      <c r="D188" s="147"/>
      <c r="E188" s="80"/>
      <c r="F188" s="153"/>
      <c r="G188" s="144">
        <f t="shared" si="5"/>
        <v>0</v>
      </c>
      <c r="H188" s="120"/>
      <c r="I188" s="119">
        <f t="shared" si="4"/>
        <v>0</v>
      </c>
    </row>
    <row r="189" spans="3:9" x14ac:dyDescent="0.25">
      <c r="C189" s="147"/>
      <c r="D189" s="147"/>
      <c r="E189" s="80"/>
      <c r="F189" s="153"/>
      <c r="G189" s="144">
        <f t="shared" si="5"/>
        <v>0</v>
      </c>
      <c r="H189" s="120"/>
      <c r="I189" s="119">
        <f t="shared" si="4"/>
        <v>0</v>
      </c>
    </row>
    <row r="190" spans="3:9" x14ac:dyDescent="0.25">
      <c r="C190" s="147"/>
      <c r="D190" s="147"/>
      <c r="E190" s="80"/>
      <c r="F190" s="153"/>
      <c r="G190" s="144">
        <f t="shared" si="5"/>
        <v>0</v>
      </c>
      <c r="H190" s="120"/>
      <c r="I190" s="119">
        <f t="shared" si="4"/>
        <v>0</v>
      </c>
    </row>
    <row r="191" spans="3:9" x14ac:dyDescent="0.25">
      <c r="C191" s="147"/>
      <c r="D191" s="147"/>
      <c r="E191" s="80"/>
      <c r="F191" s="153"/>
      <c r="G191" s="144">
        <f t="shared" si="5"/>
        <v>0</v>
      </c>
      <c r="H191" s="120"/>
      <c r="I191" s="119">
        <f t="shared" si="4"/>
        <v>0</v>
      </c>
    </row>
    <row r="192" spans="3:9" x14ac:dyDescent="0.25">
      <c r="C192" s="147"/>
      <c r="D192" s="147"/>
      <c r="E192" s="80"/>
      <c r="F192" s="153"/>
      <c r="G192" s="144">
        <f t="shared" si="5"/>
        <v>0</v>
      </c>
      <c r="H192" s="120"/>
      <c r="I192" s="119">
        <f t="shared" si="4"/>
        <v>0</v>
      </c>
    </row>
    <row r="193" spans="3:9" x14ac:dyDescent="0.25">
      <c r="C193" s="147"/>
      <c r="D193" s="147"/>
      <c r="E193" s="80"/>
      <c r="F193" s="153"/>
      <c r="G193" s="144">
        <f t="shared" si="5"/>
        <v>0</v>
      </c>
      <c r="H193" s="120"/>
      <c r="I193" s="119">
        <f t="shared" si="4"/>
        <v>0</v>
      </c>
    </row>
    <row r="194" spans="3:9" x14ac:dyDescent="0.25">
      <c r="C194" s="147"/>
      <c r="D194" s="147"/>
      <c r="E194" s="80"/>
      <c r="F194" s="153"/>
      <c r="G194" s="144">
        <f t="shared" si="5"/>
        <v>0</v>
      </c>
      <c r="H194" s="120"/>
      <c r="I194" s="119">
        <f t="shared" si="4"/>
        <v>0</v>
      </c>
    </row>
    <row r="195" spans="3:9" x14ac:dyDescent="0.25">
      <c r="C195" s="147"/>
      <c r="D195" s="147"/>
      <c r="E195" s="80"/>
      <c r="F195" s="153"/>
      <c r="G195" s="144">
        <f t="shared" si="5"/>
        <v>0</v>
      </c>
      <c r="H195" s="120"/>
      <c r="I195" s="119">
        <f t="shared" si="4"/>
        <v>0</v>
      </c>
    </row>
    <row r="196" spans="3:9" x14ac:dyDescent="0.25">
      <c r="C196" s="147"/>
      <c r="D196" s="147"/>
      <c r="E196" s="80"/>
      <c r="F196" s="153"/>
      <c r="G196" s="144">
        <f t="shared" si="5"/>
        <v>0</v>
      </c>
      <c r="H196" s="120"/>
      <c r="I196" s="119">
        <f t="shared" si="4"/>
        <v>0</v>
      </c>
    </row>
    <row r="197" spans="3:9" x14ac:dyDescent="0.25">
      <c r="C197" s="147"/>
      <c r="D197" s="147"/>
      <c r="E197" s="80"/>
      <c r="F197" s="153"/>
      <c r="G197" s="144">
        <f t="shared" si="5"/>
        <v>0</v>
      </c>
      <c r="H197" s="120"/>
      <c r="I197" s="119">
        <f t="shared" si="4"/>
        <v>0</v>
      </c>
    </row>
    <row r="198" spans="3:9" x14ac:dyDescent="0.25">
      <c r="C198" s="147"/>
      <c r="D198" s="147"/>
      <c r="E198" s="80"/>
      <c r="F198" s="153"/>
      <c r="G198" s="144">
        <f t="shared" si="5"/>
        <v>0</v>
      </c>
      <c r="H198" s="120"/>
      <c r="I198" s="119">
        <f t="shared" si="4"/>
        <v>0</v>
      </c>
    </row>
    <row r="199" spans="3:9" x14ac:dyDescent="0.25">
      <c r="C199" s="147"/>
      <c r="D199" s="147"/>
      <c r="E199" s="80"/>
      <c r="F199" s="153"/>
      <c r="G199" s="144">
        <f t="shared" si="5"/>
        <v>0</v>
      </c>
      <c r="H199" s="120"/>
      <c r="I199" s="119">
        <f t="shared" si="4"/>
        <v>0</v>
      </c>
    </row>
    <row r="200" spans="3:9" x14ac:dyDescent="0.25">
      <c r="C200" s="147"/>
      <c r="D200" s="147"/>
      <c r="E200" s="80"/>
      <c r="F200" s="153"/>
      <c r="G200" s="144">
        <f t="shared" si="5"/>
        <v>0</v>
      </c>
      <c r="H200" s="120"/>
      <c r="I200" s="119">
        <f t="shared" si="4"/>
        <v>0</v>
      </c>
    </row>
    <row r="201" spans="3:9" x14ac:dyDescent="0.25">
      <c r="C201" s="147"/>
      <c r="D201" s="147"/>
      <c r="E201" s="80"/>
      <c r="F201" s="153"/>
      <c r="G201" s="144">
        <f t="shared" si="5"/>
        <v>0</v>
      </c>
      <c r="H201" s="120"/>
      <c r="I201" s="119">
        <f t="shared" si="4"/>
        <v>0</v>
      </c>
    </row>
    <row r="202" spans="3:9" x14ac:dyDescent="0.25">
      <c r="C202" s="147"/>
      <c r="D202" s="147"/>
      <c r="E202" s="80"/>
      <c r="F202" s="153"/>
      <c r="G202" s="144">
        <f t="shared" si="5"/>
        <v>0</v>
      </c>
      <c r="H202" s="120"/>
      <c r="I202" s="119">
        <f t="shared" si="4"/>
        <v>0</v>
      </c>
    </row>
    <row r="203" spans="3:9" x14ac:dyDescent="0.25">
      <c r="C203" s="147"/>
      <c r="D203" s="147"/>
      <c r="E203" s="80"/>
      <c r="F203" s="153"/>
      <c r="G203" s="144">
        <f t="shared" si="5"/>
        <v>0</v>
      </c>
      <c r="H203" s="120"/>
      <c r="I203" s="119">
        <f t="shared" si="4"/>
        <v>0</v>
      </c>
    </row>
    <row r="204" spans="3:9" x14ac:dyDescent="0.25">
      <c r="C204" s="147"/>
      <c r="D204" s="147"/>
      <c r="E204" s="80"/>
      <c r="F204" s="153"/>
      <c r="G204" s="144">
        <f t="shared" si="5"/>
        <v>0</v>
      </c>
      <c r="H204" s="120"/>
      <c r="I204" s="119">
        <f t="shared" si="4"/>
        <v>0</v>
      </c>
    </row>
    <row r="205" spans="3:9" x14ac:dyDescent="0.25">
      <c r="C205" s="147"/>
      <c r="D205" s="147"/>
      <c r="E205" s="80"/>
      <c r="F205" s="153"/>
      <c r="G205" s="144">
        <f t="shared" si="5"/>
        <v>0</v>
      </c>
      <c r="H205" s="120"/>
      <c r="I205" s="119">
        <f t="shared" si="4"/>
        <v>0</v>
      </c>
    </row>
    <row r="206" spans="3:9" x14ac:dyDescent="0.25">
      <c r="C206" s="147"/>
      <c r="D206" s="147"/>
      <c r="E206" s="80"/>
      <c r="F206" s="153"/>
      <c r="G206" s="144">
        <f t="shared" si="5"/>
        <v>0</v>
      </c>
      <c r="H206" s="120"/>
      <c r="I206" s="119">
        <f t="shared" si="4"/>
        <v>0</v>
      </c>
    </row>
    <row r="207" spans="3:9" x14ac:dyDescent="0.25">
      <c r="C207" s="147"/>
      <c r="D207" s="147"/>
      <c r="E207" s="80"/>
      <c r="F207" s="153"/>
      <c r="G207" s="144">
        <f t="shared" si="5"/>
        <v>0</v>
      </c>
      <c r="H207" s="120"/>
      <c r="I207" s="119">
        <f t="shared" si="4"/>
        <v>0</v>
      </c>
    </row>
    <row r="208" spans="3:9" x14ac:dyDescent="0.25">
      <c r="C208" s="147"/>
      <c r="D208" s="147"/>
      <c r="E208" s="80"/>
      <c r="F208" s="153"/>
      <c r="G208" s="144">
        <f t="shared" si="5"/>
        <v>0</v>
      </c>
      <c r="H208" s="120"/>
      <c r="I208" s="119">
        <f t="shared" si="4"/>
        <v>0</v>
      </c>
    </row>
    <row r="209" spans="3:9" x14ac:dyDescent="0.25">
      <c r="C209" s="147"/>
      <c r="D209" s="147"/>
      <c r="E209" s="80"/>
      <c r="F209" s="153"/>
      <c r="G209" s="144">
        <f t="shared" si="5"/>
        <v>0</v>
      </c>
      <c r="H209" s="120"/>
      <c r="I209" s="119">
        <f t="shared" si="4"/>
        <v>0</v>
      </c>
    </row>
    <row r="210" spans="3:9" x14ac:dyDescent="0.25">
      <c r="C210" s="147"/>
      <c r="D210" s="147"/>
      <c r="E210" s="80"/>
      <c r="F210" s="153"/>
      <c r="G210" s="144">
        <f t="shared" si="5"/>
        <v>0</v>
      </c>
      <c r="H210" s="120"/>
      <c r="I210" s="119">
        <f t="shared" si="4"/>
        <v>0</v>
      </c>
    </row>
    <row r="211" spans="3:9" x14ac:dyDescent="0.25">
      <c r="C211" s="147"/>
      <c r="D211" s="147"/>
      <c r="E211" s="80"/>
      <c r="F211" s="153"/>
      <c r="G211" s="144">
        <f t="shared" si="5"/>
        <v>0</v>
      </c>
      <c r="H211" s="120"/>
      <c r="I211" s="119">
        <f t="shared" si="4"/>
        <v>0</v>
      </c>
    </row>
    <row r="212" spans="3:9" x14ac:dyDescent="0.25">
      <c r="C212" s="147"/>
      <c r="D212" s="147"/>
      <c r="E212" s="80"/>
      <c r="F212" s="153"/>
      <c r="G212" s="144">
        <f t="shared" si="5"/>
        <v>0</v>
      </c>
      <c r="H212" s="120"/>
      <c r="I212" s="119">
        <f t="shared" si="4"/>
        <v>0</v>
      </c>
    </row>
    <row r="213" spans="3:9" x14ac:dyDescent="0.25">
      <c r="C213" s="147"/>
      <c r="D213" s="147"/>
      <c r="E213" s="80"/>
      <c r="F213" s="153"/>
      <c r="G213" s="144">
        <f t="shared" si="5"/>
        <v>0</v>
      </c>
      <c r="H213" s="120"/>
      <c r="I213" s="119">
        <f t="shared" si="4"/>
        <v>0</v>
      </c>
    </row>
    <row r="214" spans="3:9" x14ac:dyDescent="0.25">
      <c r="C214" s="147"/>
      <c r="D214" s="147"/>
      <c r="E214" s="80"/>
      <c r="F214" s="153"/>
      <c r="G214" s="144">
        <f t="shared" si="5"/>
        <v>0</v>
      </c>
      <c r="H214" s="120"/>
      <c r="I214" s="119">
        <f t="shared" si="4"/>
        <v>0</v>
      </c>
    </row>
    <row r="215" spans="3:9" x14ac:dyDescent="0.25">
      <c r="C215" s="147"/>
      <c r="D215" s="147"/>
      <c r="E215" s="80"/>
      <c r="F215" s="153"/>
      <c r="G215" s="144">
        <f t="shared" si="5"/>
        <v>0</v>
      </c>
      <c r="H215" s="120"/>
      <c r="I215" s="119">
        <f t="shared" si="4"/>
        <v>0</v>
      </c>
    </row>
    <row r="216" spans="3:9" x14ac:dyDescent="0.25">
      <c r="C216" s="147"/>
      <c r="D216" s="147"/>
      <c r="E216" s="80"/>
      <c r="F216" s="153"/>
      <c r="G216" s="144">
        <f t="shared" si="5"/>
        <v>0</v>
      </c>
      <c r="H216" s="120"/>
      <c r="I216" s="119">
        <f t="shared" si="4"/>
        <v>0</v>
      </c>
    </row>
    <row r="217" spans="3:9" x14ac:dyDescent="0.25">
      <c r="C217" s="147"/>
      <c r="D217" s="147"/>
      <c r="E217" s="80"/>
      <c r="F217" s="153"/>
      <c r="G217" s="144">
        <f t="shared" ref="G217:G238" si="6">+E217*F217</f>
        <v>0</v>
      </c>
      <c r="H217" s="120"/>
      <c r="I217" s="119">
        <f t="shared" si="4"/>
        <v>0</v>
      </c>
    </row>
    <row r="218" spans="3:9" x14ac:dyDescent="0.25">
      <c r="C218" s="147"/>
      <c r="D218" s="147"/>
      <c r="E218" s="80"/>
      <c r="F218" s="153"/>
      <c r="G218" s="144">
        <f t="shared" si="6"/>
        <v>0</v>
      </c>
      <c r="H218" s="120"/>
      <c r="I218" s="119">
        <f t="shared" ref="I218:I238" si="7">+G218-H218</f>
        <v>0</v>
      </c>
    </row>
    <row r="219" spans="3:9" x14ac:dyDescent="0.25">
      <c r="C219" s="147"/>
      <c r="D219" s="147"/>
      <c r="E219" s="80"/>
      <c r="F219" s="153"/>
      <c r="G219" s="144">
        <f t="shared" si="6"/>
        <v>0</v>
      </c>
      <c r="H219" s="120"/>
      <c r="I219" s="119">
        <f t="shared" si="7"/>
        <v>0</v>
      </c>
    </row>
    <row r="220" spans="3:9" x14ac:dyDescent="0.25">
      <c r="C220" s="147"/>
      <c r="D220" s="147"/>
      <c r="E220" s="80"/>
      <c r="F220" s="153"/>
      <c r="G220" s="144">
        <f t="shared" si="6"/>
        <v>0</v>
      </c>
      <c r="H220" s="120"/>
      <c r="I220" s="119">
        <f t="shared" si="7"/>
        <v>0</v>
      </c>
    </row>
    <row r="221" spans="3:9" x14ac:dyDescent="0.25">
      <c r="C221" s="147"/>
      <c r="D221" s="147"/>
      <c r="E221" s="80"/>
      <c r="F221" s="153"/>
      <c r="G221" s="144">
        <f t="shared" si="6"/>
        <v>0</v>
      </c>
      <c r="H221" s="120"/>
      <c r="I221" s="119">
        <f t="shared" si="7"/>
        <v>0</v>
      </c>
    </row>
    <row r="222" spans="3:9" x14ac:dyDescent="0.25">
      <c r="C222" s="147"/>
      <c r="D222" s="147"/>
      <c r="E222" s="80"/>
      <c r="F222" s="153"/>
      <c r="G222" s="144">
        <f t="shared" si="6"/>
        <v>0</v>
      </c>
      <c r="H222" s="120"/>
      <c r="I222" s="119">
        <f t="shared" si="7"/>
        <v>0</v>
      </c>
    </row>
    <row r="223" spans="3:9" x14ac:dyDescent="0.25">
      <c r="C223" s="147"/>
      <c r="D223" s="147"/>
      <c r="E223" s="80"/>
      <c r="F223" s="153"/>
      <c r="G223" s="144">
        <f t="shared" si="6"/>
        <v>0</v>
      </c>
      <c r="H223" s="120"/>
      <c r="I223" s="119">
        <f t="shared" si="7"/>
        <v>0</v>
      </c>
    </row>
    <row r="224" spans="3:9" x14ac:dyDescent="0.25">
      <c r="C224" s="147"/>
      <c r="D224" s="147"/>
      <c r="E224" s="80"/>
      <c r="F224" s="153"/>
      <c r="G224" s="144">
        <f t="shared" si="6"/>
        <v>0</v>
      </c>
      <c r="H224" s="120"/>
      <c r="I224" s="119">
        <f t="shared" si="7"/>
        <v>0</v>
      </c>
    </row>
    <row r="225" spans="3:9" x14ac:dyDescent="0.25">
      <c r="C225" s="147"/>
      <c r="D225" s="147"/>
      <c r="E225" s="80"/>
      <c r="F225" s="153"/>
      <c r="G225" s="144">
        <f t="shared" si="6"/>
        <v>0</v>
      </c>
      <c r="H225" s="120"/>
      <c r="I225" s="119">
        <f t="shared" si="7"/>
        <v>0</v>
      </c>
    </row>
    <row r="226" spans="3:9" x14ac:dyDescent="0.25">
      <c r="C226" s="147"/>
      <c r="D226" s="147"/>
      <c r="E226" s="80"/>
      <c r="F226" s="153"/>
      <c r="G226" s="144">
        <f t="shared" si="6"/>
        <v>0</v>
      </c>
      <c r="H226" s="120"/>
      <c r="I226" s="119">
        <f t="shared" si="7"/>
        <v>0</v>
      </c>
    </row>
    <row r="227" spans="3:9" x14ac:dyDescent="0.25">
      <c r="C227" s="147"/>
      <c r="D227" s="147"/>
      <c r="E227" s="80"/>
      <c r="F227" s="153"/>
      <c r="G227" s="144">
        <f t="shared" si="6"/>
        <v>0</v>
      </c>
      <c r="H227" s="120"/>
      <c r="I227" s="119">
        <f t="shared" si="7"/>
        <v>0</v>
      </c>
    </row>
    <row r="228" spans="3:9" x14ac:dyDescent="0.25">
      <c r="C228" s="147"/>
      <c r="D228" s="147"/>
      <c r="E228" s="80"/>
      <c r="F228" s="153"/>
      <c r="G228" s="144">
        <f t="shared" si="6"/>
        <v>0</v>
      </c>
      <c r="H228" s="120"/>
      <c r="I228" s="119">
        <f t="shared" si="7"/>
        <v>0</v>
      </c>
    </row>
    <row r="229" spans="3:9" x14ac:dyDescent="0.25">
      <c r="C229" s="147"/>
      <c r="D229" s="147"/>
      <c r="E229" s="80"/>
      <c r="F229" s="153"/>
      <c r="G229" s="144">
        <f t="shared" si="6"/>
        <v>0</v>
      </c>
      <c r="H229" s="120"/>
      <c r="I229" s="119">
        <f t="shared" si="7"/>
        <v>0</v>
      </c>
    </row>
    <row r="230" spans="3:9" x14ac:dyDescent="0.25">
      <c r="C230" s="147"/>
      <c r="D230" s="147"/>
      <c r="E230" s="80"/>
      <c r="F230" s="153"/>
      <c r="G230" s="144">
        <f t="shared" si="6"/>
        <v>0</v>
      </c>
      <c r="H230" s="120"/>
      <c r="I230" s="119">
        <f t="shared" si="7"/>
        <v>0</v>
      </c>
    </row>
    <row r="231" spans="3:9" x14ac:dyDescent="0.25">
      <c r="C231" s="147"/>
      <c r="D231" s="147"/>
      <c r="E231" s="80"/>
      <c r="F231" s="153"/>
      <c r="G231" s="144">
        <f t="shared" si="6"/>
        <v>0</v>
      </c>
      <c r="H231" s="120"/>
      <c r="I231" s="119">
        <f t="shared" si="7"/>
        <v>0</v>
      </c>
    </row>
    <row r="232" spans="3:9" x14ac:dyDescent="0.25">
      <c r="C232" s="147"/>
      <c r="D232" s="147"/>
      <c r="E232" s="80"/>
      <c r="F232" s="153"/>
      <c r="G232" s="144">
        <f t="shared" si="6"/>
        <v>0</v>
      </c>
      <c r="H232" s="120"/>
      <c r="I232" s="119">
        <f t="shared" si="7"/>
        <v>0</v>
      </c>
    </row>
    <row r="233" spans="3:9" x14ac:dyDescent="0.25">
      <c r="C233" s="147"/>
      <c r="D233" s="147"/>
      <c r="E233" s="80"/>
      <c r="F233" s="153"/>
      <c r="G233" s="144">
        <f t="shared" si="6"/>
        <v>0</v>
      </c>
      <c r="H233" s="120"/>
      <c r="I233" s="119">
        <f t="shared" si="7"/>
        <v>0</v>
      </c>
    </row>
    <row r="234" spans="3:9" x14ac:dyDescent="0.25">
      <c r="C234" s="147"/>
      <c r="D234" s="147"/>
      <c r="E234" s="80"/>
      <c r="F234" s="153"/>
      <c r="G234" s="144">
        <f t="shared" si="6"/>
        <v>0</v>
      </c>
      <c r="H234" s="120"/>
      <c r="I234" s="119">
        <f t="shared" si="7"/>
        <v>0</v>
      </c>
    </row>
    <row r="235" spans="3:9" x14ac:dyDescent="0.25">
      <c r="C235" s="147"/>
      <c r="D235" s="147"/>
      <c r="E235" s="80"/>
      <c r="F235" s="153"/>
      <c r="G235" s="144">
        <f t="shared" si="6"/>
        <v>0</v>
      </c>
      <c r="H235" s="120"/>
      <c r="I235" s="119">
        <f t="shared" si="7"/>
        <v>0</v>
      </c>
    </row>
    <row r="236" spans="3:9" x14ac:dyDescent="0.25">
      <c r="C236" s="147"/>
      <c r="D236" s="147"/>
      <c r="E236" s="80"/>
      <c r="F236" s="153"/>
      <c r="G236" s="144">
        <f t="shared" si="6"/>
        <v>0</v>
      </c>
      <c r="H236" s="120"/>
      <c r="I236" s="119">
        <f t="shared" si="7"/>
        <v>0</v>
      </c>
    </row>
    <row r="237" spans="3:9" x14ac:dyDescent="0.25">
      <c r="C237" s="147"/>
      <c r="D237" s="147"/>
      <c r="E237" s="80"/>
      <c r="F237" s="153"/>
      <c r="G237" s="144">
        <f t="shared" si="6"/>
        <v>0</v>
      </c>
      <c r="H237" s="120"/>
      <c r="I237" s="119">
        <f t="shared" si="7"/>
        <v>0</v>
      </c>
    </row>
    <row r="238" spans="3:9" x14ac:dyDescent="0.25">
      <c r="C238" s="147"/>
      <c r="D238" s="147"/>
      <c r="E238" s="80"/>
      <c r="F238" s="153"/>
      <c r="G238" s="144">
        <f t="shared" si="6"/>
        <v>0</v>
      </c>
      <c r="H238" s="120"/>
      <c r="I238" s="119">
        <f t="shared" si="7"/>
        <v>0</v>
      </c>
    </row>
    <row r="244" spans="3:7" ht="30" x14ac:dyDescent="0.25">
      <c r="E244" s="150" t="s">
        <v>7586</v>
      </c>
      <c r="F244" s="150" t="s">
        <v>9392</v>
      </c>
      <c r="G244" s="150" t="s">
        <v>9393</v>
      </c>
    </row>
    <row r="245" spans="3:7" x14ac:dyDescent="0.25">
      <c r="C245" s="472" t="s">
        <v>9395</v>
      </c>
      <c r="D245" s="472"/>
      <c r="E245" s="144">
        <f>SUMIF(C89:C238,Tablas!$C$98,Fortalecimiento!G89:G238)</f>
        <v>0</v>
      </c>
      <c r="F245" s="144">
        <f>SUMIF(C89:C238,Tablas!$C$98,Fortalecimiento!H89:H238)</f>
        <v>0</v>
      </c>
      <c r="G245" s="144">
        <f>SUMIF(C89:C238,Tablas!$C$98,Fortalecimiento!I89:I238)</f>
        <v>0</v>
      </c>
    </row>
    <row r="246" spans="3:7" x14ac:dyDescent="0.25">
      <c r="C246" s="472" t="s">
        <v>9396</v>
      </c>
      <c r="D246" s="472"/>
      <c r="E246" s="144">
        <f>SUMIF(C89:C238,Tablas!$C$99,Fortalecimiento!G89:G238)</f>
        <v>0</v>
      </c>
      <c r="F246" s="144">
        <f>SUMIF(C89:C238,Tablas!$C$99,Fortalecimiento!H89:H238)</f>
        <v>0</v>
      </c>
      <c r="G246" s="144">
        <f>SUMIF(C89:C238,Tablas!$C$99,Fortalecimiento!I89:I238)</f>
        <v>0</v>
      </c>
    </row>
    <row r="247" spans="3:7" x14ac:dyDescent="0.25">
      <c r="C247" s="473" t="s">
        <v>7586</v>
      </c>
      <c r="D247" s="473"/>
      <c r="E247" s="151">
        <f>+E246+E245</f>
        <v>0</v>
      </c>
      <c r="F247" s="151">
        <f>+F246+F245</f>
        <v>0</v>
      </c>
      <c r="G247" s="151">
        <f>+G246+G245</f>
        <v>0</v>
      </c>
    </row>
    <row r="251" spans="3:7" x14ac:dyDescent="0.25">
      <c r="E251" s="471" t="s">
        <v>9238</v>
      </c>
      <c r="F251" s="471"/>
      <c r="G251" s="471"/>
    </row>
    <row r="252" spans="3:7" x14ac:dyDescent="0.25">
      <c r="E252" s="471"/>
      <c r="F252" s="471"/>
      <c r="G252" s="471"/>
    </row>
    <row r="268" spans="2:13" x14ac:dyDescent="0.25">
      <c r="B268" s="474" t="s">
        <v>9409</v>
      </c>
      <c r="C268" s="474"/>
      <c r="D268" s="474"/>
    </row>
    <row r="270" spans="2:13" ht="15.75" x14ac:dyDescent="0.25">
      <c r="B270" s="271" t="s">
        <v>9380</v>
      </c>
      <c r="C270" s="271"/>
      <c r="D270" s="271"/>
      <c r="E270" s="271"/>
      <c r="F270" s="271"/>
      <c r="G270" s="271"/>
      <c r="H270" s="271"/>
      <c r="I270" s="271"/>
      <c r="J270" s="271"/>
      <c r="K270" s="271"/>
      <c r="L270" s="271"/>
      <c r="M270" s="271"/>
    </row>
    <row r="272" spans="2:13" x14ac:dyDescent="0.25">
      <c r="C272" s="98" t="s">
        <v>7556</v>
      </c>
      <c r="D272" s="32"/>
    </row>
    <row r="274" spans="2:13" x14ac:dyDescent="0.25">
      <c r="C274" s="99" t="s">
        <v>7557</v>
      </c>
      <c r="D274" s="276"/>
      <c r="E274" s="277"/>
      <c r="F274" s="277"/>
      <c r="G274" s="277"/>
      <c r="H274" s="277"/>
      <c r="I274" s="277"/>
      <c r="J274" s="277"/>
      <c r="K274" s="277"/>
      <c r="L274" s="278"/>
    </row>
    <row r="276" spans="2:13" x14ac:dyDescent="0.25">
      <c r="C276" s="20" t="s">
        <v>9373</v>
      </c>
      <c r="D276" s="276"/>
      <c r="E276" s="278"/>
    </row>
    <row r="279" spans="2:13" ht="15.75" x14ac:dyDescent="0.25">
      <c r="B279" s="271" t="s">
        <v>9381</v>
      </c>
      <c r="C279" s="271"/>
      <c r="D279" s="271"/>
      <c r="E279" s="271"/>
      <c r="F279" s="271"/>
      <c r="G279" s="271"/>
      <c r="H279" s="271"/>
      <c r="I279" s="271"/>
      <c r="J279" s="271"/>
      <c r="K279" s="271"/>
      <c r="L279" s="271"/>
      <c r="M279" s="271"/>
    </row>
    <row r="282" spans="2:13" x14ac:dyDescent="0.25">
      <c r="C282" s="98" t="s">
        <v>7566</v>
      </c>
      <c r="D282" s="274"/>
      <c r="E282" s="282"/>
      <c r="F282" s="282"/>
      <c r="G282" s="282"/>
      <c r="H282" s="282"/>
      <c r="I282" s="282"/>
      <c r="J282" s="282"/>
      <c r="K282" s="282"/>
      <c r="L282" s="275"/>
    </row>
    <row r="284" spans="2:13" hidden="1" x14ac:dyDescent="0.25">
      <c r="D284" s="19" t="e">
        <f>VLOOKUP(D285,Tablas!$K$3:$L$29,2,FALSE)</f>
        <v>#N/A</v>
      </c>
    </row>
    <row r="285" spans="2:13" x14ac:dyDescent="0.25">
      <c r="C285" s="98" t="s">
        <v>7567</v>
      </c>
      <c r="D285" s="33"/>
      <c r="F285" s="98" t="s">
        <v>7568</v>
      </c>
      <c r="G285" s="33"/>
      <c r="I285" s="98" t="s">
        <v>7569</v>
      </c>
      <c r="J285" s="289"/>
      <c r="K285" s="289"/>
    </row>
    <row r="286" spans="2:13" x14ac:dyDescent="0.25">
      <c r="C286" s="20"/>
      <c r="D286" s="27"/>
      <c r="G286" s="27"/>
      <c r="K286" s="146"/>
      <c r="L286" s="146"/>
    </row>
    <row r="287" spans="2:13" hidden="1" x14ac:dyDescent="0.25">
      <c r="D287" s="19" t="str">
        <f>IF( D285&gt;0,VLOOKUP(D285,Tablas!$K$4:$M$29,3,FALSE),"")</f>
        <v/>
      </c>
    </row>
    <row r="288" spans="2:13" x14ac:dyDescent="0.25">
      <c r="C288" s="98" t="s">
        <v>7570</v>
      </c>
      <c r="D288" s="33"/>
      <c r="F288" s="98" t="s">
        <v>9226</v>
      </c>
      <c r="G288" s="33"/>
      <c r="I288" s="98" t="s">
        <v>1180</v>
      </c>
      <c r="J288" s="469" t="str">
        <f>IF(G285&gt;0,VLOOKUP(G285,Tabla4[[Muni_Desc]:[AT_desc]],3,FALSE),"")</f>
        <v/>
      </c>
      <c r="K288" s="470"/>
    </row>
    <row r="292" spans="2:13" x14ac:dyDescent="0.25">
      <c r="D292" s="273" t="s">
        <v>8</v>
      </c>
      <c r="E292" s="273"/>
      <c r="F292" s="273"/>
      <c r="G292" s="273"/>
      <c r="H292" s="273"/>
      <c r="I292" s="273"/>
    </row>
    <row r="294" spans="2:13" x14ac:dyDescent="0.25">
      <c r="D294" s="97" t="s">
        <v>7559</v>
      </c>
      <c r="E294" s="97" t="s">
        <v>7560</v>
      </c>
      <c r="F294" s="97" t="s">
        <v>7561</v>
      </c>
      <c r="G294" s="97" t="s">
        <v>1176</v>
      </c>
      <c r="H294" s="97" t="s">
        <v>7562</v>
      </c>
      <c r="I294" s="97" t="s">
        <v>7563</v>
      </c>
    </row>
    <row r="295" spans="2:13" x14ac:dyDescent="0.25">
      <c r="D295" s="35"/>
      <c r="E295" s="35"/>
      <c r="F295" s="35"/>
      <c r="G295" s="36" t="str">
        <f>MID(F295,3,8)</f>
        <v/>
      </c>
      <c r="H295" s="35"/>
      <c r="I295" s="35"/>
    </row>
    <row r="296" spans="2:13" x14ac:dyDescent="0.25">
      <c r="D296" s="35"/>
      <c r="E296" s="35"/>
      <c r="F296" s="35"/>
      <c r="G296" s="36" t="str">
        <f>MID(F296,3,8)</f>
        <v/>
      </c>
      <c r="H296" s="35"/>
      <c r="I296" s="35"/>
    </row>
    <row r="297" spans="2:13" x14ac:dyDescent="0.25">
      <c r="D297" s="35"/>
      <c r="E297" s="35"/>
      <c r="F297" s="35"/>
      <c r="G297" s="36" t="str">
        <f>MID(F297,3,8)</f>
        <v/>
      </c>
      <c r="H297" s="35"/>
      <c r="I297" s="35"/>
    </row>
    <row r="300" spans="2:13" ht="15.75" x14ac:dyDescent="0.25">
      <c r="B300" s="271" t="s">
        <v>9383</v>
      </c>
      <c r="C300" s="271"/>
      <c r="D300" s="271"/>
      <c r="E300" s="271"/>
      <c r="F300" s="271"/>
      <c r="G300" s="271"/>
      <c r="H300" s="271"/>
      <c r="I300" s="271"/>
      <c r="J300" s="271"/>
      <c r="K300" s="271"/>
      <c r="L300" s="271"/>
      <c r="M300" s="271"/>
    </row>
    <row r="302" spans="2:13" x14ac:dyDescent="0.25">
      <c r="C302" s="288" t="s">
        <v>9382</v>
      </c>
      <c r="D302" s="288"/>
      <c r="E302" s="288"/>
      <c r="F302" s="288"/>
    </row>
    <row r="303" spans="2:13" x14ac:dyDescent="0.25">
      <c r="C303" s="423" t="s">
        <v>9384</v>
      </c>
      <c r="D303" s="423"/>
      <c r="E303" s="423"/>
      <c r="F303" s="423"/>
      <c r="G303" s="423"/>
      <c r="H303" s="423"/>
      <c r="I303" s="423"/>
      <c r="J303" s="423"/>
      <c r="K303" s="423"/>
      <c r="L303" s="423"/>
    </row>
    <row r="304" spans="2:13" x14ac:dyDescent="0.25">
      <c r="C304" s="423"/>
      <c r="D304" s="423"/>
      <c r="E304" s="423"/>
      <c r="F304" s="423"/>
      <c r="G304" s="423"/>
      <c r="H304" s="423"/>
      <c r="I304" s="423"/>
      <c r="J304" s="423"/>
      <c r="K304" s="423"/>
      <c r="L304" s="423"/>
    </row>
    <row r="306" spans="3:12" x14ac:dyDescent="0.25">
      <c r="C306" s="461"/>
      <c r="D306" s="462"/>
      <c r="E306" s="462"/>
      <c r="F306" s="462"/>
      <c r="G306" s="462"/>
      <c r="H306" s="462"/>
      <c r="I306" s="462"/>
      <c r="J306" s="462"/>
      <c r="K306" s="462"/>
      <c r="L306" s="463"/>
    </row>
    <row r="307" spans="3:12" x14ac:dyDescent="0.25">
      <c r="C307" s="464"/>
      <c r="D307" s="304"/>
      <c r="E307" s="304"/>
      <c r="F307" s="304"/>
      <c r="G307" s="304"/>
      <c r="H307" s="304"/>
      <c r="I307" s="304"/>
      <c r="J307" s="304"/>
      <c r="K307" s="304"/>
      <c r="L307" s="465"/>
    </row>
    <row r="308" spans="3:12" x14ac:dyDescent="0.25">
      <c r="C308" s="464"/>
      <c r="D308" s="304"/>
      <c r="E308" s="304"/>
      <c r="F308" s="304"/>
      <c r="G308" s="304"/>
      <c r="H308" s="304"/>
      <c r="I308" s="304"/>
      <c r="J308" s="304"/>
      <c r="K308" s="304"/>
      <c r="L308" s="465"/>
    </row>
    <row r="309" spans="3:12" x14ac:dyDescent="0.25">
      <c r="C309" s="464"/>
      <c r="D309" s="304"/>
      <c r="E309" s="304"/>
      <c r="F309" s="304"/>
      <c r="G309" s="304"/>
      <c r="H309" s="304"/>
      <c r="I309" s="304"/>
      <c r="J309" s="304"/>
      <c r="K309" s="304"/>
      <c r="L309" s="465"/>
    </row>
    <row r="310" spans="3:12" x14ac:dyDescent="0.25">
      <c r="C310" s="464"/>
      <c r="D310" s="304"/>
      <c r="E310" s="304"/>
      <c r="F310" s="304"/>
      <c r="G310" s="304"/>
      <c r="H310" s="304"/>
      <c r="I310" s="304"/>
      <c r="J310" s="304"/>
      <c r="K310" s="304"/>
      <c r="L310" s="465"/>
    </row>
    <row r="311" spans="3:12" x14ac:dyDescent="0.25">
      <c r="C311" s="466"/>
      <c r="D311" s="467"/>
      <c r="E311" s="467"/>
      <c r="F311" s="467"/>
      <c r="G311" s="467"/>
      <c r="H311" s="467"/>
      <c r="I311" s="467"/>
      <c r="J311" s="467"/>
      <c r="K311" s="467"/>
      <c r="L311" s="468"/>
    </row>
    <row r="314" spans="3:12" x14ac:dyDescent="0.25">
      <c r="C314" s="288" t="s">
        <v>9385</v>
      </c>
      <c r="D314" s="288"/>
      <c r="E314" s="288"/>
      <c r="F314" s="288"/>
    </row>
    <row r="315" spans="3:12" x14ac:dyDescent="0.25">
      <c r="C315" s="423" t="s">
        <v>9386</v>
      </c>
      <c r="D315" s="423"/>
      <c r="E315" s="423"/>
      <c r="F315" s="423"/>
      <c r="G315" s="423"/>
      <c r="H315" s="423"/>
      <c r="I315" s="423"/>
      <c r="J315" s="423"/>
      <c r="K315" s="423"/>
      <c r="L315" s="423"/>
    </row>
    <row r="317" spans="3:12" x14ac:dyDescent="0.25">
      <c r="C317" s="461"/>
      <c r="D317" s="462"/>
      <c r="E317" s="462"/>
      <c r="F317" s="462"/>
      <c r="G317" s="462"/>
      <c r="H317" s="462"/>
      <c r="I317" s="462"/>
      <c r="J317" s="462"/>
      <c r="K317" s="462"/>
      <c r="L317" s="463"/>
    </row>
    <row r="318" spans="3:12" x14ac:dyDescent="0.25">
      <c r="C318" s="464"/>
      <c r="D318" s="304"/>
      <c r="E318" s="304"/>
      <c r="F318" s="304"/>
      <c r="G318" s="304"/>
      <c r="H318" s="304"/>
      <c r="I318" s="304"/>
      <c r="J318" s="304"/>
      <c r="K318" s="304"/>
      <c r="L318" s="465"/>
    </row>
    <row r="319" spans="3:12" x14ac:dyDescent="0.25">
      <c r="C319" s="464"/>
      <c r="D319" s="304"/>
      <c r="E319" s="304"/>
      <c r="F319" s="304"/>
      <c r="G319" s="304"/>
      <c r="H319" s="304"/>
      <c r="I319" s="304"/>
      <c r="J319" s="304"/>
      <c r="K319" s="304"/>
      <c r="L319" s="465"/>
    </row>
    <row r="320" spans="3:12" x14ac:dyDescent="0.25">
      <c r="C320" s="464"/>
      <c r="D320" s="304"/>
      <c r="E320" s="304"/>
      <c r="F320" s="304"/>
      <c r="G320" s="304"/>
      <c r="H320" s="304"/>
      <c r="I320" s="304"/>
      <c r="J320" s="304"/>
      <c r="K320" s="304"/>
      <c r="L320" s="465"/>
    </row>
    <row r="321" spans="2:13" x14ac:dyDescent="0.25">
      <c r="C321" s="464"/>
      <c r="D321" s="304"/>
      <c r="E321" s="304"/>
      <c r="F321" s="304"/>
      <c r="G321" s="304"/>
      <c r="H321" s="304"/>
      <c r="I321" s="304"/>
      <c r="J321" s="304"/>
      <c r="K321" s="304"/>
      <c r="L321" s="465"/>
    </row>
    <row r="322" spans="2:13" x14ac:dyDescent="0.25">
      <c r="C322" s="466"/>
      <c r="D322" s="467"/>
      <c r="E322" s="467"/>
      <c r="F322" s="467"/>
      <c r="G322" s="467"/>
      <c r="H322" s="467"/>
      <c r="I322" s="467"/>
      <c r="J322" s="467"/>
      <c r="K322" s="467"/>
      <c r="L322" s="468"/>
    </row>
    <row r="324" spans="2:13" ht="15.75" x14ac:dyDescent="0.25">
      <c r="B324" s="271" t="s">
        <v>9387</v>
      </c>
      <c r="C324" s="271"/>
      <c r="D324" s="271"/>
      <c r="E324" s="271"/>
      <c r="F324" s="271"/>
      <c r="G324" s="271"/>
      <c r="H324" s="271"/>
      <c r="I324" s="271"/>
      <c r="J324" s="271"/>
      <c r="K324" s="271"/>
      <c r="L324" s="271"/>
      <c r="M324" s="271"/>
    </row>
    <row r="326" spans="2:13" ht="30" x14ac:dyDescent="0.25">
      <c r="C326" s="149" t="s">
        <v>9389</v>
      </c>
      <c r="D326" s="149" t="s">
        <v>9388</v>
      </c>
      <c r="E326" s="149" t="s">
        <v>9390</v>
      </c>
      <c r="F326" s="149" t="s">
        <v>9391</v>
      </c>
      <c r="G326" s="149" t="s">
        <v>7586</v>
      </c>
      <c r="H326" s="149" t="s">
        <v>9392</v>
      </c>
      <c r="I326" s="149" t="s">
        <v>9393</v>
      </c>
    </row>
    <row r="327" spans="2:13" x14ac:dyDescent="0.25">
      <c r="C327" s="147"/>
      <c r="D327" s="147"/>
      <c r="E327" s="80"/>
      <c r="F327" s="153"/>
      <c r="G327" s="144">
        <f t="shared" ref="G327:G358" si="8">+E327*F327</f>
        <v>0</v>
      </c>
      <c r="H327" s="120"/>
      <c r="I327" s="119">
        <f>+G327-H327</f>
        <v>0</v>
      </c>
    </row>
    <row r="328" spans="2:13" x14ac:dyDescent="0.25">
      <c r="C328" s="147"/>
      <c r="D328" s="147"/>
      <c r="E328" s="80"/>
      <c r="F328" s="153"/>
      <c r="G328" s="144">
        <f t="shared" si="8"/>
        <v>0</v>
      </c>
      <c r="H328" s="120"/>
      <c r="I328" s="119">
        <f t="shared" ref="I328:I391" si="9">+G328-H328</f>
        <v>0</v>
      </c>
    </row>
    <row r="329" spans="2:13" x14ac:dyDescent="0.25">
      <c r="C329" s="147"/>
      <c r="D329" s="147"/>
      <c r="E329" s="80"/>
      <c r="F329" s="153"/>
      <c r="G329" s="144">
        <f t="shared" si="8"/>
        <v>0</v>
      </c>
      <c r="H329" s="120"/>
      <c r="I329" s="119">
        <f t="shared" si="9"/>
        <v>0</v>
      </c>
    </row>
    <row r="330" spans="2:13" x14ac:dyDescent="0.25">
      <c r="C330" s="147"/>
      <c r="D330" s="147"/>
      <c r="E330" s="80"/>
      <c r="F330" s="153"/>
      <c r="G330" s="144">
        <f t="shared" si="8"/>
        <v>0</v>
      </c>
      <c r="H330" s="120"/>
      <c r="I330" s="119">
        <f t="shared" si="9"/>
        <v>0</v>
      </c>
    </row>
    <row r="331" spans="2:13" x14ac:dyDescent="0.25">
      <c r="C331" s="147"/>
      <c r="D331" s="147"/>
      <c r="E331" s="80"/>
      <c r="F331" s="153"/>
      <c r="G331" s="144">
        <f t="shared" si="8"/>
        <v>0</v>
      </c>
      <c r="H331" s="120"/>
      <c r="I331" s="119">
        <f t="shared" si="9"/>
        <v>0</v>
      </c>
    </row>
    <row r="332" spans="2:13" x14ac:dyDescent="0.25">
      <c r="C332" s="147"/>
      <c r="D332" s="147"/>
      <c r="E332" s="80"/>
      <c r="F332" s="153"/>
      <c r="G332" s="144">
        <f t="shared" si="8"/>
        <v>0</v>
      </c>
      <c r="H332" s="120"/>
      <c r="I332" s="119">
        <f t="shared" si="9"/>
        <v>0</v>
      </c>
    </row>
    <row r="333" spans="2:13" x14ac:dyDescent="0.25">
      <c r="C333" s="147"/>
      <c r="D333" s="147"/>
      <c r="E333" s="80"/>
      <c r="F333" s="153"/>
      <c r="G333" s="144">
        <f t="shared" si="8"/>
        <v>0</v>
      </c>
      <c r="H333" s="120"/>
      <c r="I333" s="119">
        <f t="shared" si="9"/>
        <v>0</v>
      </c>
    </row>
    <row r="334" spans="2:13" x14ac:dyDescent="0.25">
      <c r="C334" s="147"/>
      <c r="D334" s="147"/>
      <c r="E334" s="80"/>
      <c r="F334" s="153"/>
      <c r="G334" s="144">
        <f t="shared" si="8"/>
        <v>0</v>
      </c>
      <c r="H334" s="120"/>
      <c r="I334" s="119">
        <f t="shared" si="9"/>
        <v>0</v>
      </c>
    </row>
    <row r="335" spans="2:13" x14ac:dyDescent="0.25">
      <c r="C335" s="147"/>
      <c r="D335" s="147"/>
      <c r="E335" s="80"/>
      <c r="F335" s="153"/>
      <c r="G335" s="144">
        <f t="shared" si="8"/>
        <v>0</v>
      </c>
      <c r="H335" s="120"/>
      <c r="I335" s="119">
        <f t="shared" si="9"/>
        <v>0</v>
      </c>
    </row>
    <row r="336" spans="2:13" x14ac:dyDescent="0.25">
      <c r="C336" s="147"/>
      <c r="D336" s="147"/>
      <c r="E336" s="80"/>
      <c r="F336" s="153"/>
      <c r="G336" s="144">
        <f t="shared" si="8"/>
        <v>0</v>
      </c>
      <c r="H336" s="120"/>
      <c r="I336" s="119">
        <f t="shared" si="9"/>
        <v>0</v>
      </c>
    </row>
    <row r="337" spans="3:9" x14ac:dyDescent="0.25">
      <c r="C337" s="147"/>
      <c r="D337" s="147"/>
      <c r="E337" s="80"/>
      <c r="F337" s="153"/>
      <c r="G337" s="144">
        <f t="shared" si="8"/>
        <v>0</v>
      </c>
      <c r="H337" s="120"/>
      <c r="I337" s="119">
        <f t="shared" si="9"/>
        <v>0</v>
      </c>
    </row>
    <row r="338" spans="3:9" x14ac:dyDescent="0.25">
      <c r="C338" s="147"/>
      <c r="D338" s="147"/>
      <c r="E338" s="80"/>
      <c r="F338" s="153"/>
      <c r="G338" s="144">
        <f t="shared" si="8"/>
        <v>0</v>
      </c>
      <c r="H338" s="120"/>
      <c r="I338" s="119">
        <f t="shared" si="9"/>
        <v>0</v>
      </c>
    </row>
    <row r="339" spans="3:9" x14ac:dyDescent="0.25">
      <c r="C339" s="147"/>
      <c r="D339" s="147"/>
      <c r="E339" s="80"/>
      <c r="F339" s="153"/>
      <c r="G339" s="144">
        <f t="shared" si="8"/>
        <v>0</v>
      </c>
      <c r="H339" s="120"/>
      <c r="I339" s="119">
        <f t="shared" si="9"/>
        <v>0</v>
      </c>
    </row>
    <row r="340" spans="3:9" x14ac:dyDescent="0.25">
      <c r="C340" s="147"/>
      <c r="D340" s="147"/>
      <c r="E340" s="80"/>
      <c r="F340" s="153"/>
      <c r="G340" s="144">
        <f t="shared" si="8"/>
        <v>0</v>
      </c>
      <c r="H340" s="120"/>
      <c r="I340" s="119">
        <f t="shared" si="9"/>
        <v>0</v>
      </c>
    </row>
    <row r="341" spans="3:9" x14ac:dyDescent="0.25">
      <c r="C341" s="147"/>
      <c r="D341" s="147"/>
      <c r="E341" s="80"/>
      <c r="F341" s="153"/>
      <c r="G341" s="144">
        <f t="shared" si="8"/>
        <v>0</v>
      </c>
      <c r="H341" s="120"/>
      <c r="I341" s="119">
        <f t="shared" si="9"/>
        <v>0</v>
      </c>
    </row>
    <row r="342" spans="3:9" x14ac:dyDescent="0.25">
      <c r="C342" s="147"/>
      <c r="D342" s="147"/>
      <c r="E342" s="80"/>
      <c r="F342" s="153"/>
      <c r="G342" s="144">
        <f t="shared" si="8"/>
        <v>0</v>
      </c>
      <c r="H342" s="120"/>
      <c r="I342" s="119">
        <f t="shared" si="9"/>
        <v>0</v>
      </c>
    </row>
    <row r="343" spans="3:9" x14ac:dyDescent="0.25">
      <c r="C343" s="147"/>
      <c r="D343" s="147"/>
      <c r="E343" s="80"/>
      <c r="F343" s="153"/>
      <c r="G343" s="144">
        <f t="shared" si="8"/>
        <v>0</v>
      </c>
      <c r="H343" s="120"/>
      <c r="I343" s="119">
        <f t="shared" si="9"/>
        <v>0</v>
      </c>
    </row>
    <row r="344" spans="3:9" x14ac:dyDescent="0.25">
      <c r="C344" s="147"/>
      <c r="D344" s="147"/>
      <c r="E344" s="80"/>
      <c r="F344" s="153"/>
      <c r="G344" s="144">
        <f t="shared" si="8"/>
        <v>0</v>
      </c>
      <c r="H344" s="120"/>
      <c r="I344" s="119">
        <f t="shared" si="9"/>
        <v>0</v>
      </c>
    </row>
    <row r="345" spans="3:9" x14ac:dyDescent="0.25">
      <c r="C345" s="147"/>
      <c r="D345" s="147"/>
      <c r="E345" s="80"/>
      <c r="F345" s="153"/>
      <c r="G345" s="144">
        <f t="shared" si="8"/>
        <v>0</v>
      </c>
      <c r="H345" s="120"/>
      <c r="I345" s="119">
        <f t="shared" si="9"/>
        <v>0</v>
      </c>
    </row>
    <row r="346" spans="3:9" x14ac:dyDescent="0.25">
      <c r="C346" s="147"/>
      <c r="D346" s="147"/>
      <c r="E346" s="80"/>
      <c r="F346" s="153"/>
      <c r="G346" s="144">
        <f t="shared" si="8"/>
        <v>0</v>
      </c>
      <c r="H346" s="120"/>
      <c r="I346" s="119">
        <f t="shared" si="9"/>
        <v>0</v>
      </c>
    </row>
    <row r="347" spans="3:9" x14ac:dyDescent="0.25">
      <c r="C347" s="147"/>
      <c r="D347" s="147"/>
      <c r="E347" s="80"/>
      <c r="F347" s="153"/>
      <c r="G347" s="144">
        <f t="shared" si="8"/>
        <v>0</v>
      </c>
      <c r="H347" s="120"/>
      <c r="I347" s="119">
        <f t="shared" si="9"/>
        <v>0</v>
      </c>
    </row>
    <row r="348" spans="3:9" x14ac:dyDescent="0.25">
      <c r="C348" s="147"/>
      <c r="D348" s="147"/>
      <c r="E348" s="80"/>
      <c r="F348" s="153"/>
      <c r="G348" s="144">
        <f t="shared" si="8"/>
        <v>0</v>
      </c>
      <c r="H348" s="120"/>
      <c r="I348" s="119">
        <f t="shared" si="9"/>
        <v>0</v>
      </c>
    </row>
    <row r="349" spans="3:9" x14ac:dyDescent="0.25">
      <c r="C349" s="147"/>
      <c r="D349" s="147"/>
      <c r="E349" s="80"/>
      <c r="F349" s="153"/>
      <c r="G349" s="144">
        <f t="shared" si="8"/>
        <v>0</v>
      </c>
      <c r="H349" s="120"/>
      <c r="I349" s="119">
        <f t="shared" si="9"/>
        <v>0</v>
      </c>
    </row>
    <row r="350" spans="3:9" x14ac:dyDescent="0.25">
      <c r="C350" s="147"/>
      <c r="D350" s="147"/>
      <c r="E350" s="80"/>
      <c r="F350" s="153"/>
      <c r="G350" s="144">
        <f t="shared" si="8"/>
        <v>0</v>
      </c>
      <c r="H350" s="120"/>
      <c r="I350" s="119">
        <f t="shared" si="9"/>
        <v>0</v>
      </c>
    </row>
    <row r="351" spans="3:9" x14ac:dyDescent="0.25">
      <c r="C351" s="147"/>
      <c r="D351" s="147"/>
      <c r="E351" s="80"/>
      <c r="F351" s="153"/>
      <c r="G351" s="144">
        <f t="shared" si="8"/>
        <v>0</v>
      </c>
      <c r="H351" s="120"/>
      <c r="I351" s="119">
        <f t="shared" si="9"/>
        <v>0</v>
      </c>
    </row>
    <row r="352" spans="3:9" x14ac:dyDescent="0.25">
      <c r="C352" s="147"/>
      <c r="D352" s="147"/>
      <c r="E352" s="80"/>
      <c r="F352" s="153"/>
      <c r="G352" s="144">
        <f t="shared" si="8"/>
        <v>0</v>
      </c>
      <c r="H352" s="120"/>
      <c r="I352" s="119">
        <f t="shared" si="9"/>
        <v>0</v>
      </c>
    </row>
    <row r="353" spans="3:9" x14ac:dyDescent="0.25">
      <c r="C353" s="147"/>
      <c r="D353" s="147"/>
      <c r="E353" s="80"/>
      <c r="F353" s="153"/>
      <c r="G353" s="144">
        <f t="shared" si="8"/>
        <v>0</v>
      </c>
      <c r="H353" s="120"/>
      <c r="I353" s="119">
        <f t="shared" si="9"/>
        <v>0</v>
      </c>
    </row>
    <row r="354" spans="3:9" x14ac:dyDescent="0.25">
      <c r="C354" s="147"/>
      <c r="D354" s="147"/>
      <c r="E354" s="80"/>
      <c r="F354" s="153"/>
      <c r="G354" s="144">
        <f t="shared" si="8"/>
        <v>0</v>
      </c>
      <c r="H354" s="120"/>
      <c r="I354" s="119">
        <f t="shared" si="9"/>
        <v>0</v>
      </c>
    </row>
    <row r="355" spans="3:9" x14ac:dyDescent="0.25">
      <c r="C355" s="147"/>
      <c r="D355" s="147"/>
      <c r="E355" s="80"/>
      <c r="F355" s="153"/>
      <c r="G355" s="144">
        <f t="shared" si="8"/>
        <v>0</v>
      </c>
      <c r="H355" s="120"/>
      <c r="I355" s="119">
        <f t="shared" si="9"/>
        <v>0</v>
      </c>
    </row>
    <row r="356" spans="3:9" x14ac:dyDescent="0.25">
      <c r="C356" s="147"/>
      <c r="D356" s="147"/>
      <c r="E356" s="80"/>
      <c r="F356" s="153"/>
      <c r="G356" s="144">
        <f t="shared" si="8"/>
        <v>0</v>
      </c>
      <c r="H356" s="120"/>
      <c r="I356" s="119">
        <f t="shared" si="9"/>
        <v>0</v>
      </c>
    </row>
    <row r="357" spans="3:9" x14ac:dyDescent="0.25">
      <c r="C357" s="147"/>
      <c r="D357" s="147"/>
      <c r="E357" s="80"/>
      <c r="F357" s="153"/>
      <c r="G357" s="144">
        <f t="shared" si="8"/>
        <v>0</v>
      </c>
      <c r="H357" s="120"/>
      <c r="I357" s="119">
        <f t="shared" si="9"/>
        <v>0</v>
      </c>
    </row>
    <row r="358" spans="3:9" x14ac:dyDescent="0.25">
      <c r="C358" s="147"/>
      <c r="D358" s="147"/>
      <c r="E358" s="80"/>
      <c r="F358" s="153"/>
      <c r="G358" s="144">
        <f t="shared" si="8"/>
        <v>0</v>
      </c>
      <c r="H358" s="120"/>
      <c r="I358" s="119">
        <f t="shared" si="9"/>
        <v>0</v>
      </c>
    </row>
    <row r="359" spans="3:9" x14ac:dyDescent="0.25">
      <c r="C359" s="147"/>
      <c r="D359" s="147"/>
      <c r="E359" s="80"/>
      <c r="F359" s="153"/>
      <c r="G359" s="144">
        <f t="shared" ref="G359:G390" si="10">+E359*F359</f>
        <v>0</v>
      </c>
      <c r="H359" s="120"/>
      <c r="I359" s="119">
        <f t="shared" si="9"/>
        <v>0</v>
      </c>
    </row>
    <row r="360" spans="3:9" x14ac:dyDescent="0.25">
      <c r="C360" s="147"/>
      <c r="D360" s="147"/>
      <c r="E360" s="80"/>
      <c r="F360" s="153"/>
      <c r="G360" s="144">
        <f t="shared" si="10"/>
        <v>0</v>
      </c>
      <c r="H360" s="120"/>
      <c r="I360" s="119">
        <f t="shared" si="9"/>
        <v>0</v>
      </c>
    </row>
    <row r="361" spans="3:9" x14ac:dyDescent="0.25">
      <c r="C361" s="147"/>
      <c r="D361" s="147"/>
      <c r="E361" s="80"/>
      <c r="F361" s="153"/>
      <c r="G361" s="144">
        <f t="shared" si="10"/>
        <v>0</v>
      </c>
      <c r="H361" s="120"/>
      <c r="I361" s="119">
        <f t="shared" si="9"/>
        <v>0</v>
      </c>
    </row>
    <row r="362" spans="3:9" x14ac:dyDescent="0.25">
      <c r="C362" s="147"/>
      <c r="D362" s="147"/>
      <c r="E362" s="80"/>
      <c r="F362" s="153"/>
      <c r="G362" s="144">
        <f t="shared" si="10"/>
        <v>0</v>
      </c>
      <c r="H362" s="120"/>
      <c r="I362" s="119">
        <f t="shared" si="9"/>
        <v>0</v>
      </c>
    </row>
    <row r="363" spans="3:9" x14ac:dyDescent="0.25">
      <c r="C363" s="147"/>
      <c r="D363" s="147"/>
      <c r="E363" s="80"/>
      <c r="F363" s="153"/>
      <c r="G363" s="144">
        <f t="shared" si="10"/>
        <v>0</v>
      </c>
      <c r="H363" s="120"/>
      <c r="I363" s="119">
        <f t="shared" si="9"/>
        <v>0</v>
      </c>
    </row>
    <row r="364" spans="3:9" x14ac:dyDescent="0.25">
      <c r="C364" s="147"/>
      <c r="D364" s="147"/>
      <c r="E364" s="80"/>
      <c r="F364" s="153"/>
      <c r="G364" s="144">
        <f t="shared" si="10"/>
        <v>0</v>
      </c>
      <c r="H364" s="120"/>
      <c r="I364" s="119">
        <f t="shared" si="9"/>
        <v>0</v>
      </c>
    </row>
    <row r="365" spans="3:9" x14ac:dyDescent="0.25">
      <c r="C365" s="147"/>
      <c r="D365" s="147"/>
      <c r="E365" s="80"/>
      <c r="F365" s="153"/>
      <c r="G365" s="144">
        <f t="shared" si="10"/>
        <v>0</v>
      </c>
      <c r="H365" s="120"/>
      <c r="I365" s="119">
        <f t="shared" si="9"/>
        <v>0</v>
      </c>
    </row>
    <row r="366" spans="3:9" x14ac:dyDescent="0.25">
      <c r="C366" s="147"/>
      <c r="D366" s="147"/>
      <c r="E366" s="80"/>
      <c r="F366" s="153"/>
      <c r="G366" s="144">
        <f t="shared" si="10"/>
        <v>0</v>
      </c>
      <c r="H366" s="120"/>
      <c r="I366" s="119">
        <f t="shared" si="9"/>
        <v>0</v>
      </c>
    </row>
    <row r="367" spans="3:9" x14ac:dyDescent="0.25">
      <c r="C367" s="147"/>
      <c r="D367" s="147"/>
      <c r="E367" s="80"/>
      <c r="F367" s="153"/>
      <c r="G367" s="144">
        <f t="shared" si="10"/>
        <v>0</v>
      </c>
      <c r="H367" s="120"/>
      <c r="I367" s="119">
        <f t="shared" si="9"/>
        <v>0</v>
      </c>
    </row>
    <row r="368" spans="3:9" x14ac:dyDescent="0.25">
      <c r="C368" s="147"/>
      <c r="D368" s="147"/>
      <c r="E368" s="80"/>
      <c r="F368" s="153"/>
      <c r="G368" s="144">
        <f t="shared" si="10"/>
        <v>0</v>
      </c>
      <c r="H368" s="120"/>
      <c r="I368" s="119">
        <f t="shared" si="9"/>
        <v>0</v>
      </c>
    </row>
    <row r="369" spans="3:9" x14ac:dyDescent="0.25">
      <c r="C369" s="147"/>
      <c r="D369" s="147"/>
      <c r="E369" s="80"/>
      <c r="F369" s="153"/>
      <c r="G369" s="144">
        <f t="shared" si="10"/>
        <v>0</v>
      </c>
      <c r="H369" s="120"/>
      <c r="I369" s="119">
        <f t="shared" si="9"/>
        <v>0</v>
      </c>
    </row>
    <row r="370" spans="3:9" x14ac:dyDescent="0.25">
      <c r="C370" s="147"/>
      <c r="D370" s="147"/>
      <c r="E370" s="80"/>
      <c r="F370" s="153"/>
      <c r="G370" s="144">
        <f t="shared" si="10"/>
        <v>0</v>
      </c>
      <c r="H370" s="120"/>
      <c r="I370" s="119">
        <f t="shared" si="9"/>
        <v>0</v>
      </c>
    </row>
    <row r="371" spans="3:9" x14ac:dyDescent="0.25">
      <c r="C371" s="147"/>
      <c r="D371" s="147"/>
      <c r="E371" s="80"/>
      <c r="F371" s="153"/>
      <c r="G371" s="144">
        <f t="shared" si="10"/>
        <v>0</v>
      </c>
      <c r="H371" s="120"/>
      <c r="I371" s="119">
        <f t="shared" si="9"/>
        <v>0</v>
      </c>
    </row>
    <row r="372" spans="3:9" x14ac:dyDescent="0.25">
      <c r="C372" s="147"/>
      <c r="D372" s="147"/>
      <c r="E372" s="80"/>
      <c r="F372" s="153"/>
      <c r="G372" s="144">
        <f t="shared" si="10"/>
        <v>0</v>
      </c>
      <c r="H372" s="120"/>
      <c r="I372" s="119">
        <f t="shared" si="9"/>
        <v>0</v>
      </c>
    </row>
    <row r="373" spans="3:9" x14ac:dyDescent="0.25">
      <c r="C373" s="147"/>
      <c r="D373" s="147"/>
      <c r="E373" s="80"/>
      <c r="F373" s="153"/>
      <c r="G373" s="144">
        <f t="shared" si="10"/>
        <v>0</v>
      </c>
      <c r="H373" s="120"/>
      <c r="I373" s="119">
        <f t="shared" si="9"/>
        <v>0</v>
      </c>
    </row>
    <row r="374" spans="3:9" x14ac:dyDescent="0.25">
      <c r="C374" s="147"/>
      <c r="D374" s="147"/>
      <c r="E374" s="80"/>
      <c r="F374" s="153"/>
      <c r="G374" s="144">
        <f t="shared" si="10"/>
        <v>0</v>
      </c>
      <c r="H374" s="120"/>
      <c r="I374" s="119">
        <f t="shared" si="9"/>
        <v>0</v>
      </c>
    </row>
    <row r="375" spans="3:9" x14ac:dyDescent="0.25">
      <c r="C375" s="147"/>
      <c r="D375" s="147"/>
      <c r="E375" s="80"/>
      <c r="F375" s="153"/>
      <c r="G375" s="144">
        <f t="shared" si="10"/>
        <v>0</v>
      </c>
      <c r="H375" s="120"/>
      <c r="I375" s="119">
        <f t="shared" si="9"/>
        <v>0</v>
      </c>
    </row>
    <row r="376" spans="3:9" x14ac:dyDescent="0.25">
      <c r="C376" s="147"/>
      <c r="D376" s="147"/>
      <c r="E376" s="80"/>
      <c r="F376" s="153"/>
      <c r="G376" s="144">
        <f t="shared" si="10"/>
        <v>0</v>
      </c>
      <c r="H376" s="120"/>
      <c r="I376" s="119">
        <f t="shared" si="9"/>
        <v>0</v>
      </c>
    </row>
    <row r="377" spans="3:9" x14ac:dyDescent="0.25">
      <c r="C377" s="147"/>
      <c r="D377" s="147"/>
      <c r="E377" s="80"/>
      <c r="F377" s="153"/>
      <c r="G377" s="144">
        <f t="shared" si="10"/>
        <v>0</v>
      </c>
      <c r="H377" s="120"/>
      <c r="I377" s="119">
        <f t="shared" si="9"/>
        <v>0</v>
      </c>
    </row>
    <row r="378" spans="3:9" x14ac:dyDescent="0.25">
      <c r="C378" s="147"/>
      <c r="D378" s="147"/>
      <c r="E378" s="80"/>
      <c r="F378" s="153"/>
      <c r="G378" s="144">
        <f t="shared" si="10"/>
        <v>0</v>
      </c>
      <c r="H378" s="120"/>
      <c r="I378" s="119">
        <f t="shared" si="9"/>
        <v>0</v>
      </c>
    </row>
    <row r="379" spans="3:9" x14ac:dyDescent="0.25">
      <c r="C379" s="147"/>
      <c r="D379" s="147"/>
      <c r="E379" s="80"/>
      <c r="F379" s="153"/>
      <c r="G379" s="144">
        <f t="shared" si="10"/>
        <v>0</v>
      </c>
      <c r="H379" s="120"/>
      <c r="I379" s="119">
        <f t="shared" si="9"/>
        <v>0</v>
      </c>
    </row>
    <row r="380" spans="3:9" x14ac:dyDescent="0.25">
      <c r="C380" s="147"/>
      <c r="D380" s="147"/>
      <c r="E380" s="80"/>
      <c r="F380" s="153"/>
      <c r="G380" s="144">
        <f t="shared" si="10"/>
        <v>0</v>
      </c>
      <c r="H380" s="120"/>
      <c r="I380" s="119">
        <f t="shared" si="9"/>
        <v>0</v>
      </c>
    </row>
    <row r="381" spans="3:9" x14ac:dyDescent="0.25">
      <c r="C381" s="147"/>
      <c r="D381" s="147"/>
      <c r="E381" s="80"/>
      <c r="F381" s="153"/>
      <c r="G381" s="144">
        <f t="shared" si="10"/>
        <v>0</v>
      </c>
      <c r="H381" s="120"/>
      <c r="I381" s="119">
        <f t="shared" si="9"/>
        <v>0</v>
      </c>
    </row>
    <row r="382" spans="3:9" x14ac:dyDescent="0.25">
      <c r="C382" s="147"/>
      <c r="D382" s="147"/>
      <c r="E382" s="80"/>
      <c r="F382" s="153"/>
      <c r="G382" s="144">
        <f t="shared" si="10"/>
        <v>0</v>
      </c>
      <c r="H382" s="120"/>
      <c r="I382" s="119">
        <f t="shared" si="9"/>
        <v>0</v>
      </c>
    </row>
    <row r="383" spans="3:9" x14ac:dyDescent="0.25">
      <c r="C383" s="147"/>
      <c r="D383" s="147"/>
      <c r="E383" s="80"/>
      <c r="F383" s="153"/>
      <c r="G383" s="144">
        <f t="shared" si="10"/>
        <v>0</v>
      </c>
      <c r="H383" s="120"/>
      <c r="I383" s="119">
        <f t="shared" si="9"/>
        <v>0</v>
      </c>
    </row>
    <row r="384" spans="3:9" x14ac:dyDescent="0.25">
      <c r="C384" s="147"/>
      <c r="D384" s="147"/>
      <c r="E384" s="80"/>
      <c r="F384" s="153"/>
      <c r="G384" s="144">
        <f t="shared" si="10"/>
        <v>0</v>
      </c>
      <c r="H384" s="120"/>
      <c r="I384" s="119">
        <f t="shared" si="9"/>
        <v>0</v>
      </c>
    </row>
    <row r="385" spans="3:9" x14ac:dyDescent="0.25">
      <c r="C385" s="147"/>
      <c r="D385" s="147"/>
      <c r="E385" s="80"/>
      <c r="F385" s="153"/>
      <c r="G385" s="144">
        <f t="shared" si="10"/>
        <v>0</v>
      </c>
      <c r="H385" s="120"/>
      <c r="I385" s="119">
        <f t="shared" si="9"/>
        <v>0</v>
      </c>
    </row>
    <row r="386" spans="3:9" x14ac:dyDescent="0.25">
      <c r="C386" s="147"/>
      <c r="D386" s="147"/>
      <c r="E386" s="80"/>
      <c r="F386" s="153"/>
      <c r="G386" s="144">
        <f t="shared" si="10"/>
        <v>0</v>
      </c>
      <c r="H386" s="120"/>
      <c r="I386" s="119">
        <f t="shared" si="9"/>
        <v>0</v>
      </c>
    </row>
    <row r="387" spans="3:9" x14ac:dyDescent="0.25">
      <c r="C387" s="147"/>
      <c r="D387" s="147"/>
      <c r="E387" s="80"/>
      <c r="F387" s="153"/>
      <c r="G387" s="144">
        <f t="shared" si="10"/>
        <v>0</v>
      </c>
      <c r="H387" s="120"/>
      <c r="I387" s="119">
        <f t="shared" si="9"/>
        <v>0</v>
      </c>
    </row>
    <row r="388" spans="3:9" x14ac:dyDescent="0.25">
      <c r="C388" s="147"/>
      <c r="D388" s="147"/>
      <c r="E388" s="80"/>
      <c r="F388" s="153"/>
      <c r="G388" s="144">
        <f t="shared" si="10"/>
        <v>0</v>
      </c>
      <c r="H388" s="120"/>
      <c r="I388" s="119">
        <f t="shared" si="9"/>
        <v>0</v>
      </c>
    </row>
    <row r="389" spans="3:9" x14ac:dyDescent="0.25">
      <c r="C389" s="147"/>
      <c r="D389" s="147"/>
      <c r="E389" s="80"/>
      <c r="F389" s="153"/>
      <c r="G389" s="144">
        <f t="shared" si="10"/>
        <v>0</v>
      </c>
      <c r="H389" s="120"/>
      <c r="I389" s="119">
        <f t="shared" si="9"/>
        <v>0</v>
      </c>
    </row>
    <row r="390" spans="3:9" x14ac:dyDescent="0.25">
      <c r="C390" s="147"/>
      <c r="D390" s="147"/>
      <c r="E390" s="80"/>
      <c r="F390" s="153"/>
      <c r="G390" s="144">
        <f t="shared" si="10"/>
        <v>0</v>
      </c>
      <c r="H390" s="120"/>
      <c r="I390" s="119">
        <f t="shared" si="9"/>
        <v>0</v>
      </c>
    </row>
    <row r="391" spans="3:9" x14ac:dyDescent="0.25">
      <c r="C391" s="147"/>
      <c r="D391" s="147"/>
      <c r="E391" s="80"/>
      <c r="F391" s="153"/>
      <c r="G391" s="144">
        <f t="shared" ref="G391:G422" si="11">+E391*F391</f>
        <v>0</v>
      </c>
      <c r="H391" s="120"/>
      <c r="I391" s="119">
        <f t="shared" si="9"/>
        <v>0</v>
      </c>
    </row>
    <row r="392" spans="3:9" x14ac:dyDescent="0.25">
      <c r="C392" s="147"/>
      <c r="D392" s="147"/>
      <c r="E392" s="80"/>
      <c r="F392" s="153"/>
      <c r="G392" s="144">
        <f t="shared" si="11"/>
        <v>0</v>
      </c>
      <c r="H392" s="120"/>
      <c r="I392" s="119">
        <f t="shared" ref="I392:I455" si="12">+G392-H392</f>
        <v>0</v>
      </c>
    </row>
    <row r="393" spans="3:9" x14ac:dyDescent="0.25">
      <c r="C393" s="147"/>
      <c r="D393" s="147"/>
      <c r="E393" s="80"/>
      <c r="F393" s="153"/>
      <c r="G393" s="144">
        <f t="shared" si="11"/>
        <v>0</v>
      </c>
      <c r="H393" s="120"/>
      <c r="I393" s="119">
        <f t="shared" si="12"/>
        <v>0</v>
      </c>
    </row>
    <row r="394" spans="3:9" x14ac:dyDescent="0.25">
      <c r="C394" s="147"/>
      <c r="D394" s="147"/>
      <c r="E394" s="80"/>
      <c r="F394" s="153"/>
      <c r="G394" s="144">
        <f t="shared" si="11"/>
        <v>0</v>
      </c>
      <c r="H394" s="120"/>
      <c r="I394" s="119">
        <f t="shared" si="12"/>
        <v>0</v>
      </c>
    </row>
    <row r="395" spans="3:9" x14ac:dyDescent="0.25">
      <c r="C395" s="147"/>
      <c r="D395" s="147"/>
      <c r="E395" s="80"/>
      <c r="F395" s="153"/>
      <c r="G395" s="144">
        <f t="shared" si="11"/>
        <v>0</v>
      </c>
      <c r="H395" s="120"/>
      <c r="I395" s="119">
        <f t="shared" si="12"/>
        <v>0</v>
      </c>
    </row>
    <row r="396" spans="3:9" x14ac:dyDescent="0.25">
      <c r="C396" s="147"/>
      <c r="D396" s="147"/>
      <c r="E396" s="80"/>
      <c r="F396" s="153"/>
      <c r="G396" s="144">
        <f t="shared" si="11"/>
        <v>0</v>
      </c>
      <c r="H396" s="120"/>
      <c r="I396" s="119">
        <f t="shared" si="12"/>
        <v>0</v>
      </c>
    </row>
    <row r="397" spans="3:9" x14ac:dyDescent="0.25">
      <c r="C397" s="147"/>
      <c r="D397" s="147"/>
      <c r="E397" s="80"/>
      <c r="F397" s="153"/>
      <c r="G397" s="144">
        <f t="shared" si="11"/>
        <v>0</v>
      </c>
      <c r="H397" s="120"/>
      <c r="I397" s="119">
        <f t="shared" si="12"/>
        <v>0</v>
      </c>
    </row>
    <row r="398" spans="3:9" x14ac:dyDescent="0.25">
      <c r="C398" s="147"/>
      <c r="D398" s="147"/>
      <c r="E398" s="80"/>
      <c r="F398" s="153"/>
      <c r="G398" s="144">
        <f t="shared" si="11"/>
        <v>0</v>
      </c>
      <c r="H398" s="120"/>
      <c r="I398" s="119">
        <f t="shared" si="12"/>
        <v>0</v>
      </c>
    </row>
    <row r="399" spans="3:9" x14ac:dyDescent="0.25">
      <c r="C399" s="147"/>
      <c r="D399" s="147"/>
      <c r="E399" s="80"/>
      <c r="F399" s="153"/>
      <c r="G399" s="144">
        <f t="shared" si="11"/>
        <v>0</v>
      </c>
      <c r="H399" s="120"/>
      <c r="I399" s="119">
        <f t="shared" si="12"/>
        <v>0</v>
      </c>
    </row>
    <row r="400" spans="3:9" x14ac:dyDescent="0.25">
      <c r="C400" s="147"/>
      <c r="D400" s="147"/>
      <c r="E400" s="80"/>
      <c r="F400" s="153"/>
      <c r="G400" s="144">
        <f t="shared" si="11"/>
        <v>0</v>
      </c>
      <c r="H400" s="120"/>
      <c r="I400" s="119">
        <f t="shared" si="12"/>
        <v>0</v>
      </c>
    </row>
    <row r="401" spans="3:9" x14ac:dyDescent="0.25">
      <c r="C401" s="147"/>
      <c r="D401" s="147"/>
      <c r="E401" s="80"/>
      <c r="F401" s="153"/>
      <c r="G401" s="144">
        <f t="shared" si="11"/>
        <v>0</v>
      </c>
      <c r="H401" s="120"/>
      <c r="I401" s="119">
        <f t="shared" si="12"/>
        <v>0</v>
      </c>
    </row>
    <row r="402" spans="3:9" x14ac:dyDescent="0.25">
      <c r="C402" s="147"/>
      <c r="D402" s="147"/>
      <c r="E402" s="80"/>
      <c r="F402" s="153"/>
      <c r="G402" s="144">
        <f t="shared" si="11"/>
        <v>0</v>
      </c>
      <c r="H402" s="120"/>
      <c r="I402" s="119">
        <f t="shared" si="12"/>
        <v>0</v>
      </c>
    </row>
    <row r="403" spans="3:9" x14ac:dyDescent="0.25">
      <c r="C403" s="147"/>
      <c r="D403" s="147"/>
      <c r="E403" s="80"/>
      <c r="F403" s="153"/>
      <c r="G403" s="144">
        <f t="shared" si="11"/>
        <v>0</v>
      </c>
      <c r="H403" s="120"/>
      <c r="I403" s="119">
        <f t="shared" si="12"/>
        <v>0</v>
      </c>
    </row>
    <row r="404" spans="3:9" x14ac:dyDescent="0.25">
      <c r="C404" s="147"/>
      <c r="D404" s="147"/>
      <c r="E404" s="80"/>
      <c r="F404" s="153"/>
      <c r="G404" s="144">
        <f t="shared" si="11"/>
        <v>0</v>
      </c>
      <c r="H404" s="120"/>
      <c r="I404" s="119">
        <f t="shared" si="12"/>
        <v>0</v>
      </c>
    </row>
    <row r="405" spans="3:9" x14ac:dyDescent="0.25">
      <c r="C405" s="147"/>
      <c r="D405" s="147"/>
      <c r="E405" s="80"/>
      <c r="F405" s="153"/>
      <c r="G405" s="144">
        <f t="shared" si="11"/>
        <v>0</v>
      </c>
      <c r="H405" s="120"/>
      <c r="I405" s="119">
        <f t="shared" si="12"/>
        <v>0</v>
      </c>
    </row>
    <row r="406" spans="3:9" x14ac:dyDescent="0.25">
      <c r="C406" s="147"/>
      <c r="D406" s="147"/>
      <c r="E406" s="80"/>
      <c r="F406" s="153"/>
      <c r="G406" s="144">
        <f t="shared" si="11"/>
        <v>0</v>
      </c>
      <c r="H406" s="120"/>
      <c r="I406" s="119">
        <f t="shared" si="12"/>
        <v>0</v>
      </c>
    </row>
    <row r="407" spans="3:9" x14ac:dyDescent="0.25">
      <c r="C407" s="147"/>
      <c r="D407" s="147"/>
      <c r="E407" s="80"/>
      <c r="F407" s="153"/>
      <c r="G407" s="144">
        <f t="shared" si="11"/>
        <v>0</v>
      </c>
      <c r="H407" s="120"/>
      <c r="I407" s="119">
        <f t="shared" si="12"/>
        <v>0</v>
      </c>
    </row>
    <row r="408" spans="3:9" x14ac:dyDescent="0.25">
      <c r="C408" s="147"/>
      <c r="D408" s="147"/>
      <c r="E408" s="80"/>
      <c r="F408" s="153"/>
      <c r="G408" s="144">
        <f t="shared" si="11"/>
        <v>0</v>
      </c>
      <c r="H408" s="120"/>
      <c r="I408" s="119">
        <f t="shared" si="12"/>
        <v>0</v>
      </c>
    </row>
    <row r="409" spans="3:9" x14ac:dyDescent="0.25">
      <c r="C409" s="147"/>
      <c r="D409" s="147"/>
      <c r="E409" s="80"/>
      <c r="F409" s="153"/>
      <c r="G409" s="144">
        <f t="shared" si="11"/>
        <v>0</v>
      </c>
      <c r="H409" s="120"/>
      <c r="I409" s="119">
        <f t="shared" si="12"/>
        <v>0</v>
      </c>
    </row>
    <row r="410" spans="3:9" x14ac:dyDescent="0.25">
      <c r="C410" s="147"/>
      <c r="D410" s="147"/>
      <c r="E410" s="80"/>
      <c r="F410" s="153"/>
      <c r="G410" s="144">
        <f t="shared" si="11"/>
        <v>0</v>
      </c>
      <c r="H410" s="120"/>
      <c r="I410" s="119">
        <f t="shared" si="12"/>
        <v>0</v>
      </c>
    </row>
    <row r="411" spans="3:9" x14ac:dyDescent="0.25">
      <c r="C411" s="147"/>
      <c r="D411" s="147"/>
      <c r="E411" s="80"/>
      <c r="F411" s="153"/>
      <c r="G411" s="144">
        <f t="shared" si="11"/>
        <v>0</v>
      </c>
      <c r="H411" s="120"/>
      <c r="I411" s="119">
        <f t="shared" si="12"/>
        <v>0</v>
      </c>
    </row>
    <row r="412" spans="3:9" x14ac:dyDescent="0.25">
      <c r="C412" s="147"/>
      <c r="D412" s="147"/>
      <c r="E412" s="80"/>
      <c r="F412" s="153"/>
      <c r="G412" s="144">
        <f t="shared" si="11"/>
        <v>0</v>
      </c>
      <c r="H412" s="120"/>
      <c r="I412" s="119">
        <f t="shared" si="12"/>
        <v>0</v>
      </c>
    </row>
    <row r="413" spans="3:9" x14ac:dyDescent="0.25">
      <c r="C413" s="147"/>
      <c r="D413" s="147"/>
      <c r="E413" s="80"/>
      <c r="F413" s="153"/>
      <c r="G413" s="144">
        <f t="shared" si="11"/>
        <v>0</v>
      </c>
      <c r="H413" s="120"/>
      <c r="I413" s="119">
        <f t="shared" si="12"/>
        <v>0</v>
      </c>
    </row>
    <row r="414" spans="3:9" x14ac:dyDescent="0.25">
      <c r="C414" s="147"/>
      <c r="D414" s="147"/>
      <c r="E414" s="80"/>
      <c r="F414" s="153"/>
      <c r="G414" s="144">
        <f t="shared" si="11"/>
        <v>0</v>
      </c>
      <c r="H414" s="120"/>
      <c r="I414" s="119">
        <f t="shared" si="12"/>
        <v>0</v>
      </c>
    </row>
    <row r="415" spans="3:9" x14ac:dyDescent="0.25">
      <c r="C415" s="147"/>
      <c r="D415" s="147"/>
      <c r="E415" s="80"/>
      <c r="F415" s="153"/>
      <c r="G415" s="144">
        <f t="shared" si="11"/>
        <v>0</v>
      </c>
      <c r="H415" s="120"/>
      <c r="I415" s="119">
        <f t="shared" si="12"/>
        <v>0</v>
      </c>
    </row>
    <row r="416" spans="3:9" x14ac:dyDescent="0.25">
      <c r="C416" s="147"/>
      <c r="D416" s="147"/>
      <c r="E416" s="80"/>
      <c r="F416" s="153"/>
      <c r="G416" s="144">
        <f t="shared" si="11"/>
        <v>0</v>
      </c>
      <c r="H416" s="120"/>
      <c r="I416" s="119">
        <f t="shared" si="12"/>
        <v>0</v>
      </c>
    </row>
    <row r="417" spans="3:9" x14ac:dyDescent="0.25">
      <c r="C417" s="147"/>
      <c r="D417" s="147"/>
      <c r="E417" s="80"/>
      <c r="F417" s="153"/>
      <c r="G417" s="144">
        <f t="shared" si="11"/>
        <v>0</v>
      </c>
      <c r="H417" s="120"/>
      <c r="I417" s="119">
        <f t="shared" si="12"/>
        <v>0</v>
      </c>
    </row>
    <row r="418" spans="3:9" x14ac:dyDescent="0.25">
      <c r="C418" s="147"/>
      <c r="D418" s="147"/>
      <c r="E418" s="80"/>
      <c r="F418" s="153"/>
      <c r="G418" s="144">
        <f t="shared" si="11"/>
        <v>0</v>
      </c>
      <c r="H418" s="120"/>
      <c r="I418" s="119">
        <f t="shared" si="12"/>
        <v>0</v>
      </c>
    </row>
    <row r="419" spans="3:9" x14ac:dyDescent="0.25">
      <c r="C419" s="147"/>
      <c r="D419" s="147"/>
      <c r="E419" s="80"/>
      <c r="F419" s="153"/>
      <c r="G419" s="144">
        <f t="shared" si="11"/>
        <v>0</v>
      </c>
      <c r="H419" s="120"/>
      <c r="I419" s="119">
        <f t="shared" si="12"/>
        <v>0</v>
      </c>
    </row>
    <row r="420" spans="3:9" x14ac:dyDescent="0.25">
      <c r="C420" s="147"/>
      <c r="D420" s="147"/>
      <c r="E420" s="80"/>
      <c r="F420" s="153"/>
      <c r="G420" s="144">
        <f t="shared" si="11"/>
        <v>0</v>
      </c>
      <c r="H420" s="120"/>
      <c r="I420" s="119">
        <f t="shared" si="12"/>
        <v>0</v>
      </c>
    </row>
    <row r="421" spans="3:9" x14ac:dyDescent="0.25">
      <c r="C421" s="147"/>
      <c r="D421" s="147"/>
      <c r="E421" s="80"/>
      <c r="F421" s="153"/>
      <c r="G421" s="144">
        <f t="shared" si="11"/>
        <v>0</v>
      </c>
      <c r="H421" s="120"/>
      <c r="I421" s="119">
        <f t="shared" si="12"/>
        <v>0</v>
      </c>
    </row>
    <row r="422" spans="3:9" x14ac:dyDescent="0.25">
      <c r="C422" s="147"/>
      <c r="D422" s="147"/>
      <c r="E422" s="80"/>
      <c r="F422" s="153"/>
      <c r="G422" s="144">
        <f t="shared" si="11"/>
        <v>0</v>
      </c>
      <c r="H422" s="120"/>
      <c r="I422" s="119">
        <f t="shared" si="12"/>
        <v>0</v>
      </c>
    </row>
    <row r="423" spans="3:9" x14ac:dyDescent="0.25">
      <c r="C423" s="147"/>
      <c r="D423" s="147"/>
      <c r="E423" s="80"/>
      <c r="F423" s="153"/>
      <c r="G423" s="144">
        <f t="shared" ref="G423:G454" si="13">+E423*F423</f>
        <v>0</v>
      </c>
      <c r="H423" s="120"/>
      <c r="I423" s="119">
        <f t="shared" si="12"/>
        <v>0</v>
      </c>
    </row>
    <row r="424" spans="3:9" x14ac:dyDescent="0.25">
      <c r="C424" s="147"/>
      <c r="D424" s="147"/>
      <c r="E424" s="80"/>
      <c r="F424" s="153"/>
      <c r="G424" s="144">
        <f t="shared" si="13"/>
        <v>0</v>
      </c>
      <c r="H424" s="120"/>
      <c r="I424" s="119">
        <f t="shared" si="12"/>
        <v>0</v>
      </c>
    </row>
    <row r="425" spans="3:9" x14ac:dyDescent="0.25">
      <c r="C425" s="147"/>
      <c r="D425" s="147"/>
      <c r="E425" s="80"/>
      <c r="F425" s="153"/>
      <c r="G425" s="144">
        <f t="shared" si="13"/>
        <v>0</v>
      </c>
      <c r="H425" s="120"/>
      <c r="I425" s="119">
        <f t="shared" si="12"/>
        <v>0</v>
      </c>
    </row>
    <row r="426" spans="3:9" x14ac:dyDescent="0.25">
      <c r="C426" s="147"/>
      <c r="D426" s="147"/>
      <c r="E426" s="80"/>
      <c r="F426" s="153"/>
      <c r="G426" s="144">
        <f t="shared" si="13"/>
        <v>0</v>
      </c>
      <c r="H426" s="120"/>
      <c r="I426" s="119">
        <f t="shared" si="12"/>
        <v>0</v>
      </c>
    </row>
    <row r="427" spans="3:9" x14ac:dyDescent="0.25">
      <c r="C427" s="147"/>
      <c r="D427" s="147"/>
      <c r="E427" s="80"/>
      <c r="F427" s="153"/>
      <c r="G427" s="144">
        <f t="shared" si="13"/>
        <v>0</v>
      </c>
      <c r="H427" s="120"/>
      <c r="I427" s="119">
        <f t="shared" si="12"/>
        <v>0</v>
      </c>
    </row>
    <row r="428" spans="3:9" x14ac:dyDescent="0.25">
      <c r="C428" s="147"/>
      <c r="D428" s="147"/>
      <c r="E428" s="80"/>
      <c r="F428" s="153"/>
      <c r="G428" s="144">
        <f t="shared" si="13"/>
        <v>0</v>
      </c>
      <c r="H428" s="120"/>
      <c r="I428" s="119">
        <f t="shared" si="12"/>
        <v>0</v>
      </c>
    </row>
    <row r="429" spans="3:9" x14ac:dyDescent="0.25">
      <c r="C429" s="147"/>
      <c r="D429" s="147"/>
      <c r="E429" s="80"/>
      <c r="F429" s="153"/>
      <c r="G429" s="144">
        <f t="shared" si="13"/>
        <v>0</v>
      </c>
      <c r="H429" s="120"/>
      <c r="I429" s="119">
        <f t="shared" si="12"/>
        <v>0</v>
      </c>
    </row>
    <row r="430" spans="3:9" x14ac:dyDescent="0.25">
      <c r="C430" s="147"/>
      <c r="D430" s="147"/>
      <c r="E430" s="80"/>
      <c r="F430" s="153"/>
      <c r="G430" s="144">
        <f t="shared" si="13"/>
        <v>0</v>
      </c>
      <c r="H430" s="120"/>
      <c r="I430" s="119">
        <f t="shared" si="12"/>
        <v>0</v>
      </c>
    </row>
    <row r="431" spans="3:9" x14ac:dyDescent="0.25">
      <c r="C431" s="147"/>
      <c r="D431" s="147"/>
      <c r="E431" s="80"/>
      <c r="F431" s="153"/>
      <c r="G431" s="144">
        <f t="shared" si="13"/>
        <v>0</v>
      </c>
      <c r="H431" s="120"/>
      <c r="I431" s="119">
        <f t="shared" si="12"/>
        <v>0</v>
      </c>
    </row>
    <row r="432" spans="3:9" x14ac:dyDescent="0.25">
      <c r="C432" s="147"/>
      <c r="D432" s="147"/>
      <c r="E432" s="80"/>
      <c r="F432" s="153"/>
      <c r="G432" s="144">
        <f t="shared" si="13"/>
        <v>0</v>
      </c>
      <c r="H432" s="120"/>
      <c r="I432" s="119">
        <f t="shared" si="12"/>
        <v>0</v>
      </c>
    </row>
    <row r="433" spans="3:9" x14ac:dyDescent="0.25">
      <c r="C433" s="147"/>
      <c r="D433" s="147"/>
      <c r="E433" s="80"/>
      <c r="F433" s="153"/>
      <c r="G433" s="144">
        <f t="shared" si="13"/>
        <v>0</v>
      </c>
      <c r="H433" s="120"/>
      <c r="I433" s="119">
        <f t="shared" si="12"/>
        <v>0</v>
      </c>
    </row>
    <row r="434" spans="3:9" x14ac:dyDescent="0.25">
      <c r="C434" s="147"/>
      <c r="D434" s="147"/>
      <c r="E434" s="80"/>
      <c r="F434" s="153"/>
      <c r="G434" s="144">
        <f t="shared" si="13"/>
        <v>0</v>
      </c>
      <c r="H434" s="120"/>
      <c r="I434" s="119">
        <f t="shared" si="12"/>
        <v>0</v>
      </c>
    </row>
    <row r="435" spans="3:9" x14ac:dyDescent="0.25">
      <c r="C435" s="147"/>
      <c r="D435" s="147"/>
      <c r="E435" s="80"/>
      <c r="F435" s="153"/>
      <c r="G435" s="144">
        <f t="shared" si="13"/>
        <v>0</v>
      </c>
      <c r="H435" s="120"/>
      <c r="I435" s="119">
        <f t="shared" si="12"/>
        <v>0</v>
      </c>
    </row>
    <row r="436" spans="3:9" x14ac:dyDescent="0.25">
      <c r="C436" s="147"/>
      <c r="D436" s="147"/>
      <c r="E436" s="80"/>
      <c r="F436" s="153"/>
      <c r="G436" s="144">
        <f t="shared" si="13"/>
        <v>0</v>
      </c>
      <c r="H436" s="120"/>
      <c r="I436" s="119">
        <f t="shared" si="12"/>
        <v>0</v>
      </c>
    </row>
    <row r="437" spans="3:9" x14ac:dyDescent="0.25">
      <c r="C437" s="147"/>
      <c r="D437" s="147"/>
      <c r="E437" s="80"/>
      <c r="F437" s="153"/>
      <c r="G437" s="144">
        <f t="shared" si="13"/>
        <v>0</v>
      </c>
      <c r="H437" s="120"/>
      <c r="I437" s="119">
        <f t="shared" si="12"/>
        <v>0</v>
      </c>
    </row>
    <row r="438" spans="3:9" x14ac:dyDescent="0.25">
      <c r="C438" s="147"/>
      <c r="D438" s="147"/>
      <c r="E438" s="80"/>
      <c r="F438" s="153"/>
      <c r="G438" s="144">
        <f t="shared" si="13"/>
        <v>0</v>
      </c>
      <c r="H438" s="120"/>
      <c r="I438" s="119">
        <f t="shared" si="12"/>
        <v>0</v>
      </c>
    </row>
    <row r="439" spans="3:9" x14ac:dyDescent="0.25">
      <c r="C439" s="147"/>
      <c r="D439" s="147"/>
      <c r="E439" s="80"/>
      <c r="F439" s="153"/>
      <c r="G439" s="144">
        <f t="shared" si="13"/>
        <v>0</v>
      </c>
      <c r="H439" s="120"/>
      <c r="I439" s="119">
        <f t="shared" si="12"/>
        <v>0</v>
      </c>
    </row>
    <row r="440" spans="3:9" x14ac:dyDescent="0.25">
      <c r="C440" s="147"/>
      <c r="D440" s="147"/>
      <c r="E440" s="80"/>
      <c r="F440" s="153"/>
      <c r="G440" s="144">
        <f t="shared" si="13"/>
        <v>0</v>
      </c>
      <c r="H440" s="120"/>
      <c r="I440" s="119">
        <f t="shared" si="12"/>
        <v>0</v>
      </c>
    </row>
    <row r="441" spans="3:9" x14ac:dyDescent="0.25">
      <c r="C441" s="147"/>
      <c r="D441" s="147"/>
      <c r="E441" s="80"/>
      <c r="F441" s="153"/>
      <c r="G441" s="144">
        <f t="shared" si="13"/>
        <v>0</v>
      </c>
      <c r="H441" s="120"/>
      <c r="I441" s="119">
        <f t="shared" si="12"/>
        <v>0</v>
      </c>
    </row>
    <row r="442" spans="3:9" x14ac:dyDescent="0.25">
      <c r="C442" s="147"/>
      <c r="D442" s="147"/>
      <c r="E442" s="80"/>
      <c r="F442" s="153"/>
      <c r="G442" s="144">
        <f t="shared" si="13"/>
        <v>0</v>
      </c>
      <c r="H442" s="120"/>
      <c r="I442" s="119">
        <f t="shared" si="12"/>
        <v>0</v>
      </c>
    </row>
    <row r="443" spans="3:9" x14ac:dyDescent="0.25">
      <c r="C443" s="147"/>
      <c r="D443" s="147"/>
      <c r="E443" s="80"/>
      <c r="F443" s="153"/>
      <c r="G443" s="144">
        <f t="shared" si="13"/>
        <v>0</v>
      </c>
      <c r="H443" s="120"/>
      <c r="I443" s="119">
        <f t="shared" si="12"/>
        <v>0</v>
      </c>
    </row>
    <row r="444" spans="3:9" x14ac:dyDescent="0.25">
      <c r="C444" s="147"/>
      <c r="D444" s="147"/>
      <c r="E444" s="80"/>
      <c r="F444" s="153"/>
      <c r="G444" s="144">
        <f t="shared" si="13"/>
        <v>0</v>
      </c>
      <c r="H444" s="120"/>
      <c r="I444" s="119">
        <f t="shared" si="12"/>
        <v>0</v>
      </c>
    </row>
    <row r="445" spans="3:9" x14ac:dyDescent="0.25">
      <c r="C445" s="147"/>
      <c r="D445" s="147"/>
      <c r="E445" s="80"/>
      <c r="F445" s="153"/>
      <c r="G445" s="144">
        <f t="shared" si="13"/>
        <v>0</v>
      </c>
      <c r="H445" s="120"/>
      <c r="I445" s="119">
        <f t="shared" si="12"/>
        <v>0</v>
      </c>
    </row>
    <row r="446" spans="3:9" x14ac:dyDescent="0.25">
      <c r="C446" s="147"/>
      <c r="D446" s="147"/>
      <c r="E446" s="80"/>
      <c r="F446" s="153"/>
      <c r="G446" s="144">
        <f t="shared" si="13"/>
        <v>0</v>
      </c>
      <c r="H446" s="120"/>
      <c r="I446" s="119">
        <f t="shared" si="12"/>
        <v>0</v>
      </c>
    </row>
    <row r="447" spans="3:9" x14ac:dyDescent="0.25">
      <c r="C447" s="147"/>
      <c r="D447" s="147"/>
      <c r="E447" s="80"/>
      <c r="F447" s="153"/>
      <c r="G447" s="144">
        <f t="shared" si="13"/>
        <v>0</v>
      </c>
      <c r="H447" s="120"/>
      <c r="I447" s="119">
        <f t="shared" si="12"/>
        <v>0</v>
      </c>
    </row>
    <row r="448" spans="3:9" x14ac:dyDescent="0.25">
      <c r="C448" s="147"/>
      <c r="D448" s="147"/>
      <c r="E448" s="80"/>
      <c r="F448" s="153"/>
      <c r="G448" s="144">
        <f t="shared" si="13"/>
        <v>0</v>
      </c>
      <c r="H448" s="120"/>
      <c r="I448" s="119">
        <f t="shared" si="12"/>
        <v>0</v>
      </c>
    </row>
    <row r="449" spans="3:9" x14ac:dyDescent="0.25">
      <c r="C449" s="147"/>
      <c r="D449" s="147"/>
      <c r="E449" s="80"/>
      <c r="F449" s="153"/>
      <c r="G449" s="144">
        <f t="shared" si="13"/>
        <v>0</v>
      </c>
      <c r="H449" s="120"/>
      <c r="I449" s="119">
        <f t="shared" si="12"/>
        <v>0</v>
      </c>
    </row>
    <row r="450" spans="3:9" x14ac:dyDescent="0.25">
      <c r="C450" s="147"/>
      <c r="D450" s="147"/>
      <c r="E450" s="80"/>
      <c r="F450" s="153"/>
      <c r="G450" s="144">
        <f t="shared" si="13"/>
        <v>0</v>
      </c>
      <c r="H450" s="120"/>
      <c r="I450" s="119">
        <f t="shared" si="12"/>
        <v>0</v>
      </c>
    </row>
    <row r="451" spans="3:9" x14ac:dyDescent="0.25">
      <c r="C451" s="147"/>
      <c r="D451" s="147"/>
      <c r="E451" s="80"/>
      <c r="F451" s="153"/>
      <c r="G451" s="144">
        <f t="shared" si="13"/>
        <v>0</v>
      </c>
      <c r="H451" s="120"/>
      <c r="I451" s="119">
        <f t="shared" si="12"/>
        <v>0</v>
      </c>
    </row>
    <row r="452" spans="3:9" x14ac:dyDescent="0.25">
      <c r="C452" s="147"/>
      <c r="D452" s="147"/>
      <c r="E452" s="80"/>
      <c r="F452" s="153"/>
      <c r="G452" s="144">
        <f t="shared" si="13"/>
        <v>0</v>
      </c>
      <c r="H452" s="120"/>
      <c r="I452" s="119">
        <f t="shared" si="12"/>
        <v>0</v>
      </c>
    </row>
    <row r="453" spans="3:9" x14ac:dyDescent="0.25">
      <c r="C453" s="147"/>
      <c r="D453" s="147"/>
      <c r="E453" s="80"/>
      <c r="F453" s="153"/>
      <c r="G453" s="144">
        <f t="shared" si="13"/>
        <v>0</v>
      </c>
      <c r="H453" s="120"/>
      <c r="I453" s="119">
        <f t="shared" si="12"/>
        <v>0</v>
      </c>
    </row>
    <row r="454" spans="3:9" x14ac:dyDescent="0.25">
      <c r="C454" s="147"/>
      <c r="D454" s="147"/>
      <c r="E454" s="80"/>
      <c r="F454" s="153"/>
      <c r="G454" s="144">
        <f t="shared" si="13"/>
        <v>0</v>
      </c>
      <c r="H454" s="120"/>
      <c r="I454" s="119">
        <f t="shared" si="12"/>
        <v>0</v>
      </c>
    </row>
    <row r="455" spans="3:9" x14ac:dyDescent="0.25">
      <c r="C455" s="147"/>
      <c r="D455" s="147"/>
      <c r="E455" s="80"/>
      <c r="F455" s="153"/>
      <c r="G455" s="144">
        <f t="shared" ref="G455:G476" si="14">+E455*F455</f>
        <v>0</v>
      </c>
      <c r="H455" s="120"/>
      <c r="I455" s="119">
        <f t="shared" si="12"/>
        <v>0</v>
      </c>
    </row>
    <row r="456" spans="3:9" x14ac:dyDescent="0.25">
      <c r="C456" s="147"/>
      <c r="D456" s="147"/>
      <c r="E456" s="80"/>
      <c r="F456" s="153"/>
      <c r="G456" s="144">
        <f t="shared" si="14"/>
        <v>0</v>
      </c>
      <c r="H456" s="120"/>
      <c r="I456" s="119">
        <f t="shared" ref="I456:I476" si="15">+G456-H456</f>
        <v>0</v>
      </c>
    </row>
    <row r="457" spans="3:9" x14ac:dyDescent="0.25">
      <c r="C457" s="147"/>
      <c r="D457" s="147"/>
      <c r="E457" s="80"/>
      <c r="F457" s="153"/>
      <c r="G457" s="144">
        <f t="shared" si="14"/>
        <v>0</v>
      </c>
      <c r="H457" s="120"/>
      <c r="I457" s="119">
        <f t="shared" si="15"/>
        <v>0</v>
      </c>
    </row>
    <row r="458" spans="3:9" x14ac:dyDescent="0.25">
      <c r="C458" s="147"/>
      <c r="D458" s="147"/>
      <c r="E458" s="80"/>
      <c r="F458" s="153"/>
      <c r="G458" s="144">
        <f t="shared" si="14"/>
        <v>0</v>
      </c>
      <c r="H458" s="120"/>
      <c r="I458" s="119">
        <f t="shared" si="15"/>
        <v>0</v>
      </c>
    </row>
    <row r="459" spans="3:9" x14ac:dyDescent="0.25">
      <c r="C459" s="147"/>
      <c r="D459" s="147"/>
      <c r="E459" s="80"/>
      <c r="F459" s="153"/>
      <c r="G459" s="144">
        <f t="shared" si="14"/>
        <v>0</v>
      </c>
      <c r="H459" s="120"/>
      <c r="I459" s="119">
        <f t="shared" si="15"/>
        <v>0</v>
      </c>
    </row>
    <row r="460" spans="3:9" x14ac:dyDescent="0.25">
      <c r="C460" s="147"/>
      <c r="D460" s="147"/>
      <c r="E460" s="80"/>
      <c r="F460" s="153"/>
      <c r="G460" s="144">
        <f t="shared" si="14"/>
        <v>0</v>
      </c>
      <c r="H460" s="120"/>
      <c r="I460" s="119">
        <f t="shared" si="15"/>
        <v>0</v>
      </c>
    </row>
    <row r="461" spans="3:9" x14ac:dyDescent="0.25">
      <c r="C461" s="147"/>
      <c r="D461" s="147"/>
      <c r="E461" s="80"/>
      <c r="F461" s="153"/>
      <c r="G461" s="144">
        <f t="shared" si="14"/>
        <v>0</v>
      </c>
      <c r="H461" s="120"/>
      <c r="I461" s="119">
        <f t="shared" si="15"/>
        <v>0</v>
      </c>
    </row>
    <row r="462" spans="3:9" x14ac:dyDescent="0.25">
      <c r="C462" s="147"/>
      <c r="D462" s="147"/>
      <c r="E462" s="80"/>
      <c r="F462" s="153"/>
      <c r="G462" s="144">
        <f t="shared" si="14"/>
        <v>0</v>
      </c>
      <c r="H462" s="120"/>
      <c r="I462" s="119">
        <f t="shared" si="15"/>
        <v>0</v>
      </c>
    </row>
    <row r="463" spans="3:9" x14ac:dyDescent="0.25">
      <c r="C463" s="147"/>
      <c r="D463" s="147"/>
      <c r="E463" s="80"/>
      <c r="F463" s="153"/>
      <c r="G463" s="144">
        <f t="shared" si="14"/>
        <v>0</v>
      </c>
      <c r="H463" s="120"/>
      <c r="I463" s="119">
        <f t="shared" si="15"/>
        <v>0</v>
      </c>
    </row>
    <row r="464" spans="3:9" x14ac:dyDescent="0.25">
      <c r="C464" s="147"/>
      <c r="D464" s="147"/>
      <c r="E464" s="80"/>
      <c r="F464" s="153"/>
      <c r="G464" s="144">
        <f t="shared" si="14"/>
        <v>0</v>
      </c>
      <c r="H464" s="120"/>
      <c r="I464" s="119">
        <f t="shared" si="15"/>
        <v>0</v>
      </c>
    </row>
    <row r="465" spans="3:9" x14ac:dyDescent="0.25">
      <c r="C465" s="147"/>
      <c r="D465" s="147"/>
      <c r="E465" s="80"/>
      <c r="F465" s="153"/>
      <c r="G465" s="144">
        <f t="shared" si="14"/>
        <v>0</v>
      </c>
      <c r="H465" s="120"/>
      <c r="I465" s="119">
        <f t="shared" si="15"/>
        <v>0</v>
      </c>
    </row>
    <row r="466" spans="3:9" x14ac:dyDescent="0.25">
      <c r="C466" s="147"/>
      <c r="D466" s="147"/>
      <c r="E466" s="80"/>
      <c r="F466" s="153"/>
      <c r="G466" s="144">
        <f t="shared" si="14"/>
        <v>0</v>
      </c>
      <c r="H466" s="120"/>
      <c r="I466" s="119">
        <f t="shared" si="15"/>
        <v>0</v>
      </c>
    </row>
    <row r="467" spans="3:9" x14ac:dyDescent="0.25">
      <c r="C467" s="147"/>
      <c r="D467" s="147"/>
      <c r="E467" s="80"/>
      <c r="F467" s="153"/>
      <c r="G467" s="144">
        <f t="shared" si="14"/>
        <v>0</v>
      </c>
      <c r="H467" s="120"/>
      <c r="I467" s="119">
        <f t="shared" si="15"/>
        <v>0</v>
      </c>
    </row>
    <row r="468" spans="3:9" x14ac:dyDescent="0.25">
      <c r="C468" s="147"/>
      <c r="D468" s="147"/>
      <c r="E468" s="80"/>
      <c r="F468" s="153"/>
      <c r="G468" s="144">
        <f t="shared" si="14"/>
        <v>0</v>
      </c>
      <c r="H468" s="120"/>
      <c r="I468" s="119">
        <f t="shared" si="15"/>
        <v>0</v>
      </c>
    </row>
    <row r="469" spans="3:9" x14ac:dyDescent="0.25">
      <c r="C469" s="147"/>
      <c r="D469" s="147"/>
      <c r="E469" s="80"/>
      <c r="F469" s="153"/>
      <c r="G469" s="144">
        <f t="shared" si="14"/>
        <v>0</v>
      </c>
      <c r="H469" s="120"/>
      <c r="I469" s="119">
        <f t="shared" si="15"/>
        <v>0</v>
      </c>
    </row>
    <row r="470" spans="3:9" x14ac:dyDescent="0.25">
      <c r="C470" s="147"/>
      <c r="D470" s="147"/>
      <c r="E470" s="80"/>
      <c r="F470" s="153"/>
      <c r="G470" s="144">
        <f t="shared" si="14"/>
        <v>0</v>
      </c>
      <c r="H470" s="120"/>
      <c r="I470" s="119">
        <f t="shared" si="15"/>
        <v>0</v>
      </c>
    </row>
    <row r="471" spans="3:9" x14ac:dyDescent="0.25">
      <c r="C471" s="147"/>
      <c r="D471" s="147"/>
      <c r="E471" s="80"/>
      <c r="F471" s="153"/>
      <c r="G471" s="144">
        <f t="shared" si="14"/>
        <v>0</v>
      </c>
      <c r="H471" s="120"/>
      <c r="I471" s="119">
        <f t="shared" si="15"/>
        <v>0</v>
      </c>
    </row>
    <row r="472" spans="3:9" x14ac:dyDescent="0.25">
      <c r="C472" s="147"/>
      <c r="D472" s="147"/>
      <c r="E472" s="80"/>
      <c r="F472" s="153"/>
      <c r="G472" s="144">
        <f t="shared" si="14"/>
        <v>0</v>
      </c>
      <c r="H472" s="120"/>
      <c r="I472" s="119">
        <f t="shared" si="15"/>
        <v>0</v>
      </c>
    </row>
    <row r="473" spans="3:9" x14ac:dyDescent="0.25">
      <c r="C473" s="147"/>
      <c r="D473" s="147"/>
      <c r="E473" s="80"/>
      <c r="F473" s="153"/>
      <c r="G473" s="144">
        <f t="shared" si="14"/>
        <v>0</v>
      </c>
      <c r="H473" s="120"/>
      <c r="I473" s="119">
        <f t="shared" si="15"/>
        <v>0</v>
      </c>
    </row>
    <row r="474" spans="3:9" x14ac:dyDescent="0.25">
      <c r="C474" s="147"/>
      <c r="D474" s="147"/>
      <c r="E474" s="80"/>
      <c r="F474" s="153"/>
      <c r="G474" s="144">
        <f t="shared" si="14"/>
        <v>0</v>
      </c>
      <c r="H474" s="120"/>
      <c r="I474" s="119">
        <f t="shared" si="15"/>
        <v>0</v>
      </c>
    </row>
    <row r="475" spans="3:9" x14ac:dyDescent="0.25">
      <c r="C475" s="147"/>
      <c r="D475" s="147"/>
      <c r="E475" s="80"/>
      <c r="F475" s="153"/>
      <c r="G475" s="144">
        <f t="shared" si="14"/>
        <v>0</v>
      </c>
      <c r="H475" s="120"/>
      <c r="I475" s="119">
        <f t="shared" si="15"/>
        <v>0</v>
      </c>
    </row>
    <row r="476" spans="3:9" x14ac:dyDescent="0.25">
      <c r="C476" s="147"/>
      <c r="D476" s="147"/>
      <c r="E476" s="80"/>
      <c r="F476" s="153"/>
      <c r="G476" s="144">
        <f t="shared" si="14"/>
        <v>0</v>
      </c>
      <c r="H476" s="120"/>
      <c r="I476" s="119">
        <f t="shared" si="15"/>
        <v>0</v>
      </c>
    </row>
    <row r="482" spans="3:7" ht="30" x14ac:dyDescent="0.25">
      <c r="E482" s="150" t="s">
        <v>7586</v>
      </c>
      <c r="F482" s="150" t="s">
        <v>9392</v>
      </c>
      <c r="G482" s="150" t="s">
        <v>9393</v>
      </c>
    </row>
    <row r="483" spans="3:7" x14ac:dyDescent="0.25">
      <c r="C483" s="472" t="s">
        <v>9395</v>
      </c>
      <c r="D483" s="472"/>
      <c r="E483" s="144">
        <f>SUMIF(C327:C476,Tablas!$C$98,Fortalecimiento!G327:G476)</f>
        <v>0</v>
      </c>
      <c r="F483" s="144">
        <f>SUMIF(C327:C476,Tablas!$C$98,Fortalecimiento!H327:H476)</f>
        <v>0</v>
      </c>
      <c r="G483" s="144">
        <f>SUMIF(C327:C476,Tablas!$C$98,Fortalecimiento!I327:I476)</f>
        <v>0</v>
      </c>
    </row>
    <row r="484" spans="3:7" x14ac:dyDescent="0.25">
      <c r="C484" s="472" t="s">
        <v>9396</v>
      </c>
      <c r="D484" s="472"/>
      <c r="E484" s="144">
        <f>SUMIF(C327:C476,Tablas!$C$99,Fortalecimiento!G327:G476)</f>
        <v>0</v>
      </c>
      <c r="F484" s="144">
        <f>SUMIF(C327:C476,Tablas!$C$99,Fortalecimiento!H327:H476)</f>
        <v>0</v>
      </c>
      <c r="G484" s="144">
        <f>SUMIF(C327:C476,Tablas!$C$99,Fortalecimiento!I327:I476)</f>
        <v>0</v>
      </c>
    </row>
    <row r="485" spans="3:7" x14ac:dyDescent="0.25">
      <c r="C485" s="473" t="s">
        <v>7586</v>
      </c>
      <c r="D485" s="473"/>
      <c r="E485" s="151">
        <f>+E484+E483</f>
        <v>0</v>
      </c>
      <c r="F485" s="151">
        <f>+F484+F483</f>
        <v>0</v>
      </c>
      <c r="G485" s="151">
        <f>+G484+G483</f>
        <v>0</v>
      </c>
    </row>
    <row r="489" spans="3:7" x14ac:dyDescent="0.25">
      <c r="E489" s="471" t="s">
        <v>9238</v>
      </c>
      <c r="F489" s="471"/>
      <c r="G489" s="471"/>
    </row>
    <row r="490" spans="3:7" x14ac:dyDescent="0.25">
      <c r="E490" s="471"/>
      <c r="F490" s="471"/>
      <c r="G490" s="471"/>
    </row>
    <row r="506" spans="2:13" x14ac:dyDescent="0.25">
      <c r="B506" s="474" t="s">
        <v>9410</v>
      </c>
      <c r="C506" s="474"/>
      <c r="D506" s="474"/>
    </row>
    <row r="508" spans="2:13" ht="15.75" x14ac:dyDescent="0.25">
      <c r="B508" s="271" t="s">
        <v>9380</v>
      </c>
      <c r="C508" s="271"/>
      <c r="D508" s="271"/>
      <c r="E508" s="271"/>
      <c r="F508" s="271"/>
      <c r="G508" s="271"/>
      <c r="H508" s="271"/>
      <c r="I508" s="271"/>
      <c r="J508" s="271"/>
      <c r="K508" s="271"/>
      <c r="L508" s="271"/>
      <c r="M508" s="271"/>
    </row>
    <row r="510" spans="2:13" x14ac:dyDescent="0.25">
      <c r="C510" s="98" t="s">
        <v>7556</v>
      </c>
      <c r="D510" s="32"/>
    </row>
    <row r="512" spans="2:13" x14ac:dyDescent="0.25">
      <c r="C512" s="99" t="s">
        <v>7557</v>
      </c>
      <c r="D512" s="276"/>
      <c r="E512" s="277"/>
      <c r="F512" s="277"/>
      <c r="G512" s="277"/>
      <c r="H512" s="277"/>
      <c r="I512" s="277"/>
      <c r="J512" s="277"/>
      <c r="K512" s="277"/>
      <c r="L512" s="278"/>
    </row>
    <row r="514" spans="2:13" x14ac:dyDescent="0.25">
      <c r="C514" s="20" t="s">
        <v>9373</v>
      </c>
      <c r="D514" s="276"/>
      <c r="E514" s="278"/>
    </row>
    <row r="517" spans="2:13" ht="15.75" x14ac:dyDescent="0.25">
      <c r="B517" s="271" t="s">
        <v>9381</v>
      </c>
      <c r="C517" s="271"/>
      <c r="D517" s="271"/>
      <c r="E517" s="271"/>
      <c r="F517" s="271"/>
      <c r="G517" s="271"/>
      <c r="H517" s="271"/>
      <c r="I517" s="271"/>
      <c r="J517" s="271"/>
      <c r="K517" s="271"/>
      <c r="L517" s="271"/>
      <c r="M517" s="271"/>
    </row>
    <row r="520" spans="2:13" x14ac:dyDescent="0.25">
      <c r="C520" s="98" t="s">
        <v>7566</v>
      </c>
      <c r="D520" s="274"/>
      <c r="E520" s="282"/>
      <c r="F520" s="282"/>
      <c r="G520" s="282"/>
      <c r="H520" s="282"/>
      <c r="I520" s="282"/>
      <c r="J520" s="282"/>
      <c r="K520" s="282"/>
      <c r="L520" s="275"/>
    </row>
    <row r="522" spans="2:13" hidden="1" x14ac:dyDescent="0.25">
      <c r="D522" s="19" t="e">
        <f>VLOOKUP(D523,Tablas!$K$3:$L$29,2,FALSE)</f>
        <v>#N/A</v>
      </c>
    </row>
    <row r="523" spans="2:13" x14ac:dyDescent="0.25">
      <c r="C523" s="98" t="s">
        <v>7567</v>
      </c>
      <c r="D523" s="33"/>
      <c r="F523" s="98" t="s">
        <v>7568</v>
      </c>
      <c r="G523" s="33"/>
      <c r="I523" s="98" t="s">
        <v>7569</v>
      </c>
      <c r="J523" s="289"/>
      <c r="K523" s="289"/>
    </row>
    <row r="524" spans="2:13" x14ac:dyDescent="0.25">
      <c r="C524" s="20"/>
      <c r="D524" s="27"/>
      <c r="G524" s="27"/>
      <c r="K524" s="146"/>
      <c r="L524" s="146"/>
    </row>
    <row r="525" spans="2:13" hidden="1" x14ac:dyDescent="0.25">
      <c r="D525" s="19" t="str">
        <f>IF( D523&gt;0,VLOOKUP(D523,Tablas!$K$4:$M$29,3,FALSE),"")</f>
        <v/>
      </c>
    </row>
    <row r="526" spans="2:13" x14ac:dyDescent="0.25">
      <c r="C526" s="98" t="s">
        <v>7570</v>
      </c>
      <c r="D526" s="33"/>
      <c r="F526" s="98" t="s">
        <v>9226</v>
      </c>
      <c r="G526" s="33"/>
      <c r="I526" s="98" t="s">
        <v>1180</v>
      </c>
      <c r="J526" s="469" t="str">
        <f>IF(G523&gt;0,VLOOKUP(G523,Tabla4[[Muni_Desc]:[AT_desc]],3,FALSE),"")</f>
        <v/>
      </c>
      <c r="K526" s="470"/>
    </row>
    <row r="530" spans="2:13" x14ac:dyDescent="0.25">
      <c r="D530" s="273" t="s">
        <v>8</v>
      </c>
      <c r="E530" s="273"/>
      <c r="F530" s="273"/>
      <c r="G530" s="273"/>
      <c r="H530" s="273"/>
      <c r="I530" s="273"/>
    </row>
    <row r="532" spans="2:13" x14ac:dyDescent="0.25">
      <c r="D532" s="97" t="s">
        <v>7559</v>
      </c>
      <c r="E532" s="97" t="s">
        <v>7560</v>
      </c>
      <c r="F532" s="97" t="s">
        <v>7561</v>
      </c>
      <c r="G532" s="97" t="s">
        <v>1176</v>
      </c>
      <c r="H532" s="97" t="s">
        <v>7562</v>
      </c>
      <c r="I532" s="97" t="s">
        <v>7563</v>
      </c>
    </row>
    <row r="533" spans="2:13" x14ac:dyDescent="0.25">
      <c r="D533" s="35"/>
      <c r="E533" s="35"/>
      <c r="F533" s="35"/>
      <c r="G533" s="36" t="str">
        <f>MID(F533,3,8)</f>
        <v/>
      </c>
      <c r="H533" s="35"/>
      <c r="I533" s="35"/>
    </row>
    <row r="534" spans="2:13" x14ac:dyDescent="0.25">
      <c r="D534" s="35"/>
      <c r="E534" s="35"/>
      <c r="F534" s="35"/>
      <c r="G534" s="36" t="str">
        <f>MID(F534,3,8)</f>
        <v/>
      </c>
      <c r="H534" s="35"/>
      <c r="I534" s="35"/>
    </row>
    <row r="535" spans="2:13" x14ac:dyDescent="0.25">
      <c r="D535" s="35"/>
      <c r="E535" s="35"/>
      <c r="F535" s="35"/>
      <c r="G535" s="36" t="str">
        <f>MID(F535,3,8)</f>
        <v/>
      </c>
      <c r="H535" s="35"/>
      <c r="I535" s="35"/>
    </row>
    <row r="538" spans="2:13" ht="15.75" x14ac:dyDescent="0.25">
      <c r="B538" s="271" t="s">
        <v>9383</v>
      </c>
      <c r="C538" s="271"/>
      <c r="D538" s="271"/>
      <c r="E538" s="271"/>
      <c r="F538" s="271"/>
      <c r="G538" s="271"/>
      <c r="H538" s="271"/>
      <c r="I538" s="271"/>
      <c r="J538" s="271"/>
      <c r="K538" s="271"/>
      <c r="L538" s="271"/>
      <c r="M538" s="271"/>
    </row>
    <row r="540" spans="2:13" x14ac:dyDescent="0.25">
      <c r="C540" s="288" t="s">
        <v>9382</v>
      </c>
      <c r="D540" s="288"/>
      <c r="E540" s="288"/>
      <c r="F540" s="288"/>
    </row>
    <row r="541" spans="2:13" x14ac:dyDescent="0.25">
      <c r="C541" s="423" t="s">
        <v>9384</v>
      </c>
      <c r="D541" s="423"/>
      <c r="E541" s="423"/>
      <c r="F541" s="423"/>
      <c r="G541" s="423"/>
      <c r="H541" s="423"/>
      <c r="I541" s="423"/>
      <c r="J541" s="423"/>
      <c r="K541" s="423"/>
      <c r="L541" s="423"/>
    </row>
    <row r="542" spans="2:13" x14ac:dyDescent="0.25">
      <c r="C542" s="423"/>
      <c r="D542" s="423"/>
      <c r="E542" s="423"/>
      <c r="F542" s="423"/>
      <c r="G542" s="423"/>
      <c r="H542" s="423"/>
      <c r="I542" s="423"/>
      <c r="J542" s="423"/>
      <c r="K542" s="423"/>
      <c r="L542" s="423"/>
    </row>
    <row r="544" spans="2:13" x14ac:dyDescent="0.25">
      <c r="C544" s="461"/>
      <c r="D544" s="462"/>
      <c r="E544" s="462"/>
      <c r="F544" s="462"/>
      <c r="G544" s="462"/>
      <c r="H544" s="462"/>
      <c r="I544" s="462"/>
      <c r="J544" s="462"/>
      <c r="K544" s="462"/>
      <c r="L544" s="463"/>
    </row>
    <row r="545" spans="3:12" x14ac:dyDescent="0.25">
      <c r="C545" s="464"/>
      <c r="D545" s="304"/>
      <c r="E545" s="304"/>
      <c r="F545" s="304"/>
      <c r="G545" s="304"/>
      <c r="H545" s="304"/>
      <c r="I545" s="304"/>
      <c r="J545" s="304"/>
      <c r="K545" s="304"/>
      <c r="L545" s="465"/>
    </row>
    <row r="546" spans="3:12" x14ac:dyDescent="0.25">
      <c r="C546" s="464"/>
      <c r="D546" s="304"/>
      <c r="E546" s="304"/>
      <c r="F546" s="304"/>
      <c r="G546" s="304"/>
      <c r="H546" s="304"/>
      <c r="I546" s="304"/>
      <c r="J546" s="304"/>
      <c r="K546" s="304"/>
      <c r="L546" s="465"/>
    </row>
    <row r="547" spans="3:12" x14ac:dyDescent="0.25">
      <c r="C547" s="464"/>
      <c r="D547" s="304"/>
      <c r="E547" s="304"/>
      <c r="F547" s="304"/>
      <c r="G547" s="304"/>
      <c r="H547" s="304"/>
      <c r="I547" s="304"/>
      <c r="J547" s="304"/>
      <c r="K547" s="304"/>
      <c r="L547" s="465"/>
    </row>
    <row r="548" spans="3:12" x14ac:dyDescent="0.25">
      <c r="C548" s="464"/>
      <c r="D548" s="304"/>
      <c r="E548" s="304"/>
      <c r="F548" s="304"/>
      <c r="G548" s="304"/>
      <c r="H548" s="304"/>
      <c r="I548" s="304"/>
      <c r="J548" s="304"/>
      <c r="K548" s="304"/>
      <c r="L548" s="465"/>
    </row>
    <row r="549" spans="3:12" x14ac:dyDescent="0.25">
      <c r="C549" s="466"/>
      <c r="D549" s="467"/>
      <c r="E549" s="467"/>
      <c r="F549" s="467"/>
      <c r="G549" s="467"/>
      <c r="H549" s="467"/>
      <c r="I549" s="467"/>
      <c r="J549" s="467"/>
      <c r="K549" s="467"/>
      <c r="L549" s="468"/>
    </row>
    <row r="552" spans="3:12" x14ac:dyDescent="0.25">
      <c r="C552" s="288" t="s">
        <v>9385</v>
      </c>
      <c r="D552" s="288"/>
      <c r="E552" s="288"/>
      <c r="F552" s="288"/>
    </row>
    <row r="553" spans="3:12" x14ac:dyDescent="0.25">
      <c r="C553" s="423" t="s">
        <v>9386</v>
      </c>
      <c r="D553" s="423"/>
      <c r="E553" s="423"/>
      <c r="F553" s="423"/>
      <c r="G553" s="423"/>
      <c r="H553" s="423"/>
      <c r="I553" s="423"/>
      <c r="J553" s="423"/>
      <c r="K553" s="423"/>
      <c r="L553" s="423"/>
    </row>
    <row r="555" spans="3:12" x14ac:dyDescent="0.25">
      <c r="C555" s="461"/>
      <c r="D555" s="462"/>
      <c r="E555" s="462"/>
      <c r="F555" s="462"/>
      <c r="G555" s="462"/>
      <c r="H555" s="462"/>
      <c r="I555" s="462"/>
      <c r="J555" s="462"/>
      <c r="K555" s="462"/>
      <c r="L555" s="463"/>
    </row>
    <row r="556" spans="3:12" x14ac:dyDescent="0.25">
      <c r="C556" s="464"/>
      <c r="D556" s="304"/>
      <c r="E556" s="304"/>
      <c r="F556" s="304"/>
      <c r="G556" s="304"/>
      <c r="H556" s="304"/>
      <c r="I556" s="304"/>
      <c r="J556" s="304"/>
      <c r="K556" s="304"/>
      <c r="L556" s="465"/>
    </row>
    <row r="557" spans="3:12" x14ac:dyDescent="0.25">
      <c r="C557" s="464"/>
      <c r="D557" s="304"/>
      <c r="E557" s="304"/>
      <c r="F557" s="304"/>
      <c r="G557" s="304"/>
      <c r="H557" s="304"/>
      <c r="I557" s="304"/>
      <c r="J557" s="304"/>
      <c r="K557" s="304"/>
      <c r="L557" s="465"/>
    </row>
    <row r="558" spans="3:12" x14ac:dyDescent="0.25">
      <c r="C558" s="464"/>
      <c r="D558" s="304"/>
      <c r="E558" s="304"/>
      <c r="F558" s="304"/>
      <c r="G558" s="304"/>
      <c r="H558" s="304"/>
      <c r="I558" s="304"/>
      <c r="J558" s="304"/>
      <c r="K558" s="304"/>
      <c r="L558" s="465"/>
    </row>
    <row r="559" spans="3:12" x14ac:dyDescent="0.25">
      <c r="C559" s="464"/>
      <c r="D559" s="304"/>
      <c r="E559" s="304"/>
      <c r="F559" s="304"/>
      <c r="G559" s="304"/>
      <c r="H559" s="304"/>
      <c r="I559" s="304"/>
      <c r="J559" s="304"/>
      <c r="K559" s="304"/>
      <c r="L559" s="465"/>
    </row>
    <row r="560" spans="3:12" x14ac:dyDescent="0.25">
      <c r="C560" s="466"/>
      <c r="D560" s="467"/>
      <c r="E560" s="467"/>
      <c r="F560" s="467"/>
      <c r="G560" s="467"/>
      <c r="H560" s="467"/>
      <c r="I560" s="467"/>
      <c r="J560" s="467"/>
      <c r="K560" s="467"/>
      <c r="L560" s="468"/>
    </row>
    <row r="562" spans="2:13" ht="15.75" x14ac:dyDescent="0.25">
      <c r="B562" s="271" t="s">
        <v>9387</v>
      </c>
      <c r="C562" s="271"/>
      <c r="D562" s="271"/>
      <c r="E562" s="271"/>
      <c r="F562" s="271"/>
      <c r="G562" s="271"/>
      <c r="H562" s="271"/>
      <c r="I562" s="271"/>
      <c r="J562" s="271"/>
      <c r="K562" s="271"/>
      <c r="L562" s="271"/>
      <c r="M562" s="271"/>
    </row>
    <row r="564" spans="2:13" ht="30" x14ac:dyDescent="0.25">
      <c r="C564" s="149" t="s">
        <v>9389</v>
      </c>
      <c r="D564" s="149" t="s">
        <v>9388</v>
      </c>
      <c r="E564" s="149" t="s">
        <v>9390</v>
      </c>
      <c r="F564" s="149" t="s">
        <v>9391</v>
      </c>
      <c r="G564" s="149" t="s">
        <v>7586</v>
      </c>
      <c r="H564" s="149" t="s">
        <v>9392</v>
      </c>
      <c r="I564" s="149" t="s">
        <v>9393</v>
      </c>
    </row>
    <row r="565" spans="2:13" ht="30" x14ac:dyDescent="0.25">
      <c r="C565" s="147" t="s">
        <v>9396</v>
      </c>
      <c r="D565" s="147"/>
      <c r="E565" s="147"/>
      <c r="F565" s="153"/>
      <c r="G565" s="144">
        <f t="shared" ref="G565:G596" si="16">+E565*F565</f>
        <v>0</v>
      </c>
      <c r="H565" s="120"/>
      <c r="I565" s="144">
        <f>+G565-H565</f>
        <v>0</v>
      </c>
    </row>
    <row r="566" spans="2:13" x14ac:dyDescent="0.25">
      <c r="C566" s="147"/>
      <c r="D566" s="147"/>
      <c r="E566" s="147"/>
      <c r="F566" s="153"/>
      <c r="G566" s="144">
        <f t="shared" si="16"/>
        <v>0</v>
      </c>
      <c r="H566" s="120"/>
      <c r="I566" s="144">
        <f t="shared" ref="I566:I629" si="17">+G566-H566</f>
        <v>0</v>
      </c>
    </row>
    <row r="567" spans="2:13" x14ac:dyDescent="0.25">
      <c r="C567" s="147"/>
      <c r="D567" s="147"/>
      <c r="E567" s="147"/>
      <c r="F567" s="153"/>
      <c r="G567" s="144">
        <f t="shared" si="16"/>
        <v>0</v>
      </c>
      <c r="H567" s="120"/>
      <c r="I567" s="144">
        <f t="shared" si="17"/>
        <v>0</v>
      </c>
    </row>
    <row r="568" spans="2:13" x14ac:dyDescent="0.25">
      <c r="C568" s="147"/>
      <c r="D568" s="147"/>
      <c r="E568" s="147"/>
      <c r="F568" s="153"/>
      <c r="G568" s="144">
        <f t="shared" si="16"/>
        <v>0</v>
      </c>
      <c r="H568" s="120"/>
      <c r="I568" s="144">
        <f t="shared" si="17"/>
        <v>0</v>
      </c>
    </row>
    <row r="569" spans="2:13" x14ac:dyDescent="0.25">
      <c r="C569" s="147"/>
      <c r="D569" s="147"/>
      <c r="E569" s="147"/>
      <c r="F569" s="153"/>
      <c r="G569" s="144">
        <f t="shared" si="16"/>
        <v>0</v>
      </c>
      <c r="H569" s="120"/>
      <c r="I569" s="144">
        <f t="shared" si="17"/>
        <v>0</v>
      </c>
    </row>
    <row r="570" spans="2:13" x14ac:dyDescent="0.25">
      <c r="C570" s="147"/>
      <c r="D570" s="147"/>
      <c r="E570" s="147"/>
      <c r="F570" s="153"/>
      <c r="G570" s="144">
        <f t="shared" si="16"/>
        <v>0</v>
      </c>
      <c r="H570" s="120"/>
      <c r="I570" s="144">
        <f t="shared" si="17"/>
        <v>0</v>
      </c>
    </row>
    <row r="571" spans="2:13" x14ac:dyDescent="0.25">
      <c r="C571" s="147"/>
      <c r="D571" s="147"/>
      <c r="E571" s="147"/>
      <c r="F571" s="153"/>
      <c r="G571" s="144">
        <f t="shared" si="16"/>
        <v>0</v>
      </c>
      <c r="H571" s="120"/>
      <c r="I571" s="144">
        <f t="shared" si="17"/>
        <v>0</v>
      </c>
    </row>
    <row r="572" spans="2:13" x14ac:dyDescent="0.25">
      <c r="C572" s="147"/>
      <c r="D572" s="147"/>
      <c r="E572" s="147"/>
      <c r="F572" s="153"/>
      <c r="G572" s="144">
        <f t="shared" si="16"/>
        <v>0</v>
      </c>
      <c r="H572" s="120"/>
      <c r="I572" s="144">
        <f t="shared" si="17"/>
        <v>0</v>
      </c>
    </row>
    <row r="573" spans="2:13" x14ac:dyDescent="0.25">
      <c r="C573" s="147"/>
      <c r="D573" s="147"/>
      <c r="E573" s="147"/>
      <c r="F573" s="153"/>
      <c r="G573" s="144">
        <f t="shared" si="16"/>
        <v>0</v>
      </c>
      <c r="H573" s="120"/>
      <c r="I573" s="144">
        <f t="shared" si="17"/>
        <v>0</v>
      </c>
    </row>
    <row r="574" spans="2:13" x14ac:dyDescent="0.25">
      <c r="C574" s="147"/>
      <c r="D574" s="147"/>
      <c r="E574" s="147"/>
      <c r="F574" s="153"/>
      <c r="G574" s="144">
        <f t="shared" si="16"/>
        <v>0</v>
      </c>
      <c r="H574" s="120"/>
      <c r="I574" s="144">
        <f t="shared" si="17"/>
        <v>0</v>
      </c>
    </row>
    <row r="575" spans="2:13" x14ac:dyDescent="0.25">
      <c r="C575" s="147"/>
      <c r="D575" s="147"/>
      <c r="E575" s="147"/>
      <c r="F575" s="153"/>
      <c r="G575" s="144">
        <f t="shared" si="16"/>
        <v>0</v>
      </c>
      <c r="H575" s="120"/>
      <c r="I575" s="144">
        <f t="shared" si="17"/>
        <v>0</v>
      </c>
    </row>
    <row r="576" spans="2:13" x14ac:dyDescent="0.25">
      <c r="C576" s="147"/>
      <c r="D576" s="147"/>
      <c r="E576" s="147"/>
      <c r="F576" s="153"/>
      <c r="G576" s="144">
        <f t="shared" si="16"/>
        <v>0</v>
      </c>
      <c r="H576" s="120"/>
      <c r="I576" s="144">
        <f t="shared" si="17"/>
        <v>0</v>
      </c>
    </row>
    <row r="577" spans="3:9" x14ac:dyDescent="0.25">
      <c r="C577" s="147"/>
      <c r="D577" s="147"/>
      <c r="E577" s="147"/>
      <c r="F577" s="153"/>
      <c r="G577" s="144">
        <f t="shared" si="16"/>
        <v>0</v>
      </c>
      <c r="H577" s="120"/>
      <c r="I577" s="144">
        <f t="shared" si="17"/>
        <v>0</v>
      </c>
    </row>
    <row r="578" spans="3:9" x14ac:dyDescent="0.25">
      <c r="C578" s="147"/>
      <c r="D578" s="147"/>
      <c r="E578" s="147"/>
      <c r="F578" s="153"/>
      <c r="G578" s="144">
        <f t="shared" si="16"/>
        <v>0</v>
      </c>
      <c r="H578" s="120"/>
      <c r="I578" s="144">
        <f t="shared" si="17"/>
        <v>0</v>
      </c>
    </row>
    <row r="579" spans="3:9" x14ac:dyDescent="0.25">
      <c r="C579" s="147"/>
      <c r="D579" s="147"/>
      <c r="E579" s="147"/>
      <c r="F579" s="153"/>
      <c r="G579" s="144">
        <f t="shared" si="16"/>
        <v>0</v>
      </c>
      <c r="H579" s="120"/>
      <c r="I579" s="144">
        <f t="shared" si="17"/>
        <v>0</v>
      </c>
    </row>
    <row r="580" spans="3:9" x14ac:dyDescent="0.25">
      <c r="C580" s="147"/>
      <c r="D580" s="147"/>
      <c r="E580" s="147"/>
      <c r="F580" s="153"/>
      <c r="G580" s="144">
        <f t="shared" si="16"/>
        <v>0</v>
      </c>
      <c r="H580" s="120"/>
      <c r="I580" s="144">
        <f t="shared" si="17"/>
        <v>0</v>
      </c>
    </row>
    <row r="581" spans="3:9" x14ac:dyDescent="0.25">
      <c r="C581" s="147"/>
      <c r="D581" s="147"/>
      <c r="E581" s="147"/>
      <c r="F581" s="153"/>
      <c r="G581" s="144">
        <f t="shared" si="16"/>
        <v>0</v>
      </c>
      <c r="H581" s="120"/>
      <c r="I581" s="144">
        <f t="shared" si="17"/>
        <v>0</v>
      </c>
    </row>
    <row r="582" spans="3:9" x14ac:dyDescent="0.25">
      <c r="C582" s="147"/>
      <c r="D582" s="147"/>
      <c r="E582" s="147"/>
      <c r="F582" s="153"/>
      <c r="G582" s="144">
        <f t="shared" si="16"/>
        <v>0</v>
      </c>
      <c r="H582" s="120"/>
      <c r="I582" s="144">
        <f t="shared" si="17"/>
        <v>0</v>
      </c>
    </row>
    <row r="583" spans="3:9" x14ac:dyDescent="0.25">
      <c r="C583" s="147"/>
      <c r="D583" s="147"/>
      <c r="E583" s="147"/>
      <c r="F583" s="153"/>
      <c r="G583" s="144">
        <f t="shared" si="16"/>
        <v>0</v>
      </c>
      <c r="H583" s="120"/>
      <c r="I583" s="144">
        <f t="shared" si="17"/>
        <v>0</v>
      </c>
    </row>
    <row r="584" spans="3:9" x14ac:dyDescent="0.25">
      <c r="C584" s="147"/>
      <c r="D584" s="147"/>
      <c r="E584" s="147"/>
      <c r="F584" s="153"/>
      <c r="G584" s="144">
        <f t="shared" si="16"/>
        <v>0</v>
      </c>
      <c r="H584" s="120"/>
      <c r="I584" s="144">
        <f t="shared" si="17"/>
        <v>0</v>
      </c>
    </row>
    <row r="585" spans="3:9" x14ac:dyDescent="0.25">
      <c r="C585" s="147"/>
      <c r="D585" s="147"/>
      <c r="E585" s="147"/>
      <c r="F585" s="153"/>
      <c r="G585" s="144">
        <f t="shared" si="16"/>
        <v>0</v>
      </c>
      <c r="H585" s="120"/>
      <c r="I585" s="144">
        <f t="shared" si="17"/>
        <v>0</v>
      </c>
    </row>
    <row r="586" spans="3:9" x14ac:dyDescent="0.25">
      <c r="C586" s="147"/>
      <c r="D586" s="147"/>
      <c r="E586" s="147"/>
      <c r="F586" s="153"/>
      <c r="G586" s="144">
        <f t="shared" si="16"/>
        <v>0</v>
      </c>
      <c r="H586" s="120"/>
      <c r="I586" s="144">
        <f t="shared" si="17"/>
        <v>0</v>
      </c>
    </row>
    <row r="587" spans="3:9" x14ac:dyDescent="0.25">
      <c r="C587" s="147"/>
      <c r="D587" s="147"/>
      <c r="E587" s="147"/>
      <c r="F587" s="153"/>
      <c r="G587" s="144">
        <f t="shared" si="16"/>
        <v>0</v>
      </c>
      <c r="H587" s="120"/>
      <c r="I587" s="144">
        <f t="shared" si="17"/>
        <v>0</v>
      </c>
    </row>
    <row r="588" spans="3:9" x14ac:dyDescent="0.25">
      <c r="C588" s="147"/>
      <c r="D588" s="147"/>
      <c r="E588" s="147"/>
      <c r="F588" s="153"/>
      <c r="G588" s="144">
        <f t="shared" si="16"/>
        <v>0</v>
      </c>
      <c r="H588" s="120"/>
      <c r="I588" s="144">
        <f t="shared" si="17"/>
        <v>0</v>
      </c>
    </row>
    <row r="589" spans="3:9" x14ac:dyDescent="0.25">
      <c r="C589" s="147"/>
      <c r="D589" s="147"/>
      <c r="E589" s="147"/>
      <c r="F589" s="153"/>
      <c r="G589" s="144">
        <f t="shared" si="16"/>
        <v>0</v>
      </c>
      <c r="H589" s="120"/>
      <c r="I589" s="144">
        <f t="shared" si="17"/>
        <v>0</v>
      </c>
    </row>
    <row r="590" spans="3:9" x14ac:dyDescent="0.25">
      <c r="C590" s="147"/>
      <c r="D590" s="147"/>
      <c r="E590" s="147"/>
      <c r="F590" s="153"/>
      <c r="G590" s="144">
        <f t="shared" si="16"/>
        <v>0</v>
      </c>
      <c r="H590" s="120"/>
      <c r="I590" s="144">
        <f t="shared" si="17"/>
        <v>0</v>
      </c>
    </row>
    <row r="591" spans="3:9" x14ac:dyDescent="0.25">
      <c r="C591" s="147"/>
      <c r="D591" s="147"/>
      <c r="E591" s="147"/>
      <c r="F591" s="153"/>
      <c r="G591" s="144">
        <f t="shared" si="16"/>
        <v>0</v>
      </c>
      <c r="H591" s="120"/>
      <c r="I591" s="144">
        <f t="shared" si="17"/>
        <v>0</v>
      </c>
    </row>
    <row r="592" spans="3:9" x14ac:dyDescent="0.25">
      <c r="C592" s="147"/>
      <c r="D592" s="147"/>
      <c r="E592" s="147"/>
      <c r="F592" s="153"/>
      <c r="G592" s="144">
        <f t="shared" si="16"/>
        <v>0</v>
      </c>
      <c r="H592" s="120"/>
      <c r="I592" s="144">
        <f t="shared" si="17"/>
        <v>0</v>
      </c>
    </row>
    <row r="593" spans="3:9" x14ac:dyDescent="0.25">
      <c r="C593" s="147"/>
      <c r="D593" s="147"/>
      <c r="E593" s="147"/>
      <c r="F593" s="153"/>
      <c r="G593" s="144">
        <f t="shared" si="16"/>
        <v>0</v>
      </c>
      <c r="H593" s="120"/>
      <c r="I593" s="144">
        <f t="shared" si="17"/>
        <v>0</v>
      </c>
    </row>
    <row r="594" spans="3:9" x14ac:dyDescent="0.25">
      <c r="C594" s="147"/>
      <c r="D594" s="147"/>
      <c r="E594" s="147"/>
      <c r="F594" s="153"/>
      <c r="G594" s="144">
        <f t="shared" si="16"/>
        <v>0</v>
      </c>
      <c r="H594" s="120"/>
      <c r="I594" s="144">
        <f t="shared" si="17"/>
        <v>0</v>
      </c>
    </row>
    <row r="595" spans="3:9" x14ac:dyDescent="0.25">
      <c r="C595" s="147"/>
      <c r="D595" s="147"/>
      <c r="E595" s="147"/>
      <c r="F595" s="153"/>
      <c r="G595" s="144">
        <f t="shared" si="16"/>
        <v>0</v>
      </c>
      <c r="H595" s="120"/>
      <c r="I595" s="144">
        <f t="shared" si="17"/>
        <v>0</v>
      </c>
    </row>
    <row r="596" spans="3:9" x14ac:dyDescent="0.25">
      <c r="C596" s="147"/>
      <c r="D596" s="147"/>
      <c r="E596" s="147"/>
      <c r="F596" s="153"/>
      <c r="G596" s="144">
        <f t="shared" si="16"/>
        <v>0</v>
      </c>
      <c r="H596" s="120"/>
      <c r="I596" s="144">
        <f t="shared" si="17"/>
        <v>0</v>
      </c>
    </row>
    <row r="597" spans="3:9" x14ac:dyDescent="0.25">
      <c r="C597" s="147"/>
      <c r="D597" s="147"/>
      <c r="E597" s="147"/>
      <c r="F597" s="153"/>
      <c r="G597" s="144">
        <f t="shared" ref="G597:G628" si="18">+E597*F597</f>
        <v>0</v>
      </c>
      <c r="H597" s="120"/>
      <c r="I597" s="144">
        <f t="shared" si="17"/>
        <v>0</v>
      </c>
    </row>
    <row r="598" spans="3:9" x14ac:dyDescent="0.25">
      <c r="C598" s="147"/>
      <c r="D598" s="147"/>
      <c r="E598" s="147"/>
      <c r="F598" s="153"/>
      <c r="G598" s="144">
        <f t="shared" si="18"/>
        <v>0</v>
      </c>
      <c r="H598" s="120"/>
      <c r="I598" s="144">
        <f t="shared" si="17"/>
        <v>0</v>
      </c>
    </row>
    <row r="599" spans="3:9" x14ac:dyDescent="0.25">
      <c r="C599" s="147"/>
      <c r="D599" s="147"/>
      <c r="E599" s="147"/>
      <c r="F599" s="153"/>
      <c r="G599" s="144">
        <f t="shared" si="18"/>
        <v>0</v>
      </c>
      <c r="H599" s="120"/>
      <c r="I599" s="144">
        <f t="shared" si="17"/>
        <v>0</v>
      </c>
    </row>
    <row r="600" spans="3:9" x14ac:dyDescent="0.25">
      <c r="C600" s="147"/>
      <c r="D600" s="147"/>
      <c r="E600" s="147"/>
      <c r="F600" s="153"/>
      <c r="G600" s="144">
        <f t="shared" si="18"/>
        <v>0</v>
      </c>
      <c r="H600" s="120"/>
      <c r="I600" s="144">
        <f t="shared" si="17"/>
        <v>0</v>
      </c>
    </row>
    <row r="601" spans="3:9" x14ac:dyDescent="0.25">
      <c r="C601" s="147"/>
      <c r="D601" s="147"/>
      <c r="E601" s="147"/>
      <c r="F601" s="153"/>
      <c r="G601" s="144">
        <f t="shared" si="18"/>
        <v>0</v>
      </c>
      <c r="H601" s="120"/>
      <c r="I601" s="144">
        <f t="shared" si="17"/>
        <v>0</v>
      </c>
    </row>
    <row r="602" spans="3:9" x14ac:dyDescent="0.25">
      <c r="C602" s="147"/>
      <c r="D602" s="147"/>
      <c r="E602" s="147"/>
      <c r="F602" s="153"/>
      <c r="G602" s="144">
        <f t="shared" si="18"/>
        <v>0</v>
      </c>
      <c r="H602" s="120"/>
      <c r="I602" s="144">
        <f t="shared" si="17"/>
        <v>0</v>
      </c>
    </row>
    <row r="603" spans="3:9" x14ac:dyDescent="0.25">
      <c r="C603" s="147"/>
      <c r="D603" s="147"/>
      <c r="E603" s="147"/>
      <c r="F603" s="153"/>
      <c r="G603" s="144">
        <f t="shared" si="18"/>
        <v>0</v>
      </c>
      <c r="H603" s="120"/>
      <c r="I603" s="144">
        <f t="shared" si="17"/>
        <v>0</v>
      </c>
    </row>
    <row r="604" spans="3:9" x14ac:dyDescent="0.25">
      <c r="C604" s="147"/>
      <c r="D604" s="147"/>
      <c r="E604" s="147"/>
      <c r="F604" s="153"/>
      <c r="G604" s="144">
        <f t="shared" si="18"/>
        <v>0</v>
      </c>
      <c r="H604" s="120"/>
      <c r="I604" s="144">
        <f t="shared" si="17"/>
        <v>0</v>
      </c>
    </row>
    <row r="605" spans="3:9" x14ac:dyDescent="0.25">
      <c r="C605" s="147"/>
      <c r="D605" s="147"/>
      <c r="E605" s="147"/>
      <c r="F605" s="153"/>
      <c r="G605" s="144">
        <f t="shared" si="18"/>
        <v>0</v>
      </c>
      <c r="H605" s="120"/>
      <c r="I605" s="144">
        <f t="shared" si="17"/>
        <v>0</v>
      </c>
    </row>
    <row r="606" spans="3:9" x14ac:dyDescent="0.25">
      <c r="C606" s="147"/>
      <c r="D606" s="147"/>
      <c r="E606" s="147"/>
      <c r="F606" s="153"/>
      <c r="G606" s="144">
        <f t="shared" si="18"/>
        <v>0</v>
      </c>
      <c r="H606" s="120"/>
      <c r="I606" s="144">
        <f t="shared" si="17"/>
        <v>0</v>
      </c>
    </row>
    <row r="607" spans="3:9" x14ac:dyDescent="0.25">
      <c r="C607" s="147"/>
      <c r="D607" s="147"/>
      <c r="E607" s="147"/>
      <c r="F607" s="153"/>
      <c r="G607" s="144">
        <f t="shared" si="18"/>
        <v>0</v>
      </c>
      <c r="H607" s="120"/>
      <c r="I607" s="144">
        <f t="shared" si="17"/>
        <v>0</v>
      </c>
    </row>
    <row r="608" spans="3:9" x14ac:dyDescent="0.25">
      <c r="C608" s="147"/>
      <c r="D608" s="147"/>
      <c r="E608" s="147"/>
      <c r="F608" s="153"/>
      <c r="G608" s="144">
        <f t="shared" si="18"/>
        <v>0</v>
      </c>
      <c r="H608" s="120"/>
      <c r="I608" s="144">
        <f t="shared" si="17"/>
        <v>0</v>
      </c>
    </row>
    <row r="609" spans="3:9" x14ac:dyDescent="0.25">
      <c r="C609" s="147"/>
      <c r="D609" s="147"/>
      <c r="E609" s="147"/>
      <c r="F609" s="153"/>
      <c r="G609" s="144">
        <f t="shared" si="18"/>
        <v>0</v>
      </c>
      <c r="H609" s="120"/>
      <c r="I609" s="144">
        <f t="shared" si="17"/>
        <v>0</v>
      </c>
    </row>
    <row r="610" spans="3:9" x14ac:dyDescent="0.25">
      <c r="C610" s="147"/>
      <c r="D610" s="147"/>
      <c r="E610" s="147"/>
      <c r="F610" s="153"/>
      <c r="G610" s="144">
        <f t="shared" si="18"/>
        <v>0</v>
      </c>
      <c r="H610" s="120"/>
      <c r="I610" s="144">
        <f t="shared" si="17"/>
        <v>0</v>
      </c>
    </row>
    <row r="611" spans="3:9" x14ac:dyDescent="0.25">
      <c r="C611" s="147"/>
      <c r="D611" s="147"/>
      <c r="E611" s="147"/>
      <c r="F611" s="153"/>
      <c r="G611" s="144">
        <f t="shared" si="18"/>
        <v>0</v>
      </c>
      <c r="H611" s="120"/>
      <c r="I611" s="144">
        <f t="shared" si="17"/>
        <v>0</v>
      </c>
    </row>
    <row r="612" spans="3:9" x14ac:dyDescent="0.25">
      <c r="C612" s="147"/>
      <c r="D612" s="147"/>
      <c r="E612" s="147"/>
      <c r="F612" s="153"/>
      <c r="G612" s="144">
        <f t="shared" si="18"/>
        <v>0</v>
      </c>
      <c r="H612" s="120"/>
      <c r="I612" s="144">
        <f t="shared" si="17"/>
        <v>0</v>
      </c>
    </row>
    <row r="613" spans="3:9" x14ac:dyDescent="0.25">
      <c r="C613" s="147"/>
      <c r="D613" s="147"/>
      <c r="E613" s="147"/>
      <c r="F613" s="153"/>
      <c r="G613" s="144">
        <f t="shared" si="18"/>
        <v>0</v>
      </c>
      <c r="H613" s="120"/>
      <c r="I613" s="144">
        <f t="shared" si="17"/>
        <v>0</v>
      </c>
    </row>
    <row r="614" spans="3:9" x14ac:dyDescent="0.25">
      <c r="C614" s="147"/>
      <c r="D614" s="147"/>
      <c r="E614" s="147"/>
      <c r="F614" s="153"/>
      <c r="G614" s="144">
        <f t="shared" si="18"/>
        <v>0</v>
      </c>
      <c r="H614" s="120"/>
      <c r="I614" s="144">
        <f t="shared" si="17"/>
        <v>0</v>
      </c>
    </row>
    <row r="615" spans="3:9" x14ac:dyDescent="0.25">
      <c r="C615" s="147"/>
      <c r="D615" s="147"/>
      <c r="E615" s="147"/>
      <c r="F615" s="153"/>
      <c r="G615" s="144">
        <f t="shared" si="18"/>
        <v>0</v>
      </c>
      <c r="H615" s="120"/>
      <c r="I615" s="144">
        <f t="shared" si="17"/>
        <v>0</v>
      </c>
    </row>
    <row r="616" spans="3:9" x14ac:dyDescent="0.25">
      <c r="C616" s="147"/>
      <c r="D616" s="147"/>
      <c r="E616" s="147"/>
      <c r="F616" s="153"/>
      <c r="G616" s="144">
        <f t="shared" si="18"/>
        <v>0</v>
      </c>
      <c r="H616" s="120"/>
      <c r="I616" s="144">
        <f t="shared" si="17"/>
        <v>0</v>
      </c>
    </row>
    <row r="617" spans="3:9" x14ac:dyDescent="0.25">
      <c r="C617" s="147"/>
      <c r="D617" s="147"/>
      <c r="E617" s="147"/>
      <c r="F617" s="153"/>
      <c r="G617" s="144">
        <f t="shared" si="18"/>
        <v>0</v>
      </c>
      <c r="H617" s="120"/>
      <c r="I617" s="144">
        <f t="shared" si="17"/>
        <v>0</v>
      </c>
    </row>
    <row r="618" spans="3:9" x14ac:dyDescent="0.25">
      <c r="C618" s="147"/>
      <c r="D618" s="147"/>
      <c r="E618" s="147"/>
      <c r="F618" s="153"/>
      <c r="G618" s="144">
        <f t="shared" si="18"/>
        <v>0</v>
      </c>
      <c r="H618" s="120"/>
      <c r="I618" s="144">
        <f t="shared" si="17"/>
        <v>0</v>
      </c>
    </row>
    <row r="619" spans="3:9" x14ac:dyDescent="0.25">
      <c r="C619" s="147"/>
      <c r="D619" s="147"/>
      <c r="E619" s="147"/>
      <c r="F619" s="153"/>
      <c r="G619" s="144">
        <f t="shared" si="18"/>
        <v>0</v>
      </c>
      <c r="H619" s="120"/>
      <c r="I619" s="144">
        <f t="shared" si="17"/>
        <v>0</v>
      </c>
    </row>
    <row r="620" spans="3:9" x14ac:dyDescent="0.25">
      <c r="C620" s="147"/>
      <c r="D620" s="147"/>
      <c r="E620" s="147"/>
      <c r="F620" s="153"/>
      <c r="G620" s="144">
        <f t="shared" si="18"/>
        <v>0</v>
      </c>
      <c r="H620" s="120"/>
      <c r="I620" s="144">
        <f t="shared" si="17"/>
        <v>0</v>
      </c>
    </row>
    <row r="621" spans="3:9" x14ac:dyDescent="0.25">
      <c r="C621" s="147"/>
      <c r="D621" s="147"/>
      <c r="E621" s="147"/>
      <c r="F621" s="153"/>
      <c r="G621" s="144">
        <f t="shared" si="18"/>
        <v>0</v>
      </c>
      <c r="H621" s="120"/>
      <c r="I621" s="144">
        <f t="shared" si="17"/>
        <v>0</v>
      </c>
    </row>
    <row r="622" spans="3:9" x14ac:dyDescent="0.25">
      <c r="C622" s="147"/>
      <c r="D622" s="147"/>
      <c r="E622" s="147"/>
      <c r="F622" s="153"/>
      <c r="G622" s="144">
        <f t="shared" si="18"/>
        <v>0</v>
      </c>
      <c r="H622" s="120"/>
      <c r="I622" s="144">
        <f t="shared" si="17"/>
        <v>0</v>
      </c>
    </row>
    <row r="623" spans="3:9" x14ac:dyDescent="0.25">
      <c r="C623" s="147"/>
      <c r="D623" s="147"/>
      <c r="E623" s="147"/>
      <c r="F623" s="153"/>
      <c r="G623" s="144">
        <f t="shared" si="18"/>
        <v>0</v>
      </c>
      <c r="H623" s="120"/>
      <c r="I623" s="144">
        <f t="shared" si="17"/>
        <v>0</v>
      </c>
    </row>
    <row r="624" spans="3:9" x14ac:dyDescent="0.25">
      <c r="C624" s="147"/>
      <c r="D624" s="147"/>
      <c r="E624" s="147"/>
      <c r="F624" s="153"/>
      <c r="G624" s="144">
        <f t="shared" si="18"/>
        <v>0</v>
      </c>
      <c r="H624" s="120"/>
      <c r="I624" s="144">
        <f t="shared" si="17"/>
        <v>0</v>
      </c>
    </row>
    <row r="625" spans="3:9" x14ac:dyDescent="0.25">
      <c r="C625" s="147"/>
      <c r="D625" s="147"/>
      <c r="E625" s="147"/>
      <c r="F625" s="153"/>
      <c r="G625" s="144">
        <f t="shared" si="18"/>
        <v>0</v>
      </c>
      <c r="H625" s="120"/>
      <c r="I625" s="144">
        <f t="shared" si="17"/>
        <v>0</v>
      </c>
    </row>
    <row r="626" spans="3:9" x14ac:dyDescent="0.25">
      <c r="C626" s="147"/>
      <c r="D626" s="147"/>
      <c r="E626" s="147"/>
      <c r="F626" s="153"/>
      <c r="G626" s="144">
        <f t="shared" si="18"/>
        <v>0</v>
      </c>
      <c r="H626" s="120"/>
      <c r="I626" s="144">
        <f t="shared" si="17"/>
        <v>0</v>
      </c>
    </row>
    <row r="627" spans="3:9" x14ac:dyDescent="0.25">
      <c r="C627" s="147"/>
      <c r="D627" s="147"/>
      <c r="E627" s="147"/>
      <c r="F627" s="153"/>
      <c r="G627" s="144">
        <f t="shared" si="18"/>
        <v>0</v>
      </c>
      <c r="H627" s="120"/>
      <c r="I627" s="144">
        <f t="shared" si="17"/>
        <v>0</v>
      </c>
    </row>
    <row r="628" spans="3:9" x14ac:dyDescent="0.25">
      <c r="C628" s="147"/>
      <c r="D628" s="147"/>
      <c r="E628" s="147"/>
      <c r="F628" s="153"/>
      <c r="G628" s="144">
        <f t="shared" si="18"/>
        <v>0</v>
      </c>
      <c r="H628" s="120"/>
      <c r="I628" s="144">
        <f t="shared" si="17"/>
        <v>0</v>
      </c>
    </row>
    <row r="629" spans="3:9" x14ac:dyDescent="0.25">
      <c r="C629" s="147"/>
      <c r="D629" s="147"/>
      <c r="E629" s="147"/>
      <c r="F629" s="153"/>
      <c r="G629" s="144">
        <f t="shared" ref="G629:G660" si="19">+E629*F629</f>
        <v>0</v>
      </c>
      <c r="H629" s="120"/>
      <c r="I629" s="144">
        <f t="shared" si="17"/>
        <v>0</v>
      </c>
    </row>
    <row r="630" spans="3:9" x14ac:dyDescent="0.25">
      <c r="C630" s="147"/>
      <c r="D630" s="147"/>
      <c r="E630" s="147"/>
      <c r="F630" s="153"/>
      <c r="G630" s="144">
        <f t="shared" si="19"/>
        <v>0</v>
      </c>
      <c r="H630" s="120"/>
      <c r="I630" s="144">
        <f t="shared" ref="I630:I693" si="20">+G630-H630</f>
        <v>0</v>
      </c>
    </row>
    <row r="631" spans="3:9" x14ac:dyDescent="0.25">
      <c r="C631" s="147"/>
      <c r="D631" s="147"/>
      <c r="E631" s="147"/>
      <c r="F631" s="153"/>
      <c r="G631" s="144">
        <f t="shared" si="19"/>
        <v>0</v>
      </c>
      <c r="H631" s="120"/>
      <c r="I631" s="144">
        <f t="shared" si="20"/>
        <v>0</v>
      </c>
    </row>
    <row r="632" spans="3:9" x14ac:dyDescent="0.25">
      <c r="C632" s="147"/>
      <c r="D632" s="147"/>
      <c r="E632" s="147"/>
      <c r="F632" s="153"/>
      <c r="G632" s="144">
        <f t="shared" si="19"/>
        <v>0</v>
      </c>
      <c r="H632" s="120"/>
      <c r="I632" s="144">
        <f t="shared" si="20"/>
        <v>0</v>
      </c>
    </row>
    <row r="633" spans="3:9" x14ac:dyDescent="0.25">
      <c r="C633" s="147"/>
      <c r="D633" s="147"/>
      <c r="E633" s="147"/>
      <c r="F633" s="153"/>
      <c r="G633" s="144">
        <f t="shared" si="19"/>
        <v>0</v>
      </c>
      <c r="H633" s="120"/>
      <c r="I633" s="144">
        <f t="shared" si="20"/>
        <v>0</v>
      </c>
    </row>
    <row r="634" spans="3:9" x14ac:dyDescent="0.25">
      <c r="C634" s="147"/>
      <c r="D634" s="147"/>
      <c r="E634" s="147"/>
      <c r="F634" s="153"/>
      <c r="G634" s="144">
        <f t="shared" si="19"/>
        <v>0</v>
      </c>
      <c r="H634" s="120"/>
      <c r="I634" s="144">
        <f t="shared" si="20"/>
        <v>0</v>
      </c>
    </row>
    <row r="635" spans="3:9" x14ac:dyDescent="0.25">
      <c r="C635" s="147"/>
      <c r="D635" s="147"/>
      <c r="E635" s="147"/>
      <c r="F635" s="153"/>
      <c r="G635" s="144">
        <f t="shared" si="19"/>
        <v>0</v>
      </c>
      <c r="H635" s="120"/>
      <c r="I635" s="144">
        <f t="shared" si="20"/>
        <v>0</v>
      </c>
    </row>
    <row r="636" spans="3:9" x14ac:dyDescent="0.25">
      <c r="C636" s="147"/>
      <c r="D636" s="147"/>
      <c r="E636" s="147"/>
      <c r="F636" s="153"/>
      <c r="G636" s="144">
        <f t="shared" si="19"/>
        <v>0</v>
      </c>
      <c r="H636" s="120"/>
      <c r="I636" s="144">
        <f t="shared" si="20"/>
        <v>0</v>
      </c>
    </row>
    <row r="637" spans="3:9" x14ac:dyDescent="0.25">
      <c r="C637" s="147"/>
      <c r="D637" s="147"/>
      <c r="E637" s="147"/>
      <c r="F637" s="153"/>
      <c r="G637" s="144">
        <f t="shared" si="19"/>
        <v>0</v>
      </c>
      <c r="H637" s="120"/>
      <c r="I637" s="144">
        <f t="shared" si="20"/>
        <v>0</v>
      </c>
    </row>
    <row r="638" spans="3:9" x14ac:dyDescent="0.25">
      <c r="C638" s="147"/>
      <c r="D638" s="147"/>
      <c r="E638" s="147"/>
      <c r="F638" s="153"/>
      <c r="G638" s="144">
        <f t="shared" si="19"/>
        <v>0</v>
      </c>
      <c r="H638" s="120"/>
      <c r="I638" s="144">
        <f t="shared" si="20"/>
        <v>0</v>
      </c>
    </row>
    <row r="639" spans="3:9" x14ac:dyDescent="0.25">
      <c r="C639" s="147"/>
      <c r="D639" s="147"/>
      <c r="E639" s="147"/>
      <c r="F639" s="153"/>
      <c r="G639" s="144">
        <f t="shared" si="19"/>
        <v>0</v>
      </c>
      <c r="H639" s="120"/>
      <c r="I639" s="144">
        <f t="shared" si="20"/>
        <v>0</v>
      </c>
    </row>
    <row r="640" spans="3:9" x14ac:dyDescent="0.25">
      <c r="C640" s="147"/>
      <c r="D640" s="147"/>
      <c r="E640" s="147"/>
      <c r="F640" s="153"/>
      <c r="G640" s="144">
        <f t="shared" si="19"/>
        <v>0</v>
      </c>
      <c r="H640" s="120"/>
      <c r="I640" s="144">
        <f t="shared" si="20"/>
        <v>0</v>
      </c>
    </row>
    <row r="641" spans="3:9" x14ac:dyDescent="0.25">
      <c r="C641" s="147"/>
      <c r="D641" s="147"/>
      <c r="E641" s="147"/>
      <c r="F641" s="153"/>
      <c r="G641" s="144">
        <f t="shared" si="19"/>
        <v>0</v>
      </c>
      <c r="H641" s="120"/>
      <c r="I641" s="144">
        <f t="shared" si="20"/>
        <v>0</v>
      </c>
    </row>
    <row r="642" spans="3:9" x14ac:dyDescent="0.25">
      <c r="C642" s="147"/>
      <c r="D642" s="147"/>
      <c r="E642" s="147"/>
      <c r="F642" s="153"/>
      <c r="G642" s="144">
        <f t="shared" si="19"/>
        <v>0</v>
      </c>
      <c r="H642" s="120"/>
      <c r="I642" s="144">
        <f t="shared" si="20"/>
        <v>0</v>
      </c>
    </row>
    <row r="643" spans="3:9" x14ac:dyDescent="0.25">
      <c r="C643" s="147"/>
      <c r="D643" s="147"/>
      <c r="E643" s="147"/>
      <c r="F643" s="153"/>
      <c r="G643" s="144">
        <f t="shared" si="19"/>
        <v>0</v>
      </c>
      <c r="H643" s="120"/>
      <c r="I643" s="144">
        <f t="shared" si="20"/>
        <v>0</v>
      </c>
    </row>
    <row r="644" spans="3:9" x14ac:dyDescent="0.25">
      <c r="C644" s="147"/>
      <c r="D644" s="147"/>
      <c r="E644" s="147"/>
      <c r="F644" s="153"/>
      <c r="G644" s="144">
        <f t="shared" si="19"/>
        <v>0</v>
      </c>
      <c r="H644" s="120"/>
      <c r="I644" s="144">
        <f t="shared" si="20"/>
        <v>0</v>
      </c>
    </row>
    <row r="645" spans="3:9" x14ac:dyDescent="0.25">
      <c r="C645" s="147"/>
      <c r="D645" s="147"/>
      <c r="E645" s="147"/>
      <c r="F645" s="153"/>
      <c r="G645" s="144">
        <f t="shared" si="19"/>
        <v>0</v>
      </c>
      <c r="H645" s="120"/>
      <c r="I645" s="144">
        <f t="shared" si="20"/>
        <v>0</v>
      </c>
    </row>
    <row r="646" spans="3:9" x14ac:dyDescent="0.25">
      <c r="C646" s="147"/>
      <c r="D646" s="147"/>
      <c r="E646" s="147"/>
      <c r="F646" s="153"/>
      <c r="G646" s="144">
        <f t="shared" si="19"/>
        <v>0</v>
      </c>
      <c r="H646" s="120"/>
      <c r="I646" s="144">
        <f t="shared" si="20"/>
        <v>0</v>
      </c>
    </row>
    <row r="647" spans="3:9" x14ac:dyDescent="0.25">
      <c r="C647" s="147"/>
      <c r="D647" s="147"/>
      <c r="E647" s="147"/>
      <c r="F647" s="153"/>
      <c r="G647" s="144">
        <f t="shared" si="19"/>
        <v>0</v>
      </c>
      <c r="H647" s="120"/>
      <c r="I647" s="144">
        <f t="shared" si="20"/>
        <v>0</v>
      </c>
    </row>
    <row r="648" spans="3:9" x14ac:dyDescent="0.25">
      <c r="C648" s="147"/>
      <c r="D648" s="147"/>
      <c r="E648" s="147"/>
      <c r="F648" s="153"/>
      <c r="G648" s="144">
        <f t="shared" si="19"/>
        <v>0</v>
      </c>
      <c r="H648" s="120"/>
      <c r="I648" s="144">
        <f t="shared" si="20"/>
        <v>0</v>
      </c>
    </row>
    <row r="649" spans="3:9" x14ac:dyDescent="0.25">
      <c r="C649" s="147"/>
      <c r="D649" s="147"/>
      <c r="E649" s="147"/>
      <c r="F649" s="153"/>
      <c r="G649" s="144">
        <f t="shared" si="19"/>
        <v>0</v>
      </c>
      <c r="H649" s="120"/>
      <c r="I649" s="144">
        <f t="shared" si="20"/>
        <v>0</v>
      </c>
    </row>
    <row r="650" spans="3:9" x14ac:dyDescent="0.25">
      <c r="C650" s="147"/>
      <c r="D650" s="147"/>
      <c r="E650" s="147"/>
      <c r="F650" s="153"/>
      <c r="G650" s="144">
        <f t="shared" si="19"/>
        <v>0</v>
      </c>
      <c r="H650" s="120"/>
      <c r="I650" s="144">
        <f t="shared" si="20"/>
        <v>0</v>
      </c>
    </row>
    <row r="651" spans="3:9" x14ac:dyDescent="0.25">
      <c r="C651" s="147"/>
      <c r="D651" s="147"/>
      <c r="E651" s="147"/>
      <c r="F651" s="153"/>
      <c r="G651" s="144">
        <f t="shared" si="19"/>
        <v>0</v>
      </c>
      <c r="H651" s="120"/>
      <c r="I651" s="144">
        <f t="shared" si="20"/>
        <v>0</v>
      </c>
    </row>
    <row r="652" spans="3:9" x14ac:dyDescent="0.25">
      <c r="C652" s="147"/>
      <c r="D652" s="147"/>
      <c r="E652" s="147"/>
      <c r="F652" s="153"/>
      <c r="G652" s="144">
        <f t="shared" si="19"/>
        <v>0</v>
      </c>
      <c r="H652" s="120"/>
      <c r="I652" s="144">
        <f t="shared" si="20"/>
        <v>0</v>
      </c>
    </row>
    <row r="653" spans="3:9" x14ac:dyDescent="0.25">
      <c r="C653" s="147"/>
      <c r="D653" s="147"/>
      <c r="E653" s="147"/>
      <c r="F653" s="153"/>
      <c r="G653" s="144">
        <f t="shared" si="19"/>
        <v>0</v>
      </c>
      <c r="H653" s="120"/>
      <c r="I653" s="144">
        <f t="shared" si="20"/>
        <v>0</v>
      </c>
    </row>
    <row r="654" spans="3:9" x14ac:dyDescent="0.25">
      <c r="C654" s="147"/>
      <c r="D654" s="147"/>
      <c r="E654" s="147"/>
      <c r="F654" s="153"/>
      <c r="G654" s="144">
        <f t="shared" si="19"/>
        <v>0</v>
      </c>
      <c r="H654" s="120"/>
      <c r="I654" s="144">
        <f t="shared" si="20"/>
        <v>0</v>
      </c>
    </row>
    <row r="655" spans="3:9" x14ac:dyDescent="0.25">
      <c r="C655" s="147"/>
      <c r="D655" s="147"/>
      <c r="E655" s="147"/>
      <c r="F655" s="153"/>
      <c r="G655" s="144">
        <f t="shared" si="19"/>
        <v>0</v>
      </c>
      <c r="H655" s="120"/>
      <c r="I655" s="144">
        <f t="shared" si="20"/>
        <v>0</v>
      </c>
    </row>
    <row r="656" spans="3:9" x14ac:dyDescent="0.25">
      <c r="C656" s="147"/>
      <c r="D656" s="147"/>
      <c r="E656" s="147"/>
      <c r="F656" s="153"/>
      <c r="G656" s="144">
        <f t="shared" si="19"/>
        <v>0</v>
      </c>
      <c r="H656" s="120"/>
      <c r="I656" s="144">
        <f t="shared" si="20"/>
        <v>0</v>
      </c>
    </row>
    <row r="657" spans="3:9" x14ac:dyDescent="0.25">
      <c r="C657" s="147"/>
      <c r="D657" s="147"/>
      <c r="E657" s="147"/>
      <c r="F657" s="153"/>
      <c r="G657" s="144">
        <f t="shared" si="19"/>
        <v>0</v>
      </c>
      <c r="H657" s="120"/>
      <c r="I657" s="144">
        <f t="shared" si="20"/>
        <v>0</v>
      </c>
    </row>
    <row r="658" spans="3:9" x14ac:dyDescent="0.25">
      <c r="C658" s="147"/>
      <c r="D658" s="147"/>
      <c r="E658" s="147"/>
      <c r="F658" s="153"/>
      <c r="G658" s="144">
        <f t="shared" si="19"/>
        <v>0</v>
      </c>
      <c r="H658" s="120"/>
      <c r="I658" s="144">
        <f t="shared" si="20"/>
        <v>0</v>
      </c>
    </row>
    <row r="659" spans="3:9" x14ac:dyDescent="0.25">
      <c r="C659" s="147"/>
      <c r="D659" s="147"/>
      <c r="E659" s="147"/>
      <c r="F659" s="153"/>
      <c r="G659" s="144">
        <f t="shared" si="19"/>
        <v>0</v>
      </c>
      <c r="H659" s="120"/>
      <c r="I659" s="144">
        <f t="shared" si="20"/>
        <v>0</v>
      </c>
    </row>
    <row r="660" spans="3:9" x14ac:dyDescent="0.25">
      <c r="C660" s="147"/>
      <c r="D660" s="147"/>
      <c r="E660" s="147"/>
      <c r="F660" s="153"/>
      <c r="G660" s="144">
        <f t="shared" si="19"/>
        <v>0</v>
      </c>
      <c r="H660" s="120"/>
      <c r="I660" s="144">
        <f t="shared" si="20"/>
        <v>0</v>
      </c>
    </row>
    <row r="661" spans="3:9" x14ac:dyDescent="0.25">
      <c r="C661" s="147"/>
      <c r="D661" s="147"/>
      <c r="E661" s="147"/>
      <c r="F661" s="153"/>
      <c r="G661" s="144">
        <f t="shared" ref="G661:G692" si="21">+E661*F661</f>
        <v>0</v>
      </c>
      <c r="H661" s="120"/>
      <c r="I661" s="144">
        <f t="shared" si="20"/>
        <v>0</v>
      </c>
    </row>
    <row r="662" spans="3:9" x14ac:dyDescent="0.25">
      <c r="C662" s="147"/>
      <c r="D662" s="147"/>
      <c r="E662" s="147"/>
      <c r="F662" s="153"/>
      <c r="G662" s="144">
        <f t="shared" si="21"/>
        <v>0</v>
      </c>
      <c r="H662" s="120"/>
      <c r="I662" s="144">
        <f t="shared" si="20"/>
        <v>0</v>
      </c>
    </row>
    <row r="663" spans="3:9" x14ac:dyDescent="0.25">
      <c r="C663" s="147"/>
      <c r="D663" s="147"/>
      <c r="E663" s="147"/>
      <c r="F663" s="153"/>
      <c r="G663" s="144">
        <f t="shared" si="21"/>
        <v>0</v>
      </c>
      <c r="H663" s="120"/>
      <c r="I663" s="144">
        <f t="shared" si="20"/>
        <v>0</v>
      </c>
    </row>
    <row r="664" spans="3:9" x14ac:dyDescent="0.25">
      <c r="C664" s="147"/>
      <c r="D664" s="147"/>
      <c r="E664" s="147"/>
      <c r="F664" s="153"/>
      <c r="G664" s="144">
        <f t="shared" si="21"/>
        <v>0</v>
      </c>
      <c r="H664" s="120"/>
      <c r="I664" s="144">
        <f t="shared" si="20"/>
        <v>0</v>
      </c>
    </row>
    <row r="665" spans="3:9" x14ac:dyDescent="0.25">
      <c r="C665" s="147"/>
      <c r="D665" s="147"/>
      <c r="E665" s="147"/>
      <c r="F665" s="153"/>
      <c r="G665" s="144">
        <f t="shared" si="21"/>
        <v>0</v>
      </c>
      <c r="H665" s="120"/>
      <c r="I665" s="144">
        <f t="shared" si="20"/>
        <v>0</v>
      </c>
    </row>
    <row r="666" spans="3:9" x14ac:dyDescent="0.25">
      <c r="C666" s="147"/>
      <c r="D666" s="147"/>
      <c r="E666" s="147"/>
      <c r="F666" s="153"/>
      <c r="G666" s="144">
        <f t="shared" si="21"/>
        <v>0</v>
      </c>
      <c r="H666" s="120"/>
      <c r="I666" s="144">
        <f t="shared" si="20"/>
        <v>0</v>
      </c>
    </row>
    <row r="667" spans="3:9" x14ac:dyDescent="0.25">
      <c r="C667" s="147"/>
      <c r="D667" s="147"/>
      <c r="E667" s="147"/>
      <c r="F667" s="153"/>
      <c r="G667" s="144">
        <f t="shared" si="21"/>
        <v>0</v>
      </c>
      <c r="H667" s="120"/>
      <c r="I667" s="144">
        <f t="shared" si="20"/>
        <v>0</v>
      </c>
    </row>
    <row r="668" spans="3:9" x14ac:dyDescent="0.25">
      <c r="C668" s="147"/>
      <c r="D668" s="147"/>
      <c r="E668" s="147"/>
      <c r="F668" s="153"/>
      <c r="G668" s="144">
        <f t="shared" si="21"/>
        <v>0</v>
      </c>
      <c r="H668" s="120"/>
      <c r="I668" s="144">
        <f t="shared" si="20"/>
        <v>0</v>
      </c>
    </row>
    <row r="669" spans="3:9" x14ac:dyDescent="0.25">
      <c r="C669" s="147"/>
      <c r="D669" s="147"/>
      <c r="E669" s="147"/>
      <c r="F669" s="153"/>
      <c r="G669" s="144">
        <f t="shared" si="21"/>
        <v>0</v>
      </c>
      <c r="H669" s="120"/>
      <c r="I669" s="144">
        <f t="shared" si="20"/>
        <v>0</v>
      </c>
    </row>
    <row r="670" spans="3:9" x14ac:dyDescent="0.25">
      <c r="C670" s="147"/>
      <c r="D670" s="147"/>
      <c r="E670" s="147"/>
      <c r="F670" s="153"/>
      <c r="G670" s="144">
        <f t="shared" si="21"/>
        <v>0</v>
      </c>
      <c r="H670" s="120"/>
      <c r="I670" s="144">
        <f t="shared" si="20"/>
        <v>0</v>
      </c>
    </row>
    <row r="671" spans="3:9" x14ac:dyDescent="0.25">
      <c r="C671" s="147"/>
      <c r="D671" s="147"/>
      <c r="E671" s="147"/>
      <c r="F671" s="153"/>
      <c r="G671" s="144">
        <f t="shared" si="21"/>
        <v>0</v>
      </c>
      <c r="H671" s="120"/>
      <c r="I671" s="144">
        <f t="shared" si="20"/>
        <v>0</v>
      </c>
    </row>
    <row r="672" spans="3:9" x14ac:dyDescent="0.25">
      <c r="C672" s="147"/>
      <c r="D672" s="147"/>
      <c r="E672" s="147"/>
      <c r="F672" s="153"/>
      <c r="G672" s="144">
        <f t="shared" si="21"/>
        <v>0</v>
      </c>
      <c r="H672" s="120"/>
      <c r="I672" s="144">
        <f t="shared" si="20"/>
        <v>0</v>
      </c>
    </row>
    <row r="673" spans="3:9" x14ac:dyDescent="0.25">
      <c r="C673" s="147"/>
      <c r="D673" s="147"/>
      <c r="E673" s="147"/>
      <c r="F673" s="153"/>
      <c r="G673" s="144">
        <f t="shared" si="21"/>
        <v>0</v>
      </c>
      <c r="H673" s="120"/>
      <c r="I673" s="144">
        <f t="shared" si="20"/>
        <v>0</v>
      </c>
    </row>
    <row r="674" spans="3:9" x14ac:dyDescent="0.25">
      <c r="C674" s="147"/>
      <c r="D674" s="147"/>
      <c r="E674" s="147"/>
      <c r="F674" s="153"/>
      <c r="G674" s="144">
        <f t="shared" si="21"/>
        <v>0</v>
      </c>
      <c r="H674" s="120"/>
      <c r="I674" s="144">
        <f t="shared" si="20"/>
        <v>0</v>
      </c>
    </row>
    <row r="675" spans="3:9" x14ac:dyDescent="0.25">
      <c r="C675" s="147"/>
      <c r="D675" s="147"/>
      <c r="E675" s="147"/>
      <c r="F675" s="153"/>
      <c r="G675" s="144">
        <f t="shared" si="21"/>
        <v>0</v>
      </c>
      <c r="H675" s="120"/>
      <c r="I675" s="144">
        <f t="shared" si="20"/>
        <v>0</v>
      </c>
    </row>
    <row r="676" spans="3:9" x14ac:dyDescent="0.25">
      <c r="C676" s="147"/>
      <c r="D676" s="147"/>
      <c r="E676" s="147"/>
      <c r="F676" s="153"/>
      <c r="G676" s="144">
        <f t="shared" si="21"/>
        <v>0</v>
      </c>
      <c r="H676" s="120"/>
      <c r="I676" s="144">
        <f t="shared" si="20"/>
        <v>0</v>
      </c>
    </row>
    <row r="677" spans="3:9" x14ac:dyDescent="0.25">
      <c r="C677" s="147"/>
      <c r="D677" s="147"/>
      <c r="E677" s="147"/>
      <c r="F677" s="153"/>
      <c r="G677" s="144">
        <f t="shared" si="21"/>
        <v>0</v>
      </c>
      <c r="H677" s="120"/>
      <c r="I677" s="144">
        <f t="shared" si="20"/>
        <v>0</v>
      </c>
    </row>
    <row r="678" spans="3:9" x14ac:dyDescent="0.25">
      <c r="C678" s="147"/>
      <c r="D678" s="147"/>
      <c r="E678" s="147"/>
      <c r="F678" s="153"/>
      <c r="G678" s="144">
        <f t="shared" si="21"/>
        <v>0</v>
      </c>
      <c r="H678" s="120"/>
      <c r="I678" s="144">
        <f t="shared" si="20"/>
        <v>0</v>
      </c>
    </row>
    <row r="679" spans="3:9" x14ac:dyDescent="0.25">
      <c r="C679" s="147"/>
      <c r="D679" s="147"/>
      <c r="E679" s="147"/>
      <c r="F679" s="153"/>
      <c r="G679" s="144">
        <f t="shared" si="21"/>
        <v>0</v>
      </c>
      <c r="H679" s="120"/>
      <c r="I679" s="144">
        <f t="shared" si="20"/>
        <v>0</v>
      </c>
    </row>
    <row r="680" spans="3:9" x14ac:dyDescent="0.25">
      <c r="C680" s="147"/>
      <c r="D680" s="147"/>
      <c r="E680" s="147"/>
      <c r="F680" s="153"/>
      <c r="G680" s="144">
        <f t="shared" si="21"/>
        <v>0</v>
      </c>
      <c r="H680" s="120"/>
      <c r="I680" s="144">
        <f t="shared" si="20"/>
        <v>0</v>
      </c>
    </row>
    <row r="681" spans="3:9" x14ac:dyDescent="0.25">
      <c r="C681" s="147"/>
      <c r="D681" s="147"/>
      <c r="E681" s="147"/>
      <c r="F681" s="153"/>
      <c r="G681" s="144">
        <f t="shared" si="21"/>
        <v>0</v>
      </c>
      <c r="H681" s="120"/>
      <c r="I681" s="144">
        <f t="shared" si="20"/>
        <v>0</v>
      </c>
    </row>
    <row r="682" spans="3:9" x14ac:dyDescent="0.25">
      <c r="C682" s="147"/>
      <c r="D682" s="147"/>
      <c r="E682" s="147"/>
      <c r="F682" s="153"/>
      <c r="G682" s="144">
        <f t="shared" si="21"/>
        <v>0</v>
      </c>
      <c r="H682" s="120"/>
      <c r="I682" s="144">
        <f t="shared" si="20"/>
        <v>0</v>
      </c>
    </row>
    <row r="683" spans="3:9" x14ac:dyDescent="0.25">
      <c r="C683" s="147"/>
      <c r="D683" s="147"/>
      <c r="E683" s="147"/>
      <c r="F683" s="153"/>
      <c r="G683" s="144">
        <f t="shared" si="21"/>
        <v>0</v>
      </c>
      <c r="H683" s="120"/>
      <c r="I683" s="144">
        <f t="shared" si="20"/>
        <v>0</v>
      </c>
    </row>
    <row r="684" spans="3:9" x14ac:dyDescent="0.25">
      <c r="C684" s="147"/>
      <c r="D684" s="147"/>
      <c r="E684" s="147"/>
      <c r="F684" s="153"/>
      <c r="G684" s="144">
        <f t="shared" si="21"/>
        <v>0</v>
      </c>
      <c r="H684" s="120"/>
      <c r="I684" s="144">
        <f t="shared" si="20"/>
        <v>0</v>
      </c>
    </row>
    <row r="685" spans="3:9" x14ac:dyDescent="0.25">
      <c r="C685" s="147"/>
      <c r="D685" s="147"/>
      <c r="E685" s="147"/>
      <c r="F685" s="153"/>
      <c r="G685" s="144">
        <f t="shared" si="21"/>
        <v>0</v>
      </c>
      <c r="H685" s="120"/>
      <c r="I685" s="144">
        <f t="shared" si="20"/>
        <v>0</v>
      </c>
    </row>
    <row r="686" spans="3:9" x14ac:dyDescent="0.25">
      <c r="C686" s="147"/>
      <c r="D686" s="147"/>
      <c r="E686" s="147"/>
      <c r="F686" s="153"/>
      <c r="G686" s="144">
        <f t="shared" si="21"/>
        <v>0</v>
      </c>
      <c r="H686" s="120"/>
      <c r="I686" s="144">
        <f t="shared" si="20"/>
        <v>0</v>
      </c>
    </row>
    <row r="687" spans="3:9" x14ac:dyDescent="0.25">
      <c r="C687" s="147"/>
      <c r="D687" s="147"/>
      <c r="E687" s="147"/>
      <c r="F687" s="153"/>
      <c r="G687" s="144">
        <f t="shared" si="21"/>
        <v>0</v>
      </c>
      <c r="H687" s="120"/>
      <c r="I687" s="144">
        <f t="shared" si="20"/>
        <v>0</v>
      </c>
    </row>
    <row r="688" spans="3:9" x14ac:dyDescent="0.25">
      <c r="C688" s="147"/>
      <c r="D688" s="147"/>
      <c r="E688" s="147"/>
      <c r="F688" s="153"/>
      <c r="G688" s="144">
        <f t="shared" si="21"/>
        <v>0</v>
      </c>
      <c r="H688" s="120"/>
      <c r="I688" s="144">
        <f t="shared" si="20"/>
        <v>0</v>
      </c>
    </row>
    <row r="689" spans="3:9" x14ac:dyDescent="0.25">
      <c r="C689" s="147"/>
      <c r="D689" s="147"/>
      <c r="E689" s="147"/>
      <c r="F689" s="153"/>
      <c r="G689" s="144">
        <f t="shared" si="21"/>
        <v>0</v>
      </c>
      <c r="H689" s="120"/>
      <c r="I689" s="144">
        <f t="shared" si="20"/>
        <v>0</v>
      </c>
    </row>
    <row r="690" spans="3:9" x14ac:dyDescent="0.25">
      <c r="C690" s="147"/>
      <c r="D690" s="147"/>
      <c r="E690" s="147"/>
      <c r="F690" s="153"/>
      <c r="G690" s="144">
        <f t="shared" si="21"/>
        <v>0</v>
      </c>
      <c r="H690" s="120"/>
      <c r="I690" s="144">
        <f t="shared" si="20"/>
        <v>0</v>
      </c>
    </row>
    <row r="691" spans="3:9" x14ac:dyDescent="0.25">
      <c r="C691" s="147"/>
      <c r="D691" s="147"/>
      <c r="E691" s="147"/>
      <c r="F691" s="153"/>
      <c r="G691" s="144">
        <f t="shared" si="21"/>
        <v>0</v>
      </c>
      <c r="H691" s="120"/>
      <c r="I691" s="144">
        <f t="shared" si="20"/>
        <v>0</v>
      </c>
    </row>
    <row r="692" spans="3:9" x14ac:dyDescent="0.25">
      <c r="C692" s="147"/>
      <c r="D692" s="147"/>
      <c r="E692" s="147"/>
      <c r="F692" s="153"/>
      <c r="G692" s="144">
        <f t="shared" si="21"/>
        <v>0</v>
      </c>
      <c r="H692" s="120"/>
      <c r="I692" s="144">
        <f t="shared" si="20"/>
        <v>0</v>
      </c>
    </row>
    <row r="693" spans="3:9" x14ac:dyDescent="0.25">
      <c r="C693" s="147"/>
      <c r="D693" s="147"/>
      <c r="E693" s="147"/>
      <c r="F693" s="153"/>
      <c r="G693" s="144">
        <f t="shared" ref="G693:G714" si="22">+E693*F693</f>
        <v>0</v>
      </c>
      <c r="H693" s="120"/>
      <c r="I693" s="144">
        <f t="shared" si="20"/>
        <v>0</v>
      </c>
    </row>
    <row r="694" spans="3:9" x14ac:dyDescent="0.25">
      <c r="C694" s="147"/>
      <c r="D694" s="147"/>
      <c r="E694" s="147"/>
      <c r="F694" s="153"/>
      <c r="G694" s="144">
        <f t="shared" si="22"/>
        <v>0</v>
      </c>
      <c r="H694" s="120"/>
      <c r="I694" s="144">
        <f t="shared" ref="I694:I714" si="23">+G694-H694</f>
        <v>0</v>
      </c>
    </row>
    <row r="695" spans="3:9" x14ac:dyDescent="0.25">
      <c r="C695" s="147"/>
      <c r="D695" s="147"/>
      <c r="E695" s="147"/>
      <c r="F695" s="153"/>
      <c r="G695" s="144">
        <f t="shared" si="22"/>
        <v>0</v>
      </c>
      <c r="H695" s="120"/>
      <c r="I695" s="144">
        <f t="shared" si="23"/>
        <v>0</v>
      </c>
    </row>
    <row r="696" spans="3:9" x14ac:dyDescent="0.25">
      <c r="C696" s="147"/>
      <c r="D696" s="147"/>
      <c r="E696" s="147"/>
      <c r="F696" s="153"/>
      <c r="G696" s="144">
        <f t="shared" si="22"/>
        <v>0</v>
      </c>
      <c r="H696" s="120"/>
      <c r="I696" s="144">
        <f t="shared" si="23"/>
        <v>0</v>
      </c>
    </row>
    <row r="697" spans="3:9" x14ac:dyDescent="0.25">
      <c r="C697" s="147"/>
      <c r="D697" s="147"/>
      <c r="E697" s="147"/>
      <c r="F697" s="153"/>
      <c r="G697" s="144">
        <f t="shared" si="22"/>
        <v>0</v>
      </c>
      <c r="H697" s="120"/>
      <c r="I697" s="144">
        <f t="shared" si="23"/>
        <v>0</v>
      </c>
    </row>
    <row r="698" spans="3:9" x14ac:dyDescent="0.25">
      <c r="C698" s="147"/>
      <c r="D698" s="147"/>
      <c r="E698" s="147"/>
      <c r="F698" s="153"/>
      <c r="G698" s="144">
        <f t="shared" si="22"/>
        <v>0</v>
      </c>
      <c r="H698" s="120"/>
      <c r="I698" s="144">
        <f t="shared" si="23"/>
        <v>0</v>
      </c>
    </row>
    <row r="699" spans="3:9" x14ac:dyDescent="0.25">
      <c r="C699" s="147"/>
      <c r="D699" s="147"/>
      <c r="E699" s="147"/>
      <c r="F699" s="153"/>
      <c r="G699" s="144">
        <f t="shared" si="22"/>
        <v>0</v>
      </c>
      <c r="H699" s="120"/>
      <c r="I699" s="144">
        <f t="shared" si="23"/>
        <v>0</v>
      </c>
    </row>
    <row r="700" spans="3:9" x14ac:dyDescent="0.25">
      <c r="C700" s="147"/>
      <c r="D700" s="147"/>
      <c r="E700" s="147"/>
      <c r="F700" s="153"/>
      <c r="G700" s="144">
        <f t="shared" si="22"/>
        <v>0</v>
      </c>
      <c r="H700" s="120"/>
      <c r="I700" s="144">
        <f t="shared" si="23"/>
        <v>0</v>
      </c>
    </row>
    <row r="701" spans="3:9" x14ac:dyDescent="0.25">
      <c r="C701" s="147"/>
      <c r="D701" s="147"/>
      <c r="E701" s="147"/>
      <c r="F701" s="153"/>
      <c r="G701" s="144">
        <f t="shared" si="22"/>
        <v>0</v>
      </c>
      <c r="H701" s="120"/>
      <c r="I701" s="144">
        <f t="shared" si="23"/>
        <v>0</v>
      </c>
    </row>
    <row r="702" spans="3:9" x14ac:dyDescent="0.25">
      <c r="C702" s="147"/>
      <c r="D702" s="147"/>
      <c r="E702" s="147"/>
      <c r="F702" s="153"/>
      <c r="G702" s="144">
        <f t="shared" si="22"/>
        <v>0</v>
      </c>
      <c r="H702" s="120"/>
      <c r="I702" s="144">
        <f t="shared" si="23"/>
        <v>0</v>
      </c>
    </row>
    <row r="703" spans="3:9" x14ac:dyDescent="0.25">
      <c r="C703" s="147"/>
      <c r="D703" s="147"/>
      <c r="E703" s="147"/>
      <c r="F703" s="153"/>
      <c r="G703" s="144">
        <f t="shared" si="22"/>
        <v>0</v>
      </c>
      <c r="H703" s="120"/>
      <c r="I703" s="144">
        <f t="shared" si="23"/>
        <v>0</v>
      </c>
    </row>
    <row r="704" spans="3:9" x14ac:dyDescent="0.25">
      <c r="C704" s="147"/>
      <c r="D704" s="147"/>
      <c r="E704" s="147"/>
      <c r="F704" s="153"/>
      <c r="G704" s="144">
        <f t="shared" si="22"/>
        <v>0</v>
      </c>
      <c r="H704" s="120"/>
      <c r="I704" s="144">
        <f t="shared" si="23"/>
        <v>0</v>
      </c>
    </row>
    <row r="705" spans="3:9" x14ac:dyDescent="0.25">
      <c r="C705" s="147"/>
      <c r="D705" s="147"/>
      <c r="E705" s="147"/>
      <c r="F705" s="153"/>
      <c r="G705" s="144">
        <f t="shared" si="22"/>
        <v>0</v>
      </c>
      <c r="H705" s="120"/>
      <c r="I705" s="144">
        <f t="shared" si="23"/>
        <v>0</v>
      </c>
    </row>
    <row r="706" spans="3:9" x14ac:dyDescent="0.25">
      <c r="C706" s="147"/>
      <c r="D706" s="147"/>
      <c r="E706" s="147"/>
      <c r="F706" s="153"/>
      <c r="G706" s="144">
        <f t="shared" si="22"/>
        <v>0</v>
      </c>
      <c r="H706" s="120"/>
      <c r="I706" s="144">
        <f t="shared" si="23"/>
        <v>0</v>
      </c>
    </row>
    <row r="707" spans="3:9" x14ac:dyDescent="0.25">
      <c r="C707" s="147"/>
      <c r="D707" s="147"/>
      <c r="E707" s="147"/>
      <c r="F707" s="153"/>
      <c r="G707" s="144">
        <f t="shared" si="22"/>
        <v>0</v>
      </c>
      <c r="H707" s="120"/>
      <c r="I707" s="144">
        <f t="shared" si="23"/>
        <v>0</v>
      </c>
    </row>
    <row r="708" spans="3:9" x14ac:dyDescent="0.25">
      <c r="C708" s="147"/>
      <c r="D708" s="147"/>
      <c r="E708" s="147"/>
      <c r="F708" s="153"/>
      <c r="G708" s="144">
        <f t="shared" si="22"/>
        <v>0</v>
      </c>
      <c r="H708" s="120"/>
      <c r="I708" s="144">
        <f t="shared" si="23"/>
        <v>0</v>
      </c>
    </row>
    <row r="709" spans="3:9" x14ac:dyDescent="0.25">
      <c r="C709" s="147"/>
      <c r="D709" s="147"/>
      <c r="E709" s="147"/>
      <c r="F709" s="153"/>
      <c r="G709" s="144">
        <f t="shared" si="22"/>
        <v>0</v>
      </c>
      <c r="H709" s="120"/>
      <c r="I709" s="144">
        <f t="shared" si="23"/>
        <v>0</v>
      </c>
    </row>
    <row r="710" spans="3:9" x14ac:dyDescent="0.25">
      <c r="C710" s="147"/>
      <c r="D710" s="147"/>
      <c r="E710" s="147"/>
      <c r="F710" s="153"/>
      <c r="G710" s="144">
        <f t="shared" si="22"/>
        <v>0</v>
      </c>
      <c r="H710" s="120"/>
      <c r="I710" s="144">
        <f t="shared" si="23"/>
        <v>0</v>
      </c>
    </row>
    <row r="711" spans="3:9" x14ac:dyDescent="0.25">
      <c r="C711" s="147"/>
      <c r="D711" s="147"/>
      <c r="E711" s="147"/>
      <c r="F711" s="153"/>
      <c r="G711" s="144">
        <f t="shared" si="22"/>
        <v>0</v>
      </c>
      <c r="H711" s="120"/>
      <c r="I711" s="144">
        <f t="shared" si="23"/>
        <v>0</v>
      </c>
    </row>
    <row r="712" spans="3:9" x14ac:dyDescent="0.25">
      <c r="C712" s="147"/>
      <c r="D712" s="147"/>
      <c r="E712" s="147"/>
      <c r="F712" s="153"/>
      <c r="G712" s="144">
        <f t="shared" si="22"/>
        <v>0</v>
      </c>
      <c r="H712" s="120"/>
      <c r="I712" s="144">
        <f t="shared" si="23"/>
        <v>0</v>
      </c>
    </row>
    <row r="713" spans="3:9" x14ac:dyDescent="0.25">
      <c r="C713" s="147"/>
      <c r="D713" s="147"/>
      <c r="E713" s="147"/>
      <c r="F713" s="153"/>
      <c r="G713" s="144">
        <f t="shared" si="22"/>
        <v>0</v>
      </c>
      <c r="H713" s="120"/>
      <c r="I713" s="144">
        <f t="shared" si="23"/>
        <v>0</v>
      </c>
    </row>
    <row r="714" spans="3:9" x14ac:dyDescent="0.25">
      <c r="C714" s="147"/>
      <c r="D714" s="147"/>
      <c r="E714" s="147"/>
      <c r="F714" s="153"/>
      <c r="G714" s="144">
        <f t="shared" si="22"/>
        <v>0</v>
      </c>
      <c r="H714" s="120"/>
      <c r="I714" s="144">
        <f t="shared" si="23"/>
        <v>0</v>
      </c>
    </row>
    <row r="720" spans="3:9" ht="30" x14ac:dyDescent="0.25">
      <c r="E720" s="150" t="s">
        <v>7586</v>
      </c>
      <c r="F720" s="150" t="s">
        <v>9392</v>
      </c>
      <c r="G720" s="150" t="s">
        <v>9393</v>
      </c>
    </row>
    <row r="721" spans="3:7" x14ac:dyDescent="0.25">
      <c r="C721" s="472" t="s">
        <v>9395</v>
      </c>
      <c r="D721" s="472"/>
      <c r="E721" s="144">
        <f>SUMIF(C565:C714,Tablas!$C$98,Fortalecimiento!G565:G714)</f>
        <v>0</v>
      </c>
      <c r="F721" s="144">
        <f>SUMIF(C565:C714,Tablas!$C$98,Fortalecimiento!H565:H714)</f>
        <v>0</v>
      </c>
      <c r="G721" s="144">
        <f>SUMIF(C565:C714,Tablas!$C$98,Fortalecimiento!I565:I714)</f>
        <v>0</v>
      </c>
    </row>
    <row r="722" spans="3:7" x14ac:dyDescent="0.25">
      <c r="C722" s="472" t="s">
        <v>9396</v>
      </c>
      <c r="D722" s="472"/>
      <c r="E722" s="144">
        <f>SUMIF(C565:C714,Tablas!$C$99,Fortalecimiento!G565:G714)</f>
        <v>0</v>
      </c>
      <c r="F722" s="144">
        <f>SUMIF(C565:C714,Tablas!$C$99,Fortalecimiento!H565:H714)</f>
        <v>0</v>
      </c>
      <c r="G722" s="144">
        <f>SUMIF(C565:C714,Tablas!$C$99,Fortalecimiento!I565:I714)</f>
        <v>0</v>
      </c>
    </row>
    <row r="723" spans="3:7" x14ac:dyDescent="0.25">
      <c r="C723" s="473" t="s">
        <v>7586</v>
      </c>
      <c r="D723" s="473"/>
      <c r="E723" s="151">
        <f>+E722+E721</f>
        <v>0</v>
      </c>
      <c r="F723" s="151">
        <f>+F722+F721</f>
        <v>0</v>
      </c>
      <c r="G723" s="151">
        <f>+G722+G721</f>
        <v>0</v>
      </c>
    </row>
    <row r="727" spans="3:7" x14ac:dyDescent="0.25">
      <c r="E727" s="471" t="s">
        <v>9238</v>
      </c>
      <c r="F727" s="471"/>
      <c r="G727" s="471"/>
    </row>
    <row r="728" spans="3:7" x14ac:dyDescent="0.25">
      <c r="E728" s="471"/>
      <c r="F728" s="471"/>
      <c r="G728" s="471"/>
    </row>
    <row r="744" spans="2:13" x14ac:dyDescent="0.25">
      <c r="B744" s="474" t="s">
        <v>9411</v>
      </c>
      <c r="C744" s="474"/>
      <c r="D744" s="474"/>
    </row>
    <row r="746" spans="2:13" ht="15.75" x14ac:dyDescent="0.25">
      <c r="B746" s="271" t="s">
        <v>9380</v>
      </c>
      <c r="C746" s="271"/>
      <c r="D746" s="271"/>
      <c r="E746" s="271"/>
      <c r="F746" s="271"/>
      <c r="G746" s="271"/>
      <c r="H746" s="271"/>
      <c r="I746" s="271"/>
      <c r="J746" s="271"/>
      <c r="K746" s="271"/>
      <c r="L746" s="271"/>
      <c r="M746" s="271"/>
    </row>
    <row r="748" spans="2:13" x14ac:dyDescent="0.25">
      <c r="C748" s="98" t="s">
        <v>7556</v>
      </c>
      <c r="D748" s="32"/>
    </row>
    <row r="750" spans="2:13" x14ac:dyDescent="0.25">
      <c r="C750" s="99" t="s">
        <v>7557</v>
      </c>
      <c r="D750" s="276"/>
      <c r="E750" s="277"/>
      <c r="F750" s="277"/>
      <c r="G750" s="277"/>
      <c r="H750" s="277"/>
      <c r="I750" s="277"/>
      <c r="J750" s="277"/>
      <c r="K750" s="277"/>
      <c r="L750" s="278"/>
    </row>
    <row r="752" spans="2:13" x14ac:dyDescent="0.25">
      <c r="C752" s="20" t="s">
        <v>9373</v>
      </c>
      <c r="D752" s="276"/>
      <c r="E752" s="278"/>
    </row>
    <row r="755" spans="2:13" ht="15.75" x14ac:dyDescent="0.25">
      <c r="B755" s="271" t="s">
        <v>9381</v>
      </c>
      <c r="C755" s="271"/>
      <c r="D755" s="271"/>
      <c r="E755" s="271"/>
      <c r="F755" s="271"/>
      <c r="G755" s="271"/>
      <c r="H755" s="271"/>
      <c r="I755" s="271"/>
      <c r="J755" s="271"/>
      <c r="K755" s="271"/>
      <c r="L755" s="271"/>
      <c r="M755" s="271"/>
    </row>
    <row r="758" spans="2:13" x14ac:dyDescent="0.25">
      <c r="C758" s="98" t="s">
        <v>7566</v>
      </c>
      <c r="D758" s="274"/>
      <c r="E758" s="282"/>
      <c r="F758" s="282"/>
      <c r="G758" s="282"/>
      <c r="H758" s="282"/>
      <c r="I758" s="282"/>
      <c r="J758" s="282"/>
      <c r="K758" s="282"/>
      <c r="L758" s="275"/>
    </row>
    <row r="760" spans="2:13" hidden="1" x14ac:dyDescent="0.25">
      <c r="D760" s="19" t="e">
        <f>VLOOKUP(D761,Tablas!$K$3:$L$29,2,FALSE)</f>
        <v>#N/A</v>
      </c>
    </row>
    <row r="761" spans="2:13" x14ac:dyDescent="0.25">
      <c r="C761" s="98" t="s">
        <v>7567</v>
      </c>
      <c r="D761" s="33"/>
      <c r="F761" s="98" t="s">
        <v>7568</v>
      </c>
      <c r="G761" s="33"/>
      <c r="I761" s="98" t="s">
        <v>7569</v>
      </c>
      <c r="J761" s="289"/>
      <c r="K761" s="289"/>
    </row>
    <row r="762" spans="2:13" x14ac:dyDescent="0.25">
      <c r="C762" s="20"/>
      <c r="D762" s="27"/>
      <c r="G762" s="27"/>
      <c r="K762" s="146"/>
      <c r="L762" s="146"/>
    </row>
    <row r="763" spans="2:13" hidden="1" x14ac:dyDescent="0.25">
      <c r="D763" s="19" t="str">
        <f>IF( D761&gt;0,VLOOKUP(D761,Tablas!$K$4:$M$29,3,FALSE),"")</f>
        <v/>
      </c>
    </row>
    <row r="764" spans="2:13" x14ac:dyDescent="0.25">
      <c r="C764" s="98" t="s">
        <v>7570</v>
      </c>
      <c r="D764" s="33"/>
      <c r="F764" s="98" t="s">
        <v>9226</v>
      </c>
      <c r="G764" s="33"/>
      <c r="I764" s="98" t="s">
        <v>1180</v>
      </c>
      <c r="J764" s="469" t="str">
        <f>IF(G761&gt;0,VLOOKUP(G761,Tabla4[[Muni_Desc]:[AT_desc]],3,FALSE),"")</f>
        <v/>
      </c>
      <c r="K764" s="470"/>
    </row>
    <row r="768" spans="2:13" x14ac:dyDescent="0.25">
      <c r="D768" s="273" t="s">
        <v>8</v>
      </c>
      <c r="E768" s="273"/>
      <c r="F768" s="273"/>
      <c r="G768" s="273"/>
      <c r="H768" s="273"/>
      <c r="I768" s="273"/>
    </row>
    <row r="770" spans="2:13" x14ac:dyDescent="0.25">
      <c r="D770" s="97" t="s">
        <v>7559</v>
      </c>
      <c r="E770" s="97" t="s">
        <v>7560</v>
      </c>
      <c r="F770" s="97" t="s">
        <v>7561</v>
      </c>
      <c r="G770" s="97" t="s">
        <v>1176</v>
      </c>
      <c r="H770" s="97" t="s">
        <v>7562</v>
      </c>
      <c r="I770" s="97" t="s">
        <v>7563</v>
      </c>
    </row>
    <row r="771" spans="2:13" x14ac:dyDescent="0.25">
      <c r="D771" s="35"/>
      <c r="E771" s="35"/>
      <c r="F771" s="35"/>
      <c r="G771" s="36" t="str">
        <f>MID(F771,3,8)</f>
        <v/>
      </c>
      <c r="H771" s="35"/>
      <c r="I771" s="35"/>
    </row>
    <row r="772" spans="2:13" x14ac:dyDescent="0.25">
      <c r="D772" s="35"/>
      <c r="E772" s="35"/>
      <c r="F772" s="35"/>
      <c r="G772" s="36" t="str">
        <f>MID(F772,3,8)</f>
        <v/>
      </c>
      <c r="H772" s="35"/>
      <c r="I772" s="35"/>
    </row>
    <row r="773" spans="2:13" x14ac:dyDescent="0.25">
      <c r="D773" s="35"/>
      <c r="E773" s="35"/>
      <c r="F773" s="35"/>
      <c r="G773" s="36" t="str">
        <f>MID(F773,3,8)</f>
        <v/>
      </c>
      <c r="H773" s="35"/>
      <c r="I773" s="35"/>
    </row>
    <row r="776" spans="2:13" ht="15.75" x14ac:dyDescent="0.25">
      <c r="B776" s="271" t="s">
        <v>9383</v>
      </c>
      <c r="C776" s="271"/>
      <c r="D776" s="271"/>
      <c r="E776" s="271"/>
      <c r="F776" s="271"/>
      <c r="G776" s="271"/>
      <c r="H776" s="271"/>
      <c r="I776" s="271"/>
      <c r="J776" s="271"/>
      <c r="K776" s="271"/>
      <c r="L776" s="271"/>
      <c r="M776" s="271"/>
    </row>
    <row r="778" spans="2:13" x14ac:dyDescent="0.25">
      <c r="C778" s="288" t="s">
        <v>9382</v>
      </c>
      <c r="D778" s="288"/>
      <c r="E778" s="288"/>
      <c r="F778" s="288"/>
    </row>
    <row r="779" spans="2:13" x14ac:dyDescent="0.25">
      <c r="C779" s="423" t="s">
        <v>9384</v>
      </c>
      <c r="D779" s="423"/>
      <c r="E779" s="423"/>
      <c r="F779" s="423"/>
      <c r="G779" s="423"/>
      <c r="H779" s="423"/>
      <c r="I779" s="423"/>
      <c r="J779" s="423"/>
      <c r="K779" s="423"/>
      <c r="L779" s="423"/>
    </row>
    <row r="780" spans="2:13" x14ac:dyDescent="0.25">
      <c r="C780" s="423"/>
      <c r="D780" s="423"/>
      <c r="E780" s="423"/>
      <c r="F780" s="423"/>
      <c r="G780" s="423"/>
      <c r="H780" s="423"/>
      <c r="I780" s="423"/>
      <c r="J780" s="423"/>
      <c r="K780" s="423"/>
      <c r="L780" s="423"/>
    </row>
    <row r="782" spans="2:13" x14ac:dyDescent="0.25">
      <c r="C782" s="461"/>
      <c r="D782" s="462"/>
      <c r="E782" s="462"/>
      <c r="F782" s="462"/>
      <c r="G782" s="462"/>
      <c r="H782" s="462"/>
      <c r="I782" s="462"/>
      <c r="J782" s="462"/>
      <c r="K782" s="462"/>
      <c r="L782" s="463"/>
    </row>
    <row r="783" spans="2:13" x14ac:dyDescent="0.25">
      <c r="C783" s="464"/>
      <c r="D783" s="304"/>
      <c r="E783" s="304"/>
      <c r="F783" s="304"/>
      <c r="G783" s="304"/>
      <c r="H783" s="304"/>
      <c r="I783" s="304"/>
      <c r="J783" s="304"/>
      <c r="K783" s="304"/>
      <c r="L783" s="465"/>
    </row>
    <row r="784" spans="2:13" x14ac:dyDescent="0.25">
      <c r="C784" s="464"/>
      <c r="D784" s="304"/>
      <c r="E784" s="304"/>
      <c r="F784" s="304"/>
      <c r="G784" s="304"/>
      <c r="H784" s="304"/>
      <c r="I784" s="304"/>
      <c r="J784" s="304"/>
      <c r="K784" s="304"/>
      <c r="L784" s="465"/>
    </row>
    <row r="785" spans="2:13" x14ac:dyDescent="0.25">
      <c r="C785" s="464"/>
      <c r="D785" s="304"/>
      <c r="E785" s="304"/>
      <c r="F785" s="304"/>
      <c r="G785" s="304"/>
      <c r="H785" s="304"/>
      <c r="I785" s="304"/>
      <c r="J785" s="304"/>
      <c r="K785" s="304"/>
      <c r="L785" s="465"/>
    </row>
    <row r="786" spans="2:13" x14ac:dyDescent="0.25">
      <c r="C786" s="464"/>
      <c r="D786" s="304"/>
      <c r="E786" s="304"/>
      <c r="F786" s="304"/>
      <c r="G786" s="304"/>
      <c r="H786" s="304"/>
      <c r="I786" s="304"/>
      <c r="J786" s="304"/>
      <c r="K786" s="304"/>
      <c r="L786" s="465"/>
    </row>
    <row r="787" spans="2:13" x14ac:dyDescent="0.25">
      <c r="C787" s="466"/>
      <c r="D787" s="467"/>
      <c r="E787" s="467"/>
      <c r="F787" s="467"/>
      <c r="G787" s="467"/>
      <c r="H787" s="467"/>
      <c r="I787" s="467"/>
      <c r="J787" s="467"/>
      <c r="K787" s="467"/>
      <c r="L787" s="468"/>
    </row>
    <row r="790" spans="2:13" x14ac:dyDescent="0.25">
      <c r="C790" s="288" t="s">
        <v>9385</v>
      </c>
      <c r="D790" s="288"/>
      <c r="E790" s="288"/>
      <c r="F790" s="288"/>
    </row>
    <row r="791" spans="2:13" x14ac:dyDescent="0.25">
      <c r="C791" s="423" t="s">
        <v>9386</v>
      </c>
      <c r="D791" s="423"/>
      <c r="E791" s="423"/>
      <c r="F791" s="423"/>
      <c r="G791" s="423"/>
      <c r="H791" s="423"/>
      <c r="I791" s="423"/>
      <c r="J791" s="423"/>
      <c r="K791" s="423"/>
      <c r="L791" s="423"/>
    </row>
    <row r="793" spans="2:13" x14ac:dyDescent="0.25">
      <c r="C793" s="461"/>
      <c r="D793" s="462"/>
      <c r="E793" s="462"/>
      <c r="F793" s="462"/>
      <c r="G793" s="462"/>
      <c r="H793" s="462"/>
      <c r="I793" s="462"/>
      <c r="J793" s="462"/>
      <c r="K793" s="462"/>
      <c r="L793" s="463"/>
    </row>
    <row r="794" spans="2:13" x14ac:dyDescent="0.25">
      <c r="C794" s="464"/>
      <c r="D794" s="304"/>
      <c r="E794" s="304"/>
      <c r="F794" s="304"/>
      <c r="G794" s="304"/>
      <c r="H794" s="304"/>
      <c r="I794" s="304"/>
      <c r="J794" s="304"/>
      <c r="K794" s="304"/>
      <c r="L794" s="465"/>
    </row>
    <row r="795" spans="2:13" x14ac:dyDescent="0.25">
      <c r="C795" s="464"/>
      <c r="D795" s="304"/>
      <c r="E795" s="304"/>
      <c r="F795" s="304"/>
      <c r="G795" s="304"/>
      <c r="H795" s="304"/>
      <c r="I795" s="304"/>
      <c r="J795" s="304"/>
      <c r="K795" s="304"/>
      <c r="L795" s="465"/>
    </row>
    <row r="796" spans="2:13" x14ac:dyDescent="0.25">
      <c r="C796" s="464"/>
      <c r="D796" s="304"/>
      <c r="E796" s="304"/>
      <c r="F796" s="304"/>
      <c r="G796" s="304"/>
      <c r="H796" s="304"/>
      <c r="I796" s="304"/>
      <c r="J796" s="304"/>
      <c r="K796" s="304"/>
      <c r="L796" s="465"/>
    </row>
    <row r="797" spans="2:13" x14ac:dyDescent="0.25">
      <c r="C797" s="464"/>
      <c r="D797" s="304"/>
      <c r="E797" s="304"/>
      <c r="F797" s="304"/>
      <c r="G797" s="304"/>
      <c r="H797" s="304"/>
      <c r="I797" s="304"/>
      <c r="J797" s="304"/>
      <c r="K797" s="304"/>
      <c r="L797" s="465"/>
    </row>
    <row r="798" spans="2:13" x14ac:dyDescent="0.25">
      <c r="C798" s="466"/>
      <c r="D798" s="467"/>
      <c r="E798" s="467"/>
      <c r="F798" s="467"/>
      <c r="G798" s="467"/>
      <c r="H798" s="467"/>
      <c r="I798" s="467"/>
      <c r="J798" s="467"/>
      <c r="K798" s="467"/>
      <c r="L798" s="468"/>
    </row>
    <row r="800" spans="2:13" ht="15.75" x14ac:dyDescent="0.25">
      <c r="B800" s="271" t="s">
        <v>9387</v>
      </c>
      <c r="C800" s="271"/>
      <c r="D800" s="271"/>
      <c r="E800" s="271"/>
      <c r="F800" s="271"/>
      <c r="G800" s="271"/>
      <c r="H800" s="271"/>
      <c r="I800" s="271"/>
      <c r="J800" s="271"/>
      <c r="K800" s="271"/>
      <c r="L800" s="271"/>
      <c r="M800" s="271"/>
    </row>
    <row r="802" spans="3:9" ht="30" x14ac:dyDescent="0.25">
      <c r="C802" s="149" t="s">
        <v>9389</v>
      </c>
      <c r="D802" s="149" t="s">
        <v>9388</v>
      </c>
      <c r="E802" s="149" t="s">
        <v>9390</v>
      </c>
      <c r="F802" s="149" t="s">
        <v>9391</v>
      </c>
      <c r="G802" s="149" t="s">
        <v>7586</v>
      </c>
      <c r="H802" s="149" t="s">
        <v>9392</v>
      </c>
      <c r="I802" s="149" t="s">
        <v>9393</v>
      </c>
    </row>
    <row r="803" spans="3:9" ht="30" x14ac:dyDescent="0.25">
      <c r="C803" s="147" t="s">
        <v>9396</v>
      </c>
      <c r="D803" s="147"/>
      <c r="E803" s="147"/>
      <c r="F803" s="153"/>
      <c r="G803" s="144">
        <f t="shared" ref="G803:G834" si="24">+E803*F803</f>
        <v>0</v>
      </c>
      <c r="H803" s="120"/>
      <c r="I803" s="144">
        <f>+G803-H803</f>
        <v>0</v>
      </c>
    </row>
    <row r="804" spans="3:9" x14ac:dyDescent="0.25">
      <c r="C804" s="147"/>
      <c r="D804" s="147"/>
      <c r="E804" s="147"/>
      <c r="F804" s="153"/>
      <c r="G804" s="144">
        <f t="shared" si="24"/>
        <v>0</v>
      </c>
      <c r="H804" s="120"/>
      <c r="I804" s="144">
        <f t="shared" ref="I804:I867" si="25">+G804-H804</f>
        <v>0</v>
      </c>
    </row>
    <row r="805" spans="3:9" x14ac:dyDescent="0.25">
      <c r="C805" s="147"/>
      <c r="D805" s="147"/>
      <c r="E805" s="147"/>
      <c r="F805" s="153"/>
      <c r="G805" s="144">
        <f t="shared" si="24"/>
        <v>0</v>
      </c>
      <c r="H805" s="120"/>
      <c r="I805" s="144">
        <f t="shared" si="25"/>
        <v>0</v>
      </c>
    </row>
    <row r="806" spans="3:9" x14ac:dyDescent="0.25">
      <c r="C806" s="147"/>
      <c r="D806" s="147"/>
      <c r="E806" s="147"/>
      <c r="F806" s="153"/>
      <c r="G806" s="144">
        <f t="shared" si="24"/>
        <v>0</v>
      </c>
      <c r="H806" s="120"/>
      <c r="I806" s="144">
        <f t="shared" si="25"/>
        <v>0</v>
      </c>
    </row>
    <row r="807" spans="3:9" x14ac:dyDescent="0.25">
      <c r="C807" s="147"/>
      <c r="D807" s="147"/>
      <c r="E807" s="147"/>
      <c r="F807" s="153"/>
      <c r="G807" s="144">
        <f t="shared" si="24"/>
        <v>0</v>
      </c>
      <c r="H807" s="120"/>
      <c r="I807" s="144">
        <f t="shared" si="25"/>
        <v>0</v>
      </c>
    </row>
    <row r="808" spans="3:9" x14ac:dyDescent="0.25">
      <c r="C808" s="147"/>
      <c r="D808" s="147"/>
      <c r="E808" s="147"/>
      <c r="F808" s="153"/>
      <c r="G808" s="144">
        <f t="shared" si="24"/>
        <v>0</v>
      </c>
      <c r="H808" s="120"/>
      <c r="I808" s="144">
        <f t="shared" si="25"/>
        <v>0</v>
      </c>
    </row>
    <row r="809" spans="3:9" x14ac:dyDescent="0.25">
      <c r="C809" s="147"/>
      <c r="D809" s="147"/>
      <c r="E809" s="147"/>
      <c r="F809" s="153"/>
      <c r="G809" s="144">
        <f t="shared" si="24"/>
        <v>0</v>
      </c>
      <c r="H809" s="120"/>
      <c r="I809" s="144">
        <f t="shared" si="25"/>
        <v>0</v>
      </c>
    </row>
    <row r="810" spans="3:9" x14ac:dyDescent="0.25">
      <c r="C810" s="147"/>
      <c r="D810" s="147"/>
      <c r="E810" s="147"/>
      <c r="F810" s="153"/>
      <c r="G810" s="144">
        <f t="shared" si="24"/>
        <v>0</v>
      </c>
      <c r="H810" s="120"/>
      <c r="I810" s="144">
        <f t="shared" si="25"/>
        <v>0</v>
      </c>
    </row>
    <row r="811" spans="3:9" x14ac:dyDescent="0.25">
      <c r="C811" s="147"/>
      <c r="D811" s="147"/>
      <c r="E811" s="147"/>
      <c r="F811" s="153"/>
      <c r="G811" s="144">
        <f t="shared" si="24"/>
        <v>0</v>
      </c>
      <c r="H811" s="120"/>
      <c r="I811" s="144">
        <f t="shared" si="25"/>
        <v>0</v>
      </c>
    </row>
    <row r="812" spans="3:9" x14ac:dyDescent="0.25">
      <c r="C812" s="147"/>
      <c r="D812" s="147"/>
      <c r="E812" s="147"/>
      <c r="F812" s="153"/>
      <c r="G812" s="144">
        <f t="shared" si="24"/>
        <v>0</v>
      </c>
      <c r="H812" s="120"/>
      <c r="I812" s="144">
        <f t="shared" si="25"/>
        <v>0</v>
      </c>
    </row>
    <row r="813" spans="3:9" x14ac:dyDescent="0.25">
      <c r="C813" s="147"/>
      <c r="D813" s="147"/>
      <c r="E813" s="147"/>
      <c r="F813" s="153"/>
      <c r="G813" s="144">
        <f t="shared" si="24"/>
        <v>0</v>
      </c>
      <c r="H813" s="120"/>
      <c r="I813" s="144">
        <f t="shared" si="25"/>
        <v>0</v>
      </c>
    </row>
    <row r="814" spans="3:9" x14ac:dyDescent="0.25">
      <c r="C814" s="147"/>
      <c r="D814" s="147"/>
      <c r="E814" s="147"/>
      <c r="F814" s="153"/>
      <c r="G814" s="144">
        <f t="shared" si="24"/>
        <v>0</v>
      </c>
      <c r="H814" s="120"/>
      <c r="I814" s="144">
        <f t="shared" si="25"/>
        <v>0</v>
      </c>
    </row>
    <row r="815" spans="3:9" x14ac:dyDescent="0.25">
      <c r="C815" s="147"/>
      <c r="D815" s="147"/>
      <c r="E815" s="147"/>
      <c r="F815" s="153"/>
      <c r="G815" s="144">
        <f t="shared" si="24"/>
        <v>0</v>
      </c>
      <c r="H815" s="120"/>
      <c r="I815" s="144">
        <f t="shared" si="25"/>
        <v>0</v>
      </c>
    </row>
    <row r="816" spans="3:9" x14ac:dyDescent="0.25">
      <c r="C816" s="147"/>
      <c r="D816" s="147"/>
      <c r="E816" s="147"/>
      <c r="F816" s="153"/>
      <c r="G816" s="144">
        <f t="shared" si="24"/>
        <v>0</v>
      </c>
      <c r="H816" s="120"/>
      <c r="I816" s="144">
        <f t="shared" si="25"/>
        <v>0</v>
      </c>
    </row>
    <row r="817" spans="3:9" x14ac:dyDescent="0.25">
      <c r="C817" s="147"/>
      <c r="D817" s="147"/>
      <c r="E817" s="147"/>
      <c r="F817" s="153"/>
      <c r="G817" s="144">
        <f t="shared" si="24"/>
        <v>0</v>
      </c>
      <c r="H817" s="120"/>
      <c r="I817" s="144">
        <f t="shared" si="25"/>
        <v>0</v>
      </c>
    </row>
    <row r="818" spans="3:9" x14ac:dyDescent="0.25">
      <c r="C818" s="147"/>
      <c r="D818" s="147"/>
      <c r="E818" s="147"/>
      <c r="F818" s="153"/>
      <c r="G818" s="144">
        <f t="shared" si="24"/>
        <v>0</v>
      </c>
      <c r="H818" s="120"/>
      <c r="I818" s="144">
        <f t="shared" si="25"/>
        <v>0</v>
      </c>
    </row>
    <row r="819" spans="3:9" x14ac:dyDescent="0.25">
      <c r="C819" s="147"/>
      <c r="D819" s="147"/>
      <c r="E819" s="147"/>
      <c r="F819" s="153"/>
      <c r="G819" s="144">
        <f t="shared" si="24"/>
        <v>0</v>
      </c>
      <c r="H819" s="120"/>
      <c r="I819" s="144">
        <f t="shared" si="25"/>
        <v>0</v>
      </c>
    </row>
    <row r="820" spans="3:9" x14ac:dyDescent="0.25">
      <c r="C820" s="147"/>
      <c r="D820" s="147"/>
      <c r="E820" s="147"/>
      <c r="F820" s="153"/>
      <c r="G820" s="144">
        <f t="shared" si="24"/>
        <v>0</v>
      </c>
      <c r="H820" s="120"/>
      <c r="I820" s="144">
        <f t="shared" si="25"/>
        <v>0</v>
      </c>
    </row>
    <row r="821" spans="3:9" x14ac:dyDescent="0.25">
      <c r="C821" s="147"/>
      <c r="D821" s="147"/>
      <c r="E821" s="147"/>
      <c r="F821" s="153"/>
      <c r="G821" s="144">
        <f t="shared" si="24"/>
        <v>0</v>
      </c>
      <c r="H821" s="120"/>
      <c r="I821" s="144">
        <f t="shared" si="25"/>
        <v>0</v>
      </c>
    </row>
    <row r="822" spans="3:9" x14ac:dyDescent="0.25">
      <c r="C822" s="147"/>
      <c r="D822" s="147"/>
      <c r="E822" s="147"/>
      <c r="F822" s="153"/>
      <c r="G822" s="144">
        <f t="shared" si="24"/>
        <v>0</v>
      </c>
      <c r="H822" s="120"/>
      <c r="I822" s="144">
        <f t="shared" si="25"/>
        <v>0</v>
      </c>
    </row>
    <row r="823" spans="3:9" x14ac:dyDescent="0.25">
      <c r="C823" s="147"/>
      <c r="D823" s="147"/>
      <c r="E823" s="147"/>
      <c r="F823" s="153"/>
      <c r="G823" s="144">
        <f t="shared" si="24"/>
        <v>0</v>
      </c>
      <c r="H823" s="120"/>
      <c r="I823" s="144">
        <f t="shared" si="25"/>
        <v>0</v>
      </c>
    </row>
    <row r="824" spans="3:9" x14ac:dyDescent="0.25">
      <c r="C824" s="147"/>
      <c r="D824" s="147"/>
      <c r="E824" s="147"/>
      <c r="F824" s="153"/>
      <c r="G824" s="144">
        <f t="shared" si="24"/>
        <v>0</v>
      </c>
      <c r="H824" s="120"/>
      <c r="I824" s="144">
        <f t="shared" si="25"/>
        <v>0</v>
      </c>
    </row>
    <row r="825" spans="3:9" x14ac:dyDescent="0.25">
      <c r="C825" s="147"/>
      <c r="D825" s="147"/>
      <c r="E825" s="147"/>
      <c r="F825" s="153"/>
      <c r="G825" s="144">
        <f t="shared" si="24"/>
        <v>0</v>
      </c>
      <c r="H825" s="120"/>
      <c r="I825" s="144">
        <f t="shared" si="25"/>
        <v>0</v>
      </c>
    </row>
    <row r="826" spans="3:9" x14ac:dyDescent="0.25">
      <c r="C826" s="147"/>
      <c r="D826" s="147"/>
      <c r="E826" s="147"/>
      <c r="F826" s="153"/>
      <c r="G826" s="144">
        <f t="shared" si="24"/>
        <v>0</v>
      </c>
      <c r="H826" s="120"/>
      <c r="I826" s="144">
        <f t="shared" si="25"/>
        <v>0</v>
      </c>
    </row>
    <row r="827" spans="3:9" x14ac:dyDescent="0.25">
      <c r="C827" s="147"/>
      <c r="D827" s="147"/>
      <c r="E827" s="147"/>
      <c r="F827" s="153"/>
      <c r="G827" s="144">
        <f t="shared" si="24"/>
        <v>0</v>
      </c>
      <c r="H827" s="120"/>
      <c r="I827" s="144">
        <f t="shared" si="25"/>
        <v>0</v>
      </c>
    </row>
    <row r="828" spans="3:9" x14ac:dyDescent="0.25">
      <c r="C828" s="147"/>
      <c r="D828" s="147"/>
      <c r="E828" s="147"/>
      <c r="F828" s="153"/>
      <c r="G828" s="144">
        <f t="shared" si="24"/>
        <v>0</v>
      </c>
      <c r="H828" s="120"/>
      <c r="I828" s="144">
        <f t="shared" si="25"/>
        <v>0</v>
      </c>
    </row>
    <row r="829" spans="3:9" x14ac:dyDescent="0.25">
      <c r="C829" s="147"/>
      <c r="D829" s="147"/>
      <c r="E829" s="147"/>
      <c r="F829" s="153"/>
      <c r="G829" s="144">
        <f t="shared" si="24"/>
        <v>0</v>
      </c>
      <c r="H829" s="120"/>
      <c r="I829" s="144">
        <f t="shared" si="25"/>
        <v>0</v>
      </c>
    </row>
    <row r="830" spans="3:9" x14ac:dyDescent="0.25">
      <c r="C830" s="147"/>
      <c r="D830" s="147"/>
      <c r="E830" s="147"/>
      <c r="F830" s="153"/>
      <c r="G830" s="144">
        <f t="shared" si="24"/>
        <v>0</v>
      </c>
      <c r="H830" s="120"/>
      <c r="I830" s="144">
        <f t="shared" si="25"/>
        <v>0</v>
      </c>
    </row>
    <row r="831" spans="3:9" x14ac:dyDescent="0.25">
      <c r="C831" s="147"/>
      <c r="D831" s="147"/>
      <c r="E831" s="147"/>
      <c r="F831" s="153"/>
      <c r="G831" s="144">
        <f t="shared" si="24"/>
        <v>0</v>
      </c>
      <c r="H831" s="120"/>
      <c r="I831" s="144">
        <f t="shared" si="25"/>
        <v>0</v>
      </c>
    </row>
    <row r="832" spans="3:9" x14ac:dyDescent="0.25">
      <c r="C832" s="147"/>
      <c r="D832" s="147"/>
      <c r="E832" s="147"/>
      <c r="F832" s="153"/>
      <c r="G832" s="144">
        <f t="shared" si="24"/>
        <v>0</v>
      </c>
      <c r="H832" s="120"/>
      <c r="I832" s="144">
        <f t="shared" si="25"/>
        <v>0</v>
      </c>
    </row>
    <row r="833" spans="3:9" x14ac:dyDescent="0.25">
      <c r="C833" s="147"/>
      <c r="D833" s="147"/>
      <c r="E833" s="147"/>
      <c r="F833" s="153"/>
      <c r="G833" s="144">
        <f t="shared" si="24"/>
        <v>0</v>
      </c>
      <c r="H833" s="120"/>
      <c r="I833" s="144">
        <f t="shared" si="25"/>
        <v>0</v>
      </c>
    </row>
    <row r="834" spans="3:9" x14ac:dyDescent="0.25">
      <c r="C834" s="147"/>
      <c r="D834" s="147"/>
      <c r="E834" s="147"/>
      <c r="F834" s="153"/>
      <c r="G834" s="144">
        <f t="shared" si="24"/>
        <v>0</v>
      </c>
      <c r="H834" s="120"/>
      <c r="I834" s="144">
        <f t="shared" si="25"/>
        <v>0</v>
      </c>
    </row>
    <row r="835" spans="3:9" x14ac:dyDescent="0.25">
      <c r="C835" s="147"/>
      <c r="D835" s="147"/>
      <c r="E835" s="147"/>
      <c r="F835" s="153"/>
      <c r="G835" s="144">
        <f t="shared" ref="G835:G866" si="26">+E835*F835</f>
        <v>0</v>
      </c>
      <c r="H835" s="120"/>
      <c r="I835" s="144">
        <f t="shared" si="25"/>
        <v>0</v>
      </c>
    </row>
    <row r="836" spans="3:9" x14ac:dyDescent="0.25">
      <c r="C836" s="147"/>
      <c r="D836" s="147"/>
      <c r="E836" s="147"/>
      <c r="F836" s="153"/>
      <c r="G836" s="144">
        <f t="shared" si="26"/>
        <v>0</v>
      </c>
      <c r="H836" s="120"/>
      <c r="I836" s="144">
        <f t="shared" si="25"/>
        <v>0</v>
      </c>
    </row>
    <row r="837" spans="3:9" x14ac:dyDescent="0.25">
      <c r="C837" s="147"/>
      <c r="D837" s="147"/>
      <c r="E837" s="147"/>
      <c r="F837" s="153"/>
      <c r="G837" s="144">
        <f t="shared" si="26"/>
        <v>0</v>
      </c>
      <c r="H837" s="120"/>
      <c r="I837" s="144">
        <f t="shared" si="25"/>
        <v>0</v>
      </c>
    </row>
    <row r="838" spans="3:9" x14ac:dyDescent="0.25">
      <c r="C838" s="147"/>
      <c r="D838" s="147"/>
      <c r="E838" s="147"/>
      <c r="F838" s="153"/>
      <c r="G838" s="144">
        <f t="shared" si="26"/>
        <v>0</v>
      </c>
      <c r="H838" s="120"/>
      <c r="I838" s="144">
        <f t="shared" si="25"/>
        <v>0</v>
      </c>
    </row>
    <row r="839" spans="3:9" x14ac:dyDescent="0.25">
      <c r="C839" s="147"/>
      <c r="D839" s="147"/>
      <c r="E839" s="147"/>
      <c r="F839" s="153"/>
      <c r="G839" s="144">
        <f t="shared" si="26"/>
        <v>0</v>
      </c>
      <c r="H839" s="120"/>
      <c r="I839" s="144">
        <f t="shared" si="25"/>
        <v>0</v>
      </c>
    </row>
    <row r="840" spans="3:9" x14ac:dyDescent="0.25">
      <c r="C840" s="147"/>
      <c r="D840" s="147"/>
      <c r="E840" s="147"/>
      <c r="F840" s="153"/>
      <c r="G840" s="144">
        <f t="shared" si="26"/>
        <v>0</v>
      </c>
      <c r="H840" s="120"/>
      <c r="I840" s="144">
        <f t="shared" si="25"/>
        <v>0</v>
      </c>
    </row>
    <row r="841" spans="3:9" x14ac:dyDescent="0.25">
      <c r="C841" s="147"/>
      <c r="D841" s="147"/>
      <c r="E841" s="147"/>
      <c r="F841" s="153"/>
      <c r="G841" s="144">
        <f t="shared" si="26"/>
        <v>0</v>
      </c>
      <c r="H841" s="120"/>
      <c r="I841" s="144">
        <f t="shared" si="25"/>
        <v>0</v>
      </c>
    </row>
    <row r="842" spans="3:9" x14ac:dyDescent="0.25">
      <c r="C842" s="147"/>
      <c r="D842" s="147"/>
      <c r="E842" s="147"/>
      <c r="F842" s="153"/>
      <c r="G842" s="144">
        <f t="shared" si="26"/>
        <v>0</v>
      </c>
      <c r="H842" s="120"/>
      <c r="I842" s="144">
        <f t="shared" si="25"/>
        <v>0</v>
      </c>
    </row>
    <row r="843" spans="3:9" x14ac:dyDescent="0.25">
      <c r="C843" s="147"/>
      <c r="D843" s="147"/>
      <c r="E843" s="147"/>
      <c r="F843" s="153"/>
      <c r="G843" s="144">
        <f t="shared" si="26"/>
        <v>0</v>
      </c>
      <c r="H843" s="120"/>
      <c r="I843" s="144">
        <f t="shared" si="25"/>
        <v>0</v>
      </c>
    </row>
    <row r="844" spans="3:9" x14ac:dyDescent="0.25">
      <c r="C844" s="147"/>
      <c r="D844" s="147"/>
      <c r="E844" s="147"/>
      <c r="F844" s="153"/>
      <c r="G844" s="144">
        <f t="shared" si="26"/>
        <v>0</v>
      </c>
      <c r="H844" s="120"/>
      <c r="I844" s="144">
        <f t="shared" si="25"/>
        <v>0</v>
      </c>
    </row>
    <row r="845" spans="3:9" x14ac:dyDescent="0.25">
      <c r="C845" s="147"/>
      <c r="D845" s="147"/>
      <c r="E845" s="147"/>
      <c r="F845" s="153"/>
      <c r="G845" s="144">
        <f t="shared" si="26"/>
        <v>0</v>
      </c>
      <c r="H845" s="120"/>
      <c r="I845" s="144">
        <f t="shared" si="25"/>
        <v>0</v>
      </c>
    </row>
    <row r="846" spans="3:9" x14ac:dyDescent="0.25">
      <c r="C846" s="147"/>
      <c r="D846" s="147"/>
      <c r="E846" s="147"/>
      <c r="F846" s="153"/>
      <c r="G846" s="144">
        <f t="shared" si="26"/>
        <v>0</v>
      </c>
      <c r="H846" s="120"/>
      <c r="I846" s="144">
        <f t="shared" si="25"/>
        <v>0</v>
      </c>
    </row>
    <row r="847" spans="3:9" x14ac:dyDescent="0.25">
      <c r="C847" s="147"/>
      <c r="D847" s="147"/>
      <c r="E847" s="147"/>
      <c r="F847" s="153"/>
      <c r="G847" s="144">
        <f t="shared" si="26"/>
        <v>0</v>
      </c>
      <c r="H847" s="120"/>
      <c r="I847" s="144">
        <f t="shared" si="25"/>
        <v>0</v>
      </c>
    </row>
    <row r="848" spans="3:9" x14ac:dyDescent="0.25">
      <c r="C848" s="147"/>
      <c r="D848" s="147"/>
      <c r="E848" s="147"/>
      <c r="F848" s="153"/>
      <c r="G848" s="144">
        <f t="shared" si="26"/>
        <v>0</v>
      </c>
      <c r="H848" s="120"/>
      <c r="I848" s="144">
        <f t="shared" si="25"/>
        <v>0</v>
      </c>
    </row>
    <row r="849" spans="3:9" x14ac:dyDescent="0.25">
      <c r="C849" s="147"/>
      <c r="D849" s="147"/>
      <c r="E849" s="147"/>
      <c r="F849" s="153"/>
      <c r="G849" s="144">
        <f t="shared" si="26"/>
        <v>0</v>
      </c>
      <c r="H849" s="120"/>
      <c r="I849" s="144">
        <f t="shared" si="25"/>
        <v>0</v>
      </c>
    </row>
    <row r="850" spans="3:9" x14ac:dyDescent="0.25">
      <c r="C850" s="147"/>
      <c r="D850" s="147"/>
      <c r="E850" s="147"/>
      <c r="F850" s="153"/>
      <c r="G850" s="144">
        <f t="shared" si="26"/>
        <v>0</v>
      </c>
      <c r="H850" s="120"/>
      <c r="I850" s="144">
        <f t="shared" si="25"/>
        <v>0</v>
      </c>
    </row>
    <row r="851" spans="3:9" x14ac:dyDescent="0.25">
      <c r="C851" s="147"/>
      <c r="D851" s="147"/>
      <c r="E851" s="147"/>
      <c r="F851" s="153"/>
      <c r="G851" s="144">
        <f t="shared" si="26"/>
        <v>0</v>
      </c>
      <c r="H851" s="120"/>
      <c r="I851" s="144">
        <f t="shared" si="25"/>
        <v>0</v>
      </c>
    </row>
    <row r="852" spans="3:9" x14ac:dyDescent="0.25">
      <c r="C852" s="147"/>
      <c r="D852" s="147"/>
      <c r="E852" s="147"/>
      <c r="F852" s="153"/>
      <c r="G852" s="144">
        <f t="shared" si="26"/>
        <v>0</v>
      </c>
      <c r="H852" s="120"/>
      <c r="I852" s="144">
        <f t="shared" si="25"/>
        <v>0</v>
      </c>
    </row>
    <row r="853" spans="3:9" x14ac:dyDescent="0.25">
      <c r="C853" s="147"/>
      <c r="D853" s="147"/>
      <c r="E853" s="147"/>
      <c r="F853" s="153"/>
      <c r="G853" s="144">
        <f t="shared" si="26"/>
        <v>0</v>
      </c>
      <c r="H853" s="120"/>
      <c r="I853" s="144">
        <f t="shared" si="25"/>
        <v>0</v>
      </c>
    </row>
    <row r="854" spans="3:9" x14ac:dyDescent="0.25">
      <c r="C854" s="147"/>
      <c r="D854" s="147"/>
      <c r="E854" s="147"/>
      <c r="F854" s="153"/>
      <c r="G854" s="144">
        <f t="shared" si="26"/>
        <v>0</v>
      </c>
      <c r="H854" s="120"/>
      <c r="I854" s="144">
        <f t="shared" si="25"/>
        <v>0</v>
      </c>
    </row>
    <row r="855" spans="3:9" x14ac:dyDescent="0.25">
      <c r="C855" s="147"/>
      <c r="D855" s="147"/>
      <c r="E855" s="147"/>
      <c r="F855" s="153"/>
      <c r="G855" s="144">
        <f t="shared" si="26"/>
        <v>0</v>
      </c>
      <c r="H855" s="120"/>
      <c r="I855" s="144">
        <f t="shared" si="25"/>
        <v>0</v>
      </c>
    </row>
    <row r="856" spans="3:9" x14ac:dyDescent="0.25">
      <c r="C856" s="147"/>
      <c r="D856" s="147"/>
      <c r="E856" s="147"/>
      <c r="F856" s="153"/>
      <c r="G856" s="144">
        <f t="shared" si="26"/>
        <v>0</v>
      </c>
      <c r="H856" s="120"/>
      <c r="I856" s="144">
        <f t="shared" si="25"/>
        <v>0</v>
      </c>
    </row>
    <row r="857" spans="3:9" x14ac:dyDescent="0.25">
      <c r="C857" s="147"/>
      <c r="D857" s="147"/>
      <c r="E857" s="147"/>
      <c r="F857" s="153"/>
      <c r="G857" s="144">
        <f t="shared" si="26"/>
        <v>0</v>
      </c>
      <c r="H857" s="120"/>
      <c r="I857" s="144">
        <f t="shared" si="25"/>
        <v>0</v>
      </c>
    </row>
    <row r="858" spans="3:9" x14ac:dyDescent="0.25">
      <c r="C858" s="147"/>
      <c r="D858" s="147"/>
      <c r="E858" s="147"/>
      <c r="F858" s="153"/>
      <c r="G858" s="144">
        <f t="shared" si="26"/>
        <v>0</v>
      </c>
      <c r="H858" s="120"/>
      <c r="I858" s="144">
        <f t="shared" si="25"/>
        <v>0</v>
      </c>
    </row>
    <row r="859" spans="3:9" x14ac:dyDescent="0.25">
      <c r="C859" s="147"/>
      <c r="D859" s="147"/>
      <c r="E859" s="147"/>
      <c r="F859" s="153"/>
      <c r="G859" s="144">
        <f t="shared" si="26"/>
        <v>0</v>
      </c>
      <c r="H859" s="120"/>
      <c r="I859" s="144">
        <f t="shared" si="25"/>
        <v>0</v>
      </c>
    </row>
    <row r="860" spans="3:9" x14ac:dyDescent="0.25">
      <c r="C860" s="147"/>
      <c r="D860" s="147"/>
      <c r="E860" s="147"/>
      <c r="F860" s="153"/>
      <c r="G860" s="144">
        <f t="shared" si="26"/>
        <v>0</v>
      </c>
      <c r="H860" s="120"/>
      <c r="I860" s="144">
        <f t="shared" si="25"/>
        <v>0</v>
      </c>
    </row>
    <row r="861" spans="3:9" x14ac:dyDescent="0.25">
      <c r="C861" s="147"/>
      <c r="D861" s="147"/>
      <c r="E861" s="147"/>
      <c r="F861" s="153"/>
      <c r="G861" s="144">
        <f t="shared" si="26"/>
        <v>0</v>
      </c>
      <c r="H861" s="120"/>
      <c r="I861" s="144">
        <f t="shared" si="25"/>
        <v>0</v>
      </c>
    </row>
    <row r="862" spans="3:9" x14ac:dyDescent="0.25">
      <c r="C862" s="147"/>
      <c r="D862" s="147"/>
      <c r="E862" s="147"/>
      <c r="F862" s="153"/>
      <c r="G862" s="144">
        <f t="shared" si="26"/>
        <v>0</v>
      </c>
      <c r="H862" s="120"/>
      <c r="I862" s="144">
        <f t="shared" si="25"/>
        <v>0</v>
      </c>
    </row>
    <row r="863" spans="3:9" x14ac:dyDescent="0.25">
      <c r="C863" s="147"/>
      <c r="D863" s="147"/>
      <c r="E863" s="147"/>
      <c r="F863" s="153"/>
      <c r="G863" s="144">
        <f t="shared" si="26"/>
        <v>0</v>
      </c>
      <c r="H863" s="120"/>
      <c r="I863" s="144">
        <f t="shared" si="25"/>
        <v>0</v>
      </c>
    </row>
    <row r="864" spans="3:9" x14ac:dyDescent="0.25">
      <c r="C864" s="147"/>
      <c r="D864" s="147"/>
      <c r="E864" s="147"/>
      <c r="F864" s="153"/>
      <c r="G864" s="144">
        <f t="shared" si="26"/>
        <v>0</v>
      </c>
      <c r="H864" s="120"/>
      <c r="I864" s="144">
        <f t="shared" si="25"/>
        <v>0</v>
      </c>
    </row>
    <row r="865" spans="3:9" x14ac:dyDescent="0.25">
      <c r="C865" s="147"/>
      <c r="D865" s="147"/>
      <c r="E865" s="147"/>
      <c r="F865" s="153"/>
      <c r="G865" s="144">
        <f t="shared" si="26"/>
        <v>0</v>
      </c>
      <c r="H865" s="120"/>
      <c r="I865" s="144">
        <f t="shared" si="25"/>
        <v>0</v>
      </c>
    </row>
    <row r="866" spans="3:9" x14ac:dyDescent="0.25">
      <c r="C866" s="147"/>
      <c r="D866" s="147"/>
      <c r="E866" s="147"/>
      <c r="F866" s="153"/>
      <c r="G866" s="144">
        <f t="shared" si="26"/>
        <v>0</v>
      </c>
      <c r="H866" s="120"/>
      <c r="I866" s="144">
        <f t="shared" si="25"/>
        <v>0</v>
      </c>
    </row>
    <row r="867" spans="3:9" x14ac:dyDescent="0.25">
      <c r="C867" s="147"/>
      <c r="D867" s="147"/>
      <c r="E867" s="147"/>
      <c r="F867" s="153"/>
      <c r="G867" s="144">
        <f t="shared" ref="G867:G898" si="27">+E867*F867</f>
        <v>0</v>
      </c>
      <c r="H867" s="120"/>
      <c r="I867" s="144">
        <f t="shared" si="25"/>
        <v>0</v>
      </c>
    </row>
    <row r="868" spans="3:9" x14ac:dyDescent="0.25">
      <c r="C868" s="147"/>
      <c r="D868" s="147"/>
      <c r="E868" s="147"/>
      <c r="F868" s="153"/>
      <c r="G868" s="144">
        <f t="shared" si="27"/>
        <v>0</v>
      </c>
      <c r="H868" s="120"/>
      <c r="I868" s="144">
        <f t="shared" ref="I868:I931" si="28">+G868-H868</f>
        <v>0</v>
      </c>
    </row>
    <row r="869" spans="3:9" x14ac:dyDescent="0.25">
      <c r="C869" s="147"/>
      <c r="D869" s="147"/>
      <c r="E869" s="147"/>
      <c r="F869" s="153"/>
      <c r="G869" s="144">
        <f t="shared" si="27"/>
        <v>0</v>
      </c>
      <c r="H869" s="120"/>
      <c r="I869" s="144">
        <f t="shared" si="28"/>
        <v>0</v>
      </c>
    </row>
    <row r="870" spans="3:9" x14ac:dyDescent="0.25">
      <c r="C870" s="147"/>
      <c r="D870" s="147"/>
      <c r="E870" s="147"/>
      <c r="F870" s="153"/>
      <c r="G870" s="144">
        <f t="shared" si="27"/>
        <v>0</v>
      </c>
      <c r="H870" s="120"/>
      <c r="I870" s="144">
        <f t="shared" si="28"/>
        <v>0</v>
      </c>
    </row>
    <row r="871" spans="3:9" x14ac:dyDescent="0.25">
      <c r="C871" s="147"/>
      <c r="D871" s="147"/>
      <c r="E871" s="147"/>
      <c r="F871" s="153"/>
      <c r="G871" s="144">
        <f t="shared" si="27"/>
        <v>0</v>
      </c>
      <c r="H871" s="120"/>
      <c r="I871" s="144">
        <f t="shared" si="28"/>
        <v>0</v>
      </c>
    </row>
    <row r="872" spans="3:9" x14ac:dyDescent="0.25">
      <c r="C872" s="147"/>
      <c r="D872" s="147"/>
      <c r="E872" s="147"/>
      <c r="F872" s="153"/>
      <c r="G872" s="144">
        <f t="shared" si="27"/>
        <v>0</v>
      </c>
      <c r="H872" s="120"/>
      <c r="I872" s="144">
        <f t="shared" si="28"/>
        <v>0</v>
      </c>
    </row>
    <row r="873" spans="3:9" x14ac:dyDescent="0.25">
      <c r="C873" s="147"/>
      <c r="D873" s="147"/>
      <c r="E873" s="147"/>
      <c r="F873" s="153"/>
      <c r="G873" s="144">
        <f t="shared" si="27"/>
        <v>0</v>
      </c>
      <c r="H873" s="120"/>
      <c r="I873" s="144">
        <f t="shared" si="28"/>
        <v>0</v>
      </c>
    </row>
    <row r="874" spans="3:9" x14ac:dyDescent="0.25">
      <c r="C874" s="147"/>
      <c r="D874" s="147"/>
      <c r="E874" s="147"/>
      <c r="F874" s="153"/>
      <c r="G874" s="144">
        <f t="shared" si="27"/>
        <v>0</v>
      </c>
      <c r="H874" s="120"/>
      <c r="I874" s="144">
        <f t="shared" si="28"/>
        <v>0</v>
      </c>
    </row>
    <row r="875" spans="3:9" x14ac:dyDescent="0.25">
      <c r="C875" s="147"/>
      <c r="D875" s="147"/>
      <c r="E875" s="147"/>
      <c r="F875" s="153"/>
      <c r="G875" s="144">
        <f t="shared" si="27"/>
        <v>0</v>
      </c>
      <c r="H875" s="120"/>
      <c r="I875" s="144">
        <f t="shared" si="28"/>
        <v>0</v>
      </c>
    </row>
    <row r="876" spans="3:9" x14ac:dyDescent="0.25">
      <c r="C876" s="147"/>
      <c r="D876" s="147"/>
      <c r="E876" s="147"/>
      <c r="F876" s="153"/>
      <c r="G876" s="144">
        <f t="shared" si="27"/>
        <v>0</v>
      </c>
      <c r="H876" s="120"/>
      <c r="I876" s="144">
        <f t="shared" si="28"/>
        <v>0</v>
      </c>
    </row>
    <row r="877" spans="3:9" x14ac:dyDescent="0.25">
      <c r="C877" s="147"/>
      <c r="D877" s="147"/>
      <c r="E877" s="147"/>
      <c r="F877" s="153"/>
      <c r="G877" s="144">
        <f t="shared" si="27"/>
        <v>0</v>
      </c>
      <c r="H877" s="120"/>
      <c r="I877" s="144">
        <f t="shared" si="28"/>
        <v>0</v>
      </c>
    </row>
    <row r="878" spans="3:9" x14ac:dyDescent="0.25">
      <c r="C878" s="147"/>
      <c r="D878" s="147"/>
      <c r="E878" s="147"/>
      <c r="F878" s="153"/>
      <c r="G878" s="144">
        <f t="shared" si="27"/>
        <v>0</v>
      </c>
      <c r="H878" s="120"/>
      <c r="I878" s="144">
        <f t="shared" si="28"/>
        <v>0</v>
      </c>
    </row>
    <row r="879" spans="3:9" x14ac:dyDescent="0.25">
      <c r="C879" s="147"/>
      <c r="D879" s="147"/>
      <c r="E879" s="147"/>
      <c r="F879" s="153"/>
      <c r="G879" s="144">
        <f t="shared" si="27"/>
        <v>0</v>
      </c>
      <c r="H879" s="120"/>
      <c r="I879" s="144">
        <f t="shared" si="28"/>
        <v>0</v>
      </c>
    </row>
    <row r="880" spans="3:9" x14ac:dyDescent="0.25">
      <c r="C880" s="147"/>
      <c r="D880" s="147"/>
      <c r="E880" s="147"/>
      <c r="F880" s="153"/>
      <c r="G880" s="144">
        <f t="shared" si="27"/>
        <v>0</v>
      </c>
      <c r="H880" s="120"/>
      <c r="I880" s="144">
        <f t="shared" si="28"/>
        <v>0</v>
      </c>
    </row>
    <row r="881" spans="3:9" x14ac:dyDescent="0.25">
      <c r="C881" s="147"/>
      <c r="D881" s="147"/>
      <c r="E881" s="147"/>
      <c r="F881" s="153"/>
      <c r="G881" s="144">
        <f t="shared" si="27"/>
        <v>0</v>
      </c>
      <c r="H881" s="120"/>
      <c r="I881" s="144">
        <f t="shared" si="28"/>
        <v>0</v>
      </c>
    </row>
    <row r="882" spans="3:9" x14ac:dyDescent="0.25">
      <c r="C882" s="147"/>
      <c r="D882" s="147"/>
      <c r="E882" s="147"/>
      <c r="F882" s="153"/>
      <c r="G882" s="144">
        <f t="shared" si="27"/>
        <v>0</v>
      </c>
      <c r="H882" s="120"/>
      <c r="I882" s="144">
        <f t="shared" si="28"/>
        <v>0</v>
      </c>
    </row>
    <row r="883" spans="3:9" x14ac:dyDescent="0.25">
      <c r="C883" s="147"/>
      <c r="D883" s="147"/>
      <c r="E883" s="147"/>
      <c r="F883" s="153"/>
      <c r="G883" s="144">
        <f t="shared" si="27"/>
        <v>0</v>
      </c>
      <c r="H883" s="120"/>
      <c r="I883" s="144">
        <f t="shared" si="28"/>
        <v>0</v>
      </c>
    </row>
    <row r="884" spans="3:9" x14ac:dyDescent="0.25">
      <c r="C884" s="147"/>
      <c r="D884" s="147"/>
      <c r="E884" s="147"/>
      <c r="F884" s="153"/>
      <c r="G884" s="144">
        <f t="shared" si="27"/>
        <v>0</v>
      </c>
      <c r="H884" s="120"/>
      <c r="I884" s="144">
        <f t="shared" si="28"/>
        <v>0</v>
      </c>
    </row>
    <row r="885" spans="3:9" x14ac:dyDescent="0.25">
      <c r="C885" s="147"/>
      <c r="D885" s="147"/>
      <c r="E885" s="147"/>
      <c r="F885" s="153"/>
      <c r="G885" s="144">
        <f t="shared" si="27"/>
        <v>0</v>
      </c>
      <c r="H885" s="120"/>
      <c r="I885" s="144">
        <f t="shared" si="28"/>
        <v>0</v>
      </c>
    </row>
    <row r="886" spans="3:9" x14ac:dyDescent="0.25">
      <c r="C886" s="147"/>
      <c r="D886" s="147"/>
      <c r="E886" s="147"/>
      <c r="F886" s="153"/>
      <c r="G886" s="144">
        <f t="shared" si="27"/>
        <v>0</v>
      </c>
      <c r="H886" s="120"/>
      <c r="I886" s="144">
        <f t="shared" si="28"/>
        <v>0</v>
      </c>
    </row>
    <row r="887" spans="3:9" x14ac:dyDescent="0.25">
      <c r="C887" s="147"/>
      <c r="D887" s="147"/>
      <c r="E887" s="147"/>
      <c r="F887" s="153"/>
      <c r="G887" s="144">
        <f t="shared" si="27"/>
        <v>0</v>
      </c>
      <c r="H887" s="120"/>
      <c r="I887" s="144">
        <f t="shared" si="28"/>
        <v>0</v>
      </c>
    </row>
    <row r="888" spans="3:9" x14ac:dyDescent="0.25">
      <c r="C888" s="147"/>
      <c r="D888" s="147"/>
      <c r="E888" s="147"/>
      <c r="F888" s="153"/>
      <c r="G888" s="144">
        <f t="shared" si="27"/>
        <v>0</v>
      </c>
      <c r="H888" s="120"/>
      <c r="I888" s="144">
        <f t="shared" si="28"/>
        <v>0</v>
      </c>
    </row>
    <row r="889" spans="3:9" x14ac:dyDescent="0.25">
      <c r="C889" s="147"/>
      <c r="D889" s="147"/>
      <c r="E889" s="147"/>
      <c r="F889" s="153"/>
      <c r="G889" s="144">
        <f t="shared" si="27"/>
        <v>0</v>
      </c>
      <c r="H889" s="120"/>
      <c r="I889" s="144">
        <f t="shared" si="28"/>
        <v>0</v>
      </c>
    </row>
    <row r="890" spans="3:9" x14ac:dyDescent="0.25">
      <c r="C890" s="147"/>
      <c r="D890" s="147"/>
      <c r="E890" s="147"/>
      <c r="F890" s="153"/>
      <c r="G890" s="144">
        <f t="shared" si="27"/>
        <v>0</v>
      </c>
      <c r="H890" s="120"/>
      <c r="I890" s="144">
        <f t="shared" si="28"/>
        <v>0</v>
      </c>
    </row>
    <row r="891" spans="3:9" x14ac:dyDescent="0.25">
      <c r="C891" s="147"/>
      <c r="D891" s="147"/>
      <c r="E891" s="147"/>
      <c r="F891" s="153"/>
      <c r="G891" s="144">
        <f t="shared" si="27"/>
        <v>0</v>
      </c>
      <c r="H891" s="120"/>
      <c r="I891" s="144">
        <f t="shared" si="28"/>
        <v>0</v>
      </c>
    </row>
    <row r="892" spans="3:9" x14ac:dyDescent="0.25">
      <c r="C892" s="147"/>
      <c r="D892" s="147"/>
      <c r="E892" s="147"/>
      <c r="F892" s="153"/>
      <c r="G892" s="144">
        <f t="shared" si="27"/>
        <v>0</v>
      </c>
      <c r="H892" s="120"/>
      <c r="I892" s="144">
        <f t="shared" si="28"/>
        <v>0</v>
      </c>
    </row>
    <row r="893" spans="3:9" x14ac:dyDescent="0.25">
      <c r="C893" s="147"/>
      <c r="D893" s="147"/>
      <c r="E893" s="147"/>
      <c r="F893" s="153"/>
      <c r="G893" s="144">
        <f t="shared" si="27"/>
        <v>0</v>
      </c>
      <c r="H893" s="120"/>
      <c r="I893" s="144">
        <f t="shared" si="28"/>
        <v>0</v>
      </c>
    </row>
    <row r="894" spans="3:9" x14ac:dyDescent="0.25">
      <c r="C894" s="147"/>
      <c r="D894" s="147"/>
      <c r="E894" s="147"/>
      <c r="F894" s="153"/>
      <c r="G894" s="144">
        <f t="shared" si="27"/>
        <v>0</v>
      </c>
      <c r="H894" s="120"/>
      <c r="I894" s="144">
        <f t="shared" si="28"/>
        <v>0</v>
      </c>
    </row>
    <row r="895" spans="3:9" x14ac:dyDescent="0.25">
      <c r="C895" s="147"/>
      <c r="D895" s="147"/>
      <c r="E895" s="147"/>
      <c r="F895" s="153"/>
      <c r="G895" s="144">
        <f t="shared" si="27"/>
        <v>0</v>
      </c>
      <c r="H895" s="120"/>
      <c r="I895" s="144">
        <f t="shared" si="28"/>
        <v>0</v>
      </c>
    </row>
    <row r="896" spans="3:9" x14ac:dyDescent="0.25">
      <c r="C896" s="147"/>
      <c r="D896" s="147"/>
      <c r="E896" s="147"/>
      <c r="F896" s="153"/>
      <c r="G896" s="144">
        <f t="shared" si="27"/>
        <v>0</v>
      </c>
      <c r="H896" s="120"/>
      <c r="I896" s="144">
        <f t="shared" si="28"/>
        <v>0</v>
      </c>
    </row>
    <row r="897" spans="3:9" x14ac:dyDescent="0.25">
      <c r="C897" s="147"/>
      <c r="D897" s="147"/>
      <c r="E897" s="147"/>
      <c r="F897" s="153"/>
      <c r="G897" s="144">
        <f t="shared" si="27"/>
        <v>0</v>
      </c>
      <c r="H897" s="120"/>
      <c r="I897" s="144">
        <f t="shared" si="28"/>
        <v>0</v>
      </c>
    </row>
    <row r="898" spans="3:9" x14ac:dyDescent="0.25">
      <c r="C898" s="147"/>
      <c r="D898" s="147"/>
      <c r="E898" s="147"/>
      <c r="F898" s="153"/>
      <c r="G898" s="144">
        <f t="shared" si="27"/>
        <v>0</v>
      </c>
      <c r="H898" s="120"/>
      <c r="I898" s="144">
        <f t="shared" si="28"/>
        <v>0</v>
      </c>
    </row>
    <row r="899" spans="3:9" x14ac:dyDescent="0.25">
      <c r="C899" s="147"/>
      <c r="D899" s="147"/>
      <c r="E899" s="147"/>
      <c r="F899" s="153"/>
      <c r="G899" s="144">
        <f t="shared" ref="G899:G930" si="29">+E899*F899</f>
        <v>0</v>
      </c>
      <c r="H899" s="120"/>
      <c r="I899" s="144">
        <f t="shared" si="28"/>
        <v>0</v>
      </c>
    </row>
    <row r="900" spans="3:9" x14ac:dyDescent="0.25">
      <c r="C900" s="147"/>
      <c r="D900" s="147"/>
      <c r="E900" s="147"/>
      <c r="F900" s="153"/>
      <c r="G900" s="144">
        <f t="shared" si="29"/>
        <v>0</v>
      </c>
      <c r="H900" s="120"/>
      <c r="I900" s="144">
        <f t="shared" si="28"/>
        <v>0</v>
      </c>
    </row>
    <row r="901" spans="3:9" x14ac:dyDescent="0.25">
      <c r="C901" s="147"/>
      <c r="D901" s="147"/>
      <c r="E901" s="147"/>
      <c r="F901" s="153"/>
      <c r="G901" s="144">
        <f t="shared" si="29"/>
        <v>0</v>
      </c>
      <c r="H901" s="120"/>
      <c r="I901" s="144">
        <f t="shared" si="28"/>
        <v>0</v>
      </c>
    </row>
    <row r="902" spans="3:9" x14ac:dyDescent="0.25">
      <c r="C902" s="147"/>
      <c r="D902" s="147"/>
      <c r="E902" s="147"/>
      <c r="F902" s="153"/>
      <c r="G902" s="144">
        <f t="shared" si="29"/>
        <v>0</v>
      </c>
      <c r="H902" s="120"/>
      <c r="I902" s="144">
        <f t="shared" si="28"/>
        <v>0</v>
      </c>
    </row>
    <row r="903" spans="3:9" x14ac:dyDescent="0.25">
      <c r="C903" s="147"/>
      <c r="D903" s="147"/>
      <c r="E903" s="147"/>
      <c r="F903" s="153"/>
      <c r="G903" s="144">
        <f t="shared" si="29"/>
        <v>0</v>
      </c>
      <c r="H903" s="120"/>
      <c r="I903" s="144">
        <f t="shared" si="28"/>
        <v>0</v>
      </c>
    </row>
    <row r="904" spans="3:9" x14ac:dyDescent="0.25">
      <c r="C904" s="147"/>
      <c r="D904" s="147"/>
      <c r="E904" s="147"/>
      <c r="F904" s="153"/>
      <c r="G904" s="144">
        <f t="shared" si="29"/>
        <v>0</v>
      </c>
      <c r="H904" s="120"/>
      <c r="I904" s="144">
        <f t="shared" si="28"/>
        <v>0</v>
      </c>
    </row>
    <row r="905" spans="3:9" x14ac:dyDescent="0.25">
      <c r="C905" s="147"/>
      <c r="D905" s="147"/>
      <c r="E905" s="147"/>
      <c r="F905" s="153"/>
      <c r="G905" s="144">
        <f t="shared" si="29"/>
        <v>0</v>
      </c>
      <c r="H905" s="120"/>
      <c r="I905" s="144">
        <f t="shared" si="28"/>
        <v>0</v>
      </c>
    </row>
    <row r="906" spans="3:9" x14ac:dyDescent="0.25">
      <c r="C906" s="147"/>
      <c r="D906" s="147"/>
      <c r="E906" s="147"/>
      <c r="F906" s="153"/>
      <c r="G906" s="144">
        <f t="shared" si="29"/>
        <v>0</v>
      </c>
      <c r="H906" s="120"/>
      <c r="I906" s="144">
        <f t="shared" si="28"/>
        <v>0</v>
      </c>
    </row>
    <row r="907" spans="3:9" x14ac:dyDescent="0.25">
      <c r="C907" s="147"/>
      <c r="D907" s="147"/>
      <c r="E907" s="147"/>
      <c r="F907" s="153"/>
      <c r="G907" s="144">
        <f t="shared" si="29"/>
        <v>0</v>
      </c>
      <c r="H907" s="120"/>
      <c r="I907" s="144">
        <f t="shared" si="28"/>
        <v>0</v>
      </c>
    </row>
    <row r="908" spans="3:9" x14ac:dyDescent="0.25">
      <c r="C908" s="147"/>
      <c r="D908" s="147"/>
      <c r="E908" s="147"/>
      <c r="F908" s="153"/>
      <c r="G908" s="144">
        <f t="shared" si="29"/>
        <v>0</v>
      </c>
      <c r="H908" s="120"/>
      <c r="I908" s="144">
        <f t="shared" si="28"/>
        <v>0</v>
      </c>
    </row>
    <row r="909" spans="3:9" x14ac:dyDescent="0.25">
      <c r="C909" s="147"/>
      <c r="D909" s="147"/>
      <c r="E909" s="147"/>
      <c r="F909" s="153"/>
      <c r="G909" s="144">
        <f t="shared" si="29"/>
        <v>0</v>
      </c>
      <c r="H909" s="120"/>
      <c r="I909" s="144">
        <f t="shared" si="28"/>
        <v>0</v>
      </c>
    </row>
    <row r="910" spans="3:9" x14ac:dyDescent="0.25">
      <c r="C910" s="147"/>
      <c r="D910" s="147"/>
      <c r="E910" s="147"/>
      <c r="F910" s="153"/>
      <c r="G910" s="144">
        <f t="shared" si="29"/>
        <v>0</v>
      </c>
      <c r="H910" s="120"/>
      <c r="I910" s="144">
        <f t="shared" si="28"/>
        <v>0</v>
      </c>
    </row>
    <row r="911" spans="3:9" x14ac:dyDescent="0.25">
      <c r="C911" s="147"/>
      <c r="D911" s="147"/>
      <c r="E911" s="147"/>
      <c r="F911" s="153"/>
      <c r="G911" s="144">
        <f t="shared" si="29"/>
        <v>0</v>
      </c>
      <c r="H911" s="120"/>
      <c r="I911" s="144">
        <f t="shared" si="28"/>
        <v>0</v>
      </c>
    </row>
    <row r="912" spans="3:9" x14ac:dyDescent="0.25">
      <c r="C912" s="147"/>
      <c r="D912" s="147"/>
      <c r="E912" s="147"/>
      <c r="F912" s="153"/>
      <c r="G912" s="144">
        <f t="shared" si="29"/>
        <v>0</v>
      </c>
      <c r="H912" s="120"/>
      <c r="I912" s="144">
        <f t="shared" si="28"/>
        <v>0</v>
      </c>
    </row>
    <row r="913" spans="3:9" x14ac:dyDescent="0.25">
      <c r="C913" s="147"/>
      <c r="D913" s="147"/>
      <c r="E913" s="147"/>
      <c r="F913" s="153"/>
      <c r="G913" s="144">
        <f t="shared" si="29"/>
        <v>0</v>
      </c>
      <c r="H913" s="120"/>
      <c r="I913" s="144">
        <f t="shared" si="28"/>
        <v>0</v>
      </c>
    </row>
    <row r="914" spans="3:9" x14ac:dyDescent="0.25">
      <c r="C914" s="147"/>
      <c r="D914" s="147"/>
      <c r="E914" s="147"/>
      <c r="F914" s="153"/>
      <c r="G914" s="144">
        <f t="shared" si="29"/>
        <v>0</v>
      </c>
      <c r="H914" s="120"/>
      <c r="I914" s="144">
        <f t="shared" si="28"/>
        <v>0</v>
      </c>
    </row>
    <row r="915" spans="3:9" x14ac:dyDescent="0.25">
      <c r="C915" s="147"/>
      <c r="D915" s="147"/>
      <c r="E915" s="147"/>
      <c r="F915" s="153"/>
      <c r="G915" s="144">
        <f t="shared" si="29"/>
        <v>0</v>
      </c>
      <c r="H915" s="120"/>
      <c r="I915" s="144">
        <f t="shared" si="28"/>
        <v>0</v>
      </c>
    </row>
    <row r="916" spans="3:9" x14ac:dyDescent="0.25">
      <c r="C916" s="147"/>
      <c r="D916" s="147"/>
      <c r="E916" s="147"/>
      <c r="F916" s="153"/>
      <c r="G916" s="144">
        <f t="shared" si="29"/>
        <v>0</v>
      </c>
      <c r="H916" s="120"/>
      <c r="I916" s="144">
        <f t="shared" si="28"/>
        <v>0</v>
      </c>
    </row>
    <row r="917" spans="3:9" x14ac:dyDescent="0.25">
      <c r="C917" s="147"/>
      <c r="D917" s="147"/>
      <c r="E917" s="147"/>
      <c r="F917" s="153"/>
      <c r="G917" s="144">
        <f t="shared" si="29"/>
        <v>0</v>
      </c>
      <c r="H917" s="120"/>
      <c r="I917" s="144">
        <f t="shared" si="28"/>
        <v>0</v>
      </c>
    </row>
    <row r="918" spans="3:9" x14ac:dyDescent="0.25">
      <c r="C918" s="147"/>
      <c r="D918" s="147"/>
      <c r="E918" s="147"/>
      <c r="F918" s="153"/>
      <c r="G918" s="144">
        <f t="shared" si="29"/>
        <v>0</v>
      </c>
      <c r="H918" s="120"/>
      <c r="I918" s="144">
        <f t="shared" si="28"/>
        <v>0</v>
      </c>
    </row>
    <row r="919" spans="3:9" x14ac:dyDescent="0.25">
      <c r="C919" s="147"/>
      <c r="D919" s="147"/>
      <c r="E919" s="147"/>
      <c r="F919" s="153"/>
      <c r="G919" s="144">
        <f t="shared" si="29"/>
        <v>0</v>
      </c>
      <c r="H919" s="120"/>
      <c r="I919" s="144">
        <f t="shared" si="28"/>
        <v>0</v>
      </c>
    </row>
    <row r="920" spans="3:9" x14ac:dyDescent="0.25">
      <c r="C920" s="147"/>
      <c r="D920" s="147"/>
      <c r="E920" s="147"/>
      <c r="F920" s="153"/>
      <c r="G920" s="144">
        <f t="shared" si="29"/>
        <v>0</v>
      </c>
      <c r="H920" s="120"/>
      <c r="I920" s="144">
        <f t="shared" si="28"/>
        <v>0</v>
      </c>
    </row>
    <row r="921" spans="3:9" x14ac:dyDescent="0.25">
      <c r="C921" s="147"/>
      <c r="D921" s="147"/>
      <c r="E921" s="147"/>
      <c r="F921" s="153"/>
      <c r="G921" s="144">
        <f t="shared" si="29"/>
        <v>0</v>
      </c>
      <c r="H921" s="120"/>
      <c r="I921" s="144">
        <f t="shared" si="28"/>
        <v>0</v>
      </c>
    </row>
    <row r="922" spans="3:9" x14ac:dyDescent="0.25">
      <c r="C922" s="147"/>
      <c r="D922" s="147"/>
      <c r="E922" s="147"/>
      <c r="F922" s="153"/>
      <c r="G922" s="144">
        <f t="shared" si="29"/>
        <v>0</v>
      </c>
      <c r="H922" s="120"/>
      <c r="I922" s="144">
        <f t="shared" si="28"/>
        <v>0</v>
      </c>
    </row>
    <row r="923" spans="3:9" x14ac:dyDescent="0.25">
      <c r="C923" s="147"/>
      <c r="D923" s="147"/>
      <c r="E923" s="147"/>
      <c r="F923" s="153"/>
      <c r="G923" s="144">
        <f t="shared" si="29"/>
        <v>0</v>
      </c>
      <c r="H923" s="120"/>
      <c r="I923" s="144">
        <f t="shared" si="28"/>
        <v>0</v>
      </c>
    </row>
    <row r="924" spans="3:9" x14ac:dyDescent="0.25">
      <c r="C924" s="147"/>
      <c r="D924" s="147"/>
      <c r="E924" s="147"/>
      <c r="F924" s="153"/>
      <c r="G924" s="144">
        <f t="shared" si="29"/>
        <v>0</v>
      </c>
      <c r="H924" s="120"/>
      <c r="I924" s="144">
        <f t="shared" si="28"/>
        <v>0</v>
      </c>
    </row>
    <row r="925" spans="3:9" x14ac:dyDescent="0.25">
      <c r="C925" s="147"/>
      <c r="D925" s="147"/>
      <c r="E925" s="147"/>
      <c r="F925" s="153"/>
      <c r="G925" s="144">
        <f t="shared" si="29"/>
        <v>0</v>
      </c>
      <c r="H925" s="120"/>
      <c r="I925" s="144">
        <f t="shared" si="28"/>
        <v>0</v>
      </c>
    </row>
    <row r="926" spans="3:9" x14ac:dyDescent="0.25">
      <c r="C926" s="147"/>
      <c r="D926" s="147"/>
      <c r="E926" s="147"/>
      <c r="F926" s="153"/>
      <c r="G926" s="144">
        <f t="shared" si="29"/>
        <v>0</v>
      </c>
      <c r="H926" s="120"/>
      <c r="I926" s="144">
        <f t="shared" si="28"/>
        <v>0</v>
      </c>
    </row>
    <row r="927" spans="3:9" x14ac:dyDescent="0.25">
      <c r="C927" s="147"/>
      <c r="D927" s="147"/>
      <c r="E927" s="147"/>
      <c r="F927" s="153"/>
      <c r="G927" s="144">
        <f t="shared" si="29"/>
        <v>0</v>
      </c>
      <c r="H927" s="120"/>
      <c r="I927" s="144">
        <f t="shared" si="28"/>
        <v>0</v>
      </c>
    </row>
    <row r="928" spans="3:9" x14ac:dyDescent="0.25">
      <c r="C928" s="147"/>
      <c r="D928" s="147"/>
      <c r="E928" s="147"/>
      <c r="F928" s="153"/>
      <c r="G928" s="144">
        <f t="shared" si="29"/>
        <v>0</v>
      </c>
      <c r="H928" s="120"/>
      <c r="I928" s="144">
        <f t="shared" si="28"/>
        <v>0</v>
      </c>
    </row>
    <row r="929" spans="3:9" x14ac:dyDescent="0.25">
      <c r="C929" s="147"/>
      <c r="D929" s="147"/>
      <c r="E929" s="147"/>
      <c r="F929" s="153"/>
      <c r="G929" s="144">
        <f t="shared" si="29"/>
        <v>0</v>
      </c>
      <c r="H929" s="120"/>
      <c r="I929" s="144">
        <f t="shared" si="28"/>
        <v>0</v>
      </c>
    </row>
    <row r="930" spans="3:9" x14ac:dyDescent="0.25">
      <c r="C930" s="147"/>
      <c r="D930" s="147"/>
      <c r="E930" s="147"/>
      <c r="F930" s="153"/>
      <c r="G930" s="144">
        <f t="shared" si="29"/>
        <v>0</v>
      </c>
      <c r="H930" s="120"/>
      <c r="I930" s="144">
        <f t="shared" si="28"/>
        <v>0</v>
      </c>
    </row>
    <row r="931" spans="3:9" x14ac:dyDescent="0.25">
      <c r="C931" s="147"/>
      <c r="D931" s="147"/>
      <c r="E931" s="147"/>
      <c r="F931" s="153"/>
      <c r="G931" s="144">
        <f t="shared" ref="G931:G952" si="30">+E931*F931</f>
        <v>0</v>
      </c>
      <c r="H931" s="120"/>
      <c r="I931" s="144">
        <f t="shared" si="28"/>
        <v>0</v>
      </c>
    </row>
    <row r="932" spans="3:9" x14ac:dyDescent="0.25">
      <c r="C932" s="147"/>
      <c r="D932" s="147"/>
      <c r="E932" s="147"/>
      <c r="F932" s="153"/>
      <c r="G932" s="144">
        <f t="shared" si="30"/>
        <v>0</v>
      </c>
      <c r="H932" s="120"/>
      <c r="I932" s="144">
        <f t="shared" ref="I932:I952" si="31">+G932-H932</f>
        <v>0</v>
      </c>
    </row>
    <row r="933" spans="3:9" x14ac:dyDescent="0.25">
      <c r="C933" s="147"/>
      <c r="D933" s="147"/>
      <c r="E933" s="147"/>
      <c r="F933" s="153"/>
      <c r="G933" s="144">
        <f t="shared" si="30"/>
        <v>0</v>
      </c>
      <c r="H933" s="120"/>
      <c r="I933" s="144">
        <f t="shared" si="31"/>
        <v>0</v>
      </c>
    </row>
    <row r="934" spans="3:9" x14ac:dyDescent="0.25">
      <c r="C934" s="147"/>
      <c r="D934" s="147"/>
      <c r="E934" s="147"/>
      <c r="F934" s="153"/>
      <c r="G934" s="144">
        <f t="shared" si="30"/>
        <v>0</v>
      </c>
      <c r="H934" s="120"/>
      <c r="I934" s="144">
        <f t="shared" si="31"/>
        <v>0</v>
      </c>
    </row>
    <row r="935" spans="3:9" x14ac:dyDescent="0.25">
      <c r="C935" s="147"/>
      <c r="D935" s="147"/>
      <c r="E935" s="147"/>
      <c r="F935" s="153"/>
      <c r="G935" s="144">
        <f t="shared" si="30"/>
        <v>0</v>
      </c>
      <c r="H935" s="120"/>
      <c r="I935" s="144">
        <f t="shared" si="31"/>
        <v>0</v>
      </c>
    </row>
    <row r="936" spans="3:9" x14ac:dyDescent="0.25">
      <c r="C936" s="147"/>
      <c r="D936" s="147"/>
      <c r="E936" s="147"/>
      <c r="F936" s="153"/>
      <c r="G936" s="144">
        <f t="shared" si="30"/>
        <v>0</v>
      </c>
      <c r="H936" s="120"/>
      <c r="I936" s="144">
        <f t="shared" si="31"/>
        <v>0</v>
      </c>
    </row>
    <row r="937" spans="3:9" x14ac:dyDescent="0.25">
      <c r="C937" s="147"/>
      <c r="D937" s="147"/>
      <c r="E937" s="147"/>
      <c r="F937" s="153"/>
      <c r="G937" s="144">
        <f t="shared" si="30"/>
        <v>0</v>
      </c>
      <c r="H937" s="120"/>
      <c r="I937" s="144">
        <f t="shared" si="31"/>
        <v>0</v>
      </c>
    </row>
    <row r="938" spans="3:9" x14ac:dyDescent="0.25">
      <c r="C938" s="147"/>
      <c r="D938" s="147"/>
      <c r="E938" s="147"/>
      <c r="F938" s="153"/>
      <c r="G938" s="144">
        <f t="shared" si="30"/>
        <v>0</v>
      </c>
      <c r="H938" s="120"/>
      <c r="I938" s="144">
        <f t="shared" si="31"/>
        <v>0</v>
      </c>
    </row>
    <row r="939" spans="3:9" x14ac:dyDescent="0.25">
      <c r="C939" s="147"/>
      <c r="D939" s="147"/>
      <c r="E939" s="147"/>
      <c r="F939" s="153"/>
      <c r="G939" s="144">
        <f t="shared" si="30"/>
        <v>0</v>
      </c>
      <c r="H939" s="120"/>
      <c r="I939" s="144">
        <f t="shared" si="31"/>
        <v>0</v>
      </c>
    </row>
    <row r="940" spans="3:9" x14ac:dyDescent="0.25">
      <c r="C940" s="147"/>
      <c r="D940" s="147"/>
      <c r="E940" s="147"/>
      <c r="F940" s="153"/>
      <c r="G940" s="144">
        <f t="shared" si="30"/>
        <v>0</v>
      </c>
      <c r="H940" s="120"/>
      <c r="I940" s="144">
        <f t="shared" si="31"/>
        <v>0</v>
      </c>
    </row>
    <row r="941" spans="3:9" x14ac:dyDescent="0.25">
      <c r="C941" s="147"/>
      <c r="D941" s="147"/>
      <c r="E941" s="147"/>
      <c r="F941" s="153"/>
      <c r="G941" s="144">
        <f t="shared" si="30"/>
        <v>0</v>
      </c>
      <c r="H941" s="120"/>
      <c r="I941" s="144">
        <f t="shared" si="31"/>
        <v>0</v>
      </c>
    </row>
    <row r="942" spans="3:9" x14ac:dyDescent="0.25">
      <c r="C942" s="147"/>
      <c r="D942" s="147"/>
      <c r="E942" s="147"/>
      <c r="F942" s="153"/>
      <c r="G942" s="144">
        <f t="shared" si="30"/>
        <v>0</v>
      </c>
      <c r="H942" s="120"/>
      <c r="I942" s="144">
        <f t="shared" si="31"/>
        <v>0</v>
      </c>
    </row>
    <row r="943" spans="3:9" x14ac:dyDescent="0.25">
      <c r="C943" s="147"/>
      <c r="D943" s="147"/>
      <c r="E943" s="147"/>
      <c r="F943" s="153"/>
      <c r="G943" s="144">
        <f t="shared" si="30"/>
        <v>0</v>
      </c>
      <c r="H943" s="120"/>
      <c r="I943" s="144">
        <f t="shared" si="31"/>
        <v>0</v>
      </c>
    </row>
    <row r="944" spans="3:9" x14ac:dyDescent="0.25">
      <c r="C944" s="147"/>
      <c r="D944" s="147"/>
      <c r="E944" s="147"/>
      <c r="F944" s="153"/>
      <c r="G944" s="144">
        <f t="shared" si="30"/>
        <v>0</v>
      </c>
      <c r="H944" s="120"/>
      <c r="I944" s="144">
        <f t="shared" si="31"/>
        <v>0</v>
      </c>
    </row>
    <row r="945" spans="3:9" x14ac:dyDescent="0.25">
      <c r="C945" s="147"/>
      <c r="D945" s="147"/>
      <c r="E945" s="147"/>
      <c r="F945" s="153"/>
      <c r="G945" s="144">
        <f t="shared" si="30"/>
        <v>0</v>
      </c>
      <c r="H945" s="120"/>
      <c r="I945" s="144">
        <f t="shared" si="31"/>
        <v>0</v>
      </c>
    </row>
    <row r="946" spans="3:9" x14ac:dyDescent="0.25">
      <c r="C946" s="147"/>
      <c r="D946" s="147"/>
      <c r="E946" s="147"/>
      <c r="F946" s="153"/>
      <c r="G946" s="144">
        <f t="shared" si="30"/>
        <v>0</v>
      </c>
      <c r="H946" s="120"/>
      <c r="I946" s="144">
        <f t="shared" si="31"/>
        <v>0</v>
      </c>
    </row>
    <row r="947" spans="3:9" x14ac:dyDescent="0.25">
      <c r="C947" s="147"/>
      <c r="D947" s="147"/>
      <c r="E947" s="147"/>
      <c r="F947" s="153"/>
      <c r="G947" s="144">
        <f t="shared" si="30"/>
        <v>0</v>
      </c>
      <c r="H947" s="120"/>
      <c r="I947" s="144">
        <f t="shared" si="31"/>
        <v>0</v>
      </c>
    </row>
    <row r="948" spans="3:9" x14ac:dyDescent="0.25">
      <c r="C948" s="147"/>
      <c r="D948" s="147"/>
      <c r="E948" s="147"/>
      <c r="F948" s="153"/>
      <c r="G948" s="144">
        <f t="shared" si="30"/>
        <v>0</v>
      </c>
      <c r="H948" s="120"/>
      <c r="I948" s="144">
        <f t="shared" si="31"/>
        <v>0</v>
      </c>
    </row>
    <row r="949" spans="3:9" x14ac:dyDescent="0.25">
      <c r="C949" s="147"/>
      <c r="D949" s="147"/>
      <c r="E949" s="147"/>
      <c r="F949" s="153"/>
      <c r="G949" s="144">
        <f t="shared" si="30"/>
        <v>0</v>
      </c>
      <c r="H949" s="120"/>
      <c r="I949" s="144">
        <f t="shared" si="31"/>
        <v>0</v>
      </c>
    </row>
    <row r="950" spans="3:9" x14ac:dyDescent="0.25">
      <c r="C950" s="147"/>
      <c r="D950" s="147"/>
      <c r="E950" s="147"/>
      <c r="F950" s="153"/>
      <c r="G950" s="144">
        <f t="shared" si="30"/>
        <v>0</v>
      </c>
      <c r="H950" s="120"/>
      <c r="I950" s="144">
        <f t="shared" si="31"/>
        <v>0</v>
      </c>
    </row>
    <row r="951" spans="3:9" x14ac:dyDescent="0.25">
      <c r="C951" s="147"/>
      <c r="D951" s="147"/>
      <c r="E951" s="147"/>
      <c r="F951" s="153"/>
      <c r="G951" s="144">
        <f t="shared" si="30"/>
        <v>0</v>
      </c>
      <c r="H951" s="120"/>
      <c r="I951" s="144">
        <f t="shared" si="31"/>
        <v>0</v>
      </c>
    </row>
    <row r="952" spans="3:9" x14ac:dyDescent="0.25">
      <c r="C952" s="147"/>
      <c r="D952" s="147"/>
      <c r="E952" s="147"/>
      <c r="F952" s="153"/>
      <c r="G952" s="144">
        <f t="shared" si="30"/>
        <v>0</v>
      </c>
      <c r="H952" s="120"/>
      <c r="I952" s="144">
        <f t="shared" si="31"/>
        <v>0</v>
      </c>
    </row>
    <row r="958" spans="3:9" ht="30" x14ac:dyDescent="0.25">
      <c r="E958" s="150" t="s">
        <v>7586</v>
      </c>
      <c r="F958" s="150" t="s">
        <v>9392</v>
      </c>
      <c r="G958" s="150" t="s">
        <v>9393</v>
      </c>
    </row>
    <row r="959" spans="3:9" x14ac:dyDescent="0.25">
      <c r="C959" s="472" t="s">
        <v>9395</v>
      </c>
      <c r="D959" s="472"/>
      <c r="E959" s="144">
        <f>SUMIF(C803:C952,Tablas!$C$98,Fortalecimiento!G803:G952)</f>
        <v>0</v>
      </c>
      <c r="F959" s="144">
        <f>SUMIF(C803:C952,Tablas!$C$98,Fortalecimiento!H803:H952)</f>
        <v>0</v>
      </c>
      <c r="G959" s="144">
        <f>SUMIF(C803:C952,Tablas!$C$98,Fortalecimiento!I803:I952)</f>
        <v>0</v>
      </c>
    </row>
    <row r="960" spans="3:9" x14ac:dyDescent="0.25">
      <c r="C960" s="472" t="s">
        <v>9396</v>
      </c>
      <c r="D960" s="472"/>
      <c r="E960" s="144">
        <f>SUMIF(C803:C952,Tablas!$C$99,Fortalecimiento!G803:G952)</f>
        <v>0</v>
      </c>
      <c r="F960" s="144">
        <f>SUMIF(C803:C952,Tablas!$C$99,Fortalecimiento!H803:H952)</f>
        <v>0</v>
      </c>
      <c r="G960" s="144">
        <f>SUMIF(C803:C952,Tablas!$C$99,Fortalecimiento!I803:I952)</f>
        <v>0</v>
      </c>
    </row>
    <row r="961" spans="3:7" x14ac:dyDescent="0.25">
      <c r="C961" s="473" t="s">
        <v>7586</v>
      </c>
      <c r="D961" s="473"/>
      <c r="E961" s="151">
        <f>+E960+E959</f>
        <v>0</v>
      </c>
      <c r="F961" s="151">
        <f>+F960+F959</f>
        <v>0</v>
      </c>
      <c r="G961" s="151">
        <f>+G960+G959</f>
        <v>0</v>
      </c>
    </row>
    <row r="965" spans="3:7" x14ac:dyDescent="0.25">
      <c r="E965" s="471" t="s">
        <v>9238</v>
      </c>
      <c r="F965" s="471"/>
      <c r="G965" s="471"/>
    </row>
    <row r="966" spans="3:7" x14ac:dyDescent="0.25">
      <c r="E966" s="471"/>
      <c r="F966" s="471"/>
      <c r="G966" s="471"/>
    </row>
    <row r="982" spans="2:13" x14ac:dyDescent="0.25">
      <c r="B982" s="474" t="s">
        <v>9412</v>
      </c>
      <c r="C982" s="474"/>
      <c r="D982" s="474"/>
    </row>
    <row r="984" spans="2:13" ht="15.75" x14ac:dyDescent="0.25">
      <c r="B984" s="271" t="s">
        <v>9380</v>
      </c>
      <c r="C984" s="271"/>
      <c r="D984" s="271"/>
      <c r="E984" s="271"/>
      <c r="F984" s="271"/>
      <c r="G984" s="271"/>
      <c r="H984" s="271"/>
      <c r="I984" s="271"/>
      <c r="J984" s="271"/>
      <c r="K984" s="271"/>
      <c r="L984" s="271"/>
      <c r="M984" s="271"/>
    </row>
    <row r="986" spans="2:13" x14ac:dyDescent="0.25">
      <c r="C986" s="98" t="s">
        <v>7556</v>
      </c>
      <c r="D986" s="32"/>
    </row>
    <row r="988" spans="2:13" x14ac:dyDescent="0.25">
      <c r="C988" s="99" t="s">
        <v>7557</v>
      </c>
      <c r="D988" s="276"/>
      <c r="E988" s="277"/>
      <c r="F988" s="277"/>
      <c r="G988" s="277"/>
      <c r="H988" s="277"/>
      <c r="I988" s="277"/>
      <c r="J988" s="277"/>
      <c r="K988" s="277"/>
      <c r="L988" s="278"/>
    </row>
    <row r="990" spans="2:13" x14ac:dyDescent="0.25">
      <c r="C990" s="20" t="s">
        <v>9373</v>
      </c>
      <c r="D990" s="276"/>
      <c r="E990" s="278"/>
    </row>
    <row r="993" spans="2:13" ht="15.75" x14ac:dyDescent="0.25">
      <c r="B993" s="271" t="s">
        <v>9381</v>
      </c>
      <c r="C993" s="271"/>
      <c r="D993" s="271"/>
      <c r="E993" s="271"/>
      <c r="F993" s="271"/>
      <c r="G993" s="271"/>
      <c r="H993" s="271"/>
      <c r="I993" s="271"/>
      <c r="J993" s="271"/>
      <c r="K993" s="271"/>
      <c r="L993" s="271"/>
      <c r="M993" s="271"/>
    </row>
    <row r="996" spans="2:13" x14ac:dyDescent="0.25">
      <c r="C996" s="98" t="s">
        <v>7566</v>
      </c>
      <c r="D996" s="274"/>
      <c r="E996" s="282"/>
      <c r="F996" s="282"/>
      <c r="G996" s="282"/>
      <c r="H996" s="282"/>
      <c r="I996" s="282"/>
      <c r="J996" s="282"/>
      <c r="K996" s="282"/>
      <c r="L996" s="275"/>
    </row>
    <row r="998" spans="2:13" hidden="1" x14ac:dyDescent="0.25">
      <c r="D998" s="19" t="e">
        <f>VLOOKUP(D999,Tablas!$K$3:$L$29,2,FALSE)</f>
        <v>#N/A</v>
      </c>
    </row>
    <row r="999" spans="2:13" x14ac:dyDescent="0.25">
      <c r="C999" s="98" t="s">
        <v>7567</v>
      </c>
      <c r="D999" s="33"/>
      <c r="F999" s="98" t="s">
        <v>7568</v>
      </c>
      <c r="G999" s="33"/>
      <c r="I999" s="98" t="s">
        <v>7569</v>
      </c>
      <c r="J999" s="289"/>
      <c r="K999" s="289"/>
    </row>
    <row r="1000" spans="2:13" x14ac:dyDescent="0.25">
      <c r="C1000" s="20"/>
      <c r="D1000" s="27"/>
      <c r="G1000" s="27"/>
      <c r="K1000" s="146"/>
      <c r="L1000" s="146"/>
    </row>
    <row r="1001" spans="2:13" hidden="1" x14ac:dyDescent="0.25">
      <c r="D1001" s="19" t="str">
        <f>IF( D999&gt;0,VLOOKUP(D999,Tablas!$K$4:$M$29,3,FALSE),"")</f>
        <v/>
      </c>
    </row>
    <row r="1002" spans="2:13" x14ac:dyDescent="0.25">
      <c r="C1002" s="98" t="s">
        <v>7570</v>
      </c>
      <c r="D1002" s="33"/>
      <c r="F1002" s="98" t="s">
        <v>9226</v>
      </c>
      <c r="G1002" s="33"/>
      <c r="I1002" s="98" t="s">
        <v>1180</v>
      </c>
      <c r="J1002" s="469" t="str">
        <f>IF(G999&gt;0,VLOOKUP(G999,Tabla4[[Muni_Desc]:[AT_desc]],3,FALSE),"")</f>
        <v/>
      </c>
      <c r="K1002" s="470"/>
    </row>
    <row r="1006" spans="2:13" x14ac:dyDescent="0.25">
      <c r="D1006" s="273" t="s">
        <v>8</v>
      </c>
      <c r="E1006" s="273"/>
      <c r="F1006" s="273"/>
      <c r="G1006" s="273"/>
      <c r="H1006" s="273"/>
      <c r="I1006" s="273"/>
    </row>
    <row r="1008" spans="2:13" x14ac:dyDescent="0.25">
      <c r="D1008" s="97" t="s">
        <v>7559</v>
      </c>
      <c r="E1008" s="97" t="s">
        <v>7560</v>
      </c>
      <c r="F1008" s="97" t="s">
        <v>7561</v>
      </c>
      <c r="G1008" s="97" t="s">
        <v>1176</v>
      </c>
      <c r="H1008" s="97" t="s">
        <v>7562</v>
      </c>
      <c r="I1008" s="97" t="s">
        <v>7563</v>
      </c>
    </row>
    <row r="1009" spans="2:13" x14ac:dyDescent="0.25">
      <c r="D1009" s="35"/>
      <c r="E1009" s="35"/>
      <c r="F1009" s="35"/>
      <c r="G1009" s="36" t="str">
        <f>MID(F1009,3,8)</f>
        <v/>
      </c>
      <c r="H1009" s="35"/>
      <c r="I1009" s="35"/>
    </row>
    <row r="1010" spans="2:13" x14ac:dyDescent="0.25">
      <c r="D1010" s="35"/>
      <c r="E1010" s="35"/>
      <c r="F1010" s="35"/>
      <c r="G1010" s="36" t="str">
        <f>MID(F1010,3,8)</f>
        <v/>
      </c>
      <c r="H1010" s="35"/>
      <c r="I1010" s="35"/>
    </row>
    <row r="1011" spans="2:13" x14ac:dyDescent="0.25">
      <c r="D1011" s="35"/>
      <c r="E1011" s="35"/>
      <c r="F1011" s="35"/>
      <c r="G1011" s="36" t="str">
        <f>MID(F1011,3,8)</f>
        <v/>
      </c>
      <c r="H1011" s="35"/>
      <c r="I1011" s="35"/>
    </row>
    <row r="1014" spans="2:13" ht="15.75" x14ac:dyDescent="0.25">
      <c r="B1014" s="271" t="s">
        <v>9383</v>
      </c>
      <c r="C1014" s="271"/>
      <c r="D1014" s="271"/>
      <c r="E1014" s="271"/>
      <c r="F1014" s="271"/>
      <c r="G1014" s="271"/>
      <c r="H1014" s="271"/>
      <c r="I1014" s="271"/>
      <c r="J1014" s="271"/>
      <c r="K1014" s="271"/>
      <c r="L1014" s="271"/>
      <c r="M1014" s="271"/>
    </row>
    <row r="1016" spans="2:13" x14ac:dyDescent="0.25">
      <c r="C1016" s="288" t="s">
        <v>9382</v>
      </c>
      <c r="D1016" s="288"/>
      <c r="E1016" s="288"/>
      <c r="F1016" s="288"/>
    </row>
    <row r="1017" spans="2:13" x14ac:dyDescent="0.25">
      <c r="C1017" s="423" t="s">
        <v>9384</v>
      </c>
      <c r="D1017" s="423"/>
      <c r="E1017" s="423"/>
      <c r="F1017" s="423"/>
      <c r="G1017" s="423"/>
      <c r="H1017" s="423"/>
      <c r="I1017" s="423"/>
      <c r="J1017" s="423"/>
      <c r="K1017" s="423"/>
      <c r="L1017" s="423"/>
    </row>
    <row r="1018" spans="2:13" x14ac:dyDescent="0.25">
      <c r="C1018" s="423"/>
      <c r="D1018" s="423"/>
      <c r="E1018" s="423"/>
      <c r="F1018" s="423"/>
      <c r="G1018" s="423"/>
      <c r="H1018" s="423"/>
      <c r="I1018" s="423"/>
      <c r="J1018" s="423"/>
      <c r="K1018" s="423"/>
      <c r="L1018" s="423"/>
    </row>
    <row r="1020" spans="2:13" x14ac:dyDescent="0.25">
      <c r="C1020" s="461"/>
      <c r="D1020" s="462"/>
      <c r="E1020" s="462"/>
      <c r="F1020" s="462"/>
      <c r="G1020" s="462"/>
      <c r="H1020" s="462"/>
      <c r="I1020" s="462"/>
      <c r="J1020" s="462"/>
      <c r="K1020" s="462"/>
      <c r="L1020" s="463"/>
    </row>
    <row r="1021" spans="2:13" x14ac:dyDescent="0.25">
      <c r="C1021" s="464"/>
      <c r="D1021" s="304"/>
      <c r="E1021" s="304"/>
      <c r="F1021" s="304"/>
      <c r="G1021" s="304"/>
      <c r="H1021" s="304"/>
      <c r="I1021" s="304"/>
      <c r="J1021" s="304"/>
      <c r="K1021" s="304"/>
      <c r="L1021" s="465"/>
    </row>
    <row r="1022" spans="2:13" x14ac:dyDescent="0.25">
      <c r="C1022" s="464"/>
      <c r="D1022" s="304"/>
      <c r="E1022" s="304"/>
      <c r="F1022" s="304"/>
      <c r="G1022" s="304"/>
      <c r="H1022" s="304"/>
      <c r="I1022" s="304"/>
      <c r="J1022" s="304"/>
      <c r="K1022" s="304"/>
      <c r="L1022" s="465"/>
    </row>
    <row r="1023" spans="2:13" x14ac:dyDescent="0.25">
      <c r="C1023" s="464"/>
      <c r="D1023" s="304"/>
      <c r="E1023" s="304"/>
      <c r="F1023" s="304"/>
      <c r="G1023" s="304"/>
      <c r="H1023" s="304"/>
      <c r="I1023" s="304"/>
      <c r="J1023" s="304"/>
      <c r="K1023" s="304"/>
      <c r="L1023" s="465"/>
    </row>
    <row r="1024" spans="2:13" x14ac:dyDescent="0.25">
      <c r="C1024" s="464"/>
      <c r="D1024" s="304"/>
      <c r="E1024" s="304"/>
      <c r="F1024" s="304"/>
      <c r="G1024" s="304"/>
      <c r="H1024" s="304"/>
      <c r="I1024" s="304"/>
      <c r="J1024" s="304"/>
      <c r="K1024" s="304"/>
      <c r="L1024" s="465"/>
    </row>
    <row r="1025" spans="2:13" x14ac:dyDescent="0.25">
      <c r="C1025" s="466"/>
      <c r="D1025" s="467"/>
      <c r="E1025" s="467"/>
      <c r="F1025" s="467"/>
      <c r="G1025" s="467"/>
      <c r="H1025" s="467"/>
      <c r="I1025" s="467"/>
      <c r="J1025" s="467"/>
      <c r="K1025" s="467"/>
      <c r="L1025" s="468"/>
    </row>
    <row r="1028" spans="2:13" x14ac:dyDescent="0.25">
      <c r="C1028" s="288" t="s">
        <v>9385</v>
      </c>
      <c r="D1028" s="288"/>
      <c r="E1028" s="288"/>
      <c r="F1028" s="288"/>
    </row>
    <row r="1029" spans="2:13" x14ac:dyDescent="0.25">
      <c r="C1029" s="423" t="s">
        <v>9386</v>
      </c>
      <c r="D1029" s="423"/>
      <c r="E1029" s="423"/>
      <c r="F1029" s="423"/>
      <c r="G1029" s="423"/>
      <c r="H1029" s="423"/>
      <c r="I1029" s="423"/>
      <c r="J1029" s="423"/>
      <c r="K1029" s="423"/>
      <c r="L1029" s="423"/>
    </row>
    <row r="1031" spans="2:13" x14ac:dyDescent="0.25">
      <c r="C1031" s="461"/>
      <c r="D1031" s="462"/>
      <c r="E1031" s="462"/>
      <c r="F1031" s="462"/>
      <c r="G1031" s="462"/>
      <c r="H1031" s="462"/>
      <c r="I1031" s="462"/>
      <c r="J1031" s="462"/>
      <c r="K1031" s="462"/>
      <c r="L1031" s="463"/>
    </row>
    <row r="1032" spans="2:13" x14ac:dyDescent="0.25">
      <c r="C1032" s="464"/>
      <c r="D1032" s="304"/>
      <c r="E1032" s="304"/>
      <c r="F1032" s="304"/>
      <c r="G1032" s="304"/>
      <c r="H1032" s="304"/>
      <c r="I1032" s="304"/>
      <c r="J1032" s="304"/>
      <c r="K1032" s="304"/>
      <c r="L1032" s="465"/>
    </row>
    <row r="1033" spans="2:13" x14ac:dyDescent="0.25">
      <c r="C1033" s="464"/>
      <c r="D1033" s="304"/>
      <c r="E1033" s="304"/>
      <c r="F1033" s="304"/>
      <c r="G1033" s="304"/>
      <c r="H1033" s="304"/>
      <c r="I1033" s="304"/>
      <c r="J1033" s="304"/>
      <c r="K1033" s="304"/>
      <c r="L1033" s="465"/>
    </row>
    <row r="1034" spans="2:13" x14ac:dyDescent="0.25">
      <c r="C1034" s="464"/>
      <c r="D1034" s="304"/>
      <c r="E1034" s="304"/>
      <c r="F1034" s="304"/>
      <c r="G1034" s="304"/>
      <c r="H1034" s="304"/>
      <c r="I1034" s="304"/>
      <c r="J1034" s="304"/>
      <c r="K1034" s="304"/>
      <c r="L1034" s="465"/>
    </row>
    <row r="1035" spans="2:13" x14ac:dyDescent="0.25">
      <c r="C1035" s="464"/>
      <c r="D1035" s="304"/>
      <c r="E1035" s="304"/>
      <c r="F1035" s="304"/>
      <c r="G1035" s="304"/>
      <c r="H1035" s="304"/>
      <c r="I1035" s="304"/>
      <c r="J1035" s="304"/>
      <c r="K1035" s="304"/>
      <c r="L1035" s="465"/>
    </row>
    <row r="1036" spans="2:13" x14ac:dyDescent="0.25">
      <c r="C1036" s="466"/>
      <c r="D1036" s="467"/>
      <c r="E1036" s="467"/>
      <c r="F1036" s="467"/>
      <c r="G1036" s="467"/>
      <c r="H1036" s="467"/>
      <c r="I1036" s="467"/>
      <c r="J1036" s="467"/>
      <c r="K1036" s="467"/>
      <c r="L1036" s="468"/>
    </row>
    <row r="1038" spans="2:13" ht="15.75" x14ac:dyDescent="0.25">
      <c r="B1038" s="271" t="s">
        <v>9387</v>
      </c>
      <c r="C1038" s="271"/>
      <c r="D1038" s="271"/>
      <c r="E1038" s="271"/>
      <c r="F1038" s="271"/>
      <c r="G1038" s="271"/>
      <c r="H1038" s="271"/>
      <c r="I1038" s="271"/>
      <c r="J1038" s="271"/>
      <c r="K1038" s="271"/>
      <c r="L1038" s="271"/>
      <c r="M1038" s="271"/>
    </row>
    <row r="1040" spans="2:13" ht="30" x14ac:dyDescent="0.25">
      <c r="C1040" s="149" t="s">
        <v>9389</v>
      </c>
      <c r="D1040" s="149" t="s">
        <v>9388</v>
      </c>
      <c r="E1040" s="149" t="s">
        <v>9390</v>
      </c>
      <c r="F1040" s="149" t="s">
        <v>9391</v>
      </c>
      <c r="G1040" s="149" t="s">
        <v>7586</v>
      </c>
      <c r="H1040" s="149" t="s">
        <v>9392</v>
      </c>
      <c r="I1040" s="149" t="s">
        <v>9393</v>
      </c>
    </row>
    <row r="1041" spans="3:9" x14ac:dyDescent="0.25">
      <c r="C1041" s="147"/>
      <c r="D1041" s="147"/>
      <c r="E1041" s="147"/>
      <c r="F1041" s="153"/>
      <c r="G1041" s="144">
        <f t="shared" ref="G1041:G1072" si="32">+E1041*F1041</f>
        <v>0</v>
      </c>
      <c r="H1041" s="120"/>
      <c r="I1041" s="144">
        <f>+G1041-H1041</f>
        <v>0</v>
      </c>
    </row>
    <row r="1042" spans="3:9" x14ac:dyDescent="0.25">
      <c r="C1042" s="147"/>
      <c r="D1042" s="147"/>
      <c r="E1042" s="147"/>
      <c r="F1042" s="153"/>
      <c r="G1042" s="144">
        <f t="shared" si="32"/>
        <v>0</v>
      </c>
      <c r="H1042" s="120"/>
      <c r="I1042" s="144">
        <f t="shared" ref="I1042:I1105" si="33">+G1042-H1042</f>
        <v>0</v>
      </c>
    </row>
    <row r="1043" spans="3:9" x14ac:dyDescent="0.25">
      <c r="C1043" s="147"/>
      <c r="D1043" s="147"/>
      <c r="E1043" s="147"/>
      <c r="F1043" s="153"/>
      <c r="G1043" s="144">
        <f t="shared" si="32"/>
        <v>0</v>
      </c>
      <c r="H1043" s="120"/>
      <c r="I1043" s="144">
        <f t="shared" si="33"/>
        <v>0</v>
      </c>
    </row>
    <row r="1044" spans="3:9" x14ac:dyDescent="0.25">
      <c r="C1044" s="147"/>
      <c r="D1044" s="147"/>
      <c r="E1044" s="147"/>
      <c r="F1044" s="153"/>
      <c r="G1044" s="144">
        <f t="shared" si="32"/>
        <v>0</v>
      </c>
      <c r="H1044" s="120"/>
      <c r="I1044" s="144">
        <f t="shared" si="33"/>
        <v>0</v>
      </c>
    </row>
    <row r="1045" spans="3:9" x14ac:dyDescent="0.25">
      <c r="C1045" s="147"/>
      <c r="D1045" s="147"/>
      <c r="E1045" s="147"/>
      <c r="F1045" s="153"/>
      <c r="G1045" s="144">
        <f t="shared" si="32"/>
        <v>0</v>
      </c>
      <c r="H1045" s="120"/>
      <c r="I1045" s="144">
        <f t="shared" si="33"/>
        <v>0</v>
      </c>
    </row>
    <row r="1046" spans="3:9" x14ac:dyDescent="0.25">
      <c r="C1046" s="147"/>
      <c r="D1046" s="147"/>
      <c r="E1046" s="147"/>
      <c r="F1046" s="153"/>
      <c r="G1046" s="144">
        <f t="shared" si="32"/>
        <v>0</v>
      </c>
      <c r="H1046" s="120"/>
      <c r="I1046" s="144">
        <f t="shared" si="33"/>
        <v>0</v>
      </c>
    </row>
    <row r="1047" spans="3:9" x14ac:dyDescent="0.25">
      <c r="C1047" s="147"/>
      <c r="D1047" s="147"/>
      <c r="E1047" s="147"/>
      <c r="F1047" s="153"/>
      <c r="G1047" s="144">
        <f t="shared" si="32"/>
        <v>0</v>
      </c>
      <c r="H1047" s="120"/>
      <c r="I1047" s="144">
        <f t="shared" si="33"/>
        <v>0</v>
      </c>
    </row>
    <row r="1048" spans="3:9" x14ac:dyDescent="0.25">
      <c r="C1048" s="147"/>
      <c r="D1048" s="147"/>
      <c r="E1048" s="147"/>
      <c r="F1048" s="153"/>
      <c r="G1048" s="144">
        <f t="shared" si="32"/>
        <v>0</v>
      </c>
      <c r="H1048" s="120"/>
      <c r="I1048" s="144">
        <f t="shared" si="33"/>
        <v>0</v>
      </c>
    </row>
    <row r="1049" spans="3:9" x14ac:dyDescent="0.25">
      <c r="C1049" s="147"/>
      <c r="D1049" s="147"/>
      <c r="E1049" s="147"/>
      <c r="F1049" s="153"/>
      <c r="G1049" s="144">
        <f t="shared" si="32"/>
        <v>0</v>
      </c>
      <c r="H1049" s="120"/>
      <c r="I1049" s="144">
        <f t="shared" si="33"/>
        <v>0</v>
      </c>
    </row>
    <row r="1050" spans="3:9" x14ac:dyDescent="0.25">
      <c r="C1050" s="147"/>
      <c r="D1050" s="147"/>
      <c r="E1050" s="147"/>
      <c r="F1050" s="153"/>
      <c r="G1050" s="144">
        <f t="shared" si="32"/>
        <v>0</v>
      </c>
      <c r="H1050" s="120"/>
      <c r="I1050" s="144">
        <f t="shared" si="33"/>
        <v>0</v>
      </c>
    </row>
    <row r="1051" spans="3:9" x14ac:dyDescent="0.25">
      <c r="C1051" s="147"/>
      <c r="D1051" s="147"/>
      <c r="E1051" s="147"/>
      <c r="F1051" s="153"/>
      <c r="G1051" s="144">
        <f t="shared" si="32"/>
        <v>0</v>
      </c>
      <c r="H1051" s="120"/>
      <c r="I1051" s="144">
        <f t="shared" si="33"/>
        <v>0</v>
      </c>
    </row>
    <row r="1052" spans="3:9" x14ac:dyDescent="0.25">
      <c r="C1052" s="147"/>
      <c r="D1052" s="147"/>
      <c r="E1052" s="147"/>
      <c r="F1052" s="153"/>
      <c r="G1052" s="144">
        <f t="shared" si="32"/>
        <v>0</v>
      </c>
      <c r="H1052" s="120"/>
      <c r="I1052" s="144">
        <f t="shared" si="33"/>
        <v>0</v>
      </c>
    </row>
    <row r="1053" spans="3:9" x14ac:dyDescent="0.25">
      <c r="C1053" s="147"/>
      <c r="D1053" s="147"/>
      <c r="E1053" s="147"/>
      <c r="F1053" s="153"/>
      <c r="G1053" s="144">
        <f t="shared" si="32"/>
        <v>0</v>
      </c>
      <c r="H1053" s="120"/>
      <c r="I1053" s="144">
        <f t="shared" si="33"/>
        <v>0</v>
      </c>
    </row>
    <row r="1054" spans="3:9" x14ac:dyDescent="0.25">
      <c r="C1054" s="147"/>
      <c r="D1054" s="147"/>
      <c r="E1054" s="147"/>
      <c r="F1054" s="153"/>
      <c r="G1054" s="144">
        <f t="shared" si="32"/>
        <v>0</v>
      </c>
      <c r="H1054" s="120"/>
      <c r="I1054" s="144">
        <f t="shared" si="33"/>
        <v>0</v>
      </c>
    </row>
    <row r="1055" spans="3:9" x14ac:dyDescent="0.25">
      <c r="C1055" s="147"/>
      <c r="D1055" s="147"/>
      <c r="E1055" s="147"/>
      <c r="F1055" s="153"/>
      <c r="G1055" s="144">
        <f t="shared" si="32"/>
        <v>0</v>
      </c>
      <c r="H1055" s="120"/>
      <c r="I1055" s="144">
        <f t="shared" si="33"/>
        <v>0</v>
      </c>
    </row>
    <row r="1056" spans="3:9" x14ac:dyDescent="0.25">
      <c r="C1056" s="147"/>
      <c r="D1056" s="147"/>
      <c r="E1056" s="147"/>
      <c r="F1056" s="153"/>
      <c r="G1056" s="144">
        <f t="shared" si="32"/>
        <v>0</v>
      </c>
      <c r="H1056" s="120"/>
      <c r="I1056" s="144">
        <f t="shared" si="33"/>
        <v>0</v>
      </c>
    </row>
    <row r="1057" spans="3:9" x14ac:dyDescent="0.25">
      <c r="C1057" s="147"/>
      <c r="D1057" s="147"/>
      <c r="E1057" s="147"/>
      <c r="F1057" s="153"/>
      <c r="G1057" s="144">
        <f t="shared" si="32"/>
        <v>0</v>
      </c>
      <c r="H1057" s="120"/>
      <c r="I1057" s="144">
        <f t="shared" si="33"/>
        <v>0</v>
      </c>
    </row>
    <row r="1058" spans="3:9" x14ac:dyDescent="0.25">
      <c r="C1058" s="147"/>
      <c r="D1058" s="147"/>
      <c r="E1058" s="147"/>
      <c r="F1058" s="153"/>
      <c r="G1058" s="144">
        <f t="shared" si="32"/>
        <v>0</v>
      </c>
      <c r="H1058" s="120"/>
      <c r="I1058" s="144">
        <f t="shared" si="33"/>
        <v>0</v>
      </c>
    </row>
    <row r="1059" spans="3:9" x14ac:dyDescent="0.25">
      <c r="C1059" s="147"/>
      <c r="D1059" s="147"/>
      <c r="E1059" s="147"/>
      <c r="F1059" s="153"/>
      <c r="G1059" s="144">
        <f t="shared" si="32"/>
        <v>0</v>
      </c>
      <c r="H1059" s="120"/>
      <c r="I1059" s="144">
        <f t="shared" si="33"/>
        <v>0</v>
      </c>
    </row>
    <row r="1060" spans="3:9" x14ac:dyDescent="0.25">
      <c r="C1060" s="147"/>
      <c r="D1060" s="147"/>
      <c r="E1060" s="147"/>
      <c r="F1060" s="153"/>
      <c r="G1060" s="144">
        <f t="shared" si="32"/>
        <v>0</v>
      </c>
      <c r="H1060" s="120"/>
      <c r="I1060" s="144">
        <f t="shared" si="33"/>
        <v>0</v>
      </c>
    </row>
    <row r="1061" spans="3:9" x14ac:dyDescent="0.25">
      <c r="C1061" s="147"/>
      <c r="D1061" s="147"/>
      <c r="E1061" s="147"/>
      <c r="F1061" s="153"/>
      <c r="G1061" s="144">
        <f t="shared" si="32"/>
        <v>0</v>
      </c>
      <c r="H1061" s="120"/>
      <c r="I1061" s="144">
        <f t="shared" si="33"/>
        <v>0</v>
      </c>
    </row>
    <row r="1062" spans="3:9" x14ac:dyDescent="0.25">
      <c r="C1062" s="147"/>
      <c r="D1062" s="147"/>
      <c r="E1062" s="147"/>
      <c r="F1062" s="153"/>
      <c r="G1062" s="144">
        <f t="shared" si="32"/>
        <v>0</v>
      </c>
      <c r="H1062" s="120"/>
      <c r="I1062" s="144">
        <f t="shared" si="33"/>
        <v>0</v>
      </c>
    </row>
    <row r="1063" spans="3:9" x14ac:dyDescent="0.25">
      <c r="C1063" s="147"/>
      <c r="D1063" s="147"/>
      <c r="E1063" s="147"/>
      <c r="F1063" s="153"/>
      <c r="G1063" s="144">
        <f t="shared" si="32"/>
        <v>0</v>
      </c>
      <c r="H1063" s="120"/>
      <c r="I1063" s="144">
        <f t="shared" si="33"/>
        <v>0</v>
      </c>
    </row>
    <row r="1064" spans="3:9" x14ac:dyDescent="0.25">
      <c r="C1064" s="147"/>
      <c r="D1064" s="147"/>
      <c r="E1064" s="147"/>
      <c r="F1064" s="153"/>
      <c r="G1064" s="144">
        <f t="shared" si="32"/>
        <v>0</v>
      </c>
      <c r="H1064" s="120"/>
      <c r="I1064" s="144">
        <f t="shared" si="33"/>
        <v>0</v>
      </c>
    </row>
    <row r="1065" spans="3:9" x14ac:dyDescent="0.25">
      <c r="C1065" s="147"/>
      <c r="D1065" s="147"/>
      <c r="E1065" s="147"/>
      <c r="F1065" s="153"/>
      <c r="G1065" s="144">
        <f t="shared" si="32"/>
        <v>0</v>
      </c>
      <c r="H1065" s="120"/>
      <c r="I1065" s="144">
        <f t="shared" si="33"/>
        <v>0</v>
      </c>
    </row>
    <row r="1066" spans="3:9" x14ac:dyDescent="0.25">
      <c r="C1066" s="147"/>
      <c r="D1066" s="147"/>
      <c r="E1066" s="147"/>
      <c r="F1066" s="153"/>
      <c r="G1066" s="144">
        <f t="shared" si="32"/>
        <v>0</v>
      </c>
      <c r="H1066" s="120"/>
      <c r="I1066" s="144">
        <f t="shared" si="33"/>
        <v>0</v>
      </c>
    </row>
    <row r="1067" spans="3:9" x14ac:dyDescent="0.25">
      <c r="C1067" s="147"/>
      <c r="D1067" s="147"/>
      <c r="E1067" s="147"/>
      <c r="F1067" s="153"/>
      <c r="G1067" s="144">
        <f t="shared" si="32"/>
        <v>0</v>
      </c>
      <c r="H1067" s="120"/>
      <c r="I1067" s="144">
        <f t="shared" si="33"/>
        <v>0</v>
      </c>
    </row>
    <row r="1068" spans="3:9" x14ac:dyDescent="0.25">
      <c r="C1068" s="147"/>
      <c r="D1068" s="147"/>
      <c r="E1068" s="147"/>
      <c r="F1068" s="153"/>
      <c r="G1068" s="144">
        <f t="shared" si="32"/>
        <v>0</v>
      </c>
      <c r="H1068" s="120"/>
      <c r="I1068" s="144">
        <f t="shared" si="33"/>
        <v>0</v>
      </c>
    </row>
    <row r="1069" spans="3:9" x14ac:dyDescent="0.25">
      <c r="C1069" s="147"/>
      <c r="D1069" s="147"/>
      <c r="E1069" s="147"/>
      <c r="F1069" s="153"/>
      <c r="G1069" s="144">
        <f t="shared" si="32"/>
        <v>0</v>
      </c>
      <c r="H1069" s="120"/>
      <c r="I1069" s="144">
        <f t="shared" si="33"/>
        <v>0</v>
      </c>
    </row>
    <row r="1070" spans="3:9" x14ac:dyDescent="0.25">
      <c r="C1070" s="147"/>
      <c r="D1070" s="147"/>
      <c r="E1070" s="147"/>
      <c r="F1070" s="153"/>
      <c r="G1070" s="144">
        <f t="shared" si="32"/>
        <v>0</v>
      </c>
      <c r="H1070" s="120"/>
      <c r="I1070" s="144">
        <f t="shared" si="33"/>
        <v>0</v>
      </c>
    </row>
    <row r="1071" spans="3:9" x14ac:dyDescent="0.25">
      <c r="C1071" s="147"/>
      <c r="D1071" s="147"/>
      <c r="E1071" s="147"/>
      <c r="F1071" s="153"/>
      <c r="G1071" s="144">
        <f t="shared" si="32"/>
        <v>0</v>
      </c>
      <c r="H1071" s="120"/>
      <c r="I1071" s="144">
        <f t="shared" si="33"/>
        <v>0</v>
      </c>
    </row>
    <row r="1072" spans="3:9" x14ac:dyDescent="0.25">
      <c r="C1072" s="147"/>
      <c r="D1072" s="147"/>
      <c r="E1072" s="147"/>
      <c r="F1072" s="153"/>
      <c r="G1072" s="144">
        <f t="shared" si="32"/>
        <v>0</v>
      </c>
      <c r="H1072" s="120"/>
      <c r="I1072" s="144">
        <f t="shared" si="33"/>
        <v>0</v>
      </c>
    </row>
    <row r="1073" spans="3:9" x14ac:dyDescent="0.25">
      <c r="C1073" s="147"/>
      <c r="D1073" s="147"/>
      <c r="E1073" s="147"/>
      <c r="F1073" s="153"/>
      <c r="G1073" s="144">
        <f t="shared" ref="G1073:G1104" si="34">+E1073*F1073</f>
        <v>0</v>
      </c>
      <c r="H1073" s="120"/>
      <c r="I1073" s="144">
        <f t="shared" si="33"/>
        <v>0</v>
      </c>
    </row>
    <row r="1074" spans="3:9" x14ac:dyDescent="0.25">
      <c r="C1074" s="147"/>
      <c r="D1074" s="147"/>
      <c r="E1074" s="147"/>
      <c r="F1074" s="153"/>
      <c r="G1074" s="144">
        <f t="shared" si="34"/>
        <v>0</v>
      </c>
      <c r="H1074" s="120"/>
      <c r="I1074" s="144">
        <f t="shared" si="33"/>
        <v>0</v>
      </c>
    </row>
    <row r="1075" spans="3:9" x14ac:dyDescent="0.25">
      <c r="C1075" s="147"/>
      <c r="D1075" s="147"/>
      <c r="E1075" s="147"/>
      <c r="F1075" s="153"/>
      <c r="G1075" s="144">
        <f t="shared" si="34"/>
        <v>0</v>
      </c>
      <c r="H1075" s="120"/>
      <c r="I1075" s="144">
        <f t="shared" si="33"/>
        <v>0</v>
      </c>
    </row>
    <row r="1076" spans="3:9" x14ac:dyDescent="0.25">
      <c r="C1076" s="147"/>
      <c r="D1076" s="147"/>
      <c r="E1076" s="147"/>
      <c r="F1076" s="153"/>
      <c r="G1076" s="144">
        <f t="shared" si="34"/>
        <v>0</v>
      </c>
      <c r="H1076" s="120"/>
      <c r="I1076" s="144">
        <f t="shared" si="33"/>
        <v>0</v>
      </c>
    </row>
    <row r="1077" spans="3:9" x14ac:dyDescent="0.25">
      <c r="C1077" s="147"/>
      <c r="D1077" s="147"/>
      <c r="E1077" s="147"/>
      <c r="F1077" s="153"/>
      <c r="G1077" s="144">
        <f t="shared" si="34"/>
        <v>0</v>
      </c>
      <c r="H1077" s="120"/>
      <c r="I1077" s="144">
        <f t="shared" si="33"/>
        <v>0</v>
      </c>
    </row>
    <row r="1078" spans="3:9" x14ac:dyDescent="0.25">
      <c r="C1078" s="147"/>
      <c r="D1078" s="147"/>
      <c r="E1078" s="147"/>
      <c r="F1078" s="153"/>
      <c r="G1078" s="144">
        <f t="shared" si="34"/>
        <v>0</v>
      </c>
      <c r="H1078" s="120"/>
      <c r="I1078" s="144">
        <f t="shared" si="33"/>
        <v>0</v>
      </c>
    </row>
    <row r="1079" spans="3:9" x14ac:dyDescent="0.25">
      <c r="C1079" s="147"/>
      <c r="D1079" s="147"/>
      <c r="E1079" s="147"/>
      <c r="F1079" s="153"/>
      <c r="G1079" s="144">
        <f t="shared" si="34"/>
        <v>0</v>
      </c>
      <c r="H1079" s="120"/>
      <c r="I1079" s="144">
        <f t="shared" si="33"/>
        <v>0</v>
      </c>
    </row>
    <row r="1080" spans="3:9" x14ac:dyDescent="0.25">
      <c r="C1080" s="147"/>
      <c r="D1080" s="147"/>
      <c r="E1080" s="147"/>
      <c r="F1080" s="153"/>
      <c r="G1080" s="144">
        <f t="shared" si="34"/>
        <v>0</v>
      </c>
      <c r="H1080" s="120"/>
      <c r="I1080" s="144">
        <f t="shared" si="33"/>
        <v>0</v>
      </c>
    </row>
    <row r="1081" spans="3:9" x14ac:dyDescent="0.25">
      <c r="C1081" s="147"/>
      <c r="D1081" s="147"/>
      <c r="E1081" s="147"/>
      <c r="F1081" s="153"/>
      <c r="G1081" s="144">
        <f t="shared" si="34"/>
        <v>0</v>
      </c>
      <c r="H1081" s="120"/>
      <c r="I1081" s="144">
        <f t="shared" si="33"/>
        <v>0</v>
      </c>
    </row>
    <row r="1082" spans="3:9" x14ac:dyDescent="0.25">
      <c r="C1082" s="147"/>
      <c r="D1082" s="147"/>
      <c r="E1082" s="147"/>
      <c r="F1082" s="153"/>
      <c r="G1082" s="144">
        <f t="shared" si="34"/>
        <v>0</v>
      </c>
      <c r="H1082" s="120"/>
      <c r="I1082" s="144">
        <f t="shared" si="33"/>
        <v>0</v>
      </c>
    </row>
    <row r="1083" spans="3:9" x14ac:dyDescent="0.25">
      <c r="C1083" s="147"/>
      <c r="D1083" s="147"/>
      <c r="E1083" s="147"/>
      <c r="F1083" s="153"/>
      <c r="G1083" s="144">
        <f t="shared" si="34"/>
        <v>0</v>
      </c>
      <c r="H1083" s="120"/>
      <c r="I1083" s="144">
        <f t="shared" si="33"/>
        <v>0</v>
      </c>
    </row>
    <row r="1084" spans="3:9" x14ac:dyDescent="0.25">
      <c r="C1084" s="147"/>
      <c r="D1084" s="147"/>
      <c r="E1084" s="147"/>
      <c r="F1084" s="153"/>
      <c r="G1084" s="144">
        <f t="shared" si="34"/>
        <v>0</v>
      </c>
      <c r="H1084" s="120"/>
      <c r="I1084" s="144">
        <f t="shared" si="33"/>
        <v>0</v>
      </c>
    </row>
    <row r="1085" spans="3:9" x14ac:dyDescent="0.25">
      <c r="C1085" s="147"/>
      <c r="D1085" s="147"/>
      <c r="E1085" s="147"/>
      <c r="F1085" s="153"/>
      <c r="G1085" s="144">
        <f t="shared" si="34"/>
        <v>0</v>
      </c>
      <c r="H1085" s="120"/>
      <c r="I1085" s="144">
        <f t="shared" si="33"/>
        <v>0</v>
      </c>
    </row>
    <row r="1086" spans="3:9" x14ac:dyDescent="0.25">
      <c r="C1086" s="147"/>
      <c r="D1086" s="147"/>
      <c r="E1086" s="147"/>
      <c r="F1086" s="153"/>
      <c r="G1086" s="144">
        <f t="shared" si="34"/>
        <v>0</v>
      </c>
      <c r="H1086" s="120"/>
      <c r="I1086" s="144">
        <f t="shared" si="33"/>
        <v>0</v>
      </c>
    </row>
    <row r="1087" spans="3:9" x14ac:dyDescent="0.25">
      <c r="C1087" s="147"/>
      <c r="D1087" s="147"/>
      <c r="E1087" s="147"/>
      <c r="F1087" s="153"/>
      <c r="G1087" s="144">
        <f t="shared" si="34"/>
        <v>0</v>
      </c>
      <c r="H1087" s="120"/>
      <c r="I1087" s="144">
        <f t="shared" si="33"/>
        <v>0</v>
      </c>
    </row>
    <row r="1088" spans="3:9" x14ac:dyDescent="0.25">
      <c r="C1088" s="147"/>
      <c r="D1088" s="147"/>
      <c r="E1088" s="147"/>
      <c r="F1088" s="153"/>
      <c r="G1088" s="144">
        <f t="shared" si="34"/>
        <v>0</v>
      </c>
      <c r="H1088" s="120"/>
      <c r="I1088" s="144">
        <f t="shared" si="33"/>
        <v>0</v>
      </c>
    </row>
    <row r="1089" spans="3:9" x14ac:dyDescent="0.25">
      <c r="C1089" s="147"/>
      <c r="D1089" s="147"/>
      <c r="E1089" s="147"/>
      <c r="F1089" s="153"/>
      <c r="G1089" s="144">
        <f t="shared" si="34"/>
        <v>0</v>
      </c>
      <c r="H1089" s="120"/>
      <c r="I1089" s="144">
        <f t="shared" si="33"/>
        <v>0</v>
      </c>
    </row>
    <row r="1090" spans="3:9" x14ac:dyDescent="0.25">
      <c r="C1090" s="147"/>
      <c r="D1090" s="147"/>
      <c r="E1090" s="147"/>
      <c r="F1090" s="153"/>
      <c r="G1090" s="144">
        <f t="shared" si="34"/>
        <v>0</v>
      </c>
      <c r="H1090" s="120"/>
      <c r="I1090" s="144">
        <f t="shared" si="33"/>
        <v>0</v>
      </c>
    </row>
    <row r="1091" spans="3:9" x14ac:dyDescent="0.25">
      <c r="C1091" s="147"/>
      <c r="D1091" s="147"/>
      <c r="E1091" s="147"/>
      <c r="F1091" s="153"/>
      <c r="G1091" s="144">
        <f t="shared" si="34"/>
        <v>0</v>
      </c>
      <c r="H1091" s="120"/>
      <c r="I1091" s="144">
        <f t="shared" si="33"/>
        <v>0</v>
      </c>
    </row>
    <row r="1092" spans="3:9" x14ac:dyDescent="0.25">
      <c r="C1092" s="147"/>
      <c r="D1092" s="147"/>
      <c r="E1092" s="147"/>
      <c r="F1092" s="153"/>
      <c r="G1092" s="144">
        <f t="shared" si="34"/>
        <v>0</v>
      </c>
      <c r="H1092" s="120"/>
      <c r="I1092" s="144">
        <f t="shared" si="33"/>
        <v>0</v>
      </c>
    </row>
    <row r="1093" spans="3:9" x14ac:dyDescent="0.25">
      <c r="C1093" s="147"/>
      <c r="D1093" s="147"/>
      <c r="E1093" s="147"/>
      <c r="F1093" s="153"/>
      <c r="G1093" s="144">
        <f t="shared" si="34"/>
        <v>0</v>
      </c>
      <c r="H1093" s="120"/>
      <c r="I1093" s="144">
        <f t="shared" si="33"/>
        <v>0</v>
      </c>
    </row>
    <row r="1094" spans="3:9" x14ac:dyDescent="0.25">
      <c r="C1094" s="147"/>
      <c r="D1094" s="147"/>
      <c r="E1094" s="147"/>
      <c r="F1094" s="153"/>
      <c r="G1094" s="144">
        <f t="shared" si="34"/>
        <v>0</v>
      </c>
      <c r="H1094" s="120"/>
      <c r="I1094" s="144">
        <f t="shared" si="33"/>
        <v>0</v>
      </c>
    </row>
    <row r="1095" spans="3:9" x14ac:dyDescent="0.25">
      <c r="C1095" s="147"/>
      <c r="D1095" s="147"/>
      <c r="E1095" s="147"/>
      <c r="F1095" s="153"/>
      <c r="G1095" s="144">
        <f t="shared" si="34"/>
        <v>0</v>
      </c>
      <c r="H1095" s="120"/>
      <c r="I1095" s="144">
        <f t="shared" si="33"/>
        <v>0</v>
      </c>
    </row>
    <row r="1096" spans="3:9" x14ac:dyDescent="0.25">
      <c r="C1096" s="147"/>
      <c r="D1096" s="147"/>
      <c r="E1096" s="147"/>
      <c r="F1096" s="153"/>
      <c r="G1096" s="144">
        <f t="shared" si="34"/>
        <v>0</v>
      </c>
      <c r="H1096" s="120"/>
      <c r="I1096" s="144">
        <f t="shared" si="33"/>
        <v>0</v>
      </c>
    </row>
    <row r="1097" spans="3:9" x14ac:dyDescent="0.25">
      <c r="C1097" s="147"/>
      <c r="D1097" s="147"/>
      <c r="E1097" s="147"/>
      <c r="F1097" s="153"/>
      <c r="G1097" s="144">
        <f t="shared" si="34"/>
        <v>0</v>
      </c>
      <c r="H1097" s="120"/>
      <c r="I1097" s="144">
        <f t="shared" si="33"/>
        <v>0</v>
      </c>
    </row>
    <row r="1098" spans="3:9" x14ac:dyDescent="0.25">
      <c r="C1098" s="147"/>
      <c r="D1098" s="147"/>
      <c r="E1098" s="147"/>
      <c r="F1098" s="153"/>
      <c r="G1098" s="144">
        <f t="shared" si="34"/>
        <v>0</v>
      </c>
      <c r="H1098" s="120"/>
      <c r="I1098" s="144">
        <f t="shared" si="33"/>
        <v>0</v>
      </c>
    </row>
    <row r="1099" spans="3:9" x14ac:dyDescent="0.25">
      <c r="C1099" s="147"/>
      <c r="D1099" s="147"/>
      <c r="E1099" s="147"/>
      <c r="F1099" s="153"/>
      <c r="G1099" s="144">
        <f t="shared" si="34"/>
        <v>0</v>
      </c>
      <c r="H1099" s="120"/>
      <c r="I1099" s="144">
        <f t="shared" si="33"/>
        <v>0</v>
      </c>
    </row>
    <row r="1100" spans="3:9" x14ac:dyDescent="0.25">
      <c r="C1100" s="147"/>
      <c r="D1100" s="147"/>
      <c r="E1100" s="147"/>
      <c r="F1100" s="153"/>
      <c r="G1100" s="144">
        <f t="shared" si="34"/>
        <v>0</v>
      </c>
      <c r="H1100" s="120"/>
      <c r="I1100" s="144">
        <f t="shared" si="33"/>
        <v>0</v>
      </c>
    </row>
    <row r="1101" spans="3:9" x14ac:dyDescent="0.25">
      <c r="C1101" s="147"/>
      <c r="D1101" s="147"/>
      <c r="E1101" s="147"/>
      <c r="F1101" s="153"/>
      <c r="G1101" s="144">
        <f t="shared" si="34"/>
        <v>0</v>
      </c>
      <c r="H1101" s="120"/>
      <c r="I1101" s="144">
        <f t="shared" si="33"/>
        <v>0</v>
      </c>
    </row>
    <row r="1102" spans="3:9" x14ac:dyDescent="0.25">
      <c r="C1102" s="147"/>
      <c r="D1102" s="147"/>
      <c r="E1102" s="147"/>
      <c r="F1102" s="153"/>
      <c r="G1102" s="144">
        <f t="shared" si="34"/>
        <v>0</v>
      </c>
      <c r="H1102" s="120"/>
      <c r="I1102" s="144">
        <f t="shared" si="33"/>
        <v>0</v>
      </c>
    </row>
    <row r="1103" spans="3:9" x14ac:dyDescent="0.25">
      <c r="C1103" s="147"/>
      <c r="D1103" s="147"/>
      <c r="E1103" s="147"/>
      <c r="F1103" s="153"/>
      <c r="G1103" s="144">
        <f t="shared" si="34"/>
        <v>0</v>
      </c>
      <c r="H1103" s="120"/>
      <c r="I1103" s="144">
        <f t="shared" si="33"/>
        <v>0</v>
      </c>
    </row>
    <row r="1104" spans="3:9" x14ac:dyDescent="0.25">
      <c r="C1104" s="147"/>
      <c r="D1104" s="147"/>
      <c r="E1104" s="147"/>
      <c r="F1104" s="153"/>
      <c r="G1104" s="144">
        <f t="shared" si="34"/>
        <v>0</v>
      </c>
      <c r="H1104" s="120"/>
      <c r="I1104" s="144">
        <f t="shared" si="33"/>
        <v>0</v>
      </c>
    </row>
    <row r="1105" spans="3:9" x14ac:dyDescent="0.25">
      <c r="C1105" s="147"/>
      <c r="D1105" s="147"/>
      <c r="E1105" s="147"/>
      <c r="F1105" s="153"/>
      <c r="G1105" s="144">
        <f t="shared" ref="G1105:G1136" si="35">+E1105*F1105</f>
        <v>0</v>
      </c>
      <c r="H1105" s="120"/>
      <c r="I1105" s="144">
        <f t="shared" si="33"/>
        <v>0</v>
      </c>
    </row>
    <row r="1106" spans="3:9" x14ac:dyDescent="0.25">
      <c r="C1106" s="147"/>
      <c r="D1106" s="147"/>
      <c r="E1106" s="147"/>
      <c r="F1106" s="153"/>
      <c r="G1106" s="144">
        <f t="shared" si="35"/>
        <v>0</v>
      </c>
      <c r="H1106" s="120"/>
      <c r="I1106" s="144">
        <f t="shared" ref="I1106:I1169" si="36">+G1106-H1106</f>
        <v>0</v>
      </c>
    </row>
    <row r="1107" spans="3:9" x14ac:dyDescent="0.25">
      <c r="C1107" s="147"/>
      <c r="D1107" s="147"/>
      <c r="E1107" s="147"/>
      <c r="F1107" s="153"/>
      <c r="G1107" s="144">
        <f t="shared" si="35"/>
        <v>0</v>
      </c>
      <c r="H1107" s="120"/>
      <c r="I1107" s="144">
        <f t="shared" si="36"/>
        <v>0</v>
      </c>
    </row>
    <row r="1108" spans="3:9" x14ac:dyDescent="0.25">
      <c r="C1108" s="147"/>
      <c r="D1108" s="147"/>
      <c r="E1108" s="147"/>
      <c r="F1108" s="153"/>
      <c r="G1108" s="144">
        <f t="shared" si="35"/>
        <v>0</v>
      </c>
      <c r="H1108" s="120"/>
      <c r="I1108" s="144">
        <f t="shared" si="36"/>
        <v>0</v>
      </c>
    </row>
    <row r="1109" spans="3:9" x14ac:dyDescent="0.25">
      <c r="C1109" s="147"/>
      <c r="D1109" s="147"/>
      <c r="E1109" s="147"/>
      <c r="F1109" s="153"/>
      <c r="G1109" s="144">
        <f t="shared" si="35"/>
        <v>0</v>
      </c>
      <c r="H1109" s="120"/>
      <c r="I1109" s="144">
        <f t="shared" si="36"/>
        <v>0</v>
      </c>
    </row>
    <row r="1110" spans="3:9" x14ac:dyDescent="0.25">
      <c r="C1110" s="147"/>
      <c r="D1110" s="147"/>
      <c r="E1110" s="147"/>
      <c r="F1110" s="153"/>
      <c r="G1110" s="144">
        <f t="shared" si="35"/>
        <v>0</v>
      </c>
      <c r="H1110" s="120"/>
      <c r="I1110" s="144">
        <f t="shared" si="36"/>
        <v>0</v>
      </c>
    </row>
    <row r="1111" spans="3:9" x14ac:dyDescent="0.25">
      <c r="C1111" s="147"/>
      <c r="D1111" s="147"/>
      <c r="E1111" s="147"/>
      <c r="F1111" s="153"/>
      <c r="G1111" s="144">
        <f t="shared" si="35"/>
        <v>0</v>
      </c>
      <c r="H1111" s="120"/>
      <c r="I1111" s="144">
        <f t="shared" si="36"/>
        <v>0</v>
      </c>
    </row>
    <row r="1112" spans="3:9" x14ac:dyDescent="0.25">
      <c r="C1112" s="147"/>
      <c r="D1112" s="147"/>
      <c r="E1112" s="147"/>
      <c r="F1112" s="153"/>
      <c r="G1112" s="144">
        <f t="shared" si="35"/>
        <v>0</v>
      </c>
      <c r="H1112" s="120"/>
      <c r="I1112" s="144">
        <f t="shared" si="36"/>
        <v>0</v>
      </c>
    </row>
    <row r="1113" spans="3:9" x14ac:dyDescent="0.25">
      <c r="C1113" s="147"/>
      <c r="D1113" s="147"/>
      <c r="E1113" s="147"/>
      <c r="F1113" s="153"/>
      <c r="G1113" s="144">
        <f t="shared" si="35"/>
        <v>0</v>
      </c>
      <c r="H1113" s="120"/>
      <c r="I1113" s="144">
        <f t="shared" si="36"/>
        <v>0</v>
      </c>
    </row>
    <row r="1114" spans="3:9" x14ac:dyDescent="0.25">
      <c r="C1114" s="147"/>
      <c r="D1114" s="147"/>
      <c r="E1114" s="147"/>
      <c r="F1114" s="153"/>
      <c r="G1114" s="144">
        <f t="shared" si="35"/>
        <v>0</v>
      </c>
      <c r="H1114" s="120"/>
      <c r="I1114" s="144">
        <f t="shared" si="36"/>
        <v>0</v>
      </c>
    </row>
    <row r="1115" spans="3:9" x14ac:dyDescent="0.25">
      <c r="C1115" s="147"/>
      <c r="D1115" s="147"/>
      <c r="E1115" s="147"/>
      <c r="F1115" s="153"/>
      <c r="G1115" s="144">
        <f t="shared" si="35"/>
        <v>0</v>
      </c>
      <c r="H1115" s="120"/>
      <c r="I1115" s="144">
        <f t="shared" si="36"/>
        <v>0</v>
      </c>
    </row>
    <row r="1116" spans="3:9" x14ac:dyDescent="0.25">
      <c r="C1116" s="147"/>
      <c r="D1116" s="147"/>
      <c r="E1116" s="147"/>
      <c r="F1116" s="153"/>
      <c r="G1116" s="144">
        <f t="shared" si="35"/>
        <v>0</v>
      </c>
      <c r="H1116" s="120"/>
      <c r="I1116" s="144">
        <f t="shared" si="36"/>
        <v>0</v>
      </c>
    </row>
    <row r="1117" spans="3:9" x14ac:dyDescent="0.25">
      <c r="C1117" s="147"/>
      <c r="D1117" s="147"/>
      <c r="E1117" s="147"/>
      <c r="F1117" s="153"/>
      <c r="G1117" s="144">
        <f t="shared" si="35"/>
        <v>0</v>
      </c>
      <c r="H1117" s="120"/>
      <c r="I1117" s="144">
        <f t="shared" si="36"/>
        <v>0</v>
      </c>
    </row>
    <row r="1118" spans="3:9" x14ac:dyDescent="0.25">
      <c r="C1118" s="147"/>
      <c r="D1118" s="147"/>
      <c r="E1118" s="147"/>
      <c r="F1118" s="153"/>
      <c r="G1118" s="144">
        <f t="shared" si="35"/>
        <v>0</v>
      </c>
      <c r="H1118" s="120"/>
      <c r="I1118" s="144">
        <f t="shared" si="36"/>
        <v>0</v>
      </c>
    </row>
    <row r="1119" spans="3:9" x14ac:dyDescent="0.25">
      <c r="C1119" s="147"/>
      <c r="D1119" s="147"/>
      <c r="E1119" s="147"/>
      <c r="F1119" s="153"/>
      <c r="G1119" s="144">
        <f t="shared" si="35"/>
        <v>0</v>
      </c>
      <c r="H1119" s="120"/>
      <c r="I1119" s="144">
        <f t="shared" si="36"/>
        <v>0</v>
      </c>
    </row>
    <row r="1120" spans="3:9" x14ac:dyDescent="0.25">
      <c r="C1120" s="147"/>
      <c r="D1120" s="147"/>
      <c r="E1120" s="147"/>
      <c r="F1120" s="153"/>
      <c r="G1120" s="144">
        <f t="shared" si="35"/>
        <v>0</v>
      </c>
      <c r="H1120" s="120"/>
      <c r="I1120" s="144">
        <f t="shared" si="36"/>
        <v>0</v>
      </c>
    </row>
    <row r="1121" spans="3:9" x14ac:dyDescent="0.25">
      <c r="C1121" s="147"/>
      <c r="D1121" s="147"/>
      <c r="E1121" s="147"/>
      <c r="F1121" s="153"/>
      <c r="G1121" s="144">
        <f t="shared" si="35"/>
        <v>0</v>
      </c>
      <c r="H1121" s="120"/>
      <c r="I1121" s="144">
        <f t="shared" si="36"/>
        <v>0</v>
      </c>
    </row>
    <row r="1122" spans="3:9" x14ac:dyDescent="0.25">
      <c r="C1122" s="147"/>
      <c r="D1122" s="147"/>
      <c r="E1122" s="147"/>
      <c r="F1122" s="153"/>
      <c r="G1122" s="144">
        <f t="shared" si="35"/>
        <v>0</v>
      </c>
      <c r="H1122" s="120"/>
      <c r="I1122" s="144">
        <f t="shared" si="36"/>
        <v>0</v>
      </c>
    </row>
    <row r="1123" spans="3:9" x14ac:dyDescent="0.25">
      <c r="C1123" s="147"/>
      <c r="D1123" s="147"/>
      <c r="E1123" s="147"/>
      <c r="F1123" s="153"/>
      <c r="G1123" s="144">
        <f t="shared" si="35"/>
        <v>0</v>
      </c>
      <c r="H1123" s="120"/>
      <c r="I1123" s="144">
        <f t="shared" si="36"/>
        <v>0</v>
      </c>
    </row>
    <row r="1124" spans="3:9" x14ac:dyDescent="0.25">
      <c r="C1124" s="147"/>
      <c r="D1124" s="147"/>
      <c r="E1124" s="147"/>
      <c r="F1124" s="153"/>
      <c r="G1124" s="144">
        <f t="shared" si="35"/>
        <v>0</v>
      </c>
      <c r="H1124" s="120"/>
      <c r="I1124" s="144">
        <f t="shared" si="36"/>
        <v>0</v>
      </c>
    </row>
    <row r="1125" spans="3:9" x14ac:dyDescent="0.25">
      <c r="C1125" s="147"/>
      <c r="D1125" s="147"/>
      <c r="E1125" s="147"/>
      <c r="F1125" s="153"/>
      <c r="G1125" s="144">
        <f t="shared" si="35"/>
        <v>0</v>
      </c>
      <c r="H1125" s="120"/>
      <c r="I1125" s="144">
        <f t="shared" si="36"/>
        <v>0</v>
      </c>
    </row>
    <row r="1126" spans="3:9" x14ac:dyDescent="0.25">
      <c r="C1126" s="147"/>
      <c r="D1126" s="147"/>
      <c r="E1126" s="147"/>
      <c r="F1126" s="153"/>
      <c r="G1126" s="144">
        <f t="shared" si="35"/>
        <v>0</v>
      </c>
      <c r="H1126" s="120"/>
      <c r="I1126" s="144">
        <f t="shared" si="36"/>
        <v>0</v>
      </c>
    </row>
    <row r="1127" spans="3:9" x14ac:dyDescent="0.25">
      <c r="C1127" s="147"/>
      <c r="D1127" s="147"/>
      <c r="E1127" s="147"/>
      <c r="F1127" s="153"/>
      <c r="G1127" s="144">
        <f t="shared" si="35"/>
        <v>0</v>
      </c>
      <c r="H1127" s="120"/>
      <c r="I1127" s="144">
        <f t="shared" si="36"/>
        <v>0</v>
      </c>
    </row>
    <row r="1128" spans="3:9" x14ac:dyDescent="0.25">
      <c r="C1128" s="147"/>
      <c r="D1128" s="147"/>
      <c r="E1128" s="147"/>
      <c r="F1128" s="153"/>
      <c r="G1128" s="144">
        <f t="shared" si="35"/>
        <v>0</v>
      </c>
      <c r="H1128" s="120"/>
      <c r="I1128" s="144">
        <f t="shared" si="36"/>
        <v>0</v>
      </c>
    </row>
    <row r="1129" spans="3:9" x14ac:dyDescent="0.25">
      <c r="C1129" s="147"/>
      <c r="D1129" s="147"/>
      <c r="E1129" s="147"/>
      <c r="F1129" s="153"/>
      <c r="G1129" s="144">
        <f t="shared" si="35"/>
        <v>0</v>
      </c>
      <c r="H1129" s="120"/>
      <c r="I1129" s="144">
        <f t="shared" si="36"/>
        <v>0</v>
      </c>
    </row>
    <row r="1130" spans="3:9" x14ac:dyDescent="0.25">
      <c r="C1130" s="147"/>
      <c r="D1130" s="147"/>
      <c r="E1130" s="147"/>
      <c r="F1130" s="153"/>
      <c r="G1130" s="144">
        <f t="shared" si="35"/>
        <v>0</v>
      </c>
      <c r="H1130" s="120"/>
      <c r="I1130" s="144">
        <f t="shared" si="36"/>
        <v>0</v>
      </c>
    </row>
    <row r="1131" spans="3:9" x14ac:dyDescent="0.25">
      <c r="C1131" s="147"/>
      <c r="D1131" s="147"/>
      <c r="E1131" s="147"/>
      <c r="F1131" s="153"/>
      <c r="G1131" s="144">
        <f t="shared" si="35"/>
        <v>0</v>
      </c>
      <c r="H1131" s="120"/>
      <c r="I1131" s="144">
        <f t="shared" si="36"/>
        <v>0</v>
      </c>
    </row>
    <row r="1132" spans="3:9" x14ac:dyDescent="0.25">
      <c r="C1132" s="147"/>
      <c r="D1132" s="147"/>
      <c r="E1132" s="147"/>
      <c r="F1132" s="153"/>
      <c r="G1132" s="144">
        <f t="shared" si="35"/>
        <v>0</v>
      </c>
      <c r="H1132" s="120"/>
      <c r="I1132" s="144">
        <f t="shared" si="36"/>
        <v>0</v>
      </c>
    </row>
    <row r="1133" spans="3:9" x14ac:dyDescent="0.25">
      <c r="C1133" s="147"/>
      <c r="D1133" s="147"/>
      <c r="E1133" s="147"/>
      <c r="F1133" s="153"/>
      <c r="G1133" s="144">
        <f t="shared" si="35"/>
        <v>0</v>
      </c>
      <c r="H1133" s="120"/>
      <c r="I1133" s="144">
        <f t="shared" si="36"/>
        <v>0</v>
      </c>
    </row>
    <row r="1134" spans="3:9" x14ac:dyDescent="0.25">
      <c r="C1134" s="147"/>
      <c r="D1134" s="147"/>
      <c r="E1134" s="147"/>
      <c r="F1134" s="153"/>
      <c r="G1134" s="144">
        <f t="shared" si="35"/>
        <v>0</v>
      </c>
      <c r="H1134" s="120"/>
      <c r="I1134" s="144">
        <f t="shared" si="36"/>
        <v>0</v>
      </c>
    </row>
    <row r="1135" spans="3:9" x14ac:dyDescent="0.25">
      <c r="C1135" s="147"/>
      <c r="D1135" s="147"/>
      <c r="E1135" s="147"/>
      <c r="F1135" s="153"/>
      <c r="G1135" s="144">
        <f t="shared" si="35"/>
        <v>0</v>
      </c>
      <c r="H1135" s="120"/>
      <c r="I1135" s="144">
        <f t="shared" si="36"/>
        <v>0</v>
      </c>
    </row>
    <row r="1136" spans="3:9" x14ac:dyDescent="0.25">
      <c r="C1136" s="147"/>
      <c r="D1136" s="147"/>
      <c r="E1136" s="147"/>
      <c r="F1136" s="153"/>
      <c r="G1136" s="144">
        <f t="shared" si="35"/>
        <v>0</v>
      </c>
      <c r="H1136" s="120"/>
      <c r="I1136" s="144">
        <f t="shared" si="36"/>
        <v>0</v>
      </c>
    </row>
    <row r="1137" spans="3:9" x14ac:dyDescent="0.25">
      <c r="C1137" s="147"/>
      <c r="D1137" s="147"/>
      <c r="E1137" s="147"/>
      <c r="F1137" s="153"/>
      <c r="G1137" s="144">
        <f t="shared" ref="G1137:G1168" si="37">+E1137*F1137</f>
        <v>0</v>
      </c>
      <c r="H1137" s="120"/>
      <c r="I1137" s="144">
        <f t="shared" si="36"/>
        <v>0</v>
      </c>
    </row>
    <row r="1138" spans="3:9" x14ac:dyDescent="0.25">
      <c r="C1138" s="147"/>
      <c r="D1138" s="147"/>
      <c r="E1138" s="147"/>
      <c r="F1138" s="153"/>
      <c r="G1138" s="144">
        <f t="shared" si="37"/>
        <v>0</v>
      </c>
      <c r="H1138" s="120"/>
      <c r="I1138" s="144">
        <f t="shared" si="36"/>
        <v>0</v>
      </c>
    </row>
    <row r="1139" spans="3:9" x14ac:dyDescent="0.25">
      <c r="C1139" s="147"/>
      <c r="D1139" s="147"/>
      <c r="E1139" s="147"/>
      <c r="F1139" s="153"/>
      <c r="G1139" s="144">
        <f t="shared" si="37"/>
        <v>0</v>
      </c>
      <c r="H1139" s="120"/>
      <c r="I1139" s="144">
        <f t="shared" si="36"/>
        <v>0</v>
      </c>
    </row>
    <row r="1140" spans="3:9" x14ac:dyDescent="0.25">
      <c r="C1140" s="147"/>
      <c r="D1140" s="147"/>
      <c r="E1140" s="147"/>
      <c r="F1140" s="153"/>
      <c r="G1140" s="144">
        <f t="shared" si="37"/>
        <v>0</v>
      </c>
      <c r="H1140" s="120"/>
      <c r="I1140" s="144">
        <f t="shared" si="36"/>
        <v>0</v>
      </c>
    </row>
    <row r="1141" spans="3:9" x14ac:dyDescent="0.25">
      <c r="C1141" s="147"/>
      <c r="D1141" s="147"/>
      <c r="E1141" s="147"/>
      <c r="F1141" s="153"/>
      <c r="G1141" s="144">
        <f t="shared" si="37"/>
        <v>0</v>
      </c>
      <c r="H1141" s="120"/>
      <c r="I1141" s="144">
        <f t="shared" si="36"/>
        <v>0</v>
      </c>
    </row>
    <row r="1142" spans="3:9" x14ac:dyDescent="0.25">
      <c r="C1142" s="147"/>
      <c r="D1142" s="147"/>
      <c r="E1142" s="147"/>
      <c r="F1142" s="153"/>
      <c r="G1142" s="144">
        <f t="shared" si="37"/>
        <v>0</v>
      </c>
      <c r="H1142" s="120"/>
      <c r="I1142" s="144">
        <f t="shared" si="36"/>
        <v>0</v>
      </c>
    </row>
    <row r="1143" spans="3:9" x14ac:dyDescent="0.25">
      <c r="C1143" s="147"/>
      <c r="D1143" s="147"/>
      <c r="E1143" s="147"/>
      <c r="F1143" s="153"/>
      <c r="G1143" s="144">
        <f t="shared" si="37"/>
        <v>0</v>
      </c>
      <c r="H1143" s="120"/>
      <c r="I1143" s="144">
        <f t="shared" si="36"/>
        <v>0</v>
      </c>
    </row>
    <row r="1144" spans="3:9" x14ac:dyDescent="0.25">
      <c r="C1144" s="147"/>
      <c r="D1144" s="147"/>
      <c r="E1144" s="147"/>
      <c r="F1144" s="153"/>
      <c r="G1144" s="144">
        <f t="shared" si="37"/>
        <v>0</v>
      </c>
      <c r="H1144" s="120"/>
      <c r="I1144" s="144">
        <f t="shared" si="36"/>
        <v>0</v>
      </c>
    </row>
    <row r="1145" spans="3:9" x14ac:dyDescent="0.25">
      <c r="C1145" s="147"/>
      <c r="D1145" s="147"/>
      <c r="E1145" s="147"/>
      <c r="F1145" s="153"/>
      <c r="G1145" s="144">
        <f t="shared" si="37"/>
        <v>0</v>
      </c>
      <c r="H1145" s="120"/>
      <c r="I1145" s="144">
        <f t="shared" si="36"/>
        <v>0</v>
      </c>
    </row>
    <row r="1146" spans="3:9" x14ac:dyDescent="0.25">
      <c r="C1146" s="147"/>
      <c r="D1146" s="147"/>
      <c r="E1146" s="147"/>
      <c r="F1146" s="153"/>
      <c r="G1146" s="144">
        <f t="shared" si="37"/>
        <v>0</v>
      </c>
      <c r="H1146" s="120"/>
      <c r="I1146" s="144">
        <f t="shared" si="36"/>
        <v>0</v>
      </c>
    </row>
    <row r="1147" spans="3:9" x14ac:dyDescent="0.25">
      <c r="C1147" s="147"/>
      <c r="D1147" s="147"/>
      <c r="E1147" s="147"/>
      <c r="F1147" s="153"/>
      <c r="G1147" s="144">
        <f t="shared" si="37"/>
        <v>0</v>
      </c>
      <c r="H1147" s="120"/>
      <c r="I1147" s="144">
        <f t="shared" si="36"/>
        <v>0</v>
      </c>
    </row>
    <row r="1148" spans="3:9" x14ac:dyDescent="0.25">
      <c r="C1148" s="147"/>
      <c r="D1148" s="147"/>
      <c r="E1148" s="147"/>
      <c r="F1148" s="153"/>
      <c r="G1148" s="144">
        <f t="shared" si="37"/>
        <v>0</v>
      </c>
      <c r="H1148" s="120"/>
      <c r="I1148" s="144">
        <f t="shared" si="36"/>
        <v>0</v>
      </c>
    </row>
    <row r="1149" spans="3:9" x14ac:dyDescent="0.25">
      <c r="C1149" s="147"/>
      <c r="D1149" s="147"/>
      <c r="E1149" s="147"/>
      <c r="F1149" s="153"/>
      <c r="G1149" s="144">
        <f t="shared" si="37"/>
        <v>0</v>
      </c>
      <c r="H1149" s="120"/>
      <c r="I1149" s="144">
        <f t="shared" si="36"/>
        <v>0</v>
      </c>
    </row>
    <row r="1150" spans="3:9" x14ac:dyDescent="0.25">
      <c r="C1150" s="147"/>
      <c r="D1150" s="147"/>
      <c r="E1150" s="147"/>
      <c r="F1150" s="153"/>
      <c r="G1150" s="144">
        <f t="shared" si="37"/>
        <v>0</v>
      </c>
      <c r="H1150" s="120"/>
      <c r="I1150" s="144">
        <f t="shared" si="36"/>
        <v>0</v>
      </c>
    </row>
    <row r="1151" spans="3:9" x14ac:dyDescent="0.25">
      <c r="C1151" s="147"/>
      <c r="D1151" s="147"/>
      <c r="E1151" s="147"/>
      <c r="F1151" s="153"/>
      <c r="G1151" s="144">
        <f t="shared" si="37"/>
        <v>0</v>
      </c>
      <c r="H1151" s="120"/>
      <c r="I1151" s="144">
        <f t="shared" si="36"/>
        <v>0</v>
      </c>
    </row>
    <row r="1152" spans="3:9" x14ac:dyDescent="0.25">
      <c r="C1152" s="147"/>
      <c r="D1152" s="147"/>
      <c r="E1152" s="147"/>
      <c r="F1152" s="153"/>
      <c r="G1152" s="144">
        <f t="shared" si="37"/>
        <v>0</v>
      </c>
      <c r="H1152" s="120"/>
      <c r="I1152" s="144">
        <f t="shared" si="36"/>
        <v>0</v>
      </c>
    </row>
    <row r="1153" spans="3:9" x14ac:dyDescent="0.25">
      <c r="C1153" s="147"/>
      <c r="D1153" s="147"/>
      <c r="E1153" s="147"/>
      <c r="F1153" s="153"/>
      <c r="G1153" s="144">
        <f t="shared" si="37"/>
        <v>0</v>
      </c>
      <c r="H1153" s="120"/>
      <c r="I1153" s="144">
        <f t="shared" si="36"/>
        <v>0</v>
      </c>
    </row>
    <row r="1154" spans="3:9" x14ac:dyDescent="0.25">
      <c r="C1154" s="147"/>
      <c r="D1154" s="147"/>
      <c r="E1154" s="147"/>
      <c r="F1154" s="153"/>
      <c r="G1154" s="144">
        <f t="shared" si="37"/>
        <v>0</v>
      </c>
      <c r="H1154" s="120"/>
      <c r="I1154" s="144">
        <f t="shared" si="36"/>
        <v>0</v>
      </c>
    </row>
    <row r="1155" spans="3:9" x14ac:dyDescent="0.25">
      <c r="C1155" s="147"/>
      <c r="D1155" s="147"/>
      <c r="E1155" s="147"/>
      <c r="F1155" s="153"/>
      <c r="G1155" s="144">
        <f t="shared" si="37"/>
        <v>0</v>
      </c>
      <c r="H1155" s="120"/>
      <c r="I1155" s="144">
        <f t="shared" si="36"/>
        <v>0</v>
      </c>
    </row>
    <row r="1156" spans="3:9" x14ac:dyDescent="0.25">
      <c r="C1156" s="147"/>
      <c r="D1156" s="147"/>
      <c r="E1156" s="147"/>
      <c r="F1156" s="153"/>
      <c r="G1156" s="144">
        <f t="shared" si="37"/>
        <v>0</v>
      </c>
      <c r="H1156" s="120"/>
      <c r="I1156" s="144">
        <f t="shared" si="36"/>
        <v>0</v>
      </c>
    </row>
    <row r="1157" spans="3:9" x14ac:dyDescent="0.25">
      <c r="C1157" s="147"/>
      <c r="D1157" s="147"/>
      <c r="E1157" s="147"/>
      <c r="F1157" s="153"/>
      <c r="G1157" s="144">
        <f t="shared" si="37"/>
        <v>0</v>
      </c>
      <c r="H1157" s="120"/>
      <c r="I1157" s="144">
        <f t="shared" si="36"/>
        <v>0</v>
      </c>
    </row>
    <row r="1158" spans="3:9" x14ac:dyDescent="0.25">
      <c r="C1158" s="147"/>
      <c r="D1158" s="147"/>
      <c r="E1158" s="147"/>
      <c r="F1158" s="153"/>
      <c r="G1158" s="144">
        <f t="shared" si="37"/>
        <v>0</v>
      </c>
      <c r="H1158" s="120"/>
      <c r="I1158" s="144">
        <f t="shared" si="36"/>
        <v>0</v>
      </c>
    </row>
    <row r="1159" spans="3:9" x14ac:dyDescent="0.25">
      <c r="C1159" s="147"/>
      <c r="D1159" s="147"/>
      <c r="E1159" s="147"/>
      <c r="F1159" s="153"/>
      <c r="G1159" s="144">
        <f t="shared" si="37"/>
        <v>0</v>
      </c>
      <c r="H1159" s="120"/>
      <c r="I1159" s="144">
        <f t="shared" si="36"/>
        <v>0</v>
      </c>
    </row>
    <row r="1160" spans="3:9" x14ac:dyDescent="0.25">
      <c r="C1160" s="147"/>
      <c r="D1160" s="147"/>
      <c r="E1160" s="147"/>
      <c r="F1160" s="153"/>
      <c r="G1160" s="144">
        <f t="shared" si="37"/>
        <v>0</v>
      </c>
      <c r="H1160" s="120"/>
      <c r="I1160" s="144">
        <f t="shared" si="36"/>
        <v>0</v>
      </c>
    </row>
    <row r="1161" spans="3:9" x14ac:dyDescent="0.25">
      <c r="C1161" s="147"/>
      <c r="D1161" s="147"/>
      <c r="E1161" s="147"/>
      <c r="F1161" s="153"/>
      <c r="G1161" s="144">
        <f t="shared" si="37"/>
        <v>0</v>
      </c>
      <c r="H1161" s="120"/>
      <c r="I1161" s="144">
        <f t="shared" si="36"/>
        <v>0</v>
      </c>
    </row>
    <row r="1162" spans="3:9" x14ac:dyDescent="0.25">
      <c r="C1162" s="147"/>
      <c r="D1162" s="147"/>
      <c r="E1162" s="147"/>
      <c r="F1162" s="153"/>
      <c r="G1162" s="144">
        <f t="shared" si="37"/>
        <v>0</v>
      </c>
      <c r="H1162" s="120"/>
      <c r="I1162" s="144">
        <f t="shared" si="36"/>
        <v>0</v>
      </c>
    </row>
    <row r="1163" spans="3:9" x14ac:dyDescent="0.25">
      <c r="C1163" s="147"/>
      <c r="D1163" s="147"/>
      <c r="E1163" s="147"/>
      <c r="F1163" s="153"/>
      <c r="G1163" s="144">
        <f t="shared" si="37"/>
        <v>0</v>
      </c>
      <c r="H1163" s="120"/>
      <c r="I1163" s="144">
        <f t="shared" si="36"/>
        <v>0</v>
      </c>
    </row>
    <row r="1164" spans="3:9" x14ac:dyDescent="0.25">
      <c r="C1164" s="147"/>
      <c r="D1164" s="147"/>
      <c r="E1164" s="147"/>
      <c r="F1164" s="153"/>
      <c r="G1164" s="144">
        <f t="shared" si="37"/>
        <v>0</v>
      </c>
      <c r="H1164" s="120"/>
      <c r="I1164" s="144">
        <f t="shared" si="36"/>
        <v>0</v>
      </c>
    </row>
    <row r="1165" spans="3:9" x14ac:dyDescent="0.25">
      <c r="C1165" s="147"/>
      <c r="D1165" s="147"/>
      <c r="E1165" s="147"/>
      <c r="F1165" s="153"/>
      <c r="G1165" s="144">
        <f t="shared" si="37"/>
        <v>0</v>
      </c>
      <c r="H1165" s="120"/>
      <c r="I1165" s="144">
        <f t="shared" si="36"/>
        <v>0</v>
      </c>
    </row>
    <row r="1166" spans="3:9" x14ac:dyDescent="0.25">
      <c r="C1166" s="147"/>
      <c r="D1166" s="147"/>
      <c r="E1166" s="147"/>
      <c r="F1166" s="153"/>
      <c r="G1166" s="144">
        <f t="shared" si="37"/>
        <v>0</v>
      </c>
      <c r="H1166" s="120"/>
      <c r="I1166" s="144">
        <f t="shared" si="36"/>
        <v>0</v>
      </c>
    </row>
    <row r="1167" spans="3:9" x14ac:dyDescent="0.25">
      <c r="C1167" s="147"/>
      <c r="D1167" s="147"/>
      <c r="E1167" s="147"/>
      <c r="F1167" s="153"/>
      <c r="G1167" s="144">
        <f t="shared" si="37"/>
        <v>0</v>
      </c>
      <c r="H1167" s="120"/>
      <c r="I1167" s="144">
        <f t="shared" si="36"/>
        <v>0</v>
      </c>
    </row>
    <row r="1168" spans="3:9" x14ac:dyDescent="0.25">
      <c r="C1168" s="147"/>
      <c r="D1168" s="147"/>
      <c r="E1168" s="147"/>
      <c r="F1168" s="153"/>
      <c r="G1168" s="144">
        <f t="shared" si="37"/>
        <v>0</v>
      </c>
      <c r="H1168" s="120"/>
      <c r="I1168" s="144">
        <f t="shared" si="36"/>
        <v>0</v>
      </c>
    </row>
    <row r="1169" spans="3:9" x14ac:dyDescent="0.25">
      <c r="C1169" s="147"/>
      <c r="D1169" s="147"/>
      <c r="E1169" s="147"/>
      <c r="F1169" s="153"/>
      <c r="G1169" s="144">
        <f t="shared" ref="G1169:G1190" si="38">+E1169*F1169</f>
        <v>0</v>
      </c>
      <c r="H1169" s="120"/>
      <c r="I1169" s="144">
        <f t="shared" si="36"/>
        <v>0</v>
      </c>
    </row>
    <row r="1170" spans="3:9" x14ac:dyDescent="0.25">
      <c r="C1170" s="147"/>
      <c r="D1170" s="147"/>
      <c r="E1170" s="147"/>
      <c r="F1170" s="153"/>
      <c r="G1170" s="144">
        <f t="shared" si="38"/>
        <v>0</v>
      </c>
      <c r="H1170" s="120"/>
      <c r="I1170" s="144">
        <f t="shared" ref="I1170:I1190" si="39">+G1170-H1170</f>
        <v>0</v>
      </c>
    </row>
    <row r="1171" spans="3:9" x14ac:dyDescent="0.25">
      <c r="C1171" s="147"/>
      <c r="D1171" s="147"/>
      <c r="E1171" s="147"/>
      <c r="F1171" s="153"/>
      <c r="G1171" s="144">
        <f t="shared" si="38"/>
        <v>0</v>
      </c>
      <c r="H1171" s="120"/>
      <c r="I1171" s="144">
        <f t="shared" si="39"/>
        <v>0</v>
      </c>
    </row>
    <row r="1172" spans="3:9" x14ac:dyDescent="0.25">
      <c r="C1172" s="147"/>
      <c r="D1172" s="147"/>
      <c r="E1172" s="147"/>
      <c r="F1172" s="153"/>
      <c r="G1172" s="144">
        <f t="shared" si="38"/>
        <v>0</v>
      </c>
      <c r="H1172" s="120"/>
      <c r="I1172" s="144">
        <f t="shared" si="39"/>
        <v>0</v>
      </c>
    </row>
    <row r="1173" spans="3:9" x14ac:dyDescent="0.25">
      <c r="C1173" s="147"/>
      <c r="D1173" s="147"/>
      <c r="E1173" s="147"/>
      <c r="F1173" s="153"/>
      <c r="G1173" s="144">
        <f t="shared" si="38"/>
        <v>0</v>
      </c>
      <c r="H1173" s="120"/>
      <c r="I1173" s="144">
        <f t="shared" si="39"/>
        <v>0</v>
      </c>
    </row>
    <row r="1174" spans="3:9" x14ac:dyDescent="0.25">
      <c r="C1174" s="147"/>
      <c r="D1174" s="147"/>
      <c r="E1174" s="147"/>
      <c r="F1174" s="153"/>
      <c r="G1174" s="144">
        <f t="shared" si="38"/>
        <v>0</v>
      </c>
      <c r="H1174" s="120"/>
      <c r="I1174" s="144">
        <f t="shared" si="39"/>
        <v>0</v>
      </c>
    </row>
    <row r="1175" spans="3:9" x14ac:dyDescent="0.25">
      <c r="C1175" s="147"/>
      <c r="D1175" s="147"/>
      <c r="E1175" s="147"/>
      <c r="F1175" s="153"/>
      <c r="G1175" s="144">
        <f t="shared" si="38"/>
        <v>0</v>
      </c>
      <c r="H1175" s="120"/>
      <c r="I1175" s="144">
        <f t="shared" si="39"/>
        <v>0</v>
      </c>
    </row>
    <row r="1176" spans="3:9" x14ac:dyDescent="0.25">
      <c r="C1176" s="147"/>
      <c r="D1176" s="147"/>
      <c r="E1176" s="147"/>
      <c r="F1176" s="153"/>
      <c r="G1176" s="144">
        <f t="shared" si="38"/>
        <v>0</v>
      </c>
      <c r="H1176" s="120"/>
      <c r="I1176" s="144">
        <f t="shared" si="39"/>
        <v>0</v>
      </c>
    </row>
    <row r="1177" spans="3:9" x14ac:dyDescent="0.25">
      <c r="C1177" s="147"/>
      <c r="D1177" s="147"/>
      <c r="E1177" s="147"/>
      <c r="F1177" s="153"/>
      <c r="G1177" s="144">
        <f t="shared" si="38"/>
        <v>0</v>
      </c>
      <c r="H1177" s="120"/>
      <c r="I1177" s="144">
        <f t="shared" si="39"/>
        <v>0</v>
      </c>
    </row>
    <row r="1178" spans="3:9" x14ac:dyDescent="0.25">
      <c r="C1178" s="147"/>
      <c r="D1178" s="147"/>
      <c r="E1178" s="147"/>
      <c r="F1178" s="153"/>
      <c r="G1178" s="144">
        <f t="shared" si="38"/>
        <v>0</v>
      </c>
      <c r="H1178" s="120"/>
      <c r="I1178" s="144">
        <f t="shared" si="39"/>
        <v>0</v>
      </c>
    </row>
    <row r="1179" spans="3:9" x14ac:dyDescent="0.25">
      <c r="C1179" s="147"/>
      <c r="D1179" s="147"/>
      <c r="E1179" s="147"/>
      <c r="F1179" s="153"/>
      <c r="G1179" s="144">
        <f t="shared" si="38"/>
        <v>0</v>
      </c>
      <c r="H1179" s="120"/>
      <c r="I1179" s="144">
        <f t="shared" si="39"/>
        <v>0</v>
      </c>
    </row>
    <row r="1180" spans="3:9" x14ac:dyDescent="0.25">
      <c r="C1180" s="147"/>
      <c r="D1180" s="147"/>
      <c r="E1180" s="147"/>
      <c r="F1180" s="153"/>
      <c r="G1180" s="144">
        <f t="shared" si="38"/>
        <v>0</v>
      </c>
      <c r="H1180" s="120"/>
      <c r="I1180" s="144">
        <f t="shared" si="39"/>
        <v>0</v>
      </c>
    </row>
    <row r="1181" spans="3:9" x14ac:dyDescent="0.25">
      <c r="C1181" s="147"/>
      <c r="D1181" s="147"/>
      <c r="E1181" s="147"/>
      <c r="F1181" s="153"/>
      <c r="G1181" s="144">
        <f t="shared" si="38"/>
        <v>0</v>
      </c>
      <c r="H1181" s="120"/>
      <c r="I1181" s="144">
        <f t="shared" si="39"/>
        <v>0</v>
      </c>
    </row>
    <row r="1182" spans="3:9" x14ac:dyDescent="0.25">
      <c r="C1182" s="147"/>
      <c r="D1182" s="147"/>
      <c r="E1182" s="147"/>
      <c r="F1182" s="153"/>
      <c r="G1182" s="144">
        <f t="shared" si="38"/>
        <v>0</v>
      </c>
      <c r="H1182" s="120"/>
      <c r="I1182" s="144">
        <f t="shared" si="39"/>
        <v>0</v>
      </c>
    </row>
    <row r="1183" spans="3:9" x14ac:dyDescent="0.25">
      <c r="C1183" s="147"/>
      <c r="D1183" s="147"/>
      <c r="E1183" s="147"/>
      <c r="F1183" s="153"/>
      <c r="G1183" s="144">
        <f t="shared" si="38"/>
        <v>0</v>
      </c>
      <c r="H1183" s="120"/>
      <c r="I1183" s="144">
        <f t="shared" si="39"/>
        <v>0</v>
      </c>
    </row>
    <row r="1184" spans="3:9" x14ac:dyDescent="0.25">
      <c r="C1184" s="147"/>
      <c r="D1184" s="147"/>
      <c r="E1184" s="147"/>
      <c r="F1184" s="153"/>
      <c r="G1184" s="144">
        <f t="shared" si="38"/>
        <v>0</v>
      </c>
      <c r="H1184" s="120"/>
      <c r="I1184" s="144">
        <f t="shared" si="39"/>
        <v>0</v>
      </c>
    </row>
    <row r="1185" spans="3:9" x14ac:dyDescent="0.25">
      <c r="C1185" s="147"/>
      <c r="D1185" s="147"/>
      <c r="E1185" s="147"/>
      <c r="F1185" s="153"/>
      <c r="G1185" s="144">
        <f t="shared" si="38"/>
        <v>0</v>
      </c>
      <c r="H1185" s="120"/>
      <c r="I1185" s="144">
        <f t="shared" si="39"/>
        <v>0</v>
      </c>
    </row>
    <row r="1186" spans="3:9" x14ac:dyDescent="0.25">
      <c r="C1186" s="147"/>
      <c r="D1186" s="147"/>
      <c r="E1186" s="147"/>
      <c r="F1186" s="153"/>
      <c r="G1186" s="144">
        <f t="shared" si="38"/>
        <v>0</v>
      </c>
      <c r="H1186" s="120"/>
      <c r="I1186" s="144">
        <f t="shared" si="39"/>
        <v>0</v>
      </c>
    </row>
    <row r="1187" spans="3:9" x14ac:dyDescent="0.25">
      <c r="C1187" s="147"/>
      <c r="D1187" s="147"/>
      <c r="E1187" s="147"/>
      <c r="F1187" s="153"/>
      <c r="G1187" s="144">
        <f t="shared" si="38"/>
        <v>0</v>
      </c>
      <c r="H1187" s="120"/>
      <c r="I1187" s="144">
        <f t="shared" si="39"/>
        <v>0</v>
      </c>
    </row>
    <row r="1188" spans="3:9" x14ac:dyDescent="0.25">
      <c r="C1188" s="147"/>
      <c r="D1188" s="147"/>
      <c r="E1188" s="147"/>
      <c r="F1188" s="153"/>
      <c r="G1188" s="144">
        <f t="shared" si="38"/>
        <v>0</v>
      </c>
      <c r="H1188" s="120"/>
      <c r="I1188" s="144">
        <f t="shared" si="39"/>
        <v>0</v>
      </c>
    </row>
    <row r="1189" spans="3:9" x14ac:dyDescent="0.25">
      <c r="C1189" s="147"/>
      <c r="D1189" s="147"/>
      <c r="E1189" s="147"/>
      <c r="F1189" s="153"/>
      <c r="G1189" s="144">
        <f t="shared" si="38"/>
        <v>0</v>
      </c>
      <c r="H1189" s="120"/>
      <c r="I1189" s="144">
        <f t="shared" si="39"/>
        <v>0</v>
      </c>
    </row>
    <row r="1190" spans="3:9" x14ac:dyDescent="0.25">
      <c r="C1190" s="147"/>
      <c r="D1190" s="147"/>
      <c r="E1190" s="147"/>
      <c r="F1190" s="153"/>
      <c r="G1190" s="144">
        <f t="shared" si="38"/>
        <v>0</v>
      </c>
      <c r="H1190" s="120"/>
      <c r="I1190" s="144">
        <f t="shared" si="39"/>
        <v>0</v>
      </c>
    </row>
    <row r="1196" spans="3:9" ht="30" x14ac:dyDescent="0.25">
      <c r="E1196" s="150" t="s">
        <v>7586</v>
      </c>
      <c r="F1196" s="150" t="s">
        <v>9392</v>
      </c>
      <c r="G1196" s="150" t="s">
        <v>9393</v>
      </c>
    </row>
    <row r="1197" spans="3:9" x14ac:dyDescent="0.25">
      <c r="C1197" s="472" t="s">
        <v>9395</v>
      </c>
      <c r="D1197" s="472"/>
      <c r="E1197" s="144">
        <f>SUMIF(C1041:C1190,Tablas!$C$98,Fortalecimiento!G1041:G1190)</f>
        <v>0</v>
      </c>
      <c r="F1197" s="144">
        <f>SUMIF(C1041:C1190,Tablas!$C$98,Fortalecimiento!H1041:H1190)</f>
        <v>0</v>
      </c>
      <c r="G1197" s="144">
        <f>SUMIF(C1041:C1190,Tablas!$C$98,Fortalecimiento!I1041:I1190)</f>
        <v>0</v>
      </c>
    </row>
    <row r="1198" spans="3:9" x14ac:dyDescent="0.25">
      <c r="C1198" s="472" t="s">
        <v>9396</v>
      </c>
      <c r="D1198" s="472"/>
      <c r="E1198" s="144">
        <f>SUMIF(C1041:C1190,Tablas!$C$99,Fortalecimiento!G1041:G1190)</f>
        <v>0</v>
      </c>
      <c r="F1198" s="144">
        <f>SUMIF(C1041:C1190,Tablas!$C$99,Fortalecimiento!H1041:H1190)</f>
        <v>0</v>
      </c>
      <c r="G1198" s="144">
        <f>SUMIF(C1041:C1190,Tablas!$C$99,Fortalecimiento!I1041:I1190)</f>
        <v>0</v>
      </c>
    </row>
    <row r="1199" spans="3:9" x14ac:dyDescent="0.25">
      <c r="C1199" s="473" t="s">
        <v>7586</v>
      </c>
      <c r="D1199" s="473"/>
      <c r="E1199" s="151">
        <f>+E1198+E1197</f>
        <v>0</v>
      </c>
      <c r="F1199" s="151">
        <f>+F1198+F1197</f>
        <v>0</v>
      </c>
      <c r="G1199" s="151">
        <f>+G1198+G1197</f>
        <v>0</v>
      </c>
    </row>
    <row r="1203" spans="5:7" x14ac:dyDescent="0.25">
      <c r="E1203" s="471" t="s">
        <v>9238</v>
      </c>
      <c r="F1203" s="471"/>
      <c r="G1203" s="471"/>
    </row>
    <row r="1204" spans="5:7" x14ac:dyDescent="0.25">
      <c r="E1204" s="471"/>
      <c r="F1204" s="471"/>
      <c r="G1204" s="471"/>
    </row>
    <row r="1220" spans="2:13" x14ac:dyDescent="0.25">
      <c r="B1220" s="474" t="s">
        <v>9413</v>
      </c>
      <c r="C1220" s="474"/>
      <c r="D1220" s="474"/>
    </row>
    <row r="1222" spans="2:13" ht="15.75" x14ac:dyDescent="0.25">
      <c r="B1222" s="271" t="s">
        <v>9380</v>
      </c>
      <c r="C1222" s="271"/>
      <c r="D1222" s="271"/>
      <c r="E1222" s="271"/>
      <c r="F1222" s="271"/>
      <c r="G1222" s="271"/>
      <c r="H1222" s="271"/>
      <c r="I1222" s="271"/>
      <c r="J1222" s="271"/>
      <c r="K1222" s="271"/>
      <c r="L1222" s="271"/>
      <c r="M1222" s="271"/>
    </row>
    <row r="1224" spans="2:13" x14ac:dyDescent="0.25">
      <c r="C1224" s="98" t="s">
        <v>7556</v>
      </c>
      <c r="D1224" s="32"/>
    </row>
    <row r="1226" spans="2:13" x14ac:dyDescent="0.25">
      <c r="C1226" s="99" t="s">
        <v>7557</v>
      </c>
      <c r="D1226" s="276"/>
      <c r="E1226" s="277"/>
      <c r="F1226" s="277"/>
      <c r="G1226" s="277"/>
      <c r="H1226" s="277"/>
      <c r="I1226" s="277"/>
      <c r="J1226" s="277"/>
      <c r="K1226" s="277"/>
      <c r="L1226" s="278"/>
    </row>
    <row r="1228" spans="2:13" x14ac:dyDescent="0.25">
      <c r="C1228" s="20" t="s">
        <v>9373</v>
      </c>
      <c r="D1228" s="276"/>
      <c r="E1228" s="278"/>
    </row>
    <row r="1231" spans="2:13" ht="15.75" x14ac:dyDescent="0.25">
      <c r="B1231" s="271" t="s">
        <v>9381</v>
      </c>
      <c r="C1231" s="271"/>
      <c r="D1231" s="271"/>
      <c r="E1231" s="271"/>
      <c r="F1231" s="271"/>
      <c r="G1231" s="271"/>
      <c r="H1231" s="271"/>
      <c r="I1231" s="271"/>
      <c r="J1231" s="271"/>
      <c r="K1231" s="271"/>
      <c r="L1231" s="271"/>
      <c r="M1231" s="271"/>
    </row>
    <row r="1234" spans="3:12" x14ac:dyDescent="0.25">
      <c r="C1234" s="98" t="s">
        <v>7566</v>
      </c>
      <c r="D1234" s="274"/>
      <c r="E1234" s="282"/>
      <c r="F1234" s="282"/>
      <c r="G1234" s="282"/>
      <c r="H1234" s="282"/>
      <c r="I1234" s="282"/>
      <c r="J1234" s="282"/>
      <c r="K1234" s="282"/>
      <c r="L1234" s="275"/>
    </row>
    <row r="1236" spans="3:12" hidden="1" x14ac:dyDescent="0.25">
      <c r="D1236" s="19" t="e">
        <f>VLOOKUP(D1237,Tablas!$K$3:$L$29,2,FALSE)</f>
        <v>#N/A</v>
      </c>
    </row>
    <row r="1237" spans="3:12" x14ac:dyDescent="0.25">
      <c r="C1237" s="98" t="s">
        <v>7567</v>
      </c>
      <c r="D1237" s="33"/>
      <c r="F1237" s="98" t="s">
        <v>7568</v>
      </c>
      <c r="G1237" s="33"/>
      <c r="I1237" s="98" t="s">
        <v>7569</v>
      </c>
      <c r="J1237" s="289"/>
      <c r="K1237" s="289"/>
    </row>
    <row r="1238" spans="3:12" x14ac:dyDescent="0.25">
      <c r="C1238" s="20"/>
      <c r="D1238" s="27"/>
      <c r="G1238" s="27"/>
      <c r="K1238" s="146"/>
      <c r="L1238" s="146"/>
    </row>
    <row r="1239" spans="3:12" hidden="1" x14ac:dyDescent="0.25">
      <c r="D1239" s="19" t="str">
        <f>IF( D1237&gt;0,VLOOKUP(D1237,Tablas!$K$4:$M$29,3,FALSE),"")</f>
        <v/>
      </c>
    </row>
    <row r="1240" spans="3:12" x14ac:dyDescent="0.25">
      <c r="C1240" s="98" t="s">
        <v>7570</v>
      </c>
      <c r="D1240" s="33"/>
      <c r="F1240" s="98" t="s">
        <v>9226</v>
      </c>
      <c r="G1240" s="33"/>
      <c r="I1240" s="98" t="s">
        <v>1180</v>
      </c>
      <c r="J1240" s="469" t="str">
        <f>IF(G1237&gt;0,VLOOKUP(G1237,Tabla4[[Muni_Desc]:[AT_desc]],3,FALSE),"")</f>
        <v/>
      </c>
      <c r="K1240" s="470"/>
    </row>
    <row r="1244" spans="3:12" x14ac:dyDescent="0.25">
      <c r="D1244" s="273" t="s">
        <v>8</v>
      </c>
      <c r="E1244" s="273"/>
      <c r="F1244" s="273"/>
      <c r="G1244" s="273"/>
      <c r="H1244" s="273"/>
      <c r="I1244" s="273"/>
    </row>
    <row r="1246" spans="3:12" x14ac:dyDescent="0.25">
      <c r="D1246" s="97" t="s">
        <v>7559</v>
      </c>
      <c r="E1246" s="97" t="s">
        <v>7560</v>
      </c>
      <c r="F1246" s="97" t="s">
        <v>7561</v>
      </c>
      <c r="G1246" s="97" t="s">
        <v>1176</v>
      </c>
      <c r="H1246" s="97" t="s">
        <v>7562</v>
      </c>
      <c r="I1246" s="97" t="s">
        <v>7563</v>
      </c>
    </row>
    <row r="1247" spans="3:12" x14ac:dyDescent="0.25">
      <c r="D1247" s="35"/>
      <c r="E1247" s="35"/>
      <c r="F1247" s="35"/>
      <c r="G1247" s="36" t="str">
        <f>MID(F1247,3,8)</f>
        <v/>
      </c>
      <c r="H1247" s="35"/>
      <c r="I1247" s="35"/>
    </row>
    <row r="1248" spans="3:12" x14ac:dyDescent="0.25">
      <c r="D1248" s="35"/>
      <c r="E1248" s="35"/>
      <c r="F1248" s="35"/>
      <c r="G1248" s="36" t="str">
        <f>MID(F1248,3,8)</f>
        <v/>
      </c>
      <c r="H1248" s="35"/>
      <c r="I1248" s="35"/>
    </row>
    <row r="1249" spans="2:13" x14ac:dyDescent="0.25">
      <c r="D1249" s="35"/>
      <c r="E1249" s="35"/>
      <c r="F1249" s="35"/>
      <c r="G1249" s="36" t="str">
        <f>MID(F1249,3,8)</f>
        <v/>
      </c>
      <c r="H1249" s="35"/>
      <c r="I1249" s="35"/>
    </row>
    <row r="1252" spans="2:13" ht="15.75" x14ac:dyDescent="0.25">
      <c r="B1252" s="271" t="s">
        <v>9383</v>
      </c>
      <c r="C1252" s="271"/>
      <c r="D1252" s="271"/>
      <c r="E1252" s="271"/>
      <c r="F1252" s="271"/>
      <c r="G1252" s="271"/>
      <c r="H1252" s="271"/>
      <c r="I1252" s="271"/>
      <c r="J1252" s="271"/>
      <c r="K1252" s="271"/>
      <c r="L1252" s="271"/>
      <c r="M1252" s="271"/>
    </row>
    <row r="1254" spans="2:13" x14ac:dyDescent="0.25">
      <c r="C1254" s="288" t="s">
        <v>9382</v>
      </c>
      <c r="D1254" s="288"/>
      <c r="E1254" s="288"/>
      <c r="F1254" s="288"/>
    </row>
    <row r="1255" spans="2:13" x14ac:dyDescent="0.25">
      <c r="C1255" s="423" t="s">
        <v>9384</v>
      </c>
      <c r="D1255" s="423"/>
      <c r="E1255" s="423"/>
      <c r="F1255" s="423"/>
      <c r="G1255" s="423"/>
      <c r="H1255" s="423"/>
      <c r="I1255" s="423"/>
      <c r="J1255" s="423"/>
      <c r="K1255" s="423"/>
      <c r="L1255" s="423"/>
    </row>
    <row r="1256" spans="2:13" x14ac:dyDescent="0.25">
      <c r="C1256" s="423"/>
      <c r="D1256" s="423"/>
      <c r="E1256" s="423"/>
      <c r="F1256" s="423"/>
      <c r="G1256" s="423"/>
      <c r="H1256" s="423"/>
      <c r="I1256" s="423"/>
      <c r="J1256" s="423"/>
      <c r="K1256" s="423"/>
      <c r="L1256" s="423"/>
    </row>
    <row r="1258" spans="2:13" x14ac:dyDescent="0.25">
      <c r="C1258" s="461"/>
      <c r="D1258" s="462"/>
      <c r="E1258" s="462"/>
      <c r="F1258" s="462"/>
      <c r="G1258" s="462"/>
      <c r="H1258" s="462"/>
      <c r="I1258" s="462"/>
      <c r="J1258" s="462"/>
      <c r="K1258" s="462"/>
      <c r="L1258" s="463"/>
    </row>
    <row r="1259" spans="2:13" x14ac:dyDescent="0.25">
      <c r="C1259" s="464"/>
      <c r="D1259" s="304"/>
      <c r="E1259" s="304"/>
      <c r="F1259" s="304"/>
      <c r="G1259" s="304"/>
      <c r="H1259" s="304"/>
      <c r="I1259" s="304"/>
      <c r="J1259" s="304"/>
      <c r="K1259" s="304"/>
      <c r="L1259" s="465"/>
    </row>
    <row r="1260" spans="2:13" x14ac:dyDescent="0.25">
      <c r="C1260" s="464"/>
      <c r="D1260" s="304"/>
      <c r="E1260" s="304"/>
      <c r="F1260" s="304"/>
      <c r="G1260" s="304"/>
      <c r="H1260" s="304"/>
      <c r="I1260" s="304"/>
      <c r="J1260" s="304"/>
      <c r="K1260" s="304"/>
      <c r="L1260" s="465"/>
    </row>
    <row r="1261" spans="2:13" x14ac:dyDescent="0.25">
      <c r="C1261" s="464"/>
      <c r="D1261" s="304"/>
      <c r="E1261" s="304"/>
      <c r="F1261" s="304"/>
      <c r="G1261" s="304"/>
      <c r="H1261" s="304"/>
      <c r="I1261" s="304"/>
      <c r="J1261" s="304"/>
      <c r="K1261" s="304"/>
      <c r="L1261" s="465"/>
    </row>
    <row r="1262" spans="2:13" x14ac:dyDescent="0.25">
      <c r="C1262" s="464"/>
      <c r="D1262" s="304"/>
      <c r="E1262" s="304"/>
      <c r="F1262" s="304"/>
      <c r="G1262" s="304"/>
      <c r="H1262" s="304"/>
      <c r="I1262" s="304"/>
      <c r="J1262" s="304"/>
      <c r="K1262" s="304"/>
      <c r="L1262" s="465"/>
    </row>
    <row r="1263" spans="2:13" x14ac:dyDescent="0.25">
      <c r="C1263" s="466"/>
      <c r="D1263" s="467"/>
      <c r="E1263" s="467"/>
      <c r="F1263" s="467"/>
      <c r="G1263" s="467"/>
      <c r="H1263" s="467"/>
      <c r="I1263" s="467"/>
      <c r="J1263" s="467"/>
      <c r="K1263" s="467"/>
      <c r="L1263" s="468"/>
    </row>
    <row r="1266" spans="2:13" x14ac:dyDescent="0.25">
      <c r="C1266" s="288" t="s">
        <v>9385</v>
      </c>
      <c r="D1266" s="288"/>
      <c r="E1266" s="288"/>
      <c r="F1266" s="288"/>
    </row>
    <row r="1267" spans="2:13" x14ac:dyDescent="0.25">
      <c r="C1267" s="423" t="s">
        <v>9386</v>
      </c>
      <c r="D1267" s="423"/>
      <c r="E1267" s="423"/>
      <c r="F1267" s="423"/>
      <c r="G1267" s="423"/>
      <c r="H1267" s="423"/>
      <c r="I1267" s="423"/>
      <c r="J1267" s="423"/>
      <c r="K1267" s="423"/>
      <c r="L1267" s="423"/>
    </row>
    <row r="1269" spans="2:13" x14ac:dyDescent="0.25">
      <c r="C1269" s="461"/>
      <c r="D1269" s="462"/>
      <c r="E1269" s="462"/>
      <c r="F1269" s="462"/>
      <c r="G1269" s="462"/>
      <c r="H1269" s="462"/>
      <c r="I1269" s="462"/>
      <c r="J1269" s="462"/>
      <c r="K1269" s="462"/>
      <c r="L1269" s="463"/>
    </row>
    <row r="1270" spans="2:13" x14ac:dyDescent="0.25">
      <c r="C1270" s="464"/>
      <c r="D1270" s="304"/>
      <c r="E1270" s="304"/>
      <c r="F1270" s="304"/>
      <c r="G1270" s="304"/>
      <c r="H1270" s="304"/>
      <c r="I1270" s="304"/>
      <c r="J1270" s="304"/>
      <c r="K1270" s="304"/>
      <c r="L1270" s="465"/>
    </row>
    <row r="1271" spans="2:13" x14ac:dyDescent="0.25">
      <c r="C1271" s="464"/>
      <c r="D1271" s="304"/>
      <c r="E1271" s="304"/>
      <c r="F1271" s="304"/>
      <c r="G1271" s="304"/>
      <c r="H1271" s="304"/>
      <c r="I1271" s="304"/>
      <c r="J1271" s="304"/>
      <c r="K1271" s="304"/>
      <c r="L1271" s="465"/>
    </row>
    <row r="1272" spans="2:13" x14ac:dyDescent="0.25">
      <c r="C1272" s="464"/>
      <c r="D1272" s="304"/>
      <c r="E1272" s="304"/>
      <c r="F1272" s="304"/>
      <c r="G1272" s="304"/>
      <c r="H1272" s="304"/>
      <c r="I1272" s="304"/>
      <c r="J1272" s="304"/>
      <c r="K1272" s="304"/>
      <c r="L1272" s="465"/>
    </row>
    <row r="1273" spans="2:13" x14ac:dyDescent="0.25">
      <c r="C1273" s="464"/>
      <c r="D1273" s="304"/>
      <c r="E1273" s="304"/>
      <c r="F1273" s="304"/>
      <c r="G1273" s="304"/>
      <c r="H1273" s="304"/>
      <c r="I1273" s="304"/>
      <c r="J1273" s="304"/>
      <c r="K1273" s="304"/>
      <c r="L1273" s="465"/>
    </row>
    <row r="1274" spans="2:13" x14ac:dyDescent="0.25">
      <c r="C1274" s="466"/>
      <c r="D1274" s="467"/>
      <c r="E1274" s="467"/>
      <c r="F1274" s="467"/>
      <c r="G1274" s="467"/>
      <c r="H1274" s="467"/>
      <c r="I1274" s="467"/>
      <c r="J1274" s="467"/>
      <c r="K1274" s="467"/>
      <c r="L1274" s="468"/>
    </row>
    <row r="1276" spans="2:13" ht="15.75" x14ac:dyDescent="0.25">
      <c r="B1276" s="271" t="s">
        <v>9387</v>
      </c>
      <c r="C1276" s="271"/>
      <c r="D1276" s="271"/>
      <c r="E1276" s="271"/>
      <c r="F1276" s="271"/>
      <c r="G1276" s="271"/>
      <c r="H1276" s="271"/>
      <c r="I1276" s="271"/>
      <c r="J1276" s="271"/>
      <c r="K1276" s="271"/>
      <c r="L1276" s="271"/>
      <c r="M1276" s="271"/>
    </row>
    <row r="1278" spans="2:13" ht="30" x14ac:dyDescent="0.25">
      <c r="C1278" s="149" t="s">
        <v>9389</v>
      </c>
      <c r="D1278" s="149" t="s">
        <v>9388</v>
      </c>
      <c r="E1278" s="149" t="s">
        <v>9390</v>
      </c>
      <c r="F1278" s="149" t="s">
        <v>9391</v>
      </c>
      <c r="G1278" s="149" t="s">
        <v>7586</v>
      </c>
      <c r="H1278" s="149" t="s">
        <v>9392</v>
      </c>
      <c r="I1278" s="149" t="s">
        <v>9393</v>
      </c>
    </row>
    <row r="1279" spans="2:13" x14ac:dyDescent="0.25">
      <c r="C1279" s="147"/>
      <c r="D1279" s="147"/>
      <c r="E1279" s="147"/>
      <c r="F1279" s="153"/>
      <c r="G1279" s="144">
        <f t="shared" ref="G1279:G1310" si="40">+E1279*F1279</f>
        <v>0</v>
      </c>
      <c r="H1279" s="120"/>
      <c r="I1279" s="144">
        <f>+G1279-H1279</f>
        <v>0</v>
      </c>
    </row>
    <row r="1280" spans="2:13" x14ac:dyDescent="0.25">
      <c r="C1280" s="147"/>
      <c r="D1280" s="147"/>
      <c r="E1280" s="147"/>
      <c r="F1280" s="153"/>
      <c r="G1280" s="144">
        <f t="shared" si="40"/>
        <v>0</v>
      </c>
      <c r="H1280" s="120"/>
      <c r="I1280" s="144">
        <f t="shared" ref="I1280:I1343" si="41">+G1280-H1280</f>
        <v>0</v>
      </c>
    </row>
    <row r="1281" spans="3:9" x14ac:dyDescent="0.25">
      <c r="C1281" s="147"/>
      <c r="D1281" s="147"/>
      <c r="E1281" s="147"/>
      <c r="F1281" s="153"/>
      <c r="G1281" s="144">
        <f t="shared" si="40"/>
        <v>0</v>
      </c>
      <c r="H1281" s="120"/>
      <c r="I1281" s="144">
        <f t="shared" si="41"/>
        <v>0</v>
      </c>
    </row>
    <row r="1282" spans="3:9" x14ac:dyDescent="0.25">
      <c r="C1282" s="147"/>
      <c r="D1282" s="147"/>
      <c r="E1282" s="147"/>
      <c r="F1282" s="153"/>
      <c r="G1282" s="144">
        <f t="shared" si="40"/>
        <v>0</v>
      </c>
      <c r="H1282" s="120"/>
      <c r="I1282" s="144">
        <f t="shared" si="41"/>
        <v>0</v>
      </c>
    </row>
    <row r="1283" spans="3:9" x14ac:dyDescent="0.25">
      <c r="C1283" s="147"/>
      <c r="D1283" s="147"/>
      <c r="E1283" s="147"/>
      <c r="F1283" s="153"/>
      <c r="G1283" s="144">
        <f t="shared" si="40"/>
        <v>0</v>
      </c>
      <c r="H1283" s="120"/>
      <c r="I1283" s="144">
        <f t="shared" si="41"/>
        <v>0</v>
      </c>
    </row>
    <row r="1284" spans="3:9" x14ac:dyDescent="0.25">
      <c r="C1284" s="147"/>
      <c r="D1284" s="147"/>
      <c r="E1284" s="147"/>
      <c r="F1284" s="153"/>
      <c r="G1284" s="144">
        <f t="shared" si="40"/>
        <v>0</v>
      </c>
      <c r="H1284" s="120"/>
      <c r="I1284" s="144">
        <f t="shared" si="41"/>
        <v>0</v>
      </c>
    </row>
    <row r="1285" spans="3:9" x14ac:dyDescent="0.25">
      <c r="C1285" s="147"/>
      <c r="D1285" s="147"/>
      <c r="E1285" s="147"/>
      <c r="F1285" s="153"/>
      <c r="G1285" s="144">
        <f t="shared" si="40"/>
        <v>0</v>
      </c>
      <c r="H1285" s="120"/>
      <c r="I1285" s="144">
        <f t="shared" si="41"/>
        <v>0</v>
      </c>
    </row>
    <row r="1286" spans="3:9" x14ac:dyDescent="0.25">
      <c r="C1286" s="147"/>
      <c r="D1286" s="147"/>
      <c r="E1286" s="147"/>
      <c r="F1286" s="153"/>
      <c r="G1286" s="144">
        <f t="shared" si="40"/>
        <v>0</v>
      </c>
      <c r="H1286" s="120"/>
      <c r="I1286" s="144">
        <f t="shared" si="41"/>
        <v>0</v>
      </c>
    </row>
    <row r="1287" spans="3:9" x14ac:dyDescent="0.25">
      <c r="C1287" s="147"/>
      <c r="D1287" s="147"/>
      <c r="E1287" s="147"/>
      <c r="F1287" s="153"/>
      <c r="G1287" s="144">
        <f t="shared" si="40"/>
        <v>0</v>
      </c>
      <c r="H1287" s="120"/>
      <c r="I1287" s="144">
        <f t="shared" si="41"/>
        <v>0</v>
      </c>
    </row>
    <row r="1288" spans="3:9" x14ac:dyDescent="0.25">
      <c r="C1288" s="147"/>
      <c r="D1288" s="147"/>
      <c r="E1288" s="147"/>
      <c r="F1288" s="153"/>
      <c r="G1288" s="144">
        <f t="shared" si="40"/>
        <v>0</v>
      </c>
      <c r="H1288" s="120"/>
      <c r="I1288" s="144">
        <f t="shared" si="41"/>
        <v>0</v>
      </c>
    </row>
    <row r="1289" spans="3:9" x14ac:dyDescent="0.25">
      <c r="C1289" s="147"/>
      <c r="D1289" s="147"/>
      <c r="E1289" s="147"/>
      <c r="F1289" s="153"/>
      <c r="G1289" s="144">
        <f t="shared" si="40"/>
        <v>0</v>
      </c>
      <c r="H1289" s="120"/>
      <c r="I1289" s="144">
        <f t="shared" si="41"/>
        <v>0</v>
      </c>
    </row>
    <row r="1290" spans="3:9" x14ac:dyDescent="0.25">
      <c r="C1290" s="147"/>
      <c r="D1290" s="147"/>
      <c r="E1290" s="147"/>
      <c r="F1290" s="153"/>
      <c r="G1290" s="144">
        <f t="shared" si="40"/>
        <v>0</v>
      </c>
      <c r="H1290" s="120"/>
      <c r="I1290" s="144">
        <f t="shared" si="41"/>
        <v>0</v>
      </c>
    </row>
    <row r="1291" spans="3:9" x14ac:dyDescent="0.25">
      <c r="C1291" s="147"/>
      <c r="D1291" s="147"/>
      <c r="E1291" s="147"/>
      <c r="F1291" s="153"/>
      <c r="G1291" s="144">
        <f t="shared" si="40"/>
        <v>0</v>
      </c>
      <c r="H1291" s="120"/>
      <c r="I1291" s="144">
        <f t="shared" si="41"/>
        <v>0</v>
      </c>
    </row>
    <row r="1292" spans="3:9" x14ac:dyDescent="0.25">
      <c r="C1292" s="147"/>
      <c r="D1292" s="147"/>
      <c r="E1292" s="147"/>
      <c r="F1292" s="153"/>
      <c r="G1292" s="144">
        <f t="shared" si="40"/>
        <v>0</v>
      </c>
      <c r="H1292" s="120"/>
      <c r="I1292" s="144">
        <f t="shared" si="41"/>
        <v>0</v>
      </c>
    </row>
    <row r="1293" spans="3:9" x14ac:dyDescent="0.25">
      <c r="C1293" s="147"/>
      <c r="D1293" s="147"/>
      <c r="E1293" s="147"/>
      <c r="F1293" s="153"/>
      <c r="G1293" s="144">
        <f t="shared" si="40"/>
        <v>0</v>
      </c>
      <c r="H1293" s="120"/>
      <c r="I1293" s="144">
        <f t="shared" si="41"/>
        <v>0</v>
      </c>
    </row>
    <row r="1294" spans="3:9" x14ac:dyDescent="0.25">
      <c r="C1294" s="147"/>
      <c r="D1294" s="147"/>
      <c r="E1294" s="147"/>
      <c r="F1294" s="153"/>
      <c r="G1294" s="144">
        <f t="shared" si="40"/>
        <v>0</v>
      </c>
      <c r="H1294" s="120"/>
      <c r="I1294" s="144">
        <f t="shared" si="41"/>
        <v>0</v>
      </c>
    </row>
    <row r="1295" spans="3:9" x14ac:dyDescent="0.25">
      <c r="C1295" s="147"/>
      <c r="D1295" s="147"/>
      <c r="E1295" s="147"/>
      <c r="F1295" s="153"/>
      <c r="G1295" s="144">
        <f t="shared" si="40"/>
        <v>0</v>
      </c>
      <c r="H1295" s="120"/>
      <c r="I1295" s="144">
        <f t="shared" si="41"/>
        <v>0</v>
      </c>
    </row>
    <row r="1296" spans="3:9" x14ac:dyDescent="0.25">
      <c r="C1296" s="147"/>
      <c r="D1296" s="147"/>
      <c r="E1296" s="147"/>
      <c r="F1296" s="153"/>
      <c r="G1296" s="144">
        <f t="shared" si="40"/>
        <v>0</v>
      </c>
      <c r="H1296" s="120"/>
      <c r="I1296" s="144">
        <f t="shared" si="41"/>
        <v>0</v>
      </c>
    </row>
    <row r="1297" spans="3:9" x14ac:dyDescent="0.25">
      <c r="C1297" s="147"/>
      <c r="D1297" s="147"/>
      <c r="E1297" s="147"/>
      <c r="F1297" s="153"/>
      <c r="G1297" s="144">
        <f t="shared" si="40"/>
        <v>0</v>
      </c>
      <c r="H1297" s="120"/>
      <c r="I1297" s="144">
        <f t="shared" si="41"/>
        <v>0</v>
      </c>
    </row>
    <row r="1298" spans="3:9" x14ac:dyDescent="0.25">
      <c r="C1298" s="147"/>
      <c r="D1298" s="147"/>
      <c r="E1298" s="147"/>
      <c r="F1298" s="153"/>
      <c r="G1298" s="144">
        <f t="shared" si="40"/>
        <v>0</v>
      </c>
      <c r="H1298" s="120"/>
      <c r="I1298" s="144">
        <f t="shared" si="41"/>
        <v>0</v>
      </c>
    </row>
    <row r="1299" spans="3:9" x14ac:dyDescent="0.25">
      <c r="C1299" s="147"/>
      <c r="D1299" s="147"/>
      <c r="E1299" s="147"/>
      <c r="F1299" s="153"/>
      <c r="G1299" s="144">
        <f t="shared" si="40"/>
        <v>0</v>
      </c>
      <c r="H1299" s="120"/>
      <c r="I1299" s="144">
        <f t="shared" si="41"/>
        <v>0</v>
      </c>
    </row>
    <row r="1300" spans="3:9" x14ac:dyDescent="0.25">
      <c r="C1300" s="147"/>
      <c r="D1300" s="147"/>
      <c r="E1300" s="147"/>
      <c r="F1300" s="153"/>
      <c r="G1300" s="144">
        <f t="shared" si="40"/>
        <v>0</v>
      </c>
      <c r="H1300" s="120"/>
      <c r="I1300" s="144">
        <f t="shared" si="41"/>
        <v>0</v>
      </c>
    </row>
    <row r="1301" spans="3:9" x14ac:dyDescent="0.25">
      <c r="C1301" s="147"/>
      <c r="D1301" s="147"/>
      <c r="E1301" s="147"/>
      <c r="F1301" s="153"/>
      <c r="G1301" s="144">
        <f t="shared" si="40"/>
        <v>0</v>
      </c>
      <c r="H1301" s="120"/>
      <c r="I1301" s="144">
        <f t="shared" si="41"/>
        <v>0</v>
      </c>
    </row>
    <row r="1302" spans="3:9" x14ac:dyDescent="0.25">
      <c r="C1302" s="147"/>
      <c r="D1302" s="147"/>
      <c r="E1302" s="147"/>
      <c r="F1302" s="153"/>
      <c r="G1302" s="144">
        <f t="shared" si="40"/>
        <v>0</v>
      </c>
      <c r="H1302" s="120"/>
      <c r="I1302" s="144">
        <f t="shared" si="41"/>
        <v>0</v>
      </c>
    </row>
    <row r="1303" spans="3:9" x14ac:dyDescent="0.25">
      <c r="C1303" s="147"/>
      <c r="D1303" s="147"/>
      <c r="E1303" s="147"/>
      <c r="F1303" s="153"/>
      <c r="G1303" s="144">
        <f t="shared" si="40"/>
        <v>0</v>
      </c>
      <c r="H1303" s="120"/>
      <c r="I1303" s="144">
        <f t="shared" si="41"/>
        <v>0</v>
      </c>
    </row>
    <row r="1304" spans="3:9" x14ac:dyDescent="0.25">
      <c r="C1304" s="147"/>
      <c r="D1304" s="147"/>
      <c r="E1304" s="147"/>
      <c r="F1304" s="153"/>
      <c r="G1304" s="144">
        <f t="shared" si="40"/>
        <v>0</v>
      </c>
      <c r="H1304" s="120"/>
      <c r="I1304" s="144">
        <f t="shared" si="41"/>
        <v>0</v>
      </c>
    </row>
    <row r="1305" spans="3:9" x14ac:dyDescent="0.25">
      <c r="C1305" s="147"/>
      <c r="D1305" s="147"/>
      <c r="E1305" s="147"/>
      <c r="F1305" s="153"/>
      <c r="G1305" s="144">
        <f t="shared" si="40"/>
        <v>0</v>
      </c>
      <c r="H1305" s="120"/>
      <c r="I1305" s="144">
        <f t="shared" si="41"/>
        <v>0</v>
      </c>
    </row>
    <row r="1306" spans="3:9" x14ac:dyDescent="0.25">
      <c r="C1306" s="147"/>
      <c r="D1306" s="147"/>
      <c r="E1306" s="147"/>
      <c r="F1306" s="153"/>
      <c r="G1306" s="144">
        <f t="shared" si="40"/>
        <v>0</v>
      </c>
      <c r="H1306" s="120"/>
      <c r="I1306" s="144">
        <f t="shared" si="41"/>
        <v>0</v>
      </c>
    </row>
    <row r="1307" spans="3:9" x14ac:dyDescent="0.25">
      <c r="C1307" s="147"/>
      <c r="D1307" s="147"/>
      <c r="E1307" s="147"/>
      <c r="F1307" s="153"/>
      <c r="G1307" s="144">
        <f t="shared" si="40"/>
        <v>0</v>
      </c>
      <c r="H1307" s="120"/>
      <c r="I1307" s="144">
        <f t="shared" si="41"/>
        <v>0</v>
      </c>
    </row>
    <row r="1308" spans="3:9" x14ac:dyDescent="0.25">
      <c r="C1308" s="147"/>
      <c r="D1308" s="147"/>
      <c r="E1308" s="147"/>
      <c r="F1308" s="153"/>
      <c r="G1308" s="144">
        <f t="shared" si="40"/>
        <v>0</v>
      </c>
      <c r="H1308" s="120"/>
      <c r="I1308" s="144">
        <f t="shared" si="41"/>
        <v>0</v>
      </c>
    </row>
    <row r="1309" spans="3:9" x14ac:dyDescent="0.25">
      <c r="C1309" s="147"/>
      <c r="D1309" s="147"/>
      <c r="E1309" s="147"/>
      <c r="F1309" s="153"/>
      <c r="G1309" s="144">
        <f t="shared" si="40"/>
        <v>0</v>
      </c>
      <c r="H1309" s="120"/>
      <c r="I1309" s="144">
        <f t="shared" si="41"/>
        <v>0</v>
      </c>
    </row>
    <row r="1310" spans="3:9" x14ac:dyDescent="0.25">
      <c r="C1310" s="147"/>
      <c r="D1310" s="147"/>
      <c r="E1310" s="147"/>
      <c r="F1310" s="153"/>
      <c r="G1310" s="144">
        <f t="shared" si="40"/>
        <v>0</v>
      </c>
      <c r="H1310" s="120"/>
      <c r="I1310" s="144">
        <f t="shared" si="41"/>
        <v>0</v>
      </c>
    </row>
    <row r="1311" spans="3:9" x14ac:dyDescent="0.25">
      <c r="C1311" s="147"/>
      <c r="D1311" s="147"/>
      <c r="E1311" s="147"/>
      <c r="F1311" s="153"/>
      <c r="G1311" s="144">
        <f t="shared" ref="G1311:G1342" si="42">+E1311*F1311</f>
        <v>0</v>
      </c>
      <c r="H1311" s="120"/>
      <c r="I1311" s="144">
        <f t="shared" si="41"/>
        <v>0</v>
      </c>
    </row>
    <row r="1312" spans="3:9" x14ac:dyDescent="0.25">
      <c r="C1312" s="147"/>
      <c r="D1312" s="147"/>
      <c r="E1312" s="147"/>
      <c r="F1312" s="153"/>
      <c r="G1312" s="144">
        <f t="shared" si="42"/>
        <v>0</v>
      </c>
      <c r="H1312" s="120"/>
      <c r="I1312" s="144">
        <f t="shared" si="41"/>
        <v>0</v>
      </c>
    </row>
    <row r="1313" spans="3:9" x14ac:dyDescent="0.25">
      <c r="C1313" s="147"/>
      <c r="D1313" s="147"/>
      <c r="E1313" s="147"/>
      <c r="F1313" s="153"/>
      <c r="G1313" s="144">
        <f t="shared" si="42"/>
        <v>0</v>
      </c>
      <c r="H1313" s="120"/>
      <c r="I1313" s="144">
        <f t="shared" si="41"/>
        <v>0</v>
      </c>
    </row>
    <row r="1314" spans="3:9" x14ac:dyDescent="0.25">
      <c r="C1314" s="147"/>
      <c r="D1314" s="147"/>
      <c r="E1314" s="147"/>
      <c r="F1314" s="153"/>
      <c r="G1314" s="144">
        <f t="shared" si="42"/>
        <v>0</v>
      </c>
      <c r="H1314" s="120"/>
      <c r="I1314" s="144">
        <f t="shared" si="41"/>
        <v>0</v>
      </c>
    </row>
    <row r="1315" spans="3:9" x14ac:dyDescent="0.25">
      <c r="C1315" s="147"/>
      <c r="D1315" s="147"/>
      <c r="E1315" s="147"/>
      <c r="F1315" s="153"/>
      <c r="G1315" s="144">
        <f t="shared" si="42"/>
        <v>0</v>
      </c>
      <c r="H1315" s="120"/>
      <c r="I1315" s="144">
        <f t="shared" si="41"/>
        <v>0</v>
      </c>
    </row>
    <row r="1316" spans="3:9" x14ac:dyDescent="0.25">
      <c r="C1316" s="147"/>
      <c r="D1316" s="147"/>
      <c r="E1316" s="147"/>
      <c r="F1316" s="153"/>
      <c r="G1316" s="144">
        <f t="shared" si="42"/>
        <v>0</v>
      </c>
      <c r="H1316" s="120"/>
      <c r="I1316" s="144">
        <f t="shared" si="41"/>
        <v>0</v>
      </c>
    </row>
    <row r="1317" spans="3:9" x14ac:dyDescent="0.25">
      <c r="C1317" s="147"/>
      <c r="D1317" s="147"/>
      <c r="E1317" s="147"/>
      <c r="F1317" s="153"/>
      <c r="G1317" s="144">
        <f t="shared" si="42"/>
        <v>0</v>
      </c>
      <c r="H1317" s="120"/>
      <c r="I1317" s="144">
        <f t="shared" si="41"/>
        <v>0</v>
      </c>
    </row>
    <row r="1318" spans="3:9" x14ac:dyDescent="0.25">
      <c r="C1318" s="147"/>
      <c r="D1318" s="147"/>
      <c r="E1318" s="147"/>
      <c r="F1318" s="153"/>
      <c r="G1318" s="144">
        <f t="shared" si="42"/>
        <v>0</v>
      </c>
      <c r="H1318" s="120"/>
      <c r="I1318" s="144">
        <f t="shared" si="41"/>
        <v>0</v>
      </c>
    </row>
    <row r="1319" spans="3:9" x14ac:dyDescent="0.25">
      <c r="C1319" s="147"/>
      <c r="D1319" s="147"/>
      <c r="E1319" s="147"/>
      <c r="F1319" s="153"/>
      <c r="G1319" s="144">
        <f t="shared" si="42"/>
        <v>0</v>
      </c>
      <c r="H1319" s="120"/>
      <c r="I1319" s="144">
        <f t="shared" si="41"/>
        <v>0</v>
      </c>
    </row>
    <row r="1320" spans="3:9" x14ac:dyDescent="0.25">
      <c r="C1320" s="147"/>
      <c r="D1320" s="147"/>
      <c r="E1320" s="147"/>
      <c r="F1320" s="153"/>
      <c r="G1320" s="144">
        <f t="shared" si="42"/>
        <v>0</v>
      </c>
      <c r="H1320" s="120"/>
      <c r="I1320" s="144">
        <f t="shared" si="41"/>
        <v>0</v>
      </c>
    </row>
    <row r="1321" spans="3:9" x14ac:dyDescent="0.25">
      <c r="C1321" s="147"/>
      <c r="D1321" s="147"/>
      <c r="E1321" s="147"/>
      <c r="F1321" s="153"/>
      <c r="G1321" s="144">
        <f t="shared" si="42"/>
        <v>0</v>
      </c>
      <c r="H1321" s="120"/>
      <c r="I1321" s="144">
        <f t="shared" si="41"/>
        <v>0</v>
      </c>
    </row>
    <row r="1322" spans="3:9" x14ac:dyDescent="0.25">
      <c r="C1322" s="147"/>
      <c r="D1322" s="147"/>
      <c r="E1322" s="147"/>
      <c r="F1322" s="153"/>
      <c r="G1322" s="144">
        <f t="shared" si="42"/>
        <v>0</v>
      </c>
      <c r="H1322" s="120"/>
      <c r="I1322" s="144">
        <f t="shared" si="41"/>
        <v>0</v>
      </c>
    </row>
    <row r="1323" spans="3:9" x14ac:dyDescent="0.25">
      <c r="C1323" s="147"/>
      <c r="D1323" s="147"/>
      <c r="E1323" s="147"/>
      <c r="F1323" s="153"/>
      <c r="G1323" s="144">
        <f t="shared" si="42"/>
        <v>0</v>
      </c>
      <c r="H1323" s="120"/>
      <c r="I1323" s="144">
        <f t="shared" si="41"/>
        <v>0</v>
      </c>
    </row>
    <row r="1324" spans="3:9" x14ac:dyDescent="0.25">
      <c r="C1324" s="147"/>
      <c r="D1324" s="147"/>
      <c r="E1324" s="147"/>
      <c r="F1324" s="153"/>
      <c r="G1324" s="144">
        <f t="shared" si="42"/>
        <v>0</v>
      </c>
      <c r="H1324" s="120"/>
      <c r="I1324" s="144">
        <f t="shared" si="41"/>
        <v>0</v>
      </c>
    </row>
    <row r="1325" spans="3:9" x14ac:dyDescent="0.25">
      <c r="C1325" s="147"/>
      <c r="D1325" s="147"/>
      <c r="E1325" s="147"/>
      <c r="F1325" s="153"/>
      <c r="G1325" s="144">
        <f t="shared" si="42"/>
        <v>0</v>
      </c>
      <c r="H1325" s="120"/>
      <c r="I1325" s="144">
        <f t="shared" si="41"/>
        <v>0</v>
      </c>
    </row>
    <row r="1326" spans="3:9" x14ac:dyDescent="0.25">
      <c r="C1326" s="147"/>
      <c r="D1326" s="147"/>
      <c r="E1326" s="147"/>
      <c r="F1326" s="153"/>
      <c r="G1326" s="144">
        <f t="shared" si="42"/>
        <v>0</v>
      </c>
      <c r="H1326" s="120"/>
      <c r="I1326" s="144">
        <f t="shared" si="41"/>
        <v>0</v>
      </c>
    </row>
    <row r="1327" spans="3:9" x14ac:dyDescent="0.25">
      <c r="C1327" s="147"/>
      <c r="D1327" s="147"/>
      <c r="E1327" s="147"/>
      <c r="F1327" s="153"/>
      <c r="G1327" s="144">
        <f t="shared" si="42"/>
        <v>0</v>
      </c>
      <c r="H1327" s="120"/>
      <c r="I1327" s="144">
        <f t="shared" si="41"/>
        <v>0</v>
      </c>
    </row>
    <row r="1328" spans="3:9" x14ac:dyDescent="0.25">
      <c r="C1328" s="147"/>
      <c r="D1328" s="147"/>
      <c r="E1328" s="147"/>
      <c r="F1328" s="153"/>
      <c r="G1328" s="144">
        <f t="shared" si="42"/>
        <v>0</v>
      </c>
      <c r="H1328" s="120"/>
      <c r="I1328" s="144">
        <f t="shared" si="41"/>
        <v>0</v>
      </c>
    </row>
    <row r="1329" spans="3:9" x14ac:dyDescent="0.25">
      <c r="C1329" s="147"/>
      <c r="D1329" s="147"/>
      <c r="E1329" s="147"/>
      <c r="F1329" s="153"/>
      <c r="G1329" s="144">
        <f t="shared" si="42"/>
        <v>0</v>
      </c>
      <c r="H1329" s="120"/>
      <c r="I1329" s="144">
        <f t="shared" si="41"/>
        <v>0</v>
      </c>
    </row>
    <row r="1330" spans="3:9" x14ac:dyDescent="0.25">
      <c r="C1330" s="147"/>
      <c r="D1330" s="147"/>
      <c r="E1330" s="147"/>
      <c r="F1330" s="153"/>
      <c r="G1330" s="144">
        <f t="shared" si="42"/>
        <v>0</v>
      </c>
      <c r="H1330" s="120"/>
      <c r="I1330" s="144">
        <f t="shared" si="41"/>
        <v>0</v>
      </c>
    </row>
    <row r="1331" spans="3:9" x14ac:dyDescent="0.25">
      <c r="C1331" s="147"/>
      <c r="D1331" s="147"/>
      <c r="E1331" s="147"/>
      <c r="F1331" s="153"/>
      <c r="G1331" s="144">
        <f t="shared" si="42"/>
        <v>0</v>
      </c>
      <c r="H1331" s="120"/>
      <c r="I1331" s="144">
        <f t="shared" si="41"/>
        <v>0</v>
      </c>
    </row>
    <row r="1332" spans="3:9" x14ac:dyDescent="0.25">
      <c r="C1332" s="147"/>
      <c r="D1332" s="147"/>
      <c r="E1332" s="147"/>
      <c r="F1332" s="153"/>
      <c r="G1332" s="144">
        <f t="shared" si="42"/>
        <v>0</v>
      </c>
      <c r="H1332" s="120"/>
      <c r="I1332" s="144">
        <f t="shared" si="41"/>
        <v>0</v>
      </c>
    </row>
    <row r="1333" spans="3:9" x14ac:dyDescent="0.25">
      <c r="C1333" s="147"/>
      <c r="D1333" s="147"/>
      <c r="E1333" s="147"/>
      <c r="F1333" s="153"/>
      <c r="G1333" s="144">
        <f t="shared" si="42"/>
        <v>0</v>
      </c>
      <c r="H1333" s="120"/>
      <c r="I1333" s="144">
        <f t="shared" si="41"/>
        <v>0</v>
      </c>
    </row>
    <row r="1334" spans="3:9" x14ac:dyDescent="0.25">
      <c r="C1334" s="147"/>
      <c r="D1334" s="147"/>
      <c r="E1334" s="147"/>
      <c r="F1334" s="153"/>
      <c r="G1334" s="144">
        <f t="shared" si="42"/>
        <v>0</v>
      </c>
      <c r="H1334" s="120"/>
      <c r="I1334" s="144">
        <f t="shared" si="41"/>
        <v>0</v>
      </c>
    </row>
    <row r="1335" spans="3:9" x14ac:dyDescent="0.25">
      <c r="C1335" s="147"/>
      <c r="D1335" s="147"/>
      <c r="E1335" s="147"/>
      <c r="F1335" s="153"/>
      <c r="G1335" s="144">
        <f t="shared" si="42"/>
        <v>0</v>
      </c>
      <c r="H1335" s="120"/>
      <c r="I1335" s="144">
        <f t="shared" si="41"/>
        <v>0</v>
      </c>
    </row>
    <row r="1336" spans="3:9" x14ac:dyDescent="0.25">
      <c r="C1336" s="147"/>
      <c r="D1336" s="147"/>
      <c r="E1336" s="147"/>
      <c r="F1336" s="153"/>
      <c r="G1336" s="144">
        <f t="shared" si="42"/>
        <v>0</v>
      </c>
      <c r="H1336" s="120"/>
      <c r="I1336" s="144">
        <f t="shared" si="41"/>
        <v>0</v>
      </c>
    </row>
    <row r="1337" spans="3:9" x14ac:dyDescent="0.25">
      <c r="C1337" s="147"/>
      <c r="D1337" s="147"/>
      <c r="E1337" s="147"/>
      <c r="F1337" s="153"/>
      <c r="G1337" s="144">
        <f t="shared" si="42"/>
        <v>0</v>
      </c>
      <c r="H1337" s="120"/>
      <c r="I1337" s="144">
        <f t="shared" si="41"/>
        <v>0</v>
      </c>
    </row>
    <row r="1338" spans="3:9" x14ac:dyDescent="0.25">
      <c r="C1338" s="147"/>
      <c r="D1338" s="147"/>
      <c r="E1338" s="147"/>
      <c r="F1338" s="153"/>
      <c r="G1338" s="144">
        <f t="shared" si="42"/>
        <v>0</v>
      </c>
      <c r="H1338" s="120"/>
      <c r="I1338" s="144">
        <f t="shared" si="41"/>
        <v>0</v>
      </c>
    </row>
    <row r="1339" spans="3:9" x14ac:dyDescent="0.25">
      <c r="C1339" s="147"/>
      <c r="D1339" s="147"/>
      <c r="E1339" s="147"/>
      <c r="F1339" s="153"/>
      <c r="G1339" s="144">
        <f t="shared" si="42"/>
        <v>0</v>
      </c>
      <c r="H1339" s="120"/>
      <c r="I1339" s="144">
        <f t="shared" si="41"/>
        <v>0</v>
      </c>
    </row>
    <row r="1340" spans="3:9" x14ac:dyDescent="0.25">
      <c r="C1340" s="147"/>
      <c r="D1340" s="147"/>
      <c r="E1340" s="147"/>
      <c r="F1340" s="153"/>
      <c r="G1340" s="144">
        <f t="shared" si="42"/>
        <v>0</v>
      </c>
      <c r="H1340" s="120"/>
      <c r="I1340" s="144">
        <f t="shared" si="41"/>
        <v>0</v>
      </c>
    </row>
    <row r="1341" spans="3:9" x14ac:dyDescent="0.25">
      <c r="C1341" s="147"/>
      <c r="D1341" s="147"/>
      <c r="E1341" s="147"/>
      <c r="F1341" s="153"/>
      <c r="G1341" s="144">
        <f t="shared" si="42"/>
        <v>0</v>
      </c>
      <c r="H1341" s="120"/>
      <c r="I1341" s="144">
        <f t="shared" si="41"/>
        <v>0</v>
      </c>
    </row>
    <row r="1342" spans="3:9" x14ac:dyDescent="0.25">
      <c r="C1342" s="147"/>
      <c r="D1342" s="147"/>
      <c r="E1342" s="147"/>
      <c r="F1342" s="153"/>
      <c r="G1342" s="144">
        <f t="shared" si="42"/>
        <v>0</v>
      </c>
      <c r="H1342" s="120"/>
      <c r="I1342" s="144">
        <f t="shared" si="41"/>
        <v>0</v>
      </c>
    </row>
    <row r="1343" spans="3:9" x14ac:dyDescent="0.25">
      <c r="C1343" s="147"/>
      <c r="D1343" s="147"/>
      <c r="E1343" s="147"/>
      <c r="F1343" s="153"/>
      <c r="G1343" s="144">
        <f t="shared" ref="G1343:G1374" si="43">+E1343*F1343</f>
        <v>0</v>
      </c>
      <c r="H1343" s="120"/>
      <c r="I1343" s="144">
        <f t="shared" si="41"/>
        <v>0</v>
      </c>
    </row>
    <row r="1344" spans="3:9" x14ac:dyDescent="0.25">
      <c r="C1344" s="147"/>
      <c r="D1344" s="147"/>
      <c r="E1344" s="147"/>
      <c r="F1344" s="153"/>
      <c r="G1344" s="144">
        <f t="shared" si="43"/>
        <v>0</v>
      </c>
      <c r="H1344" s="120"/>
      <c r="I1344" s="144">
        <f t="shared" ref="I1344:I1407" si="44">+G1344-H1344</f>
        <v>0</v>
      </c>
    </row>
    <row r="1345" spans="3:9" x14ac:dyDescent="0.25">
      <c r="C1345" s="147"/>
      <c r="D1345" s="147"/>
      <c r="E1345" s="147"/>
      <c r="F1345" s="153"/>
      <c r="G1345" s="144">
        <f t="shared" si="43"/>
        <v>0</v>
      </c>
      <c r="H1345" s="120"/>
      <c r="I1345" s="144">
        <f t="shared" si="44"/>
        <v>0</v>
      </c>
    </row>
    <row r="1346" spans="3:9" x14ac:dyDescent="0.25">
      <c r="C1346" s="147"/>
      <c r="D1346" s="147"/>
      <c r="E1346" s="147"/>
      <c r="F1346" s="153"/>
      <c r="G1346" s="144">
        <f t="shared" si="43"/>
        <v>0</v>
      </c>
      <c r="H1346" s="120"/>
      <c r="I1346" s="144">
        <f t="shared" si="44"/>
        <v>0</v>
      </c>
    </row>
    <row r="1347" spans="3:9" x14ac:dyDescent="0.25">
      <c r="C1347" s="147"/>
      <c r="D1347" s="147"/>
      <c r="E1347" s="147"/>
      <c r="F1347" s="153"/>
      <c r="G1347" s="144">
        <f t="shared" si="43"/>
        <v>0</v>
      </c>
      <c r="H1347" s="120"/>
      <c r="I1347" s="144">
        <f t="shared" si="44"/>
        <v>0</v>
      </c>
    </row>
    <row r="1348" spans="3:9" x14ac:dyDescent="0.25">
      <c r="C1348" s="147"/>
      <c r="D1348" s="147"/>
      <c r="E1348" s="147"/>
      <c r="F1348" s="153"/>
      <c r="G1348" s="144">
        <f t="shared" si="43"/>
        <v>0</v>
      </c>
      <c r="H1348" s="120"/>
      <c r="I1348" s="144">
        <f t="shared" si="44"/>
        <v>0</v>
      </c>
    </row>
    <row r="1349" spans="3:9" x14ac:dyDescent="0.25">
      <c r="C1349" s="147"/>
      <c r="D1349" s="147"/>
      <c r="E1349" s="147"/>
      <c r="F1349" s="153"/>
      <c r="G1349" s="144">
        <f t="shared" si="43"/>
        <v>0</v>
      </c>
      <c r="H1349" s="120"/>
      <c r="I1349" s="144">
        <f t="shared" si="44"/>
        <v>0</v>
      </c>
    </row>
    <row r="1350" spans="3:9" x14ac:dyDescent="0.25">
      <c r="C1350" s="147"/>
      <c r="D1350" s="147"/>
      <c r="E1350" s="147"/>
      <c r="F1350" s="153"/>
      <c r="G1350" s="144">
        <f t="shared" si="43"/>
        <v>0</v>
      </c>
      <c r="H1350" s="120"/>
      <c r="I1350" s="144">
        <f t="shared" si="44"/>
        <v>0</v>
      </c>
    </row>
    <row r="1351" spans="3:9" x14ac:dyDescent="0.25">
      <c r="C1351" s="147"/>
      <c r="D1351" s="147"/>
      <c r="E1351" s="147"/>
      <c r="F1351" s="153"/>
      <c r="G1351" s="144">
        <f t="shared" si="43"/>
        <v>0</v>
      </c>
      <c r="H1351" s="120"/>
      <c r="I1351" s="144">
        <f t="shared" si="44"/>
        <v>0</v>
      </c>
    </row>
    <row r="1352" spans="3:9" x14ac:dyDescent="0.25">
      <c r="C1352" s="147"/>
      <c r="D1352" s="147"/>
      <c r="E1352" s="147"/>
      <c r="F1352" s="153"/>
      <c r="G1352" s="144">
        <f t="shared" si="43"/>
        <v>0</v>
      </c>
      <c r="H1352" s="120"/>
      <c r="I1352" s="144">
        <f t="shared" si="44"/>
        <v>0</v>
      </c>
    </row>
    <row r="1353" spans="3:9" x14ac:dyDescent="0.25">
      <c r="C1353" s="147"/>
      <c r="D1353" s="147"/>
      <c r="E1353" s="147"/>
      <c r="F1353" s="153"/>
      <c r="G1353" s="144">
        <f t="shared" si="43"/>
        <v>0</v>
      </c>
      <c r="H1353" s="120"/>
      <c r="I1353" s="144">
        <f t="shared" si="44"/>
        <v>0</v>
      </c>
    </row>
    <row r="1354" spans="3:9" x14ac:dyDescent="0.25">
      <c r="C1354" s="147"/>
      <c r="D1354" s="147"/>
      <c r="E1354" s="147"/>
      <c r="F1354" s="153"/>
      <c r="G1354" s="144">
        <f t="shared" si="43"/>
        <v>0</v>
      </c>
      <c r="H1354" s="120"/>
      <c r="I1354" s="144">
        <f t="shared" si="44"/>
        <v>0</v>
      </c>
    </row>
    <row r="1355" spans="3:9" x14ac:dyDescent="0.25">
      <c r="C1355" s="147"/>
      <c r="D1355" s="147"/>
      <c r="E1355" s="147"/>
      <c r="F1355" s="153"/>
      <c r="G1355" s="144">
        <f t="shared" si="43"/>
        <v>0</v>
      </c>
      <c r="H1355" s="120"/>
      <c r="I1355" s="144">
        <f t="shared" si="44"/>
        <v>0</v>
      </c>
    </row>
    <row r="1356" spans="3:9" x14ac:dyDescent="0.25">
      <c r="C1356" s="147"/>
      <c r="D1356" s="147"/>
      <c r="E1356" s="147"/>
      <c r="F1356" s="153"/>
      <c r="G1356" s="144">
        <f t="shared" si="43"/>
        <v>0</v>
      </c>
      <c r="H1356" s="120"/>
      <c r="I1356" s="144">
        <f t="shared" si="44"/>
        <v>0</v>
      </c>
    </row>
    <row r="1357" spans="3:9" x14ac:dyDescent="0.25">
      <c r="C1357" s="147"/>
      <c r="D1357" s="147"/>
      <c r="E1357" s="147"/>
      <c r="F1357" s="153"/>
      <c r="G1357" s="144">
        <f t="shared" si="43"/>
        <v>0</v>
      </c>
      <c r="H1357" s="120"/>
      <c r="I1357" s="144">
        <f t="shared" si="44"/>
        <v>0</v>
      </c>
    </row>
    <row r="1358" spans="3:9" x14ac:dyDescent="0.25">
      <c r="C1358" s="147"/>
      <c r="D1358" s="147"/>
      <c r="E1358" s="147"/>
      <c r="F1358" s="153"/>
      <c r="G1358" s="144">
        <f t="shared" si="43"/>
        <v>0</v>
      </c>
      <c r="H1358" s="120"/>
      <c r="I1358" s="144">
        <f t="shared" si="44"/>
        <v>0</v>
      </c>
    </row>
    <row r="1359" spans="3:9" x14ac:dyDescent="0.25">
      <c r="C1359" s="147"/>
      <c r="D1359" s="147"/>
      <c r="E1359" s="147"/>
      <c r="F1359" s="153"/>
      <c r="G1359" s="144">
        <f t="shared" si="43"/>
        <v>0</v>
      </c>
      <c r="H1359" s="120"/>
      <c r="I1359" s="144">
        <f t="shared" si="44"/>
        <v>0</v>
      </c>
    </row>
    <row r="1360" spans="3:9" x14ac:dyDescent="0.25">
      <c r="C1360" s="147"/>
      <c r="D1360" s="147"/>
      <c r="E1360" s="147"/>
      <c r="F1360" s="153"/>
      <c r="G1360" s="144">
        <f t="shared" si="43"/>
        <v>0</v>
      </c>
      <c r="H1360" s="120"/>
      <c r="I1360" s="144">
        <f t="shared" si="44"/>
        <v>0</v>
      </c>
    </row>
    <row r="1361" spans="3:9" x14ac:dyDescent="0.25">
      <c r="C1361" s="147"/>
      <c r="D1361" s="147"/>
      <c r="E1361" s="147"/>
      <c r="F1361" s="153"/>
      <c r="G1361" s="144">
        <f t="shared" si="43"/>
        <v>0</v>
      </c>
      <c r="H1361" s="120"/>
      <c r="I1361" s="144">
        <f t="shared" si="44"/>
        <v>0</v>
      </c>
    </row>
    <row r="1362" spans="3:9" x14ac:dyDescent="0.25">
      <c r="C1362" s="147"/>
      <c r="D1362" s="147"/>
      <c r="E1362" s="147"/>
      <c r="F1362" s="153"/>
      <c r="G1362" s="144">
        <f t="shared" si="43"/>
        <v>0</v>
      </c>
      <c r="H1362" s="120"/>
      <c r="I1362" s="144">
        <f t="shared" si="44"/>
        <v>0</v>
      </c>
    </row>
    <row r="1363" spans="3:9" x14ac:dyDescent="0.25">
      <c r="C1363" s="147"/>
      <c r="D1363" s="147"/>
      <c r="E1363" s="147"/>
      <c r="F1363" s="153"/>
      <c r="G1363" s="144">
        <f t="shared" si="43"/>
        <v>0</v>
      </c>
      <c r="H1363" s="120"/>
      <c r="I1363" s="144">
        <f t="shared" si="44"/>
        <v>0</v>
      </c>
    </row>
    <row r="1364" spans="3:9" x14ac:dyDescent="0.25">
      <c r="C1364" s="147"/>
      <c r="D1364" s="147"/>
      <c r="E1364" s="147"/>
      <c r="F1364" s="153"/>
      <c r="G1364" s="144">
        <f t="shared" si="43"/>
        <v>0</v>
      </c>
      <c r="H1364" s="120"/>
      <c r="I1364" s="144">
        <f t="shared" si="44"/>
        <v>0</v>
      </c>
    </row>
    <row r="1365" spans="3:9" x14ac:dyDescent="0.25">
      <c r="C1365" s="147"/>
      <c r="D1365" s="147"/>
      <c r="E1365" s="147"/>
      <c r="F1365" s="153"/>
      <c r="G1365" s="144">
        <f t="shared" si="43"/>
        <v>0</v>
      </c>
      <c r="H1365" s="120"/>
      <c r="I1365" s="144">
        <f t="shared" si="44"/>
        <v>0</v>
      </c>
    </row>
    <row r="1366" spans="3:9" x14ac:dyDescent="0.25">
      <c r="C1366" s="147"/>
      <c r="D1366" s="147"/>
      <c r="E1366" s="147"/>
      <c r="F1366" s="153"/>
      <c r="G1366" s="144">
        <f t="shared" si="43"/>
        <v>0</v>
      </c>
      <c r="H1366" s="120"/>
      <c r="I1366" s="144">
        <f t="shared" si="44"/>
        <v>0</v>
      </c>
    </row>
    <row r="1367" spans="3:9" x14ac:dyDescent="0.25">
      <c r="C1367" s="147"/>
      <c r="D1367" s="147"/>
      <c r="E1367" s="147"/>
      <c r="F1367" s="153"/>
      <c r="G1367" s="144">
        <f t="shared" si="43"/>
        <v>0</v>
      </c>
      <c r="H1367" s="120"/>
      <c r="I1367" s="144">
        <f t="shared" si="44"/>
        <v>0</v>
      </c>
    </row>
    <row r="1368" spans="3:9" x14ac:dyDescent="0.25">
      <c r="C1368" s="147"/>
      <c r="D1368" s="147"/>
      <c r="E1368" s="147"/>
      <c r="F1368" s="153"/>
      <c r="G1368" s="144">
        <f t="shared" si="43"/>
        <v>0</v>
      </c>
      <c r="H1368" s="120"/>
      <c r="I1368" s="144">
        <f t="shared" si="44"/>
        <v>0</v>
      </c>
    </row>
    <row r="1369" spans="3:9" x14ac:dyDescent="0.25">
      <c r="C1369" s="147"/>
      <c r="D1369" s="147"/>
      <c r="E1369" s="147"/>
      <c r="F1369" s="153"/>
      <c r="G1369" s="144">
        <f t="shared" si="43"/>
        <v>0</v>
      </c>
      <c r="H1369" s="120"/>
      <c r="I1369" s="144">
        <f t="shared" si="44"/>
        <v>0</v>
      </c>
    </row>
    <row r="1370" spans="3:9" x14ac:dyDescent="0.25">
      <c r="C1370" s="147"/>
      <c r="D1370" s="147"/>
      <c r="E1370" s="147"/>
      <c r="F1370" s="153"/>
      <c r="G1370" s="144">
        <f t="shared" si="43"/>
        <v>0</v>
      </c>
      <c r="H1370" s="120"/>
      <c r="I1370" s="144">
        <f t="shared" si="44"/>
        <v>0</v>
      </c>
    </row>
    <row r="1371" spans="3:9" x14ac:dyDescent="0.25">
      <c r="C1371" s="147"/>
      <c r="D1371" s="147"/>
      <c r="E1371" s="147"/>
      <c r="F1371" s="153"/>
      <c r="G1371" s="144">
        <f t="shared" si="43"/>
        <v>0</v>
      </c>
      <c r="H1371" s="120"/>
      <c r="I1371" s="144">
        <f t="shared" si="44"/>
        <v>0</v>
      </c>
    </row>
    <row r="1372" spans="3:9" x14ac:dyDescent="0.25">
      <c r="C1372" s="147"/>
      <c r="D1372" s="147"/>
      <c r="E1372" s="147"/>
      <c r="F1372" s="153"/>
      <c r="G1372" s="144">
        <f t="shared" si="43"/>
        <v>0</v>
      </c>
      <c r="H1372" s="120"/>
      <c r="I1372" s="144">
        <f t="shared" si="44"/>
        <v>0</v>
      </c>
    </row>
    <row r="1373" spans="3:9" x14ac:dyDescent="0.25">
      <c r="C1373" s="147"/>
      <c r="D1373" s="147"/>
      <c r="E1373" s="147"/>
      <c r="F1373" s="153"/>
      <c r="G1373" s="144">
        <f t="shared" si="43"/>
        <v>0</v>
      </c>
      <c r="H1373" s="120"/>
      <c r="I1373" s="144">
        <f t="shared" si="44"/>
        <v>0</v>
      </c>
    </row>
    <row r="1374" spans="3:9" x14ac:dyDescent="0.25">
      <c r="C1374" s="147"/>
      <c r="D1374" s="147"/>
      <c r="E1374" s="147"/>
      <c r="F1374" s="153"/>
      <c r="G1374" s="144">
        <f t="shared" si="43"/>
        <v>0</v>
      </c>
      <c r="H1374" s="120"/>
      <c r="I1374" s="144">
        <f t="shared" si="44"/>
        <v>0</v>
      </c>
    </row>
    <row r="1375" spans="3:9" x14ac:dyDescent="0.25">
      <c r="C1375" s="147"/>
      <c r="D1375" s="147"/>
      <c r="E1375" s="147"/>
      <c r="F1375" s="153"/>
      <c r="G1375" s="144">
        <f t="shared" ref="G1375:G1406" si="45">+E1375*F1375</f>
        <v>0</v>
      </c>
      <c r="H1375" s="120"/>
      <c r="I1375" s="144">
        <f t="shared" si="44"/>
        <v>0</v>
      </c>
    </row>
    <row r="1376" spans="3:9" x14ac:dyDescent="0.25">
      <c r="C1376" s="147"/>
      <c r="D1376" s="147"/>
      <c r="E1376" s="147"/>
      <c r="F1376" s="153"/>
      <c r="G1376" s="144">
        <f t="shared" si="45"/>
        <v>0</v>
      </c>
      <c r="H1376" s="120"/>
      <c r="I1376" s="144">
        <f t="shared" si="44"/>
        <v>0</v>
      </c>
    </row>
    <row r="1377" spans="3:9" x14ac:dyDescent="0.25">
      <c r="C1377" s="147"/>
      <c r="D1377" s="147"/>
      <c r="E1377" s="147"/>
      <c r="F1377" s="153"/>
      <c r="G1377" s="144">
        <f t="shared" si="45"/>
        <v>0</v>
      </c>
      <c r="H1377" s="120"/>
      <c r="I1377" s="144">
        <f t="shared" si="44"/>
        <v>0</v>
      </c>
    </row>
    <row r="1378" spans="3:9" x14ac:dyDescent="0.25">
      <c r="C1378" s="147"/>
      <c r="D1378" s="147"/>
      <c r="E1378" s="147"/>
      <c r="F1378" s="153"/>
      <c r="G1378" s="144">
        <f t="shared" si="45"/>
        <v>0</v>
      </c>
      <c r="H1378" s="120"/>
      <c r="I1378" s="144">
        <f t="shared" si="44"/>
        <v>0</v>
      </c>
    </row>
    <row r="1379" spans="3:9" x14ac:dyDescent="0.25">
      <c r="C1379" s="147"/>
      <c r="D1379" s="147"/>
      <c r="E1379" s="147"/>
      <c r="F1379" s="153"/>
      <c r="G1379" s="144">
        <f t="shared" si="45"/>
        <v>0</v>
      </c>
      <c r="H1379" s="120"/>
      <c r="I1379" s="144">
        <f t="shared" si="44"/>
        <v>0</v>
      </c>
    </row>
    <row r="1380" spans="3:9" x14ac:dyDescent="0.25">
      <c r="C1380" s="147"/>
      <c r="D1380" s="147"/>
      <c r="E1380" s="147"/>
      <c r="F1380" s="153"/>
      <c r="G1380" s="144">
        <f t="shared" si="45"/>
        <v>0</v>
      </c>
      <c r="H1380" s="120"/>
      <c r="I1380" s="144">
        <f t="shared" si="44"/>
        <v>0</v>
      </c>
    </row>
    <row r="1381" spans="3:9" x14ac:dyDescent="0.25">
      <c r="C1381" s="147"/>
      <c r="D1381" s="147"/>
      <c r="E1381" s="147"/>
      <c r="F1381" s="153"/>
      <c r="G1381" s="144">
        <f t="shared" si="45"/>
        <v>0</v>
      </c>
      <c r="H1381" s="120"/>
      <c r="I1381" s="144">
        <f t="shared" si="44"/>
        <v>0</v>
      </c>
    </row>
    <row r="1382" spans="3:9" x14ac:dyDescent="0.25">
      <c r="C1382" s="147"/>
      <c r="D1382" s="147"/>
      <c r="E1382" s="147"/>
      <c r="F1382" s="153"/>
      <c r="G1382" s="144">
        <f t="shared" si="45"/>
        <v>0</v>
      </c>
      <c r="H1382" s="120"/>
      <c r="I1382" s="144">
        <f t="shared" si="44"/>
        <v>0</v>
      </c>
    </row>
    <row r="1383" spans="3:9" x14ac:dyDescent="0.25">
      <c r="C1383" s="147"/>
      <c r="D1383" s="147"/>
      <c r="E1383" s="147"/>
      <c r="F1383" s="153"/>
      <c r="G1383" s="144">
        <f t="shared" si="45"/>
        <v>0</v>
      </c>
      <c r="H1383" s="120"/>
      <c r="I1383" s="144">
        <f t="shared" si="44"/>
        <v>0</v>
      </c>
    </row>
    <row r="1384" spans="3:9" x14ac:dyDescent="0.25">
      <c r="C1384" s="147"/>
      <c r="D1384" s="147"/>
      <c r="E1384" s="147"/>
      <c r="F1384" s="153"/>
      <c r="G1384" s="144">
        <f t="shared" si="45"/>
        <v>0</v>
      </c>
      <c r="H1384" s="120"/>
      <c r="I1384" s="144">
        <f t="shared" si="44"/>
        <v>0</v>
      </c>
    </row>
    <row r="1385" spans="3:9" x14ac:dyDescent="0.25">
      <c r="C1385" s="147"/>
      <c r="D1385" s="147"/>
      <c r="E1385" s="147"/>
      <c r="F1385" s="153"/>
      <c r="G1385" s="144">
        <f t="shared" si="45"/>
        <v>0</v>
      </c>
      <c r="H1385" s="120"/>
      <c r="I1385" s="144">
        <f t="shared" si="44"/>
        <v>0</v>
      </c>
    </row>
    <row r="1386" spans="3:9" x14ac:dyDescent="0.25">
      <c r="C1386" s="147"/>
      <c r="D1386" s="147"/>
      <c r="E1386" s="147"/>
      <c r="F1386" s="153"/>
      <c r="G1386" s="144">
        <f t="shared" si="45"/>
        <v>0</v>
      </c>
      <c r="H1386" s="120"/>
      <c r="I1386" s="144">
        <f t="shared" si="44"/>
        <v>0</v>
      </c>
    </row>
    <row r="1387" spans="3:9" x14ac:dyDescent="0.25">
      <c r="C1387" s="147"/>
      <c r="D1387" s="147"/>
      <c r="E1387" s="147"/>
      <c r="F1387" s="153"/>
      <c r="G1387" s="144">
        <f t="shared" si="45"/>
        <v>0</v>
      </c>
      <c r="H1387" s="120"/>
      <c r="I1387" s="144">
        <f t="shared" si="44"/>
        <v>0</v>
      </c>
    </row>
    <row r="1388" spans="3:9" x14ac:dyDescent="0.25">
      <c r="C1388" s="147"/>
      <c r="D1388" s="147"/>
      <c r="E1388" s="147"/>
      <c r="F1388" s="153"/>
      <c r="G1388" s="144">
        <f t="shared" si="45"/>
        <v>0</v>
      </c>
      <c r="H1388" s="120"/>
      <c r="I1388" s="144">
        <f t="shared" si="44"/>
        <v>0</v>
      </c>
    </row>
    <row r="1389" spans="3:9" x14ac:dyDescent="0.25">
      <c r="C1389" s="147"/>
      <c r="D1389" s="147"/>
      <c r="E1389" s="147"/>
      <c r="F1389" s="153"/>
      <c r="G1389" s="144">
        <f t="shared" si="45"/>
        <v>0</v>
      </c>
      <c r="H1389" s="120"/>
      <c r="I1389" s="144">
        <f t="shared" si="44"/>
        <v>0</v>
      </c>
    </row>
    <row r="1390" spans="3:9" x14ac:dyDescent="0.25">
      <c r="C1390" s="147"/>
      <c r="D1390" s="147"/>
      <c r="E1390" s="147"/>
      <c r="F1390" s="153"/>
      <c r="G1390" s="144">
        <f t="shared" si="45"/>
        <v>0</v>
      </c>
      <c r="H1390" s="120"/>
      <c r="I1390" s="144">
        <f t="shared" si="44"/>
        <v>0</v>
      </c>
    </row>
    <row r="1391" spans="3:9" x14ac:dyDescent="0.25">
      <c r="C1391" s="147"/>
      <c r="D1391" s="147"/>
      <c r="E1391" s="147"/>
      <c r="F1391" s="153"/>
      <c r="G1391" s="144">
        <f t="shared" si="45"/>
        <v>0</v>
      </c>
      <c r="H1391" s="120"/>
      <c r="I1391" s="144">
        <f t="shared" si="44"/>
        <v>0</v>
      </c>
    </row>
    <row r="1392" spans="3:9" x14ac:dyDescent="0.25">
      <c r="C1392" s="147"/>
      <c r="D1392" s="147"/>
      <c r="E1392" s="147"/>
      <c r="F1392" s="153"/>
      <c r="G1392" s="144">
        <f t="shared" si="45"/>
        <v>0</v>
      </c>
      <c r="H1392" s="120"/>
      <c r="I1392" s="144">
        <f t="shared" si="44"/>
        <v>0</v>
      </c>
    </row>
    <row r="1393" spans="3:9" x14ac:dyDescent="0.25">
      <c r="C1393" s="147"/>
      <c r="D1393" s="147"/>
      <c r="E1393" s="147"/>
      <c r="F1393" s="153"/>
      <c r="G1393" s="144">
        <f t="shared" si="45"/>
        <v>0</v>
      </c>
      <c r="H1393" s="120"/>
      <c r="I1393" s="144">
        <f t="shared" si="44"/>
        <v>0</v>
      </c>
    </row>
    <row r="1394" spans="3:9" x14ac:dyDescent="0.25">
      <c r="C1394" s="147"/>
      <c r="D1394" s="147"/>
      <c r="E1394" s="147"/>
      <c r="F1394" s="153"/>
      <c r="G1394" s="144">
        <f t="shared" si="45"/>
        <v>0</v>
      </c>
      <c r="H1394" s="120"/>
      <c r="I1394" s="144">
        <f t="shared" si="44"/>
        <v>0</v>
      </c>
    </row>
    <row r="1395" spans="3:9" x14ac:dyDescent="0.25">
      <c r="C1395" s="147"/>
      <c r="D1395" s="147"/>
      <c r="E1395" s="147"/>
      <c r="F1395" s="153"/>
      <c r="G1395" s="144">
        <f t="shared" si="45"/>
        <v>0</v>
      </c>
      <c r="H1395" s="120"/>
      <c r="I1395" s="144">
        <f t="shared" si="44"/>
        <v>0</v>
      </c>
    </row>
    <row r="1396" spans="3:9" x14ac:dyDescent="0.25">
      <c r="C1396" s="147"/>
      <c r="D1396" s="147"/>
      <c r="E1396" s="147"/>
      <c r="F1396" s="153"/>
      <c r="G1396" s="144">
        <f t="shared" si="45"/>
        <v>0</v>
      </c>
      <c r="H1396" s="120"/>
      <c r="I1396" s="144">
        <f t="shared" si="44"/>
        <v>0</v>
      </c>
    </row>
    <row r="1397" spans="3:9" x14ac:dyDescent="0.25">
      <c r="C1397" s="147"/>
      <c r="D1397" s="147"/>
      <c r="E1397" s="147"/>
      <c r="F1397" s="153"/>
      <c r="G1397" s="144">
        <f t="shared" si="45"/>
        <v>0</v>
      </c>
      <c r="H1397" s="120"/>
      <c r="I1397" s="144">
        <f t="shared" si="44"/>
        <v>0</v>
      </c>
    </row>
    <row r="1398" spans="3:9" x14ac:dyDescent="0.25">
      <c r="C1398" s="147"/>
      <c r="D1398" s="147"/>
      <c r="E1398" s="147"/>
      <c r="F1398" s="153"/>
      <c r="G1398" s="144">
        <f t="shared" si="45"/>
        <v>0</v>
      </c>
      <c r="H1398" s="120"/>
      <c r="I1398" s="144">
        <f t="shared" si="44"/>
        <v>0</v>
      </c>
    </row>
    <row r="1399" spans="3:9" x14ac:dyDescent="0.25">
      <c r="C1399" s="147"/>
      <c r="D1399" s="147"/>
      <c r="E1399" s="147"/>
      <c r="F1399" s="153"/>
      <c r="G1399" s="144">
        <f t="shared" si="45"/>
        <v>0</v>
      </c>
      <c r="H1399" s="120"/>
      <c r="I1399" s="144">
        <f t="shared" si="44"/>
        <v>0</v>
      </c>
    </row>
    <row r="1400" spans="3:9" x14ac:dyDescent="0.25">
      <c r="C1400" s="147"/>
      <c r="D1400" s="147"/>
      <c r="E1400" s="147"/>
      <c r="F1400" s="153"/>
      <c r="G1400" s="144">
        <f t="shared" si="45"/>
        <v>0</v>
      </c>
      <c r="H1400" s="120"/>
      <c r="I1400" s="144">
        <f t="shared" si="44"/>
        <v>0</v>
      </c>
    </row>
    <row r="1401" spans="3:9" x14ac:dyDescent="0.25">
      <c r="C1401" s="147"/>
      <c r="D1401" s="147"/>
      <c r="E1401" s="147"/>
      <c r="F1401" s="153"/>
      <c r="G1401" s="144">
        <f t="shared" si="45"/>
        <v>0</v>
      </c>
      <c r="H1401" s="120"/>
      <c r="I1401" s="144">
        <f t="shared" si="44"/>
        <v>0</v>
      </c>
    </row>
    <row r="1402" spans="3:9" x14ac:dyDescent="0.25">
      <c r="C1402" s="147"/>
      <c r="D1402" s="147"/>
      <c r="E1402" s="147"/>
      <c r="F1402" s="153"/>
      <c r="G1402" s="144">
        <f t="shared" si="45"/>
        <v>0</v>
      </c>
      <c r="H1402" s="120"/>
      <c r="I1402" s="144">
        <f t="shared" si="44"/>
        <v>0</v>
      </c>
    </row>
    <row r="1403" spans="3:9" x14ac:dyDescent="0.25">
      <c r="C1403" s="147"/>
      <c r="D1403" s="147"/>
      <c r="E1403" s="147"/>
      <c r="F1403" s="153"/>
      <c r="G1403" s="144">
        <f t="shared" si="45"/>
        <v>0</v>
      </c>
      <c r="H1403" s="120"/>
      <c r="I1403" s="144">
        <f t="shared" si="44"/>
        <v>0</v>
      </c>
    </row>
    <row r="1404" spans="3:9" x14ac:dyDescent="0.25">
      <c r="C1404" s="147"/>
      <c r="D1404" s="147"/>
      <c r="E1404" s="147"/>
      <c r="F1404" s="153"/>
      <c r="G1404" s="144">
        <f t="shared" si="45"/>
        <v>0</v>
      </c>
      <c r="H1404" s="120"/>
      <c r="I1404" s="144">
        <f t="shared" si="44"/>
        <v>0</v>
      </c>
    </row>
    <row r="1405" spans="3:9" x14ac:dyDescent="0.25">
      <c r="C1405" s="147"/>
      <c r="D1405" s="147"/>
      <c r="E1405" s="147"/>
      <c r="F1405" s="153"/>
      <c r="G1405" s="144">
        <f t="shared" si="45"/>
        <v>0</v>
      </c>
      <c r="H1405" s="120"/>
      <c r="I1405" s="144">
        <f t="shared" si="44"/>
        <v>0</v>
      </c>
    </row>
    <row r="1406" spans="3:9" x14ac:dyDescent="0.25">
      <c r="C1406" s="147"/>
      <c r="D1406" s="147"/>
      <c r="E1406" s="147"/>
      <c r="F1406" s="153"/>
      <c r="G1406" s="144">
        <f t="shared" si="45"/>
        <v>0</v>
      </c>
      <c r="H1406" s="120"/>
      <c r="I1406" s="144">
        <f t="shared" si="44"/>
        <v>0</v>
      </c>
    </row>
    <row r="1407" spans="3:9" x14ac:dyDescent="0.25">
      <c r="C1407" s="147"/>
      <c r="D1407" s="147"/>
      <c r="E1407" s="147"/>
      <c r="F1407" s="153"/>
      <c r="G1407" s="144">
        <f t="shared" ref="G1407:G1428" si="46">+E1407*F1407</f>
        <v>0</v>
      </c>
      <c r="H1407" s="120"/>
      <c r="I1407" s="144">
        <f t="shared" si="44"/>
        <v>0</v>
      </c>
    </row>
    <row r="1408" spans="3:9" x14ac:dyDescent="0.25">
      <c r="C1408" s="147"/>
      <c r="D1408" s="147"/>
      <c r="E1408" s="147"/>
      <c r="F1408" s="153"/>
      <c r="G1408" s="144">
        <f t="shared" si="46"/>
        <v>0</v>
      </c>
      <c r="H1408" s="120"/>
      <c r="I1408" s="144">
        <f t="shared" ref="I1408:I1428" si="47">+G1408-H1408</f>
        <v>0</v>
      </c>
    </row>
    <row r="1409" spans="3:9" x14ac:dyDescent="0.25">
      <c r="C1409" s="147"/>
      <c r="D1409" s="147"/>
      <c r="E1409" s="147"/>
      <c r="F1409" s="153"/>
      <c r="G1409" s="144">
        <f t="shared" si="46"/>
        <v>0</v>
      </c>
      <c r="H1409" s="120"/>
      <c r="I1409" s="144">
        <f t="shared" si="47"/>
        <v>0</v>
      </c>
    </row>
    <row r="1410" spans="3:9" x14ac:dyDescent="0.25">
      <c r="C1410" s="147"/>
      <c r="D1410" s="147"/>
      <c r="E1410" s="147"/>
      <c r="F1410" s="153"/>
      <c r="G1410" s="144">
        <f t="shared" si="46"/>
        <v>0</v>
      </c>
      <c r="H1410" s="120"/>
      <c r="I1410" s="144">
        <f t="shared" si="47"/>
        <v>0</v>
      </c>
    </row>
    <row r="1411" spans="3:9" x14ac:dyDescent="0.25">
      <c r="C1411" s="147"/>
      <c r="D1411" s="147"/>
      <c r="E1411" s="147"/>
      <c r="F1411" s="153"/>
      <c r="G1411" s="144">
        <f t="shared" si="46"/>
        <v>0</v>
      </c>
      <c r="H1411" s="120"/>
      <c r="I1411" s="144">
        <f t="shared" si="47"/>
        <v>0</v>
      </c>
    </row>
    <row r="1412" spans="3:9" x14ac:dyDescent="0.25">
      <c r="C1412" s="147"/>
      <c r="D1412" s="147"/>
      <c r="E1412" s="147"/>
      <c r="F1412" s="153"/>
      <c r="G1412" s="144">
        <f t="shared" si="46"/>
        <v>0</v>
      </c>
      <c r="H1412" s="120"/>
      <c r="I1412" s="144">
        <f t="shared" si="47"/>
        <v>0</v>
      </c>
    </row>
    <row r="1413" spans="3:9" x14ac:dyDescent="0.25">
      <c r="C1413" s="147"/>
      <c r="D1413" s="147"/>
      <c r="E1413" s="147"/>
      <c r="F1413" s="153"/>
      <c r="G1413" s="144">
        <f t="shared" si="46"/>
        <v>0</v>
      </c>
      <c r="H1413" s="120"/>
      <c r="I1413" s="144">
        <f t="shared" si="47"/>
        <v>0</v>
      </c>
    </row>
    <row r="1414" spans="3:9" x14ac:dyDescent="0.25">
      <c r="C1414" s="147"/>
      <c r="D1414" s="147"/>
      <c r="E1414" s="147"/>
      <c r="F1414" s="153"/>
      <c r="G1414" s="144">
        <f t="shared" si="46"/>
        <v>0</v>
      </c>
      <c r="H1414" s="120"/>
      <c r="I1414" s="144">
        <f t="shared" si="47"/>
        <v>0</v>
      </c>
    </row>
    <row r="1415" spans="3:9" x14ac:dyDescent="0.25">
      <c r="C1415" s="147"/>
      <c r="D1415" s="147"/>
      <c r="E1415" s="147"/>
      <c r="F1415" s="153"/>
      <c r="G1415" s="144">
        <f t="shared" si="46"/>
        <v>0</v>
      </c>
      <c r="H1415" s="120"/>
      <c r="I1415" s="144">
        <f t="shared" si="47"/>
        <v>0</v>
      </c>
    </row>
    <row r="1416" spans="3:9" x14ac:dyDescent="0.25">
      <c r="C1416" s="147"/>
      <c r="D1416" s="147"/>
      <c r="E1416" s="147"/>
      <c r="F1416" s="153"/>
      <c r="G1416" s="144">
        <f t="shared" si="46"/>
        <v>0</v>
      </c>
      <c r="H1416" s="120"/>
      <c r="I1416" s="144">
        <f t="shared" si="47"/>
        <v>0</v>
      </c>
    </row>
    <row r="1417" spans="3:9" x14ac:dyDescent="0.25">
      <c r="C1417" s="147"/>
      <c r="D1417" s="147"/>
      <c r="E1417" s="147"/>
      <c r="F1417" s="153"/>
      <c r="G1417" s="144">
        <f t="shared" si="46"/>
        <v>0</v>
      </c>
      <c r="H1417" s="120"/>
      <c r="I1417" s="144">
        <f t="shared" si="47"/>
        <v>0</v>
      </c>
    </row>
    <row r="1418" spans="3:9" x14ac:dyDescent="0.25">
      <c r="C1418" s="147"/>
      <c r="D1418" s="147"/>
      <c r="E1418" s="147"/>
      <c r="F1418" s="153"/>
      <c r="G1418" s="144">
        <f t="shared" si="46"/>
        <v>0</v>
      </c>
      <c r="H1418" s="120"/>
      <c r="I1418" s="144">
        <f t="shared" si="47"/>
        <v>0</v>
      </c>
    </row>
    <row r="1419" spans="3:9" x14ac:dyDescent="0.25">
      <c r="C1419" s="147"/>
      <c r="D1419" s="147"/>
      <c r="E1419" s="147"/>
      <c r="F1419" s="153"/>
      <c r="G1419" s="144">
        <f t="shared" si="46"/>
        <v>0</v>
      </c>
      <c r="H1419" s="120"/>
      <c r="I1419" s="144">
        <f t="shared" si="47"/>
        <v>0</v>
      </c>
    </row>
    <row r="1420" spans="3:9" x14ac:dyDescent="0.25">
      <c r="C1420" s="147"/>
      <c r="D1420" s="147"/>
      <c r="E1420" s="147"/>
      <c r="F1420" s="153"/>
      <c r="G1420" s="144">
        <f t="shared" si="46"/>
        <v>0</v>
      </c>
      <c r="H1420" s="120"/>
      <c r="I1420" s="144">
        <f t="shared" si="47"/>
        <v>0</v>
      </c>
    </row>
    <row r="1421" spans="3:9" x14ac:dyDescent="0.25">
      <c r="C1421" s="147"/>
      <c r="D1421" s="147"/>
      <c r="E1421" s="147"/>
      <c r="F1421" s="153"/>
      <c r="G1421" s="144">
        <f t="shared" si="46"/>
        <v>0</v>
      </c>
      <c r="H1421" s="120"/>
      <c r="I1421" s="144">
        <f t="shared" si="47"/>
        <v>0</v>
      </c>
    </row>
    <row r="1422" spans="3:9" x14ac:dyDescent="0.25">
      <c r="C1422" s="147"/>
      <c r="D1422" s="147"/>
      <c r="E1422" s="147"/>
      <c r="F1422" s="153"/>
      <c r="G1422" s="144">
        <f t="shared" si="46"/>
        <v>0</v>
      </c>
      <c r="H1422" s="120"/>
      <c r="I1422" s="144">
        <f t="shared" si="47"/>
        <v>0</v>
      </c>
    </row>
    <row r="1423" spans="3:9" x14ac:dyDescent="0.25">
      <c r="C1423" s="147"/>
      <c r="D1423" s="147"/>
      <c r="E1423" s="147"/>
      <c r="F1423" s="153"/>
      <c r="G1423" s="144">
        <f t="shared" si="46"/>
        <v>0</v>
      </c>
      <c r="H1423" s="120"/>
      <c r="I1423" s="144">
        <f t="shared" si="47"/>
        <v>0</v>
      </c>
    </row>
    <row r="1424" spans="3:9" x14ac:dyDescent="0.25">
      <c r="C1424" s="147"/>
      <c r="D1424" s="147"/>
      <c r="E1424" s="147"/>
      <c r="F1424" s="153"/>
      <c r="G1424" s="144">
        <f t="shared" si="46"/>
        <v>0</v>
      </c>
      <c r="H1424" s="120"/>
      <c r="I1424" s="144">
        <f t="shared" si="47"/>
        <v>0</v>
      </c>
    </row>
    <row r="1425" spans="3:9" x14ac:dyDescent="0.25">
      <c r="C1425" s="147"/>
      <c r="D1425" s="147"/>
      <c r="E1425" s="147"/>
      <c r="F1425" s="153"/>
      <c r="G1425" s="144">
        <f t="shared" si="46"/>
        <v>0</v>
      </c>
      <c r="H1425" s="120"/>
      <c r="I1425" s="144">
        <f t="shared" si="47"/>
        <v>0</v>
      </c>
    </row>
    <row r="1426" spans="3:9" x14ac:dyDescent="0.25">
      <c r="C1426" s="147"/>
      <c r="D1426" s="147"/>
      <c r="E1426" s="147"/>
      <c r="F1426" s="153"/>
      <c r="G1426" s="144">
        <f t="shared" si="46"/>
        <v>0</v>
      </c>
      <c r="H1426" s="120"/>
      <c r="I1426" s="144">
        <f t="shared" si="47"/>
        <v>0</v>
      </c>
    </row>
    <row r="1427" spans="3:9" x14ac:dyDescent="0.25">
      <c r="C1427" s="147"/>
      <c r="D1427" s="147"/>
      <c r="E1427" s="147"/>
      <c r="F1427" s="153"/>
      <c r="G1427" s="144">
        <f t="shared" si="46"/>
        <v>0</v>
      </c>
      <c r="H1427" s="120"/>
      <c r="I1427" s="144">
        <f t="shared" si="47"/>
        <v>0</v>
      </c>
    </row>
    <row r="1428" spans="3:9" x14ac:dyDescent="0.25">
      <c r="C1428" s="147"/>
      <c r="D1428" s="147"/>
      <c r="E1428" s="147"/>
      <c r="F1428" s="153"/>
      <c r="G1428" s="144">
        <f t="shared" si="46"/>
        <v>0</v>
      </c>
      <c r="H1428" s="120"/>
      <c r="I1428" s="144">
        <f t="shared" si="47"/>
        <v>0</v>
      </c>
    </row>
    <row r="1434" spans="3:9" ht="30" x14ac:dyDescent="0.25">
      <c r="E1434" s="150" t="s">
        <v>7586</v>
      </c>
      <c r="F1434" s="150" t="s">
        <v>9392</v>
      </c>
      <c r="G1434" s="150" t="s">
        <v>9393</v>
      </c>
    </row>
    <row r="1435" spans="3:9" x14ac:dyDescent="0.25">
      <c r="C1435" s="472" t="s">
        <v>9395</v>
      </c>
      <c r="D1435" s="472"/>
      <c r="E1435" s="144">
        <f>SUMIF(C1279:C1428,Tablas!$C$98,Fortalecimiento!G1279:G1428)</f>
        <v>0</v>
      </c>
      <c r="F1435" s="144">
        <f>SUMIF(C1279:C1428,Tablas!$C$98,Fortalecimiento!H1279:H1428)</f>
        <v>0</v>
      </c>
      <c r="G1435" s="144">
        <f>SUMIF(C1279:C1428,Tablas!$C$98,Fortalecimiento!I1279:I1428)</f>
        <v>0</v>
      </c>
    </row>
    <row r="1436" spans="3:9" x14ac:dyDescent="0.25">
      <c r="C1436" s="472" t="s">
        <v>9396</v>
      </c>
      <c r="D1436" s="472"/>
      <c r="E1436" s="144">
        <f>SUMIF(C1279:C1428,Tablas!$C$99,Fortalecimiento!G1279:G1428)</f>
        <v>0</v>
      </c>
      <c r="F1436" s="144">
        <f>SUMIF(C1279:C1428,Tablas!$C$99,Fortalecimiento!H1279:H1428)</f>
        <v>0</v>
      </c>
      <c r="G1436" s="144">
        <f>SUMIF(C1279:C1428,Tablas!$C$99,Fortalecimiento!I1279:I1428)</f>
        <v>0</v>
      </c>
    </row>
    <row r="1437" spans="3:9" x14ac:dyDescent="0.25">
      <c r="C1437" s="473" t="s">
        <v>7586</v>
      </c>
      <c r="D1437" s="473"/>
      <c r="E1437" s="151">
        <f>+E1436+E1435</f>
        <v>0</v>
      </c>
      <c r="F1437" s="151">
        <f>+F1436+F1435</f>
        <v>0</v>
      </c>
      <c r="G1437" s="151">
        <f>+G1436+G1435</f>
        <v>0</v>
      </c>
    </row>
    <row r="1441" spans="5:7" x14ac:dyDescent="0.25">
      <c r="E1441" s="471" t="s">
        <v>9238</v>
      </c>
      <c r="F1441" s="471"/>
      <c r="G1441" s="471"/>
    </row>
    <row r="1442" spans="5:7" x14ac:dyDescent="0.25">
      <c r="E1442" s="471"/>
      <c r="F1442" s="471"/>
      <c r="G1442" s="471"/>
    </row>
    <row r="1458" spans="2:13" x14ac:dyDescent="0.25">
      <c r="B1458" s="474" t="s">
        <v>9414</v>
      </c>
      <c r="C1458" s="474"/>
      <c r="D1458" s="474"/>
    </row>
    <row r="1460" spans="2:13" ht="15.75" x14ac:dyDescent="0.25">
      <c r="B1460" s="271" t="s">
        <v>9380</v>
      </c>
      <c r="C1460" s="271"/>
      <c r="D1460" s="271"/>
      <c r="E1460" s="271"/>
      <c r="F1460" s="271"/>
      <c r="G1460" s="271"/>
      <c r="H1460" s="271"/>
      <c r="I1460" s="271"/>
      <c r="J1460" s="271"/>
      <c r="K1460" s="271"/>
      <c r="L1460" s="271"/>
      <c r="M1460" s="271"/>
    </row>
    <row r="1462" spans="2:13" x14ac:dyDescent="0.25">
      <c r="C1462" s="98" t="s">
        <v>7556</v>
      </c>
      <c r="D1462" s="32"/>
    </row>
    <row r="1464" spans="2:13" x14ac:dyDescent="0.25">
      <c r="C1464" s="99" t="s">
        <v>7557</v>
      </c>
      <c r="D1464" s="276"/>
      <c r="E1464" s="277"/>
      <c r="F1464" s="277"/>
      <c r="G1464" s="277"/>
      <c r="H1464" s="277"/>
      <c r="I1464" s="277"/>
      <c r="J1464" s="277"/>
      <c r="K1464" s="277"/>
      <c r="L1464" s="278"/>
    </row>
    <row r="1466" spans="2:13" x14ac:dyDescent="0.25">
      <c r="C1466" s="20" t="s">
        <v>9373</v>
      </c>
      <c r="D1466" s="276"/>
      <c r="E1466" s="278"/>
    </row>
    <row r="1469" spans="2:13" ht="15.75" x14ac:dyDescent="0.25">
      <c r="B1469" s="271" t="s">
        <v>9381</v>
      </c>
      <c r="C1469" s="271"/>
      <c r="D1469" s="271"/>
      <c r="E1469" s="271"/>
      <c r="F1469" s="271"/>
      <c r="G1469" s="271"/>
      <c r="H1469" s="271"/>
      <c r="I1469" s="271"/>
      <c r="J1469" s="271"/>
      <c r="K1469" s="271"/>
      <c r="L1469" s="271"/>
      <c r="M1469" s="271"/>
    </row>
    <row r="1472" spans="2:13" x14ac:dyDescent="0.25">
      <c r="C1472" s="98" t="s">
        <v>7566</v>
      </c>
      <c r="D1472" s="274"/>
      <c r="E1472" s="282"/>
      <c r="F1472" s="282"/>
      <c r="G1472" s="282"/>
      <c r="H1472" s="282"/>
      <c r="I1472" s="282"/>
      <c r="J1472" s="282"/>
      <c r="K1472" s="282"/>
      <c r="L1472" s="275"/>
    </row>
    <row r="1474" spans="3:12" hidden="1" x14ac:dyDescent="0.25">
      <c r="D1474" s="19" t="e">
        <f>VLOOKUP(D1475,Tablas!$K$3:$L$29,2,FALSE)</f>
        <v>#N/A</v>
      </c>
    </row>
    <row r="1475" spans="3:12" x14ac:dyDescent="0.25">
      <c r="C1475" s="98" t="s">
        <v>7567</v>
      </c>
      <c r="D1475" s="33"/>
      <c r="F1475" s="98" t="s">
        <v>7568</v>
      </c>
      <c r="G1475" s="33"/>
      <c r="I1475" s="98" t="s">
        <v>7569</v>
      </c>
      <c r="J1475" s="289"/>
      <c r="K1475" s="289"/>
    </row>
    <row r="1476" spans="3:12" x14ac:dyDescent="0.25">
      <c r="C1476" s="20"/>
      <c r="D1476" s="27"/>
      <c r="G1476" s="27"/>
      <c r="K1476" s="146"/>
      <c r="L1476" s="146"/>
    </row>
    <row r="1477" spans="3:12" hidden="1" x14ac:dyDescent="0.25">
      <c r="D1477" s="19" t="str">
        <f>IF( D1475&gt;0,VLOOKUP(D1475,Tablas!$K$4:$M$29,3,FALSE),"")</f>
        <v/>
      </c>
    </row>
    <row r="1478" spans="3:12" x14ac:dyDescent="0.25">
      <c r="C1478" s="98" t="s">
        <v>7570</v>
      </c>
      <c r="D1478" s="33"/>
      <c r="F1478" s="98" t="s">
        <v>9226</v>
      </c>
      <c r="G1478" s="33"/>
      <c r="I1478" s="98" t="s">
        <v>1180</v>
      </c>
      <c r="J1478" s="469" t="str">
        <f>IF(G1475&gt;0,VLOOKUP(G1475,Tabla4[[Muni_Desc]:[AT_desc]],3,FALSE),"")</f>
        <v/>
      </c>
      <c r="K1478" s="470"/>
    </row>
    <row r="1482" spans="3:12" x14ac:dyDescent="0.25">
      <c r="D1482" s="273" t="s">
        <v>8</v>
      </c>
      <c r="E1482" s="273"/>
      <c r="F1482" s="273"/>
      <c r="G1482" s="273"/>
      <c r="H1482" s="273"/>
      <c r="I1482" s="273"/>
    </row>
    <row r="1484" spans="3:12" x14ac:dyDescent="0.25">
      <c r="D1484" s="97" t="s">
        <v>7559</v>
      </c>
      <c r="E1484" s="97" t="s">
        <v>7560</v>
      </c>
      <c r="F1484" s="97" t="s">
        <v>7561</v>
      </c>
      <c r="G1484" s="97" t="s">
        <v>1176</v>
      </c>
      <c r="H1484" s="97" t="s">
        <v>7562</v>
      </c>
      <c r="I1484" s="97" t="s">
        <v>7563</v>
      </c>
    </row>
    <row r="1485" spans="3:12" x14ac:dyDescent="0.25">
      <c r="D1485" s="35"/>
      <c r="E1485" s="35"/>
      <c r="F1485" s="35"/>
      <c r="G1485" s="36" t="str">
        <f>MID(F1485,3,8)</f>
        <v/>
      </c>
      <c r="H1485" s="35"/>
      <c r="I1485" s="35"/>
    </row>
    <row r="1486" spans="3:12" x14ac:dyDescent="0.25">
      <c r="D1486" s="35"/>
      <c r="E1486" s="35"/>
      <c r="F1486" s="35"/>
      <c r="G1486" s="36" t="str">
        <f>MID(F1486,3,8)</f>
        <v/>
      </c>
      <c r="H1486" s="35"/>
      <c r="I1486" s="35"/>
    </row>
    <row r="1487" spans="3:12" x14ac:dyDescent="0.25">
      <c r="D1487" s="35"/>
      <c r="E1487" s="35"/>
      <c r="F1487" s="35"/>
      <c r="G1487" s="36" t="str">
        <f>MID(F1487,3,8)</f>
        <v/>
      </c>
      <c r="H1487" s="35"/>
      <c r="I1487" s="35"/>
    </row>
    <row r="1490" spans="2:13" ht="15.75" x14ac:dyDescent="0.25">
      <c r="B1490" s="271" t="s">
        <v>9383</v>
      </c>
      <c r="C1490" s="271"/>
      <c r="D1490" s="271"/>
      <c r="E1490" s="271"/>
      <c r="F1490" s="271"/>
      <c r="G1490" s="271"/>
      <c r="H1490" s="271"/>
      <c r="I1490" s="271"/>
      <c r="J1490" s="271"/>
      <c r="K1490" s="271"/>
      <c r="L1490" s="271"/>
      <c r="M1490" s="271"/>
    </row>
    <row r="1492" spans="2:13" x14ac:dyDescent="0.25">
      <c r="C1492" s="288" t="s">
        <v>9382</v>
      </c>
      <c r="D1492" s="288"/>
      <c r="E1492" s="288"/>
      <c r="F1492" s="288"/>
    </row>
    <row r="1493" spans="2:13" x14ac:dyDescent="0.25">
      <c r="C1493" s="423" t="s">
        <v>9384</v>
      </c>
      <c r="D1493" s="423"/>
      <c r="E1493" s="423"/>
      <c r="F1493" s="423"/>
      <c r="G1493" s="423"/>
      <c r="H1493" s="423"/>
      <c r="I1493" s="423"/>
      <c r="J1493" s="423"/>
      <c r="K1493" s="423"/>
      <c r="L1493" s="423"/>
    </row>
    <row r="1494" spans="2:13" x14ac:dyDescent="0.25">
      <c r="C1494" s="423"/>
      <c r="D1494" s="423"/>
      <c r="E1494" s="423"/>
      <c r="F1494" s="423"/>
      <c r="G1494" s="423"/>
      <c r="H1494" s="423"/>
      <c r="I1494" s="423"/>
      <c r="J1494" s="423"/>
      <c r="K1494" s="423"/>
      <c r="L1494" s="423"/>
    </row>
    <row r="1496" spans="2:13" x14ac:dyDescent="0.25">
      <c r="C1496" s="461"/>
      <c r="D1496" s="462"/>
      <c r="E1496" s="462"/>
      <c r="F1496" s="462"/>
      <c r="G1496" s="462"/>
      <c r="H1496" s="462"/>
      <c r="I1496" s="462"/>
      <c r="J1496" s="462"/>
      <c r="K1496" s="462"/>
      <c r="L1496" s="463"/>
    </row>
    <row r="1497" spans="2:13" x14ac:dyDescent="0.25">
      <c r="C1497" s="464"/>
      <c r="D1497" s="304"/>
      <c r="E1497" s="304"/>
      <c r="F1497" s="304"/>
      <c r="G1497" s="304"/>
      <c r="H1497" s="304"/>
      <c r="I1497" s="304"/>
      <c r="J1497" s="304"/>
      <c r="K1497" s="304"/>
      <c r="L1497" s="465"/>
    </row>
    <row r="1498" spans="2:13" x14ac:dyDescent="0.25">
      <c r="C1498" s="464"/>
      <c r="D1498" s="304"/>
      <c r="E1498" s="304"/>
      <c r="F1498" s="304"/>
      <c r="G1498" s="304"/>
      <c r="H1498" s="304"/>
      <c r="I1498" s="304"/>
      <c r="J1498" s="304"/>
      <c r="K1498" s="304"/>
      <c r="L1498" s="465"/>
    </row>
    <row r="1499" spans="2:13" x14ac:dyDescent="0.25">
      <c r="C1499" s="464"/>
      <c r="D1499" s="304"/>
      <c r="E1499" s="304"/>
      <c r="F1499" s="304"/>
      <c r="G1499" s="304"/>
      <c r="H1499" s="304"/>
      <c r="I1499" s="304"/>
      <c r="J1499" s="304"/>
      <c r="K1499" s="304"/>
      <c r="L1499" s="465"/>
    </row>
    <row r="1500" spans="2:13" x14ac:dyDescent="0.25">
      <c r="C1500" s="464"/>
      <c r="D1500" s="304"/>
      <c r="E1500" s="304"/>
      <c r="F1500" s="304"/>
      <c r="G1500" s="304"/>
      <c r="H1500" s="304"/>
      <c r="I1500" s="304"/>
      <c r="J1500" s="304"/>
      <c r="K1500" s="304"/>
      <c r="L1500" s="465"/>
    </row>
    <row r="1501" spans="2:13" x14ac:dyDescent="0.25">
      <c r="C1501" s="466"/>
      <c r="D1501" s="467"/>
      <c r="E1501" s="467"/>
      <c r="F1501" s="467"/>
      <c r="G1501" s="467"/>
      <c r="H1501" s="467"/>
      <c r="I1501" s="467"/>
      <c r="J1501" s="467"/>
      <c r="K1501" s="467"/>
      <c r="L1501" s="468"/>
    </row>
    <row r="1504" spans="2:13" x14ac:dyDescent="0.25">
      <c r="C1504" s="288" t="s">
        <v>9385</v>
      </c>
      <c r="D1504" s="288"/>
      <c r="E1504" s="288"/>
      <c r="F1504" s="288"/>
    </row>
    <row r="1505" spans="2:13" x14ac:dyDescent="0.25">
      <c r="C1505" s="423" t="s">
        <v>9386</v>
      </c>
      <c r="D1505" s="423"/>
      <c r="E1505" s="423"/>
      <c r="F1505" s="423"/>
      <c r="G1505" s="423"/>
      <c r="H1505" s="423"/>
      <c r="I1505" s="423"/>
      <c r="J1505" s="423"/>
      <c r="K1505" s="423"/>
      <c r="L1505" s="423"/>
    </row>
    <row r="1507" spans="2:13" x14ac:dyDescent="0.25">
      <c r="C1507" s="461"/>
      <c r="D1507" s="462"/>
      <c r="E1507" s="462"/>
      <c r="F1507" s="462"/>
      <c r="G1507" s="462"/>
      <c r="H1507" s="462"/>
      <c r="I1507" s="462"/>
      <c r="J1507" s="462"/>
      <c r="K1507" s="462"/>
      <c r="L1507" s="463"/>
    </row>
    <row r="1508" spans="2:13" x14ac:dyDescent="0.25">
      <c r="C1508" s="464"/>
      <c r="D1508" s="304"/>
      <c r="E1508" s="304"/>
      <c r="F1508" s="304"/>
      <c r="G1508" s="304"/>
      <c r="H1508" s="304"/>
      <c r="I1508" s="304"/>
      <c r="J1508" s="304"/>
      <c r="K1508" s="304"/>
      <c r="L1508" s="465"/>
    </row>
    <row r="1509" spans="2:13" x14ac:dyDescent="0.25">
      <c r="C1509" s="464"/>
      <c r="D1509" s="304"/>
      <c r="E1509" s="304"/>
      <c r="F1509" s="304"/>
      <c r="G1509" s="304"/>
      <c r="H1509" s="304"/>
      <c r="I1509" s="304"/>
      <c r="J1509" s="304"/>
      <c r="K1509" s="304"/>
      <c r="L1509" s="465"/>
    </row>
    <row r="1510" spans="2:13" x14ac:dyDescent="0.25">
      <c r="C1510" s="464"/>
      <c r="D1510" s="304"/>
      <c r="E1510" s="304"/>
      <c r="F1510" s="304"/>
      <c r="G1510" s="304"/>
      <c r="H1510" s="304"/>
      <c r="I1510" s="304"/>
      <c r="J1510" s="304"/>
      <c r="K1510" s="304"/>
      <c r="L1510" s="465"/>
    </row>
    <row r="1511" spans="2:13" x14ac:dyDescent="0.25">
      <c r="C1511" s="464"/>
      <c r="D1511" s="304"/>
      <c r="E1511" s="304"/>
      <c r="F1511" s="304"/>
      <c r="G1511" s="304"/>
      <c r="H1511" s="304"/>
      <c r="I1511" s="304"/>
      <c r="J1511" s="304"/>
      <c r="K1511" s="304"/>
      <c r="L1511" s="465"/>
    </row>
    <row r="1512" spans="2:13" x14ac:dyDescent="0.25">
      <c r="C1512" s="466"/>
      <c r="D1512" s="467"/>
      <c r="E1512" s="467"/>
      <c r="F1512" s="467"/>
      <c r="G1512" s="467"/>
      <c r="H1512" s="467"/>
      <c r="I1512" s="467"/>
      <c r="J1512" s="467"/>
      <c r="K1512" s="467"/>
      <c r="L1512" s="468"/>
    </row>
    <row r="1514" spans="2:13" ht="15.75" x14ac:dyDescent="0.25">
      <c r="B1514" s="271" t="s">
        <v>9387</v>
      </c>
      <c r="C1514" s="271"/>
      <c r="D1514" s="271"/>
      <c r="E1514" s="271"/>
      <c r="F1514" s="271"/>
      <c r="G1514" s="271"/>
      <c r="H1514" s="271"/>
      <c r="I1514" s="271"/>
      <c r="J1514" s="271"/>
      <c r="K1514" s="271"/>
      <c r="L1514" s="271"/>
      <c r="M1514" s="271"/>
    </row>
    <row r="1516" spans="2:13" ht="30" x14ac:dyDescent="0.25">
      <c r="C1516" s="149" t="s">
        <v>9389</v>
      </c>
      <c r="D1516" s="149" t="s">
        <v>9388</v>
      </c>
      <c r="E1516" s="149" t="s">
        <v>9390</v>
      </c>
      <c r="F1516" s="149" t="s">
        <v>9391</v>
      </c>
      <c r="G1516" s="149" t="s">
        <v>7586</v>
      </c>
      <c r="H1516" s="149" t="s">
        <v>9392</v>
      </c>
      <c r="I1516" s="149" t="s">
        <v>9393</v>
      </c>
    </row>
    <row r="1517" spans="2:13" x14ac:dyDescent="0.25">
      <c r="C1517" s="147"/>
      <c r="D1517" s="147"/>
      <c r="E1517" s="147"/>
      <c r="F1517" s="153"/>
      <c r="G1517" s="144">
        <f t="shared" ref="G1517:G1548" si="48">+E1517*F1517</f>
        <v>0</v>
      </c>
      <c r="H1517" s="120"/>
      <c r="I1517" s="144">
        <f>+G1517-H1517</f>
        <v>0</v>
      </c>
    </row>
    <row r="1518" spans="2:13" x14ac:dyDescent="0.25">
      <c r="C1518" s="147"/>
      <c r="D1518" s="147"/>
      <c r="E1518" s="147"/>
      <c r="F1518" s="153"/>
      <c r="G1518" s="144">
        <f t="shared" si="48"/>
        <v>0</v>
      </c>
      <c r="H1518" s="120"/>
      <c r="I1518" s="144">
        <f t="shared" ref="I1518:I1581" si="49">+G1518-H1518</f>
        <v>0</v>
      </c>
    </row>
    <row r="1519" spans="2:13" x14ac:dyDescent="0.25">
      <c r="C1519" s="147"/>
      <c r="D1519" s="147"/>
      <c r="E1519" s="147"/>
      <c r="F1519" s="153"/>
      <c r="G1519" s="144">
        <f t="shared" si="48"/>
        <v>0</v>
      </c>
      <c r="H1519" s="120"/>
      <c r="I1519" s="144">
        <f t="shared" si="49"/>
        <v>0</v>
      </c>
    </row>
    <row r="1520" spans="2:13" x14ac:dyDescent="0.25">
      <c r="C1520" s="147"/>
      <c r="D1520" s="147"/>
      <c r="E1520" s="147"/>
      <c r="F1520" s="153"/>
      <c r="G1520" s="144">
        <f t="shared" si="48"/>
        <v>0</v>
      </c>
      <c r="H1520" s="120"/>
      <c r="I1520" s="144">
        <f t="shared" si="49"/>
        <v>0</v>
      </c>
    </row>
    <row r="1521" spans="3:9" x14ac:dyDescent="0.25">
      <c r="C1521" s="147"/>
      <c r="D1521" s="147"/>
      <c r="E1521" s="147"/>
      <c r="F1521" s="153"/>
      <c r="G1521" s="144">
        <f t="shared" si="48"/>
        <v>0</v>
      </c>
      <c r="H1521" s="120"/>
      <c r="I1521" s="144">
        <f t="shared" si="49"/>
        <v>0</v>
      </c>
    </row>
    <row r="1522" spans="3:9" x14ac:dyDescent="0.25">
      <c r="C1522" s="147"/>
      <c r="D1522" s="147"/>
      <c r="E1522" s="147"/>
      <c r="F1522" s="153"/>
      <c r="G1522" s="144">
        <f t="shared" si="48"/>
        <v>0</v>
      </c>
      <c r="H1522" s="120"/>
      <c r="I1522" s="144">
        <f t="shared" si="49"/>
        <v>0</v>
      </c>
    </row>
    <row r="1523" spans="3:9" x14ac:dyDescent="0.25">
      <c r="C1523" s="147"/>
      <c r="D1523" s="147"/>
      <c r="E1523" s="147"/>
      <c r="F1523" s="153"/>
      <c r="G1523" s="144">
        <f t="shared" si="48"/>
        <v>0</v>
      </c>
      <c r="H1523" s="120"/>
      <c r="I1523" s="144">
        <f t="shared" si="49"/>
        <v>0</v>
      </c>
    </row>
    <row r="1524" spans="3:9" x14ac:dyDescent="0.25">
      <c r="C1524" s="147"/>
      <c r="D1524" s="147"/>
      <c r="E1524" s="147"/>
      <c r="F1524" s="153"/>
      <c r="G1524" s="144">
        <f t="shared" si="48"/>
        <v>0</v>
      </c>
      <c r="H1524" s="120"/>
      <c r="I1524" s="144">
        <f t="shared" si="49"/>
        <v>0</v>
      </c>
    </row>
    <row r="1525" spans="3:9" x14ac:dyDescent="0.25">
      <c r="C1525" s="147"/>
      <c r="D1525" s="147"/>
      <c r="E1525" s="147"/>
      <c r="F1525" s="153"/>
      <c r="G1525" s="144">
        <f t="shared" si="48"/>
        <v>0</v>
      </c>
      <c r="H1525" s="120"/>
      <c r="I1525" s="144">
        <f t="shared" si="49"/>
        <v>0</v>
      </c>
    </row>
    <row r="1526" spans="3:9" x14ac:dyDescent="0.25">
      <c r="C1526" s="147"/>
      <c r="D1526" s="147"/>
      <c r="E1526" s="147"/>
      <c r="F1526" s="153"/>
      <c r="G1526" s="144">
        <f t="shared" si="48"/>
        <v>0</v>
      </c>
      <c r="H1526" s="120"/>
      <c r="I1526" s="144">
        <f t="shared" si="49"/>
        <v>0</v>
      </c>
    </row>
    <row r="1527" spans="3:9" x14ac:dyDescent="0.25">
      <c r="C1527" s="147"/>
      <c r="D1527" s="147"/>
      <c r="E1527" s="147"/>
      <c r="F1527" s="153"/>
      <c r="G1527" s="144">
        <f t="shared" si="48"/>
        <v>0</v>
      </c>
      <c r="H1527" s="120"/>
      <c r="I1527" s="144">
        <f t="shared" si="49"/>
        <v>0</v>
      </c>
    </row>
    <row r="1528" spans="3:9" x14ac:dyDescent="0.25">
      <c r="C1528" s="147"/>
      <c r="D1528" s="147"/>
      <c r="E1528" s="147"/>
      <c r="F1528" s="153"/>
      <c r="G1528" s="144">
        <f t="shared" si="48"/>
        <v>0</v>
      </c>
      <c r="H1528" s="120"/>
      <c r="I1528" s="144">
        <f t="shared" si="49"/>
        <v>0</v>
      </c>
    </row>
    <row r="1529" spans="3:9" x14ac:dyDescent="0.25">
      <c r="C1529" s="147"/>
      <c r="D1529" s="147"/>
      <c r="E1529" s="147"/>
      <c r="F1529" s="153"/>
      <c r="G1529" s="144">
        <f t="shared" si="48"/>
        <v>0</v>
      </c>
      <c r="H1529" s="120"/>
      <c r="I1529" s="144">
        <f t="shared" si="49"/>
        <v>0</v>
      </c>
    </row>
    <row r="1530" spans="3:9" x14ac:dyDescent="0.25">
      <c r="C1530" s="147"/>
      <c r="D1530" s="147"/>
      <c r="E1530" s="147"/>
      <c r="F1530" s="153"/>
      <c r="G1530" s="144">
        <f t="shared" si="48"/>
        <v>0</v>
      </c>
      <c r="H1530" s="120"/>
      <c r="I1530" s="144">
        <f t="shared" si="49"/>
        <v>0</v>
      </c>
    </row>
    <row r="1531" spans="3:9" x14ac:dyDescent="0.25">
      <c r="C1531" s="147"/>
      <c r="D1531" s="147"/>
      <c r="E1531" s="147"/>
      <c r="F1531" s="153"/>
      <c r="G1531" s="144">
        <f t="shared" si="48"/>
        <v>0</v>
      </c>
      <c r="H1531" s="120"/>
      <c r="I1531" s="144">
        <f t="shared" si="49"/>
        <v>0</v>
      </c>
    </row>
    <row r="1532" spans="3:9" x14ac:dyDescent="0.25">
      <c r="C1532" s="147"/>
      <c r="D1532" s="147"/>
      <c r="E1532" s="147"/>
      <c r="F1532" s="153"/>
      <c r="G1532" s="144">
        <f t="shared" si="48"/>
        <v>0</v>
      </c>
      <c r="H1532" s="120"/>
      <c r="I1532" s="144">
        <f t="shared" si="49"/>
        <v>0</v>
      </c>
    </row>
    <row r="1533" spans="3:9" x14ac:dyDescent="0.25">
      <c r="C1533" s="147"/>
      <c r="D1533" s="147"/>
      <c r="E1533" s="147"/>
      <c r="F1533" s="153"/>
      <c r="G1533" s="144">
        <f t="shared" si="48"/>
        <v>0</v>
      </c>
      <c r="H1533" s="120"/>
      <c r="I1533" s="144">
        <f t="shared" si="49"/>
        <v>0</v>
      </c>
    </row>
    <row r="1534" spans="3:9" x14ac:dyDescent="0.25">
      <c r="C1534" s="147"/>
      <c r="D1534" s="147"/>
      <c r="E1534" s="147"/>
      <c r="F1534" s="153"/>
      <c r="G1534" s="144">
        <f t="shared" si="48"/>
        <v>0</v>
      </c>
      <c r="H1534" s="120"/>
      <c r="I1534" s="144">
        <f t="shared" si="49"/>
        <v>0</v>
      </c>
    </row>
    <row r="1535" spans="3:9" x14ac:dyDescent="0.25">
      <c r="C1535" s="147"/>
      <c r="D1535" s="147"/>
      <c r="E1535" s="147"/>
      <c r="F1535" s="153"/>
      <c r="G1535" s="144">
        <f t="shared" si="48"/>
        <v>0</v>
      </c>
      <c r="H1535" s="120"/>
      <c r="I1535" s="144">
        <f t="shared" si="49"/>
        <v>0</v>
      </c>
    </row>
    <row r="1536" spans="3:9" x14ac:dyDescent="0.25">
      <c r="C1536" s="147"/>
      <c r="D1536" s="147"/>
      <c r="E1536" s="147"/>
      <c r="F1536" s="153"/>
      <c r="G1536" s="144">
        <f t="shared" si="48"/>
        <v>0</v>
      </c>
      <c r="H1536" s="120"/>
      <c r="I1536" s="144">
        <f t="shared" si="49"/>
        <v>0</v>
      </c>
    </row>
    <row r="1537" spans="3:9" x14ac:dyDescent="0.25">
      <c r="C1537" s="147"/>
      <c r="D1537" s="147"/>
      <c r="E1537" s="147"/>
      <c r="F1537" s="153"/>
      <c r="G1537" s="144">
        <f t="shared" si="48"/>
        <v>0</v>
      </c>
      <c r="H1537" s="120"/>
      <c r="I1537" s="144">
        <f t="shared" si="49"/>
        <v>0</v>
      </c>
    </row>
    <row r="1538" spans="3:9" x14ac:dyDescent="0.25">
      <c r="C1538" s="147"/>
      <c r="D1538" s="147"/>
      <c r="E1538" s="147"/>
      <c r="F1538" s="153"/>
      <c r="G1538" s="144">
        <f t="shared" si="48"/>
        <v>0</v>
      </c>
      <c r="H1538" s="120"/>
      <c r="I1538" s="144">
        <f t="shared" si="49"/>
        <v>0</v>
      </c>
    </row>
    <row r="1539" spans="3:9" x14ac:dyDescent="0.25">
      <c r="C1539" s="147"/>
      <c r="D1539" s="147"/>
      <c r="E1539" s="147"/>
      <c r="F1539" s="153"/>
      <c r="G1539" s="144">
        <f t="shared" si="48"/>
        <v>0</v>
      </c>
      <c r="H1539" s="120"/>
      <c r="I1539" s="144">
        <f t="shared" si="49"/>
        <v>0</v>
      </c>
    </row>
    <row r="1540" spans="3:9" x14ac:dyDescent="0.25">
      <c r="C1540" s="147"/>
      <c r="D1540" s="147"/>
      <c r="E1540" s="147"/>
      <c r="F1540" s="153"/>
      <c r="G1540" s="144">
        <f t="shared" si="48"/>
        <v>0</v>
      </c>
      <c r="H1540" s="120"/>
      <c r="I1540" s="144">
        <f t="shared" si="49"/>
        <v>0</v>
      </c>
    </row>
    <row r="1541" spans="3:9" x14ac:dyDescent="0.25">
      <c r="C1541" s="147"/>
      <c r="D1541" s="147"/>
      <c r="E1541" s="147"/>
      <c r="F1541" s="153"/>
      <c r="G1541" s="144">
        <f t="shared" si="48"/>
        <v>0</v>
      </c>
      <c r="H1541" s="120"/>
      <c r="I1541" s="144">
        <f t="shared" si="49"/>
        <v>0</v>
      </c>
    </row>
    <row r="1542" spans="3:9" x14ac:dyDescent="0.25">
      <c r="C1542" s="147"/>
      <c r="D1542" s="147"/>
      <c r="E1542" s="147"/>
      <c r="F1542" s="153"/>
      <c r="G1542" s="144">
        <f t="shared" si="48"/>
        <v>0</v>
      </c>
      <c r="H1542" s="120"/>
      <c r="I1542" s="144">
        <f t="shared" si="49"/>
        <v>0</v>
      </c>
    </row>
    <row r="1543" spans="3:9" x14ac:dyDescent="0.25">
      <c r="C1543" s="147"/>
      <c r="D1543" s="147"/>
      <c r="E1543" s="147"/>
      <c r="F1543" s="153"/>
      <c r="G1543" s="144">
        <f t="shared" si="48"/>
        <v>0</v>
      </c>
      <c r="H1543" s="120"/>
      <c r="I1543" s="144">
        <f t="shared" si="49"/>
        <v>0</v>
      </c>
    </row>
    <row r="1544" spans="3:9" x14ac:dyDescent="0.25">
      <c r="C1544" s="147"/>
      <c r="D1544" s="147"/>
      <c r="E1544" s="147"/>
      <c r="F1544" s="153"/>
      <c r="G1544" s="144">
        <f t="shared" si="48"/>
        <v>0</v>
      </c>
      <c r="H1544" s="120"/>
      <c r="I1544" s="144">
        <f t="shared" si="49"/>
        <v>0</v>
      </c>
    </row>
    <row r="1545" spans="3:9" x14ac:dyDescent="0.25">
      <c r="C1545" s="147"/>
      <c r="D1545" s="147"/>
      <c r="E1545" s="147"/>
      <c r="F1545" s="153"/>
      <c r="G1545" s="144">
        <f t="shared" si="48"/>
        <v>0</v>
      </c>
      <c r="H1545" s="120"/>
      <c r="I1545" s="144">
        <f t="shared" si="49"/>
        <v>0</v>
      </c>
    </row>
    <row r="1546" spans="3:9" x14ac:dyDescent="0.25">
      <c r="C1546" s="147"/>
      <c r="D1546" s="147"/>
      <c r="E1546" s="147"/>
      <c r="F1546" s="153"/>
      <c r="G1546" s="144">
        <f t="shared" si="48"/>
        <v>0</v>
      </c>
      <c r="H1546" s="120"/>
      <c r="I1546" s="144">
        <f t="shared" si="49"/>
        <v>0</v>
      </c>
    </row>
    <row r="1547" spans="3:9" x14ac:dyDescent="0.25">
      <c r="C1547" s="147"/>
      <c r="D1547" s="147"/>
      <c r="E1547" s="147"/>
      <c r="F1547" s="153"/>
      <c r="G1547" s="144">
        <f t="shared" si="48"/>
        <v>0</v>
      </c>
      <c r="H1547" s="120"/>
      <c r="I1547" s="144">
        <f t="shared" si="49"/>
        <v>0</v>
      </c>
    </row>
    <row r="1548" spans="3:9" x14ac:dyDescent="0.25">
      <c r="C1548" s="147"/>
      <c r="D1548" s="147"/>
      <c r="E1548" s="147"/>
      <c r="F1548" s="153"/>
      <c r="G1548" s="144">
        <f t="shared" si="48"/>
        <v>0</v>
      </c>
      <c r="H1548" s="120"/>
      <c r="I1548" s="144">
        <f t="shared" si="49"/>
        <v>0</v>
      </c>
    </row>
    <row r="1549" spans="3:9" x14ac:dyDescent="0.25">
      <c r="C1549" s="147"/>
      <c r="D1549" s="147"/>
      <c r="E1549" s="147"/>
      <c r="F1549" s="153"/>
      <c r="G1549" s="144">
        <f t="shared" ref="G1549:G1580" si="50">+E1549*F1549</f>
        <v>0</v>
      </c>
      <c r="H1549" s="120"/>
      <c r="I1549" s="144">
        <f t="shared" si="49"/>
        <v>0</v>
      </c>
    </row>
    <row r="1550" spans="3:9" x14ac:dyDescent="0.25">
      <c r="C1550" s="147"/>
      <c r="D1550" s="147"/>
      <c r="E1550" s="147"/>
      <c r="F1550" s="153"/>
      <c r="G1550" s="144">
        <f t="shared" si="50"/>
        <v>0</v>
      </c>
      <c r="H1550" s="120"/>
      <c r="I1550" s="144">
        <f t="shared" si="49"/>
        <v>0</v>
      </c>
    </row>
    <row r="1551" spans="3:9" x14ac:dyDescent="0.25">
      <c r="C1551" s="147"/>
      <c r="D1551" s="147"/>
      <c r="E1551" s="147"/>
      <c r="F1551" s="153"/>
      <c r="G1551" s="144">
        <f t="shared" si="50"/>
        <v>0</v>
      </c>
      <c r="H1551" s="120"/>
      <c r="I1551" s="144">
        <f t="shared" si="49"/>
        <v>0</v>
      </c>
    </row>
    <row r="1552" spans="3:9" x14ac:dyDescent="0.25">
      <c r="C1552" s="147"/>
      <c r="D1552" s="147"/>
      <c r="E1552" s="147"/>
      <c r="F1552" s="153"/>
      <c r="G1552" s="144">
        <f t="shared" si="50"/>
        <v>0</v>
      </c>
      <c r="H1552" s="120"/>
      <c r="I1552" s="144">
        <f t="shared" si="49"/>
        <v>0</v>
      </c>
    </row>
    <row r="1553" spans="3:9" x14ac:dyDescent="0.25">
      <c r="C1553" s="147"/>
      <c r="D1553" s="147"/>
      <c r="E1553" s="147"/>
      <c r="F1553" s="153"/>
      <c r="G1553" s="144">
        <f t="shared" si="50"/>
        <v>0</v>
      </c>
      <c r="H1553" s="120"/>
      <c r="I1553" s="144">
        <f t="shared" si="49"/>
        <v>0</v>
      </c>
    </row>
    <row r="1554" spans="3:9" x14ac:dyDescent="0.25">
      <c r="C1554" s="147"/>
      <c r="D1554" s="147"/>
      <c r="E1554" s="147"/>
      <c r="F1554" s="153"/>
      <c r="G1554" s="144">
        <f t="shared" si="50"/>
        <v>0</v>
      </c>
      <c r="H1554" s="120"/>
      <c r="I1554" s="144">
        <f t="shared" si="49"/>
        <v>0</v>
      </c>
    </row>
    <row r="1555" spans="3:9" x14ac:dyDescent="0.25">
      <c r="C1555" s="147"/>
      <c r="D1555" s="147"/>
      <c r="E1555" s="147"/>
      <c r="F1555" s="153"/>
      <c r="G1555" s="144">
        <f t="shared" si="50"/>
        <v>0</v>
      </c>
      <c r="H1555" s="120"/>
      <c r="I1555" s="144">
        <f t="shared" si="49"/>
        <v>0</v>
      </c>
    </row>
    <row r="1556" spans="3:9" x14ac:dyDescent="0.25">
      <c r="C1556" s="147"/>
      <c r="D1556" s="147"/>
      <c r="E1556" s="147"/>
      <c r="F1556" s="153"/>
      <c r="G1556" s="144">
        <f t="shared" si="50"/>
        <v>0</v>
      </c>
      <c r="H1556" s="120"/>
      <c r="I1556" s="144">
        <f t="shared" si="49"/>
        <v>0</v>
      </c>
    </row>
    <row r="1557" spans="3:9" x14ac:dyDescent="0.25">
      <c r="C1557" s="147"/>
      <c r="D1557" s="147"/>
      <c r="E1557" s="147"/>
      <c r="F1557" s="153"/>
      <c r="G1557" s="144">
        <f t="shared" si="50"/>
        <v>0</v>
      </c>
      <c r="H1557" s="120"/>
      <c r="I1557" s="144">
        <f t="shared" si="49"/>
        <v>0</v>
      </c>
    </row>
    <row r="1558" spans="3:9" x14ac:dyDescent="0.25">
      <c r="C1558" s="147"/>
      <c r="D1558" s="147"/>
      <c r="E1558" s="147"/>
      <c r="F1558" s="153"/>
      <c r="G1558" s="144">
        <f t="shared" si="50"/>
        <v>0</v>
      </c>
      <c r="H1558" s="120"/>
      <c r="I1558" s="144">
        <f t="shared" si="49"/>
        <v>0</v>
      </c>
    </row>
    <row r="1559" spans="3:9" x14ac:dyDescent="0.25">
      <c r="C1559" s="147"/>
      <c r="D1559" s="147"/>
      <c r="E1559" s="147"/>
      <c r="F1559" s="153"/>
      <c r="G1559" s="144">
        <f t="shared" si="50"/>
        <v>0</v>
      </c>
      <c r="H1559" s="120"/>
      <c r="I1559" s="144">
        <f t="shared" si="49"/>
        <v>0</v>
      </c>
    </row>
    <row r="1560" spans="3:9" x14ac:dyDescent="0.25">
      <c r="C1560" s="147"/>
      <c r="D1560" s="147"/>
      <c r="E1560" s="147"/>
      <c r="F1560" s="153"/>
      <c r="G1560" s="144">
        <f t="shared" si="50"/>
        <v>0</v>
      </c>
      <c r="H1560" s="120"/>
      <c r="I1560" s="144">
        <f t="shared" si="49"/>
        <v>0</v>
      </c>
    </row>
    <row r="1561" spans="3:9" x14ac:dyDescent="0.25">
      <c r="C1561" s="147"/>
      <c r="D1561" s="147"/>
      <c r="E1561" s="147"/>
      <c r="F1561" s="153"/>
      <c r="G1561" s="144">
        <f t="shared" si="50"/>
        <v>0</v>
      </c>
      <c r="H1561" s="120"/>
      <c r="I1561" s="144">
        <f t="shared" si="49"/>
        <v>0</v>
      </c>
    </row>
    <row r="1562" spans="3:9" x14ac:dyDescent="0.25">
      <c r="C1562" s="147"/>
      <c r="D1562" s="147"/>
      <c r="E1562" s="147"/>
      <c r="F1562" s="153"/>
      <c r="G1562" s="144">
        <f t="shared" si="50"/>
        <v>0</v>
      </c>
      <c r="H1562" s="120"/>
      <c r="I1562" s="144">
        <f t="shared" si="49"/>
        <v>0</v>
      </c>
    </row>
    <row r="1563" spans="3:9" x14ac:dyDescent="0.25">
      <c r="C1563" s="147"/>
      <c r="D1563" s="147"/>
      <c r="E1563" s="147"/>
      <c r="F1563" s="153"/>
      <c r="G1563" s="144">
        <f t="shared" si="50"/>
        <v>0</v>
      </c>
      <c r="H1563" s="120"/>
      <c r="I1563" s="144">
        <f t="shared" si="49"/>
        <v>0</v>
      </c>
    </row>
    <row r="1564" spans="3:9" x14ac:dyDescent="0.25">
      <c r="C1564" s="147"/>
      <c r="D1564" s="147"/>
      <c r="E1564" s="147"/>
      <c r="F1564" s="153"/>
      <c r="G1564" s="144">
        <f t="shared" si="50"/>
        <v>0</v>
      </c>
      <c r="H1564" s="120"/>
      <c r="I1564" s="144">
        <f t="shared" si="49"/>
        <v>0</v>
      </c>
    </row>
    <row r="1565" spans="3:9" x14ac:dyDescent="0.25">
      <c r="C1565" s="147"/>
      <c r="D1565" s="147"/>
      <c r="E1565" s="147"/>
      <c r="F1565" s="153"/>
      <c r="G1565" s="144">
        <f t="shared" si="50"/>
        <v>0</v>
      </c>
      <c r="H1565" s="120"/>
      <c r="I1565" s="144">
        <f t="shared" si="49"/>
        <v>0</v>
      </c>
    </row>
    <row r="1566" spans="3:9" x14ac:dyDescent="0.25">
      <c r="C1566" s="147"/>
      <c r="D1566" s="147"/>
      <c r="E1566" s="147"/>
      <c r="F1566" s="153"/>
      <c r="G1566" s="144">
        <f t="shared" si="50"/>
        <v>0</v>
      </c>
      <c r="H1566" s="120"/>
      <c r="I1566" s="144">
        <f t="shared" si="49"/>
        <v>0</v>
      </c>
    </row>
    <row r="1567" spans="3:9" x14ac:dyDescent="0.25">
      <c r="C1567" s="147"/>
      <c r="D1567" s="147"/>
      <c r="E1567" s="147"/>
      <c r="F1567" s="153"/>
      <c r="G1567" s="144">
        <f t="shared" si="50"/>
        <v>0</v>
      </c>
      <c r="H1567" s="120"/>
      <c r="I1567" s="144">
        <f t="shared" si="49"/>
        <v>0</v>
      </c>
    </row>
    <row r="1568" spans="3:9" x14ac:dyDescent="0.25">
      <c r="C1568" s="147"/>
      <c r="D1568" s="147"/>
      <c r="E1568" s="147"/>
      <c r="F1568" s="153"/>
      <c r="G1568" s="144">
        <f t="shared" si="50"/>
        <v>0</v>
      </c>
      <c r="H1568" s="120"/>
      <c r="I1568" s="144">
        <f t="shared" si="49"/>
        <v>0</v>
      </c>
    </row>
    <row r="1569" spans="3:9" x14ac:dyDescent="0.25">
      <c r="C1569" s="147"/>
      <c r="D1569" s="147"/>
      <c r="E1569" s="147"/>
      <c r="F1569" s="153"/>
      <c r="G1569" s="144">
        <f t="shared" si="50"/>
        <v>0</v>
      </c>
      <c r="H1569" s="120"/>
      <c r="I1569" s="144">
        <f t="shared" si="49"/>
        <v>0</v>
      </c>
    </row>
    <row r="1570" spans="3:9" x14ac:dyDescent="0.25">
      <c r="C1570" s="147"/>
      <c r="D1570" s="147"/>
      <c r="E1570" s="147"/>
      <c r="F1570" s="153"/>
      <c r="G1570" s="144">
        <f t="shared" si="50"/>
        <v>0</v>
      </c>
      <c r="H1570" s="120"/>
      <c r="I1570" s="144">
        <f t="shared" si="49"/>
        <v>0</v>
      </c>
    </row>
    <row r="1571" spans="3:9" x14ac:dyDescent="0.25">
      <c r="C1571" s="147"/>
      <c r="D1571" s="147"/>
      <c r="E1571" s="147"/>
      <c r="F1571" s="153"/>
      <c r="G1571" s="144">
        <f t="shared" si="50"/>
        <v>0</v>
      </c>
      <c r="H1571" s="120"/>
      <c r="I1571" s="144">
        <f t="shared" si="49"/>
        <v>0</v>
      </c>
    </row>
    <row r="1572" spans="3:9" x14ac:dyDescent="0.25">
      <c r="C1572" s="147"/>
      <c r="D1572" s="147"/>
      <c r="E1572" s="147"/>
      <c r="F1572" s="153"/>
      <c r="G1572" s="144">
        <f t="shared" si="50"/>
        <v>0</v>
      </c>
      <c r="H1572" s="120"/>
      <c r="I1572" s="144">
        <f t="shared" si="49"/>
        <v>0</v>
      </c>
    </row>
    <row r="1573" spans="3:9" x14ac:dyDescent="0.25">
      <c r="C1573" s="147"/>
      <c r="D1573" s="147"/>
      <c r="E1573" s="147"/>
      <c r="F1573" s="153"/>
      <c r="G1573" s="144">
        <f t="shared" si="50"/>
        <v>0</v>
      </c>
      <c r="H1573" s="120"/>
      <c r="I1573" s="144">
        <f t="shared" si="49"/>
        <v>0</v>
      </c>
    </row>
    <row r="1574" spans="3:9" x14ac:dyDescent="0.25">
      <c r="C1574" s="147"/>
      <c r="D1574" s="147"/>
      <c r="E1574" s="147"/>
      <c r="F1574" s="153"/>
      <c r="G1574" s="144">
        <f t="shared" si="50"/>
        <v>0</v>
      </c>
      <c r="H1574" s="120"/>
      <c r="I1574" s="144">
        <f t="shared" si="49"/>
        <v>0</v>
      </c>
    </row>
    <row r="1575" spans="3:9" x14ac:dyDescent="0.25">
      <c r="C1575" s="147"/>
      <c r="D1575" s="147"/>
      <c r="E1575" s="147"/>
      <c r="F1575" s="153"/>
      <c r="G1575" s="144">
        <f t="shared" si="50"/>
        <v>0</v>
      </c>
      <c r="H1575" s="120"/>
      <c r="I1575" s="144">
        <f t="shared" si="49"/>
        <v>0</v>
      </c>
    </row>
    <row r="1576" spans="3:9" x14ac:dyDescent="0.25">
      <c r="C1576" s="147"/>
      <c r="D1576" s="147"/>
      <c r="E1576" s="147"/>
      <c r="F1576" s="153"/>
      <c r="G1576" s="144">
        <f t="shared" si="50"/>
        <v>0</v>
      </c>
      <c r="H1576" s="120"/>
      <c r="I1576" s="144">
        <f t="shared" si="49"/>
        <v>0</v>
      </c>
    </row>
    <row r="1577" spans="3:9" x14ac:dyDescent="0.25">
      <c r="C1577" s="147"/>
      <c r="D1577" s="147"/>
      <c r="E1577" s="147"/>
      <c r="F1577" s="153"/>
      <c r="G1577" s="144">
        <f t="shared" si="50"/>
        <v>0</v>
      </c>
      <c r="H1577" s="120"/>
      <c r="I1577" s="144">
        <f t="shared" si="49"/>
        <v>0</v>
      </c>
    </row>
    <row r="1578" spans="3:9" x14ac:dyDescent="0.25">
      <c r="C1578" s="147"/>
      <c r="D1578" s="147"/>
      <c r="E1578" s="147"/>
      <c r="F1578" s="153"/>
      <c r="G1578" s="144">
        <f t="shared" si="50"/>
        <v>0</v>
      </c>
      <c r="H1578" s="120"/>
      <c r="I1578" s="144">
        <f t="shared" si="49"/>
        <v>0</v>
      </c>
    </row>
    <row r="1579" spans="3:9" x14ac:dyDescent="0.25">
      <c r="C1579" s="147"/>
      <c r="D1579" s="147"/>
      <c r="E1579" s="147"/>
      <c r="F1579" s="153"/>
      <c r="G1579" s="144">
        <f t="shared" si="50"/>
        <v>0</v>
      </c>
      <c r="H1579" s="120"/>
      <c r="I1579" s="144">
        <f t="shared" si="49"/>
        <v>0</v>
      </c>
    </row>
    <row r="1580" spans="3:9" x14ac:dyDescent="0.25">
      <c r="C1580" s="147"/>
      <c r="D1580" s="147"/>
      <c r="E1580" s="147"/>
      <c r="F1580" s="153"/>
      <c r="G1580" s="144">
        <f t="shared" si="50"/>
        <v>0</v>
      </c>
      <c r="H1580" s="120"/>
      <c r="I1580" s="144">
        <f t="shared" si="49"/>
        <v>0</v>
      </c>
    </row>
    <row r="1581" spans="3:9" x14ac:dyDescent="0.25">
      <c r="C1581" s="147"/>
      <c r="D1581" s="147"/>
      <c r="E1581" s="147"/>
      <c r="F1581" s="153"/>
      <c r="G1581" s="144">
        <f t="shared" ref="G1581:G1612" si="51">+E1581*F1581</f>
        <v>0</v>
      </c>
      <c r="H1581" s="120"/>
      <c r="I1581" s="144">
        <f t="shared" si="49"/>
        <v>0</v>
      </c>
    </row>
    <row r="1582" spans="3:9" x14ac:dyDescent="0.25">
      <c r="C1582" s="147"/>
      <c r="D1582" s="147"/>
      <c r="E1582" s="147"/>
      <c r="F1582" s="153"/>
      <c r="G1582" s="144">
        <f t="shared" si="51"/>
        <v>0</v>
      </c>
      <c r="H1582" s="120"/>
      <c r="I1582" s="144">
        <f t="shared" ref="I1582:I1645" si="52">+G1582-H1582</f>
        <v>0</v>
      </c>
    </row>
    <row r="1583" spans="3:9" x14ac:dyDescent="0.25">
      <c r="C1583" s="147"/>
      <c r="D1583" s="147"/>
      <c r="E1583" s="147"/>
      <c r="F1583" s="153"/>
      <c r="G1583" s="144">
        <f t="shared" si="51"/>
        <v>0</v>
      </c>
      <c r="H1583" s="120"/>
      <c r="I1583" s="144">
        <f t="shared" si="52"/>
        <v>0</v>
      </c>
    </row>
    <row r="1584" spans="3:9" x14ac:dyDescent="0.25">
      <c r="C1584" s="147"/>
      <c r="D1584" s="147"/>
      <c r="E1584" s="147"/>
      <c r="F1584" s="153"/>
      <c r="G1584" s="144">
        <f t="shared" si="51"/>
        <v>0</v>
      </c>
      <c r="H1584" s="120"/>
      <c r="I1584" s="144">
        <f t="shared" si="52"/>
        <v>0</v>
      </c>
    </row>
    <row r="1585" spans="3:9" x14ac:dyDescent="0.25">
      <c r="C1585" s="147"/>
      <c r="D1585" s="147"/>
      <c r="E1585" s="147"/>
      <c r="F1585" s="153"/>
      <c r="G1585" s="144">
        <f t="shared" si="51"/>
        <v>0</v>
      </c>
      <c r="H1585" s="120"/>
      <c r="I1585" s="144">
        <f t="shared" si="52"/>
        <v>0</v>
      </c>
    </row>
    <row r="1586" spans="3:9" x14ac:dyDescent="0.25">
      <c r="C1586" s="147"/>
      <c r="D1586" s="147"/>
      <c r="E1586" s="147"/>
      <c r="F1586" s="153"/>
      <c r="G1586" s="144">
        <f t="shared" si="51"/>
        <v>0</v>
      </c>
      <c r="H1586" s="120"/>
      <c r="I1586" s="144">
        <f t="shared" si="52"/>
        <v>0</v>
      </c>
    </row>
    <row r="1587" spans="3:9" x14ac:dyDescent="0.25">
      <c r="C1587" s="147"/>
      <c r="D1587" s="147"/>
      <c r="E1587" s="147"/>
      <c r="F1587" s="153"/>
      <c r="G1587" s="144">
        <f t="shared" si="51"/>
        <v>0</v>
      </c>
      <c r="H1587" s="120"/>
      <c r="I1587" s="144">
        <f t="shared" si="52"/>
        <v>0</v>
      </c>
    </row>
    <row r="1588" spans="3:9" x14ac:dyDescent="0.25">
      <c r="C1588" s="147"/>
      <c r="D1588" s="147"/>
      <c r="E1588" s="147"/>
      <c r="F1588" s="153"/>
      <c r="G1588" s="144">
        <f t="shared" si="51"/>
        <v>0</v>
      </c>
      <c r="H1588" s="120"/>
      <c r="I1588" s="144">
        <f t="shared" si="52"/>
        <v>0</v>
      </c>
    </row>
    <row r="1589" spans="3:9" x14ac:dyDescent="0.25">
      <c r="C1589" s="147"/>
      <c r="D1589" s="147"/>
      <c r="E1589" s="147"/>
      <c r="F1589" s="153"/>
      <c r="G1589" s="144">
        <f t="shared" si="51"/>
        <v>0</v>
      </c>
      <c r="H1589" s="120"/>
      <c r="I1589" s="144">
        <f t="shared" si="52"/>
        <v>0</v>
      </c>
    </row>
    <row r="1590" spans="3:9" x14ac:dyDescent="0.25">
      <c r="C1590" s="147"/>
      <c r="D1590" s="147"/>
      <c r="E1590" s="147"/>
      <c r="F1590" s="153"/>
      <c r="G1590" s="144">
        <f t="shared" si="51"/>
        <v>0</v>
      </c>
      <c r="H1590" s="120"/>
      <c r="I1590" s="144">
        <f t="shared" si="52"/>
        <v>0</v>
      </c>
    </row>
    <row r="1591" spans="3:9" x14ac:dyDescent="0.25">
      <c r="C1591" s="147"/>
      <c r="D1591" s="147"/>
      <c r="E1591" s="147"/>
      <c r="F1591" s="153"/>
      <c r="G1591" s="144">
        <f t="shared" si="51"/>
        <v>0</v>
      </c>
      <c r="H1591" s="120"/>
      <c r="I1591" s="144">
        <f t="shared" si="52"/>
        <v>0</v>
      </c>
    </row>
    <row r="1592" spans="3:9" x14ac:dyDescent="0.25">
      <c r="C1592" s="147"/>
      <c r="D1592" s="147"/>
      <c r="E1592" s="147"/>
      <c r="F1592" s="153"/>
      <c r="G1592" s="144">
        <f t="shared" si="51"/>
        <v>0</v>
      </c>
      <c r="H1592" s="120"/>
      <c r="I1592" s="144">
        <f t="shared" si="52"/>
        <v>0</v>
      </c>
    </row>
    <row r="1593" spans="3:9" x14ac:dyDescent="0.25">
      <c r="C1593" s="147"/>
      <c r="D1593" s="147"/>
      <c r="E1593" s="147"/>
      <c r="F1593" s="153"/>
      <c r="G1593" s="144">
        <f t="shared" si="51"/>
        <v>0</v>
      </c>
      <c r="H1593" s="120"/>
      <c r="I1593" s="144">
        <f t="shared" si="52"/>
        <v>0</v>
      </c>
    </row>
    <row r="1594" spans="3:9" x14ac:dyDescent="0.25">
      <c r="C1594" s="147"/>
      <c r="D1594" s="147"/>
      <c r="E1594" s="147"/>
      <c r="F1594" s="153"/>
      <c r="G1594" s="144">
        <f t="shared" si="51"/>
        <v>0</v>
      </c>
      <c r="H1594" s="120"/>
      <c r="I1594" s="144">
        <f t="shared" si="52"/>
        <v>0</v>
      </c>
    </row>
    <row r="1595" spans="3:9" x14ac:dyDescent="0.25">
      <c r="C1595" s="147"/>
      <c r="D1595" s="147"/>
      <c r="E1595" s="147"/>
      <c r="F1595" s="153"/>
      <c r="G1595" s="144">
        <f t="shared" si="51"/>
        <v>0</v>
      </c>
      <c r="H1595" s="120"/>
      <c r="I1595" s="144">
        <f t="shared" si="52"/>
        <v>0</v>
      </c>
    </row>
    <row r="1596" spans="3:9" x14ac:dyDescent="0.25">
      <c r="C1596" s="147"/>
      <c r="D1596" s="147"/>
      <c r="E1596" s="147"/>
      <c r="F1596" s="153"/>
      <c r="G1596" s="144">
        <f t="shared" si="51"/>
        <v>0</v>
      </c>
      <c r="H1596" s="120"/>
      <c r="I1596" s="144">
        <f t="shared" si="52"/>
        <v>0</v>
      </c>
    </row>
    <row r="1597" spans="3:9" x14ac:dyDescent="0.25">
      <c r="C1597" s="147"/>
      <c r="D1597" s="147"/>
      <c r="E1597" s="147"/>
      <c r="F1597" s="153"/>
      <c r="G1597" s="144">
        <f t="shared" si="51"/>
        <v>0</v>
      </c>
      <c r="H1597" s="120"/>
      <c r="I1597" s="144">
        <f t="shared" si="52"/>
        <v>0</v>
      </c>
    </row>
    <row r="1598" spans="3:9" x14ac:dyDescent="0.25">
      <c r="C1598" s="147"/>
      <c r="D1598" s="147"/>
      <c r="E1598" s="147"/>
      <c r="F1598" s="153"/>
      <c r="G1598" s="144">
        <f t="shared" si="51"/>
        <v>0</v>
      </c>
      <c r="H1598" s="120"/>
      <c r="I1598" s="144">
        <f t="shared" si="52"/>
        <v>0</v>
      </c>
    </row>
    <row r="1599" spans="3:9" x14ac:dyDescent="0.25">
      <c r="C1599" s="147"/>
      <c r="D1599" s="147"/>
      <c r="E1599" s="147"/>
      <c r="F1599" s="153"/>
      <c r="G1599" s="144">
        <f t="shared" si="51"/>
        <v>0</v>
      </c>
      <c r="H1599" s="120"/>
      <c r="I1599" s="144">
        <f t="shared" si="52"/>
        <v>0</v>
      </c>
    </row>
    <row r="1600" spans="3:9" x14ac:dyDescent="0.25">
      <c r="C1600" s="147"/>
      <c r="D1600" s="147"/>
      <c r="E1600" s="147"/>
      <c r="F1600" s="153"/>
      <c r="G1600" s="144">
        <f t="shared" si="51"/>
        <v>0</v>
      </c>
      <c r="H1600" s="120"/>
      <c r="I1600" s="144">
        <f t="shared" si="52"/>
        <v>0</v>
      </c>
    </row>
    <row r="1601" spans="3:9" x14ac:dyDescent="0.25">
      <c r="C1601" s="147"/>
      <c r="D1601" s="147"/>
      <c r="E1601" s="147"/>
      <c r="F1601" s="153"/>
      <c r="G1601" s="144">
        <f t="shared" si="51"/>
        <v>0</v>
      </c>
      <c r="H1601" s="120"/>
      <c r="I1601" s="144">
        <f t="shared" si="52"/>
        <v>0</v>
      </c>
    </row>
    <row r="1602" spans="3:9" x14ac:dyDescent="0.25">
      <c r="C1602" s="147"/>
      <c r="D1602" s="147"/>
      <c r="E1602" s="147"/>
      <c r="F1602" s="153"/>
      <c r="G1602" s="144">
        <f t="shared" si="51"/>
        <v>0</v>
      </c>
      <c r="H1602" s="120"/>
      <c r="I1602" s="144">
        <f t="shared" si="52"/>
        <v>0</v>
      </c>
    </row>
    <row r="1603" spans="3:9" x14ac:dyDescent="0.25">
      <c r="C1603" s="147"/>
      <c r="D1603" s="147"/>
      <c r="E1603" s="147"/>
      <c r="F1603" s="153"/>
      <c r="G1603" s="144">
        <f t="shared" si="51"/>
        <v>0</v>
      </c>
      <c r="H1603" s="120"/>
      <c r="I1603" s="144">
        <f t="shared" si="52"/>
        <v>0</v>
      </c>
    </row>
    <row r="1604" spans="3:9" x14ac:dyDescent="0.25">
      <c r="C1604" s="147"/>
      <c r="D1604" s="147"/>
      <c r="E1604" s="147"/>
      <c r="F1604" s="153"/>
      <c r="G1604" s="144">
        <f t="shared" si="51"/>
        <v>0</v>
      </c>
      <c r="H1604" s="120"/>
      <c r="I1604" s="144">
        <f t="shared" si="52"/>
        <v>0</v>
      </c>
    </row>
    <row r="1605" spans="3:9" x14ac:dyDescent="0.25">
      <c r="C1605" s="147"/>
      <c r="D1605" s="147"/>
      <c r="E1605" s="147"/>
      <c r="F1605" s="153"/>
      <c r="G1605" s="144">
        <f t="shared" si="51"/>
        <v>0</v>
      </c>
      <c r="H1605" s="120"/>
      <c r="I1605" s="144">
        <f t="shared" si="52"/>
        <v>0</v>
      </c>
    </row>
    <row r="1606" spans="3:9" x14ac:dyDescent="0.25">
      <c r="C1606" s="147"/>
      <c r="D1606" s="147"/>
      <c r="E1606" s="147"/>
      <c r="F1606" s="153"/>
      <c r="G1606" s="144">
        <f t="shared" si="51"/>
        <v>0</v>
      </c>
      <c r="H1606" s="120"/>
      <c r="I1606" s="144">
        <f t="shared" si="52"/>
        <v>0</v>
      </c>
    </row>
    <row r="1607" spans="3:9" x14ac:dyDescent="0.25">
      <c r="C1607" s="147"/>
      <c r="D1607" s="147"/>
      <c r="E1607" s="147"/>
      <c r="F1607" s="153"/>
      <c r="G1607" s="144">
        <f t="shared" si="51"/>
        <v>0</v>
      </c>
      <c r="H1607" s="120"/>
      <c r="I1607" s="144">
        <f t="shared" si="52"/>
        <v>0</v>
      </c>
    </row>
    <row r="1608" spans="3:9" x14ac:dyDescent="0.25">
      <c r="C1608" s="147"/>
      <c r="D1608" s="147"/>
      <c r="E1608" s="147"/>
      <c r="F1608" s="153"/>
      <c r="G1608" s="144">
        <f t="shared" si="51"/>
        <v>0</v>
      </c>
      <c r="H1608" s="120"/>
      <c r="I1608" s="144">
        <f t="shared" si="52"/>
        <v>0</v>
      </c>
    </row>
    <row r="1609" spans="3:9" x14ac:dyDescent="0.25">
      <c r="C1609" s="147"/>
      <c r="D1609" s="147"/>
      <c r="E1609" s="147"/>
      <c r="F1609" s="153"/>
      <c r="G1609" s="144">
        <f t="shared" si="51"/>
        <v>0</v>
      </c>
      <c r="H1609" s="120"/>
      <c r="I1609" s="144">
        <f t="shared" si="52"/>
        <v>0</v>
      </c>
    </row>
    <row r="1610" spans="3:9" x14ac:dyDescent="0.25">
      <c r="C1610" s="147"/>
      <c r="D1610" s="147"/>
      <c r="E1610" s="147"/>
      <c r="F1610" s="153"/>
      <c r="G1610" s="144">
        <f t="shared" si="51"/>
        <v>0</v>
      </c>
      <c r="H1610" s="120"/>
      <c r="I1610" s="144">
        <f t="shared" si="52"/>
        <v>0</v>
      </c>
    </row>
    <row r="1611" spans="3:9" x14ac:dyDescent="0.25">
      <c r="C1611" s="147"/>
      <c r="D1611" s="147"/>
      <c r="E1611" s="147"/>
      <c r="F1611" s="153"/>
      <c r="G1611" s="144">
        <f t="shared" si="51"/>
        <v>0</v>
      </c>
      <c r="H1611" s="120"/>
      <c r="I1611" s="144">
        <f t="shared" si="52"/>
        <v>0</v>
      </c>
    </row>
    <row r="1612" spans="3:9" x14ac:dyDescent="0.25">
      <c r="C1612" s="147"/>
      <c r="D1612" s="147"/>
      <c r="E1612" s="147"/>
      <c r="F1612" s="153"/>
      <c r="G1612" s="144">
        <f t="shared" si="51"/>
        <v>0</v>
      </c>
      <c r="H1612" s="120"/>
      <c r="I1612" s="144">
        <f t="shared" si="52"/>
        <v>0</v>
      </c>
    </row>
    <row r="1613" spans="3:9" x14ac:dyDescent="0.25">
      <c r="C1613" s="147"/>
      <c r="D1613" s="147"/>
      <c r="E1613" s="147"/>
      <c r="F1613" s="153"/>
      <c r="G1613" s="144">
        <f t="shared" ref="G1613:G1644" si="53">+E1613*F1613</f>
        <v>0</v>
      </c>
      <c r="H1613" s="120"/>
      <c r="I1613" s="144">
        <f t="shared" si="52"/>
        <v>0</v>
      </c>
    </row>
    <row r="1614" spans="3:9" x14ac:dyDescent="0.25">
      <c r="C1614" s="147"/>
      <c r="D1614" s="147"/>
      <c r="E1614" s="147"/>
      <c r="F1614" s="153"/>
      <c r="G1614" s="144">
        <f t="shared" si="53"/>
        <v>0</v>
      </c>
      <c r="H1614" s="120"/>
      <c r="I1614" s="144">
        <f t="shared" si="52"/>
        <v>0</v>
      </c>
    </row>
    <row r="1615" spans="3:9" x14ac:dyDescent="0.25">
      <c r="C1615" s="147"/>
      <c r="D1615" s="147"/>
      <c r="E1615" s="147"/>
      <c r="F1615" s="153"/>
      <c r="G1615" s="144">
        <f t="shared" si="53"/>
        <v>0</v>
      </c>
      <c r="H1615" s="120"/>
      <c r="I1615" s="144">
        <f t="shared" si="52"/>
        <v>0</v>
      </c>
    </row>
    <row r="1616" spans="3:9" x14ac:dyDescent="0.25">
      <c r="C1616" s="147"/>
      <c r="D1616" s="147"/>
      <c r="E1616" s="147"/>
      <c r="F1616" s="153"/>
      <c r="G1616" s="144">
        <f t="shared" si="53"/>
        <v>0</v>
      </c>
      <c r="H1616" s="120"/>
      <c r="I1616" s="144">
        <f t="shared" si="52"/>
        <v>0</v>
      </c>
    </row>
    <row r="1617" spans="3:9" x14ac:dyDescent="0.25">
      <c r="C1617" s="147"/>
      <c r="D1617" s="147"/>
      <c r="E1617" s="147"/>
      <c r="F1617" s="153"/>
      <c r="G1617" s="144">
        <f t="shared" si="53"/>
        <v>0</v>
      </c>
      <c r="H1617" s="120"/>
      <c r="I1617" s="144">
        <f t="shared" si="52"/>
        <v>0</v>
      </c>
    </row>
    <row r="1618" spans="3:9" x14ac:dyDescent="0.25">
      <c r="C1618" s="147"/>
      <c r="D1618" s="147"/>
      <c r="E1618" s="147"/>
      <c r="F1618" s="153"/>
      <c r="G1618" s="144">
        <f t="shared" si="53"/>
        <v>0</v>
      </c>
      <c r="H1618" s="120"/>
      <c r="I1618" s="144">
        <f t="shared" si="52"/>
        <v>0</v>
      </c>
    </row>
    <row r="1619" spans="3:9" x14ac:dyDescent="0.25">
      <c r="C1619" s="147"/>
      <c r="D1619" s="147"/>
      <c r="E1619" s="147"/>
      <c r="F1619" s="153"/>
      <c r="G1619" s="144">
        <f t="shared" si="53"/>
        <v>0</v>
      </c>
      <c r="H1619" s="120"/>
      <c r="I1619" s="144">
        <f t="shared" si="52"/>
        <v>0</v>
      </c>
    </row>
    <row r="1620" spans="3:9" x14ac:dyDescent="0.25">
      <c r="C1620" s="147"/>
      <c r="D1620" s="147"/>
      <c r="E1620" s="147"/>
      <c r="F1620" s="153"/>
      <c r="G1620" s="144">
        <f t="shared" si="53"/>
        <v>0</v>
      </c>
      <c r="H1620" s="120"/>
      <c r="I1620" s="144">
        <f t="shared" si="52"/>
        <v>0</v>
      </c>
    </row>
    <row r="1621" spans="3:9" x14ac:dyDescent="0.25">
      <c r="C1621" s="147"/>
      <c r="D1621" s="147"/>
      <c r="E1621" s="147"/>
      <c r="F1621" s="153"/>
      <c r="G1621" s="144">
        <f t="shared" si="53"/>
        <v>0</v>
      </c>
      <c r="H1621" s="120"/>
      <c r="I1621" s="144">
        <f t="shared" si="52"/>
        <v>0</v>
      </c>
    </row>
    <row r="1622" spans="3:9" x14ac:dyDescent="0.25">
      <c r="C1622" s="147"/>
      <c r="D1622" s="147"/>
      <c r="E1622" s="147"/>
      <c r="F1622" s="153"/>
      <c r="G1622" s="144">
        <f t="shared" si="53"/>
        <v>0</v>
      </c>
      <c r="H1622" s="120"/>
      <c r="I1622" s="144">
        <f t="shared" si="52"/>
        <v>0</v>
      </c>
    </row>
    <row r="1623" spans="3:9" x14ac:dyDescent="0.25">
      <c r="C1623" s="147"/>
      <c r="D1623" s="147"/>
      <c r="E1623" s="147"/>
      <c r="F1623" s="153"/>
      <c r="G1623" s="144">
        <f t="shared" si="53"/>
        <v>0</v>
      </c>
      <c r="H1623" s="120"/>
      <c r="I1623" s="144">
        <f t="shared" si="52"/>
        <v>0</v>
      </c>
    </row>
    <row r="1624" spans="3:9" x14ac:dyDescent="0.25">
      <c r="C1624" s="147"/>
      <c r="D1624" s="147"/>
      <c r="E1624" s="147"/>
      <c r="F1624" s="153"/>
      <c r="G1624" s="144">
        <f t="shared" si="53"/>
        <v>0</v>
      </c>
      <c r="H1624" s="120"/>
      <c r="I1624" s="144">
        <f t="shared" si="52"/>
        <v>0</v>
      </c>
    </row>
    <row r="1625" spans="3:9" x14ac:dyDescent="0.25">
      <c r="C1625" s="147"/>
      <c r="D1625" s="147"/>
      <c r="E1625" s="147"/>
      <c r="F1625" s="153"/>
      <c r="G1625" s="144">
        <f t="shared" si="53"/>
        <v>0</v>
      </c>
      <c r="H1625" s="120"/>
      <c r="I1625" s="144">
        <f t="shared" si="52"/>
        <v>0</v>
      </c>
    </row>
    <row r="1626" spans="3:9" x14ac:dyDescent="0.25">
      <c r="C1626" s="147"/>
      <c r="D1626" s="147"/>
      <c r="E1626" s="147"/>
      <c r="F1626" s="153"/>
      <c r="G1626" s="144">
        <f t="shared" si="53"/>
        <v>0</v>
      </c>
      <c r="H1626" s="120"/>
      <c r="I1626" s="144">
        <f t="shared" si="52"/>
        <v>0</v>
      </c>
    </row>
    <row r="1627" spans="3:9" x14ac:dyDescent="0.25">
      <c r="C1627" s="147"/>
      <c r="D1627" s="147"/>
      <c r="E1627" s="147"/>
      <c r="F1627" s="153"/>
      <c r="G1627" s="144">
        <f t="shared" si="53"/>
        <v>0</v>
      </c>
      <c r="H1627" s="120"/>
      <c r="I1627" s="144">
        <f t="shared" si="52"/>
        <v>0</v>
      </c>
    </row>
    <row r="1628" spans="3:9" x14ac:dyDescent="0.25">
      <c r="C1628" s="147"/>
      <c r="D1628" s="147"/>
      <c r="E1628" s="147"/>
      <c r="F1628" s="153"/>
      <c r="G1628" s="144">
        <f t="shared" si="53"/>
        <v>0</v>
      </c>
      <c r="H1628" s="120"/>
      <c r="I1628" s="144">
        <f t="shared" si="52"/>
        <v>0</v>
      </c>
    </row>
    <row r="1629" spans="3:9" x14ac:dyDescent="0.25">
      <c r="C1629" s="147"/>
      <c r="D1629" s="147"/>
      <c r="E1629" s="147"/>
      <c r="F1629" s="153"/>
      <c r="G1629" s="144">
        <f t="shared" si="53"/>
        <v>0</v>
      </c>
      <c r="H1629" s="120"/>
      <c r="I1629" s="144">
        <f t="shared" si="52"/>
        <v>0</v>
      </c>
    </row>
    <row r="1630" spans="3:9" x14ac:dyDescent="0.25">
      <c r="C1630" s="147"/>
      <c r="D1630" s="147"/>
      <c r="E1630" s="147"/>
      <c r="F1630" s="153"/>
      <c r="G1630" s="144">
        <f t="shared" si="53"/>
        <v>0</v>
      </c>
      <c r="H1630" s="120"/>
      <c r="I1630" s="144">
        <f t="shared" si="52"/>
        <v>0</v>
      </c>
    </row>
    <row r="1631" spans="3:9" x14ac:dyDescent="0.25">
      <c r="C1631" s="147"/>
      <c r="D1631" s="147"/>
      <c r="E1631" s="147"/>
      <c r="F1631" s="153"/>
      <c r="G1631" s="144">
        <f t="shared" si="53"/>
        <v>0</v>
      </c>
      <c r="H1631" s="120"/>
      <c r="I1631" s="144">
        <f t="shared" si="52"/>
        <v>0</v>
      </c>
    </row>
    <row r="1632" spans="3:9" x14ac:dyDescent="0.25">
      <c r="C1632" s="147"/>
      <c r="D1632" s="147"/>
      <c r="E1632" s="147"/>
      <c r="F1632" s="153"/>
      <c r="G1632" s="144">
        <f t="shared" si="53"/>
        <v>0</v>
      </c>
      <c r="H1632" s="120"/>
      <c r="I1632" s="144">
        <f t="shared" si="52"/>
        <v>0</v>
      </c>
    </row>
    <row r="1633" spans="3:9" x14ac:dyDescent="0.25">
      <c r="C1633" s="147"/>
      <c r="D1633" s="147"/>
      <c r="E1633" s="147"/>
      <c r="F1633" s="153"/>
      <c r="G1633" s="144">
        <f t="shared" si="53"/>
        <v>0</v>
      </c>
      <c r="H1633" s="120"/>
      <c r="I1633" s="144">
        <f t="shared" si="52"/>
        <v>0</v>
      </c>
    </row>
    <row r="1634" spans="3:9" x14ac:dyDescent="0.25">
      <c r="C1634" s="147"/>
      <c r="D1634" s="147"/>
      <c r="E1634" s="147"/>
      <c r="F1634" s="153"/>
      <c r="G1634" s="144">
        <f t="shared" si="53"/>
        <v>0</v>
      </c>
      <c r="H1634" s="120"/>
      <c r="I1634" s="144">
        <f t="shared" si="52"/>
        <v>0</v>
      </c>
    </row>
    <row r="1635" spans="3:9" x14ac:dyDescent="0.25">
      <c r="C1635" s="147"/>
      <c r="D1635" s="147"/>
      <c r="E1635" s="147"/>
      <c r="F1635" s="153"/>
      <c r="G1635" s="144">
        <f t="shared" si="53"/>
        <v>0</v>
      </c>
      <c r="H1635" s="120"/>
      <c r="I1635" s="144">
        <f t="shared" si="52"/>
        <v>0</v>
      </c>
    </row>
    <row r="1636" spans="3:9" x14ac:dyDescent="0.25">
      <c r="C1636" s="147"/>
      <c r="D1636" s="147"/>
      <c r="E1636" s="147"/>
      <c r="F1636" s="153"/>
      <c r="G1636" s="144">
        <f t="shared" si="53"/>
        <v>0</v>
      </c>
      <c r="H1636" s="120"/>
      <c r="I1636" s="144">
        <f t="shared" si="52"/>
        <v>0</v>
      </c>
    </row>
    <row r="1637" spans="3:9" x14ac:dyDescent="0.25">
      <c r="C1637" s="147"/>
      <c r="D1637" s="147"/>
      <c r="E1637" s="147"/>
      <c r="F1637" s="153"/>
      <c r="G1637" s="144">
        <f t="shared" si="53"/>
        <v>0</v>
      </c>
      <c r="H1637" s="120"/>
      <c r="I1637" s="144">
        <f t="shared" si="52"/>
        <v>0</v>
      </c>
    </row>
    <row r="1638" spans="3:9" x14ac:dyDescent="0.25">
      <c r="C1638" s="147"/>
      <c r="D1638" s="147"/>
      <c r="E1638" s="147"/>
      <c r="F1638" s="153"/>
      <c r="G1638" s="144">
        <f t="shared" si="53"/>
        <v>0</v>
      </c>
      <c r="H1638" s="120"/>
      <c r="I1638" s="144">
        <f t="shared" si="52"/>
        <v>0</v>
      </c>
    </row>
    <row r="1639" spans="3:9" x14ac:dyDescent="0.25">
      <c r="C1639" s="147"/>
      <c r="D1639" s="147"/>
      <c r="E1639" s="147"/>
      <c r="F1639" s="153"/>
      <c r="G1639" s="144">
        <f t="shared" si="53"/>
        <v>0</v>
      </c>
      <c r="H1639" s="120"/>
      <c r="I1639" s="144">
        <f t="shared" si="52"/>
        <v>0</v>
      </c>
    </row>
    <row r="1640" spans="3:9" x14ac:dyDescent="0.25">
      <c r="C1640" s="147"/>
      <c r="D1640" s="147"/>
      <c r="E1640" s="147"/>
      <c r="F1640" s="153"/>
      <c r="G1640" s="144">
        <f t="shared" si="53"/>
        <v>0</v>
      </c>
      <c r="H1640" s="120"/>
      <c r="I1640" s="144">
        <f t="shared" si="52"/>
        <v>0</v>
      </c>
    </row>
    <row r="1641" spans="3:9" x14ac:dyDescent="0.25">
      <c r="C1641" s="147"/>
      <c r="D1641" s="147"/>
      <c r="E1641" s="147"/>
      <c r="F1641" s="153"/>
      <c r="G1641" s="144">
        <f t="shared" si="53"/>
        <v>0</v>
      </c>
      <c r="H1641" s="120"/>
      <c r="I1641" s="144">
        <f t="shared" si="52"/>
        <v>0</v>
      </c>
    </row>
    <row r="1642" spans="3:9" x14ac:dyDescent="0.25">
      <c r="C1642" s="147"/>
      <c r="D1642" s="147"/>
      <c r="E1642" s="147"/>
      <c r="F1642" s="153"/>
      <c r="G1642" s="144">
        <f t="shared" si="53"/>
        <v>0</v>
      </c>
      <c r="H1642" s="120"/>
      <c r="I1642" s="144">
        <f t="shared" si="52"/>
        <v>0</v>
      </c>
    </row>
    <row r="1643" spans="3:9" x14ac:dyDescent="0.25">
      <c r="C1643" s="147"/>
      <c r="D1643" s="147"/>
      <c r="E1643" s="147"/>
      <c r="F1643" s="153"/>
      <c r="G1643" s="144">
        <f t="shared" si="53"/>
        <v>0</v>
      </c>
      <c r="H1643" s="120"/>
      <c r="I1643" s="144">
        <f t="shared" si="52"/>
        <v>0</v>
      </c>
    </row>
    <row r="1644" spans="3:9" x14ac:dyDescent="0.25">
      <c r="C1644" s="147"/>
      <c r="D1644" s="147"/>
      <c r="E1644" s="147"/>
      <c r="F1644" s="153"/>
      <c r="G1644" s="144">
        <f t="shared" si="53"/>
        <v>0</v>
      </c>
      <c r="H1644" s="120"/>
      <c r="I1644" s="144">
        <f t="shared" si="52"/>
        <v>0</v>
      </c>
    </row>
    <row r="1645" spans="3:9" x14ac:dyDescent="0.25">
      <c r="C1645" s="147"/>
      <c r="D1645" s="147"/>
      <c r="E1645" s="147"/>
      <c r="F1645" s="153"/>
      <c r="G1645" s="144">
        <f t="shared" ref="G1645:G1666" si="54">+E1645*F1645</f>
        <v>0</v>
      </c>
      <c r="H1645" s="120"/>
      <c r="I1645" s="144">
        <f t="shared" si="52"/>
        <v>0</v>
      </c>
    </row>
    <row r="1646" spans="3:9" x14ac:dyDescent="0.25">
      <c r="C1646" s="147"/>
      <c r="D1646" s="147"/>
      <c r="E1646" s="147"/>
      <c r="F1646" s="153"/>
      <c r="G1646" s="144">
        <f t="shared" si="54"/>
        <v>0</v>
      </c>
      <c r="H1646" s="120"/>
      <c r="I1646" s="144">
        <f t="shared" ref="I1646:I1666" si="55">+G1646-H1646</f>
        <v>0</v>
      </c>
    </row>
    <row r="1647" spans="3:9" x14ac:dyDescent="0.25">
      <c r="C1647" s="147"/>
      <c r="D1647" s="147"/>
      <c r="E1647" s="147"/>
      <c r="F1647" s="153"/>
      <c r="G1647" s="144">
        <f t="shared" si="54"/>
        <v>0</v>
      </c>
      <c r="H1647" s="120"/>
      <c r="I1647" s="144">
        <f t="shared" si="55"/>
        <v>0</v>
      </c>
    </row>
    <row r="1648" spans="3:9" x14ac:dyDescent="0.25">
      <c r="C1648" s="147"/>
      <c r="D1648" s="147"/>
      <c r="E1648" s="147"/>
      <c r="F1648" s="153"/>
      <c r="G1648" s="144">
        <f t="shared" si="54"/>
        <v>0</v>
      </c>
      <c r="H1648" s="120"/>
      <c r="I1648" s="144">
        <f t="shared" si="55"/>
        <v>0</v>
      </c>
    </row>
    <row r="1649" spans="3:9" x14ac:dyDescent="0.25">
      <c r="C1649" s="147"/>
      <c r="D1649" s="147"/>
      <c r="E1649" s="147"/>
      <c r="F1649" s="153"/>
      <c r="G1649" s="144">
        <f t="shared" si="54"/>
        <v>0</v>
      </c>
      <c r="H1649" s="120"/>
      <c r="I1649" s="144">
        <f t="shared" si="55"/>
        <v>0</v>
      </c>
    </row>
    <row r="1650" spans="3:9" x14ac:dyDescent="0.25">
      <c r="C1650" s="147"/>
      <c r="D1650" s="147"/>
      <c r="E1650" s="147"/>
      <c r="F1650" s="153"/>
      <c r="G1650" s="144">
        <f t="shared" si="54"/>
        <v>0</v>
      </c>
      <c r="H1650" s="120"/>
      <c r="I1650" s="144">
        <f t="shared" si="55"/>
        <v>0</v>
      </c>
    </row>
    <row r="1651" spans="3:9" x14ac:dyDescent="0.25">
      <c r="C1651" s="147"/>
      <c r="D1651" s="147"/>
      <c r="E1651" s="147"/>
      <c r="F1651" s="153"/>
      <c r="G1651" s="144">
        <f t="shared" si="54"/>
        <v>0</v>
      </c>
      <c r="H1651" s="120"/>
      <c r="I1651" s="144">
        <f t="shared" si="55"/>
        <v>0</v>
      </c>
    </row>
    <row r="1652" spans="3:9" x14ac:dyDescent="0.25">
      <c r="C1652" s="147"/>
      <c r="D1652" s="147"/>
      <c r="E1652" s="147"/>
      <c r="F1652" s="153"/>
      <c r="G1652" s="144">
        <f t="shared" si="54"/>
        <v>0</v>
      </c>
      <c r="H1652" s="120"/>
      <c r="I1652" s="144">
        <f t="shared" si="55"/>
        <v>0</v>
      </c>
    </row>
    <row r="1653" spans="3:9" x14ac:dyDescent="0.25">
      <c r="C1653" s="147"/>
      <c r="D1653" s="147"/>
      <c r="E1653" s="147"/>
      <c r="F1653" s="153"/>
      <c r="G1653" s="144">
        <f t="shared" si="54"/>
        <v>0</v>
      </c>
      <c r="H1653" s="120"/>
      <c r="I1653" s="144">
        <f t="shared" si="55"/>
        <v>0</v>
      </c>
    </row>
    <row r="1654" spans="3:9" x14ac:dyDescent="0.25">
      <c r="C1654" s="147"/>
      <c r="D1654" s="147"/>
      <c r="E1654" s="147"/>
      <c r="F1654" s="153"/>
      <c r="G1654" s="144">
        <f t="shared" si="54"/>
        <v>0</v>
      </c>
      <c r="H1654" s="120"/>
      <c r="I1654" s="144">
        <f t="shared" si="55"/>
        <v>0</v>
      </c>
    </row>
    <row r="1655" spans="3:9" x14ac:dyDescent="0.25">
      <c r="C1655" s="147"/>
      <c r="D1655" s="147"/>
      <c r="E1655" s="147"/>
      <c r="F1655" s="153"/>
      <c r="G1655" s="144">
        <f t="shared" si="54"/>
        <v>0</v>
      </c>
      <c r="H1655" s="120"/>
      <c r="I1655" s="144">
        <f t="shared" si="55"/>
        <v>0</v>
      </c>
    </row>
    <row r="1656" spans="3:9" x14ac:dyDescent="0.25">
      <c r="C1656" s="147"/>
      <c r="D1656" s="147"/>
      <c r="E1656" s="147"/>
      <c r="F1656" s="153"/>
      <c r="G1656" s="144">
        <f t="shared" si="54"/>
        <v>0</v>
      </c>
      <c r="H1656" s="120"/>
      <c r="I1656" s="144">
        <f t="shared" si="55"/>
        <v>0</v>
      </c>
    </row>
    <row r="1657" spans="3:9" x14ac:dyDescent="0.25">
      <c r="C1657" s="147"/>
      <c r="D1657" s="147"/>
      <c r="E1657" s="147"/>
      <c r="F1657" s="153"/>
      <c r="G1657" s="144">
        <f t="shared" si="54"/>
        <v>0</v>
      </c>
      <c r="H1657" s="120"/>
      <c r="I1657" s="144">
        <f t="shared" si="55"/>
        <v>0</v>
      </c>
    </row>
    <row r="1658" spans="3:9" x14ac:dyDescent="0.25">
      <c r="C1658" s="147"/>
      <c r="D1658" s="147"/>
      <c r="E1658" s="147"/>
      <c r="F1658" s="153"/>
      <c r="G1658" s="144">
        <f t="shared" si="54"/>
        <v>0</v>
      </c>
      <c r="H1658" s="120"/>
      <c r="I1658" s="144">
        <f t="shared" si="55"/>
        <v>0</v>
      </c>
    </row>
    <row r="1659" spans="3:9" x14ac:dyDescent="0.25">
      <c r="C1659" s="147"/>
      <c r="D1659" s="147"/>
      <c r="E1659" s="147"/>
      <c r="F1659" s="153"/>
      <c r="G1659" s="144">
        <f t="shared" si="54"/>
        <v>0</v>
      </c>
      <c r="H1659" s="120"/>
      <c r="I1659" s="144">
        <f t="shared" si="55"/>
        <v>0</v>
      </c>
    </row>
    <row r="1660" spans="3:9" x14ac:dyDescent="0.25">
      <c r="C1660" s="147"/>
      <c r="D1660" s="147"/>
      <c r="E1660" s="147"/>
      <c r="F1660" s="153"/>
      <c r="G1660" s="144">
        <f t="shared" si="54"/>
        <v>0</v>
      </c>
      <c r="H1660" s="120"/>
      <c r="I1660" s="144">
        <f t="shared" si="55"/>
        <v>0</v>
      </c>
    </row>
    <row r="1661" spans="3:9" x14ac:dyDescent="0.25">
      <c r="C1661" s="147"/>
      <c r="D1661" s="147"/>
      <c r="E1661" s="147"/>
      <c r="F1661" s="153"/>
      <c r="G1661" s="144">
        <f t="shared" si="54"/>
        <v>0</v>
      </c>
      <c r="H1661" s="120"/>
      <c r="I1661" s="144">
        <f t="shared" si="55"/>
        <v>0</v>
      </c>
    </row>
    <row r="1662" spans="3:9" x14ac:dyDescent="0.25">
      <c r="C1662" s="147"/>
      <c r="D1662" s="147"/>
      <c r="E1662" s="147"/>
      <c r="F1662" s="153"/>
      <c r="G1662" s="144">
        <f t="shared" si="54"/>
        <v>0</v>
      </c>
      <c r="H1662" s="120"/>
      <c r="I1662" s="144">
        <f t="shared" si="55"/>
        <v>0</v>
      </c>
    </row>
    <row r="1663" spans="3:9" x14ac:dyDescent="0.25">
      <c r="C1663" s="147"/>
      <c r="D1663" s="147"/>
      <c r="E1663" s="147"/>
      <c r="F1663" s="153"/>
      <c r="G1663" s="144">
        <f t="shared" si="54"/>
        <v>0</v>
      </c>
      <c r="H1663" s="120"/>
      <c r="I1663" s="144">
        <f t="shared" si="55"/>
        <v>0</v>
      </c>
    </row>
    <row r="1664" spans="3:9" x14ac:dyDescent="0.25">
      <c r="C1664" s="147"/>
      <c r="D1664" s="147"/>
      <c r="E1664" s="147"/>
      <c r="F1664" s="153"/>
      <c r="G1664" s="144">
        <f t="shared" si="54"/>
        <v>0</v>
      </c>
      <c r="H1664" s="120"/>
      <c r="I1664" s="144">
        <f t="shared" si="55"/>
        <v>0</v>
      </c>
    </row>
    <row r="1665" spans="3:9" x14ac:dyDescent="0.25">
      <c r="C1665" s="147"/>
      <c r="D1665" s="147"/>
      <c r="E1665" s="147"/>
      <c r="F1665" s="153"/>
      <c r="G1665" s="144">
        <f t="shared" si="54"/>
        <v>0</v>
      </c>
      <c r="H1665" s="120"/>
      <c r="I1665" s="144">
        <f t="shared" si="55"/>
        <v>0</v>
      </c>
    </row>
    <row r="1666" spans="3:9" x14ac:dyDescent="0.25">
      <c r="C1666" s="147"/>
      <c r="D1666" s="147"/>
      <c r="E1666" s="147"/>
      <c r="F1666" s="153"/>
      <c r="G1666" s="144">
        <f t="shared" si="54"/>
        <v>0</v>
      </c>
      <c r="H1666" s="120"/>
      <c r="I1666" s="144">
        <f t="shared" si="55"/>
        <v>0</v>
      </c>
    </row>
    <row r="1672" spans="3:9" ht="30" x14ac:dyDescent="0.25">
      <c r="E1672" s="150" t="s">
        <v>7586</v>
      </c>
      <c r="F1672" s="150" t="s">
        <v>9392</v>
      </c>
      <c r="G1672" s="150" t="s">
        <v>9393</v>
      </c>
    </row>
    <row r="1673" spans="3:9" x14ac:dyDescent="0.25">
      <c r="C1673" s="472" t="s">
        <v>9395</v>
      </c>
      <c r="D1673" s="472"/>
      <c r="E1673" s="144">
        <f>SUMIF(C1517:C1666,Tablas!$C$98,Fortalecimiento!G1517:G1666)</f>
        <v>0</v>
      </c>
      <c r="F1673" s="144">
        <f>SUMIF(C1517:C1666,Tablas!$C$98,Fortalecimiento!H1517:H1666)</f>
        <v>0</v>
      </c>
      <c r="G1673" s="144">
        <f>SUMIF(C1517:C1666,Tablas!$C$98,Fortalecimiento!I1517:I1666)</f>
        <v>0</v>
      </c>
    </row>
    <row r="1674" spans="3:9" x14ac:dyDescent="0.25">
      <c r="C1674" s="472" t="s">
        <v>9396</v>
      </c>
      <c r="D1674" s="472"/>
      <c r="E1674" s="144">
        <f>SUMIF(C1517:C1666,Tablas!$C$99,Fortalecimiento!G1517:G1666)</f>
        <v>0</v>
      </c>
      <c r="F1674" s="144">
        <f>SUMIF(C1517:C1666,Tablas!$C$99,Fortalecimiento!H1517:H1666)</f>
        <v>0</v>
      </c>
      <c r="G1674" s="144">
        <f>SUMIF(C1517:C1666,Tablas!$C$99,Fortalecimiento!I1517:I1666)</f>
        <v>0</v>
      </c>
    </row>
    <row r="1675" spans="3:9" x14ac:dyDescent="0.25">
      <c r="C1675" s="473" t="s">
        <v>7586</v>
      </c>
      <c r="D1675" s="473"/>
      <c r="E1675" s="151">
        <f>+E1674+E1673</f>
        <v>0</v>
      </c>
      <c r="F1675" s="151">
        <f>+F1674+F1673</f>
        <v>0</v>
      </c>
      <c r="G1675" s="151">
        <f>+G1674+G1673</f>
        <v>0</v>
      </c>
    </row>
    <row r="1679" spans="3:9" x14ac:dyDescent="0.25">
      <c r="E1679" s="471" t="s">
        <v>9238</v>
      </c>
      <c r="F1679" s="471"/>
      <c r="G1679" s="471"/>
    </row>
    <row r="1680" spans="3:9" x14ac:dyDescent="0.25">
      <c r="E1680" s="471"/>
      <c r="F1680" s="471"/>
      <c r="G1680" s="471"/>
    </row>
    <row r="1696" spans="2:4" x14ac:dyDescent="0.25">
      <c r="B1696" s="474" t="s">
        <v>9415</v>
      </c>
      <c r="C1696" s="474"/>
      <c r="D1696" s="474"/>
    </row>
    <row r="1698" spans="2:13" ht="15.75" x14ac:dyDescent="0.25">
      <c r="B1698" s="271" t="s">
        <v>9380</v>
      </c>
      <c r="C1698" s="271"/>
      <c r="D1698" s="271"/>
      <c r="E1698" s="271"/>
      <c r="F1698" s="271"/>
      <c r="G1698" s="271"/>
      <c r="H1698" s="271"/>
      <c r="I1698" s="271"/>
      <c r="J1698" s="271"/>
      <c r="K1698" s="271"/>
      <c r="L1698" s="271"/>
      <c r="M1698" s="271"/>
    </row>
    <row r="1700" spans="2:13" x14ac:dyDescent="0.25">
      <c r="C1700" s="98" t="s">
        <v>7556</v>
      </c>
      <c r="D1700" s="32"/>
    </row>
    <row r="1702" spans="2:13" x14ac:dyDescent="0.25">
      <c r="C1702" s="99" t="s">
        <v>7557</v>
      </c>
      <c r="D1702" s="276"/>
      <c r="E1702" s="277"/>
      <c r="F1702" s="277"/>
      <c r="G1702" s="277"/>
      <c r="H1702" s="277"/>
      <c r="I1702" s="277"/>
      <c r="J1702" s="277"/>
      <c r="K1702" s="277"/>
      <c r="L1702" s="278"/>
    </row>
    <row r="1704" spans="2:13" x14ac:dyDescent="0.25">
      <c r="C1704" s="20" t="s">
        <v>9373</v>
      </c>
      <c r="D1704" s="276"/>
      <c r="E1704" s="278"/>
    </row>
    <row r="1707" spans="2:13" ht="15.75" x14ac:dyDescent="0.25">
      <c r="B1707" s="271" t="s">
        <v>9381</v>
      </c>
      <c r="C1707" s="271"/>
      <c r="D1707" s="271"/>
      <c r="E1707" s="271"/>
      <c r="F1707" s="271"/>
      <c r="G1707" s="271"/>
      <c r="H1707" s="271"/>
      <c r="I1707" s="271"/>
      <c r="J1707" s="271"/>
      <c r="K1707" s="271"/>
      <c r="L1707" s="271"/>
      <c r="M1707" s="271"/>
    </row>
    <row r="1710" spans="2:13" x14ac:dyDescent="0.25">
      <c r="C1710" s="98" t="s">
        <v>7566</v>
      </c>
      <c r="D1710" s="274"/>
      <c r="E1710" s="282"/>
      <c r="F1710" s="282"/>
      <c r="G1710" s="282"/>
      <c r="H1710" s="282"/>
      <c r="I1710" s="282"/>
      <c r="J1710" s="282"/>
      <c r="K1710" s="282"/>
      <c r="L1710" s="275"/>
    </row>
    <row r="1712" spans="2:13" hidden="1" x14ac:dyDescent="0.25">
      <c r="D1712" s="19" t="e">
        <f>VLOOKUP(D1713,Tablas!$K$3:$L$29,2,FALSE)</f>
        <v>#N/A</v>
      </c>
    </row>
    <row r="1713" spans="2:13" x14ac:dyDescent="0.25">
      <c r="C1713" s="98" t="s">
        <v>7567</v>
      </c>
      <c r="D1713" s="33"/>
      <c r="F1713" s="98" t="s">
        <v>7568</v>
      </c>
      <c r="G1713" s="33"/>
      <c r="I1713" s="98" t="s">
        <v>7569</v>
      </c>
      <c r="J1713" s="289"/>
      <c r="K1713" s="289"/>
    </row>
    <row r="1714" spans="2:13" x14ac:dyDescent="0.25">
      <c r="C1714" s="20"/>
      <c r="D1714" s="27"/>
      <c r="G1714" s="27"/>
      <c r="K1714" s="146"/>
      <c r="L1714" s="146"/>
    </row>
    <row r="1715" spans="2:13" hidden="1" x14ac:dyDescent="0.25">
      <c r="D1715" s="19" t="str">
        <f>IF( D1713&gt;0,VLOOKUP(D1713,Tablas!$K$4:$M$29,3,FALSE),"")</f>
        <v/>
      </c>
    </row>
    <row r="1716" spans="2:13" x14ac:dyDescent="0.25">
      <c r="C1716" s="98" t="s">
        <v>7570</v>
      </c>
      <c r="D1716" s="33"/>
      <c r="F1716" s="98" t="s">
        <v>9226</v>
      </c>
      <c r="G1716" s="33"/>
      <c r="I1716" s="98" t="s">
        <v>1180</v>
      </c>
      <c r="J1716" s="469" t="str">
        <f>IF(G1713&gt;0,VLOOKUP(G1713,Tabla4[[Muni_Desc]:[AT_desc]],3,FALSE),"")</f>
        <v/>
      </c>
      <c r="K1716" s="470"/>
    </row>
    <row r="1720" spans="2:13" x14ac:dyDescent="0.25">
      <c r="D1720" s="273" t="s">
        <v>8</v>
      </c>
      <c r="E1720" s="273"/>
      <c r="F1720" s="273"/>
      <c r="G1720" s="273"/>
      <c r="H1720" s="273"/>
      <c r="I1720" s="273"/>
    </row>
    <row r="1722" spans="2:13" x14ac:dyDescent="0.25">
      <c r="D1722" s="97" t="s">
        <v>7559</v>
      </c>
      <c r="E1722" s="97" t="s">
        <v>7560</v>
      </c>
      <c r="F1722" s="97" t="s">
        <v>7561</v>
      </c>
      <c r="G1722" s="97" t="s">
        <v>1176</v>
      </c>
      <c r="H1722" s="97" t="s">
        <v>7562</v>
      </c>
      <c r="I1722" s="97" t="s">
        <v>7563</v>
      </c>
    </row>
    <row r="1723" spans="2:13" x14ac:dyDescent="0.25">
      <c r="D1723" s="35"/>
      <c r="E1723" s="35"/>
      <c r="F1723" s="35"/>
      <c r="G1723" s="36" t="str">
        <f>MID(F1723,3,8)</f>
        <v/>
      </c>
      <c r="H1723" s="35"/>
      <c r="I1723" s="35"/>
    </row>
    <row r="1724" spans="2:13" x14ac:dyDescent="0.25">
      <c r="D1724" s="35"/>
      <c r="E1724" s="35"/>
      <c r="F1724" s="35"/>
      <c r="G1724" s="36" t="str">
        <f>MID(F1724,3,8)</f>
        <v/>
      </c>
      <c r="H1724" s="35"/>
      <c r="I1724" s="35"/>
    </row>
    <row r="1725" spans="2:13" x14ac:dyDescent="0.25">
      <c r="D1725" s="35"/>
      <c r="E1725" s="35"/>
      <c r="F1725" s="35"/>
      <c r="G1725" s="36" t="str">
        <f>MID(F1725,3,8)</f>
        <v/>
      </c>
      <c r="H1725" s="35"/>
      <c r="I1725" s="35"/>
    </row>
    <row r="1728" spans="2:13" ht="15.75" x14ac:dyDescent="0.25">
      <c r="B1728" s="271" t="s">
        <v>9383</v>
      </c>
      <c r="C1728" s="271"/>
      <c r="D1728" s="271"/>
      <c r="E1728" s="271"/>
      <c r="F1728" s="271"/>
      <c r="G1728" s="271"/>
      <c r="H1728" s="271"/>
      <c r="I1728" s="271"/>
      <c r="J1728" s="271"/>
      <c r="K1728" s="271"/>
      <c r="L1728" s="271"/>
      <c r="M1728" s="271"/>
    </row>
    <row r="1730" spans="3:12" x14ac:dyDescent="0.25">
      <c r="C1730" s="288" t="s">
        <v>9382</v>
      </c>
      <c r="D1730" s="288"/>
      <c r="E1730" s="288"/>
      <c r="F1730" s="288"/>
    </row>
    <row r="1731" spans="3:12" x14ac:dyDescent="0.25">
      <c r="C1731" s="423" t="s">
        <v>9384</v>
      </c>
      <c r="D1731" s="423"/>
      <c r="E1731" s="423"/>
      <c r="F1731" s="423"/>
      <c r="G1731" s="423"/>
      <c r="H1731" s="423"/>
      <c r="I1731" s="423"/>
      <c r="J1731" s="423"/>
      <c r="K1731" s="423"/>
      <c r="L1731" s="423"/>
    </row>
    <row r="1732" spans="3:12" x14ac:dyDescent="0.25">
      <c r="C1732" s="423"/>
      <c r="D1732" s="423"/>
      <c r="E1732" s="423"/>
      <c r="F1732" s="423"/>
      <c r="G1732" s="423"/>
      <c r="H1732" s="423"/>
      <c r="I1732" s="423"/>
      <c r="J1732" s="423"/>
      <c r="K1732" s="423"/>
      <c r="L1732" s="423"/>
    </row>
    <row r="1734" spans="3:12" x14ac:dyDescent="0.25">
      <c r="C1734" s="461"/>
      <c r="D1734" s="462"/>
      <c r="E1734" s="462"/>
      <c r="F1734" s="462"/>
      <c r="G1734" s="462"/>
      <c r="H1734" s="462"/>
      <c r="I1734" s="462"/>
      <c r="J1734" s="462"/>
      <c r="K1734" s="462"/>
      <c r="L1734" s="463"/>
    </row>
    <row r="1735" spans="3:12" x14ac:dyDescent="0.25">
      <c r="C1735" s="464"/>
      <c r="D1735" s="304"/>
      <c r="E1735" s="304"/>
      <c r="F1735" s="304"/>
      <c r="G1735" s="304"/>
      <c r="H1735" s="304"/>
      <c r="I1735" s="304"/>
      <c r="J1735" s="304"/>
      <c r="K1735" s="304"/>
      <c r="L1735" s="465"/>
    </row>
    <row r="1736" spans="3:12" x14ac:dyDescent="0.25">
      <c r="C1736" s="464"/>
      <c r="D1736" s="304"/>
      <c r="E1736" s="304"/>
      <c r="F1736" s="304"/>
      <c r="G1736" s="304"/>
      <c r="H1736" s="304"/>
      <c r="I1736" s="304"/>
      <c r="J1736" s="304"/>
      <c r="K1736" s="304"/>
      <c r="L1736" s="465"/>
    </row>
    <row r="1737" spans="3:12" x14ac:dyDescent="0.25">
      <c r="C1737" s="464"/>
      <c r="D1737" s="304"/>
      <c r="E1737" s="304"/>
      <c r="F1737" s="304"/>
      <c r="G1737" s="304"/>
      <c r="H1737" s="304"/>
      <c r="I1737" s="304"/>
      <c r="J1737" s="304"/>
      <c r="K1737" s="304"/>
      <c r="L1737" s="465"/>
    </row>
    <row r="1738" spans="3:12" x14ac:dyDescent="0.25">
      <c r="C1738" s="464"/>
      <c r="D1738" s="304"/>
      <c r="E1738" s="304"/>
      <c r="F1738" s="304"/>
      <c r="G1738" s="304"/>
      <c r="H1738" s="304"/>
      <c r="I1738" s="304"/>
      <c r="J1738" s="304"/>
      <c r="K1738" s="304"/>
      <c r="L1738" s="465"/>
    </row>
    <row r="1739" spans="3:12" x14ac:dyDescent="0.25">
      <c r="C1739" s="466"/>
      <c r="D1739" s="467"/>
      <c r="E1739" s="467"/>
      <c r="F1739" s="467"/>
      <c r="G1739" s="467"/>
      <c r="H1739" s="467"/>
      <c r="I1739" s="467"/>
      <c r="J1739" s="467"/>
      <c r="K1739" s="467"/>
      <c r="L1739" s="468"/>
    </row>
    <row r="1742" spans="3:12" x14ac:dyDescent="0.25">
      <c r="C1742" s="288" t="s">
        <v>9385</v>
      </c>
      <c r="D1742" s="288"/>
      <c r="E1742" s="288"/>
      <c r="F1742" s="288"/>
    </row>
    <row r="1743" spans="3:12" x14ac:dyDescent="0.25">
      <c r="C1743" s="423" t="s">
        <v>9386</v>
      </c>
      <c r="D1743" s="423"/>
      <c r="E1743" s="423"/>
      <c r="F1743" s="423"/>
      <c r="G1743" s="423"/>
      <c r="H1743" s="423"/>
      <c r="I1743" s="423"/>
      <c r="J1743" s="423"/>
      <c r="K1743" s="423"/>
      <c r="L1743" s="423"/>
    </row>
    <row r="1745" spans="2:13" x14ac:dyDescent="0.25">
      <c r="C1745" s="461"/>
      <c r="D1745" s="462"/>
      <c r="E1745" s="462"/>
      <c r="F1745" s="462"/>
      <c r="G1745" s="462"/>
      <c r="H1745" s="462"/>
      <c r="I1745" s="462"/>
      <c r="J1745" s="462"/>
      <c r="K1745" s="462"/>
      <c r="L1745" s="463"/>
    </row>
    <row r="1746" spans="2:13" x14ac:dyDescent="0.25">
      <c r="C1746" s="464"/>
      <c r="D1746" s="304"/>
      <c r="E1746" s="304"/>
      <c r="F1746" s="304"/>
      <c r="G1746" s="304"/>
      <c r="H1746" s="304"/>
      <c r="I1746" s="304"/>
      <c r="J1746" s="304"/>
      <c r="K1746" s="304"/>
      <c r="L1746" s="465"/>
    </row>
    <row r="1747" spans="2:13" x14ac:dyDescent="0.25">
      <c r="C1747" s="464"/>
      <c r="D1747" s="304"/>
      <c r="E1747" s="304"/>
      <c r="F1747" s="304"/>
      <c r="G1747" s="304"/>
      <c r="H1747" s="304"/>
      <c r="I1747" s="304"/>
      <c r="J1747" s="304"/>
      <c r="K1747" s="304"/>
      <c r="L1747" s="465"/>
    </row>
    <row r="1748" spans="2:13" x14ac:dyDescent="0.25">
      <c r="C1748" s="464"/>
      <c r="D1748" s="304"/>
      <c r="E1748" s="304"/>
      <c r="F1748" s="304"/>
      <c r="G1748" s="304"/>
      <c r="H1748" s="304"/>
      <c r="I1748" s="304"/>
      <c r="J1748" s="304"/>
      <c r="K1748" s="304"/>
      <c r="L1748" s="465"/>
    </row>
    <row r="1749" spans="2:13" x14ac:dyDescent="0.25">
      <c r="C1749" s="464"/>
      <c r="D1749" s="304"/>
      <c r="E1749" s="304"/>
      <c r="F1749" s="304"/>
      <c r="G1749" s="304"/>
      <c r="H1749" s="304"/>
      <c r="I1749" s="304"/>
      <c r="J1749" s="304"/>
      <c r="K1749" s="304"/>
      <c r="L1749" s="465"/>
    </row>
    <row r="1750" spans="2:13" x14ac:dyDescent="0.25">
      <c r="C1750" s="466"/>
      <c r="D1750" s="467"/>
      <c r="E1750" s="467"/>
      <c r="F1750" s="467"/>
      <c r="G1750" s="467"/>
      <c r="H1750" s="467"/>
      <c r="I1750" s="467"/>
      <c r="J1750" s="467"/>
      <c r="K1750" s="467"/>
      <c r="L1750" s="468"/>
    </row>
    <row r="1752" spans="2:13" ht="15.75" x14ac:dyDescent="0.25">
      <c r="B1752" s="271" t="s">
        <v>9387</v>
      </c>
      <c r="C1752" s="271"/>
      <c r="D1752" s="271"/>
      <c r="E1752" s="271"/>
      <c r="F1752" s="271"/>
      <c r="G1752" s="271"/>
      <c r="H1752" s="271"/>
      <c r="I1752" s="271"/>
      <c r="J1752" s="271"/>
      <c r="K1752" s="271"/>
      <c r="L1752" s="271"/>
      <c r="M1752" s="271"/>
    </row>
    <row r="1754" spans="2:13" ht="30" x14ac:dyDescent="0.25">
      <c r="C1754" s="149" t="s">
        <v>9389</v>
      </c>
      <c r="D1754" s="149" t="s">
        <v>9388</v>
      </c>
      <c r="E1754" s="149" t="s">
        <v>9390</v>
      </c>
      <c r="F1754" s="149" t="s">
        <v>9391</v>
      </c>
      <c r="G1754" s="149" t="s">
        <v>7586</v>
      </c>
      <c r="H1754" s="149" t="s">
        <v>9392</v>
      </c>
      <c r="I1754" s="149" t="s">
        <v>9393</v>
      </c>
    </row>
    <row r="1755" spans="2:13" x14ac:dyDescent="0.25">
      <c r="C1755" s="147"/>
      <c r="D1755" s="147"/>
      <c r="E1755" s="147"/>
      <c r="F1755" s="153"/>
      <c r="G1755" s="144">
        <f t="shared" ref="G1755:G1786" si="56">+E1755*F1755</f>
        <v>0</v>
      </c>
      <c r="H1755" s="120"/>
      <c r="I1755" s="144">
        <f>+G1755-H1755</f>
        <v>0</v>
      </c>
    </row>
    <row r="1756" spans="2:13" x14ac:dyDescent="0.25">
      <c r="C1756" s="147"/>
      <c r="D1756" s="147"/>
      <c r="E1756" s="147"/>
      <c r="F1756" s="153"/>
      <c r="G1756" s="144">
        <f t="shared" si="56"/>
        <v>0</v>
      </c>
      <c r="H1756" s="120"/>
      <c r="I1756" s="144">
        <f t="shared" ref="I1756:I1819" si="57">+G1756-H1756</f>
        <v>0</v>
      </c>
    </row>
    <row r="1757" spans="2:13" x14ac:dyDescent="0.25">
      <c r="C1757" s="147"/>
      <c r="D1757" s="147"/>
      <c r="E1757" s="147"/>
      <c r="F1757" s="153"/>
      <c r="G1757" s="144">
        <f t="shared" si="56"/>
        <v>0</v>
      </c>
      <c r="H1757" s="120"/>
      <c r="I1757" s="144">
        <f t="shared" si="57"/>
        <v>0</v>
      </c>
    </row>
    <row r="1758" spans="2:13" x14ac:dyDescent="0.25">
      <c r="C1758" s="147"/>
      <c r="D1758" s="147"/>
      <c r="E1758" s="147"/>
      <c r="F1758" s="153"/>
      <c r="G1758" s="144">
        <f t="shared" si="56"/>
        <v>0</v>
      </c>
      <c r="H1758" s="120"/>
      <c r="I1758" s="144">
        <f t="shared" si="57"/>
        <v>0</v>
      </c>
    </row>
    <row r="1759" spans="2:13" x14ac:dyDescent="0.25">
      <c r="C1759" s="147"/>
      <c r="D1759" s="147"/>
      <c r="E1759" s="147"/>
      <c r="F1759" s="153"/>
      <c r="G1759" s="144">
        <f t="shared" si="56"/>
        <v>0</v>
      </c>
      <c r="H1759" s="120"/>
      <c r="I1759" s="144">
        <f t="shared" si="57"/>
        <v>0</v>
      </c>
    </row>
    <row r="1760" spans="2:13" x14ac:dyDescent="0.25">
      <c r="C1760" s="147"/>
      <c r="D1760" s="147"/>
      <c r="E1760" s="147"/>
      <c r="F1760" s="153"/>
      <c r="G1760" s="144">
        <f t="shared" si="56"/>
        <v>0</v>
      </c>
      <c r="H1760" s="120"/>
      <c r="I1760" s="144">
        <f t="shared" si="57"/>
        <v>0</v>
      </c>
    </row>
    <row r="1761" spans="3:9" x14ac:dyDescent="0.25">
      <c r="C1761" s="147"/>
      <c r="D1761" s="147"/>
      <c r="E1761" s="147"/>
      <c r="F1761" s="153"/>
      <c r="G1761" s="144">
        <f t="shared" si="56"/>
        <v>0</v>
      </c>
      <c r="H1761" s="120"/>
      <c r="I1761" s="144">
        <f t="shared" si="57"/>
        <v>0</v>
      </c>
    </row>
    <row r="1762" spans="3:9" x14ac:dyDescent="0.25">
      <c r="C1762" s="147"/>
      <c r="D1762" s="147"/>
      <c r="E1762" s="147"/>
      <c r="F1762" s="153"/>
      <c r="G1762" s="144">
        <f t="shared" si="56"/>
        <v>0</v>
      </c>
      <c r="H1762" s="120"/>
      <c r="I1762" s="144">
        <f t="shared" si="57"/>
        <v>0</v>
      </c>
    </row>
    <row r="1763" spans="3:9" x14ac:dyDescent="0.25">
      <c r="C1763" s="147"/>
      <c r="D1763" s="147"/>
      <c r="E1763" s="147"/>
      <c r="F1763" s="153"/>
      <c r="G1763" s="144">
        <f t="shared" si="56"/>
        <v>0</v>
      </c>
      <c r="H1763" s="120"/>
      <c r="I1763" s="144">
        <f t="shared" si="57"/>
        <v>0</v>
      </c>
    </row>
    <row r="1764" spans="3:9" x14ac:dyDescent="0.25">
      <c r="C1764" s="147"/>
      <c r="D1764" s="147"/>
      <c r="E1764" s="147"/>
      <c r="F1764" s="153"/>
      <c r="G1764" s="144">
        <f t="shared" si="56"/>
        <v>0</v>
      </c>
      <c r="H1764" s="120"/>
      <c r="I1764" s="144">
        <f t="shared" si="57"/>
        <v>0</v>
      </c>
    </row>
    <row r="1765" spans="3:9" x14ac:dyDescent="0.25">
      <c r="C1765" s="147"/>
      <c r="D1765" s="147"/>
      <c r="E1765" s="147"/>
      <c r="F1765" s="153"/>
      <c r="G1765" s="144">
        <f t="shared" si="56"/>
        <v>0</v>
      </c>
      <c r="H1765" s="120"/>
      <c r="I1765" s="144">
        <f t="shared" si="57"/>
        <v>0</v>
      </c>
    </row>
    <row r="1766" spans="3:9" x14ac:dyDescent="0.25">
      <c r="C1766" s="147"/>
      <c r="D1766" s="147"/>
      <c r="E1766" s="147"/>
      <c r="F1766" s="153"/>
      <c r="G1766" s="144">
        <f t="shared" si="56"/>
        <v>0</v>
      </c>
      <c r="H1766" s="120"/>
      <c r="I1766" s="144">
        <f t="shared" si="57"/>
        <v>0</v>
      </c>
    </row>
    <row r="1767" spans="3:9" x14ac:dyDescent="0.25">
      <c r="C1767" s="147"/>
      <c r="D1767" s="147"/>
      <c r="E1767" s="147"/>
      <c r="F1767" s="153"/>
      <c r="G1767" s="144">
        <f t="shared" si="56"/>
        <v>0</v>
      </c>
      <c r="H1767" s="120"/>
      <c r="I1767" s="144">
        <f t="shared" si="57"/>
        <v>0</v>
      </c>
    </row>
    <row r="1768" spans="3:9" x14ac:dyDescent="0.25">
      <c r="C1768" s="147"/>
      <c r="D1768" s="147"/>
      <c r="E1768" s="147"/>
      <c r="F1768" s="153"/>
      <c r="G1768" s="144">
        <f t="shared" si="56"/>
        <v>0</v>
      </c>
      <c r="H1768" s="120"/>
      <c r="I1768" s="144">
        <f t="shared" si="57"/>
        <v>0</v>
      </c>
    </row>
    <row r="1769" spans="3:9" x14ac:dyDescent="0.25">
      <c r="C1769" s="147"/>
      <c r="D1769" s="147"/>
      <c r="E1769" s="147"/>
      <c r="F1769" s="153"/>
      <c r="G1769" s="144">
        <f t="shared" si="56"/>
        <v>0</v>
      </c>
      <c r="H1769" s="120"/>
      <c r="I1769" s="144">
        <f t="shared" si="57"/>
        <v>0</v>
      </c>
    </row>
    <row r="1770" spans="3:9" x14ac:dyDescent="0.25">
      <c r="C1770" s="147"/>
      <c r="D1770" s="147"/>
      <c r="E1770" s="147"/>
      <c r="F1770" s="153"/>
      <c r="G1770" s="144">
        <f t="shared" si="56"/>
        <v>0</v>
      </c>
      <c r="H1770" s="120"/>
      <c r="I1770" s="144">
        <f t="shared" si="57"/>
        <v>0</v>
      </c>
    </row>
    <row r="1771" spans="3:9" x14ac:dyDescent="0.25">
      <c r="C1771" s="147"/>
      <c r="D1771" s="147"/>
      <c r="E1771" s="147"/>
      <c r="F1771" s="153"/>
      <c r="G1771" s="144">
        <f t="shared" si="56"/>
        <v>0</v>
      </c>
      <c r="H1771" s="120"/>
      <c r="I1771" s="144">
        <f t="shared" si="57"/>
        <v>0</v>
      </c>
    </row>
    <row r="1772" spans="3:9" x14ac:dyDescent="0.25">
      <c r="C1772" s="147"/>
      <c r="D1772" s="147"/>
      <c r="E1772" s="147"/>
      <c r="F1772" s="153"/>
      <c r="G1772" s="144">
        <f t="shared" si="56"/>
        <v>0</v>
      </c>
      <c r="H1772" s="120"/>
      <c r="I1772" s="144">
        <f t="shared" si="57"/>
        <v>0</v>
      </c>
    </row>
    <row r="1773" spans="3:9" x14ac:dyDescent="0.25">
      <c r="C1773" s="147"/>
      <c r="D1773" s="147"/>
      <c r="E1773" s="147"/>
      <c r="F1773" s="153"/>
      <c r="G1773" s="144">
        <f t="shared" si="56"/>
        <v>0</v>
      </c>
      <c r="H1773" s="120"/>
      <c r="I1773" s="144">
        <f t="shared" si="57"/>
        <v>0</v>
      </c>
    </row>
    <row r="1774" spans="3:9" x14ac:dyDescent="0.25">
      <c r="C1774" s="147"/>
      <c r="D1774" s="147"/>
      <c r="E1774" s="147"/>
      <c r="F1774" s="153"/>
      <c r="G1774" s="144">
        <f t="shared" si="56"/>
        <v>0</v>
      </c>
      <c r="H1774" s="120"/>
      <c r="I1774" s="144">
        <f t="shared" si="57"/>
        <v>0</v>
      </c>
    </row>
    <row r="1775" spans="3:9" x14ac:dyDescent="0.25">
      <c r="C1775" s="147"/>
      <c r="D1775" s="147"/>
      <c r="E1775" s="147"/>
      <c r="F1775" s="153"/>
      <c r="G1775" s="144">
        <f t="shared" si="56"/>
        <v>0</v>
      </c>
      <c r="H1775" s="120"/>
      <c r="I1775" s="144">
        <f t="shared" si="57"/>
        <v>0</v>
      </c>
    </row>
    <row r="1776" spans="3:9" x14ac:dyDescent="0.25">
      <c r="C1776" s="147"/>
      <c r="D1776" s="147"/>
      <c r="E1776" s="147"/>
      <c r="F1776" s="153"/>
      <c r="G1776" s="144">
        <f t="shared" si="56"/>
        <v>0</v>
      </c>
      <c r="H1776" s="120"/>
      <c r="I1776" s="144">
        <f t="shared" si="57"/>
        <v>0</v>
      </c>
    </row>
    <row r="1777" spans="3:9" x14ac:dyDescent="0.25">
      <c r="C1777" s="147"/>
      <c r="D1777" s="147"/>
      <c r="E1777" s="147"/>
      <c r="F1777" s="153"/>
      <c r="G1777" s="144">
        <f t="shared" si="56"/>
        <v>0</v>
      </c>
      <c r="H1777" s="120"/>
      <c r="I1777" s="144">
        <f t="shared" si="57"/>
        <v>0</v>
      </c>
    </row>
    <row r="1778" spans="3:9" x14ac:dyDescent="0.25">
      <c r="C1778" s="147"/>
      <c r="D1778" s="147"/>
      <c r="E1778" s="147"/>
      <c r="F1778" s="153"/>
      <c r="G1778" s="144">
        <f t="shared" si="56"/>
        <v>0</v>
      </c>
      <c r="H1778" s="120"/>
      <c r="I1778" s="144">
        <f t="shared" si="57"/>
        <v>0</v>
      </c>
    </row>
    <row r="1779" spans="3:9" x14ac:dyDescent="0.25">
      <c r="C1779" s="147"/>
      <c r="D1779" s="147"/>
      <c r="E1779" s="147"/>
      <c r="F1779" s="153"/>
      <c r="G1779" s="144">
        <f t="shared" si="56"/>
        <v>0</v>
      </c>
      <c r="H1779" s="120"/>
      <c r="I1779" s="144">
        <f t="shared" si="57"/>
        <v>0</v>
      </c>
    </row>
    <row r="1780" spans="3:9" x14ac:dyDescent="0.25">
      <c r="C1780" s="147"/>
      <c r="D1780" s="147"/>
      <c r="E1780" s="147"/>
      <c r="F1780" s="153"/>
      <c r="G1780" s="144">
        <f t="shared" si="56"/>
        <v>0</v>
      </c>
      <c r="H1780" s="120"/>
      <c r="I1780" s="144">
        <f t="shared" si="57"/>
        <v>0</v>
      </c>
    </row>
    <row r="1781" spans="3:9" x14ac:dyDescent="0.25">
      <c r="C1781" s="147"/>
      <c r="D1781" s="147"/>
      <c r="E1781" s="147"/>
      <c r="F1781" s="153"/>
      <c r="G1781" s="144">
        <f t="shared" si="56"/>
        <v>0</v>
      </c>
      <c r="H1781" s="120"/>
      <c r="I1781" s="144">
        <f t="shared" si="57"/>
        <v>0</v>
      </c>
    </row>
    <row r="1782" spans="3:9" x14ac:dyDescent="0.25">
      <c r="C1782" s="147"/>
      <c r="D1782" s="147"/>
      <c r="E1782" s="147"/>
      <c r="F1782" s="153"/>
      <c r="G1782" s="144">
        <f t="shared" si="56"/>
        <v>0</v>
      </c>
      <c r="H1782" s="120"/>
      <c r="I1782" s="144">
        <f t="shared" si="57"/>
        <v>0</v>
      </c>
    </row>
    <row r="1783" spans="3:9" x14ac:dyDescent="0.25">
      <c r="C1783" s="147"/>
      <c r="D1783" s="147"/>
      <c r="E1783" s="147"/>
      <c r="F1783" s="153"/>
      <c r="G1783" s="144">
        <f t="shared" si="56"/>
        <v>0</v>
      </c>
      <c r="H1783" s="120"/>
      <c r="I1783" s="144">
        <f t="shared" si="57"/>
        <v>0</v>
      </c>
    </row>
    <row r="1784" spans="3:9" x14ac:dyDescent="0.25">
      <c r="C1784" s="147"/>
      <c r="D1784" s="147"/>
      <c r="E1784" s="147"/>
      <c r="F1784" s="153"/>
      <c r="G1784" s="144">
        <f t="shared" si="56"/>
        <v>0</v>
      </c>
      <c r="H1784" s="120"/>
      <c r="I1784" s="144">
        <f t="shared" si="57"/>
        <v>0</v>
      </c>
    </row>
    <row r="1785" spans="3:9" x14ac:dyDescent="0.25">
      <c r="C1785" s="147"/>
      <c r="D1785" s="147"/>
      <c r="E1785" s="147"/>
      <c r="F1785" s="153"/>
      <c r="G1785" s="144">
        <f t="shared" si="56"/>
        <v>0</v>
      </c>
      <c r="H1785" s="120"/>
      <c r="I1785" s="144">
        <f t="shared" si="57"/>
        <v>0</v>
      </c>
    </row>
    <row r="1786" spans="3:9" x14ac:dyDescent="0.25">
      <c r="C1786" s="147"/>
      <c r="D1786" s="147"/>
      <c r="E1786" s="147"/>
      <c r="F1786" s="153"/>
      <c r="G1786" s="144">
        <f t="shared" si="56"/>
        <v>0</v>
      </c>
      <c r="H1786" s="120"/>
      <c r="I1786" s="144">
        <f t="shared" si="57"/>
        <v>0</v>
      </c>
    </row>
    <row r="1787" spans="3:9" x14ac:dyDescent="0.25">
      <c r="C1787" s="147"/>
      <c r="D1787" s="147"/>
      <c r="E1787" s="147"/>
      <c r="F1787" s="153"/>
      <c r="G1787" s="144">
        <f t="shared" ref="G1787:G1818" si="58">+E1787*F1787</f>
        <v>0</v>
      </c>
      <c r="H1787" s="120"/>
      <c r="I1787" s="144">
        <f t="shared" si="57"/>
        <v>0</v>
      </c>
    </row>
    <row r="1788" spans="3:9" x14ac:dyDescent="0.25">
      <c r="C1788" s="147"/>
      <c r="D1788" s="147"/>
      <c r="E1788" s="147"/>
      <c r="F1788" s="153"/>
      <c r="G1788" s="144">
        <f t="shared" si="58"/>
        <v>0</v>
      </c>
      <c r="H1788" s="120"/>
      <c r="I1788" s="144">
        <f t="shared" si="57"/>
        <v>0</v>
      </c>
    </row>
    <row r="1789" spans="3:9" x14ac:dyDescent="0.25">
      <c r="C1789" s="147"/>
      <c r="D1789" s="147"/>
      <c r="E1789" s="147"/>
      <c r="F1789" s="153"/>
      <c r="G1789" s="144">
        <f t="shared" si="58"/>
        <v>0</v>
      </c>
      <c r="H1789" s="120"/>
      <c r="I1789" s="144">
        <f t="shared" si="57"/>
        <v>0</v>
      </c>
    </row>
    <row r="1790" spans="3:9" x14ac:dyDescent="0.25">
      <c r="C1790" s="147"/>
      <c r="D1790" s="147"/>
      <c r="E1790" s="147"/>
      <c r="F1790" s="153"/>
      <c r="G1790" s="144">
        <f t="shared" si="58"/>
        <v>0</v>
      </c>
      <c r="H1790" s="120"/>
      <c r="I1790" s="144">
        <f t="shared" si="57"/>
        <v>0</v>
      </c>
    </row>
    <row r="1791" spans="3:9" x14ac:dyDescent="0.25">
      <c r="C1791" s="147"/>
      <c r="D1791" s="147"/>
      <c r="E1791" s="147"/>
      <c r="F1791" s="153"/>
      <c r="G1791" s="144">
        <f t="shared" si="58"/>
        <v>0</v>
      </c>
      <c r="H1791" s="120"/>
      <c r="I1791" s="144">
        <f t="shared" si="57"/>
        <v>0</v>
      </c>
    </row>
    <row r="1792" spans="3:9" x14ac:dyDescent="0.25">
      <c r="C1792" s="147"/>
      <c r="D1792" s="147"/>
      <c r="E1792" s="147"/>
      <c r="F1792" s="153"/>
      <c r="G1792" s="144">
        <f t="shared" si="58"/>
        <v>0</v>
      </c>
      <c r="H1792" s="120"/>
      <c r="I1792" s="144">
        <f t="shared" si="57"/>
        <v>0</v>
      </c>
    </row>
    <row r="1793" spans="3:9" x14ac:dyDescent="0.25">
      <c r="C1793" s="147"/>
      <c r="D1793" s="147"/>
      <c r="E1793" s="147"/>
      <c r="F1793" s="153"/>
      <c r="G1793" s="144">
        <f t="shared" si="58"/>
        <v>0</v>
      </c>
      <c r="H1793" s="120"/>
      <c r="I1793" s="144">
        <f t="shared" si="57"/>
        <v>0</v>
      </c>
    </row>
    <row r="1794" spans="3:9" x14ac:dyDescent="0.25">
      <c r="C1794" s="147"/>
      <c r="D1794" s="147"/>
      <c r="E1794" s="147"/>
      <c r="F1794" s="153"/>
      <c r="G1794" s="144">
        <f t="shared" si="58"/>
        <v>0</v>
      </c>
      <c r="H1794" s="120"/>
      <c r="I1794" s="144">
        <f t="shared" si="57"/>
        <v>0</v>
      </c>
    </row>
    <row r="1795" spans="3:9" x14ac:dyDescent="0.25">
      <c r="C1795" s="147"/>
      <c r="D1795" s="147"/>
      <c r="E1795" s="147"/>
      <c r="F1795" s="153"/>
      <c r="G1795" s="144">
        <f t="shared" si="58"/>
        <v>0</v>
      </c>
      <c r="H1795" s="120"/>
      <c r="I1795" s="144">
        <f t="shared" si="57"/>
        <v>0</v>
      </c>
    </row>
    <row r="1796" spans="3:9" x14ac:dyDescent="0.25">
      <c r="C1796" s="147"/>
      <c r="D1796" s="147"/>
      <c r="E1796" s="147"/>
      <c r="F1796" s="153"/>
      <c r="G1796" s="144">
        <f t="shared" si="58"/>
        <v>0</v>
      </c>
      <c r="H1796" s="120"/>
      <c r="I1796" s="144">
        <f t="shared" si="57"/>
        <v>0</v>
      </c>
    </row>
    <row r="1797" spans="3:9" x14ac:dyDescent="0.25">
      <c r="C1797" s="147"/>
      <c r="D1797" s="147"/>
      <c r="E1797" s="147"/>
      <c r="F1797" s="153"/>
      <c r="G1797" s="144">
        <f t="shared" si="58"/>
        <v>0</v>
      </c>
      <c r="H1797" s="120"/>
      <c r="I1797" s="144">
        <f t="shared" si="57"/>
        <v>0</v>
      </c>
    </row>
    <row r="1798" spans="3:9" x14ac:dyDescent="0.25">
      <c r="C1798" s="147"/>
      <c r="D1798" s="147"/>
      <c r="E1798" s="147"/>
      <c r="F1798" s="153"/>
      <c r="G1798" s="144">
        <f t="shared" si="58"/>
        <v>0</v>
      </c>
      <c r="H1798" s="120"/>
      <c r="I1798" s="144">
        <f t="shared" si="57"/>
        <v>0</v>
      </c>
    </row>
    <row r="1799" spans="3:9" x14ac:dyDescent="0.25">
      <c r="C1799" s="147"/>
      <c r="D1799" s="147"/>
      <c r="E1799" s="147"/>
      <c r="F1799" s="153"/>
      <c r="G1799" s="144">
        <f t="shared" si="58"/>
        <v>0</v>
      </c>
      <c r="H1799" s="120"/>
      <c r="I1799" s="144">
        <f t="shared" si="57"/>
        <v>0</v>
      </c>
    </row>
    <row r="1800" spans="3:9" x14ac:dyDescent="0.25">
      <c r="C1800" s="147"/>
      <c r="D1800" s="147"/>
      <c r="E1800" s="147"/>
      <c r="F1800" s="153"/>
      <c r="G1800" s="144">
        <f t="shared" si="58"/>
        <v>0</v>
      </c>
      <c r="H1800" s="120"/>
      <c r="I1800" s="144">
        <f t="shared" si="57"/>
        <v>0</v>
      </c>
    </row>
    <row r="1801" spans="3:9" x14ac:dyDescent="0.25">
      <c r="C1801" s="147"/>
      <c r="D1801" s="147"/>
      <c r="E1801" s="147"/>
      <c r="F1801" s="153"/>
      <c r="G1801" s="144">
        <f t="shared" si="58"/>
        <v>0</v>
      </c>
      <c r="H1801" s="120"/>
      <c r="I1801" s="144">
        <f t="shared" si="57"/>
        <v>0</v>
      </c>
    </row>
    <row r="1802" spans="3:9" x14ac:dyDescent="0.25">
      <c r="C1802" s="147"/>
      <c r="D1802" s="147"/>
      <c r="E1802" s="147"/>
      <c r="F1802" s="153"/>
      <c r="G1802" s="144">
        <f t="shared" si="58"/>
        <v>0</v>
      </c>
      <c r="H1802" s="120"/>
      <c r="I1802" s="144">
        <f t="shared" si="57"/>
        <v>0</v>
      </c>
    </row>
    <row r="1803" spans="3:9" x14ac:dyDescent="0.25">
      <c r="C1803" s="147"/>
      <c r="D1803" s="147"/>
      <c r="E1803" s="147"/>
      <c r="F1803" s="153"/>
      <c r="G1803" s="144">
        <f t="shared" si="58"/>
        <v>0</v>
      </c>
      <c r="H1803" s="120"/>
      <c r="I1803" s="144">
        <f t="shared" si="57"/>
        <v>0</v>
      </c>
    </row>
    <row r="1804" spans="3:9" x14ac:dyDescent="0.25">
      <c r="C1804" s="147"/>
      <c r="D1804" s="147"/>
      <c r="E1804" s="147"/>
      <c r="F1804" s="153"/>
      <c r="G1804" s="144">
        <f t="shared" si="58"/>
        <v>0</v>
      </c>
      <c r="H1804" s="120"/>
      <c r="I1804" s="144">
        <f t="shared" si="57"/>
        <v>0</v>
      </c>
    </row>
    <row r="1805" spans="3:9" x14ac:dyDescent="0.25">
      <c r="C1805" s="147"/>
      <c r="D1805" s="147"/>
      <c r="E1805" s="147"/>
      <c r="F1805" s="153"/>
      <c r="G1805" s="144">
        <f t="shared" si="58"/>
        <v>0</v>
      </c>
      <c r="H1805" s="120"/>
      <c r="I1805" s="144">
        <f t="shared" si="57"/>
        <v>0</v>
      </c>
    </row>
    <row r="1806" spans="3:9" x14ac:dyDescent="0.25">
      <c r="C1806" s="147"/>
      <c r="D1806" s="147"/>
      <c r="E1806" s="147"/>
      <c r="F1806" s="153"/>
      <c r="G1806" s="144">
        <f t="shared" si="58"/>
        <v>0</v>
      </c>
      <c r="H1806" s="120"/>
      <c r="I1806" s="144">
        <f t="shared" si="57"/>
        <v>0</v>
      </c>
    </row>
    <row r="1807" spans="3:9" x14ac:dyDescent="0.25">
      <c r="C1807" s="147"/>
      <c r="D1807" s="147"/>
      <c r="E1807" s="147"/>
      <c r="F1807" s="153"/>
      <c r="G1807" s="144">
        <f t="shared" si="58"/>
        <v>0</v>
      </c>
      <c r="H1807" s="120"/>
      <c r="I1807" s="144">
        <f t="shared" si="57"/>
        <v>0</v>
      </c>
    </row>
    <row r="1808" spans="3:9" x14ac:dyDescent="0.25">
      <c r="C1808" s="147"/>
      <c r="D1808" s="147"/>
      <c r="E1808" s="147"/>
      <c r="F1808" s="153"/>
      <c r="G1808" s="144">
        <f t="shared" si="58"/>
        <v>0</v>
      </c>
      <c r="H1808" s="120"/>
      <c r="I1808" s="144">
        <f t="shared" si="57"/>
        <v>0</v>
      </c>
    </row>
    <row r="1809" spans="3:9" x14ac:dyDescent="0.25">
      <c r="C1809" s="147"/>
      <c r="D1809" s="147"/>
      <c r="E1809" s="147"/>
      <c r="F1809" s="153"/>
      <c r="G1809" s="144">
        <f t="shared" si="58"/>
        <v>0</v>
      </c>
      <c r="H1809" s="120"/>
      <c r="I1809" s="144">
        <f t="shared" si="57"/>
        <v>0</v>
      </c>
    </row>
    <row r="1810" spans="3:9" x14ac:dyDescent="0.25">
      <c r="C1810" s="147"/>
      <c r="D1810" s="147"/>
      <c r="E1810" s="147"/>
      <c r="F1810" s="153"/>
      <c r="G1810" s="144">
        <f t="shared" si="58"/>
        <v>0</v>
      </c>
      <c r="H1810" s="120"/>
      <c r="I1810" s="144">
        <f t="shared" si="57"/>
        <v>0</v>
      </c>
    </row>
    <row r="1811" spans="3:9" x14ac:dyDescent="0.25">
      <c r="C1811" s="147"/>
      <c r="D1811" s="147"/>
      <c r="E1811" s="147"/>
      <c r="F1811" s="153"/>
      <c r="G1811" s="144">
        <f t="shared" si="58"/>
        <v>0</v>
      </c>
      <c r="H1811" s="120"/>
      <c r="I1811" s="144">
        <f t="shared" si="57"/>
        <v>0</v>
      </c>
    </row>
    <row r="1812" spans="3:9" x14ac:dyDescent="0.25">
      <c r="C1812" s="147"/>
      <c r="D1812" s="147"/>
      <c r="E1812" s="147"/>
      <c r="F1812" s="153"/>
      <c r="G1812" s="144">
        <f t="shared" si="58"/>
        <v>0</v>
      </c>
      <c r="H1812" s="120"/>
      <c r="I1812" s="144">
        <f t="shared" si="57"/>
        <v>0</v>
      </c>
    </row>
    <row r="1813" spans="3:9" x14ac:dyDescent="0.25">
      <c r="C1813" s="147"/>
      <c r="D1813" s="147"/>
      <c r="E1813" s="147"/>
      <c r="F1813" s="153"/>
      <c r="G1813" s="144">
        <f t="shared" si="58"/>
        <v>0</v>
      </c>
      <c r="H1813" s="120"/>
      <c r="I1813" s="144">
        <f t="shared" si="57"/>
        <v>0</v>
      </c>
    </row>
    <row r="1814" spans="3:9" x14ac:dyDescent="0.25">
      <c r="C1814" s="147"/>
      <c r="D1814" s="147"/>
      <c r="E1814" s="147"/>
      <c r="F1814" s="153"/>
      <c r="G1814" s="144">
        <f t="shared" si="58"/>
        <v>0</v>
      </c>
      <c r="H1814" s="120"/>
      <c r="I1814" s="144">
        <f t="shared" si="57"/>
        <v>0</v>
      </c>
    </row>
    <row r="1815" spans="3:9" x14ac:dyDescent="0.25">
      <c r="C1815" s="147"/>
      <c r="D1815" s="147"/>
      <c r="E1815" s="147"/>
      <c r="F1815" s="153"/>
      <c r="G1815" s="144">
        <f t="shared" si="58"/>
        <v>0</v>
      </c>
      <c r="H1815" s="120"/>
      <c r="I1815" s="144">
        <f t="shared" si="57"/>
        <v>0</v>
      </c>
    </row>
    <row r="1816" spans="3:9" x14ac:dyDescent="0.25">
      <c r="C1816" s="147"/>
      <c r="D1816" s="147"/>
      <c r="E1816" s="147"/>
      <c r="F1816" s="153"/>
      <c r="G1816" s="144">
        <f t="shared" si="58"/>
        <v>0</v>
      </c>
      <c r="H1816" s="120"/>
      <c r="I1816" s="144">
        <f t="shared" si="57"/>
        <v>0</v>
      </c>
    </row>
    <row r="1817" spans="3:9" x14ac:dyDescent="0.25">
      <c r="C1817" s="147"/>
      <c r="D1817" s="147"/>
      <c r="E1817" s="147"/>
      <c r="F1817" s="153"/>
      <c r="G1817" s="144">
        <f t="shared" si="58"/>
        <v>0</v>
      </c>
      <c r="H1817" s="120"/>
      <c r="I1817" s="144">
        <f t="shared" si="57"/>
        <v>0</v>
      </c>
    </row>
    <row r="1818" spans="3:9" x14ac:dyDescent="0.25">
      <c r="C1818" s="147"/>
      <c r="D1818" s="147"/>
      <c r="E1818" s="147"/>
      <c r="F1818" s="153"/>
      <c r="G1818" s="144">
        <f t="shared" si="58"/>
        <v>0</v>
      </c>
      <c r="H1818" s="120"/>
      <c r="I1818" s="144">
        <f t="shared" si="57"/>
        <v>0</v>
      </c>
    </row>
    <row r="1819" spans="3:9" x14ac:dyDescent="0.25">
      <c r="C1819" s="147"/>
      <c r="D1819" s="147"/>
      <c r="E1819" s="147"/>
      <c r="F1819" s="153"/>
      <c r="G1819" s="144">
        <f t="shared" ref="G1819:G1850" si="59">+E1819*F1819</f>
        <v>0</v>
      </c>
      <c r="H1819" s="120"/>
      <c r="I1819" s="144">
        <f t="shared" si="57"/>
        <v>0</v>
      </c>
    </row>
    <row r="1820" spans="3:9" x14ac:dyDescent="0.25">
      <c r="C1820" s="147"/>
      <c r="D1820" s="147"/>
      <c r="E1820" s="147"/>
      <c r="F1820" s="153"/>
      <c r="G1820" s="144">
        <f t="shared" si="59"/>
        <v>0</v>
      </c>
      <c r="H1820" s="120"/>
      <c r="I1820" s="144">
        <f t="shared" ref="I1820:I1883" si="60">+G1820-H1820</f>
        <v>0</v>
      </c>
    </row>
    <row r="1821" spans="3:9" x14ac:dyDescent="0.25">
      <c r="C1821" s="147"/>
      <c r="D1821" s="147"/>
      <c r="E1821" s="147"/>
      <c r="F1821" s="153"/>
      <c r="G1821" s="144">
        <f t="shared" si="59"/>
        <v>0</v>
      </c>
      <c r="H1821" s="120"/>
      <c r="I1821" s="144">
        <f t="shared" si="60"/>
        <v>0</v>
      </c>
    </row>
    <row r="1822" spans="3:9" x14ac:dyDescent="0.25">
      <c r="C1822" s="147"/>
      <c r="D1822" s="147"/>
      <c r="E1822" s="147"/>
      <c r="F1822" s="153"/>
      <c r="G1822" s="144">
        <f t="shared" si="59"/>
        <v>0</v>
      </c>
      <c r="H1822" s="120"/>
      <c r="I1822" s="144">
        <f t="shared" si="60"/>
        <v>0</v>
      </c>
    </row>
    <row r="1823" spans="3:9" x14ac:dyDescent="0.25">
      <c r="C1823" s="147"/>
      <c r="D1823" s="147"/>
      <c r="E1823" s="147"/>
      <c r="F1823" s="153"/>
      <c r="G1823" s="144">
        <f t="shared" si="59"/>
        <v>0</v>
      </c>
      <c r="H1823" s="120"/>
      <c r="I1823" s="144">
        <f t="shared" si="60"/>
        <v>0</v>
      </c>
    </row>
    <row r="1824" spans="3:9" x14ac:dyDescent="0.25">
      <c r="C1824" s="147"/>
      <c r="D1824" s="147"/>
      <c r="E1824" s="147"/>
      <c r="F1824" s="153"/>
      <c r="G1824" s="144">
        <f t="shared" si="59"/>
        <v>0</v>
      </c>
      <c r="H1824" s="120"/>
      <c r="I1824" s="144">
        <f t="shared" si="60"/>
        <v>0</v>
      </c>
    </row>
    <row r="1825" spans="3:9" x14ac:dyDescent="0.25">
      <c r="C1825" s="147"/>
      <c r="D1825" s="147"/>
      <c r="E1825" s="147"/>
      <c r="F1825" s="153"/>
      <c r="G1825" s="144">
        <f t="shared" si="59"/>
        <v>0</v>
      </c>
      <c r="H1825" s="120"/>
      <c r="I1825" s="144">
        <f t="shared" si="60"/>
        <v>0</v>
      </c>
    </row>
    <row r="1826" spans="3:9" x14ac:dyDescent="0.25">
      <c r="C1826" s="147"/>
      <c r="D1826" s="147"/>
      <c r="E1826" s="147"/>
      <c r="F1826" s="153"/>
      <c r="G1826" s="144">
        <f t="shared" si="59"/>
        <v>0</v>
      </c>
      <c r="H1826" s="120"/>
      <c r="I1826" s="144">
        <f t="shared" si="60"/>
        <v>0</v>
      </c>
    </row>
    <row r="1827" spans="3:9" x14ac:dyDescent="0.25">
      <c r="C1827" s="147"/>
      <c r="D1827" s="147"/>
      <c r="E1827" s="147"/>
      <c r="F1827" s="153"/>
      <c r="G1827" s="144">
        <f t="shared" si="59"/>
        <v>0</v>
      </c>
      <c r="H1827" s="120"/>
      <c r="I1827" s="144">
        <f t="shared" si="60"/>
        <v>0</v>
      </c>
    </row>
    <row r="1828" spans="3:9" x14ac:dyDescent="0.25">
      <c r="C1828" s="147"/>
      <c r="D1828" s="147"/>
      <c r="E1828" s="147"/>
      <c r="F1828" s="153"/>
      <c r="G1828" s="144">
        <f t="shared" si="59"/>
        <v>0</v>
      </c>
      <c r="H1828" s="120"/>
      <c r="I1828" s="144">
        <f t="shared" si="60"/>
        <v>0</v>
      </c>
    </row>
    <row r="1829" spans="3:9" x14ac:dyDescent="0.25">
      <c r="C1829" s="147"/>
      <c r="D1829" s="147"/>
      <c r="E1829" s="147"/>
      <c r="F1829" s="153"/>
      <c r="G1829" s="144">
        <f t="shared" si="59"/>
        <v>0</v>
      </c>
      <c r="H1829" s="120"/>
      <c r="I1829" s="144">
        <f t="shared" si="60"/>
        <v>0</v>
      </c>
    </row>
    <row r="1830" spans="3:9" x14ac:dyDescent="0.25">
      <c r="C1830" s="147"/>
      <c r="D1830" s="147"/>
      <c r="E1830" s="147"/>
      <c r="F1830" s="153"/>
      <c r="G1830" s="144">
        <f t="shared" si="59"/>
        <v>0</v>
      </c>
      <c r="H1830" s="120"/>
      <c r="I1830" s="144">
        <f t="shared" si="60"/>
        <v>0</v>
      </c>
    </row>
    <row r="1831" spans="3:9" x14ac:dyDescent="0.25">
      <c r="C1831" s="147"/>
      <c r="D1831" s="147"/>
      <c r="E1831" s="147"/>
      <c r="F1831" s="153"/>
      <c r="G1831" s="144">
        <f t="shared" si="59"/>
        <v>0</v>
      </c>
      <c r="H1831" s="120"/>
      <c r="I1831" s="144">
        <f t="shared" si="60"/>
        <v>0</v>
      </c>
    </row>
    <row r="1832" spans="3:9" x14ac:dyDescent="0.25">
      <c r="C1832" s="147"/>
      <c r="D1832" s="147"/>
      <c r="E1832" s="147"/>
      <c r="F1832" s="153"/>
      <c r="G1832" s="144">
        <f t="shared" si="59"/>
        <v>0</v>
      </c>
      <c r="H1832" s="120"/>
      <c r="I1832" s="144">
        <f t="shared" si="60"/>
        <v>0</v>
      </c>
    </row>
    <row r="1833" spans="3:9" x14ac:dyDescent="0.25">
      <c r="C1833" s="147"/>
      <c r="D1833" s="147"/>
      <c r="E1833" s="147"/>
      <c r="F1833" s="153"/>
      <c r="G1833" s="144">
        <f t="shared" si="59"/>
        <v>0</v>
      </c>
      <c r="H1833" s="120"/>
      <c r="I1833" s="144">
        <f t="shared" si="60"/>
        <v>0</v>
      </c>
    </row>
    <row r="1834" spans="3:9" x14ac:dyDescent="0.25">
      <c r="C1834" s="147"/>
      <c r="D1834" s="147"/>
      <c r="E1834" s="147"/>
      <c r="F1834" s="153"/>
      <c r="G1834" s="144">
        <f t="shared" si="59"/>
        <v>0</v>
      </c>
      <c r="H1834" s="120"/>
      <c r="I1834" s="144">
        <f t="shared" si="60"/>
        <v>0</v>
      </c>
    </row>
    <row r="1835" spans="3:9" x14ac:dyDescent="0.25">
      <c r="C1835" s="147"/>
      <c r="D1835" s="147"/>
      <c r="E1835" s="147"/>
      <c r="F1835" s="153"/>
      <c r="G1835" s="144">
        <f t="shared" si="59"/>
        <v>0</v>
      </c>
      <c r="H1835" s="120"/>
      <c r="I1835" s="144">
        <f t="shared" si="60"/>
        <v>0</v>
      </c>
    </row>
    <row r="1836" spans="3:9" x14ac:dyDescent="0.25">
      <c r="C1836" s="147"/>
      <c r="D1836" s="147"/>
      <c r="E1836" s="147"/>
      <c r="F1836" s="153"/>
      <c r="G1836" s="144">
        <f t="shared" si="59"/>
        <v>0</v>
      </c>
      <c r="H1836" s="120"/>
      <c r="I1836" s="144">
        <f t="shared" si="60"/>
        <v>0</v>
      </c>
    </row>
    <row r="1837" spans="3:9" x14ac:dyDescent="0.25">
      <c r="C1837" s="147"/>
      <c r="D1837" s="147"/>
      <c r="E1837" s="147"/>
      <c r="F1837" s="153"/>
      <c r="G1837" s="144">
        <f t="shared" si="59"/>
        <v>0</v>
      </c>
      <c r="H1837" s="120"/>
      <c r="I1837" s="144">
        <f t="shared" si="60"/>
        <v>0</v>
      </c>
    </row>
    <row r="1838" spans="3:9" x14ac:dyDescent="0.25">
      <c r="C1838" s="147"/>
      <c r="D1838" s="147"/>
      <c r="E1838" s="147"/>
      <c r="F1838" s="153"/>
      <c r="G1838" s="144">
        <f t="shared" si="59"/>
        <v>0</v>
      </c>
      <c r="H1838" s="120"/>
      <c r="I1838" s="144">
        <f t="shared" si="60"/>
        <v>0</v>
      </c>
    </row>
    <row r="1839" spans="3:9" x14ac:dyDescent="0.25">
      <c r="C1839" s="147"/>
      <c r="D1839" s="147"/>
      <c r="E1839" s="147"/>
      <c r="F1839" s="153"/>
      <c r="G1839" s="144">
        <f t="shared" si="59"/>
        <v>0</v>
      </c>
      <c r="H1839" s="120"/>
      <c r="I1839" s="144">
        <f t="shared" si="60"/>
        <v>0</v>
      </c>
    </row>
    <row r="1840" spans="3:9" x14ac:dyDescent="0.25">
      <c r="C1840" s="147"/>
      <c r="D1840" s="147"/>
      <c r="E1840" s="147"/>
      <c r="F1840" s="153"/>
      <c r="G1840" s="144">
        <f t="shared" si="59"/>
        <v>0</v>
      </c>
      <c r="H1840" s="120"/>
      <c r="I1840" s="144">
        <f t="shared" si="60"/>
        <v>0</v>
      </c>
    </row>
    <row r="1841" spans="3:9" x14ac:dyDescent="0.25">
      <c r="C1841" s="147"/>
      <c r="D1841" s="147"/>
      <c r="E1841" s="147"/>
      <c r="F1841" s="153"/>
      <c r="G1841" s="144">
        <f t="shared" si="59"/>
        <v>0</v>
      </c>
      <c r="H1841" s="120"/>
      <c r="I1841" s="144">
        <f t="shared" si="60"/>
        <v>0</v>
      </c>
    </row>
    <row r="1842" spans="3:9" x14ac:dyDescent="0.25">
      <c r="C1842" s="147"/>
      <c r="D1842" s="147"/>
      <c r="E1842" s="147"/>
      <c r="F1842" s="153"/>
      <c r="G1842" s="144">
        <f t="shared" si="59"/>
        <v>0</v>
      </c>
      <c r="H1842" s="120"/>
      <c r="I1842" s="144">
        <f t="shared" si="60"/>
        <v>0</v>
      </c>
    </row>
    <row r="1843" spans="3:9" x14ac:dyDescent="0.25">
      <c r="C1843" s="147"/>
      <c r="D1843" s="147"/>
      <c r="E1843" s="147"/>
      <c r="F1843" s="153"/>
      <c r="G1843" s="144">
        <f t="shared" si="59"/>
        <v>0</v>
      </c>
      <c r="H1843" s="120"/>
      <c r="I1843" s="144">
        <f t="shared" si="60"/>
        <v>0</v>
      </c>
    </row>
    <row r="1844" spans="3:9" x14ac:dyDescent="0.25">
      <c r="C1844" s="147"/>
      <c r="D1844" s="147"/>
      <c r="E1844" s="147"/>
      <c r="F1844" s="153"/>
      <c r="G1844" s="144">
        <f t="shared" si="59"/>
        <v>0</v>
      </c>
      <c r="H1844" s="120"/>
      <c r="I1844" s="144">
        <f t="shared" si="60"/>
        <v>0</v>
      </c>
    </row>
    <row r="1845" spans="3:9" x14ac:dyDescent="0.25">
      <c r="C1845" s="147"/>
      <c r="D1845" s="147"/>
      <c r="E1845" s="147"/>
      <c r="F1845" s="153"/>
      <c r="G1845" s="144">
        <f t="shared" si="59"/>
        <v>0</v>
      </c>
      <c r="H1845" s="120"/>
      <c r="I1845" s="144">
        <f t="shared" si="60"/>
        <v>0</v>
      </c>
    </row>
    <row r="1846" spans="3:9" x14ac:dyDescent="0.25">
      <c r="C1846" s="147"/>
      <c r="D1846" s="147"/>
      <c r="E1846" s="147"/>
      <c r="F1846" s="153"/>
      <c r="G1846" s="144">
        <f t="shared" si="59"/>
        <v>0</v>
      </c>
      <c r="H1846" s="120"/>
      <c r="I1846" s="144">
        <f t="shared" si="60"/>
        <v>0</v>
      </c>
    </row>
    <row r="1847" spans="3:9" x14ac:dyDescent="0.25">
      <c r="C1847" s="147"/>
      <c r="D1847" s="147"/>
      <c r="E1847" s="147"/>
      <c r="F1847" s="153"/>
      <c r="G1847" s="144">
        <f t="shared" si="59"/>
        <v>0</v>
      </c>
      <c r="H1847" s="120"/>
      <c r="I1847" s="144">
        <f t="shared" si="60"/>
        <v>0</v>
      </c>
    </row>
    <row r="1848" spans="3:9" x14ac:dyDescent="0.25">
      <c r="C1848" s="147"/>
      <c r="D1848" s="147"/>
      <c r="E1848" s="147"/>
      <c r="F1848" s="153"/>
      <c r="G1848" s="144">
        <f t="shared" si="59"/>
        <v>0</v>
      </c>
      <c r="H1848" s="120"/>
      <c r="I1848" s="144">
        <f t="shared" si="60"/>
        <v>0</v>
      </c>
    </row>
    <row r="1849" spans="3:9" x14ac:dyDescent="0.25">
      <c r="C1849" s="147"/>
      <c r="D1849" s="147"/>
      <c r="E1849" s="147"/>
      <c r="F1849" s="153"/>
      <c r="G1849" s="144">
        <f t="shared" si="59"/>
        <v>0</v>
      </c>
      <c r="H1849" s="120"/>
      <c r="I1849" s="144">
        <f t="shared" si="60"/>
        <v>0</v>
      </c>
    </row>
    <row r="1850" spans="3:9" x14ac:dyDescent="0.25">
      <c r="C1850" s="147"/>
      <c r="D1850" s="147"/>
      <c r="E1850" s="147"/>
      <c r="F1850" s="153"/>
      <c r="G1850" s="144">
        <f t="shared" si="59"/>
        <v>0</v>
      </c>
      <c r="H1850" s="120"/>
      <c r="I1850" s="144">
        <f t="shared" si="60"/>
        <v>0</v>
      </c>
    </row>
    <row r="1851" spans="3:9" x14ac:dyDescent="0.25">
      <c r="C1851" s="147"/>
      <c r="D1851" s="147"/>
      <c r="E1851" s="147"/>
      <c r="F1851" s="153"/>
      <c r="G1851" s="144">
        <f t="shared" ref="G1851:G1882" si="61">+E1851*F1851</f>
        <v>0</v>
      </c>
      <c r="H1851" s="120"/>
      <c r="I1851" s="144">
        <f t="shared" si="60"/>
        <v>0</v>
      </c>
    </row>
    <row r="1852" spans="3:9" x14ac:dyDescent="0.25">
      <c r="C1852" s="147"/>
      <c r="D1852" s="147"/>
      <c r="E1852" s="147"/>
      <c r="F1852" s="153"/>
      <c r="G1852" s="144">
        <f t="shared" si="61"/>
        <v>0</v>
      </c>
      <c r="H1852" s="120"/>
      <c r="I1852" s="144">
        <f t="shared" si="60"/>
        <v>0</v>
      </c>
    </row>
    <row r="1853" spans="3:9" x14ac:dyDescent="0.25">
      <c r="C1853" s="147"/>
      <c r="D1853" s="147"/>
      <c r="E1853" s="147"/>
      <c r="F1853" s="153"/>
      <c r="G1853" s="144">
        <f t="shared" si="61"/>
        <v>0</v>
      </c>
      <c r="H1853" s="120"/>
      <c r="I1853" s="144">
        <f t="shared" si="60"/>
        <v>0</v>
      </c>
    </row>
    <row r="1854" spans="3:9" x14ac:dyDescent="0.25">
      <c r="C1854" s="147"/>
      <c r="D1854" s="147"/>
      <c r="E1854" s="147"/>
      <c r="F1854" s="153"/>
      <c r="G1854" s="144">
        <f t="shared" si="61"/>
        <v>0</v>
      </c>
      <c r="H1854" s="120"/>
      <c r="I1854" s="144">
        <f t="shared" si="60"/>
        <v>0</v>
      </c>
    </row>
    <row r="1855" spans="3:9" x14ac:dyDescent="0.25">
      <c r="C1855" s="147"/>
      <c r="D1855" s="147"/>
      <c r="E1855" s="147"/>
      <c r="F1855" s="153"/>
      <c r="G1855" s="144">
        <f t="shared" si="61"/>
        <v>0</v>
      </c>
      <c r="H1855" s="120"/>
      <c r="I1855" s="144">
        <f t="shared" si="60"/>
        <v>0</v>
      </c>
    </row>
    <row r="1856" spans="3:9" x14ac:dyDescent="0.25">
      <c r="C1856" s="147"/>
      <c r="D1856" s="147"/>
      <c r="E1856" s="147"/>
      <c r="F1856" s="153"/>
      <c r="G1856" s="144">
        <f t="shared" si="61"/>
        <v>0</v>
      </c>
      <c r="H1856" s="120"/>
      <c r="I1856" s="144">
        <f t="shared" si="60"/>
        <v>0</v>
      </c>
    </row>
    <row r="1857" spans="3:9" x14ac:dyDescent="0.25">
      <c r="C1857" s="147"/>
      <c r="D1857" s="147"/>
      <c r="E1857" s="147"/>
      <c r="F1857" s="153"/>
      <c r="G1857" s="144">
        <f t="shared" si="61"/>
        <v>0</v>
      </c>
      <c r="H1857" s="120"/>
      <c r="I1857" s="144">
        <f t="shared" si="60"/>
        <v>0</v>
      </c>
    </row>
    <row r="1858" spans="3:9" x14ac:dyDescent="0.25">
      <c r="C1858" s="147"/>
      <c r="D1858" s="147"/>
      <c r="E1858" s="147"/>
      <c r="F1858" s="153"/>
      <c r="G1858" s="144">
        <f t="shared" si="61"/>
        <v>0</v>
      </c>
      <c r="H1858" s="120"/>
      <c r="I1858" s="144">
        <f t="shared" si="60"/>
        <v>0</v>
      </c>
    </row>
    <row r="1859" spans="3:9" x14ac:dyDescent="0.25">
      <c r="C1859" s="147"/>
      <c r="D1859" s="147"/>
      <c r="E1859" s="147"/>
      <c r="F1859" s="153"/>
      <c r="G1859" s="144">
        <f t="shared" si="61"/>
        <v>0</v>
      </c>
      <c r="H1859" s="120"/>
      <c r="I1859" s="144">
        <f t="shared" si="60"/>
        <v>0</v>
      </c>
    </row>
    <row r="1860" spans="3:9" x14ac:dyDescent="0.25">
      <c r="C1860" s="147"/>
      <c r="D1860" s="147"/>
      <c r="E1860" s="147"/>
      <c r="F1860" s="153"/>
      <c r="G1860" s="144">
        <f t="shared" si="61"/>
        <v>0</v>
      </c>
      <c r="H1860" s="120"/>
      <c r="I1860" s="144">
        <f t="shared" si="60"/>
        <v>0</v>
      </c>
    </row>
    <row r="1861" spans="3:9" x14ac:dyDescent="0.25">
      <c r="C1861" s="147"/>
      <c r="D1861" s="147"/>
      <c r="E1861" s="147"/>
      <c r="F1861" s="153"/>
      <c r="G1861" s="144">
        <f t="shared" si="61"/>
        <v>0</v>
      </c>
      <c r="H1861" s="120"/>
      <c r="I1861" s="144">
        <f t="shared" si="60"/>
        <v>0</v>
      </c>
    </row>
    <row r="1862" spans="3:9" x14ac:dyDescent="0.25">
      <c r="C1862" s="147"/>
      <c r="D1862" s="147"/>
      <c r="E1862" s="147"/>
      <c r="F1862" s="153"/>
      <c r="G1862" s="144">
        <f t="shared" si="61"/>
        <v>0</v>
      </c>
      <c r="H1862" s="120"/>
      <c r="I1862" s="144">
        <f t="shared" si="60"/>
        <v>0</v>
      </c>
    </row>
    <row r="1863" spans="3:9" x14ac:dyDescent="0.25">
      <c r="C1863" s="147"/>
      <c r="D1863" s="147"/>
      <c r="E1863" s="147"/>
      <c r="F1863" s="153"/>
      <c r="G1863" s="144">
        <f t="shared" si="61"/>
        <v>0</v>
      </c>
      <c r="H1863" s="120"/>
      <c r="I1863" s="144">
        <f t="shared" si="60"/>
        <v>0</v>
      </c>
    </row>
    <row r="1864" spans="3:9" x14ac:dyDescent="0.25">
      <c r="C1864" s="147"/>
      <c r="D1864" s="147"/>
      <c r="E1864" s="147"/>
      <c r="F1864" s="153"/>
      <c r="G1864" s="144">
        <f t="shared" si="61"/>
        <v>0</v>
      </c>
      <c r="H1864" s="120"/>
      <c r="I1864" s="144">
        <f t="shared" si="60"/>
        <v>0</v>
      </c>
    </row>
    <row r="1865" spans="3:9" x14ac:dyDescent="0.25">
      <c r="C1865" s="147"/>
      <c r="D1865" s="147"/>
      <c r="E1865" s="147"/>
      <c r="F1865" s="153"/>
      <c r="G1865" s="144">
        <f t="shared" si="61"/>
        <v>0</v>
      </c>
      <c r="H1865" s="120"/>
      <c r="I1865" s="144">
        <f t="shared" si="60"/>
        <v>0</v>
      </c>
    </row>
    <row r="1866" spans="3:9" x14ac:dyDescent="0.25">
      <c r="C1866" s="147"/>
      <c r="D1866" s="147"/>
      <c r="E1866" s="147"/>
      <c r="F1866" s="153"/>
      <c r="G1866" s="144">
        <f t="shared" si="61"/>
        <v>0</v>
      </c>
      <c r="H1866" s="120"/>
      <c r="I1866" s="144">
        <f t="shared" si="60"/>
        <v>0</v>
      </c>
    </row>
    <row r="1867" spans="3:9" x14ac:dyDescent="0.25">
      <c r="C1867" s="147"/>
      <c r="D1867" s="147"/>
      <c r="E1867" s="147"/>
      <c r="F1867" s="153"/>
      <c r="G1867" s="144">
        <f t="shared" si="61"/>
        <v>0</v>
      </c>
      <c r="H1867" s="120"/>
      <c r="I1867" s="144">
        <f t="shared" si="60"/>
        <v>0</v>
      </c>
    </row>
    <row r="1868" spans="3:9" x14ac:dyDescent="0.25">
      <c r="C1868" s="147"/>
      <c r="D1868" s="147"/>
      <c r="E1868" s="147"/>
      <c r="F1868" s="153"/>
      <c r="G1868" s="144">
        <f t="shared" si="61"/>
        <v>0</v>
      </c>
      <c r="H1868" s="120"/>
      <c r="I1868" s="144">
        <f t="shared" si="60"/>
        <v>0</v>
      </c>
    </row>
    <row r="1869" spans="3:9" x14ac:dyDescent="0.25">
      <c r="C1869" s="147"/>
      <c r="D1869" s="147"/>
      <c r="E1869" s="147"/>
      <c r="F1869" s="153"/>
      <c r="G1869" s="144">
        <f t="shared" si="61"/>
        <v>0</v>
      </c>
      <c r="H1869" s="120"/>
      <c r="I1869" s="144">
        <f t="shared" si="60"/>
        <v>0</v>
      </c>
    </row>
    <row r="1870" spans="3:9" x14ac:dyDescent="0.25">
      <c r="C1870" s="147"/>
      <c r="D1870" s="147"/>
      <c r="E1870" s="147"/>
      <c r="F1870" s="153"/>
      <c r="G1870" s="144">
        <f t="shared" si="61"/>
        <v>0</v>
      </c>
      <c r="H1870" s="120"/>
      <c r="I1870" s="144">
        <f t="shared" si="60"/>
        <v>0</v>
      </c>
    </row>
    <row r="1871" spans="3:9" x14ac:dyDescent="0.25">
      <c r="C1871" s="147"/>
      <c r="D1871" s="147"/>
      <c r="E1871" s="147"/>
      <c r="F1871" s="153"/>
      <c r="G1871" s="144">
        <f t="shared" si="61"/>
        <v>0</v>
      </c>
      <c r="H1871" s="120"/>
      <c r="I1871" s="144">
        <f t="shared" si="60"/>
        <v>0</v>
      </c>
    </row>
    <row r="1872" spans="3:9" x14ac:dyDescent="0.25">
      <c r="C1872" s="147"/>
      <c r="D1872" s="147"/>
      <c r="E1872" s="147"/>
      <c r="F1872" s="153"/>
      <c r="G1872" s="144">
        <f t="shared" si="61"/>
        <v>0</v>
      </c>
      <c r="H1872" s="120"/>
      <c r="I1872" s="144">
        <f t="shared" si="60"/>
        <v>0</v>
      </c>
    </row>
    <row r="1873" spans="3:9" x14ac:dyDescent="0.25">
      <c r="C1873" s="147"/>
      <c r="D1873" s="147"/>
      <c r="E1873" s="147"/>
      <c r="F1873" s="153"/>
      <c r="G1873" s="144">
        <f t="shared" si="61"/>
        <v>0</v>
      </c>
      <c r="H1873" s="120"/>
      <c r="I1873" s="144">
        <f t="shared" si="60"/>
        <v>0</v>
      </c>
    </row>
    <row r="1874" spans="3:9" x14ac:dyDescent="0.25">
      <c r="C1874" s="147"/>
      <c r="D1874" s="147"/>
      <c r="E1874" s="147"/>
      <c r="F1874" s="153"/>
      <c r="G1874" s="144">
        <f t="shared" si="61"/>
        <v>0</v>
      </c>
      <c r="H1874" s="120"/>
      <c r="I1874" s="144">
        <f t="shared" si="60"/>
        <v>0</v>
      </c>
    </row>
    <row r="1875" spans="3:9" x14ac:dyDescent="0.25">
      <c r="C1875" s="147"/>
      <c r="D1875" s="147"/>
      <c r="E1875" s="147"/>
      <c r="F1875" s="153"/>
      <c r="G1875" s="144">
        <f t="shared" si="61"/>
        <v>0</v>
      </c>
      <c r="H1875" s="120"/>
      <c r="I1875" s="144">
        <f t="shared" si="60"/>
        <v>0</v>
      </c>
    </row>
    <row r="1876" spans="3:9" x14ac:dyDescent="0.25">
      <c r="C1876" s="147"/>
      <c r="D1876" s="147"/>
      <c r="E1876" s="147"/>
      <c r="F1876" s="153"/>
      <c r="G1876" s="144">
        <f t="shared" si="61"/>
        <v>0</v>
      </c>
      <c r="H1876" s="120"/>
      <c r="I1876" s="144">
        <f t="shared" si="60"/>
        <v>0</v>
      </c>
    </row>
    <row r="1877" spans="3:9" x14ac:dyDescent="0.25">
      <c r="C1877" s="147"/>
      <c r="D1877" s="147"/>
      <c r="E1877" s="147"/>
      <c r="F1877" s="153"/>
      <c r="G1877" s="144">
        <f t="shared" si="61"/>
        <v>0</v>
      </c>
      <c r="H1877" s="120"/>
      <c r="I1877" s="144">
        <f t="shared" si="60"/>
        <v>0</v>
      </c>
    </row>
    <row r="1878" spans="3:9" x14ac:dyDescent="0.25">
      <c r="C1878" s="147"/>
      <c r="D1878" s="147"/>
      <c r="E1878" s="147"/>
      <c r="F1878" s="153"/>
      <c r="G1878" s="144">
        <f t="shared" si="61"/>
        <v>0</v>
      </c>
      <c r="H1878" s="120"/>
      <c r="I1878" s="144">
        <f t="shared" si="60"/>
        <v>0</v>
      </c>
    </row>
    <row r="1879" spans="3:9" x14ac:dyDescent="0.25">
      <c r="C1879" s="147"/>
      <c r="D1879" s="147"/>
      <c r="E1879" s="147"/>
      <c r="F1879" s="153"/>
      <c r="G1879" s="144">
        <f t="shared" si="61"/>
        <v>0</v>
      </c>
      <c r="H1879" s="120"/>
      <c r="I1879" s="144">
        <f t="shared" si="60"/>
        <v>0</v>
      </c>
    </row>
    <row r="1880" spans="3:9" x14ac:dyDescent="0.25">
      <c r="C1880" s="147"/>
      <c r="D1880" s="147"/>
      <c r="E1880" s="147"/>
      <c r="F1880" s="153"/>
      <c r="G1880" s="144">
        <f t="shared" si="61"/>
        <v>0</v>
      </c>
      <c r="H1880" s="120"/>
      <c r="I1880" s="144">
        <f t="shared" si="60"/>
        <v>0</v>
      </c>
    </row>
    <row r="1881" spans="3:9" x14ac:dyDescent="0.25">
      <c r="C1881" s="147"/>
      <c r="D1881" s="147"/>
      <c r="E1881" s="147"/>
      <c r="F1881" s="153"/>
      <c r="G1881" s="144">
        <f t="shared" si="61"/>
        <v>0</v>
      </c>
      <c r="H1881" s="120"/>
      <c r="I1881" s="144">
        <f t="shared" si="60"/>
        <v>0</v>
      </c>
    </row>
    <row r="1882" spans="3:9" x14ac:dyDescent="0.25">
      <c r="C1882" s="147"/>
      <c r="D1882" s="147"/>
      <c r="E1882" s="147"/>
      <c r="F1882" s="153"/>
      <c r="G1882" s="144">
        <f t="shared" si="61"/>
        <v>0</v>
      </c>
      <c r="H1882" s="120"/>
      <c r="I1882" s="144">
        <f t="shared" si="60"/>
        <v>0</v>
      </c>
    </row>
    <row r="1883" spans="3:9" x14ac:dyDescent="0.25">
      <c r="C1883" s="147"/>
      <c r="D1883" s="147"/>
      <c r="E1883" s="147"/>
      <c r="F1883" s="153"/>
      <c r="G1883" s="144">
        <f t="shared" ref="G1883:G1904" si="62">+E1883*F1883</f>
        <v>0</v>
      </c>
      <c r="H1883" s="120"/>
      <c r="I1883" s="144">
        <f t="shared" si="60"/>
        <v>0</v>
      </c>
    </row>
    <row r="1884" spans="3:9" x14ac:dyDescent="0.25">
      <c r="C1884" s="147"/>
      <c r="D1884" s="147"/>
      <c r="E1884" s="147"/>
      <c r="F1884" s="153"/>
      <c r="G1884" s="144">
        <f t="shared" si="62"/>
        <v>0</v>
      </c>
      <c r="H1884" s="120"/>
      <c r="I1884" s="144">
        <f t="shared" ref="I1884:I1904" si="63">+G1884-H1884</f>
        <v>0</v>
      </c>
    </row>
    <row r="1885" spans="3:9" x14ac:dyDescent="0.25">
      <c r="C1885" s="147"/>
      <c r="D1885" s="147"/>
      <c r="E1885" s="147"/>
      <c r="F1885" s="153"/>
      <c r="G1885" s="144">
        <f t="shared" si="62"/>
        <v>0</v>
      </c>
      <c r="H1885" s="120"/>
      <c r="I1885" s="144">
        <f t="shared" si="63"/>
        <v>0</v>
      </c>
    </row>
    <row r="1886" spans="3:9" x14ac:dyDescent="0.25">
      <c r="C1886" s="147"/>
      <c r="D1886" s="147"/>
      <c r="E1886" s="147"/>
      <c r="F1886" s="153"/>
      <c r="G1886" s="144">
        <f t="shared" si="62"/>
        <v>0</v>
      </c>
      <c r="H1886" s="120"/>
      <c r="I1886" s="144">
        <f t="shared" si="63"/>
        <v>0</v>
      </c>
    </row>
    <row r="1887" spans="3:9" x14ac:dyDescent="0.25">
      <c r="C1887" s="147"/>
      <c r="D1887" s="147"/>
      <c r="E1887" s="147"/>
      <c r="F1887" s="153"/>
      <c r="G1887" s="144">
        <f t="shared" si="62"/>
        <v>0</v>
      </c>
      <c r="H1887" s="120"/>
      <c r="I1887" s="144">
        <f t="shared" si="63"/>
        <v>0</v>
      </c>
    </row>
    <row r="1888" spans="3:9" x14ac:dyDescent="0.25">
      <c r="C1888" s="147"/>
      <c r="D1888" s="147"/>
      <c r="E1888" s="147"/>
      <c r="F1888" s="153"/>
      <c r="G1888" s="144">
        <f t="shared" si="62"/>
        <v>0</v>
      </c>
      <c r="H1888" s="120"/>
      <c r="I1888" s="144">
        <f t="shared" si="63"/>
        <v>0</v>
      </c>
    </row>
    <row r="1889" spans="3:9" x14ac:dyDescent="0.25">
      <c r="C1889" s="147"/>
      <c r="D1889" s="147"/>
      <c r="E1889" s="147"/>
      <c r="F1889" s="153"/>
      <c r="G1889" s="144">
        <f t="shared" si="62"/>
        <v>0</v>
      </c>
      <c r="H1889" s="120"/>
      <c r="I1889" s="144">
        <f t="shared" si="63"/>
        <v>0</v>
      </c>
    </row>
    <row r="1890" spans="3:9" x14ac:dyDescent="0.25">
      <c r="C1890" s="147"/>
      <c r="D1890" s="147"/>
      <c r="E1890" s="147"/>
      <c r="F1890" s="153"/>
      <c r="G1890" s="144">
        <f t="shared" si="62"/>
        <v>0</v>
      </c>
      <c r="H1890" s="120"/>
      <c r="I1890" s="144">
        <f t="shared" si="63"/>
        <v>0</v>
      </c>
    </row>
    <row r="1891" spans="3:9" x14ac:dyDescent="0.25">
      <c r="C1891" s="147"/>
      <c r="D1891" s="147"/>
      <c r="E1891" s="147"/>
      <c r="F1891" s="153"/>
      <c r="G1891" s="144">
        <f t="shared" si="62"/>
        <v>0</v>
      </c>
      <c r="H1891" s="120"/>
      <c r="I1891" s="144">
        <f t="shared" si="63"/>
        <v>0</v>
      </c>
    </row>
    <row r="1892" spans="3:9" x14ac:dyDescent="0.25">
      <c r="C1892" s="147"/>
      <c r="D1892" s="147"/>
      <c r="E1892" s="147"/>
      <c r="F1892" s="153"/>
      <c r="G1892" s="144">
        <f t="shared" si="62"/>
        <v>0</v>
      </c>
      <c r="H1892" s="120"/>
      <c r="I1892" s="144">
        <f t="shared" si="63"/>
        <v>0</v>
      </c>
    </row>
    <row r="1893" spans="3:9" x14ac:dyDescent="0.25">
      <c r="C1893" s="147"/>
      <c r="D1893" s="147"/>
      <c r="E1893" s="147"/>
      <c r="F1893" s="153"/>
      <c r="G1893" s="144">
        <f t="shared" si="62"/>
        <v>0</v>
      </c>
      <c r="H1893" s="120"/>
      <c r="I1893" s="144">
        <f t="shared" si="63"/>
        <v>0</v>
      </c>
    </row>
    <row r="1894" spans="3:9" x14ac:dyDescent="0.25">
      <c r="C1894" s="147"/>
      <c r="D1894" s="147"/>
      <c r="E1894" s="147"/>
      <c r="F1894" s="153"/>
      <c r="G1894" s="144">
        <f t="shared" si="62"/>
        <v>0</v>
      </c>
      <c r="H1894" s="120"/>
      <c r="I1894" s="144">
        <f t="shared" si="63"/>
        <v>0</v>
      </c>
    </row>
    <row r="1895" spans="3:9" x14ac:dyDescent="0.25">
      <c r="C1895" s="147"/>
      <c r="D1895" s="147"/>
      <c r="E1895" s="147"/>
      <c r="F1895" s="153"/>
      <c r="G1895" s="144">
        <f t="shared" si="62"/>
        <v>0</v>
      </c>
      <c r="H1895" s="120"/>
      <c r="I1895" s="144">
        <f t="shared" si="63"/>
        <v>0</v>
      </c>
    </row>
    <row r="1896" spans="3:9" x14ac:dyDescent="0.25">
      <c r="C1896" s="147"/>
      <c r="D1896" s="147"/>
      <c r="E1896" s="147"/>
      <c r="F1896" s="153"/>
      <c r="G1896" s="144">
        <f t="shared" si="62"/>
        <v>0</v>
      </c>
      <c r="H1896" s="120"/>
      <c r="I1896" s="144">
        <f t="shared" si="63"/>
        <v>0</v>
      </c>
    </row>
    <row r="1897" spans="3:9" x14ac:dyDescent="0.25">
      <c r="C1897" s="147"/>
      <c r="D1897" s="147"/>
      <c r="E1897" s="147"/>
      <c r="F1897" s="153"/>
      <c r="G1897" s="144">
        <f t="shared" si="62"/>
        <v>0</v>
      </c>
      <c r="H1897" s="120"/>
      <c r="I1897" s="144">
        <f t="shared" si="63"/>
        <v>0</v>
      </c>
    </row>
    <row r="1898" spans="3:9" x14ac:dyDescent="0.25">
      <c r="C1898" s="147"/>
      <c r="D1898" s="147"/>
      <c r="E1898" s="147"/>
      <c r="F1898" s="153"/>
      <c r="G1898" s="144">
        <f t="shared" si="62"/>
        <v>0</v>
      </c>
      <c r="H1898" s="120"/>
      <c r="I1898" s="144">
        <f t="shared" si="63"/>
        <v>0</v>
      </c>
    </row>
    <row r="1899" spans="3:9" x14ac:dyDescent="0.25">
      <c r="C1899" s="147"/>
      <c r="D1899" s="147"/>
      <c r="E1899" s="147"/>
      <c r="F1899" s="153"/>
      <c r="G1899" s="144">
        <f t="shared" si="62"/>
        <v>0</v>
      </c>
      <c r="H1899" s="120"/>
      <c r="I1899" s="144">
        <f t="shared" si="63"/>
        <v>0</v>
      </c>
    </row>
    <row r="1900" spans="3:9" x14ac:dyDescent="0.25">
      <c r="C1900" s="147"/>
      <c r="D1900" s="147"/>
      <c r="E1900" s="147"/>
      <c r="F1900" s="153"/>
      <c r="G1900" s="144">
        <f t="shared" si="62"/>
        <v>0</v>
      </c>
      <c r="H1900" s="120"/>
      <c r="I1900" s="144">
        <f t="shared" si="63"/>
        <v>0</v>
      </c>
    </row>
    <row r="1901" spans="3:9" x14ac:dyDescent="0.25">
      <c r="C1901" s="147"/>
      <c r="D1901" s="147"/>
      <c r="E1901" s="147"/>
      <c r="F1901" s="153"/>
      <c r="G1901" s="144">
        <f t="shared" si="62"/>
        <v>0</v>
      </c>
      <c r="H1901" s="120"/>
      <c r="I1901" s="144">
        <f t="shared" si="63"/>
        <v>0</v>
      </c>
    </row>
    <row r="1902" spans="3:9" x14ac:dyDescent="0.25">
      <c r="C1902" s="147"/>
      <c r="D1902" s="147"/>
      <c r="E1902" s="147"/>
      <c r="F1902" s="153"/>
      <c r="G1902" s="144">
        <f t="shared" si="62"/>
        <v>0</v>
      </c>
      <c r="H1902" s="120"/>
      <c r="I1902" s="144">
        <f t="shared" si="63"/>
        <v>0</v>
      </c>
    </row>
    <row r="1903" spans="3:9" x14ac:dyDescent="0.25">
      <c r="C1903" s="147"/>
      <c r="D1903" s="147"/>
      <c r="E1903" s="147"/>
      <c r="F1903" s="153"/>
      <c r="G1903" s="144">
        <f t="shared" si="62"/>
        <v>0</v>
      </c>
      <c r="H1903" s="120"/>
      <c r="I1903" s="144">
        <f t="shared" si="63"/>
        <v>0</v>
      </c>
    </row>
    <row r="1904" spans="3:9" x14ac:dyDescent="0.25">
      <c r="C1904" s="147"/>
      <c r="D1904" s="147"/>
      <c r="E1904" s="147"/>
      <c r="F1904" s="153"/>
      <c r="G1904" s="144">
        <f t="shared" si="62"/>
        <v>0</v>
      </c>
      <c r="H1904" s="120"/>
      <c r="I1904" s="144">
        <f t="shared" si="63"/>
        <v>0</v>
      </c>
    </row>
    <row r="1910" spans="3:7" ht="30" x14ac:dyDescent="0.25">
      <c r="E1910" s="150" t="s">
        <v>7586</v>
      </c>
      <c r="F1910" s="150" t="s">
        <v>9392</v>
      </c>
      <c r="G1910" s="150" t="s">
        <v>9393</v>
      </c>
    </row>
    <row r="1911" spans="3:7" x14ac:dyDescent="0.25">
      <c r="C1911" s="472" t="s">
        <v>9395</v>
      </c>
      <c r="D1911" s="472"/>
      <c r="E1911" s="144">
        <f>SUMIF(C1755:C1904,Tablas!$C$98,Fortalecimiento!G1755:G1904)</f>
        <v>0</v>
      </c>
      <c r="F1911" s="144">
        <f>SUMIF(C1755:C1904,Tablas!$C$98,Fortalecimiento!H1755:H1904)</f>
        <v>0</v>
      </c>
      <c r="G1911" s="144">
        <f>SUMIF(C1755:C1904,Tablas!$C$98,Fortalecimiento!I1755:I1904)</f>
        <v>0</v>
      </c>
    </row>
    <row r="1912" spans="3:7" x14ac:dyDescent="0.25">
      <c r="C1912" s="472" t="s">
        <v>9396</v>
      </c>
      <c r="D1912" s="472"/>
      <c r="E1912" s="144">
        <f>SUMIF(C1755:C1904,Tablas!$C$99,Fortalecimiento!G1755:G1904)</f>
        <v>0</v>
      </c>
      <c r="F1912" s="144">
        <f>SUMIF(C1755:C1904,Tablas!$C$99,Fortalecimiento!H1755:H1904)</f>
        <v>0</v>
      </c>
      <c r="G1912" s="144">
        <f>SUMIF(C1755:C1904,Tablas!$C$99,Fortalecimiento!I1755:I1904)</f>
        <v>0</v>
      </c>
    </row>
    <row r="1913" spans="3:7" x14ac:dyDescent="0.25">
      <c r="C1913" s="473" t="s">
        <v>7586</v>
      </c>
      <c r="D1913" s="473"/>
      <c r="E1913" s="151">
        <f>+E1912+E1911</f>
        <v>0</v>
      </c>
      <c r="F1913" s="151">
        <f>+F1912+F1911</f>
        <v>0</v>
      </c>
      <c r="G1913" s="151">
        <f>+G1912+G1911</f>
        <v>0</v>
      </c>
    </row>
    <row r="1917" spans="3:7" x14ac:dyDescent="0.25">
      <c r="E1917" s="471" t="s">
        <v>9238</v>
      </c>
      <c r="F1917" s="471"/>
      <c r="G1917" s="471"/>
    </row>
    <row r="1918" spans="3:7" x14ac:dyDescent="0.25">
      <c r="E1918" s="471"/>
      <c r="F1918" s="471"/>
      <c r="G1918" s="471"/>
    </row>
    <row r="1934" spans="2:13" x14ac:dyDescent="0.25">
      <c r="B1934" s="474" t="s">
        <v>9416</v>
      </c>
      <c r="C1934" s="474"/>
      <c r="D1934" s="474"/>
    </row>
    <row r="1936" spans="2:13" ht="15.75" x14ac:dyDescent="0.25">
      <c r="B1936" s="271" t="s">
        <v>9380</v>
      </c>
      <c r="C1936" s="271"/>
      <c r="D1936" s="271"/>
      <c r="E1936" s="271"/>
      <c r="F1936" s="271"/>
      <c r="G1936" s="271"/>
      <c r="H1936" s="271"/>
      <c r="I1936" s="271"/>
      <c r="J1936" s="271"/>
      <c r="K1936" s="271"/>
      <c r="L1936" s="271"/>
      <c r="M1936" s="271"/>
    </row>
    <row r="1938" spans="2:13" x14ac:dyDescent="0.25">
      <c r="C1938" s="98" t="s">
        <v>7556</v>
      </c>
      <c r="D1938" s="32"/>
    </row>
    <row r="1940" spans="2:13" x14ac:dyDescent="0.25">
      <c r="C1940" s="99" t="s">
        <v>7557</v>
      </c>
      <c r="D1940" s="276"/>
      <c r="E1940" s="277"/>
      <c r="F1940" s="277"/>
      <c r="G1940" s="277"/>
      <c r="H1940" s="277"/>
      <c r="I1940" s="277"/>
      <c r="J1940" s="277"/>
      <c r="K1940" s="277"/>
      <c r="L1940" s="278"/>
    </row>
    <row r="1942" spans="2:13" x14ac:dyDescent="0.25">
      <c r="C1942" s="20" t="s">
        <v>9373</v>
      </c>
      <c r="D1942" s="276"/>
      <c r="E1942" s="278"/>
    </row>
    <row r="1945" spans="2:13" ht="15.75" x14ac:dyDescent="0.25">
      <c r="B1945" s="271" t="s">
        <v>9381</v>
      </c>
      <c r="C1945" s="271"/>
      <c r="D1945" s="271"/>
      <c r="E1945" s="271"/>
      <c r="F1945" s="271"/>
      <c r="G1945" s="271"/>
      <c r="H1945" s="271"/>
      <c r="I1945" s="271"/>
      <c r="J1945" s="271"/>
      <c r="K1945" s="271"/>
      <c r="L1945" s="271"/>
      <c r="M1945" s="271"/>
    </row>
    <row r="1948" spans="2:13" x14ac:dyDescent="0.25">
      <c r="C1948" s="98" t="s">
        <v>7566</v>
      </c>
      <c r="D1948" s="274"/>
      <c r="E1948" s="282"/>
      <c r="F1948" s="282"/>
      <c r="G1948" s="282"/>
      <c r="H1948" s="282"/>
      <c r="I1948" s="282"/>
      <c r="J1948" s="282"/>
      <c r="K1948" s="282"/>
      <c r="L1948" s="275"/>
    </row>
    <row r="1950" spans="2:13" hidden="1" x14ac:dyDescent="0.25">
      <c r="D1950" s="19" t="e">
        <f>VLOOKUP(D1951,Tablas!$K$3:$L$29,2,FALSE)</f>
        <v>#N/A</v>
      </c>
    </row>
    <row r="1951" spans="2:13" x14ac:dyDescent="0.25">
      <c r="C1951" s="98" t="s">
        <v>7567</v>
      </c>
      <c r="D1951" s="33"/>
      <c r="F1951" s="98" t="s">
        <v>7568</v>
      </c>
      <c r="G1951" s="33"/>
      <c r="I1951" s="98" t="s">
        <v>7569</v>
      </c>
      <c r="J1951" s="289"/>
      <c r="K1951" s="289"/>
    </row>
    <row r="1952" spans="2:13" x14ac:dyDescent="0.25">
      <c r="C1952" s="20"/>
      <c r="D1952" s="27"/>
      <c r="G1952" s="27"/>
      <c r="K1952" s="146"/>
      <c r="L1952" s="146"/>
    </row>
    <row r="1953" spans="2:13" hidden="1" x14ac:dyDescent="0.25">
      <c r="D1953" s="19" t="str">
        <f>IF( D1951&gt;0,VLOOKUP(D1951,Tablas!$K$4:$M$29,3,FALSE),"")</f>
        <v/>
      </c>
    </row>
    <row r="1954" spans="2:13" x14ac:dyDescent="0.25">
      <c r="C1954" s="98" t="s">
        <v>7570</v>
      </c>
      <c r="D1954" s="33"/>
      <c r="F1954" s="98" t="s">
        <v>9226</v>
      </c>
      <c r="G1954" s="33"/>
      <c r="I1954" s="98" t="s">
        <v>1180</v>
      </c>
      <c r="J1954" s="469" t="str">
        <f>IF(G1951&gt;0,VLOOKUP(G1951,Tabla4[[Muni_Desc]:[AT_desc]],3,FALSE),"")</f>
        <v/>
      </c>
      <c r="K1954" s="470"/>
    </row>
    <row r="1958" spans="2:13" x14ac:dyDescent="0.25">
      <c r="D1958" s="273" t="s">
        <v>8</v>
      </c>
      <c r="E1958" s="273"/>
      <c r="F1958" s="273"/>
      <c r="G1958" s="273"/>
      <c r="H1958" s="273"/>
      <c r="I1958" s="273"/>
    </row>
    <row r="1960" spans="2:13" x14ac:dyDescent="0.25">
      <c r="D1960" s="97" t="s">
        <v>7559</v>
      </c>
      <c r="E1960" s="97" t="s">
        <v>7560</v>
      </c>
      <c r="F1960" s="97" t="s">
        <v>7561</v>
      </c>
      <c r="G1960" s="97" t="s">
        <v>1176</v>
      </c>
      <c r="H1960" s="97" t="s">
        <v>7562</v>
      </c>
      <c r="I1960" s="97" t="s">
        <v>7563</v>
      </c>
    </row>
    <row r="1961" spans="2:13" x14ac:dyDescent="0.25">
      <c r="D1961" s="35"/>
      <c r="E1961" s="35"/>
      <c r="F1961" s="35"/>
      <c r="G1961" s="36" t="str">
        <f>MID(F1961,3,8)</f>
        <v/>
      </c>
      <c r="H1961" s="35"/>
      <c r="I1961" s="35"/>
    </row>
    <row r="1962" spans="2:13" x14ac:dyDescent="0.25">
      <c r="D1962" s="35"/>
      <c r="E1962" s="35"/>
      <c r="F1962" s="35"/>
      <c r="G1962" s="36" t="str">
        <f>MID(F1962,3,8)</f>
        <v/>
      </c>
      <c r="H1962" s="35"/>
      <c r="I1962" s="35"/>
    </row>
    <row r="1963" spans="2:13" x14ac:dyDescent="0.25">
      <c r="D1963" s="35"/>
      <c r="E1963" s="35"/>
      <c r="F1963" s="35"/>
      <c r="G1963" s="36" t="str">
        <f>MID(F1963,3,8)</f>
        <v/>
      </c>
      <c r="H1963" s="35"/>
      <c r="I1963" s="35"/>
    </row>
    <row r="1966" spans="2:13" ht="15.75" x14ac:dyDescent="0.25">
      <c r="B1966" s="271" t="s">
        <v>9383</v>
      </c>
      <c r="C1966" s="271"/>
      <c r="D1966" s="271"/>
      <c r="E1966" s="271"/>
      <c r="F1966" s="271"/>
      <c r="G1966" s="271"/>
      <c r="H1966" s="271"/>
      <c r="I1966" s="271"/>
      <c r="J1966" s="271"/>
      <c r="K1966" s="271"/>
      <c r="L1966" s="271"/>
      <c r="M1966" s="271"/>
    </row>
    <row r="1968" spans="2:13" x14ac:dyDescent="0.25">
      <c r="C1968" s="288" t="s">
        <v>9382</v>
      </c>
      <c r="D1968" s="288"/>
      <c r="E1968" s="288"/>
      <c r="F1968" s="288"/>
    </row>
    <row r="1969" spans="3:12" x14ac:dyDescent="0.25">
      <c r="C1969" s="423" t="s">
        <v>9384</v>
      </c>
      <c r="D1969" s="423"/>
      <c r="E1969" s="423"/>
      <c r="F1969" s="423"/>
      <c r="G1969" s="423"/>
      <c r="H1969" s="423"/>
      <c r="I1969" s="423"/>
      <c r="J1969" s="423"/>
      <c r="K1969" s="423"/>
      <c r="L1969" s="423"/>
    </row>
    <row r="1970" spans="3:12" x14ac:dyDescent="0.25">
      <c r="C1970" s="423"/>
      <c r="D1970" s="423"/>
      <c r="E1970" s="423"/>
      <c r="F1970" s="423"/>
      <c r="G1970" s="423"/>
      <c r="H1970" s="423"/>
      <c r="I1970" s="423"/>
      <c r="J1970" s="423"/>
      <c r="K1970" s="423"/>
      <c r="L1970" s="423"/>
    </row>
    <row r="1972" spans="3:12" x14ac:dyDescent="0.25">
      <c r="C1972" s="461"/>
      <c r="D1972" s="462"/>
      <c r="E1972" s="462"/>
      <c r="F1972" s="462"/>
      <c r="G1972" s="462"/>
      <c r="H1972" s="462"/>
      <c r="I1972" s="462"/>
      <c r="J1972" s="462"/>
      <c r="K1972" s="462"/>
      <c r="L1972" s="463"/>
    </row>
    <row r="1973" spans="3:12" x14ac:dyDescent="0.25">
      <c r="C1973" s="464"/>
      <c r="D1973" s="304"/>
      <c r="E1973" s="304"/>
      <c r="F1973" s="304"/>
      <c r="G1973" s="304"/>
      <c r="H1973" s="304"/>
      <c r="I1973" s="304"/>
      <c r="J1973" s="304"/>
      <c r="K1973" s="304"/>
      <c r="L1973" s="465"/>
    </row>
    <row r="1974" spans="3:12" x14ac:dyDescent="0.25">
      <c r="C1974" s="464"/>
      <c r="D1974" s="304"/>
      <c r="E1974" s="304"/>
      <c r="F1974" s="304"/>
      <c r="G1974" s="304"/>
      <c r="H1974" s="304"/>
      <c r="I1974" s="304"/>
      <c r="J1974" s="304"/>
      <c r="K1974" s="304"/>
      <c r="L1974" s="465"/>
    </row>
    <row r="1975" spans="3:12" x14ac:dyDescent="0.25">
      <c r="C1975" s="464"/>
      <c r="D1975" s="304"/>
      <c r="E1975" s="304"/>
      <c r="F1975" s="304"/>
      <c r="G1975" s="304"/>
      <c r="H1975" s="304"/>
      <c r="I1975" s="304"/>
      <c r="J1975" s="304"/>
      <c r="K1975" s="304"/>
      <c r="L1975" s="465"/>
    </row>
    <row r="1976" spans="3:12" x14ac:dyDescent="0.25">
      <c r="C1976" s="464"/>
      <c r="D1976" s="304"/>
      <c r="E1976" s="304"/>
      <c r="F1976" s="304"/>
      <c r="G1976" s="304"/>
      <c r="H1976" s="304"/>
      <c r="I1976" s="304"/>
      <c r="J1976" s="304"/>
      <c r="K1976" s="304"/>
      <c r="L1976" s="465"/>
    </row>
    <row r="1977" spans="3:12" x14ac:dyDescent="0.25">
      <c r="C1977" s="466"/>
      <c r="D1977" s="467"/>
      <c r="E1977" s="467"/>
      <c r="F1977" s="467"/>
      <c r="G1977" s="467"/>
      <c r="H1977" s="467"/>
      <c r="I1977" s="467"/>
      <c r="J1977" s="467"/>
      <c r="K1977" s="467"/>
      <c r="L1977" s="468"/>
    </row>
    <row r="1980" spans="3:12" x14ac:dyDescent="0.25">
      <c r="C1980" s="288" t="s">
        <v>9385</v>
      </c>
      <c r="D1980" s="288"/>
      <c r="E1980" s="288"/>
      <c r="F1980" s="288"/>
    </row>
    <row r="1981" spans="3:12" x14ac:dyDescent="0.25">
      <c r="C1981" s="423" t="s">
        <v>9386</v>
      </c>
      <c r="D1981" s="423"/>
      <c r="E1981" s="423"/>
      <c r="F1981" s="423"/>
      <c r="G1981" s="423"/>
      <c r="H1981" s="423"/>
      <c r="I1981" s="423"/>
      <c r="J1981" s="423"/>
      <c r="K1981" s="423"/>
      <c r="L1981" s="423"/>
    </row>
    <row r="1983" spans="3:12" x14ac:dyDescent="0.25">
      <c r="C1983" s="461"/>
      <c r="D1983" s="462"/>
      <c r="E1983" s="462"/>
      <c r="F1983" s="462"/>
      <c r="G1983" s="462"/>
      <c r="H1983" s="462"/>
      <c r="I1983" s="462"/>
      <c r="J1983" s="462"/>
      <c r="K1983" s="462"/>
      <c r="L1983" s="463"/>
    </row>
    <row r="1984" spans="3:12" x14ac:dyDescent="0.25">
      <c r="C1984" s="464"/>
      <c r="D1984" s="304"/>
      <c r="E1984" s="304"/>
      <c r="F1984" s="304"/>
      <c r="G1984" s="304"/>
      <c r="H1984" s="304"/>
      <c r="I1984" s="304"/>
      <c r="J1984" s="304"/>
      <c r="K1984" s="304"/>
      <c r="L1984" s="465"/>
    </row>
    <row r="1985" spans="2:13" x14ac:dyDescent="0.25">
      <c r="C1985" s="464"/>
      <c r="D1985" s="304"/>
      <c r="E1985" s="304"/>
      <c r="F1985" s="304"/>
      <c r="G1985" s="304"/>
      <c r="H1985" s="304"/>
      <c r="I1985" s="304"/>
      <c r="J1985" s="304"/>
      <c r="K1985" s="304"/>
      <c r="L1985" s="465"/>
    </row>
    <row r="1986" spans="2:13" x14ac:dyDescent="0.25">
      <c r="C1986" s="464"/>
      <c r="D1986" s="304"/>
      <c r="E1986" s="304"/>
      <c r="F1986" s="304"/>
      <c r="G1986" s="304"/>
      <c r="H1986" s="304"/>
      <c r="I1986" s="304"/>
      <c r="J1986" s="304"/>
      <c r="K1986" s="304"/>
      <c r="L1986" s="465"/>
    </row>
    <row r="1987" spans="2:13" x14ac:dyDescent="0.25">
      <c r="C1987" s="464"/>
      <c r="D1987" s="304"/>
      <c r="E1987" s="304"/>
      <c r="F1987" s="304"/>
      <c r="G1987" s="304"/>
      <c r="H1987" s="304"/>
      <c r="I1987" s="304"/>
      <c r="J1987" s="304"/>
      <c r="K1987" s="304"/>
      <c r="L1987" s="465"/>
    </row>
    <row r="1988" spans="2:13" x14ac:dyDescent="0.25">
      <c r="C1988" s="466"/>
      <c r="D1988" s="467"/>
      <c r="E1988" s="467"/>
      <c r="F1988" s="467"/>
      <c r="G1988" s="467"/>
      <c r="H1988" s="467"/>
      <c r="I1988" s="467"/>
      <c r="J1988" s="467"/>
      <c r="K1988" s="467"/>
      <c r="L1988" s="468"/>
    </row>
    <row r="1990" spans="2:13" ht="15.75" x14ac:dyDescent="0.25">
      <c r="B1990" s="271" t="s">
        <v>9387</v>
      </c>
      <c r="C1990" s="271"/>
      <c r="D1990" s="271"/>
      <c r="E1990" s="271"/>
      <c r="F1990" s="271"/>
      <c r="G1990" s="271"/>
      <c r="H1990" s="271"/>
      <c r="I1990" s="271"/>
      <c r="J1990" s="271"/>
      <c r="K1990" s="271"/>
      <c r="L1990" s="271"/>
      <c r="M1990" s="271"/>
    </row>
    <row r="1992" spans="2:13" ht="30" x14ac:dyDescent="0.25">
      <c r="C1992" s="149" t="s">
        <v>9389</v>
      </c>
      <c r="D1992" s="149" t="s">
        <v>9388</v>
      </c>
      <c r="E1992" s="149" t="s">
        <v>9390</v>
      </c>
      <c r="F1992" s="149" t="s">
        <v>9391</v>
      </c>
      <c r="G1992" s="149" t="s">
        <v>7586</v>
      </c>
      <c r="H1992" s="149" t="s">
        <v>9392</v>
      </c>
      <c r="I1992" s="149" t="s">
        <v>9393</v>
      </c>
    </row>
    <row r="1993" spans="2:13" x14ac:dyDescent="0.25">
      <c r="C1993" s="147"/>
      <c r="D1993" s="147"/>
      <c r="E1993" s="147"/>
      <c r="F1993" s="153"/>
      <c r="G1993" s="144">
        <f t="shared" ref="G1993:G2024" si="64">+E1993*F1993</f>
        <v>0</v>
      </c>
      <c r="H1993" s="120"/>
      <c r="I1993" s="144">
        <f>+G1993-H1993</f>
        <v>0</v>
      </c>
    </row>
    <row r="1994" spans="2:13" x14ac:dyDescent="0.25">
      <c r="C1994" s="147"/>
      <c r="D1994" s="147"/>
      <c r="E1994" s="147"/>
      <c r="F1994" s="153"/>
      <c r="G1994" s="144">
        <f t="shared" si="64"/>
        <v>0</v>
      </c>
      <c r="H1994" s="120"/>
      <c r="I1994" s="144">
        <f t="shared" ref="I1994:I2057" si="65">+G1994-H1994</f>
        <v>0</v>
      </c>
    </row>
    <row r="1995" spans="2:13" x14ac:dyDescent="0.25">
      <c r="C1995" s="147"/>
      <c r="D1995" s="147"/>
      <c r="E1995" s="147"/>
      <c r="F1995" s="153"/>
      <c r="G1995" s="144">
        <f t="shared" si="64"/>
        <v>0</v>
      </c>
      <c r="H1995" s="120"/>
      <c r="I1995" s="144">
        <f t="shared" si="65"/>
        <v>0</v>
      </c>
    </row>
    <row r="1996" spans="2:13" x14ac:dyDescent="0.25">
      <c r="C1996" s="147"/>
      <c r="D1996" s="147"/>
      <c r="E1996" s="147"/>
      <c r="F1996" s="153"/>
      <c r="G1996" s="144">
        <f t="shared" si="64"/>
        <v>0</v>
      </c>
      <c r="H1996" s="120"/>
      <c r="I1996" s="144">
        <f t="shared" si="65"/>
        <v>0</v>
      </c>
    </row>
    <row r="1997" spans="2:13" x14ac:dyDescent="0.25">
      <c r="C1997" s="147"/>
      <c r="D1997" s="147"/>
      <c r="E1997" s="147"/>
      <c r="F1997" s="153"/>
      <c r="G1997" s="144">
        <f t="shared" si="64"/>
        <v>0</v>
      </c>
      <c r="H1997" s="120"/>
      <c r="I1997" s="144">
        <f t="shared" si="65"/>
        <v>0</v>
      </c>
    </row>
    <row r="1998" spans="2:13" x14ac:dyDescent="0.25">
      <c r="C1998" s="147"/>
      <c r="D1998" s="147"/>
      <c r="E1998" s="147"/>
      <c r="F1998" s="153"/>
      <c r="G1998" s="144">
        <f t="shared" si="64"/>
        <v>0</v>
      </c>
      <c r="H1998" s="120"/>
      <c r="I1998" s="144">
        <f t="shared" si="65"/>
        <v>0</v>
      </c>
    </row>
    <row r="1999" spans="2:13" x14ac:dyDescent="0.25">
      <c r="C1999" s="147"/>
      <c r="D1999" s="147"/>
      <c r="E1999" s="147"/>
      <c r="F1999" s="153"/>
      <c r="G1999" s="144">
        <f t="shared" si="64"/>
        <v>0</v>
      </c>
      <c r="H1999" s="120"/>
      <c r="I1999" s="144">
        <f t="shared" si="65"/>
        <v>0</v>
      </c>
    </row>
    <row r="2000" spans="2:13" x14ac:dyDescent="0.25">
      <c r="C2000" s="147"/>
      <c r="D2000" s="147"/>
      <c r="E2000" s="147"/>
      <c r="F2000" s="153"/>
      <c r="G2000" s="144">
        <f t="shared" si="64"/>
        <v>0</v>
      </c>
      <c r="H2000" s="120"/>
      <c r="I2000" s="144">
        <f t="shared" si="65"/>
        <v>0</v>
      </c>
    </row>
    <row r="2001" spans="3:9" x14ac:dyDescent="0.25">
      <c r="C2001" s="147"/>
      <c r="D2001" s="147"/>
      <c r="E2001" s="147"/>
      <c r="F2001" s="153"/>
      <c r="G2001" s="144">
        <f t="shared" si="64"/>
        <v>0</v>
      </c>
      <c r="H2001" s="120"/>
      <c r="I2001" s="144">
        <f t="shared" si="65"/>
        <v>0</v>
      </c>
    </row>
    <row r="2002" spans="3:9" x14ac:dyDescent="0.25">
      <c r="C2002" s="147"/>
      <c r="D2002" s="147"/>
      <c r="E2002" s="147"/>
      <c r="F2002" s="153"/>
      <c r="G2002" s="144">
        <f t="shared" si="64"/>
        <v>0</v>
      </c>
      <c r="H2002" s="120"/>
      <c r="I2002" s="144">
        <f t="shared" si="65"/>
        <v>0</v>
      </c>
    </row>
    <row r="2003" spans="3:9" x14ac:dyDescent="0.25">
      <c r="C2003" s="147"/>
      <c r="D2003" s="147"/>
      <c r="E2003" s="147"/>
      <c r="F2003" s="153"/>
      <c r="G2003" s="144">
        <f t="shared" si="64"/>
        <v>0</v>
      </c>
      <c r="H2003" s="120"/>
      <c r="I2003" s="144">
        <f t="shared" si="65"/>
        <v>0</v>
      </c>
    </row>
    <row r="2004" spans="3:9" x14ac:dyDescent="0.25">
      <c r="C2004" s="147"/>
      <c r="D2004" s="147"/>
      <c r="E2004" s="147"/>
      <c r="F2004" s="153"/>
      <c r="G2004" s="144">
        <f t="shared" si="64"/>
        <v>0</v>
      </c>
      <c r="H2004" s="120"/>
      <c r="I2004" s="144">
        <f t="shared" si="65"/>
        <v>0</v>
      </c>
    </row>
    <row r="2005" spans="3:9" x14ac:dyDescent="0.25">
      <c r="C2005" s="147"/>
      <c r="D2005" s="147"/>
      <c r="E2005" s="147"/>
      <c r="F2005" s="153"/>
      <c r="G2005" s="144">
        <f t="shared" si="64"/>
        <v>0</v>
      </c>
      <c r="H2005" s="120"/>
      <c r="I2005" s="144">
        <f t="shared" si="65"/>
        <v>0</v>
      </c>
    </row>
    <row r="2006" spans="3:9" x14ac:dyDescent="0.25">
      <c r="C2006" s="147"/>
      <c r="D2006" s="147"/>
      <c r="E2006" s="147"/>
      <c r="F2006" s="153"/>
      <c r="G2006" s="144">
        <f t="shared" si="64"/>
        <v>0</v>
      </c>
      <c r="H2006" s="120"/>
      <c r="I2006" s="144">
        <f t="shared" si="65"/>
        <v>0</v>
      </c>
    </row>
    <row r="2007" spans="3:9" x14ac:dyDescent="0.25">
      <c r="C2007" s="147"/>
      <c r="D2007" s="147"/>
      <c r="E2007" s="147"/>
      <c r="F2007" s="153"/>
      <c r="G2007" s="144">
        <f t="shared" si="64"/>
        <v>0</v>
      </c>
      <c r="H2007" s="120"/>
      <c r="I2007" s="144">
        <f t="shared" si="65"/>
        <v>0</v>
      </c>
    </row>
    <row r="2008" spans="3:9" x14ac:dyDescent="0.25">
      <c r="C2008" s="147"/>
      <c r="D2008" s="147"/>
      <c r="E2008" s="147"/>
      <c r="F2008" s="153"/>
      <c r="G2008" s="144">
        <f t="shared" si="64"/>
        <v>0</v>
      </c>
      <c r="H2008" s="120"/>
      <c r="I2008" s="144">
        <f t="shared" si="65"/>
        <v>0</v>
      </c>
    </row>
    <row r="2009" spans="3:9" x14ac:dyDescent="0.25">
      <c r="C2009" s="147"/>
      <c r="D2009" s="147"/>
      <c r="E2009" s="147"/>
      <c r="F2009" s="153"/>
      <c r="G2009" s="144">
        <f t="shared" si="64"/>
        <v>0</v>
      </c>
      <c r="H2009" s="120"/>
      <c r="I2009" s="144">
        <f t="shared" si="65"/>
        <v>0</v>
      </c>
    </row>
    <row r="2010" spans="3:9" x14ac:dyDescent="0.25">
      <c r="C2010" s="147"/>
      <c r="D2010" s="147"/>
      <c r="E2010" s="147"/>
      <c r="F2010" s="153"/>
      <c r="G2010" s="144">
        <f t="shared" si="64"/>
        <v>0</v>
      </c>
      <c r="H2010" s="120"/>
      <c r="I2010" s="144">
        <f t="shared" si="65"/>
        <v>0</v>
      </c>
    </row>
    <row r="2011" spans="3:9" x14ac:dyDescent="0.25">
      <c r="C2011" s="147"/>
      <c r="D2011" s="147"/>
      <c r="E2011" s="147"/>
      <c r="F2011" s="153"/>
      <c r="G2011" s="144">
        <f t="shared" si="64"/>
        <v>0</v>
      </c>
      <c r="H2011" s="120"/>
      <c r="I2011" s="144">
        <f t="shared" si="65"/>
        <v>0</v>
      </c>
    </row>
    <row r="2012" spans="3:9" x14ac:dyDescent="0.25">
      <c r="C2012" s="147"/>
      <c r="D2012" s="147"/>
      <c r="E2012" s="147"/>
      <c r="F2012" s="153"/>
      <c r="G2012" s="144">
        <f t="shared" si="64"/>
        <v>0</v>
      </c>
      <c r="H2012" s="120"/>
      <c r="I2012" s="144">
        <f t="shared" si="65"/>
        <v>0</v>
      </c>
    </row>
    <row r="2013" spans="3:9" x14ac:dyDescent="0.25">
      <c r="C2013" s="147"/>
      <c r="D2013" s="147"/>
      <c r="E2013" s="147"/>
      <c r="F2013" s="153"/>
      <c r="G2013" s="144">
        <f t="shared" si="64"/>
        <v>0</v>
      </c>
      <c r="H2013" s="120"/>
      <c r="I2013" s="144">
        <f t="shared" si="65"/>
        <v>0</v>
      </c>
    </row>
    <row r="2014" spans="3:9" x14ac:dyDescent="0.25">
      <c r="C2014" s="147"/>
      <c r="D2014" s="147"/>
      <c r="E2014" s="147"/>
      <c r="F2014" s="153"/>
      <c r="G2014" s="144">
        <f t="shared" si="64"/>
        <v>0</v>
      </c>
      <c r="H2014" s="120"/>
      <c r="I2014" s="144">
        <f t="shared" si="65"/>
        <v>0</v>
      </c>
    </row>
    <row r="2015" spans="3:9" x14ac:dyDescent="0.25">
      <c r="C2015" s="147"/>
      <c r="D2015" s="147"/>
      <c r="E2015" s="147"/>
      <c r="F2015" s="153"/>
      <c r="G2015" s="144">
        <f t="shared" si="64"/>
        <v>0</v>
      </c>
      <c r="H2015" s="120"/>
      <c r="I2015" s="144">
        <f t="shared" si="65"/>
        <v>0</v>
      </c>
    </row>
    <row r="2016" spans="3:9" x14ac:dyDescent="0.25">
      <c r="C2016" s="147"/>
      <c r="D2016" s="147"/>
      <c r="E2016" s="147"/>
      <c r="F2016" s="153"/>
      <c r="G2016" s="144">
        <f t="shared" si="64"/>
        <v>0</v>
      </c>
      <c r="H2016" s="120"/>
      <c r="I2016" s="144">
        <f t="shared" si="65"/>
        <v>0</v>
      </c>
    </row>
    <row r="2017" spans="3:9" x14ac:dyDescent="0.25">
      <c r="C2017" s="147"/>
      <c r="D2017" s="147"/>
      <c r="E2017" s="147"/>
      <c r="F2017" s="153"/>
      <c r="G2017" s="144">
        <f t="shared" si="64"/>
        <v>0</v>
      </c>
      <c r="H2017" s="120"/>
      <c r="I2017" s="144">
        <f t="shared" si="65"/>
        <v>0</v>
      </c>
    </row>
    <row r="2018" spans="3:9" x14ac:dyDescent="0.25">
      <c r="C2018" s="147"/>
      <c r="D2018" s="147"/>
      <c r="E2018" s="147"/>
      <c r="F2018" s="153"/>
      <c r="G2018" s="144">
        <f t="shared" si="64"/>
        <v>0</v>
      </c>
      <c r="H2018" s="120"/>
      <c r="I2018" s="144">
        <f t="shared" si="65"/>
        <v>0</v>
      </c>
    </row>
    <row r="2019" spans="3:9" x14ac:dyDescent="0.25">
      <c r="C2019" s="147"/>
      <c r="D2019" s="147"/>
      <c r="E2019" s="147"/>
      <c r="F2019" s="153"/>
      <c r="G2019" s="144">
        <f t="shared" si="64"/>
        <v>0</v>
      </c>
      <c r="H2019" s="120"/>
      <c r="I2019" s="144">
        <f t="shared" si="65"/>
        <v>0</v>
      </c>
    </row>
    <row r="2020" spans="3:9" x14ac:dyDescent="0.25">
      <c r="C2020" s="147"/>
      <c r="D2020" s="147"/>
      <c r="E2020" s="147"/>
      <c r="F2020" s="153"/>
      <c r="G2020" s="144">
        <f t="shared" si="64"/>
        <v>0</v>
      </c>
      <c r="H2020" s="120"/>
      <c r="I2020" s="144">
        <f t="shared" si="65"/>
        <v>0</v>
      </c>
    </row>
    <row r="2021" spans="3:9" x14ac:dyDescent="0.25">
      <c r="C2021" s="147"/>
      <c r="D2021" s="147"/>
      <c r="E2021" s="147"/>
      <c r="F2021" s="153"/>
      <c r="G2021" s="144">
        <f t="shared" si="64"/>
        <v>0</v>
      </c>
      <c r="H2021" s="120"/>
      <c r="I2021" s="144">
        <f t="shared" si="65"/>
        <v>0</v>
      </c>
    </row>
    <row r="2022" spans="3:9" x14ac:dyDescent="0.25">
      <c r="C2022" s="147"/>
      <c r="D2022" s="147"/>
      <c r="E2022" s="147"/>
      <c r="F2022" s="153"/>
      <c r="G2022" s="144">
        <f t="shared" si="64"/>
        <v>0</v>
      </c>
      <c r="H2022" s="120"/>
      <c r="I2022" s="144">
        <f t="shared" si="65"/>
        <v>0</v>
      </c>
    </row>
    <row r="2023" spans="3:9" x14ac:dyDescent="0.25">
      <c r="C2023" s="147"/>
      <c r="D2023" s="147"/>
      <c r="E2023" s="147"/>
      <c r="F2023" s="153"/>
      <c r="G2023" s="144">
        <f t="shared" si="64"/>
        <v>0</v>
      </c>
      <c r="H2023" s="120"/>
      <c r="I2023" s="144">
        <f t="shared" si="65"/>
        <v>0</v>
      </c>
    </row>
    <row r="2024" spans="3:9" x14ac:dyDescent="0.25">
      <c r="C2024" s="147"/>
      <c r="D2024" s="147"/>
      <c r="E2024" s="147"/>
      <c r="F2024" s="153"/>
      <c r="G2024" s="144">
        <f t="shared" si="64"/>
        <v>0</v>
      </c>
      <c r="H2024" s="120"/>
      <c r="I2024" s="144">
        <f t="shared" si="65"/>
        <v>0</v>
      </c>
    </row>
    <row r="2025" spans="3:9" x14ac:dyDescent="0.25">
      <c r="C2025" s="147"/>
      <c r="D2025" s="147"/>
      <c r="E2025" s="147"/>
      <c r="F2025" s="153"/>
      <c r="G2025" s="144">
        <f t="shared" ref="G2025:G2056" si="66">+E2025*F2025</f>
        <v>0</v>
      </c>
      <c r="H2025" s="120"/>
      <c r="I2025" s="144">
        <f t="shared" si="65"/>
        <v>0</v>
      </c>
    </row>
    <row r="2026" spans="3:9" x14ac:dyDescent="0.25">
      <c r="C2026" s="147"/>
      <c r="D2026" s="147"/>
      <c r="E2026" s="147"/>
      <c r="F2026" s="153"/>
      <c r="G2026" s="144">
        <f t="shared" si="66"/>
        <v>0</v>
      </c>
      <c r="H2026" s="120"/>
      <c r="I2026" s="144">
        <f t="shared" si="65"/>
        <v>0</v>
      </c>
    </row>
    <row r="2027" spans="3:9" x14ac:dyDescent="0.25">
      <c r="C2027" s="147"/>
      <c r="D2027" s="147"/>
      <c r="E2027" s="147"/>
      <c r="F2027" s="153"/>
      <c r="G2027" s="144">
        <f t="shared" si="66"/>
        <v>0</v>
      </c>
      <c r="H2027" s="120"/>
      <c r="I2027" s="144">
        <f t="shared" si="65"/>
        <v>0</v>
      </c>
    </row>
    <row r="2028" spans="3:9" x14ac:dyDescent="0.25">
      <c r="C2028" s="147"/>
      <c r="D2028" s="147"/>
      <c r="E2028" s="147"/>
      <c r="F2028" s="153"/>
      <c r="G2028" s="144">
        <f t="shared" si="66"/>
        <v>0</v>
      </c>
      <c r="H2028" s="120"/>
      <c r="I2028" s="144">
        <f t="shared" si="65"/>
        <v>0</v>
      </c>
    </row>
    <row r="2029" spans="3:9" x14ac:dyDescent="0.25">
      <c r="C2029" s="147"/>
      <c r="D2029" s="147"/>
      <c r="E2029" s="147"/>
      <c r="F2029" s="153"/>
      <c r="G2029" s="144">
        <f t="shared" si="66"/>
        <v>0</v>
      </c>
      <c r="H2029" s="120"/>
      <c r="I2029" s="144">
        <f t="shared" si="65"/>
        <v>0</v>
      </c>
    </row>
    <row r="2030" spans="3:9" x14ac:dyDescent="0.25">
      <c r="C2030" s="147"/>
      <c r="D2030" s="147"/>
      <c r="E2030" s="147"/>
      <c r="F2030" s="153"/>
      <c r="G2030" s="144">
        <f t="shared" si="66"/>
        <v>0</v>
      </c>
      <c r="H2030" s="120"/>
      <c r="I2030" s="144">
        <f t="shared" si="65"/>
        <v>0</v>
      </c>
    </row>
    <row r="2031" spans="3:9" x14ac:dyDescent="0.25">
      <c r="C2031" s="147"/>
      <c r="D2031" s="147"/>
      <c r="E2031" s="147"/>
      <c r="F2031" s="153"/>
      <c r="G2031" s="144">
        <f t="shared" si="66"/>
        <v>0</v>
      </c>
      <c r="H2031" s="120"/>
      <c r="I2031" s="144">
        <f t="shared" si="65"/>
        <v>0</v>
      </c>
    </row>
    <row r="2032" spans="3:9" x14ac:dyDescent="0.25">
      <c r="C2032" s="147"/>
      <c r="D2032" s="147"/>
      <c r="E2032" s="147"/>
      <c r="F2032" s="153"/>
      <c r="G2032" s="144">
        <f t="shared" si="66"/>
        <v>0</v>
      </c>
      <c r="H2032" s="120"/>
      <c r="I2032" s="144">
        <f t="shared" si="65"/>
        <v>0</v>
      </c>
    </row>
    <row r="2033" spans="3:9" x14ac:dyDescent="0.25">
      <c r="C2033" s="147"/>
      <c r="D2033" s="147"/>
      <c r="E2033" s="147"/>
      <c r="F2033" s="153"/>
      <c r="G2033" s="144">
        <f t="shared" si="66"/>
        <v>0</v>
      </c>
      <c r="H2033" s="120"/>
      <c r="I2033" s="144">
        <f t="shared" si="65"/>
        <v>0</v>
      </c>
    </row>
    <row r="2034" spans="3:9" x14ac:dyDescent="0.25">
      <c r="C2034" s="147"/>
      <c r="D2034" s="147"/>
      <c r="E2034" s="147"/>
      <c r="F2034" s="153"/>
      <c r="G2034" s="144">
        <f t="shared" si="66"/>
        <v>0</v>
      </c>
      <c r="H2034" s="120"/>
      <c r="I2034" s="144">
        <f t="shared" si="65"/>
        <v>0</v>
      </c>
    </row>
    <row r="2035" spans="3:9" x14ac:dyDescent="0.25">
      <c r="C2035" s="147"/>
      <c r="D2035" s="147"/>
      <c r="E2035" s="147"/>
      <c r="F2035" s="153"/>
      <c r="G2035" s="144">
        <f t="shared" si="66"/>
        <v>0</v>
      </c>
      <c r="H2035" s="120"/>
      <c r="I2035" s="144">
        <f t="shared" si="65"/>
        <v>0</v>
      </c>
    </row>
    <row r="2036" spans="3:9" x14ac:dyDescent="0.25">
      <c r="C2036" s="147"/>
      <c r="D2036" s="147"/>
      <c r="E2036" s="147"/>
      <c r="F2036" s="153"/>
      <c r="G2036" s="144">
        <f t="shared" si="66"/>
        <v>0</v>
      </c>
      <c r="H2036" s="120"/>
      <c r="I2036" s="144">
        <f t="shared" si="65"/>
        <v>0</v>
      </c>
    </row>
    <row r="2037" spans="3:9" x14ac:dyDescent="0.25">
      <c r="C2037" s="147"/>
      <c r="D2037" s="147"/>
      <c r="E2037" s="147"/>
      <c r="F2037" s="153"/>
      <c r="G2037" s="144">
        <f t="shared" si="66"/>
        <v>0</v>
      </c>
      <c r="H2037" s="120"/>
      <c r="I2037" s="144">
        <f t="shared" si="65"/>
        <v>0</v>
      </c>
    </row>
    <row r="2038" spans="3:9" x14ac:dyDescent="0.25">
      <c r="C2038" s="147"/>
      <c r="D2038" s="147"/>
      <c r="E2038" s="147"/>
      <c r="F2038" s="153"/>
      <c r="G2038" s="144">
        <f t="shared" si="66"/>
        <v>0</v>
      </c>
      <c r="H2038" s="120"/>
      <c r="I2038" s="144">
        <f t="shared" si="65"/>
        <v>0</v>
      </c>
    </row>
    <row r="2039" spans="3:9" x14ac:dyDescent="0.25">
      <c r="C2039" s="147"/>
      <c r="D2039" s="147"/>
      <c r="E2039" s="147"/>
      <c r="F2039" s="153"/>
      <c r="G2039" s="144">
        <f t="shared" si="66"/>
        <v>0</v>
      </c>
      <c r="H2039" s="120"/>
      <c r="I2039" s="144">
        <f t="shared" si="65"/>
        <v>0</v>
      </c>
    </row>
    <row r="2040" spans="3:9" x14ac:dyDescent="0.25">
      <c r="C2040" s="147"/>
      <c r="D2040" s="147"/>
      <c r="E2040" s="147"/>
      <c r="F2040" s="153"/>
      <c r="G2040" s="144">
        <f t="shared" si="66"/>
        <v>0</v>
      </c>
      <c r="H2040" s="120"/>
      <c r="I2040" s="144">
        <f t="shared" si="65"/>
        <v>0</v>
      </c>
    </row>
    <row r="2041" spans="3:9" x14ac:dyDescent="0.25">
      <c r="C2041" s="147"/>
      <c r="D2041" s="147"/>
      <c r="E2041" s="147"/>
      <c r="F2041" s="153"/>
      <c r="G2041" s="144">
        <f t="shared" si="66"/>
        <v>0</v>
      </c>
      <c r="H2041" s="120"/>
      <c r="I2041" s="144">
        <f t="shared" si="65"/>
        <v>0</v>
      </c>
    </row>
    <row r="2042" spans="3:9" x14ac:dyDescent="0.25">
      <c r="C2042" s="147"/>
      <c r="D2042" s="147"/>
      <c r="E2042" s="147"/>
      <c r="F2042" s="153"/>
      <c r="G2042" s="144">
        <f t="shared" si="66"/>
        <v>0</v>
      </c>
      <c r="H2042" s="120"/>
      <c r="I2042" s="144">
        <f t="shared" si="65"/>
        <v>0</v>
      </c>
    </row>
    <row r="2043" spans="3:9" x14ac:dyDescent="0.25">
      <c r="C2043" s="147"/>
      <c r="D2043" s="147"/>
      <c r="E2043" s="147"/>
      <c r="F2043" s="153"/>
      <c r="G2043" s="144">
        <f t="shared" si="66"/>
        <v>0</v>
      </c>
      <c r="H2043" s="120"/>
      <c r="I2043" s="144">
        <f t="shared" si="65"/>
        <v>0</v>
      </c>
    </row>
    <row r="2044" spans="3:9" x14ac:dyDescent="0.25">
      <c r="C2044" s="147"/>
      <c r="D2044" s="147"/>
      <c r="E2044" s="147"/>
      <c r="F2044" s="153"/>
      <c r="G2044" s="144">
        <f t="shared" si="66"/>
        <v>0</v>
      </c>
      <c r="H2044" s="120"/>
      <c r="I2044" s="144">
        <f t="shared" si="65"/>
        <v>0</v>
      </c>
    </row>
    <row r="2045" spans="3:9" x14ac:dyDescent="0.25">
      <c r="C2045" s="147"/>
      <c r="D2045" s="147"/>
      <c r="E2045" s="147"/>
      <c r="F2045" s="153"/>
      <c r="G2045" s="144">
        <f t="shared" si="66"/>
        <v>0</v>
      </c>
      <c r="H2045" s="120"/>
      <c r="I2045" s="144">
        <f t="shared" si="65"/>
        <v>0</v>
      </c>
    </row>
    <row r="2046" spans="3:9" x14ac:dyDescent="0.25">
      <c r="C2046" s="147"/>
      <c r="D2046" s="147"/>
      <c r="E2046" s="147"/>
      <c r="F2046" s="153"/>
      <c r="G2046" s="144">
        <f t="shared" si="66"/>
        <v>0</v>
      </c>
      <c r="H2046" s="120"/>
      <c r="I2046" s="144">
        <f t="shared" si="65"/>
        <v>0</v>
      </c>
    </row>
    <row r="2047" spans="3:9" x14ac:dyDescent="0.25">
      <c r="C2047" s="147"/>
      <c r="D2047" s="147"/>
      <c r="E2047" s="147"/>
      <c r="F2047" s="153"/>
      <c r="G2047" s="144">
        <f t="shared" si="66"/>
        <v>0</v>
      </c>
      <c r="H2047" s="120"/>
      <c r="I2047" s="144">
        <f t="shared" si="65"/>
        <v>0</v>
      </c>
    </row>
    <row r="2048" spans="3:9" x14ac:dyDescent="0.25">
      <c r="C2048" s="147"/>
      <c r="D2048" s="147"/>
      <c r="E2048" s="147"/>
      <c r="F2048" s="153"/>
      <c r="G2048" s="144">
        <f t="shared" si="66"/>
        <v>0</v>
      </c>
      <c r="H2048" s="120"/>
      <c r="I2048" s="144">
        <f t="shared" si="65"/>
        <v>0</v>
      </c>
    </row>
    <row r="2049" spans="3:9" x14ac:dyDescent="0.25">
      <c r="C2049" s="147"/>
      <c r="D2049" s="147"/>
      <c r="E2049" s="147"/>
      <c r="F2049" s="153"/>
      <c r="G2049" s="144">
        <f t="shared" si="66"/>
        <v>0</v>
      </c>
      <c r="H2049" s="120"/>
      <c r="I2049" s="144">
        <f t="shared" si="65"/>
        <v>0</v>
      </c>
    </row>
    <row r="2050" spans="3:9" x14ac:dyDescent="0.25">
      <c r="C2050" s="147"/>
      <c r="D2050" s="147"/>
      <c r="E2050" s="147"/>
      <c r="F2050" s="153"/>
      <c r="G2050" s="144">
        <f t="shared" si="66"/>
        <v>0</v>
      </c>
      <c r="H2050" s="120"/>
      <c r="I2050" s="144">
        <f t="shared" si="65"/>
        <v>0</v>
      </c>
    </row>
    <row r="2051" spans="3:9" x14ac:dyDescent="0.25">
      <c r="C2051" s="147"/>
      <c r="D2051" s="147"/>
      <c r="E2051" s="147"/>
      <c r="F2051" s="153"/>
      <c r="G2051" s="144">
        <f t="shared" si="66"/>
        <v>0</v>
      </c>
      <c r="H2051" s="120"/>
      <c r="I2051" s="144">
        <f t="shared" si="65"/>
        <v>0</v>
      </c>
    </row>
    <row r="2052" spans="3:9" x14ac:dyDescent="0.25">
      <c r="C2052" s="147"/>
      <c r="D2052" s="147"/>
      <c r="E2052" s="147"/>
      <c r="F2052" s="153"/>
      <c r="G2052" s="144">
        <f t="shared" si="66"/>
        <v>0</v>
      </c>
      <c r="H2052" s="120"/>
      <c r="I2052" s="144">
        <f t="shared" si="65"/>
        <v>0</v>
      </c>
    </row>
    <row r="2053" spans="3:9" x14ac:dyDescent="0.25">
      <c r="C2053" s="147"/>
      <c r="D2053" s="147"/>
      <c r="E2053" s="147"/>
      <c r="F2053" s="153"/>
      <c r="G2053" s="144">
        <f t="shared" si="66"/>
        <v>0</v>
      </c>
      <c r="H2053" s="120"/>
      <c r="I2053" s="144">
        <f t="shared" si="65"/>
        <v>0</v>
      </c>
    </row>
    <row r="2054" spans="3:9" x14ac:dyDescent="0.25">
      <c r="C2054" s="147"/>
      <c r="D2054" s="147"/>
      <c r="E2054" s="147"/>
      <c r="F2054" s="153"/>
      <c r="G2054" s="144">
        <f t="shared" si="66"/>
        <v>0</v>
      </c>
      <c r="H2054" s="120"/>
      <c r="I2054" s="144">
        <f t="shared" si="65"/>
        <v>0</v>
      </c>
    </row>
    <row r="2055" spans="3:9" x14ac:dyDescent="0.25">
      <c r="C2055" s="147"/>
      <c r="D2055" s="147"/>
      <c r="E2055" s="147"/>
      <c r="F2055" s="153"/>
      <c r="G2055" s="144">
        <f t="shared" si="66"/>
        <v>0</v>
      </c>
      <c r="H2055" s="120"/>
      <c r="I2055" s="144">
        <f t="shared" si="65"/>
        <v>0</v>
      </c>
    </row>
    <row r="2056" spans="3:9" x14ac:dyDescent="0.25">
      <c r="C2056" s="147"/>
      <c r="D2056" s="147"/>
      <c r="E2056" s="147"/>
      <c r="F2056" s="153"/>
      <c r="G2056" s="144">
        <f t="shared" si="66"/>
        <v>0</v>
      </c>
      <c r="H2056" s="120"/>
      <c r="I2056" s="144">
        <f t="shared" si="65"/>
        <v>0</v>
      </c>
    </row>
    <row r="2057" spans="3:9" x14ac:dyDescent="0.25">
      <c r="C2057" s="147"/>
      <c r="D2057" s="147"/>
      <c r="E2057" s="147"/>
      <c r="F2057" s="153"/>
      <c r="G2057" s="144">
        <f t="shared" ref="G2057:G2088" si="67">+E2057*F2057</f>
        <v>0</v>
      </c>
      <c r="H2057" s="120"/>
      <c r="I2057" s="144">
        <f t="shared" si="65"/>
        <v>0</v>
      </c>
    </row>
    <row r="2058" spans="3:9" x14ac:dyDescent="0.25">
      <c r="C2058" s="147"/>
      <c r="D2058" s="147"/>
      <c r="E2058" s="147"/>
      <c r="F2058" s="153"/>
      <c r="G2058" s="144">
        <f t="shared" si="67"/>
        <v>0</v>
      </c>
      <c r="H2058" s="120"/>
      <c r="I2058" s="144">
        <f t="shared" ref="I2058:I2121" si="68">+G2058-H2058</f>
        <v>0</v>
      </c>
    </row>
    <row r="2059" spans="3:9" x14ac:dyDescent="0.25">
      <c r="C2059" s="147"/>
      <c r="D2059" s="147"/>
      <c r="E2059" s="147"/>
      <c r="F2059" s="153"/>
      <c r="G2059" s="144">
        <f t="shared" si="67"/>
        <v>0</v>
      </c>
      <c r="H2059" s="120"/>
      <c r="I2059" s="144">
        <f t="shared" si="68"/>
        <v>0</v>
      </c>
    </row>
    <row r="2060" spans="3:9" x14ac:dyDescent="0.25">
      <c r="C2060" s="147"/>
      <c r="D2060" s="147"/>
      <c r="E2060" s="147"/>
      <c r="F2060" s="153"/>
      <c r="G2060" s="144">
        <f t="shared" si="67"/>
        <v>0</v>
      </c>
      <c r="H2060" s="120"/>
      <c r="I2060" s="144">
        <f t="shared" si="68"/>
        <v>0</v>
      </c>
    </row>
    <row r="2061" spans="3:9" x14ac:dyDescent="0.25">
      <c r="C2061" s="147"/>
      <c r="D2061" s="147"/>
      <c r="E2061" s="147"/>
      <c r="F2061" s="153"/>
      <c r="G2061" s="144">
        <f t="shared" si="67"/>
        <v>0</v>
      </c>
      <c r="H2061" s="120"/>
      <c r="I2061" s="144">
        <f t="shared" si="68"/>
        <v>0</v>
      </c>
    </row>
    <row r="2062" spans="3:9" x14ac:dyDescent="0.25">
      <c r="C2062" s="147"/>
      <c r="D2062" s="147"/>
      <c r="E2062" s="147"/>
      <c r="F2062" s="153"/>
      <c r="G2062" s="144">
        <f t="shared" si="67"/>
        <v>0</v>
      </c>
      <c r="H2062" s="120"/>
      <c r="I2062" s="144">
        <f t="shared" si="68"/>
        <v>0</v>
      </c>
    </row>
    <row r="2063" spans="3:9" x14ac:dyDescent="0.25">
      <c r="C2063" s="147"/>
      <c r="D2063" s="147"/>
      <c r="E2063" s="147"/>
      <c r="F2063" s="153"/>
      <c r="G2063" s="144">
        <f t="shared" si="67"/>
        <v>0</v>
      </c>
      <c r="H2063" s="120"/>
      <c r="I2063" s="144">
        <f t="shared" si="68"/>
        <v>0</v>
      </c>
    </row>
    <row r="2064" spans="3:9" x14ac:dyDescent="0.25">
      <c r="C2064" s="147"/>
      <c r="D2064" s="147"/>
      <c r="E2064" s="147"/>
      <c r="F2064" s="153"/>
      <c r="G2064" s="144">
        <f t="shared" si="67"/>
        <v>0</v>
      </c>
      <c r="H2064" s="120"/>
      <c r="I2064" s="144">
        <f t="shared" si="68"/>
        <v>0</v>
      </c>
    </row>
    <row r="2065" spans="3:9" x14ac:dyDescent="0.25">
      <c r="C2065" s="147"/>
      <c r="D2065" s="147"/>
      <c r="E2065" s="147"/>
      <c r="F2065" s="153"/>
      <c r="G2065" s="144">
        <f t="shared" si="67"/>
        <v>0</v>
      </c>
      <c r="H2065" s="120"/>
      <c r="I2065" s="144">
        <f t="shared" si="68"/>
        <v>0</v>
      </c>
    </row>
    <row r="2066" spans="3:9" x14ac:dyDescent="0.25">
      <c r="C2066" s="147"/>
      <c r="D2066" s="147"/>
      <c r="E2066" s="147"/>
      <c r="F2066" s="153"/>
      <c r="G2066" s="144">
        <f t="shared" si="67"/>
        <v>0</v>
      </c>
      <c r="H2066" s="120"/>
      <c r="I2066" s="144">
        <f t="shared" si="68"/>
        <v>0</v>
      </c>
    </row>
    <row r="2067" spans="3:9" x14ac:dyDescent="0.25">
      <c r="C2067" s="147"/>
      <c r="D2067" s="147"/>
      <c r="E2067" s="147"/>
      <c r="F2067" s="153"/>
      <c r="G2067" s="144">
        <f t="shared" si="67"/>
        <v>0</v>
      </c>
      <c r="H2067" s="120"/>
      <c r="I2067" s="144">
        <f t="shared" si="68"/>
        <v>0</v>
      </c>
    </row>
    <row r="2068" spans="3:9" x14ac:dyDescent="0.25">
      <c r="C2068" s="147"/>
      <c r="D2068" s="147"/>
      <c r="E2068" s="147"/>
      <c r="F2068" s="153"/>
      <c r="G2068" s="144">
        <f t="shared" si="67"/>
        <v>0</v>
      </c>
      <c r="H2068" s="120"/>
      <c r="I2068" s="144">
        <f t="shared" si="68"/>
        <v>0</v>
      </c>
    </row>
    <row r="2069" spans="3:9" x14ac:dyDescent="0.25">
      <c r="C2069" s="147"/>
      <c r="D2069" s="147"/>
      <c r="E2069" s="147"/>
      <c r="F2069" s="153"/>
      <c r="G2069" s="144">
        <f t="shared" si="67"/>
        <v>0</v>
      </c>
      <c r="H2069" s="120"/>
      <c r="I2069" s="144">
        <f t="shared" si="68"/>
        <v>0</v>
      </c>
    </row>
    <row r="2070" spans="3:9" x14ac:dyDescent="0.25">
      <c r="C2070" s="147"/>
      <c r="D2070" s="147"/>
      <c r="E2070" s="147"/>
      <c r="F2070" s="153"/>
      <c r="G2070" s="144">
        <f t="shared" si="67"/>
        <v>0</v>
      </c>
      <c r="H2070" s="120"/>
      <c r="I2070" s="144">
        <f t="shared" si="68"/>
        <v>0</v>
      </c>
    </row>
    <row r="2071" spans="3:9" x14ac:dyDescent="0.25">
      <c r="C2071" s="147"/>
      <c r="D2071" s="147"/>
      <c r="E2071" s="147"/>
      <c r="F2071" s="153"/>
      <c r="G2071" s="144">
        <f t="shared" si="67"/>
        <v>0</v>
      </c>
      <c r="H2071" s="120"/>
      <c r="I2071" s="144">
        <f t="shared" si="68"/>
        <v>0</v>
      </c>
    </row>
    <row r="2072" spans="3:9" x14ac:dyDescent="0.25">
      <c r="C2072" s="147"/>
      <c r="D2072" s="147"/>
      <c r="E2072" s="147"/>
      <c r="F2072" s="153"/>
      <c r="G2072" s="144">
        <f t="shared" si="67"/>
        <v>0</v>
      </c>
      <c r="H2072" s="120"/>
      <c r="I2072" s="144">
        <f t="shared" si="68"/>
        <v>0</v>
      </c>
    </row>
    <row r="2073" spans="3:9" x14ac:dyDescent="0.25">
      <c r="C2073" s="147"/>
      <c r="D2073" s="147"/>
      <c r="E2073" s="147"/>
      <c r="F2073" s="153"/>
      <c r="G2073" s="144">
        <f t="shared" si="67"/>
        <v>0</v>
      </c>
      <c r="H2073" s="120"/>
      <c r="I2073" s="144">
        <f t="shared" si="68"/>
        <v>0</v>
      </c>
    </row>
    <row r="2074" spans="3:9" x14ac:dyDescent="0.25">
      <c r="C2074" s="147"/>
      <c r="D2074" s="147"/>
      <c r="E2074" s="147"/>
      <c r="F2074" s="153"/>
      <c r="G2074" s="144">
        <f t="shared" si="67"/>
        <v>0</v>
      </c>
      <c r="H2074" s="120"/>
      <c r="I2074" s="144">
        <f t="shared" si="68"/>
        <v>0</v>
      </c>
    </row>
    <row r="2075" spans="3:9" x14ac:dyDescent="0.25">
      <c r="C2075" s="147"/>
      <c r="D2075" s="147"/>
      <c r="E2075" s="147"/>
      <c r="F2075" s="153"/>
      <c r="G2075" s="144">
        <f t="shared" si="67"/>
        <v>0</v>
      </c>
      <c r="H2075" s="120"/>
      <c r="I2075" s="144">
        <f t="shared" si="68"/>
        <v>0</v>
      </c>
    </row>
    <row r="2076" spans="3:9" x14ac:dyDescent="0.25">
      <c r="C2076" s="147"/>
      <c r="D2076" s="147"/>
      <c r="E2076" s="147"/>
      <c r="F2076" s="153"/>
      <c r="G2076" s="144">
        <f t="shared" si="67"/>
        <v>0</v>
      </c>
      <c r="H2076" s="120"/>
      <c r="I2076" s="144">
        <f t="shared" si="68"/>
        <v>0</v>
      </c>
    </row>
    <row r="2077" spans="3:9" x14ac:dyDescent="0.25">
      <c r="C2077" s="147"/>
      <c r="D2077" s="147"/>
      <c r="E2077" s="147"/>
      <c r="F2077" s="153"/>
      <c r="G2077" s="144">
        <f t="shared" si="67"/>
        <v>0</v>
      </c>
      <c r="H2077" s="120"/>
      <c r="I2077" s="144">
        <f t="shared" si="68"/>
        <v>0</v>
      </c>
    </row>
    <row r="2078" spans="3:9" x14ac:dyDescent="0.25">
      <c r="C2078" s="147"/>
      <c r="D2078" s="147"/>
      <c r="E2078" s="147"/>
      <c r="F2078" s="153"/>
      <c r="G2078" s="144">
        <f t="shared" si="67"/>
        <v>0</v>
      </c>
      <c r="H2078" s="120"/>
      <c r="I2078" s="144">
        <f t="shared" si="68"/>
        <v>0</v>
      </c>
    </row>
    <row r="2079" spans="3:9" x14ac:dyDescent="0.25">
      <c r="C2079" s="147"/>
      <c r="D2079" s="147"/>
      <c r="E2079" s="147"/>
      <c r="F2079" s="153"/>
      <c r="G2079" s="144">
        <f t="shared" si="67"/>
        <v>0</v>
      </c>
      <c r="H2079" s="120"/>
      <c r="I2079" s="144">
        <f t="shared" si="68"/>
        <v>0</v>
      </c>
    </row>
    <row r="2080" spans="3:9" x14ac:dyDescent="0.25">
      <c r="C2080" s="147"/>
      <c r="D2080" s="147"/>
      <c r="E2080" s="147"/>
      <c r="F2080" s="153"/>
      <c r="G2080" s="144">
        <f t="shared" si="67"/>
        <v>0</v>
      </c>
      <c r="H2080" s="120"/>
      <c r="I2080" s="144">
        <f t="shared" si="68"/>
        <v>0</v>
      </c>
    </row>
    <row r="2081" spans="3:9" x14ac:dyDescent="0.25">
      <c r="C2081" s="147"/>
      <c r="D2081" s="147"/>
      <c r="E2081" s="147"/>
      <c r="F2081" s="153"/>
      <c r="G2081" s="144">
        <f t="shared" si="67"/>
        <v>0</v>
      </c>
      <c r="H2081" s="120"/>
      <c r="I2081" s="144">
        <f t="shared" si="68"/>
        <v>0</v>
      </c>
    </row>
    <row r="2082" spans="3:9" x14ac:dyDescent="0.25">
      <c r="C2082" s="147"/>
      <c r="D2082" s="147"/>
      <c r="E2082" s="147"/>
      <c r="F2082" s="153"/>
      <c r="G2082" s="144">
        <f t="shared" si="67"/>
        <v>0</v>
      </c>
      <c r="H2082" s="120"/>
      <c r="I2082" s="144">
        <f t="shared" si="68"/>
        <v>0</v>
      </c>
    </row>
    <row r="2083" spans="3:9" x14ac:dyDescent="0.25">
      <c r="C2083" s="147"/>
      <c r="D2083" s="147"/>
      <c r="E2083" s="147"/>
      <c r="F2083" s="153"/>
      <c r="G2083" s="144">
        <f t="shared" si="67"/>
        <v>0</v>
      </c>
      <c r="H2083" s="120"/>
      <c r="I2083" s="144">
        <f t="shared" si="68"/>
        <v>0</v>
      </c>
    </row>
    <row r="2084" spans="3:9" x14ac:dyDescent="0.25">
      <c r="C2084" s="147"/>
      <c r="D2084" s="147"/>
      <c r="E2084" s="147"/>
      <c r="F2084" s="153"/>
      <c r="G2084" s="144">
        <f t="shared" si="67"/>
        <v>0</v>
      </c>
      <c r="H2084" s="120"/>
      <c r="I2084" s="144">
        <f t="shared" si="68"/>
        <v>0</v>
      </c>
    </row>
    <row r="2085" spans="3:9" x14ac:dyDescent="0.25">
      <c r="C2085" s="147"/>
      <c r="D2085" s="147"/>
      <c r="E2085" s="147"/>
      <c r="F2085" s="153"/>
      <c r="G2085" s="144">
        <f t="shared" si="67"/>
        <v>0</v>
      </c>
      <c r="H2085" s="120"/>
      <c r="I2085" s="144">
        <f t="shared" si="68"/>
        <v>0</v>
      </c>
    </row>
    <row r="2086" spans="3:9" x14ac:dyDescent="0.25">
      <c r="C2086" s="147"/>
      <c r="D2086" s="147"/>
      <c r="E2086" s="147"/>
      <c r="F2086" s="153"/>
      <c r="G2086" s="144">
        <f t="shared" si="67"/>
        <v>0</v>
      </c>
      <c r="H2086" s="120"/>
      <c r="I2086" s="144">
        <f t="shared" si="68"/>
        <v>0</v>
      </c>
    </row>
    <row r="2087" spans="3:9" x14ac:dyDescent="0.25">
      <c r="C2087" s="147"/>
      <c r="D2087" s="147"/>
      <c r="E2087" s="147"/>
      <c r="F2087" s="153"/>
      <c r="G2087" s="144">
        <f t="shared" si="67"/>
        <v>0</v>
      </c>
      <c r="H2087" s="120"/>
      <c r="I2087" s="144">
        <f t="shared" si="68"/>
        <v>0</v>
      </c>
    </row>
    <row r="2088" spans="3:9" x14ac:dyDescent="0.25">
      <c r="C2088" s="147"/>
      <c r="D2088" s="147"/>
      <c r="E2088" s="147"/>
      <c r="F2088" s="153"/>
      <c r="G2088" s="144">
        <f t="shared" si="67"/>
        <v>0</v>
      </c>
      <c r="H2088" s="120"/>
      <c r="I2088" s="144">
        <f t="shared" si="68"/>
        <v>0</v>
      </c>
    </row>
    <row r="2089" spans="3:9" x14ac:dyDescent="0.25">
      <c r="C2089" s="147"/>
      <c r="D2089" s="147"/>
      <c r="E2089" s="147"/>
      <c r="F2089" s="153"/>
      <c r="G2089" s="144">
        <f t="shared" ref="G2089:G2120" si="69">+E2089*F2089</f>
        <v>0</v>
      </c>
      <c r="H2089" s="120"/>
      <c r="I2089" s="144">
        <f t="shared" si="68"/>
        <v>0</v>
      </c>
    </row>
    <row r="2090" spans="3:9" x14ac:dyDescent="0.25">
      <c r="C2090" s="147"/>
      <c r="D2090" s="147"/>
      <c r="E2090" s="147"/>
      <c r="F2090" s="153"/>
      <c r="G2090" s="144">
        <f t="shared" si="69"/>
        <v>0</v>
      </c>
      <c r="H2090" s="120"/>
      <c r="I2090" s="144">
        <f t="shared" si="68"/>
        <v>0</v>
      </c>
    </row>
    <row r="2091" spans="3:9" x14ac:dyDescent="0.25">
      <c r="C2091" s="147"/>
      <c r="D2091" s="147"/>
      <c r="E2091" s="147"/>
      <c r="F2091" s="153"/>
      <c r="G2091" s="144">
        <f t="shared" si="69"/>
        <v>0</v>
      </c>
      <c r="H2091" s="120"/>
      <c r="I2091" s="144">
        <f t="shared" si="68"/>
        <v>0</v>
      </c>
    </row>
    <row r="2092" spans="3:9" x14ac:dyDescent="0.25">
      <c r="C2092" s="147"/>
      <c r="D2092" s="147"/>
      <c r="E2092" s="147"/>
      <c r="F2092" s="153"/>
      <c r="G2092" s="144">
        <f t="shared" si="69"/>
        <v>0</v>
      </c>
      <c r="H2092" s="120"/>
      <c r="I2092" s="144">
        <f t="shared" si="68"/>
        <v>0</v>
      </c>
    </row>
    <row r="2093" spans="3:9" x14ac:dyDescent="0.25">
      <c r="C2093" s="147"/>
      <c r="D2093" s="147"/>
      <c r="E2093" s="147"/>
      <c r="F2093" s="153"/>
      <c r="G2093" s="144">
        <f t="shared" si="69"/>
        <v>0</v>
      </c>
      <c r="H2093" s="120"/>
      <c r="I2093" s="144">
        <f t="shared" si="68"/>
        <v>0</v>
      </c>
    </row>
    <row r="2094" spans="3:9" x14ac:dyDescent="0.25">
      <c r="C2094" s="147"/>
      <c r="D2094" s="147"/>
      <c r="E2094" s="147"/>
      <c r="F2094" s="153"/>
      <c r="G2094" s="144">
        <f t="shared" si="69"/>
        <v>0</v>
      </c>
      <c r="H2094" s="120"/>
      <c r="I2094" s="144">
        <f t="shared" si="68"/>
        <v>0</v>
      </c>
    </row>
    <row r="2095" spans="3:9" x14ac:dyDescent="0.25">
      <c r="C2095" s="147"/>
      <c r="D2095" s="147"/>
      <c r="E2095" s="147"/>
      <c r="F2095" s="153"/>
      <c r="G2095" s="144">
        <f t="shared" si="69"/>
        <v>0</v>
      </c>
      <c r="H2095" s="120"/>
      <c r="I2095" s="144">
        <f t="shared" si="68"/>
        <v>0</v>
      </c>
    </row>
    <row r="2096" spans="3:9" x14ac:dyDescent="0.25">
      <c r="C2096" s="147"/>
      <c r="D2096" s="147"/>
      <c r="E2096" s="147"/>
      <c r="F2096" s="153"/>
      <c r="G2096" s="144">
        <f t="shared" si="69"/>
        <v>0</v>
      </c>
      <c r="H2096" s="120"/>
      <c r="I2096" s="144">
        <f t="shared" si="68"/>
        <v>0</v>
      </c>
    </row>
    <row r="2097" spans="3:9" x14ac:dyDescent="0.25">
      <c r="C2097" s="147"/>
      <c r="D2097" s="147"/>
      <c r="E2097" s="147"/>
      <c r="F2097" s="153"/>
      <c r="G2097" s="144">
        <f t="shared" si="69"/>
        <v>0</v>
      </c>
      <c r="H2097" s="120"/>
      <c r="I2097" s="144">
        <f t="shared" si="68"/>
        <v>0</v>
      </c>
    </row>
    <row r="2098" spans="3:9" x14ac:dyDescent="0.25">
      <c r="C2098" s="147"/>
      <c r="D2098" s="147"/>
      <c r="E2098" s="147"/>
      <c r="F2098" s="153"/>
      <c r="G2098" s="144">
        <f t="shared" si="69"/>
        <v>0</v>
      </c>
      <c r="H2098" s="120"/>
      <c r="I2098" s="144">
        <f t="shared" si="68"/>
        <v>0</v>
      </c>
    </row>
    <row r="2099" spans="3:9" x14ac:dyDescent="0.25">
      <c r="C2099" s="147"/>
      <c r="D2099" s="147"/>
      <c r="E2099" s="147"/>
      <c r="F2099" s="153"/>
      <c r="G2099" s="144">
        <f t="shared" si="69"/>
        <v>0</v>
      </c>
      <c r="H2099" s="120"/>
      <c r="I2099" s="144">
        <f t="shared" si="68"/>
        <v>0</v>
      </c>
    </row>
    <row r="2100" spans="3:9" x14ac:dyDescent="0.25">
      <c r="C2100" s="147"/>
      <c r="D2100" s="147"/>
      <c r="E2100" s="147"/>
      <c r="F2100" s="153"/>
      <c r="G2100" s="144">
        <f t="shared" si="69"/>
        <v>0</v>
      </c>
      <c r="H2100" s="120"/>
      <c r="I2100" s="144">
        <f t="shared" si="68"/>
        <v>0</v>
      </c>
    </row>
    <row r="2101" spans="3:9" x14ac:dyDescent="0.25">
      <c r="C2101" s="147"/>
      <c r="D2101" s="147"/>
      <c r="E2101" s="147"/>
      <c r="F2101" s="153"/>
      <c r="G2101" s="144">
        <f t="shared" si="69"/>
        <v>0</v>
      </c>
      <c r="H2101" s="120"/>
      <c r="I2101" s="144">
        <f t="shared" si="68"/>
        <v>0</v>
      </c>
    </row>
    <row r="2102" spans="3:9" x14ac:dyDescent="0.25">
      <c r="C2102" s="147"/>
      <c r="D2102" s="147"/>
      <c r="E2102" s="147"/>
      <c r="F2102" s="153"/>
      <c r="G2102" s="144">
        <f t="shared" si="69"/>
        <v>0</v>
      </c>
      <c r="H2102" s="120"/>
      <c r="I2102" s="144">
        <f t="shared" si="68"/>
        <v>0</v>
      </c>
    </row>
    <row r="2103" spans="3:9" x14ac:dyDescent="0.25">
      <c r="C2103" s="147"/>
      <c r="D2103" s="147"/>
      <c r="E2103" s="147"/>
      <c r="F2103" s="153"/>
      <c r="G2103" s="144">
        <f t="shared" si="69"/>
        <v>0</v>
      </c>
      <c r="H2103" s="120"/>
      <c r="I2103" s="144">
        <f t="shared" si="68"/>
        <v>0</v>
      </c>
    </row>
    <row r="2104" spans="3:9" x14ac:dyDescent="0.25">
      <c r="C2104" s="147"/>
      <c r="D2104" s="147"/>
      <c r="E2104" s="147"/>
      <c r="F2104" s="153"/>
      <c r="G2104" s="144">
        <f t="shared" si="69"/>
        <v>0</v>
      </c>
      <c r="H2104" s="120"/>
      <c r="I2104" s="144">
        <f t="shared" si="68"/>
        <v>0</v>
      </c>
    </row>
    <row r="2105" spans="3:9" x14ac:dyDescent="0.25">
      <c r="C2105" s="147"/>
      <c r="D2105" s="147"/>
      <c r="E2105" s="147"/>
      <c r="F2105" s="153"/>
      <c r="G2105" s="144">
        <f t="shared" si="69"/>
        <v>0</v>
      </c>
      <c r="H2105" s="120"/>
      <c r="I2105" s="144">
        <f t="shared" si="68"/>
        <v>0</v>
      </c>
    </row>
    <row r="2106" spans="3:9" x14ac:dyDescent="0.25">
      <c r="C2106" s="147"/>
      <c r="D2106" s="147"/>
      <c r="E2106" s="147"/>
      <c r="F2106" s="153"/>
      <c r="G2106" s="144">
        <f t="shared" si="69"/>
        <v>0</v>
      </c>
      <c r="H2106" s="120"/>
      <c r="I2106" s="144">
        <f t="shared" si="68"/>
        <v>0</v>
      </c>
    </row>
    <row r="2107" spans="3:9" x14ac:dyDescent="0.25">
      <c r="C2107" s="147"/>
      <c r="D2107" s="147"/>
      <c r="E2107" s="147"/>
      <c r="F2107" s="153"/>
      <c r="G2107" s="144">
        <f t="shared" si="69"/>
        <v>0</v>
      </c>
      <c r="H2107" s="120"/>
      <c r="I2107" s="144">
        <f t="shared" si="68"/>
        <v>0</v>
      </c>
    </row>
    <row r="2108" spans="3:9" x14ac:dyDescent="0.25">
      <c r="C2108" s="147"/>
      <c r="D2108" s="147"/>
      <c r="E2108" s="147"/>
      <c r="F2108" s="153"/>
      <c r="G2108" s="144">
        <f t="shared" si="69"/>
        <v>0</v>
      </c>
      <c r="H2108" s="120"/>
      <c r="I2108" s="144">
        <f t="shared" si="68"/>
        <v>0</v>
      </c>
    </row>
    <row r="2109" spans="3:9" x14ac:dyDescent="0.25">
      <c r="C2109" s="147"/>
      <c r="D2109" s="147"/>
      <c r="E2109" s="147"/>
      <c r="F2109" s="153"/>
      <c r="G2109" s="144">
        <f t="shared" si="69"/>
        <v>0</v>
      </c>
      <c r="H2109" s="120"/>
      <c r="I2109" s="144">
        <f t="shared" si="68"/>
        <v>0</v>
      </c>
    </row>
    <row r="2110" spans="3:9" x14ac:dyDescent="0.25">
      <c r="C2110" s="147"/>
      <c r="D2110" s="147"/>
      <c r="E2110" s="147"/>
      <c r="F2110" s="153"/>
      <c r="G2110" s="144">
        <f t="shared" si="69"/>
        <v>0</v>
      </c>
      <c r="H2110" s="120"/>
      <c r="I2110" s="144">
        <f t="shared" si="68"/>
        <v>0</v>
      </c>
    </row>
    <row r="2111" spans="3:9" x14ac:dyDescent="0.25">
      <c r="C2111" s="147"/>
      <c r="D2111" s="147"/>
      <c r="E2111" s="147"/>
      <c r="F2111" s="153"/>
      <c r="G2111" s="144">
        <f t="shared" si="69"/>
        <v>0</v>
      </c>
      <c r="H2111" s="120"/>
      <c r="I2111" s="144">
        <f t="shared" si="68"/>
        <v>0</v>
      </c>
    </row>
    <row r="2112" spans="3:9" x14ac:dyDescent="0.25">
      <c r="C2112" s="147"/>
      <c r="D2112" s="147"/>
      <c r="E2112" s="147"/>
      <c r="F2112" s="153"/>
      <c r="G2112" s="144">
        <f t="shared" si="69"/>
        <v>0</v>
      </c>
      <c r="H2112" s="120"/>
      <c r="I2112" s="144">
        <f t="shared" si="68"/>
        <v>0</v>
      </c>
    </row>
    <row r="2113" spans="3:9" x14ac:dyDescent="0.25">
      <c r="C2113" s="147"/>
      <c r="D2113" s="147"/>
      <c r="E2113" s="147"/>
      <c r="F2113" s="153"/>
      <c r="G2113" s="144">
        <f t="shared" si="69"/>
        <v>0</v>
      </c>
      <c r="H2113" s="120"/>
      <c r="I2113" s="144">
        <f t="shared" si="68"/>
        <v>0</v>
      </c>
    </row>
    <row r="2114" spans="3:9" x14ac:dyDescent="0.25">
      <c r="C2114" s="147"/>
      <c r="D2114" s="147"/>
      <c r="E2114" s="147"/>
      <c r="F2114" s="153"/>
      <c r="G2114" s="144">
        <f t="shared" si="69"/>
        <v>0</v>
      </c>
      <c r="H2114" s="120"/>
      <c r="I2114" s="144">
        <f t="shared" si="68"/>
        <v>0</v>
      </c>
    </row>
    <row r="2115" spans="3:9" x14ac:dyDescent="0.25">
      <c r="C2115" s="147"/>
      <c r="D2115" s="147"/>
      <c r="E2115" s="147"/>
      <c r="F2115" s="153"/>
      <c r="G2115" s="144">
        <f t="shared" si="69"/>
        <v>0</v>
      </c>
      <c r="H2115" s="120"/>
      <c r="I2115" s="144">
        <f t="shared" si="68"/>
        <v>0</v>
      </c>
    </row>
    <row r="2116" spans="3:9" x14ac:dyDescent="0.25">
      <c r="C2116" s="147"/>
      <c r="D2116" s="147"/>
      <c r="E2116" s="147"/>
      <c r="F2116" s="153"/>
      <c r="G2116" s="144">
        <f t="shared" si="69"/>
        <v>0</v>
      </c>
      <c r="H2116" s="120"/>
      <c r="I2116" s="144">
        <f t="shared" si="68"/>
        <v>0</v>
      </c>
    </row>
    <row r="2117" spans="3:9" x14ac:dyDescent="0.25">
      <c r="C2117" s="147"/>
      <c r="D2117" s="147"/>
      <c r="E2117" s="147"/>
      <c r="F2117" s="153"/>
      <c r="G2117" s="144">
        <f t="shared" si="69"/>
        <v>0</v>
      </c>
      <c r="H2117" s="120"/>
      <c r="I2117" s="144">
        <f t="shared" si="68"/>
        <v>0</v>
      </c>
    </row>
    <row r="2118" spans="3:9" x14ac:dyDescent="0.25">
      <c r="C2118" s="147"/>
      <c r="D2118" s="147"/>
      <c r="E2118" s="147"/>
      <c r="F2118" s="153"/>
      <c r="G2118" s="144">
        <f t="shared" si="69"/>
        <v>0</v>
      </c>
      <c r="H2118" s="120"/>
      <c r="I2118" s="144">
        <f t="shared" si="68"/>
        <v>0</v>
      </c>
    </row>
    <row r="2119" spans="3:9" x14ac:dyDescent="0.25">
      <c r="C2119" s="147"/>
      <c r="D2119" s="147"/>
      <c r="E2119" s="147"/>
      <c r="F2119" s="153"/>
      <c r="G2119" s="144">
        <f t="shared" si="69"/>
        <v>0</v>
      </c>
      <c r="H2119" s="120"/>
      <c r="I2119" s="144">
        <f t="shared" si="68"/>
        <v>0</v>
      </c>
    </row>
    <row r="2120" spans="3:9" x14ac:dyDescent="0.25">
      <c r="C2120" s="147"/>
      <c r="D2120" s="147"/>
      <c r="E2120" s="147"/>
      <c r="F2120" s="153"/>
      <c r="G2120" s="144">
        <f t="shared" si="69"/>
        <v>0</v>
      </c>
      <c r="H2120" s="120"/>
      <c r="I2120" s="144">
        <f t="shared" si="68"/>
        <v>0</v>
      </c>
    </row>
    <row r="2121" spans="3:9" x14ac:dyDescent="0.25">
      <c r="C2121" s="147"/>
      <c r="D2121" s="147"/>
      <c r="E2121" s="147"/>
      <c r="F2121" s="153"/>
      <c r="G2121" s="144">
        <f t="shared" ref="G2121:G2142" si="70">+E2121*F2121</f>
        <v>0</v>
      </c>
      <c r="H2121" s="120"/>
      <c r="I2121" s="144">
        <f t="shared" si="68"/>
        <v>0</v>
      </c>
    </row>
    <row r="2122" spans="3:9" x14ac:dyDescent="0.25">
      <c r="C2122" s="147"/>
      <c r="D2122" s="147"/>
      <c r="E2122" s="147"/>
      <c r="F2122" s="153"/>
      <c r="G2122" s="144">
        <f t="shared" si="70"/>
        <v>0</v>
      </c>
      <c r="H2122" s="120"/>
      <c r="I2122" s="144">
        <f t="shared" ref="I2122:I2142" si="71">+G2122-H2122</f>
        <v>0</v>
      </c>
    </row>
    <row r="2123" spans="3:9" x14ac:dyDescent="0.25">
      <c r="C2123" s="147"/>
      <c r="D2123" s="147"/>
      <c r="E2123" s="147"/>
      <c r="F2123" s="153"/>
      <c r="G2123" s="144">
        <f t="shared" si="70"/>
        <v>0</v>
      </c>
      <c r="H2123" s="120"/>
      <c r="I2123" s="144">
        <f t="shared" si="71"/>
        <v>0</v>
      </c>
    </row>
    <row r="2124" spans="3:9" x14ac:dyDescent="0.25">
      <c r="C2124" s="147"/>
      <c r="D2124" s="147"/>
      <c r="E2124" s="147"/>
      <c r="F2124" s="153"/>
      <c r="G2124" s="144">
        <f t="shared" si="70"/>
        <v>0</v>
      </c>
      <c r="H2124" s="120"/>
      <c r="I2124" s="144">
        <f t="shared" si="71"/>
        <v>0</v>
      </c>
    </row>
    <row r="2125" spans="3:9" x14ac:dyDescent="0.25">
      <c r="C2125" s="147"/>
      <c r="D2125" s="147"/>
      <c r="E2125" s="147"/>
      <c r="F2125" s="153"/>
      <c r="G2125" s="144">
        <f t="shared" si="70"/>
        <v>0</v>
      </c>
      <c r="H2125" s="120"/>
      <c r="I2125" s="144">
        <f t="shared" si="71"/>
        <v>0</v>
      </c>
    </row>
    <row r="2126" spans="3:9" x14ac:dyDescent="0.25">
      <c r="C2126" s="147"/>
      <c r="D2126" s="147"/>
      <c r="E2126" s="147"/>
      <c r="F2126" s="153"/>
      <c r="G2126" s="144">
        <f t="shared" si="70"/>
        <v>0</v>
      </c>
      <c r="H2126" s="120"/>
      <c r="I2126" s="144">
        <f t="shared" si="71"/>
        <v>0</v>
      </c>
    </row>
    <row r="2127" spans="3:9" x14ac:dyDescent="0.25">
      <c r="C2127" s="147"/>
      <c r="D2127" s="147"/>
      <c r="E2127" s="147"/>
      <c r="F2127" s="153"/>
      <c r="G2127" s="144">
        <f t="shared" si="70"/>
        <v>0</v>
      </c>
      <c r="H2127" s="120"/>
      <c r="I2127" s="144">
        <f t="shared" si="71"/>
        <v>0</v>
      </c>
    </row>
    <row r="2128" spans="3:9" x14ac:dyDescent="0.25">
      <c r="C2128" s="147"/>
      <c r="D2128" s="147"/>
      <c r="E2128" s="147"/>
      <c r="F2128" s="153"/>
      <c r="G2128" s="144">
        <f t="shared" si="70"/>
        <v>0</v>
      </c>
      <c r="H2128" s="120"/>
      <c r="I2128" s="144">
        <f t="shared" si="71"/>
        <v>0</v>
      </c>
    </row>
    <row r="2129" spans="3:9" x14ac:dyDescent="0.25">
      <c r="C2129" s="147"/>
      <c r="D2129" s="147"/>
      <c r="E2129" s="147"/>
      <c r="F2129" s="153"/>
      <c r="G2129" s="144">
        <f t="shared" si="70"/>
        <v>0</v>
      </c>
      <c r="H2129" s="120"/>
      <c r="I2129" s="144">
        <f t="shared" si="71"/>
        <v>0</v>
      </c>
    </row>
    <row r="2130" spans="3:9" x14ac:dyDescent="0.25">
      <c r="C2130" s="147"/>
      <c r="D2130" s="147"/>
      <c r="E2130" s="147"/>
      <c r="F2130" s="153"/>
      <c r="G2130" s="144">
        <f t="shared" si="70"/>
        <v>0</v>
      </c>
      <c r="H2130" s="120"/>
      <c r="I2130" s="144">
        <f t="shared" si="71"/>
        <v>0</v>
      </c>
    </row>
    <row r="2131" spans="3:9" x14ac:dyDescent="0.25">
      <c r="C2131" s="147"/>
      <c r="D2131" s="147"/>
      <c r="E2131" s="147"/>
      <c r="F2131" s="153"/>
      <c r="G2131" s="144">
        <f t="shared" si="70"/>
        <v>0</v>
      </c>
      <c r="H2131" s="120"/>
      <c r="I2131" s="144">
        <f t="shared" si="71"/>
        <v>0</v>
      </c>
    </row>
    <row r="2132" spans="3:9" x14ac:dyDescent="0.25">
      <c r="C2132" s="147"/>
      <c r="D2132" s="147"/>
      <c r="E2132" s="147"/>
      <c r="F2132" s="153"/>
      <c r="G2132" s="144">
        <f t="shared" si="70"/>
        <v>0</v>
      </c>
      <c r="H2132" s="120"/>
      <c r="I2132" s="144">
        <f t="shared" si="71"/>
        <v>0</v>
      </c>
    </row>
    <row r="2133" spans="3:9" x14ac:dyDescent="0.25">
      <c r="C2133" s="147"/>
      <c r="D2133" s="147"/>
      <c r="E2133" s="147"/>
      <c r="F2133" s="153"/>
      <c r="G2133" s="144">
        <f t="shared" si="70"/>
        <v>0</v>
      </c>
      <c r="H2133" s="120"/>
      <c r="I2133" s="144">
        <f t="shared" si="71"/>
        <v>0</v>
      </c>
    </row>
    <row r="2134" spans="3:9" x14ac:dyDescent="0.25">
      <c r="C2134" s="147"/>
      <c r="D2134" s="147"/>
      <c r="E2134" s="147"/>
      <c r="F2134" s="153"/>
      <c r="G2134" s="144">
        <f t="shared" si="70"/>
        <v>0</v>
      </c>
      <c r="H2134" s="120"/>
      <c r="I2134" s="144">
        <f t="shared" si="71"/>
        <v>0</v>
      </c>
    </row>
    <row r="2135" spans="3:9" x14ac:dyDescent="0.25">
      <c r="C2135" s="147"/>
      <c r="D2135" s="147"/>
      <c r="E2135" s="147"/>
      <c r="F2135" s="153"/>
      <c r="G2135" s="144">
        <f t="shared" si="70"/>
        <v>0</v>
      </c>
      <c r="H2135" s="120"/>
      <c r="I2135" s="144">
        <f t="shared" si="71"/>
        <v>0</v>
      </c>
    </row>
    <row r="2136" spans="3:9" x14ac:dyDescent="0.25">
      <c r="C2136" s="147"/>
      <c r="D2136" s="147"/>
      <c r="E2136" s="147"/>
      <c r="F2136" s="153"/>
      <c r="G2136" s="144">
        <f t="shared" si="70"/>
        <v>0</v>
      </c>
      <c r="H2136" s="120"/>
      <c r="I2136" s="144">
        <f t="shared" si="71"/>
        <v>0</v>
      </c>
    </row>
    <row r="2137" spans="3:9" x14ac:dyDescent="0.25">
      <c r="C2137" s="147"/>
      <c r="D2137" s="147"/>
      <c r="E2137" s="147"/>
      <c r="F2137" s="153"/>
      <c r="G2137" s="144">
        <f t="shared" si="70"/>
        <v>0</v>
      </c>
      <c r="H2137" s="120"/>
      <c r="I2137" s="144">
        <f t="shared" si="71"/>
        <v>0</v>
      </c>
    </row>
    <row r="2138" spans="3:9" x14ac:dyDescent="0.25">
      <c r="C2138" s="147"/>
      <c r="D2138" s="147"/>
      <c r="E2138" s="147"/>
      <c r="F2138" s="153"/>
      <c r="G2138" s="144">
        <f t="shared" si="70"/>
        <v>0</v>
      </c>
      <c r="H2138" s="120"/>
      <c r="I2138" s="144">
        <f t="shared" si="71"/>
        <v>0</v>
      </c>
    </row>
    <row r="2139" spans="3:9" x14ac:dyDescent="0.25">
      <c r="C2139" s="147"/>
      <c r="D2139" s="147"/>
      <c r="E2139" s="147"/>
      <c r="F2139" s="153"/>
      <c r="G2139" s="144">
        <f t="shared" si="70"/>
        <v>0</v>
      </c>
      <c r="H2139" s="120"/>
      <c r="I2139" s="144">
        <f t="shared" si="71"/>
        <v>0</v>
      </c>
    </row>
    <row r="2140" spans="3:9" x14ac:dyDescent="0.25">
      <c r="C2140" s="147"/>
      <c r="D2140" s="147"/>
      <c r="E2140" s="147"/>
      <c r="F2140" s="153"/>
      <c r="G2140" s="144">
        <f t="shared" si="70"/>
        <v>0</v>
      </c>
      <c r="H2140" s="120"/>
      <c r="I2140" s="144">
        <f t="shared" si="71"/>
        <v>0</v>
      </c>
    </row>
    <row r="2141" spans="3:9" x14ac:dyDescent="0.25">
      <c r="C2141" s="147"/>
      <c r="D2141" s="147"/>
      <c r="E2141" s="147"/>
      <c r="F2141" s="153"/>
      <c r="G2141" s="144">
        <f t="shared" si="70"/>
        <v>0</v>
      </c>
      <c r="H2141" s="120"/>
      <c r="I2141" s="144">
        <f t="shared" si="71"/>
        <v>0</v>
      </c>
    </row>
    <row r="2142" spans="3:9" x14ac:dyDescent="0.25">
      <c r="C2142" s="147"/>
      <c r="D2142" s="147"/>
      <c r="E2142" s="147"/>
      <c r="F2142" s="153"/>
      <c r="G2142" s="144">
        <f t="shared" si="70"/>
        <v>0</v>
      </c>
      <c r="H2142" s="120"/>
      <c r="I2142" s="144">
        <f t="shared" si="71"/>
        <v>0</v>
      </c>
    </row>
    <row r="2148" spans="3:7" ht="30" x14ac:dyDescent="0.25">
      <c r="E2148" s="150" t="s">
        <v>7586</v>
      </c>
      <c r="F2148" s="150" t="s">
        <v>9392</v>
      </c>
      <c r="G2148" s="150" t="s">
        <v>9393</v>
      </c>
    </row>
    <row r="2149" spans="3:7" x14ac:dyDescent="0.25">
      <c r="C2149" s="472" t="s">
        <v>9395</v>
      </c>
      <c r="D2149" s="472"/>
      <c r="E2149" s="144">
        <f>SUMIF(C1993:C2142,Tablas!$C$98,Fortalecimiento!G1993:G2142)</f>
        <v>0</v>
      </c>
      <c r="F2149" s="144">
        <f>SUMIF(C1993:C2142,Tablas!$C$98,Fortalecimiento!H1993:H2142)</f>
        <v>0</v>
      </c>
      <c r="G2149" s="144">
        <f>SUMIF(C1993:C2142,Tablas!$C$98,Fortalecimiento!I1993:I2142)</f>
        <v>0</v>
      </c>
    </row>
    <row r="2150" spans="3:7" x14ac:dyDescent="0.25">
      <c r="C2150" s="472" t="s">
        <v>9396</v>
      </c>
      <c r="D2150" s="472"/>
      <c r="E2150" s="144">
        <f>SUMIF(C1993:C2142,Tablas!$C$99,Fortalecimiento!G1993:G2142)</f>
        <v>0</v>
      </c>
      <c r="F2150" s="144">
        <f>SUMIF(C1993:C2142,Tablas!$C$99,Fortalecimiento!H1993:H2142)</f>
        <v>0</v>
      </c>
      <c r="G2150" s="144">
        <f>SUMIF(C1993:C2142,Tablas!$C$99,Fortalecimiento!I1993:I2142)</f>
        <v>0</v>
      </c>
    </row>
    <row r="2151" spans="3:7" x14ac:dyDescent="0.25">
      <c r="C2151" s="473" t="s">
        <v>7586</v>
      </c>
      <c r="D2151" s="473"/>
      <c r="E2151" s="151">
        <f>+E2150+E2149</f>
        <v>0</v>
      </c>
      <c r="F2151" s="151">
        <f>+F2150+F2149</f>
        <v>0</v>
      </c>
      <c r="G2151" s="151">
        <f>+G2150+G2149</f>
        <v>0</v>
      </c>
    </row>
    <row r="2155" spans="3:7" x14ac:dyDescent="0.25">
      <c r="E2155" s="471" t="s">
        <v>9238</v>
      </c>
      <c r="F2155" s="471"/>
      <c r="G2155" s="471"/>
    </row>
    <row r="2156" spans="3:7" x14ac:dyDescent="0.25">
      <c r="E2156" s="471"/>
      <c r="F2156" s="471"/>
      <c r="G2156" s="471"/>
    </row>
    <row r="2172" spans="2:13" x14ac:dyDescent="0.25">
      <c r="B2172" s="474" t="s">
        <v>9417</v>
      </c>
      <c r="C2172" s="474"/>
      <c r="D2172" s="474"/>
    </row>
    <row r="2174" spans="2:13" ht="15.75" x14ac:dyDescent="0.25">
      <c r="B2174" s="271" t="s">
        <v>9380</v>
      </c>
      <c r="C2174" s="271"/>
      <c r="D2174" s="271"/>
      <c r="E2174" s="271"/>
      <c r="F2174" s="271"/>
      <c r="G2174" s="271"/>
      <c r="H2174" s="271"/>
      <c r="I2174" s="271"/>
      <c r="J2174" s="271"/>
      <c r="K2174" s="271"/>
      <c r="L2174" s="271"/>
      <c r="M2174" s="271"/>
    </row>
    <row r="2176" spans="2:13" x14ac:dyDescent="0.25">
      <c r="C2176" s="98" t="s">
        <v>7556</v>
      </c>
      <c r="D2176" s="32"/>
    </row>
    <row r="2178" spans="2:13" x14ac:dyDescent="0.25">
      <c r="C2178" s="99" t="s">
        <v>7557</v>
      </c>
      <c r="D2178" s="276"/>
      <c r="E2178" s="277"/>
      <c r="F2178" s="277"/>
      <c r="G2178" s="277"/>
      <c r="H2178" s="277"/>
      <c r="I2178" s="277"/>
      <c r="J2178" s="277"/>
      <c r="K2178" s="277"/>
      <c r="L2178" s="278"/>
    </row>
    <row r="2180" spans="2:13" x14ac:dyDescent="0.25">
      <c r="C2180" s="20" t="s">
        <v>9373</v>
      </c>
      <c r="D2180" s="276"/>
      <c r="E2180" s="278"/>
    </row>
    <row r="2183" spans="2:13" ht="15.75" x14ac:dyDescent="0.25">
      <c r="B2183" s="271" t="s">
        <v>9381</v>
      </c>
      <c r="C2183" s="271"/>
      <c r="D2183" s="271"/>
      <c r="E2183" s="271"/>
      <c r="F2183" s="271"/>
      <c r="G2183" s="271"/>
      <c r="H2183" s="271"/>
      <c r="I2183" s="271"/>
      <c r="J2183" s="271"/>
      <c r="K2183" s="271"/>
      <c r="L2183" s="271"/>
      <c r="M2183" s="271"/>
    </row>
    <row r="2186" spans="2:13" x14ac:dyDescent="0.25">
      <c r="C2186" s="98" t="s">
        <v>7566</v>
      </c>
      <c r="D2186" s="274"/>
      <c r="E2186" s="282"/>
      <c r="F2186" s="282"/>
      <c r="G2186" s="282"/>
      <c r="H2186" s="282"/>
      <c r="I2186" s="282"/>
      <c r="J2186" s="282"/>
      <c r="K2186" s="282"/>
      <c r="L2186" s="275"/>
    </row>
    <row r="2188" spans="2:13" hidden="1" x14ac:dyDescent="0.25">
      <c r="D2188" s="19" t="e">
        <f>VLOOKUP(D2189,Tablas!$K$3:$L$29,2,FALSE)</f>
        <v>#N/A</v>
      </c>
    </row>
    <row r="2189" spans="2:13" x14ac:dyDescent="0.25">
      <c r="C2189" s="98" t="s">
        <v>7567</v>
      </c>
      <c r="D2189" s="33"/>
      <c r="F2189" s="98" t="s">
        <v>7568</v>
      </c>
      <c r="G2189" s="33"/>
      <c r="I2189" s="98" t="s">
        <v>7569</v>
      </c>
      <c r="J2189" s="289"/>
      <c r="K2189" s="289"/>
    </row>
    <row r="2190" spans="2:13" x14ac:dyDescent="0.25">
      <c r="C2190" s="20"/>
      <c r="D2190" s="27"/>
      <c r="G2190" s="27"/>
      <c r="K2190" s="146"/>
      <c r="L2190" s="146"/>
    </row>
    <row r="2191" spans="2:13" hidden="1" x14ac:dyDescent="0.25">
      <c r="D2191" s="19" t="str">
        <f>IF( D2189&gt;0,VLOOKUP(D2189,Tablas!$K$4:$M$29,3,FALSE),"")</f>
        <v/>
      </c>
    </row>
    <row r="2192" spans="2:13" x14ac:dyDescent="0.25">
      <c r="C2192" s="98" t="s">
        <v>7570</v>
      </c>
      <c r="D2192" s="33"/>
      <c r="F2192" s="98" t="s">
        <v>9226</v>
      </c>
      <c r="G2192" s="33"/>
      <c r="I2192" s="98" t="s">
        <v>1180</v>
      </c>
      <c r="J2192" s="469" t="str">
        <f>IF(G2189&gt;0,VLOOKUP(G2189,Tabla4[[Muni_Desc]:[AT_desc]],3,FALSE),"")</f>
        <v/>
      </c>
      <c r="K2192" s="470"/>
    </row>
    <row r="2196" spans="2:13" x14ac:dyDescent="0.25">
      <c r="D2196" s="273" t="s">
        <v>8</v>
      </c>
      <c r="E2196" s="273"/>
      <c r="F2196" s="273"/>
      <c r="G2196" s="273"/>
      <c r="H2196" s="273"/>
      <c r="I2196" s="273"/>
    </row>
    <row r="2198" spans="2:13" x14ac:dyDescent="0.25">
      <c r="D2198" s="97" t="s">
        <v>7559</v>
      </c>
      <c r="E2198" s="97" t="s">
        <v>7560</v>
      </c>
      <c r="F2198" s="97" t="s">
        <v>7561</v>
      </c>
      <c r="G2198" s="97" t="s">
        <v>1176</v>
      </c>
      <c r="H2198" s="97" t="s">
        <v>7562</v>
      </c>
      <c r="I2198" s="97" t="s">
        <v>7563</v>
      </c>
    </row>
    <row r="2199" spans="2:13" x14ac:dyDescent="0.25">
      <c r="D2199" s="35"/>
      <c r="E2199" s="35"/>
      <c r="F2199" s="35"/>
      <c r="G2199" s="36" t="str">
        <f>MID(F2199,3,8)</f>
        <v/>
      </c>
      <c r="H2199" s="35"/>
      <c r="I2199" s="35"/>
    </row>
    <row r="2200" spans="2:13" x14ac:dyDescent="0.25">
      <c r="D2200" s="35"/>
      <c r="E2200" s="35"/>
      <c r="F2200" s="35"/>
      <c r="G2200" s="36" t="str">
        <f>MID(F2200,3,8)</f>
        <v/>
      </c>
      <c r="H2200" s="35"/>
      <c r="I2200" s="35"/>
    </row>
    <row r="2201" spans="2:13" x14ac:dyDescent="0.25">
      <c r="D2201" s="35"/>
      <c r="E2201" s="35"/>
      <c r="F2201" s="35"/>
      <c r="G2201" s="36" t="str">
        <f>MID(F2201,3,8)</f>
        <v/>
      </c>
      <c r="H2201" s="35"/>
      <c r="I2201" s="35"/>
    </row>
    <row r="2204" spans="2:13" ht="15.75" x14ac:dyDescent="0.25">
      <c r="B2204" s="271" t="s">
        <v>9383</v>
      </c>
      <c r="C2204" s="271"/>
      <c r="D2204" s="271"/>
      <c r="E2204" s="271"/>
      <c r="F2204" s="271"/>
      <c r="G2204" s="271"/>
      <c r="H2204" s="271"/>
      <c r="I2204" s="271"/>
      <c r="J2204" s="271"/>
      <c r="K2204" s="271"/>
      <c r="L2204" s="271"/>
      <c r="M2204" s="271"/>
    </row>
    <row r="2206" spans="2:13" x14ac:dyDescent="0.25">
      <c r="C2206" s="288" t="s">
        <v>9382</v>
      </c>
      <c r="D2206" s="288"/>
      <c r="E2206" s="288"/>
      <c r="F2206" s="288"/>
    </row>
    <row r="2207" spans="2:13" x14ac:dyDescent="0.25">
      <c r="C2207" s="423" t="s">
        <v>9384</v>
      </c>
      <c r="D2207" s="423"/>
      <c r="E2207" s="423"/>
      <c r="F2207" s="423"/>
      <c r="G2207" s="423"/>
      <c r="H2207" s="423"/>
      <c r="I2207" s="423"/>
      <c r="J2207" s="423"/>
      <c r="K2207" s="423"/>
      <c r="L2207" s="423"/>
    </row>
    <row r="2208" spans="2:13" x14ac:dyDescent="0.25">
      <c r="C2208" s="423"/>
      <c r="D2208" s="423"/>
      <c r="E2208" s="423"/>
      <c r="F2208" s="423"/>
      <c r="G2208" s="423"/>
      <c r="H2208" s="423"/>
      <c r="I2208" s="423"/>
      <c r="J2208" s="423"/>
      <c r="K2208" s="423"/>
      <c r="L2208" s="423"/>
    </row>
    <row r="2210" spans="3:12" x14ac:dyDescent="0.25">
      <c r="C2210" s="461"/>
      <c r="D2210" s="462"/>
      <c r="E2210" s="462"/>
      <c r="F2210" s="462"/>
      <c r="G2210" s="462"/>
      <c r="H2210" s="462"/>
      <c r="I2210" s="462"/>
      <c r="J2210" s="462"/>
      <c r="K2210" s="462"/>
      <c r="L2210" s="463"/>
    </row>
    <row r="2211" spans="3:12" x14ac:dyDescent="0.25">
      <c r="C2211" s="464"/>
      <c r="D2211" s="304"/>
      <c r="E2211" s="304"/>
      <c r="F2211" s="304"/>
      <c r="G2211" s="304"/>
      <c r="H2211" s="304"/>
      <c r="I2211" s="304"/>
      <c r="J2211" s="304"/>
      <c r="K2211" s="304"/>
      <c r="L2211" s="465"/>
    </row>
    <row r="2212" spans="3:12" x14ac:dyDescent="0.25">
      <c r="C2212" s="464"/>
      <c r="D2212" s="304"/>
      <c r="E2212" s="304"/>
      <c r="F2212" s="304"/>
      <c r="G2212" s="304"/>
      <c r="H2212" s="304"/>
      <c r="I2212" s="304"/>
      <c r="J2212" s="304"/>
      <c r="K2212" s="304"/>
      <c r="L2212" s="465"/>
    </row>
    <row r="2213" spans="3:12" x14ac:dyDescent="0.25">
      <c r="C2213" s="464"/>
      <c r="D2213" s="304"/>
      <c r="E2213" s="304"/>
      <c r="F2213" s="304"/>
      <c r="G2213" s="304"/>
      <c r="H2213" s="304"/>
      <c r="I2213" s="304"/>
      <c r="J2213" s="304"/>
      <c r="K2213" s="304"/>
      <c r="L2213" s="465"/>
    </row>
    <row r="2214" spans="3:12" x14ac:dyDescent="0.25">
      <c r="C2214" s="464"/>
      <c r="D2214" s="304"/>
      <c r="E2214" s="304"/>
      <c r="F2214" s="304"/>
      <c r="G2214" s="304"/>
      <c r="H2214" s="304"/>
      <c r="I2214" s="304"/>
      <c r="J2214" s="304"/>
      <c r="K2214" s="304"/>
      <c r="L2214" s="465"/>
    </row>
    <row r="2215" spans="3:12" x14ac:dyDescent="0.25">
      <c r="C2215" s="466"/>
      <c r="D2215" s="467"/>
      <c r="E2215" s="467"/>
      <c r="F2215" s="467"/>
      <c r="G2215" s="467"/>
      <c r="H2215" s="467"/>
      <c r="I2215" s="467"/>
      <c r="J2215" s="467"/>
      <c r="K2215" s="467"/>
      <c r="L2215" s="468"/>
    </row>
    <row r="2218" spans="3:12" x14ac:dyDescent="0.25">
      <c r="C2218" s="288" t="s">
        <v>9385</v>
      </c>
      <c r="D2218" s="288"/>
      <c r="E2218" s="288"/>
      <c r="F2218" s="288"/>
    </row>
    <row r="2219" spans="3:12" x14ac:dyDescent="0.25">
      <c r="C2219" s="423" t="s">
        <v>9386</v>
      </c>
      <c r="D2219" s="423"/>
      <c r="E2219" s="423"/>
      <c r="F2219" s="423"/>
      <c r="G2219" s="423"/>
      <c r="H2219" s="423"/>
      <c r="I2219" s="423"/>
      <c r="J2219" s="423"/>
      <c r="K2219" s="423"/>
      <c r="L2219" s="423"/>
    </row>
    <row r="2221" spans="3:12" x14ac:dyDescent="0.25">
      <c r="C2221" s="461"/>
      <c r="D2221" s="462"/>
      <c r="E2221" s="462"/>
      <c r="F2221" s="462"/>
      <c r="G2221" s="462"/>
      <c r="H2221" s="462"/>
      <c r="I2221" s="462"/>
      <c r="J2221" s="462"/>
      <c r="K2221" s="462"/>
      <c r="L2221" s="463"/>
    </row>
    <row r="2222" spans="3:12" x14ac:dyDescent="0.25">
      <c r="C2222" s="464"/>
      <c r="D2222" s="304"/>
      <c r="E2222" s="304"/>
      <c r="F2222" s="304"/>
      <c r="G2222" s="304"/>
      <c r="H2222" s="304"/>
      <c r="I2222" s="304"/>
      <c r="J2222" s="304"/>
      <c r="K2222" s="304"/>
      <c r="L2222" s="465"/>
    </row>
    <row r="2223" spans="3:12" x14ac:dyDescent="0.25">
      <c r="C2223" s="464"/>
      <c r="D2223" s="304"/>
      <c r="E2223" s="304"/>
      <c r="F2223" s="304"/>
      <c r="G2223" s="304"/>
      <c r="H2223" s="304"/>
      <c r="I2223" s="304"/>
      <c r="J2223" s="304"/>
      <c r="K2223" s="304"/>
      <c r="L2223" s="465"/>
    </row>
    <row r="2224" spans="3:12" x14ac:dyDescent="0.25">
      <c r="C2224" s="464"/>
      <c r="D2224" s="304"/>
      <c r="E2224" s="304"/>
      <c r="F2224" s="304"/>
      <c r="G2224" s="304"/>
      <c r="H2224" s="304"/>
      <c r="I2224" s="304"/>
      <c r="J2224" s="304"/>
      <c r="K2224" s="304"/>
      <c r="L2224" s="465"/>
    </row>
    <row r="2225" spans="2:13" x14ac:dyDescent="0.25">
      <c r="C2225" s="464"/>
      <c r="D2225" s="304"/>
      <c r="E2225" s="304"/>
      <c r="F2225" s="304"/>
      <c r="G2225" s="304"/>
      <c r="H2225" s="304"/>
      <c r="I2225" s="304"/>
      <c r="J2225" s="304"/>
      <c r="K2225" s="304"/>
      <c r="L2225" s="465"/>
    </row>
    <row r="2226" spans="2:13" x14ac:dyDescent="0.25">
      <c r="C2226" s="466"/>
      <c r="D2226" s="467"/>
      <c r="E2226" s="467"/>
      <c r="F2226" s="467"/>
      <c r="G2226" s="467"/>
      <c r="H2226" s="467"/>
      <c r="I2226" s="467"/>
      <c r="J2226" s="467"/>
      <c r="K2226" s="467"/>
      <c r="L2226" s="468"/>
    </row>
    <row r="2228" spans="2:13" ht="15.75" x14ac:dyDescent="0.25">
      <c r="B2228" s="271" t="s">
        <v>9387</v>
      </c>
      <c r="C2228" s="271"/>
      <c r="D2228" s="271"/>
      <c r="E2228" s="271"/>
      <c r="F2228" s="271"/>
      <c r="G2228" s="271"/>
      <c r="H2228" s="271"/>
      <c r="I2228" s="271"/>
      <c r="J2228" s="271"/>
      <c r="K2228" s="271"/>
      <c r="L2228" s="271"/>
      <c r="M2228" s="271"/>
    </row>
    <row r="2230" spans="2:13" ht="30" x14ac:dyDescent="0.25">
      <c r="C2230" s="149" t="s">
        <v>9389</v>
      </c>
      <c r="D2230" s="149" t="s">
        <v>9388</v>
      </c>
      <c r="E2230" s="149" t="s">
        <v>9390</v>
      </c>
      <c r="F2230" s="149" t="s">
        <v>9391</v>
      </c>
      <c r="G2230" s="149" t="s">
        <v>7586</v>
      </c>
      <c r="H2230" s="149" t="s">
        <v>9392</v>
      </c>
      <c r="I2230" s="149" t="s">
        <v>9393</v>
      </c>
    </row>
    <row r="2231" spans="2:13" x14ac:dyDescent="0.25">
      <c r="C2231" s="147"/>
      <c r="D2231" s="147"/>
      <c r="E2231" s="147"/>
      <c r="F2231" s="153"/>
      <c r="G2231" s="144">
        <f t="shared" ref="G2231:G2262" si="72">+E2231*F2231</f>
        <v>0</v>
      </c>
      <c r="H2231" s="120"/>
      <c r="I2231" s="144">
        <f>+G2231-H2231</f>
        <v>0</v>
      </c>
    </row>
    <row r="2232" spans="2:13" x14ac:dyDescent="0.25">
      <c r="C2232" s="147"/>
      <c r="D2232" s="147"/>
      <c r="E2232" s="147"/>
      <c r="F2232" s="153"/>
      <c r="G2232" s="144">
        <f t="shared" si="72"/>
        <v>0</v>
      </c>
      <c r="H2232" s="120"/>
      <c r="I2232" s="144">
        <f t="shared" ref="I2232:I2295" si="73">+G2232-H2232</f>
        <v>0</v>
      </c>
    </row>
    <row r="2233" spans="2:13" x14ac:dyDescent="0.25">
      <c r="C2233" s="147"/>
      <c r="D2233" s="147"/>
      <c r="E2233" s="147"/>
      <c r="F2233" s="153"/>
      <c r="G2233" s="144">
        <f t="shared" si="72"/>
        <v>0</v>
      </c>
      <c r="H2233" s="120"/>
      <c r="I2233" s="144">
        <f t="shared" si="73"/>
        <v>0</v>
      </c>
    </row>
    <row r="2234" spans="2:13" x14ac:dyDescent="0.25">
      <c r="C2234" s="147"/>
      <c r="D2234" s="147"/>
      <c r="E2234" s="147"/>
      <c r="F2234" s="153"/>
      <c r="G2234" s="144">
        <f t="shared" si="72"/>
        <v>0</v>
      </c>
      <c r="H2234" s="120"/>
      <c r="I2234" s="144">
        <f t="shared" si="73"/>
        <v>0</v>
      </c>
    </row>
    <row r="2235" spans="2:13" x14ac:dyDescent="0.25">
      <c r="C2235" s="147"/>
      <c r="D2235" s="147"/>
      <c r="E2235" s="147"/>
      <c r="F2235" s="153"/>
      <c r="G2235" s="144">
        <f t="shared" si="72"/>
        <v>0</v>
      </c>
      <c r="H2235" s="120"/>
      <c r="I2235" s="144">
        <f t="shared" si="73"/>
        <v>0</v>
      </c>
    </row>
    <row r="2236" spans="2:13" x14ac:dyDescent="0.25">
      <c r="C2236" s="147"/>
      <c r="D2236" s="147"/>
      <c r="E2236" s="147"/>
      <c r="F2236" s="153"/>
      <c r="G2236" s="144">
        <f t="shared" si="72"/>
        <v>0</v>
      </c>
      <c r="H2236" s="120"/>
      <c r="I2236" s="144">
        <f t="shared" si="73"/>
        <v>0</v>
      </c>
    </row>
    <row r="2237" spans="2:13" x14ac:dyDescent="0.25">
      <c r="C2237" s="147"/>
      <c r="D2237" s="147"/>
      <c r="E2237" s="147"/>
      <c r="F2237" s="153"/>
      <c r="G2237" s="144">
        <f t="shared" si="72"/>
        <v>0</v>
      </c>
      <c r="H2237" s="120"/>
      <c r="I2237" s="144">
        <f t="shared" si="73"/>
        <v>0</v>
      </c>
    </row>
    <row r="2238" spans="2:13" x14ac:dyDescent="0.25">
      <c r="C2238" s="147"/>
      <c r="D2238" s="147"/>
      <c r="E2238" s="147"/>
      <c r="F2238" s="153"/>
      <c r="G2238" s="144">
        <f t="shared" si="72"/>
        <v>0</v>
      </c>
      <c r="H2238" s="120"/>
      <c r="I2238" s="144">
        <f t="shared" si="73"/>
        <v>0</v>
      </c>
    </row>
    <row r="2239" spans="2:13" x14ac:dyDescent="0.25">
      <c r="C2239" s="147"/>
      <c r="D2239" s="147"/>
      <c r="E2239" s="147"/>
      <c r="F2239" s="153"/>
      <c r="G2239" s="144">
        <f t="shared" si="72"/>
        <v>0</v>
      </c>
      <c r="H2239" s="120"/>
      <c r="I2239" s="144">
        <f t="shared" si="73"/>
        <v>0</v>
      </c>
    </row>
    <row r="2240" spans="2:13" x14ac:dyDescent="0.25">
      <c r="C2240" s="147"/>
      <c r="D2240" s="147"/>
      <c r="E2240" s="147"/>
      <c r="F2240" s="153"/>
      <c r="G2240" s="144">
        <f t="shared" si="72"/>
        <v>0</v>
      </c>
      <c r="H2240" s="120"/>
      <c r="I2240" s="144">
        <f t="shared" si="73"/>
        <v>0</v>
      </c>
    </row>
    <row r="2241" spans="3:9" x14ac:dyDescent="0.25">
      <c r="C2241" s="147"/>
      <c r="D2241" s="147"/>
      <c r="E2241" s="147"/>
      <c r="F2241" s="153"/>
      <c r="G2241" s="144">
        <f t="shared" si="72"/>
        <v>0</v>
      </c>
      <c r="H2241" s="120"/>
      <c r="I2241" s="144">
        <f t="shared" si="73"/>
        <v>0</v>
      </c>
    </row>
    <row r="2242" spans="3:9" x14ac:dyDescent="0.25">
      <c r="C2242" s="147"/>
      <c r="D2242" s="147"/>
      <c r="E2242" s="147"/>
      <c r="F2242" s="153"/>
      <c r="G2242" s="144">
        <f t="shared" si="72"/>
        <v>0</v>
      </c>
      <c r="H2242" s="120"/>
      <c r="I2242" s="144">
        <f t="shared" si="73"/>
        <v>0</v>
      </c>
    </row>
    <row r="2243" spans="3:9" x14ac:dyDescent="0.25">
      <c r="C2243" s="147"/>
      <c r="D2243" s="147"/>
      <c r="E2243" s="147"/>
      <c r="F2243" s="153"/>
      <c r="G2243" s="144">
        <f t="shared" si="72"/>
        <v>0</v>
      </c>
      <c r="H2243" s="120"/>
      <c r="I2243" s="144">
        <f t="shared" si="73"/>
        <v>0</v>
      </c>
    </row>
    <row r="2244" spans="3:9" x14ac:dyDescent="0.25">
      <c r="C2244" s="147"/>
      <c r="D2244" s="147"/>
      <c r="E2244" s="147"/>
      <c r="F2244" s="153"/>
      <c r="G2244" s="144">
        <f t="shared" si="72"/>
        <v>0</v>
      </c>
      <c r="H2244" s="120"/>
      <c r="I2244" s="144">
        <f t="shared" si="73"/>
        <v>0</v>
      </c>
    </row>
    <row r="2245" spans="3:9" x14ac:dyDescent="0.25">
      <c r="C2245" s="147"/>
      <c r="D2245" s="147"/>
      <c r="E2245" s="147"/>
      <c r="F2245" s="153"/>
      <c r="G2245" s="144">
        <f t="shared" si="72"/>
        <v>0</v>
      </c>
      <c r="H2245" s="120"/>
      <c r="I2245" s="144">
        <f t="shared" si="73"/>
        <v>0</v>
      </c>
    </row>
    <row r="2246" spans="3:9" x14ac:dyDescent="0.25">
      <c r="C2246" s="147"/>
      <c r="D2246" s="147"/>
      <c r="E2246" s="147"/>
      <c r="F2246" s="153"/>
      <c r="G2246" s="144">
        <f t="shared" si="72"/>
        <v>0</v>
      </c>
      <c r="H2246" s="120"/>
      <c r="I2246" s="144">
        <f t="shared" si="73"/>
        <v>0</v>
      </c>
    </row>
    <row r="2247" spans="3:9" x14ac:dyDescent="0.25">
      <c r="C2247" s="147"/>
      <c r="D2247" s="147"/>
      <c r="E2247" s="147"/>
      <c r="F2247" s="153"/>
      <c r="G2247" s="144">
        <f t="shared" si="72"/>
        <v>0</v>
      </c>
      <c r="H2247" s="120"/>
      <c r="I2247" s="144">
        <f t="shared" si="73"/>
        <v>0</v>
      </c>
    </row>
    <row r="2248" spans="3:9" x14ac:dyDescent="0.25">
      <c r="C2248" s="147"/>
      <c r="D2248" s="147"/>
      <c r="E2248" s="147"/>
      <c r="F2248" s="153"/>
      <c r="G2248" s="144">
        <f t="shared" si="72"/>
        <v>0</v>
      </c>
      <c r="H2248" s="120"/>
      <c r="I2248" s="144">
        <f t="shared" si="73"/>
        <v>0</v>
      </c>
    </row>
    <row r="2249" spans="3:9" x14ac:dyDescent="0.25">
      <c r="C2249" s="147"/>
      <c r="D2249" s="147"/>
      <c r="E2249" s="147"/>
      <c r="F2249" s="153"/>
      <c r="G2249" s="144">
        <f t="shared" si="72"/>
        <v>0</v>
      </c>
      <c r="H2249" s="120"/>
      <c r="I2249" s="144">
        <f t="shared" si="73"/>
        <v>0</v>
      </c>
    </row>
    <row r="2250" spans="3:9" x14ac:dyDescent="0.25">
      <c r="C2250" s="147"/>
      <c r="D2250" s="147"/>
      <c r="E2250" s="147"/>
      <c r="F2250" s="153"/>
      <c r="G2250" s="144">
        <f t="shared" si="72"/>
        <v>0</v>
      </c>
      <c r="H2250" s="120"/>
      <c r="I2250" s="144">
        <f t="shared" si="73"/>
        <v>0</v>
      </c>
    </row>
    <row r="2251" spans="3:9" x14ac:dyDescent="0.25">
      <c r="C2251" s="147"/>
      <c r="D2251" s="147"/>
      <c r="E2251" s="147"/>
      <c r="F2251" s="153"/>
      <c r="G2251" s="144">
        <f t="shared" si="72"/>
        <v>0</v>
      </c>
      <c r="H2251" s="120"/>
      <c r="I2251" s="144">
        <f t="shared" si="73"/>
        <v>0</v>
      </c>
    </row>
    <row r="2252" spans="3:9" x14ac:dyDescent="0.25">
      <c r="C2252" s="147"/>
      <c r="D2252" s="147"/>
      <c r="E2252" s="147"/>
      <c r="F2252" s="153"/>
      <c r="G2252" s="144">
        <f t="shared" si="72"/>
        <v>0</v>
      </c>
      <c r="H2252" s="120"/>
      <c r="I2252" s="144">
        <f t="shared" si="73"/>
        <v>0</v>
      </c>
    </row>
    <row r="2253" spans="3:9" x14ac:dyDescent="0.25">
      <c r="C2253" s="147"/>
      <c r="D2253" s="147"/>
      <c r="E2253" s="147"/>
      <c r="F2253" s="153"/>
      <c r="G2253" s="144">
        <f t="shared" si="72"/>
        <v>0</v>
      </c>
      <c r="H2253" s="120"/>
      <c r="I2253" s="144">
        <f t="shared" si="73"/>
        <v>0</v>
      </c>
    </row>
    <row r="2254" spans="3:9" x14ac:dyDescent="0.25">
      <c r="C2254" s="147"/>
      <c r="D2254" s="147"/>
      <c r="E2254" s="147"/>
      <c r="F2254" s="153"/>
      <c r="G2254" s="144">
        <f t="shared" si="72"/>
        <v>0</v>
      </c>
      <c r="H2254" s="120"/>
      <c r="I2254" s="144">
        <f t="shared" si="73"/>
        <v>0</v>
      </c>
    </row>
    <row r="2255" spans="3:9" x14ac:dyDescent="0.25">
      <c r="C2255" s="147"/>
      <c r="D2255" s="147"/>
      <c r="E2255" s="147"/>
      <c r="F2255" s="153"/>
      <c r="G2255" s="144">
        <f t="shared" si="72"/>
        <v>0</v>
      </c>
      <c r="H2255" s="120"/>
      <c r="I2255" s="144">
        <f t="shared" si="73"/>
        <v>0</v>
      </c>
    </row>
    <row r="2256" spans="3:9" x14ac:dyDescent="0.25">
      <c r="C2256" s="147"/>
      <c r="D2256" s="147"/>
      <c r="E2256" s="147"/>
      <c r="F2256" s="153"/>
      <c r="G2256" s="144">
        <f t="shared" si="72"/>
        <v>0</v>
      </c>
      <c r="H2256" s="120"/>
      <c r="I2256" s="144">
        <f t="shared" si="73"/>
        <v>0</v>
      </c>
    </row>
    <row r="2257" spans="3:9" x14ac:dyDescent="0.25">
      <c r="C2257" s="147"/>
      <c r="D2257" s="147"/>
      <c r="E2257" s="147"/>
      <c r="F2257" s="153"/>
      <c r="G2257" s="144">
        <f t="shared" si="72"/>
        <v>0</v>
      </c>
      <c r="H2257" s="120"/>
      <c r="I2257" s="144">
        <f t="shared" si="73"/>
        <v>0</v>
      </c>
    </row>
    <row r="2258" spans="3:9" x14ac:dyDescent="0.25">
      <c r="C2258" s="147"/>
      <c r="D2258" s="147"/>
      <c r="E2258" s="147"/>
      <c r="F2258" s="153"/>
      <c r="G2258" s="144">
        <f t="shared" si="72"/>
        <v>0</v>
      </c>
      <c r="H2258" s="120"/>
      <c r="I2258" s="144">
        <f t="shared" si="73"/>
        <v>0</v>
      </c>
    </row>
    <row r="2259" spans="3:9" x14ac:dyDescent="0.25">
      <c r="C2259" s="147"/>
      <c r="D2259" s="147"/>
      <c r="E2259" s="147"/>
      <c r="F2259" s="153"/>
      <c r="G2259" s="144">
        <f t="shared" si="72"/>
        <v>0</v>
      </c>
      <c r="H2259" s="120"/>
      <c r="I2259" s="144">
        <f t="shared" si="73"/>
        <v>0</v>
      </c>
    </row>
    <row r="2260" spans="3:9" x14ac:dyDescent="0.25">
      <c r="C2260" s="147"/>
      <c r="D2260" s="147"/>
      <c r="E2260" s="147"/>
      <c r="F2260" s="153"/>
      <c r="G2260" s="144">
        <f t="shared" si="72"/>
        <v>0</v>
      </c>
      <c r="H2260" s="120"/>
      <c r="I2260" s="144">
        <f t="shared" si="73"/>
        <v>0</v>
      </c>
    </row>
    <row r="2261" spans="3:9" x14ac:dyDescent="0.25">
      <c r="C2261" s="147"/>
      <c r="D2261" s="147"/>
      <c r="E2261" s="147"/>
      <c r="F2261" s="153"/>
      <c r="G2261" s="144">
        <f t="shared" si="72"/>
        <v>0</v>
      </c>
      <c r="H2261" s="120"/>
      <c r="I2261" s="144">
        <f t="shared" si="73"/>
        <v>0</v>
      </c>
    </row>
    <row r="2262" spans="3:9" x14ac:dyDescent="0.25">
      <c r="C2262" s="147"/>
      <c r="D2262" s="147"/>
      <c r="E2262" s="147"/>
      <c r="F2262" s="153"/>
      <c r="G2262" s="144">
        <f t="shared" si="72"/>
        <v>0</v>
      </c>
      <c r="H2262" s="120"/>
      <c r="I2262" s="144">
        <f t="shared" si="73"/>
        <v>0</v>
      </c>
    </row>
    <row r="2263" spans="3:9" x14ac:dyDescent="0.25">
      <c r="C2263" s="147"/>
      <c r="D2263" s="147"/>
      <c r="E2263" s="147"/>
      <c r="F2263" s="153"/>
      <c r="G2263" s="144">
        <f t="shared" ref="G2263:G2294" si="74">+E2263*F2263</f>
        <v>0</v>
      </c>
      <c r="H2263" s="120"/>
      <c r="I2263" s="144">
        <f t="shared" si="73"/>
        <v>0</v>
      </c>
    </row>
    <row r="2264" spans="3:9" x14ac:dyDescent="0.25">
      <c r="C2264" s="147"/>
      <c r="D2264" s="147"/>
      <c r="E2264" s="147"/>
      <c r="F2264" s="153"/>
      <c r="G2264" s="144">
        <f t="shared" si="74"/>
        <v>0</v>
      </c>
      <c r="H2264" s="120"/>
      <c r="I2264" s="144">
        <f t="shared" si="73"/>
        <v>0</v>
      </c>
    </row>
    <row r="2265" spans="3:9" x14ac:dyDescent="0.25">
      <c r="C2265" s="147"/>
      <c r="D2265" s="147"/>
      <c r="E2265" s="147"/>
      <c r="F2265" s="153"/>
      <c r="G2265" s="144">
        <f t="shared" si="74"/>
        <v>0</v>
      </c>
      <c r="H2265" s="120"/>
      <c r="I2265" s="144">
        <f t="shared" si="73"/>
        <v>0</v>
      </c>
    </row>
    <row r="2266" spans="3:9" x14ac:dyDescent="0.25">
      <c r="C2266" s="147"/>
      <c r="D2266" s="147"/>
      <c r="E2266" s="147"/>
      <c r="F2266" s="153"/>
      <c r="G2266" s="144">
        <f t="shared" si="74"/>
        <v>0</v>
      </c>
      <c r="H2266" s="120"/>
      <c r="I2266" s="144">
        <f t="shared" si="73"/>
        <v>0</v>
      </c>
    </row>
    <row r="2267" spans="3:9" x14ac:dyDescent="0.25">
      <c r="C2267" s="147"/>
      <c r="D2267" s="147"/>
      <c r="E2267" s="147"/>
      <c r="F2267" s="153"/>
      <c r="G2267" s="144">
        <f t="shared" si="74"/>
        <v>0</v>
      </c>
      <c r="H2267" s="120"/>
      <c r="I2267" s="144">
        <f t="shared" si="73"/>
        <v>0</v>
      </c>
    </row>
    <row r="2268" spans="3:9" x14ac:dyDescent="0.25">
      <c r="C2268" s="147"/>
      <c r="D2268" s="147"/>
      <c r="E2268" s="147"/>
      <c r="F2268" s="153"/>
      <c r="G2268" s="144">
        <f t="shared" si="74"/>
        <v>0</v>
      </c>
      <c r="H2268" s="120"/>
      <c r="I2268" s="144">
        <f t="shared" si="73"/>
        <v>0</v>
      </c>
    </row>
    <row r="2269" spans="3:9" x14ac:dyDescent="0.25">
      <c r="C2269" s="147"/>
      <c r="D2269" s="147"/>
      <c r="E2269" s="147"/>
      <c r="F2269" s="153"/>
      <c r="G2269" s="144">
        <f t="shared" si="74"/>
        <v>0</v>
      </c>
      <c r="H2269" s="120"/>
      <c r="I2269" s="144">
        <f t="shared" si="73"/>
        <v>0</v>
      </c>
    </row>
    <row r="2270" spans="3:9" x14ac:dyDescent="0.25">
      <c r="C2270" s="147"/>
      <c r="D2270" s="147"/>
      <c r="E2270" s="147"/>
      <c r="F2270" s="153"/>
      <c r="G2270" s="144">
        <f t="shared" si="74"/>
        <v>0</v>
      </c>
      <c r="H2270" s="120"/>
      <c r="I2270" s="144">
        <f t="shared" si="73"/>
        <v>0</v>
      </c>
    </row>
    <row r="2271" spans="3:9" x14ac:dyDescent="0.25">
      <c r="C2271" s="147"/>
      <c r="D2271" s="147"/>
      <c r="E2271" s="147"/>
      <c r="F2271" s="153"/>
      <c r="G2271" s="144">
        <f t="shared" si="74"/>
        <v>0</v>
      </c>
      <c r="H2271" s="120"/>
      <c r="I2271" s="144">
        <f t="shared" si="73"/>
        <v>0</v>
      </c>
    </row>
    <row r="2272" spans="3:9" x14ac:dyDescent="0.25">
      <c r="C2272" s="147"/>
      <c r="D2272" s="147"/>
      <c r="E2272" s="147"/>
      <c r="F2272" s="153"/>
      <c r="G2272" s="144">
        <f t="shared" si="74"/>
        <v>0</v>
      </c>
      <c r="H2272" s="120"/>
      <c r="I2272" s="144">
        <f t="shared" si="73"/>
        <v>0</v>
      </c>
    </row>
    <row r="2273" spans="3:9" x14ac:dyDescent="0.25">
      <c r="C2273" s="147"/>
      <c r="D2273" s="147"/>
      <c r="E2273" s="147"/>
      <c r="F2273" s="153"/>
      <c r="G2273" s="144">
        <f t="shared" si="74"/>
        <v>0</v>
      </c>
      <c r="H2273" s="120"/>
      <c r="I2273" s="144">
        <f t="shared" si="73"/>
        <v>0</v>
      </c>
    </row>
    <row r="2274" spans="3:9" x14ac:dyDescent="0.25">
      <c r="C2274" s="147"/>
      <c r="D2274" s="147"/>
      <c r="E2274" s="147"/>
      <c r="F2274" s="153"/>
      <c r="G2274" s="144">
        <f t="shared" si="74"/>
        <v>0</v>
      </c>
      <c r="H2274" s="120"/>
      <c r="I2274" s="144">
        <f t="shared" si="73"/>
        <v>0</v>
      </c>
    </row>
    <row r="2275" spans="3:9" x14ac:dyDescent="0.25">
      <c r="C2275" s="147"/>
      <c r="D2275" s="147"/>
      <c r="E2275" s="147"/>
      <c r="F2275" s="153"/>
      <c r="G2275" s="144">
        <f t="shared" si="74"/>
        <v>0</v>
      </c>
      <c r="H2275" s="120"/>
      <c r="I2275" s="144">
        <f t="shared" si="73"/>
        <v>0</v>
      </c>
    </row>
    <row r="2276" spans="3:9" x14ac:dyDescent="0.25">
      <c r="C2276" s="147"/>
      <c r="D2276" s="147"/>
      <c r="E2276" s="147"/>
      <c r="F2276" s="153"/>
      <c r="G2276" s="144">
        <f t="shared" si="74"/>
        <v>0</v>
      </c>
      <c r="H2276" s="120"/>
      <c r="I2276" s="144">
        <f t="shared" si="73"/>
        <v>0</v>
      </c>
    </row>
    <row r="2277" spans="3:9" x14ac:dyDescent="0.25">
      <c r="C2277" s="147"/>
      <c r="D2277" s="147"/>
      <c r="E2277" s="147"/>
      <c r="F2277" s="153"/>
      <c r="G2277" s="144">
        <f t="shared" si="74"/>
        <v>0</v>
      </c>
      <c r="H2277" s="120"/>
      <c r="I2277" s="144">
        <f t="shared" si="73"/>
        <v>0</v>
      </c>
    </row>
    <row r="2278" spans="3:9" x14ac:dyDescent="0.25">
      <c r="C2278" s="147"/>
      <c r="D2278" s="147"/>
      <c r="E2278" s="147"/>
      <c r="F2278" s="153"/>
      <c r="G2278" s="144">
        <f t="shared" si="74"/>
        <v>0</v>
      </c>
      <c r="H2278" s="120"/>
      <c r="I2278" s="144">
        <f t="shared" si="73"/>
        <v>0</v>
      </c>
    </row>
    <row r="2279" spans="3:9" x14ac:dyDescent="0.25">
      <c r="C2279" s="147"/>
      <c r="D2279" s="147"/>
      <c r="E2279" s="147"/>
      <c r="F2279" s="153"/>
      <c r="G2279" s="144">
        <f t="shared" si="74"/>
        <v>0</v>
      </c>
      <c r="H2279" s="120"/>
      <c r="I2279" s="144">
        <f t="shared" si="73"/>
        <v>0</v>
      </c>
    </row>
    <row r="2280" spans="3:9" x14ac:dyDescent="0.25">
      <c r="C2280" s="147"/>
      <c r="D2280" s="147"/>
      <c r="E2280" s="147"/>
      <c r="F2280" s="153"/>
      <c r="G2280" s="144">
        <f t="shared" si="74"/>
        <v>0</v>
      </c>
      <c r="H2280" s="120"/>
      <c r="I2280" s="144">
        <f t="shared" si="73"/>
        <v>0</v>
      </c>
    </row>
    <row r="2281" spans="3:9" x14ac:dyDescent="0.25">
      <c r="C2281" s="147"/>
      <c r="D2281" s="147"/>
      <c r="E2281" s="147"/>
      <c r="F2281" s="153"/>
      <c r="G2281" s="144">
        <f t="shared" si="74"/>
        <v>0</v>
      </c>
      <c r="H2281" s="120"/>
      <c r="I2281" s="144">
        <f t="shared" si="73"/>
        <v>0</v>
      </c>
    </row>
    <row r="2282" spans="3:9" x14ac:dyDescent="0.25">
      <c r="C2282" s="147"/>
      <c r="D2282" s="147"/>
      <c r="E2282" s="147"/>
      <c r="F2282" s="153"/>
      <c r="G2282" s="144">
        <f t="shared" si="74"/>
        <v>0</v>
      </c>
      <c r="H2282" s="120"/>
      <c r="I2282" s="144">
        <f t="shared" si="73"/>
        <v>0</v>
      </c>
    </row>
    <row r="2283" spans="3:9" x14ac:dyDescent="0.25">
      <c r="C2283" s="147"/>
      <c r="D2283" s="147"/>
      <c r="E2283" s="147"/>
      <c r="F2283" s="153"/>
      <c r="G2283" s="144">
        <f t="shared" si="74"/>
        <v>0</v>
      </c>
      <c r="H2283" s="120"/>
      <c r="I2283" s="144">
        <f t="shared" si="73"/>
        <v>0</v>
      </c>
    </row>
    <row r="2284" spans="3:9" x14ac:dyDescent="0.25">
      <c r="C2284" s="147"/>
      <c r="D2284" s="147"/>
      <c r="E2284" s="147"/>
      <c r="F2284" s="153"/>
      <c r="G2284" s="144">
        <f t="shared" si="74"/>
        <v>0</v>
      </c>
      <c r="H2284" s="120"/>
      <c r="I2284" s="144">
        <f t="shared" si="73"/>
        <v>0</v>
      </c>
    </row>
    <row r="2285" spans="3:9" x14ac:dyDescent="0.25">
      <c r="C2285" s="147"/>
      <c r="D2285" s="147"/>
      <c r="E2285" s="147"/>
      <c r="F2285" s="153"/>
      <c r="G2285" s="144">
        <f t="shared" si="74"/>
        <v>0</v>
      </c>
      <c r="H2285" s="120"/>
      <c r="I2285" s="144">
        <f t="shared" si="73"/>
        <v>0</v>
      </c>
    </row>
    <row r="2286" spans="3:9" x14ac:dyDescent="0.25">
      <c r="C2286" s="147"/>
      <c r="D2286" s="147"/>
      <c r="E2286" s="147"/>
      <c r="F2286" s="153"/>
      <c r="G2286" s="144">
        <f t="shared" si="74"/>
        <v>0</v>
      </c>
      <c r="H2286" s="120"/>
      <c r="I2286" s="144">
        <f t="shared" si="73"/>
        <v>0</v>
      </c>
    </row>
    <row r="2287" spans="3:9" x14ac:dyDescent="0.25">
      <c r="C2287" s="147"/>
      <c r="D2287" s="147"/>
      <c r="E2287" s="147"/>
      <c r="F2287" s="153"/>
      <c r="G2287" s="144">
        <f t="shared" si="74"/>
        <v>0</v>
      </c>
      <c r="H2287" s="120"/>
      <c r="I2287" s="144">
        <f t="shared" si="73"/>
        <v>0</v>
      </c>
    </row>
    <row r="2288" spans="3:9" x14ac:dyDescent="0.25">
      <c r="C2288" s="147"/>
      <c r="D2288" s="147"/>
      <c r="E2288" s="147"/>
      <c r="F2288" s="153"/>
      <c r="G2288" s="144">
        <f t="shared" si="74"/>
        <v>0</v>
      </c>
      <c r="H2288" s="120"/>
      <c r="I2288" s="144">
        <f t="shared" si="73"/>
        <v>0</v>
      </c>
    </row>
    <row r="2289" spans="3:9" x14ac:dyDescent="0.25">
      <c r="C2289" s="147"/>
      <c r="D2289" s="147"/>
      <c r="E2289" s="147"/>
      <c r="F2289" s="153"/>
      <c r="G2289" s="144">
        <f t="shared" si="74"/>
        <v>0</v>
      </c>
      <c r="H2289" s="120"/>
      <c r="I2289" s="144">
        <f t="shared" si="73"/>
        <v>0</v>
      </c>
    </row>
    <row r="2290" spans="3:9" x14ac:dyDescent="0.25">
      <c r="C2290" s="147"/>
      <c r="D2290" s="147"/>
      <c r="E2290" s="147"/>
      <c r="F2290" s="153"/>
      <c r="G2290" s="144">
        <f t="shared" si="74"/>
        <v>0</v>
      </c>
      <c r="H2290" s="120"/>
      <c r="I2290" s="144">
        <f t="shared" si="73"/>
        <v>0</v>
      </c>
    </row>
    <row r="2291" spans="3:9" x14ac:dyDescent="0.25">
      <c r="C2291" s="147"/>
      <c r="D2291" s="147"/>
      <c r="E2291" s="147"/>
      <c r="F2291" s="153"/>
      <c r="G2291" s="144">
        <f t="shared" si="74"/>
        <v>0</v>
      </c>
      <c r="H2291" s="120"/>
      <c r="I2291" s="144">
        <f t="shared" si="73"/>
        <v>0</v>
      </c>
    </row>
    <row r="2292" spans="3:9" x14ac:dyDescent="0.25">
      <c r="C2292" s="147"/>
      <c r="D2292" s="147"/>
      <c r="E2292" s="147"/>
      <c r="F2292" s="153"/>
      <c r="G2292" s="144">
        <f t="shared" si="74"/>
        <v>0</v>
      </c>
      <c r="H2292" s="120"/>
      <c r="I2292" s="144">
        <f t="shared" si="73"/>
        <v>0</v>
      </c>
    </row>
    <row r="2293" spans="3:9" x14ac:dyDescent="0.25">
      <c r="C2293" s="147"/>
      <c r="D2293" s="147"/>
      <c r="E2293" s="147"/>
      <c r="F2293" s="153"/>
      <c r="G2293" s="144">
        <f t="shared" si="74"/>
        <v>0</v>
      </c>
      <c r="H2293" s="120"/>
      <c r="I2293" s="144">
        <f t="shared" si="73"/>
        <v>0</v>
      </c>
    </row>
    <row r="2294" spans="3:9" x14ac:dyDescent="0.25">
      <c r="C2294" s="147"/>
      <c r="D2294" s="147"/>
      <c r="E2294" s="147"/>
      <c r="F2294" s="153"/>
      <c r="G2294" s="144">
        <f t="shared" si="74"/>
        <v>0</v>
      </c>
      <c r="H2294" s="120"/>
      <c r="I2294" s="144">
        <f t="shared" si="73"/>
        <v>0</v>
      </c>
    </row>
    <row r="2295" spans="3:9" x14ac:dyDescent="0.25">
      <c r="C2295" s="147"/>
      <c r="D2295" s="147"/>
      <c r="E2295" s="147"/>
      <c r="F2295" s="153"/>
      <c r="G2295" s="144">
        <f t="shared" ref="G2295:G2326" si="75">+E2295*F2295</f>
        <v>0</v>
      </c>
      <c r="H2295" s="120"/>
      <c r="I2295" s="144">
        <f t="shared" si="73"/>
        <v>0</v>
      </c>
    </row>
    <row r="2296" spans="3:9" x14ac:dyDescent="0.25">
      <c r="C2296" s="147"/>
      <c r="D2296" s="147"/>
      <c r="E2296" s="147"/>
      <c r="F2296" s="153"/>
      <c r="G2296" s="144">
        <f t="shared" si="75"/>
        <v>0</v>
      </c>
      <c r="H2296" s="120"/>
      <c r="I2296" s="144">
        <f t="shared" ref="I2296:I2359" si="76">+G2296-H2296</f>
        <v>0</v>
      </c>
    </row>
    <row r="2297" spans="3:9" x14ac:dyDescent="0.25">
      <c r="C2297" s="147"/>
      <c r="D2297" s="147"/>
      <c r="E2297" s="147"/>
      <c r="F2297" s="153"/>
      <c r="G2297" s="144">
        <f t="shared" si="75"/>
        <v>0</v>
      </c>
      <c r="H2297" s="120"/>
      <c r="I2297" s="144">
        <f t="shared" si="76"/>
        <v>0</v>
      </c>
    </row>
    <row r="2298" spans="3:9" x14ac:dyDescent="0.25">
      <c r="C2298" s="147"/>
      <c r="D2298" s="147"/>
      <c r="E2298" s="147"/>
      <c r="F2298" s="153"/>
      <c r="G2298" s="144">
        <f t="shared" si="75"/>
        <v>0</v>
      </c>
      <c r="H2298" s="120"/>
      <c r="I2298" s="144">
        <f t="shared" si="76"/>
        <v>0</v>
      </c>
    </row>
    <row r="2299" spans="3:9" x14ac:dyDescent="0.25">
      <c r="C2299" s="147"/>
      <c r="D2299" s="147"/>
      <c r="E2299" s="147"/>
      <c r="F2299" s="153"/>
      <c r="G2299" s="144">
        <f t="shared" si="75"/>
        <v>0</v>
      </c>
      <c r="H2299" s="120"/>
      <c r="I2299" s="144">
        <f t="shared" si="76"/>
        <v>0</v>
      </c>
    </row>
    <row r="2300" spans="3:9" x14ac:dyDescent="0.25">
      <c r="C2300" s="147"/>
      <c r="D2300" s="147"/>
      <c r="E2300" s="147"/>
      <c r="F2300" s="153"/>
      <c r="G2300" s="144">
        <f t="shared" si="75"/>
        <v>0</v>
      </c>
      <c r="H2300" s="120"/>
      <c r="I2300" s="144">
        <f t="shared" si="76"/>
        <v>0</v>
      </c>
    </row>
    <row r="2301" spans="3:9" x14ac:dyDescent="0.25">
      <c r="C2301" s="147"/>
      <c r="D2301" s="147"/>
      <c r="E2301" s="147"/>
      <c r="F2301" s="153"/>
      <c r="G2301" s="144">
        <f t="shared" si="75"/>
        <v>0</v>
      </c>
      <c r="H2301" s="120"/>
      <c r="I2301" s="144">
        <f t="shared" si="76"/>
        <v>0</v>
      </c>
    </row>
    <row r="2302" spans="3:9" x14ac:dyDescent="0.25">
      <c r="C2302" s="147"/>
      <c r="D2302" s="147"/>
      <c r="E2302" s="147"/>
      <c r="F2302" s="153"/>
      <c r="G2302" s="144">
        <f t="shared" si="75"/>
        <v>0</v>
      </c>
      <c r="H2302" s="120"/>
      <c r="I2302" s="144">
        <f t="shared" si="76"/>
        <v>0</v>
      </c>
    </row>
    <row r="2303" spans="3:9" x14ac:dyDescent="0.25">
      <c r="C2303" s="147"/>
      <c r="D2303" s="147"/>
      <c r="E2303" s="147"/>
      <c r="F2303" s="153"/>
      <c r="G2303" s="144">
        <f t="shared" si="75"/>
        <v>0</v>
      </c>
      <c r="H2303" s="120"/>
      <c r="I2303" s="144">
        <f t="shared" si="76"/>
        <v>0</v>
      </c>
    </row>
    <row r="2304" spans="3:9" x14ac:dyDescent="0.25">
      <c r="C2304" s="147"/>
      <c r="D2304" s="147"/>
      <c r="E2304" s="147"/>
      <c r="F2304" s="153"/>
      <c r="G2304" s="144">
        <f t="shared" si="75"/>
        <v>0</v>
      </c>
      <c r="H2304" s="120"/>
      <c r="I2304" s="144">
        <f t="shared" si="76"/>
        <v>0</v>
      </c>
    </row>
    <row r="2305" spans="3:9" x14ac:dyDescent="0.25">
      <c r="C2305" s="147"/>
      <c r="D2305" s="147"/>
      <c r="E2305" s="147"/>
      <c r="F2305" s="153"/>
      <c r="G2305" s="144">
        <f t="shared" si="75"/>
        <v>0</v>
      </c>
      <c r="H2305" s="120"/>
      <c r="I2305" s="144">
        <f t="shared" si="76"/>
        <v>0</v>
      </c>
    </row>
    <row r="2306" spans="3:9" x14ac:dyDescent="0.25">
      <c r="C2306" s="147"/>
      <c r="D2306" s="147"/>
      <c r="E2306" s="147"/>
      <c r="F2306" s="153"/>
      <c r="G2306" s="144">
        <f t="shared" si="75"/>
        <v>0</v>
      </c>
      <c r="H2306" s="120"/>
      <c r="I2306" s="144">
        <f t="shared" si="76"/>
        <v>0</v>
      </c>
    </row>
    <row r="2307" spans="3:9" x14ac:dyDescent="0.25">
      <c r="C2307" s="147"/>
      <c r="D2307" s="147"/>
      <c r="E2307" s="147"/>
      <c r="F2307" s="153"/>
      <c r="G2307" s="144">
        <f t="shared" si="75"/>
        <v>0</v>
      </c>
      <c r="H2307" s="120"/>
      <c r="I2307" s="144">
        <f t="shared" si="76"/>
        <v>0</v>
      </c>
    </row>
    <row r="2308" spans="3:9" x14ac:dyDescent="0.25">
      <c r="C2308" s="147"/>
      <c r="D2308" s="147"/>
      <c r="E2308" s="147"/>
      <c r="F2308" s="153"/>
      <c r="G2308" s="144">
        <f t="shared" si="75"/>
        <v>0</v>
      </c>
      <c r="H2308" s="120"/>
      <c r="I2308" s="144">
        <f t="shared" si="76"/>
        <v>0</v>
      </c>
    </row>
    <row r="2309" spans="3:9" x14ac:dyDescent="0.25">
      <c r="C2309" s="147"/>
      <c r="D2309" s="147"/>
      <c r="E2309" s="147"/>
      <c r="F2309" s="153"/>
      <c r="G2309" s="144">
        <f t="shared" si="75"/>
        <v>0</v>
      </c>
      <c r="H2309" s="120"/>
      <c r="I2309" s="144">
        <f t="shared" si="76"/>
        <v>0</v>
      </c>
    </row>
    <row r="2310" spans="3:9" x14ac:dyDescent="0.25">
      <c r="C2310" s="147"/>
      <c r="D2310" s="147"/>
      <c r="E2310" s="147"/>
      <c r="F2310" s="153"/>
      <c r="G2310" s="144">
        <f t="shared" si="75"/>
        <v>0</v>
      </c>
      <c r="H2310" s="120"/>
      <c r="I2310" s="144">
        <f t="shared" si="76"/>
        <v>0</v>
      </c>
    </row>
    <row r="2311" spans="3:9" x14ac:dyDescent="0.25">
      <c r="C2311" s="147"/>
      <c r="D2311" s="147"/>
      <c r="E2311" s="147"/>
      <c r="F2311" s="153"/>
      <c r="G2311" s="144">
        <f t="shared" si="75"/>
        <v>0</v>
      </c>
      <c r="H2311" s="120"/>
      <c r="I2311" s="144">
        <f t="shared" si="76"/>
        <v>0</v>
      </c>
    </row>
    <row r="2312" spans="3:9" x14ac:dyDescent="0.25">
      <c r="C2312" s="147"/>
      <c r="D2312" s="147"/>
      <c r="E2312" s="147"/>
      <c r="F2312" s="153"/>
      <c r="G2312" s="144">
        <f t="shared" si="75"/>
        <v>0</v>
      </c>
      <c r="H2312" s="120"/>
      <c r="I2312" s="144">
        <f t="shared" si="76"/>
        <v>0</v>
      </c>
    </row>
    <row r="2313" spans="3:9" x14ac:dyDescent="0.25">
      <c r="C2313" s="147"/>
      <c r="D2313" s="147"/>
      <c r="E2313" s="147"/>
      <c r="F2313" s="153"/>
      <c r="G2313" s="144">
        <f t="shared" si="75"/>
        <v>0</v>
      </c>
      <c r="H2313" s="120"/>
      <c r="I2313" s="144">
        <f t="shared" si="76"/>
        <v>0</v>
      </c>
    </row>
    <row r="2314" spans="3:9" x14ac:dyDescent="0.25">
      <c r="C2314" s="147"/>
      <c r="D2314" s="147"/>
      <c r="E2314" s="147"/>
      <c r="F2314" s="153"/>
      <c r="G2314" s="144">
        <f t="shared" si="75"/>
        <v>0</v>
      </c>
      <c r="H2314" s="120"/>
      <c r="I2314" s="144">
        <f t="shared" si="76"/>
        <v>0</v>
      </c>
    </row>
    <row r="2315" spans="3:9" x14ac:dyDescent="0.25">
      <c r="C2315" s="147"/>
      <c r="D2315" s="147"/>
      <c r="E2315" s="147"/>
      <c r="F2315" s="153"/>
      <c r="G2315" s="144">
        <f t="shared" si="75"/>
        <v>0</v>
      </c>
      <c r="H2315" s="120"/>
      <c r="I2315" s="144">
        <f t="shared" si="76"/>
        <v>0</v>
      </c>
    </row>
    <row r="2316" spans="3:9" x14ac:dyDescent="0.25">
      <c r="C2316" s="147"/>
      <c r="D2316" s="147"/>
      <c r="E2316" s="147"/>
      <c r="F2316" s="153"/>
      <c r="G2316" s="144">
        <f t="shared" si="75"/>
        <v>0</v>
      </c>
      <c r="H2316" s="120"/>
      <c r="I2316" s="144">
        <f t="shared" si="76"/>
        <v>0</v>
      </c>
    </row>
    <row r="2317" spans="3:9" x14ac:dyDescent="0.25">
      <c r="C2317" s="147"/>
      <c r="D2317" s="147"/>
      <c r="E2317" s="147"/>
      <c r="F2317" s="153"/>
      <c r="G2317" s="144">
        <f t="shared" si="75"/>
        <v>0</v>
      </c>
      <c r="H2317" s="120"/>
      <c r="I2317" s="144">
        <f t="shared" si="76"/>
        <v>0</v>
      </c>
    </row>
    <row r="2318" spans="3:9" x14ac:dyDescent="0.25">
      <c r="C2318" s="147"/>
      <c r="D2318" s="147"/>
      <c r="E2318" s="147"/>
      <c r="F2318" s="153"/>
      <c r="G2318" s="144">
        <f t="shared" si="75"/>
        <v>0</v>
      </c>
      <c r="H2318" s="120"/>
      <c r="I2318" s="144">
        <f t="shared" si="76"/>
        <v>0</v>
      </c>
    </row>
    <row r="2319" spans="3:9" x14ac:dyDescent="0.25">
      <c r="C2319" s="147"/>
      <c r="D2319" s="147"/>
      <c r="E2319" s="147"/>
      <c r="F2319" s="153"/>
      <c r="G2319" s="144">
        <f t="shared" si="75"/>
        <v>0</v>
      </c>
      <c r="H2319" s="120"/>
      <c r="I2319" s="144">
        <f t="shared" si="76"/>
        <v>0</v>
      </c>
    </row>
    <row r="2320" spans="3:9" x14ac:dyDescent="0.25">
      <c r="C2320" s="147"/>
      <c r="D2320" s="147"/>
      <c r="E2320" s="147"/>
      <c r="F2320" s="153"/>
      <c r="G2320" s="144">
        <f t="shared" si="75"/>
        <v>0</v>
      </c>
      <c r="H2320" s="120"/>
      <c r="I2320" s="144">
        <f t="shared" si="76"/>
        <v>0</v>
      </c>
    </row>
    <row r="2321" spans="3:9" x14ac:dyDescent="0.25">
      <c r="C2321" s="147"/>
      <c r="D2321" s="147"/>
      <c r="E2321" s="147"/>
      <c r="F2321" s="153"/>
      <c r="G2321" s="144">
        <f t="shared" si="75"/>
        <v>0</v>
      </c>
      <c r="H2321" s="120"/>
      <c r="I2321" s="144">
        <f t="shared" si="76"/>
        <v>0</v>
      </c>
    </row>
    <row r="2322" spans="3:9" x14ac:dyDescent="0.25">
      <c r="C2322" s="147"/>
      <c r="D2322" s="147"/>
      <c r="E2322" s="147"/>
      <c r="F2322" s="153"/>
      <c r="G2322" s="144">
        <f t="shared" si="75"/>
        <v>0</v>
      </c>
      <c r="H2322" s="120"/>
      <c r="I2322" s="144">
        <f t="shared" si="76"/>
        <v>0</v>
      </c>
    </row>
    <row r="2323" spans="3:9" x14ac:dyDescent="0.25">
      <c r="C2323" s="147"/>
      <c r="D2323" s="147"/>
      <c r="E2323" s="147"/>
      <c r="F2323" s="153"/>
      <c r="G2323" s="144">
        <f t="shared" si="75"/>
        <v>0</v>
      </c>
      <c r="H2323" s="120"/>
      <c r="I2323" s="144">
        <f t="shared" si="76"/>
        <v>0</v>
      </c>
    </row>
    <row r="2324" spans="3:9" x14ac:dyDescent="0.25">
      <c r="C2324" s="147"/>
      <c r="D2324" s="147"/>
      <c r="E2324" s="147"/>
      <c r="F2324" s="153"/>
      <c r="G2324" s="144">
        <f t="shared" si="75"/>
        <v>0</v>
      </c>
      <c r="H2324" s="120"/>
      <c r="I2324" s="144">
        <f t="shared" si="76"/>
        <v>0</v>
      </c>
    </row>
    <row r="2325" spans="3:9" x14ac:dyDescent="0.25">
      <c r="C2325" s="147"/>
      <c r="D2325" s="147"/>
      <c r="E2325" s="147"/>
      <c r="F2325" s="153"/>
      <c r="G2325" s="144">
        <f t="shared" si="75"/>
        <v>0</v>
      </c>
      <c r="H2325" s="120"/>
      <c r="I2325" s="144">
        <f t="shared" si="76"/>
        <v>0</v>
      </c>
    </row>
    <row r="2326" spans="3:9" x14ac:dyDescent="0.25">
      <c r="C2326" s="147"/>
      <c r="D2326" s="147"/>
      <c r="E2326" s="147"/>
      <c r="F2326" s="153"/>
      <c r="G2326" s="144">
        <f t="shared" si="75"/>
        <v>0</v>
      </c>
      <c r="H2326" s="120"/>
      <c r="I2326" s="144">
        <f t="shared" si="76"/>
        <v>0</v>
      </c>
    </row>
    <row r="2327" spans="3:9" x14ac:dyDescent="0.25">
      <c r="C2327" s="147"/>
      <c r="D2327" s="147"/>
      <c r="E2327" s="147"/>
      <c r="F2327" s="153"/>
      <c r="G2327" s="144">
        <f t="shared" ref="G2327:G2358" si="77">+E2327*F2327</f>
        <v>0</v>
      </c>
      <c r="H2327" s="120"/>
      <c r="I2327" s="144">
        <f t="shared" si="76"/>
        <v>0</v>
      </c>
    </row>
    <row r="2328" spans="3:9" x14ac:dyDescent="0.25">
      <c r="C2328" s="147"/>
      <c r="D2328" s="147"/>
      <c r="E2328" s="147"/>
      <c r="F2328" s="153"/>
      <c r="G2328" s="144">
        <f t="shared" si="77"/>
        <v>0</v>
      </c>
      <c r="H2328" s="120"/>
      <c r="I2328" s="144">
        <f t="shared" si="76"/>
        <v>0</v>
      </c>
    </row>
    <row r="2329" spans="3:9" x14ac:dyDescent="0.25">
      <c r="C2329" s="147"/>
      <c r="D2329" s="147"/>
      <c r="E2329" s="147"/>
      <c r="F2329" s="153"/>
      <c r="G2329" s="144">
        <f t="shared" si="77"/>
        <v>0</v>
      </c>
      <c r="H2329" s="120"/>
      <c r="I2329" s="144">
        <f t="shared" si="76"/>
        <v>0</v>
      </c>
    </row>
    <row r="2330" spans="3:9" x14ac:dyDescent="0.25">
      <c r="C2330" s="147"/>
      <c r="D2330" s="147"/>
      <c r="E2330" s="147"/>
      <c r="F2330" s="153"/>
      <c r="G2330" s="144">
        <f t="shared" si="77"/>
        <v>0</v>
      </c>
      <c r="H2330" s="120"/>
      <c r="I2330" s="144">
        <f t="shared" si="76"/>
        <v>0</v>
      </c>
    </row>
    <row r="2331" spans="3:9" x14ac:dyDescent="0.25">
      <c r="C2331" s="147"/>
      <c r="D2331" s="147"/>
      <c r="E2331" s="147"/>
      <c r="F2331" s="153"/>
      <c r="G2331" s="144">
        <f t="shared" si="77"/>
        <v>0</v>
      </c>
      <c r="H2331" s="120"/>
      <c r="I2331" s="144">
        <f t="shared" si="76"/>
        <v>0</v>
      </c>
    </row>
    <row r="2332" spans="3:9" x14ac:dyDescent="0.25">
      <c r="C2332" s="147"/>
      <c r="D2332" s="147"/>
      <c r="E2332" s="147"/>
      <c r="F2332" s="153"/>
      <c r="G2332" s="144">
        <f t="shared" si="77"/>
        <v>0</v>
      </c>
      <c r="H2332" s="120"/>
      <c r="I2332" s="144">
        <f t="shared" si="76"/>
        <v>0</v>
      </c>
    </row>
    <row r="2333" spans="3:9" x14ac:dyDescent="0.25">
      <c r="C2333" s="147"/>
      <c r="D2333" s="147"/>
      <c r="E2333" s="147"/>
      <c r="F2333" s="153"/>
      <c r="G2333" s="144">
        <f t="shared" si="77"/>
        <v>0</v>
      </c>
      <c r="H2333" s="120"/>
      <c r="I2333" s="144">
        <f t="shared" si="76"/>
        <v>0</v>
      </c>
    </row>
    <row r="2334" spans="3:9" x14ac:dyDescent="0.25">
      <c r="C2334" s="147"/>
      <c r="D2334" s="147"/>
      <c r="E2334" s="147"/>
      <c r="F2334" s="153"/>
      <c r="G2334" s="144">
        <f t="shared" si="77"/>
        <v>0</v>
      </c>
      <c r="H2334" s="120"/>
      <c r="I2334" s="144">
        <f t="shared" si="76"/>
        <v>0</v>
      </c>
    </row>
    <row r="2335" spans="3:9" x14ac:dyDescent="0.25">
      <c r="C2335" s="147"/>
      <c r="D2335" s="147"/>
      <c r="E2335" s="147"/>
      <c r="F2335" s="153"/>
      <c r="G2335" s="144">
        <f t="shared" si="77"/>
        <v>0</v>
      </c>
      <c r="H2335" s="120"/>
      <c r="I2335" s="144">
        <f t="shared" si="76"/>
        <v>0</v>
      </c>
    </row>
    <row r="2336" spans="3:9" x14ac:dyDescent="0.25">
      <c r="C2336" s="147"/>
      <c r="D2336" s="147"/>
      <c r="E2336" s="147"/>
      <c r="F2336" s="153"/>
      <c r="G2336" s="144">
        <f t="shared" si="77"/>
        <v>0</v>
      </c>
      <c r="H2336" s="120"/>
      <c r="I2336" s="144">
        <f t="shared" si="76"/>
        <v>0</v>
      </c>
    </row>
    <row r="2337" spans="3:9" x14ac:dyDescent="0.25">
      <c r="C2337" s="147"/>
      <c r="D2337" s="147"/>
      <c r="E2337" s="147"/>
      <c r="F2337" s="153"/>
      <c r="G2337" s="144">
        <f t="shared" si="77"/>
        <v>0</v>
      </c>
      <c r="H2337" s="120"/>
      <c r="I2337" s="144">
        <f t="shared" si="76"/>
        <v>0</v>
      </c>
    </row>
    <row r="2338" spans="3:9" x14ac:dyDescent="0.25">
      <c r="C2338" s="147"/>
      <c r="D2338" s="147"/>
      <c r="E2338" s="147"/>
      <c r="F2338" s="153"/>
      <c r="G2338" s="144">
        <f t="shared" si="77"/>
        <v>0</v>
      </c>
      <c r="H2338" s="120"/>
      <c r="I2338" s="144">
        <f t="shared" si="76"/>
        <v>0</v>
      </c>
    </row>
    <row r="2339" spans="3:9" x14ac:dyDescent="0.25">
      <c r="C2339" s="147"/>
      <c r="D2339" s="147"/>
      <c r="E2339" s="147"/>
      <c r="F2339" s="153"/>
      <c r="G2339" s="144">
        <f t="shared" si="77"/>
        <v>0</v>
      </c>
      <c r="H2339" s="120"/>
      <c r="I2339" s="144">
        <f t="shared" si="76"/>
        <v>0</v>
      </c>
    </row>
    <row r="2340" spans="3:9" x14ac:dyDescent="0.25">
      <c r="C2340" s="147"/>
      <c r="D2340" s="147"/>
      <c r="E2340" s="147"/>
      <c r="F2340" s="153"/>
      <c r="G2340" s="144">
        <f t="shared" si="77"/>
        <v>0</v>
      </c>
      <c r="H2340" s="120"/>
      <c r="I2340" s="144">
        <f t="shared" si="76"/>
        <v>0</v>
      </c>
    </row>
    <row r="2341" spans="3:9" x14ac:dyDescent="0.25">
      <c r="C2341" s="147"/>
      <c r="D2341" s="147"/>
      <c r="E2341" s="147"/>
      <c r="F2341" s="153"/>
      <c r="G2341" s="144">
        <f t="shared" si="77"/>
        <v>0</v>
      </c>
      <c r="H2341" s="120"/>
      <c r="I2341" s="144">
        <f t="shared" si="76"/>
        <v>0</v>
      </c>
    </row>
    <row r="2342" spans="3:9" x14ac:dyDescent="0.25">
      <c r="C2342" s="147"/>
      <c r="D2342" s="147"/>
      <c r="E2342" s="147"/>
      <c r="F2342" s="153"/>
      <c r="G2342" s="144">
        <f t="shared" si="77"/>
        <v>0</v>
      </c>
      <c r="H2342" s="120"/>
      <c r="I2342" s="144">
        <f t="shared" si="76"/>
        <v>0</v>
      </c>
    </row>
    <row r="2343" spans="3:9" x14ac:dyDescent="0.25">
      <c r="C2343" s="147"/>
      <c r="D2343" s="147"/>
      <c r="E2343" s="147"/>
      <c r="F2343" s="153"/>
      <c r="G2343" s="144">
        <f t="shared" si="77"/>
        <v>0</v>
      </c>
      <c r="H2343" s="120"/>
      <c r="I2343" s="144">
        <f t="shared" si="76"/>
        <v>0</v>
      </c>
    </row>
    <row r="2344" spans="3:9" x14ac:dyDescent="0.25">
      <c r="C2344" s="147"/>
      <c r="D2344" s="147"/>
      <c r="E2344" s="147"/>
      <c r="F2344" s="153"/>
      <c r="G2344" s="144">
        <f t="shared" si="77"/>
        <v>0</v>
      </c>
      <c r="H2344" s="120"/>
      <c r="I2344" s="144">
        <f t="shared" si="76"/>
        <v>0</v>
      </c>
    </row>
    <row r="2345" spans="3:9" x14ac:dyDescent="0.25">
      <c r="C2345" s="147"/>
      <c r="D2345" s="147"/>
      <c r="E2345" s="147"/>
      <c r="F2345" s="153"/>
      <c r="G2345" s="144">
        <f t="shared" si="77"/>
        <v>0</v>
      </c>
      <c r="H2345" s="120"/>
      <c r="I2345" s="144">
        <f t="shared" si="76"/>
        <v>0</v>
      </c>
    </row>
    <row r="2346" spans="3:9" x14ac:dyDescent="0.25">
      <c r="C2346" s="147"/>
      <c r="D2346" s="147"/>
      <c r="E2346" s="147"/>
      <c r="F2346" s="153"/>
      <c r="G2346" s="144">
        <f t="shared" si="77"/>
        <v>0</v>
      </c>
      <c r="H2346" s="120"/>
      <c r="I2346" s="144">
        <f t="shared" si="76"/>
        <v>0</v>
      </c>
    </row>
    <row r="2347" spans="3:9" x14ac:dyDescent="0.25">
      <c r="C2347" s="147"/>
      <c r="D2347" s="147"/>
      <c r="E2347" s="147"/>
      <c r="F2347" s="153"/>
      <c r="G2347" s="144">
        <f t="shared" si="77"/>
        <v>0</v>
      </c>
      <c r="H2347" s="120"/>
      <c r="I2347" s="144">
        <f t="shared" si="76"/>
        <v>0</v>
      </c>
    </row>
    <row r="2348" spans="3:9" x14ac:dyDescent="0.25">
      <c r="C2348" s="147"/>
      <c r="D2348" s="147"/>
      <c r="E2348" s="147"/>
      <c r="F2348" s="153"/>
      <c r="G2348" s="144">
        <f t="shared" si="77"/>
        <v>0</v>
      </c>
      <c r="H2348" s="120"/>
      <c r="I2348" s="144">
        <f t="shared" si="76"/>
        <v>0</v>
      </c>
    </row>
    <row r="2349" spans="3:9" x14ac:dyDescent="0.25">
      <c r="C2349" s="147"/>
      <c r="D2349" s="147"/>
      <c r="E2349" s="147"/>
      <c r="F2349" s="153"/>
      <c r="G2349" s="144">
        <f t="shared" si="77"/>
        <v>0</v>
      </c>
      <c r="H2349" s="120"/>
      <c r="I2349" s="144">
        <f t="shared" si="76"/>
        <v>0</v>
      </c>
    </row>
    <row r="2350" spans="3:9" x14ac:dyDescent="0.25">
      <c r="C2350" s="147"/>
      <c r="D2350" s="147"/>
      <c r="E2350" s="147"/>
      <c r="F2350" s="153"/>
      <c r="G2350" s="144">
        <f t="shared" si="77"/>
        <v>0</v>
      </c>
      <c r="H2350" s="120"/>
      <c r="I2350" s="144">
        <f t="shared" si="76"/>
        <v>0</v>
      </c>
    </row>
    <row r="2351" spans="3:9" x14ac:dyDescent="0.25">
      <c r="C2351" s="147"/>
      <c r="D2351" s="147"/>
      <c r="E2351" s="147"/>
      <c r="F2351" s="153"/>
      <c r="G2351" s="144">
        <f t="shared" si="77"/>
        <v>0</v>
      </c>
      <c r="H2351" s="120"/>
      <c r="I2351" s="144">
        <f t="shared" si="76"/>
        <v>0</v>
      </c>
    </row>
    <row r="2352" spans="3:9" x14ac:dyDescent="0.25">
      <c r="C2352" s="147"/>
      <c r="D2352" s="147"/>
      <c r="E2352" s="147"/>
      <c r="F2352" s="153"/>
      <c r="G2352" s="144">
        <f t="shared" si="77"/>
        <v>0</v>
      </c>
      <c r="H2352" s="120"/>
      <c r="I2352" s="144">
        <f t="shared" si="76"/>
        <v>0</v>
      </c>
    </row>
    <row r="2353" spans="3:9" x14ac:dyDescent="0.25">
      <c r="C2353" s="147"/>
      <c r="D2353" s="147"/>
      <c r="E2353" s="147"/>
      <c r="F2353" s="153"/>
      <c r="G2353" s="144">
        <f t="shared" si="77"/>
        <v>0</v>
      </c>
      <c r="H2353" s="120"/>
      <c r="I2353" s="144">
        <f t="shared" si="76"/>
        <v>0</v>
      </c>
    </row>
    <row r="2354" spans="3:9" x14ac:dyDescent="0.25">
      <c r="C2354" s="147"/>
      <c r="D2354" s="147"/>
      <c r="E2354" s="147"/>
      <c r="F2354" s="153"/>
      <c r="G2354" s="144">
        <f t="shared" si="77"/>
        <v>0</v>
      </c>
      <c r="H2354" s="120"/>
      <c r="I2354" s="144">
        <f t="shared" si="76"/>
        <v>0</v>
      </c>
    </row>
    <row r="2355" spans="3:9" x14ac:dyDescent="0.25">
      <c r="C2355" s="147"/>
      <c r="D2355" s="147"/>
      <c r="E2355" s="147"/>
      <c r="F2355" s="153"/>
      <c r="G2355" s="144">
        <f t="shared" si="77"/>
        <v>0</v>
      </c>
      <c r="H2355" s="120"/>
      <c r="I2355" s="144">
        <f t="shared" si="76"/>
        <v>0</v>
      </c>
    </row>
    <row r="2356" spans="3:9" x14ac:dyDescent="0.25">
      <c r="C2356" s="147"/>
      <c r="D2356" s="147"/>
      <c r="E2356" s="147"/>
      <c r="F2356" s="153"/>
      <c r="G2356" s="144">
        <f t="shared" si="77"/>
        <v>0</v>
      </c>
      <c r="H2356" s="120"/>
      <c r="I2356" s="144">
        <f t="shared" si="76"/>
        <v>0</v>
      </c>
    </row>
    <row r="2357" spans="3:9" x14ac:dyDescent="0.25">
      <c r="C2357" s="147"/>
      <c r="D2357" s="147"/>
      <c r="E2357" s="147"/>
      <c r="F2357" s="153"/>
      <c r="G2357" s="144">
        <f t="shared" si="77"/>
        <v>0</v>
      </c>
      <c r="H2357" s="120"/>
      <c r="I2357" s="144">
        <f t="shared" si="76"/>
        <v>0</v>
      </c>
    </row>
    <row r="2358" spans="3:9" x14ac:dyDescent="0.25">
      <c r="C2358" s="147"/>
      <c r="D2358" s="147"/>
      <c r="E2358" s="147"/>
      <c r="F2358" s="153"/>
      <c r="G2358" s="144">
        <f t="shared" si="77"/>
        <v>0</v>
      </c>
      <c r="H2358" s="120"/>
      <c r="I2358" s="144">
        <f t="shared" si="76"/>
        <v>0</v>
      </c>
    </row>
    <row r="2359" spans="3:9" x14ac:dyDescent="0.25">
      <c r="C2359" s="147"/>
      <c r="D2359" s="147"/>
      <c r="E2359" s="147"/>
      <c r="F2359" s="153"/>
      <c r="G2359" s="144">
        <f t="shared" ref="G2359:G2380" si="78">+E2359*F2359</f>
        <v>0</v>
      </c>
      <c r="H2359" s="120"/>
      <c r="I2359" s="144">
        <f t="shared" si="76"/>
        <v>0</v>
      </c>
    </row>
    <row r="2360" spans="3:9" x14ac:dyDescent="0.25">
      <c r="C2360" s="147"/>
      <c r="D2360" s="147"/>
      <c r="E2360" s="147"/>
      <c r="F2360" s="153"/>
      <c r="G2360" s="144">
        <f t="shared" si="78"/>
        <v>0</v>
      </c>
      <c r="H2360" s="120"/>
      <c r="I2360" s="144">
        <f t="shared" ref="I2360:I2380" si="79">+G2360-H2360</f>
        <v>0</v>
      </c>
    </row>
    <row r="2361" spans="3:9" x14ac:dyDescent="0.25">
      <c r="C2361" s="147"/>
      <c r="D2361" s="147"/>
      <c r="E2361" s="147"/>
      <c r="F2361" s="153"/>
      <c r="G2361" s="144">
        <f t="shared" si="78"/>
        <v>0</v>
      </c>
      <c r="H2361" s="120"/>
      <c r="I2361" s="144">
        <f t="shared" si="79"/>
        <v>0</v>
      </c>
    </row>
    <row r="2362" spans="3:9" x14ac:dyDescent="0.25">
      <c r="C2362" s="147"/>
      <c r="D2362" s="147"/>
      <c r="E2362" s="147"/>
      <c r="F2362" s="153"/>
      <c r="G2362" s="144">
        <f t="shared" si="78"/>
        <v>0</v>
      </c>
      <c r="H2362" s="120"/>
      <c r="I2362" s="144">
        <f t="shared" si="79"/>
        <v>0</v>
      </c>
    </row>
    <row r="2363" spans="3:9" x14ac:dyDescent="0.25">
      <c r="C2363" s="147"/>
      <c r="D2363" s="147"/>
      <c r="E2363" s="147"/>
      <c r="F2363" s="153"/>
      <c r="G2363" s="144">
        <f t="shared" si="78"/>
        <v>0</v>
      </c>
      <c r="H2363" s="120"/>
      <c r="I2363" s="144">
        <f t="shared" si="79"/>
        <v>0</v>
      </c>
    </row>
    <row r="2364" spans="3:9" x14ac:dyDescent="0.25">
      <c r="C2364" s="147"/>
      <c r="D2364" s="147"/>
      <c r="E2364" s="147"/>
      <c r="F2364" s="153"/>
      <c r="G2364" s="144">
        <f t="shared" si="78"/>
        <v>0</v>
      </c>
      <c r="H2364" s="120"/>
      <c r="I2364" s="144">
        <f t="shared" si="79"/>
        <v>0</v>
      </c>
    </row>
    <row r="2365" spans="3:9" x14ac:dyDescent="0.25">
      <c r="C2365" s="147"/>
      <c r="D2365" s="147"/>
      <c r="E2365" s="147"/>
      <c r="F2365" s="153"/>
      <c r="G2365" s="144">
        <f t="shared" si="78"/>
        <v>0</v>
      </c>
      <c r="H2365" s="120"/>
      <c r="I2365" s="144">
        <f t="shared" si="79"/>
        <v>0</v>
      </c>
    </row>
    <row r="2366" spans="3:9" x14ac:dyDescent="0.25">
      <c r="C2366" s="147"/>
      <c r="D2366" s="147"/>
      <c r="E2366" s="147"/>
      <c r="F2366" s="153"/>
      <c r="G2366" s="144">
        <f t="shared" si="78"/>
        <v>0</v>
      </c>
      <c r="H2366" s="120"/>
      <c r="I2366" s="144">
        <f t="shared" si="79"/>
        <v>0</v>
      </c>
    </row>
    <row r="2367" spans="3:9" x14ac:dyDescent="0.25">
      <c r="C2367" s="147"/>
      <c r="D2367" s="147"/>
      <c r="E2367" s="147"/>
      <c r="F2367" s="153"/>
      <c r="G2367" s="144">
        <f t="shared" si="78"/>
        <v>0</v>
      </c>
      <c r="H2367" s="120"/>
      <c r="I2367" s="144">
        <f t="shared" si="79"/>
        <v>0</v>
      </c>
    </row>
    <row r="2368" spans="3:9" x14ac:dyDescent="0.25">
      <c r="C2368" s="147"/>
      <c r="D2368" s="147"/>
      <c r="E2368" s="147"/>
      <c r="F2368" s="153"/>
      <c r="G2368" s="144">
        <f t="shared" si="78"/>
        <v>0</v>
      </c>
      <c r="H2368" s="120"/>
      <c r="I2368" s="144">
        <f t="shared" si="79"/>
        <v>0</v>
      </c>
    </row>
    <row r="2369" spans="3:9" x14ac:dyDescent="0.25">
      <c r="C2369" s="147"/>
      <c r="D2369" s="147"/>
      <c r="E2369" s="147"/>
      <c r="F2369" s="153"/>
      <c r="G2369" s="144">
        <f t="shared" si="78"/>
        <v>0</v>
      </c>
      <c r="H2369" s="120"/>
      <c r="I2369" s="144">
        <f t="shared" si="79"/>
        <v>0</v>
      </c>
    </row>
    <row r="2370" spans="3:9" x14ac:dyDescent="0.25">
      <c r="C2370" s="147"/>
      <c r="D2370" s="147"/>
      <c r="E2370" s="147"/>
      <c r="F2370" s="153"/>
      <c r="G2370" s="144">
        <f t="shared" si="78"/>
        <v>0</v>
      </c>
      <c r="H2370" s="120"/>
      <c r="I2370" s="144">
        <f t="shared" si="79"/>
        <v>0</v>
      </c>
    </row>
    <row r="2371" spans="3:9" x14ac:dyDescent="0.25">
      <c r="C2371" s="147"/>
      <c r="D2371" s="147"/>
      <c r="E2371" s="147"/>
      <c r="F2371" s="153"/>
      <c r="G2371" s="144">
        <f t="shared" si="78"/>
        <v>0</v>
      </c>
      <c r="H2371" s="120"/>
      <c r="I2371" s="144">
        <f t="shared" si="79"/>
        <v>0</v>
      </c>
    </row>
    <row r="2372" spans="3:9" x14ac:dyDescent="0.25">
      <c r="C2372" s="147"/>
      <c r="D2372" s="147"/>
      <c r="E2372" s="147"/>
      <c r="F2372" s="153"/>
      <c r="G2372" s="144">
        <f t="shared" si="78"/>
        <v>0</v>
      </c>
      <c r="H2372" s="120"/>
      <c r="I2372" s="144">
        <f t="shared" si="79"/>
        <v>0</v>
      </c>
    </row>
    <row r="2373" spans="3:9" x14ac:dyDescent="0.25">
      <c r="C2373" s="147"/>
      <c r="D2373" s="147"/>
      <c r="E2373" s="147"/>
      <c r="F2373" s="153"/>
      <c r="G2373" s="144">
        <f t="shared" si="78"/>
        <v>0</v>
      </c>
      <c r="H2373" s="120"/>
      <c r="I2373" s="144">
        <f t="shared" si="79"/>
        <v>0</v>
      </c>
    </row>
    <row r="2374" spans="3:9" x14ac:dyDescent="0.25">
      <c r="C2374" s="147"/>
      <c r="D2374" s="147"/>
      <c r="E2374" s="147"/>
      <c r="F2374" s="153"/>
      <c r="G2374" s="144">
        <f t="shared" si="78"/>
        <v>0</v>
      </c>
      <c r="H2374" s="120"/>
      <c r="I2374" s="144">
        <f t="shared" si="79"/>
        <v>0</v>
      </c>
    </row>
    <row r="2375" spans="3:9" x14ac:dyDescent="0.25">
      <c r="C2375" s="147"/>
      <c r="D2375" s="147"/>
      <c r="E2375" s="147"/>
      <c r="F2375" s="153"/>
      <c r="G2375" s="144">
        <f t="shared" si="78"/>
        <v>0</v>
      </c>
      <c r="H2375" s="120"/>
      <c r="I2375" s="144">
        <f t="shared" si="79"/>
        <v>0</v>
      </c>
    </row>
    <row r="2376" spans="3:9" x14ac:dyDescent="0.25">
      <c r="C2376" s="147"/>
      <c r="D2376" s="147"/>
      <c r="E2376" s="147"/>
      <c r="F2376" s="153"/>
      <c r="G2376" s="144">
        <f t="shared" si="78"/>
        <v>0</v>
      </c>
      <c r="H2376" s="120"/>
      <c r="I2376" s="144">
        <f t="shared" si="79"/>
        <v>0</v>
      </c>
    </row>
    <row r="2377" spans="3:9" x14ac:dyDescent="0.25">
      <c r="C2377" s="147"/>
      <c r="D2377" s="147"/>
      <c r="E2377" s="147"/>
      <c r="F2377" s="153"/>
      <c r="G2377" s="144">
        <f t="shared" si="78"/>
        <v>0</v>
      </c>
      <c r="H2377" s="120"/>
      <c r="I2377" s="144">
        <f t="shared" si="79"/>
        <v>0</v>
      </c>
    </row>
    <row r="2378" spans="3:9" x14ac:dyDescent="0.25">
      <c r="C2378" s="147"/>
      <c r="D2378" s="147"/>
      <c r="E2378" s="147"/>
      <c r="F2378" s="153"/>
      <c r="G2378" s="144">
        <f t="shared" si="78"/>
        <v>0</v>
      </c>
      <c r="H2378" s="120"/>
      <c r="I2378" s="144">
        <f t="shared" si="79"/>
        <v>0</v>
      </c>
    </row>
    <row r="2379" spans="3:9" x14ac:dyDescent="0.25">
      <c r="C2379" s="147"/>
      <c r="D2379" s="147"/>
      <c r="E2379" s="147"/>
      <c r="F2379" s="153"/>
      <c r="G2379" s="144">
        <f t="shared" si="78"/>
        <v>0</v>
      </c>
      <c r="H2379" s="120"/>
      <c r="I2379" s="144">
        <f t="shared" si="79"/>
        <v>0</v>
      </c>
    </row>
    <row r="2380" spans="3:9" x14ac:dyDescent="0.25">
      <c r="C2380" s="147"/>
      <c r="D2380" s="147"/>
      <c r="E2380" s="147"/>
      <c r="F2380" s="153"/>
      <c r="G2380" s="144">
        <f t="shared" si="78"/>
        <v>0</v>
      </c>
      <c r="H2380" s="120"/>
      <c r="I2380" s="144">
        <f t="shared" si="79"/>
        <v>0</v>
      </c>
    </row>
    <row r="2386" spans="3:7" ht="30" x14ac:dyDescent="0.25">
      <c r="E2386" s="150" t="s">
        <v>7586</v>
      </c>
      <c r="F2386" s="150" t="s">
        <v>9392</v>
      </c>
      <c r="G2386" s="150" t="s">
        <v>9393</v>
      </c>
    </row>
    <row r="2387" spans="3:7" x14ac:dyDescent="0.25">
      <c r="C2387" s="472" t="s">
        <v>9395</v>
      </c>
      <c r="D2387" s="472"/>
      <c r="E2387" s="144">
        <f>SUMIF(C2231:C2380,Tablas!$C$98,Fortalecimiento!G2231:G2380)</f>
        <v>0</v>
      </c>
      <c r="F2387" s="144">
        <f>SUMIF(C2231:C2380,Tablas!$C$98,Fortalecimiento!H2231:H2380)</f>
        <v>0</v>
      </c>
      <c r="G2387" s="144">
        <f>SUMIF(C2231:C2380,Tablas!$C$98,Fortalecimiento!I2231:I2380)</f>
        <v>0</v>
      </c>
    </row>
    <row r="2388" spans="3:7" x14ac:dyDescent="0.25">
      <c r="C2388" s="472" t="s">
        <v>9396</v>
      </c>
      <c r="D2388" s="472"/>
      <c r="E2388" s="144">
        <f>SUMIF(C2231:C2380,Tablas!$C$99,Fortalecimiento!G2231:G2380)</f>
        <v>0</v>
      </c>
      <c r="F2388" s="144">
        <f>SUMIF(C2231:C2380,Tablas!$C$99,Fortalecimiento!H2231:H2380)</f>
        <v>0</v>
      </c>
      <c r="G2388" s="144">
        <f>SUMIF(C2231:C2380,Tablas!$C$99,Fortalecimiento!I2231:I2380)</f>
        <v>0</v>
      </c>
    </row>
    <row r="2389" spans="3:7" x14ac:dyDescent="0.25">
      <c r="C2389" s="473" t="s">
        <v>7586</v>
      </c>
      <c r="D2389" s="473"/>
      <c r="E2389" s="151">
        <f>+E2388+E2387</f>
        <v>0</v>
      </c>
      <c r="F2389" s="151">
        <f>+F2388+F2387</f>
        <v>0</v>
      </c>
      <c r="G2389" s="151">
        <f>+G2388+G2387</f>
        <v>0</v>
      </c>
    </row>
    <row r="2393" spans="3:7" x14ac:dyDescent="0.25">
      <c r="E2393" s="471" t="s">
        <v>9238</v>
      </c>
      <c r="F2393" s="471"/>
      <c r="G2393" s="471"/>
    </row>
    <row r="2394" spans="3:7" x14ac:dyDescent="0.25">
      <c r="E2394" s="471"/>
      <c r="F2394" s="471"/>
      <c r="G2394" s="471"/>
    </row>
  </sheetData>
  <sheetProtection algorithmName="SHA-512" hashValue="6leGjj37l847tiEe+HHhQiJ956vRqk6CHR+cwC39BGivCEMX/G/C9KaCOe8XttdqHBx0Q688ciZIcjpGjcVX4A==" saltValue="ytGCy3MUM8IFmzQ239kM2w==" spinCount="100000" sheet="1" objects="1" scenarios="1"/>
  <mergeCells count="247">
    <mergeCell ref="B2172:D2172"/>
    <mergeCell ref="B30:D30"/>
    <mergeCell ref="B268:D268"/>
    <mergeCell ref="B506:D506"/>
    <mergeCell ref="B744:D744"/>
    <mergeCell ref="B982:D982"/>
    <mergeCell ref="C2387:D2387"/>
    <mergeCell ref="C2388:D2388"/>
    <mergeCell ref="C2389:D2389"/>
    <mergeCell ref="B1220:D1220"/>
    <mergeCell ref="B1458:D1458"/>
    <mergeCell ref="B2183:M2183"/>
    <mergeCell ref="D2186:L2186"/>
    <mergeCell ref="B1990:M1990"/>
    <mergeCell ref="C2149:D2149"/>
    <mergeCell ref="C2150:D2150"/>
    <mergeCell ref="C2151:D2151"/>
    <mergeCell ref="E2155:G2156"/>
    <mergeCell ref="C1969:L1970"/>
    <mergeCell ref="C1972:L1977"/>
    <mergeCell ref="C1980:F1980"/>
    <mergeCell ref="C1981:L1981"/>
    <mergeCell ref="C1983:L1988"/>
    <mergeCell ref="D1948:L1948"/>
    <mergeCell ref="E2393:G2394"/>
    <mergeCell ref="J47:K47"/>
    <mergeCell ref="J285:K285"/>
    <mergeCell ref="J523:K523"/>
    <mergeCell ref="J761:K761"/>
    <mergeCell ref="J999:K999"/>
    <mergeCell ref="J1237:K1237"/>
    <mergeCell ref="J1475:K1475"/>
    <mergeCell ref="J1713:K1713"/>
    <mergeCell ref="J1951:K1951"/>
    <mergeCell ref="J2189:K2189"/>
    <mergeCell ref="C2210:L2215"/>
    <mergeCell ref="C2218:F2218"/>
    <mergeCell ref="C2219:L2219"/>
    <mergeCell ref="C2221:L2226"/>
    <mergeCell ref="B2228:M2228"/>
    <mergeCell ref="J2192:K2192"/>
    <mergeCell ref="D2196:I2196"/>
    <mergeCell ref="B2204:M2204"/>
    <mergeCell ref="C2206:F2206"/>
    <mergeCell ref="C2207:L2208"/>
    <mergeCell ref="B2174:M2174"/>
    <mergeCell ref="D2178:L2178"/>
    <mergeCell ref="D2180:E2180"/>
    <mergeCell ref="J1954:K1954"/>
    <mergeCell ref="D1958:I1958"/>
    <mergeCell ref="B1966:M1966"/>
    <mergeCell ref="C1968:F1968"/>
    <mergeCell ref="E1917:G1918"/>
    <mergeCell ref="B1936:M1936"/>
    <mergeCell ref="D1940:L1940"/>
    <mergeCell ref="D1942:E1942"/>
    <mergeCell ref="B1945:M1945"/>
    <mergeCell ref="B1934:D1934"/>
    <mergeCell ref="C1745:L1750"/>
    <mergeCell ref="B1752:M1752"/>
    <mergeCell ref="C1911:D1911"/>
    <mergeCell ref="C1912:D1912"/>
    <mergeCell ref="C1913:D1913"/>
    <mergeCell ref="C1730:F1730"/>
    <mergeCell ref="C1731:L1732"/>
    <mergeCell ref="C1734:L1739"/>
    <mergeCell ref="C1742:F1742"/>
    <mergeCell ref="C1743:L1743"/>
    <mergeCell ref="B1707:M1707"/>
    <mergeCell ref="D1710:L1710"/>
    <mergeCell ref="J1716:K1716"/>
    <mergeCell ref="D1720:I1720"/>
    <mergeCell ref="B1728:M1728"/>
    <mergeCell ref="C1675:D1675"/>
    <mergeCell ref="E1679:G1680"/>
    <mergeCell ref="B1698:M1698"/>
    <mergeCell ref="D1702:L1702"/>
    <mergeCell ref="D1704:E1704"/>
    <mergeCell ref="B1696:D1696"/>
    <mergeCell ref="C1505:L1505"/>
    <mergeCell ref="C1507:L1512"/>
    <mergeCell ref="B1514:M1514"/>
    <mergeCell ref="C1673:D1673"/>
    <mergeCell ref="C1674:D1674"/>
    <mergeCell ref="B1490:M1490"/>
    <mergeCell ref="C1492:F1492"/>
    <mergeCell ref="C1493:L1494"/>
    <mergeCell ref="C1496:L1501"/>
    <mergeCell ref="C1504:F1504"/>
    <mergeCell ref="D1466:E1466"/>
    <mergeCell ref="B1469:M1469"/>
    <mergeCell ref="D1472:L1472"/>
    <mergeCell ref="J1478:K1478"/>
    <mergeCell ref="D1482:I1482"/>
    <mergeCell ref="C1436:D1436"/>
    <mergeCell ref="C1437:D1437"/>
    <mergeCell ref="E1441:G1442"/>
    <mergeCell ref="B1460:M1460"/>
    <mergeCell ref="D1464:L1464"/>
    <mergeCell ref="C1266:F1266"/>
    <mergeCell ref="C1267:L1267"/>
    <mergeCell ref="C1269:L1274"/>
    <mergeCell ref="B1276:M1276"/>
    <mergeCell ref="C1435:D1435"/>
    <mergeCell ref="D1244:I1244"/>
    <mergeCell ref="B1252:M1252"/>
    <mergeCell ref="C1254:F1254"/>
    <mergeCell ref="C1255:L1256"/>
    <mergeCell ref="C1258:L1263"/>
    <mergeCell ref="D1226:L1226"/>
    <mergeCell ref="D1228:E1228"/>
    <mergeCell ref="B1231:M1231"/>
    <mergeCell ref="D1234:L1234"/>
    <mergeCell ref="J1240:K1240"/>
    <mergeCell ref="C1197:D1197"/>
    <mergeCell ref="C1198:D1198"/>
    <mergeCell ref="C1199:D1199"/>
    <mergeCell ref="E1203:G1204"/>
    <mergeCell ref="B1222:M1222"/>
    <mergeCell ref="C1017:L1018"/>
    <mergeCell ref="C1020:L1025"/>
    <mergeCell ref="C1028:F1028"/>
    <mergeCell ref="C1029:L1029"/>
    <mergeCell ref="C1031:L1036"/>
    <mergeCell ref="B1038:M1038"/>
    <mergeCell ref="C960:D960"/>
    <mergeCell ref="C961:D961"/>
    <mergeCell ref="E965:G966"/>
    <mergeCell ref="B984:M984"/>
    <mergeCell ref="D988:L988"/>
    <mergeCell ref="D990:E990"/>
    <mergeCell ref="B993:M993"/>
    <mergeCell ref="D996:L996"/>
    <mergeCell ref="J1002:K1002"/>
    <mergeCell ref="D1006:I1006"/>
    <mergeCell ref="B1014:M1014"/>
    <mergeCell ref="C1016:F1016"/>
    <mergeCell ref="C790:F790"/>
    <mergeCell ref="C791:L791"/>
    <mergeCell ref="C793:L798"/>
    <mergeCell ref="B800:M800"/>
    <mergeCell ref="C959:D959"/>
    <mergeCell ref="D768:I768"/>
    <mergeCell ref="B776:M776"/>
    <mergeCell ref="C778:F778"/>
    <mergeCell ref="C779:L780"/>
    <mergeCell ref="C782:L787"/>
    <mergeCell ref="D750:L750"/>
    <mergeCell ref="D752:E752"/>
    <mergeCell ref="B755:M755"/>
    <mergeCell ref="D758:L758"/>
    <mergeCell ref="J764:K764"/>
    <mergeCell ref="C721:D721"/>
    <mergeCell ref="C722:D722"/>
    <mergeCell ref="C723:D723"/>
    <mergeCell ref="E727:G728"/>
    <mergeCell ref="B746:M746"/>
    <mergeCell ref="C544:L549"/>
    <mergeCell ref="C552:F552"/>
    <mergeCell ref="C553:L553"/>
    <mergeCell ref="C555:L560"/>
    <mergeCell ref="B562:M562"/>
    <mergeCell ref="J526:K526"/>
    <mergeCell ref="D530:I530"/>
    <mergeCell ref="B538:M538"/>
    <mergeCell ref="C540:F540"/>
    <mergeCell ref="C541:L542"/>
    <mergeCell ref="B508:M508"/>
    <mergeCell ref="D512:L512"/>
    <mergeCell ref="D514:E514"/>
    <mergeCell ref="B517:M517"/>
    <mergeCell ref="D520:L520"/>
    <mergeCell ref="B324:M324"/>
    <mergeCell ref="C483:D483"/>
    <mergeCell ref="C484:D484"/>
    <mergeCell ref="C485:D485"/>
    <mergeCell ref="E489:G490"/>
    <mergeCell ref="C303:L304"/>
    <mergeCell ref="C306:L311"/>
    <mergeCell ref="C314:F314"/>
    <mergeCell ref="C315:L315"/>
    <mergeCell ref="C317:L322"/>
    <mergeCell ref="D282:L282"/>
    <mergeCell ref="J288:K288"/>
    <mergeCell ref="D292:I292"/>
    <mergeCell ref="B300:M300"/>
    <mergeCell ref="C302:F302"/>
    <mergeCell ref="E251:G252"/>
    <mergeCell ref="B270:M270"/>
    <mergeCell ref="D274:L274"/>
    <mergeCell ref="D276:E276"/>
    <mergeCell ref="B279:M279"/>
    <mergeCell ref="B86:M86"/>
    <mergeCell ref="C245:D245"/>
    <mergeCell ref="C246:D246"/>
    <mergeCell ref="C247:D247"/>
    <mergeCell ref="C68:L73"/>
    <mergeCell ref="C65:L66"/>
    <mergeCell ref="C76:F76"/>
    <mergeCell ref="C77:L77"/>
    <mergeCell ref="C79:L84"/>
    <mergeCell ref="D54:I54"/>
    <mergeCell ref="J50:K50"/>
    <mergeCell ref="B62:M62"/>
    <mergeCell ref="C64:F64"/>
    <mergeCell ref="D36:L36"/>
    <mergeCell ref="D38:E38"/>
    <mergeCell ref="B32:M32"/>
    <mergeCell ref="B41:M41"/>
    <mergeCell ref="D44:L44"/>
    <mergeCell ref="C16:E16"/>
    <mergeCell ref="G16:H16"/>
    <mergeCell ref="I16:J16"/>
    <mergeCell ref="C17:E17"/>
    <mergeCell ref="G17:H17"/>
    <mergeCell ref="I17:J17"/>
    <mergeCell ref="C14:E14"/>
    <mergeCell ref="G14:H14"/>
    <mergeCell ref="I14:J14"/>
    <mergeCell ref="C15:E15"/>
    <mergeCell ref="G15:H15"/>
    <mergeCell ref="I15:J15"/>
    <mergeCell ref="C12:E12"/>
    <mergeCell ref="G12:H12"/>
    <mergeCell ref="I12:J12"/>
    <mergeCell ref="C13:E13"/>
    <mergeCell ref="G13:H13"/>
    <mergeCell ref="I13:J13"/>
    <mergeCell ref="B2:C2"/>
    <mergeCell ref="B5:M5"/>
    <mergeCell ref="C7:E7"/>
    <mergeCell ref="G7:H7"/>
    <mergeCell ref="I7:J7"/>
    <mergeCell ref="C10:E10"/>
    <mergeCell ref="G10:H10"/>
    <mergeCell ref="I10:J10"/>
    <mergeCell ref="C11:E11"/>
    <mergeCell ref="G11:H11"/>
    <mergeCell ref="I11:J11"/>
    <mergeCell ref="C8:E8"/>
    <mergeCell ref="G8:H8"/>
    <mergeCell ref="I8:J8"/>
    <mergeCell ref="C9:E9"/>
    <mergeCell ref="G9:H9"/>
    <mergeCell ref="I9:J9"/>
    <mergeCell ref="F2:G2"/>
    <mergeCell ref="H2:N2"/>
  </mergeCells>
  <conditionalFormatting sqref="D34">
    <cfRule type="containsBlanks" dxfId="93" priority="64">
      <formula>LEN(TRIM(D34))=0</formula>
    </cfRule>
  </conditionalFormatting>
  <conditionalFormatting sqref="D36:L36">
    <cfRule type="containsBlanks" dxfId="92" priority="63">
      <formula>LEN(TRIM(D36))=0</formula>
    </cfRule>
  </conditionalFormatting>
  <conditionalFormatting sqref="D38:E38">
    <cfRule type="containsBlanks" dxfId="91" priority="62">
      <formula>LEN(TRIM(D38))=0</formula>
    </cfRule>
  </conditionalFormatting>
  <conditionalFormatting sqref="D44:L44 D47 G47 J47">
    <cfRule type="containsBlanks" dxfId="90" priority="61">
      <formula>LEN(TRIM(D44))=0</formula>
    </cfRule>
  </conditionalFormatting>
  <conditionalFormatting sqref="D57:I57">
    <cfRule type="containsBlanks" dxfId="89" priority="60">
      <formula>LEN(TRIM(D57))=0</formula>
    </cfRule>
  </conditionalFormatting>
  <conditionalFormatting sqref="C79:L84 C68:L73">
    <cfRule type="containsBlanks" dxfId="88" priority="59">
      <formula>LEN(TRIM(C68))=0</formula>
    </cfRule>
  </conditionalFormatting>
  <conditionalFormatting sqref="D272">
    <cfRule type="containsBlanks" dxfId="87" priority="58">
      <formula>LEN(TRIM(D272))=0</formula>
    </cfRule>
  </conditionalFormatting>
  <conditionalFormatting sqref="D274:L274">
    <cfRule type="containsBlanks" dxfId="86" priority="57">
      <formula>LEN(TRIM(D274))=0</formula>
    </cfRule>
  </conditionalFormatting>
  <conditionalFormatting sqref="D276:E276">
    <cfRule type="containsBlanks" dxfId="85" priority="56">
      <formula>LEN(TRIM(D276))=0</formula>
    </cfRule>
  </conditionalFormatting>
  <conditionalFormatting sqref="D282:L282 D285 G285 J285">
    <cfRule type="containsBlanks" dxfId="84" priority="55">
      <formula>LEN(TRIM(D282))=0</formula>
    </cfRule>
  </conditionalFormatting>
  <conditionalFormatting sqref="D295:I295">
    <cfRule type="containsBlanks" dxfId="83" priority="54">
      <formula>LEN(TRIM(D295))=0</formula>
    </cfRule>
  </conditionalFormatting>
  <conditionalFormatting sqref="C317:L322 C306:L311">
    <cfRule type="containsBlanks" dxfId="82" priority="53">
      <formula>LEN(TRIM(C306))=0</formula>
    </cfRule>
  </conditionalFormatting>
  <conditionalFormatting sqref="D510">
    <cfRule type="containsBlanks" dxfId="81" priority="52">
      <formula>LEN(TRIM(D510))=0</formula>
    </cfRule>
  </conditionalFormatting>
  <conditionalFormatting sqref="D512:L512">
    <cfRule type="containsBlanks" dxfId="80" priority="51">
      <formula>LEN(TRIM(D512))=0</formula>
    </cfRule>
  </conditionalFormatting>
  <conditionalFormatting sqref="D514:E514">
    <cfRule type="containsBlanks" dxfId="79" priority="50">
      <formula>LEN(TRIM(D514))=0</formula>
    </cfRule>
  </conditionalFormatting>
  <conditionalFormatting sqref="D520:L520 D523 G523 J523">
    <cfRule type="containsBlanks" dxfId="78" priority="49">
      <formula>LEN(TRIM(D520))=0</formula>
    </cfRule>
  </conditionalFormatting>
  <conditionalFormatting sqref="D533:I533">
    <cfRule type="containsBlanks" dxfId="77" priority="48">
      <formula>LEN(TRIM(D533))=0</formula>
    </cfRule>
  </conditionalFormatting>
  <conditionalFormatting sqref="C555:L560 C544:L549">
    <cfRule type="containsBlanks" dxfId="76" priority="47">
      <formula>LEN(TRIM(C544))=0</formula>
    </cfRule>
  </conditionalFormatting>
  <conditionalFormatting sqref="D748">
    <cfRule type="containsBlanks" dxfId="75" priority="46">
      <formula>LEN(TRIM(D748))=0</formula>
    </cfRule>
  </conditionalFormatting>
  <conditionalFormatting sqref="D750:L750">
    <cfRule type="containsBlanks" dxfId="74" priority="45">
      <formula>LEN(TRIM(D750))=0</formula>
    </cfRule>
  </conditionalFormatting>
  <conditionalFormatting sqref="D752:E752">
    <cfRule type="containsBlanks" dxfId="73" priority="44">
      <formula>LEN(TRIM(D752))=0</formula>
    </cfRule>
  </conditionalFormatting>
  <conditionalFormatting sqref="D758:L758 D761 G761 J761">
    <cfRule type="containsBlanks" dxfId="72" priority="43">
      <formula>LEN(TRIM(D758))=0</formula>
    </cfRule>
  </conditionalFormatting>
  <conditionalFormatting sqref="D771:I771">
    <cfRule type="containsBlanks" dxfId="71" priority="42">
      <formula>LEN(TRIM(D771))=0</formula>
    </cfRule>
  </conditionalFormatting>
  <conditionalFormatting sqref="C793:L798 C782:L787">
    <cfRule type="containsBlanks" dxfId="70" priority="41">
      <formula>LEN(TRIM(C782))=0</formula>
    </cfRule>
  </conditionalFormatting>
  <conditionalFormatting sqref="D986">
    <cfRule type="containsBlanks" dxfId="69" priority="40">
      <formula>LEN(TRIM(D986))=0</formula>
    </cfRule>
  </conditionalFormatting>
  <conditionalFormatting sqref="D988:L988">
    <cfRule type="containsBlanks" dxfId="68" priority="39">
      <formula>LEN(TRIM(D988))=0</formula>
    </cfRule>
  </conditionalFormatting>
  <conditionalFormatting sqref="D990:E990">
    <cfRule type="containsBlanks" dxfId="67" priority="38">
      <formula>LEN(TRIM(D990))=0</formula>
    </cfRule>
  </conditionalFormatting>
  <conditionalFormatting sqref="D996:L996 D999 G999 J999">
    <cfRule type="containsBlanks" dxfId="66" priority="37">
      <formula>LEN(TRIM(D996))=0</formula>
    </cfRule>
  </conditionalFormatting>
  <conditionalFormatting sqref="D1009:I1009">
    <cfRule type="containsBlanks" dxfId="65" priority="36">
      <formula>LEN(TRIM(D1009))=0</formula>
    </cfRule>
  </conditionalFormatting>
  <conditionalFormatting sqref="C1031:L1036 C1020:L1025">
    <cfRule type="containsBlanks" dxfId="64" priority="35">
      <formula>LEN(TRIM(C1020))=0</formula>
    </cfRule>
  </conditionalFormatting>
  <conditionalFormatting sqref="D1224">
    <cfRule type="containsBlanks" dxfId="63" priority="34">
      <formula>LEN(TRIM(D1224))=0</formula>
    </cfRule>
  </conditionalFormatting>
  <conditionalFormatting sqref="D1226:L1226">
    <cfRule type="containsBlanks" dxfId="62" priority="33">
      <formula>LEN(TRIM(D1226))=0</formula>
    </cfRule>
  </conditionalFormatting>
  <conditionalFormatting sqref="D1228:E1228">
    <cfRule type="containsBlanks" dxfId="61" priority="32">
      <formula>LEN(TRIM(D1228))=0</formula>
    </cfRule>
  </conditionalFormatting>
  <conditionalFormatting sqref="D1234:L1234 D1237 G1237 J1237">
    <cfRule type="containsBlanks" dxfId="60" priority="31">
      <formula>LEN(TRIM(D1234))=0</formula>
    </cfRule>
  </conditionalFormatting>
  <conditionalFormatting sqref="D1247:I1247">
    <cfRule type="containsBlanks" dxfId="59" priority="30">
      <formula>LEN(TRIM(D1247))=0</formula>
    </cfRule>
  </conditionalFormatting>
  <conditionalFormatting sqref="C1269:L1274 C1258:L1263">
    <cfRule type="containsBlanks" dxfId="58" priority="29">
      <formula>LEN(TRIM(C1258))=0</formula>
    </cfRule>
  </conditionalFormatting>
  <conditionalFormatting sqref="D1462">
    <cfRule type="containsBlanks" dxfId="57" priority="28">
      <formula>LEN(TRIM(D1462))=0</formula>
    </cfRule>
  </conditionalFormatting>
  <conditionalFormatting sqref="D1464:L1464">
    <cfRule type="containsBlanks" dxfId="56" priority="27">
      <formula>LEN(TRIM(D1464))=0</formula>
    </cfRule>
  </conditionalFormatting>
  <conditionalFormatting sqref="D1466:E1466">
    <cfRule type="containsBlanks" dxfId="55" priority="26">
      <formula>LEN(TRIM(D1466))=0</formula>
    </cfRule>
  </conditionalFormatting>
  <conditionalFormatting sqref="D1472:L1472 D1475 G1475 J1475">
    <cfRule type="containsBlanks" dxfId="54" priority="25">
      <formula>LEN(TRIM(D1472))=0</formula>
    </cfRule>
  </conditionalFormatting>
  <conditionalFormatting sqref="D1485:I1485">
    <cfRule type="containsBlanks" dxfId="53" priority="24">
      <formula>LEN(TRIM(D1485))=0</formula>
    </cfRule>
  </conditionalFormatting>
  <conditionalFormatting sqref="C1507:L1512 C1496:L1501">
    <cfRule type="containsBlanks" dxfId="52" priority="23">
      <formula>LEN(TRIM(C1496))=0</formula>
    </cfRule>
  </conditionalFormatting>
  <conditionalFormatting sqref="D1700">
    <cfRule type="containsBlanks" dxfId="51" priority="22">
      <formula>LEN(TRIM(D1700))=0</formula>
    </cfRule>
  </conditionalFormatting>
  <conditionalFormatting sqref="D1702:L1702">
    <cfRule type="containsBlanks" dxfId="50" priority="21">
      <formula>LEN(TRIM(D1702))=0</formula>
    </cfRule>
  </conditionalFormatting>
  <conditionalFormatting sqref="D1704:E1704">
    <cfRule type="containsBlanks" dxfId="49" priority="20">
      <formula>LEN(TRIM(D1704))=0</formula>
    </cfRule>
  </conditionalFormatting>
  <conditionalFormatting sqref="D1710:L1710 D1713 G1713 J1713">
    <cfRule type="containsBlanks" dxfId="48" priority="19">
      <formula>LEN(TRIM(D1710))=0</formula>
    </cfRule>
  </conditionalFormatting>
  <conditionalFormatting sqref="D1723:I1723">
    <cfRule type="containsBlanks" dxfId="47" priority="18">
      <formula>LEN(TRIM(D1723))=0</formula>
    </cfRule>
  </conditionalFormatting>
  <conditionalFormatting sqref="C1745:L1750 C1734:L1739">
    <cfRule type="containsBlanks" dxfId="46" priority="17">
      <formula>LEN(TRIM(C1734))=0</formula>
    </cfRule>
  </conditionalFormatting>
  <conditionalFormatting sqref="D1938">
    <cfRule type="containsBlanks" dxfId="45" priority="16">
      <formula>LEN(TRIM(D1938))=0</formula>
    </cfRule>
  </conditionalFormatting>
  <conditionalFormatting sqref="D1940:L1940">
    <cfRule type="containsBlanks" dxfId="44" priority="15">
      <formula>LEN(TRIM(D1940))=0</formula>
    </cfRule>
  </conditionalFormatting>
  <conditionalFormatting sqref="D1942:E1942">
    <cfRule type="containsBlanks" dxfId="43" priority="14">
      <formula>LEN(TRIM(D1942))=0</formula>
    </cfRule>
  </conditionalFormatting>
  <conditionalFormatting sqref="D1948:L1948 D1951 G1951 J1951">
    <cfRule type="containsBlanks" dxfId="42" priority="13">
      <formula>LEN(TRIM(D1948))=0</formula>
    </cfRule>
  </conditionalFormatting>
  <conditionalFormatting sqref="D1961:I1961">
    <cfRule type="containsBlanks" dxfId="41" priority="12">
      <formula>LEN(TRIM(D1961))=0</formula>
    </cfRule>
  </conditionalFormatting>
  <conditionalFormatting sqref="C1983:L1988 C1972:L1977">
    <cfRule type="containsBlanks" dxfId="40" priority="11">
      <formula>LEN(TRIM(C1972))=0</formula>
    </cfRule>
  </conditionalFormatting>
  <conditionalFormatting sqref="D2176">
    <cfRule type="containsBlanks" dxfId="39" priority="10">
      <formula>LEN(TRIM(D2176))=0</formula>
    </cfRule>
  </conditionalFormatting>
  <conditionalFormatting sqref="D2178:L2178">
    <cfRule type="containsBlanks" dxfId="38" priority="9">
      <formula>LEN(TRIM(D2178))=0</formula>
    </cfRule>
  </conditionalFormatting>
  <conditionalFormatting sqref="D2180:E2180">
    <cfRule type="containsBlanks" dxfId="37" priority="8">
      <formula>LEN(TRIM(D2180))=0</formula>
    </cfRule>
  </conditionalFormatting>
  <conditionalFormatting sqref="D2186:L2186 D2189 G2189 J2189">
    <cfRule type="containsBlanks" dxfId="36" priority="7">
      <formula>LEN(TRIM(D2186))=0</formula>
    </cfRule>
  </conditionalFormatting>
  <conditionalFormatting sqref="D2199:I2199">
    <cfRule type="containsBlanks" dxfId="35" priority="6">
      <formula>LEN(TRIM(D2199))=0</formula>
    </cfRule>
  </conditionalFormatting>
  <conditionalFormatting sqref="C2221:L2226 C2210:L2215">
    <cfRule type="containsBlanks" dxfId="34" priority="5">
      <formula>LEN(TRIM(C2210))=0</formula>
    </cfRule>
  </conditionalFormatting>
  <conditionalFormatting sqref="D50 G50">
    <cfRule type="containsBlanks" dxfId="33" priority="4">
      <formula>LEN(TRIM(D50))=0</formula>
    </cfRule>
  </conditionalFormatting>
  <conditionalFormatting sqref="D288 G288">
    <cfRule type="containsBlanks" dxfId="32" priority="3">
      <formula>LEN(TRIM(D288))=0</formula>
    </cfRule>
  </conditionalFormatting>
  <conditionalFormatting sqref="D526 G526">
    <cfRule type="containsBlanks" dxfId="31" priority="2">
      <formula>LEN(TRIM(D526))=0</formula>
    </cfRule>
  </conditionalFormatting>
  <conditionalFormatting sqref="D764 G764 D1002 G1002 D1240 G1240 D1478 G1478 D1716 G1716 D1954 G1954 D2192 G2192">
    <cfRule type="containsBlanks" dxfId="30" priority="1">
      <formula>LEN(TRIM(D764))=0</formula>
    </cfRule>
  </conditionalFormatting>
  <dataValidations count="45">
    <dataValidation type="textLength" showInputMessage="1" showErrorMessage="1" promptTitle="Razón social" prompt="Este campo es obligatorio." sqref="D36:L36 D274:L274 D512:L512 D750:L750 D988:L988 D1226:L1226 D1464:L1464 D1702:L1702 D1940:L1940 D2178:L2178">
      <formula1>3</formula1>
      <formula2>255</formula2>
    </dataValidation>
    <dataValidation type="textLength" showInputMessage="1" showErrorMessage="1" errorTitle="Error" error="El número de C.U.I.T. debe contener 11 digitos. " promptTitle="C.U.I.T" prompt="Este dato es obligatorio y no debe tener guiones._x000a_" sqref="D34 D272 D510 D748 D986 D1224 D1462 D1700 D1938 D2176">
      <formula1>11</formula1>
      <formula2>11</formula2>
    </dataValidation>
    <dataValidation type="textLength" allowBlank="1" showInputMessage="1" showErrorMessage="1" sqref="I58:I59 I296:I297 I534:I535 I772:I773 I1010:I1011 I1248:I1249 I1486:I1487 I1724:I1725 I1962:I1963 I2200:I2201">
      <formula1>0</formula1>
      <formula2>50</formula2>
    </dataValidation>
    <dataValidation type="textLength" allowBlank="1" showInputMessage="1" showErrorMessage="1" sqref="H58:H59 H296:H297 H534:H535 H772:H773 H1010:H1011 H1248:H1249 H1486:H1487 H1724:H1725 H1962:H1963 H2200:H2201">
      <formula1>5</formula1>
      <formula2>50</formula2>
    </dataValidation>
    <dataValidation type="textLength" allowBlank="1" showInputMessage="1" showErrorMessage="1" sqref="D58:E59 D296:E297 D534:E535 D772:E773 D1010:E1011 D1248:E1249 D1486:E1487 D1724:E1725 D1962:E1963 D2200:E2201">
      <formula1>1</formula1>
      <formula2>255</formula2>
    </dataValidation>
    <dataValidation type="textLength" showInputMessage="1" showErrorMessage="1" sqref="I57 I295 I533 I771 I1009 I1247 I1485 I1723 I1961 I2199">
      <formula1>0</formula1>
      <formula2>50</formula2>
    </dataValidation>
    <dataValidation type="textLength" showInputMessage="1" showErrorMessage="1" sqref="H57 H295 H533 H771 H1009 H1247 H1485 H1723 H1961 H2199">
      <formula1>5</formula1>
      <formula2>50</formula2>
    </dataValidation>
    <dataValidation type="textLength" showInputMessage="1" showErrorMessage="1" sqref="D57:E57 D295:E295 D533:E533 D771:E771 D1009:E1009 D1247:E1247 D1485:E1485 D1723:E1723 D1961:E1961 D2199:E2199">
      <formula1>1</formula1>
      <formula2>255</formula2>
    </dataValidation>
    <dataValidation type="textLength" allowBlank="1" showInputMessage="1" showErrorMessage="1" sqref="F58:F59 F296:F297 F534:F535 F772:F773 F1010:F1011 F1248:F1249 F1486:F1487 F1724:F1725 F1962:F1963 F2200:F2201">
      <formula1>11</formula1>
      <formula2>11</formula2>
    </dataValidation>
    <dataValidation type="textLength" showInputMessage="1" showErrorMessage="1" sqref="F57 F295 F533 F771 F1009 F1247 F1485 F1723 F1961 F2199">
      <formula1>11</formula1>
      <formula2>11</formula2>
    </dataValidation>
    <dataValidation type="whole" operator="greaterThan" showInputMessage="1" showErrorMessage="1" sqref="J1951 J47 J285 J523 J761 J999 J1237 J1475 J1713 J2189">
      <formula1>0</formula1>
    </dataValidation>
    <dataValidation type="list" showInputMessage="1" showErrorMessage="1" sqref="D50 D2192">
      <formula1>INDIRECT($D$49)</formula1>
    </dataValidation>
    <dataValidation type="textLength" allowBlank="1" showInputMessage="1" showErrorMessage="1" sqref="D44:L44 D282:L282 D520:L520 D758:L758 D996:L996 D1234:L1234 D1472:L1472 D1710:L1710 D1948:L1948 D2186:L2186">
      <formula1>5</formula1>
      <formula2>255</formula2>
    </dataValidation>
    <dataValidation type="list" showInputMessage="1" showErrorMessage="1" sqref="G48 G286 G524 G762 G1000 G1238 G1476 G1714 G1952 G2190">
      <formula1>INDIRECT($D$33)</formula1>
    </dataValidation>
    <dataValidation type="list" showInputMessage="1" showErrorMessage="1" sqref="G47 G2189">
      <formula1>INDIRECT($D$46)</formula1>
    </dataValidation>
    <dataValidation type="textLength" operator="lessThanOrEqual" allowBlank="1" showInputMessage="1" showErrorMessage="1" errorTitle="Error" error="El campo no puede superar los 2.000 caracteres_x000a_" sqref="C79:L84 C68:L73 C317:L322 C306:L311 C555:L560 C544:L549 C793:L798 C782:L787 C1031:L1036 C1020:L1025 C1269:L1274 C1258:L1263 C1507:L1512 C1496:L1501 C1745:L1750 C1734:L1739 C1983:L1988 C1972:L1977 C2221:L2226 C2210:L2215">
      <formula1>2000</formula1>
    </dataValidation>
    <dataValidation type="textLength" operator="lessThanOrEqual" showInputMessage="1" showErrorMessage="1" errorTitle="Error" error="No debe superar los 255 caracteres." promptTitle="Detalle inversiones" prompt="Dato obligatorio." sqref="D89:D238 D327:D476 D565:D714 D803:D952 D1041:D1190 D1279:D1428 D1517:D1666 D1755:D1904 D1993:D2142 D2231:D2380">
      <formula1>255</formula1>
    </dataValidation>
    <dataValidation type="whole" operator="greaterThanOrEqual" allowBlank="1" showInputMessage="1" showErrorMessage="1" errorTitle="Error" error="Debe ingresar un número entero." promptTitle="Cantidad" prompt="Dato obligatorio." sqref="E89:E238 E327:E476 E565:E714 E803:E952 E1041:E1190 E1279:E1428 E1517:E1666 E1755:E1904 E1993:E2142 E2231:E2380">
      <formula1>1</formula1>
    </dataValidation>
    <dataValidation allowBlank="1" showInputMessage="1" showErrorMessage="1" promptTitle="Costo unitario" prompt="Dato obligatorio." sqref="F89:F238 F327:F476 F565:F714 F803:F952 F1041:F1190 F1279:F1428 F1517:F1666 F1755:F1904 F1993:F2142 F2231:F2380"/>
    <dataValidation type="list" showInputMessage="1" showErrorMessage="1" sqref="G285">
      <formula1>INDIRECT($D$284)</formula1>
    </dataValidation>
    <dataValidation type="list" showInputMessage="1" showErrorMessage="1" sqref="D288">
      <formula1>INDIRECT($D$287)</formula1>
    </dataValidation>
    <dataValidation type="list" showInputMessage="1" showErrorMessage="1" sqref="G523">
      <formula1>INDIRECT($D$522)</formula1>
    </dataValidation>
    <dataValidation type="list" showInputMessage="1" showErrorMessage="1" sqref="D526">
      <formula1>INDIRECT($D$525)</formula1>
    </dataValidation>
    <dataValidation type="list" showInputMessage="1" showErrorMessage="1" sqref="G761">
      <formula1>INDIRECT($D$760)</formula1>
    </dataValidation>
    <dataValidation type="list" showInputMessage="1" showErrorMessage="1" sqref="D764">
      <formula1>INDIRECT($D$763)</formula1>
    </dataValidation>
    <dataValidation type="list" showInputMessage="1" showErrorMessage="1" sqref="G999">
      <formula1>INDIRECT($D$998)</formula1>
    </dataValidation>
    <dataValidation type="list" showInputMessage="1" showErrorMessage="1" sqref="D1002">
      <formula1>INDIRECT($D$1001)</formula1>
    </dataValidation>
    <dataValidation type="list" showInputMessage="1" showErrorMessage="1" sqref="G1237">
      <formula1>INDIRECT($D$1236)</formula1>
    </dataValidation>
    <dataValidation type="list" showInputMessage="1" showErrorMessage="1" sqref="D1240">
      <formula1>INDIRECT($D$1239)</formula1>
    </dataValidation>
    <dataValidation type="list" showInputMessage="1" showErrorMessage="1" sqref="G1475">
      <formula1>INDIRECT($D$1474)</formula1>
    </dataValidation>
    <dataValidation type="list" showInputMessage="1" showErrorMessage="1" sqref="D1478">
      <formula1>INDIRECT($D$1477)</formula1>
    </dataValidation>
    <dataValidation type="list" showInputMessage="1" showErrorMessage="1" sqref="G1713">
      <formula1>INDIRECT($D$1712)</formula1>
    </dataValidation>
    <dataValidation type="list" showInputMessage="1" showErrorMessage="1" sqref="D1716">
      <formula1>INDIRECT($D$1715)</formula1>
    </dataValidation>
    <dataValidation type="list" showInputMessage="1" showErrorMessage="1" sqref="G1951">
      <formula1>INDIRECT($D$1950)</formula1>
    </dataValidation>
    <dataValidation type="list" showInputMessage="1" showErrorMessage="1" sqref="D1954">
      <formula1>INDIRECT($D$1953)</formula1>
    </dataValidation>
    <dataValidation type="decimal" operator="lessThanOrEqual" showInputMessage="1" showErrorMessage="1" promptTitle="Financiado por Crédito Fiscal" prompt="Debe indicar el monto que será financiado por el programa." sqref="H89:H238 H327:H476 H565:H714 H803:H952 H1041:H1190 H1279:H1428 H1517:H1666 H1755:H1904 H1993:H2142 H2231:H2380">
      <formula1>G89</formula1>
    </dataValidation>
    <dataValidation type="list" showInputMessage="1" showErrorMessage="1" sqref="G288">
      <formula1>$AP$4:$AP$4242</formula1>
    </dataValidation>
    <dataValidation type="list" showInputMessage="1" showErrorMessage="1" sqref="G526">
      <formula1>$AP$4:$AP$4242</formula1>
    </dataValidation>
    <dataValidation type="list" showInputMessage="1" showErrorMessage="1" sqref="G764">
      <formula1>$AP$4:$AP$4242</formula1>
    </dataValidation>
    <dataValidation type="list" showInputMessage="1" showErrorMessage="1" sqref="G1002">
      <formula1>$AP$4:$AP$4242</formula1>
    </dataValidation>
    <dataValidation type="list" showInputMessage="1" showErrorMessage="1" sqref="G1240">
      <formula1>$AP$4:$AP$4242</formula1>
    </dataValidation>
    <dataValidation type="list" showInputMessage="1" showErrorMessage="1" sqref="G1478">
      <formula1>$AP$4:$AP$4242</formula1>
    </dataValidation>
    <dataValidation type="list" showInputMessage="1" showErrorMessage="1" sqref="G1716">
      <formula1>$AP$4:$AP$4242</formula1>
    </dataValidation>
    <dataValidation type="list" showInputMessage="1" showErrorMessage="1" sqref="G1954">
      <formula1>$AP$4:$AP$4242</formula1>
    </dataValidation>
    <dataValidation type="list" showInputMessage="1" showErrorMessage="1" sqref="G2192">
      <formula1>$AP$4:$AP$4242</formula1>
    </dataValidation>
  </dataValidations>
  <hyperlinks>
    <hyperlink ref="B2:C2" location="Menu!C7" display="Volver al menu"/>
    <hyperlink ref="E251:G252" location="Fortalecimiento_Resumen" display="Volver"/>
    <hyperlink ref="E489:G490" location="Fortalecimiento_Resumen" display="Volver"/>
    <hyperlink ref="E727:G728" location="Fortalecimiento_Resumen" display="Volver"/>
    <hyperlink ref="E965:G966" location="Fortalecimiento_Resumen" display="Volver"/>
    <hyperlink ref="E1203:G1204" location="Fortalecimiento_Resumen" display="Volver"/>
    <hyperlink ref="E1441:G1442" location="Fortalecimiento_Resumen" display="Volver"/>
    <hyperlink ref="E1679:G1680" location="Fortalecimiento_Resumen" display="Volver"/>
    <hyperlink ref="E1917:G1918" location="Fortalecimiento_Resumen" display="Volver"/>
    <hyperlink ref="E2155:G2156" location="Fortalecimiento_Resumen" display="Volver"/>
    <hyperlink ref="E2393:G2394" location="Fortalecimiento_Resumen" display="Volver"/>
    <hyperlink ref="I8:J8" location="Fortalecimiento_1" display="Cargar o editar Fortalecimiento Nº1"/>
    <hyperlink ref="I9:J9" location="Fortalecimiento_2" display="Cargar o editar Fortalecimiento Nº2"/>
    <hyperlink ref="I10:J10" location="Fortalecimiento_3" display="Cargar o editar Fortalecimiento Nº3"/>
    <hyperlink ref="I11:J11" location="Fortalecimiento_4" display="Cargar o editar Fortalecimiento Nº4"/>
    <hyperlink ref="I12:J12" location="Fortalecimiento_5" display="Cargar o editar Fortalecimiento Nº5"/>
    <hyperlink ref="I13:J13" location="Fortalecimiento_6" display="Cargar o editar Fortalecimiento Nº6"/>
    <hyperlink ref="I14:J14" location="Fortalecimiento_7" display="Cargar o editar Fortalecimiento Nº7"/>
    <hyperlink ref="I15:J15" location="Fortalecimiento_8" display="Cargar o editar Fortalecimiento Nº8"/>
    <hyperlink ref="I16:J16" location="Fortalecimiento_9" display="Cargar o editar Fortalecimiento Nº9"/>
    <hyperlink ref="I17:J17" location="Fortalecimiento_10" display="Cargar o editar Fortalecimiento Nº10"/>
    <hyperlink ref="D2" location="Calidad!A1" display="Siguiente formulario"/>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Tablas!$C$90:$C$94</xm:f>
          </x14:formula1>
          <xm:sqref>D2180:E2180 D276:E276 D514:E514 D752:E752 D990:E990 D1228:E1228 D1466:E1466 D1704:E1704 D1942:E1942</xm:sqref>
        </x14:dataValidation>
        <x14:dataValidation type="list" showInputMessage="1" showErrorMessage="1">
          <x14:formula1>
            <xm:f>Tablas!$AQ$4:$AQ$4242</xm:f>
          </x14:formula1>
          <xm:sqref>G50</xm:sqref>
        </x14:dataValidation>
        <x14:dataValidation type="list" showInputMessage="1" showErrorMessage="1">
          <x14:formula1>
            <xm:f>Tablas!$K$5:$K$28</xm:f>
          </x14:formula1>
          <xm:sqref>D47 D285 D523 D761 D999 D1237 D1475 D1713 D1951 D2189</xm:sqref>
        </x14:dataValidation>
        <x14:dataValidation type="list" showInputMessage="1" showErrorMessage="1" errorTitle="Error" error="Debe ingresar un valor de la lista desplegable." promptTitle="Tipo de inversión" prompt="Dato obligatorio. Debe ingresar un valor de la lista desplegable._x000a_">
          <x14:formula1>
            <xm:f>Tablas!$C$98:$C$99</xm:f>
          </x14:formula1>
          <xm:sqref>C89:C238 C327:C476 C565:C714 C803:C952 C1041:C1190 C1279:C1428 C1517:C1666 C1755:C1904 C1993:C2142 C2231:C2380</xm:sqref>
        </x14:dataValidation>
        <x14:dataValidation type="list" allowBlank="1" showInputMessage="1" showErrorMessage="1" promptTitle="Tipo de institución" prompt="Dato obligatorio.">
          <x14:formula1>
            <xm:f>Tablas!$C$90:$C$94</xm:f>
          </x14:formula1>
          <xm:sqref>D38:E38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2:Q609"/>
  <sheetViews>
    <sheetView zoomScale="70" zoomScaleNormal="70" workbookViewId="0">
      <selection activeCell="E2" sqref="E2:F2"/>
    </sheetView>
  </sheetViews>
  <sheetFormatPr baseColWidth="10" defaultRowHeight="15" x14ac:dyDescent="0.25"/>
  <cols>
    <col min="2" max="2" width="5.5703125" customWidth="1"/>
    <col min="3" max="3" width="68.140625" bestFit="1" customWidth="1"/>
    <col min="4" max="4" width="16.140625" customWidth="1"/>
    <col min="5" max="5" width="14.85546875" customWidth="1"/>
    <col min="6" max="6" width="17.140625" customWidth="1"/>
    <col min="7" max="7" width="18.5703125" bestFit="1" customWidth="1"/>
    <col min="8" max="8" width="22.5703125" customWidth="1"/>
  </cols>
  <sheetData>
    <row r="2" spans="2:15" x14ac:dyDescent="0.25">
      <c r="B2" s="340" t="s">
        <v>7518</v>
      </c>
      <c r="C2" s="340"/>
      <c r="D2" s="232"/>
      <c r="E2" s="340" t="s">
        <v>9636</v>
      </c>
      <c r="F2" s="340"/>
      <c r="G2" s="314" t="s">
        <v>9370</v>
      </c>
      <c r="H2" s="314"/>
      <c r="I2" s="423">
        <f>'Empresa Cooperativa'!D21</f>
        <v>0</v>
      </c>
      <c r="J2" s="423"/>
      <c r="K2" s="423"/>
      <c r="L2" s="423"/>
      <c r="M2" s="423"/>
      <c r="N2" s="423"/>
      <c r="O2" s="423"/>
    </row>
    <row r="3" spans="2:15" x14ac:dyDescent="0.25">
      <c r="B3" s="42"/>
      <c r="C3" s="42"/>
    </row>
    <row r="5" spans="2:15" ht="18.75" x14ac:dyDescent="0.3">
      <c r="B5" s="283" t="s">
        <v>9332</v>
      </c>
      <c r="C5" s="283"/>
      <c r="D5" s="283"/>
      <c r="E5" s="283"/>
      <c r="F5" s="283"/>
      <c r="G5" s="283"/>
      <c r="H5" s="283"/>
      <c r="I5" s="283"/>
      <c r="J5" s="283"/>
      <c r="K5" s="283"/>
      <c r="L5" s="283"/>
      <c r="M5" s="283"/>
    </row>
    <row r="7" spans="2:15" ht="30" x14ac:dyDescent="0.25">
      <c r="C7" s="162" t="s">
        <v>9368</v>
      </c>
      <c r="D7" s="162" t="s">
        <v>9369</v>
      </c>
      <c r="E7" s="162" t="s">
        <v>7688</v>
      </c>
      <c r="F7" s="243" t="s">
        <v>9372</v>
      </c>
    </row>
    <row r="8" spans="2:15" ht="30" x14ac:dyDescent="0.25">
      <c r="C8" s="167">
        <f>+E104</f>
        <v>0</v>
      </c>
      <c r="D8" s="167">
        <f>+E106</f>
        <v>0</v>
      </c>
      <c r="E8" s="260">
        <f>IF(C8=Tablas!$C$86,Calidad!F194,Calidad!G184+Calidad!G185)</f>
        <v>0</v>
      </c>
      <c r="F8" s="244" t="s">
        <v>9643</v>
      </c>
    </row>
    <row r="9" spans="2:15" ht="30" x14ac:dyDescent="0.25">
      <c r="C9" s="167">
        <f>+E209</f>
        <v>0</v>
      </c>
      <c r="D9" s="167">
        <f>+E211</f>
        <v>0</v>
      </c>
      <c r="E9" s="260">
        <f>IF(C9=Tablas!$C$86,Calidad!F299,Calidad!G289+Calidad!G290)</f>
        <v>0</v>
      </c>
      <c r="F9" s="244" t="s">
        <v>9644</v>
      </c>
    </row>
    <row r="10" spans="2:15" ht="30" x14ac:dyDescent="0.25">
      <c r="C10" s="167">
        <f>+E312</f>
        <v>0</v>
      </c>
      <c r="D10" s="167">
        <f>+E314</f>
        <v>0</v>
      </c>
      <c r="E10" s="260">
        <f>IF(C10=Tablas!$C$86,F402,G392+G393)</f>
        <v>0</v>
      </c>
      <c r="F10" s="244" t="s">
        <v>9645</v>
      </c>
    </row>
    <row r="11" spans="2:15" ht="30" x14ac:dyDescent="0.25">
      <c r="C11" s="167">
        <f>+E415</f>
        <v>0</v>
      </c>
      <c r="D11" s="167">
        <f>+E417</f>
        <v>0</v>
      </c>
      <c r="E11" s="260">
        <f>IF(C11=Tablas!$C$86,Calidad!F505,G495+G496)</f>
        <v>0</v>
      </c>
      <c r="F11" s="244" t="s">
        <v>9646</v>
      </c>
    </row>
    <row r="12" spans="2:15" ht="30" x14ac:dyDescent="0.25">
      <c r="C12" s="167">
        <f>+E519</f>
        <v>0</v>
      </c>
      <c r="D12" s="167">
        <f>+E521</f>
        <v>0</v>
      </c>
      <c r="E12" s="260">
        <f>IF(C12=Tablas!$C$86,F609,G599+G600)</f>
        <v>0</v>
      </c>
      <c r="F12" s="244" t="s">
        <v>9647</v>
      </c>
    </row>
    <row r="100" spans="2:17" x14ac:dyDescent="0.25">
      <c r="B100" s="474" t="s">
        <v>9342</v>
      </c>
      <c r="C100" s="474"/>
      <c r="D100" s="474"/>
    </row>
    <row r="102" spans="2:17" ht="15.75" x14ac:dyDescent="0.25">
      <c r="B102" s="271" t="s">
        <v>9332</v>
      </c>
      <c r="C102" s="271"/>
      <c r="D102" s="271"/>
      <c r="E102" s="271"/>
      <c r="F102" s="271"/>
      <c r="G102" s="271"/>
      <c r="H102" s="271"/>
      <c r="I102" s="271"/>
      <c r="J102" s="271"/>
      <c r="K102" s="271"/>
      <c r="L102" s="271"/>
      <c r="M102" s="271"/>
      <c r="N102" s="271"/>
      <c r="O102" s="271"/>
      <c r="P102" s="271"/>
      <c r="Q102" s="271"/>
    </row>
    <row r="104" spans="2:17" x14ac:dyDescent="0.25">
      <c r="B104" s="288" t="s">
        <v>9334</v>
      </c>
      <c r="C104" s="288"/>
      <c r="D104" s="288"/>
      <c r="E104" s="276"/>
      <c r="F104" s="277"/>
      <c r="G104" s="277"/>
      <c r="H104" s="277"/>
      <c r="I104" s="277"/>
      <c r="J104" s="278"/>
    </row>
    <row r="106" spans="2:17" x14ac:dyDescent="0.25">
      <c r="B106" s="355" t="s">
        <v>9335</v>
      </c>
      <c r="C106" s="355"/>
      <c r="D106" s="355"/>
      <c r="E106" s="475"/>
      <c r="F106" s="476"/>
      <c r="G106" s="476"/>
      <c r="H106" s="476"/>
      <c r="I106" s="476"/>
      <c r="J106" s="477"/>
      <c r="L106" s="96" t="str">
        <f>IF(OR(E104=Tablas!$C$82,E104=Tablas!$C$83),"Solo se admite la certificación bajo la norma 29.993","")</f>
        <v/>
      </c>
    </row>
    <row r="107" spans="2:17" x14ac:dyDescent="0.25">
      <c r="B107" s="107"/>
      <c r="C107" s="107"/>
      <c r="D107" s="107"/>
      <c r="E107" s="68"/>
      <c r="F107" s="68"/>
      <c r="G107" s="68"/>
      <c r="H107" s="68"/>
      <c r="I107" s="68"/>
      <c r="J107" s="68"/>
    </row>
    <row r="108" spans="2:17" ht="15.75" x14ac:dyDescent="0.25">
      <c r="B108" s="271" t="s">
        <v>9347</v>
      </c>
      <c r="C108" s="271"/>
      <c r="D108" s="271"/>
      <c r="E108" s="271"/>
      <c r="F108" s="271"/>
      <c r="G108" s="271"/>
      <c r="H108" s="271"/>
      <c r="I108" s="271"/>
      <c r="J108" s="271"/>
      <c r="K108" s="271"/>
      <c r="L108" s="271"/>
      <c r="M108" s="271"/>
      <c r="N108" s="271"/>
      <c r="O108" s="271"/>
      <c r="P108" s="271"/>
      <c r="Q108" s="271"/>
    </row>
    <row r="110" spans="2:17" x14ac:dyDescent="0.25">
      <c r="C110" s="20" t="s">
        <v>9336</v>
      </c>
      <c r="D110" s="475"/>
      <c r="E110" s="476"/>
      <c r="F110" s="477"/>
    </row>
    <row r="111" spans="2:17" x14ac:dyDescent="0.25">
      <c r="C111" s="20"/>
      <c r="D111" s="68"/>
      <c r="E111" s="68"/>
      <c r="F111" s="68"/>
    </row>
    <row r="112" spans="2:17" x14ac:dyDescent="0.25">
      <c r="C112" s="20" t="s">
        <v>9367</v>
      </c>
      <c r="D112" s="276"/>
      <c r="E112" s="277"/>
      <c r="F112" s="277"/>
      <c r="G112" s="277"/>
      <c r="H112" s="277"/>
      <c r="I112" s="277"/>
      <c r="J112" s="278"/>
    </row>
    <row r="113" spans="3:10" x14ac:dyDescent="0.25">
      <c r="C113" s="20"/>
      <c r="D113" s="68"/>
      <c r="E113" s="68"/>
      <c r="F113" s="68"/>
    </row>
    <row r="115" spans="3:10" x14ac:dyDescent="0.25">
      <c r="C115" s="414" t="s">
        <v>9337</v>
      </c>
      <c r="D115" s="415"/>
      <c r="E115" s="415"/>
      <c r="F115" s="415"/>
      <c r="G115" s="415"/>
      <c r="H115" s="415"/>
      <c r="I115" s="415"/>
      <c r="J115" s="416"/>
    </row>
    <row r="117" spans="3:10" x14ac:dyDescent="0.25">
      <c r="C117" s="20" t="s">
        <v>7566</v>
      </c>
      <c r="D117" s="274"/>
      <c r="E117" s="282"/>
      <c r="F117" s="282"/>
      <c r="G117" s="282"/>
      <c r="H117" s="282"/>
      <c r="I117" s="275"/>
    </row>
    <row r="119" spans="3:10" x14ac:dyDescent="0.25">
      <c r="C119" s="20" t="s">
        <v>7567</v>
      </c>
      <c r="D119" s="79"/>
      <c r="F119" s="20" t="s">
        <v>7568</v>
      </c>
      <c r="G119" s="274"/>
      <c r="H119" s="275"/>
    </row>
    <row r="120" spans="3:10" x14ac:dyDescent="0.25">
      <c r="C120" s="20"/>
      <c r="D120" s="76" t="str">
        <f>IF(D119&gt;0,VLOOKUP(D119,Tablas!$K$5:$L$28,2,FALSE),"")</f>
        <v/>
      </c>
      <c r="E120" s="19" t="str">
        <f>IF(D119&gt;0,VLOOKUP(D119,Tablas!$K$5:$M$28,3,FALSE),"")</f>
        <v/>
      </c>
      <c r="F120" s="20"/>
      <c r="G120" s="58"/>
    </row>
    <row r="122" spans="3:10" x14ac:dyDescent="0.25">
      <c r="C122" s="20" t="s">
        <v>7570</v>
      </c>
      <c r="D122" s="79"/>
      <c r="F122" s="20" t="s">
        <v>9226</v>
      </c>
      <c r="G122" s="274"/>
      <c r="H122" s="275"/>
    </row>
    <row r="124" spans="3:10" x14ac:dyDescent="0.25">
      <c r="C124" s="20" t="s">
        <v>7569</v>
      </c>
      <c r="D124" s="79"/>
      <c r="F124" s="20" t="s">
        <v>1180</v>
      </c>
      <c r="G124" s="475" t="str">
        <f>IF(G119&gt;0,VLOOKUP(G119,Tablas!$AA$4:$AC$2545,3,FALSE),"")</f>
        <v/>
      </c>
      <c r="H124" s="477"/>
    </row>
    <row r="126" spans="3:10" x14ac:dyDescent="0.25">
      <c r="C126" s="20" t="s">
        <v>9338</v>
      </c>
      <c r="D126" s="77"/>
    </row>
    <row r="128" spans="3:10" x14ac:dyDescent="0.25">
      <c r="C128" s="106" t="s">
        <v>8</v>
      </c>
      <c r="D128" s="106"/>
      <c r="E128" s="106"/>
      <c r="F128" s="106"/>
      <c r="G128" s="106"/>
      <c r="H128" s="106"/>
    </row>
    <row r="130" spans="2:17" x14ac:dyDescent="0.25">
      <c r="C130" s="97" t="s">
        <v>7559</v>
      </c>
      <c r="D130" s="97" t="s">
        <v>7560</v>
      </c>
      <c r="E130" s="97" t="s">
        <v>7561</v>
      </c>
      <c r="F130" s="97" t="s">
        <v>1176</v>
      </c>
      <c r="G130" s="97" t="s">
        <v>7562</v>
      </c>
      <c r="H130" s="97" t="s">
        <v>7563</v>
      </c>
    </row>
    <row r="131" spans="2:17" x14ac:dyDescent="0.25">
      <c r="C131" s="35"/>
      <c r="D131" s="35"/>
      <c r="E131" s="35"/>
      <c r="F131" s="36" t="str">
        <f>MID(E131,3,8)</f>
        <v/>
      </c>
      <c r="G131" s="35"/>
      <c r="H131" s="35"/>
    </row>
    <row r="132" spans="2:17" x14ac:dyDescent="0.25">
      <c r="C132" s="35"/>
      <c r="D132" s="35"/>
      <c r="E132" s="35"/>
      <c r="F132" s="36" t="str">
        <f>MID(E132,3,8)</f>
        <v/>
      </c>
      <c r="G132" s="35"/>
      <c r="H132" s="35"/>
    </row>
    <row r="133" spans="2:17" x14ac:dyDescent="0.25">
      <c r="C133" s="35"/>
      <c r="D133" s="35"/>
      <c r="E133" s="35"/>
      <c r="F133" s="36" t="str">
        <f>MID(E133,3,8)</f>
        <v/>
      </c>
      <c r="G133" s="35"/>
      <c r="H133" s="35"/>
    </row>
    <row r="136" spans="2:17" ht="15.75" x14ac:dyDescent="0.25">
      <c r="B136" s="271" t="s">
        <v>9339</v>
      </c>
      <c r="C136" s="271"/>
      <c r="D136" s="271"/>
      <c r="E136" s="271"/>
      <c r="F136" s="271"/>
      <c r="G136" s="271"/>
      <c r="H136" s="271"/>
      <c r="I136" s="271"/>
      <c r="J136" s="271"/>
      <c r="K136" s="271"/>
      <c r="L136" s="271"/>
      <c r="M136" s="271"/>
      <c r="N136" s="271"/>
      <c r="O136" s="271"/>
      <c r="P136" s="271"/>
      <c r="Q136" s="271"/>
    </row>
    <row r="139" spans="2:17" x14ac:dyDescent="0.25">
      <c r="C139" s="20" t="s">
        <v>9336</v>
      </c>
      <c r="D139" s="349"/>
      <c r="E139" s="350"/>
    </row>
    <row r="141" spans="2:17" x14ac:dyDescent="0.25">
      <c r="C141" s="20" t="s">
        <v>9349</v>
      </c>
      <c r="D141" s="349"/>
      <c r="E141" s="402"/>
      <c r="F141" s="402"/>
      <c r="G141" s="402"/>
      <c r="H141" s="402"/>
      <c r="I141" s="402"/>
      <c r="J141" s="402"/>
      <c r="K141" s="350"/>
    </row>
    <row r="143" spans="2:17" x14ac:dyDescent="0.25">
      <c r="C143" s="20" t="s">
        <v>9340</v>
      </c>
    </row>
    <row r="145" spans="2:17" x14ac:dyDescent="0.25">
      <c r="C145" s="461"/>
      <c r="D145" s="462"/>
      <c r="E145" s="462"/>
      <c r="F145" s="462"/>
      <c r="G145" s="462"/>
      <c r="H145" s="462"/>
      <c r="I145" s="462"/>
      <c r="J145" s="462"/>
      <c r="K145" s="462"/>
      <c r="L145" s="462"/>
      <c r="M145" s="462"/>
      <c r="N145" s="462"/>
      <c r="O145" s="463"/>
    </row>
    <row r="146" spans="2:17" x14ac:dyDescent="0.25">
      <c r="C146" s="464"/>
      <c r="D146" s="304"/>
      <c r="E146" s="304"/>
      <c r="F146" s="304"/>
      <c r="G146" s="304"/>
      <c r="H146" s="304"/>
      <c r="I146" s="304"/>
      <c r="J146" s="304"/>
      <c r="K146" s="304"/>
      <c r="L146" s="304"/>
      <c r="M146" s="304"/>
      <c r="N146" s="304"/>
      <c r="O146" s="465"/>
    </row>
    <row r="147" spans="2:17" x14ac:dyDescent="0.25">
      <c r="C147" s="466"/>
      <c r="D147" s="467"/>
      <c r="E147" s="467"/>
      <c r="F147" s="467"/>
      <c r="G147" s="467"/>
      <c r="H147" s="467"/>
      <c r="I147" s="467"/>
      <c r="J147" s="467"/>
      <c r="K147" s="467"/>
      <c r="L147" s="467"/>
      <c r="M147" s="467"/>
      <c r="N147" s="467"/>
      <c r="O147" s="468"/>
    </row>
    <row r="149" spans="2:17" ht="15.75" x14ac:dyDescent="0.25">
      <c r="B149" s="271" t="s">
        <v>9348</v>
      </c>
      <c r="C149" s="271"/>
      <c r="D149" s="271"/>
      <c r="E149" s="271"/>
      <c r="F149" s="271"/>
      <c r="G149" s="271"/>
      <c r="H149" s="271"/>
      <c r="I149" s="271"/>
      <c r="J149" s="271"/>
      <c r="K149" s="271"/>
      <c r="L149" s="271"/>
      <c r="M149" s="271"/>
      <c r="N149" s="271"/>
      <c r="O149" s="271"/>
      <c r="P149" s="271"/>
      <c r="Q149" s="271"/>
    </row>
    <row r="151" spans="2:17" x14ac:dyDescent="0.25">
      <c r="C151" t="s">
        <v>7556</v>
      </c>
      <c r="D151" s="77"/>
    </row>
    <row r="153" spans="2:17" x14ac:dyDescent="0.25">
      <c r="C153" t="s">
        <v>9350</v>
      </c>
      <c r="D153" s="349"/>
      <c r="E153" s="402"/>
      <c r="F153" s="402"/>
      <c r="G153" s="402"/>
      <c r="H153" s="350"/>
    </row>
    <row r="155" spans="2:17" ht="15.75" x14ac:dyDescent="0.25">
      <c r="B155" s="271" t="str">
        <f>IF(E104=Tablas!$C$86,"Datos del laboratorio","")</f>
        <v/>
      </c>
      <c r="C155" s="271"/>
      <c r="D155" s="271"/>
      <c r="E155" s="271"/>
      <c r="F155" s="271"/>
      <c r="G155" s="271"/>
      <c r="H155" s="271"/>
      <c r="I155" s="271"/>
      <c r="J155" s="271"/>
      <c r="K155" s="271"/>
      <c r="L155" s="271"/>
      <c r="M155" s="271"/>
      <c r="N155" s="271"/>
      <c r="O155" s="271"/>
      <c r="P155" s="271"/>
      <c r="Q155" s="271"/>
    </row>
    <row r="157" spans="2:17" x14ac:dyDescent="0.25">
      <c r="C157" s="20" t="str">
        <f>IF(E104=Tablas!$C$86,"CUIT*","")</f>
        <v/>
      </c>
      <c r="D157" s="478"/>
      <c r="E157" s="478"/>
    </row>
    <row r="159" spans="2:17" x14ac:dyDescent="0.25">
      <c r="C159" s="20" t="str">
        <f>IF(E104=Tablas!$C$86,"Razón Social*","")</f>
        <v/>
      </c>
      <c r="D159" s="303"/>
      <c r="E159" s="303"/>
      <c r="F159" s="303"/>
      <c r="G159" s="303"/>
      <c r="H159" s="303"/>
      <c r="I159" s="303"/>
      <c r="J159" s="303"/>
    </row>
    <row r="161" spans="2:17" x14ac:dyDescent="0.25">
      <c r="C161" s="20" t="str">
        <f>IF(E104=Tablas!$C$86,"Domicilio*","")</f>
        <v/>
      </c>
      <c r="D161" s="303"/>
      <c r="E161" s="303"/>
      <c r="F161" s="303"/>
      <c r="G161" s="303"/>
      <c r="H161" s="303"/>
      <c r="I161" s="303"/>
      <c r="J161" s="303"/>
    </row>
    <row r="163" spans="2:17" x14ac:dyDescent="0.25">
      <c r="C163" s="20" t="str">
        <f>IF(E104=Tablas!$C$86,"Telefono*","")</f>
        <v/>
      </c>
      <c r="D163" s="479"/>
      <c r="E163" s="479"/>
    </row>
    <row r="165" spans="2:17" x14ac:dyDescent="0.25">
      <c r="C165" s="20" t="str">
        <f>IF(E104=Tablas!$C$86,"Email*","")</f>
        <v/>
      </c>
      <c r="D165" s="303"/>
      <c r="E165" s="303"/>
      <c r="F165" s="303"/>
      <c r="G165" s="303"/>
    </row>
    <row r="167" spans="2:17" x14ac:dyDescent="0.25">
      <c r="C167" s="288" t="str">
        <f>IF(E104=Tablas!$C$86,"Descripción de la especialidad del laboratorio*","")</f>
        <v/>
      </c>
      <c r="D167" s="288"/>
      <c r="E167" s="288"/>
    </row>
    <row r="169" spans="2:17" x14ac:dyDescent="0.25">
      <c r="C169" s="303"/>
      <c r="D169" s="303"/>
      <c r="E169" s="303"/>
      <c r="F169" s="303"/>
      <c r="G169" s="303"/>
      <c r="H169" s="303"/>
      <c r="I169" s="303"/>
      <c r="J169" s="303"/>
    </row>
    <row r="170" spans="2:17" x14ac:dyDescent="0.25">
      <c r="C170" s="303"/>
      <c r="D170" s="303"/>
      <c r="E170" s="303"/>
      <c r="F170" s="303"/>
      <c r="G170" s="303"/>
      <c r="H170" s="303"/>
      <c r="I170" s="303"/>
      <c r="J170" s="303"/>
    </row>
    <row r="171" spans="2:17" x14ac:dyDescent="0.25">
      <c r="C171" s="303"/>
      <c r="D171" s="303"/>
      <c r="E171" s="303"/>
      <c r="F171" s="303"/>
      <c r="G171" s="303"/>
      <c r="H171" s="303"/>
      <c r="I171" s="303"/>
      <c r="J171" s="303"/>
    </row>
    <row r="172" spans="2:17" x14ac:dyDescent="0.25">
      <c r="C172" s="303"/>
      <c r="D172" s="303"/>
      <c r="E172" s="303"/>
      <c r="F172" s="303"/>
      <c r="G172" s="303"/>
      <c r="H172" s="303"/>
      <c r="I172" s="303"/>
      <c r="J172" s="303"/>
    </row>
    <row r="173" spans="2:17" x14ac:dyDescent="0.25">
      <c r="C173" s="303"/>
      <c r="D173" s="303"/>
      <c r="E173" s="303"/>
      <c r="F173" s="303"/>
      <c r="G173" s="303"/>
      <c r="H173" s="303"/>
      <c r="I173" s="303"/>
      <c r="J173" s="303"/>
    </row>
    <row r="175" spans="2:17" ht="15.75" x14ac:dyDescent="0.25">
      <c r="B175" s="271" t="s">
        <v>9358</v>
      </c>
      <c r="C175" s="271"/>
      <c r="D175" s="271"/>
      <c r="E175" s="271"/>
      <c r="F175" s="271"/>
      <c r="G175" s="271"/>
      <c r="H175" s="271"/>
      <c r="I175" s="271"/>
      <c r="J175" s="271"/>
      <c r="K175" s="271"/>
      <c r="L175" s="271"/>
      <c r="M175" s="271"/>
      <c r="N175" s="271"/>
      <c r="O175" s="271"/>
      <c r="P175" s="271"/>
      <c r="Q175" s="271"/>
    </row>
    <row r="177" spans="2:17" x14ac:dyDescent="0.25">
      <c r="F177" s="392" t="s">
        <v>9353</v>
      </c>
      <c r="G177" s="392" t="s">
        <v>9354</v>
      </c>
      <c r="H177" s="392" t="s">
        <v>9355</v>
      </c>
    </row>
    <row r="178" spans="2:17" x14ac:dyDescent="0.25">
      <c r="F178" s="392"/>
      <c r="G178" s="392"/>
      <c r="H178" s="392"/>
    </row>
    <row r="179" spans="2:17" x14ac:dyDescent="0.25">
      <c r="C179" s="392" t="s">
        <v>9352</v>
      </c>
      <c r="D179" s="480" t="s">
        <v>9351</v>
      </c>
      <c r="E179" s="480"/>
      <c r="F179" s="143"/>
      <c r="G179" s="153"/>
      <c r="H179" s="153"/>
    </row>
    <row r="180" spans="2:17" ht="27.75" customHeight="1" x14ac:dyDescent="0.25">
      <c r="C180" s="392"/>
      <c r="D180" s="480" t="s">
        <v>9341</v>
      </c>
      <c r="E180" s="480"/>
      <c r="F180" s="143"/>
      <c r="G180" s="153"/>
      <c r="H180" s="153"/>
    </row>
    <row r="181" spans="2:17" x14ac:dyDescent="0.25">
      <c r="C181" s="392" t="s">
        <v>9479</v>
      </c>
      <c r="D181" s="480" t="s">
        <v>9351</v>
      </c>
      <c r="E181" s="480"/>
      <c r="F181" s="143"/>
      <c r="G181" s="153"/>
      <c r="H181" s="153"/>
    </row>
    <row r="182" spans="2:17" ht="32.25" customHeight="1" x14ac:dyDescent="0.25">
      <c r="C182" s="392"/>
      <c r="D182" s="480" t="s">
        <v>9341</v>
      </c>
      <c r="E182" s="480"/>
      <c r="F182" s="143"/>
      <c r="G182" s="153"/>
      <c r="H182" s="153"/>
    </row>
    <row r="183" spans="2:17" x14ac:dyDescent="0.25">
      <c r="C183" s="109" t="s">
        <v>9356</v>
      </c>
      <c r="D183" s="480" t="s">
        <v>9341</v>
      </c>
      <c r="E183" s="480"/>
      <c r="F183" s="143"/>
      <c r="G183" s="153"/>
      <c r="H183" s="153"/>
    </row>
    <row r="184" spans="2:17" x14ac:dyDescent="0.25">
      <c r="C184" s="392" t="s">
        <v>9357</v>
      </c>
      <c r="D184" s="480" t="s">
        <v>9351</v>
      </c>
      <c r="E184" s="480"/>
      <c r="F184" s="73" t="s">
        <v>9359</v>
      </c>
      <c r="G184" s="144">
        <f>+G179+G181</f>
        <v>0</v>
      </c>
      <c r="H184" s="144">
        <f>+H179+H181</f>
        <v>0</v>
      </c>
    </row>
    <row r="185" spans="2:17" ht="36" customHeight="1" x14ac:dyDescent="0.25">
      <c r="C185" s="392"/>
      <c r="D185" s="480" t="s">
        <v>9341</v>
      </c>
      <c r="E185" s="480"/>
      <c r="F185" s="73" t="s">
        <v>9360</v>
      </c>
      <c r="G185" s="144">
        <f>+G180+G182+G183</f>
        <v>0</v>
      </c>
      <c r="H185" s="144">
        <f>+H180+H182+H183</f>
        <v>0</v>
      </c>
    </row>
    <row r="187" spans="2:17" ht="15.75" x14ac:dyDescent="0.25">
      <c r="B187" s="271" t="s">
        <v>9361</v>
      </c>
      <c r="C187" s="271"/>
      <c r="D187" s="271"/>
      <c r="E187" s="271"/>
      <c r="F187" s="271"/>
      <c r="G187" s="271"/>
      <c r="H187" s="271"/>
      <c r="I187" s="271"/>
      <c r="J187" s="271"/>
      <c r="K187" s="271"/>
      <c r="L187" s="271"/>
      <c r="M187" s="271"/>
      <c r="N187" s="271"/>
      <c r="O187" s="271"/>
      <c r="P187" s="271"/>
      <c r="Q187" s="271"/>
    </row>
    <row r="190" spans="2:17" x14ac:dyDescent="0.25">
      <c r="C190" s="392" t="s">
        <v>9363</v>
      </c>
      <c r="D190" s="392" t="s">
        <v>9364</v>
      </c>
      <c r="E190" s="392" t="s">
        <v>9353</v>
      </c>
      <c r="F190" s="392" t="s">
        <v>9354</v>
      </c>
      <c r="G190" s="392" t="s">
        <v>9355</v>
      </c>
    </row>
    <row r="191" spans="2:17" x14ac:dyDescent="0.25">
      <c r="C191" s="392"/>
      <c r="D191" s="392"/>
      <c r="E191" s="392"/>
      <c r="F191" s="392"/>
      <c r="G191" s="392"/>
    </row>
    <row r="192" spans="2:17" x14ac:dyDescent="0.25">
      <c r="C192" s="71" t="s">
        <v>9362</v>
      </c>
      <c r="D192" s="120"/>
      <c r="E192" s="119">
        <f>D192*50/100</f>
        <v>0</v>
      </c>
      <c r="F192" s="120"/>
      <c r="G192" s="120"/>
    </row>
    <row r="193" spans="2:17" x14ac:dyDescent="0.25">
      <c r="C193" s="71" t="s">
        <v>9365</v>
      </c>
      <c r="D193" s="119">
        <f>+F193+G193</f>
        <v>0</v>
      </c>
      <c r="E193" s="119">
        <v>200000</v>
      </c>
      <c r="F193" s="120"/>
      <c r="G193" s="120"/>
    </row>
    <row r="194" spans="2:17" x14ac:dyDescent="0.25">
      <c r="C194" s="109" t="s">
        <v>9366</v>
      </c>
      <c r="D194" s="119">
        <f>+D193+D192</f>
        <v>0</v>
      </c>
      <c r="E194" s="73"/>
      <c r="F194" s="119">
        <f>+F193+F192</f>
        <v>0</v>
      </c>
      <c r="G194" s="119">
        <f>+G193+G192</f>
        <v>0</v>
      </c>
    </row>
    <row r="205" spans="2:17" x14ac:dyDescent="0.25">
      <c r="B205" s="474" t="s">
        <v>9475</v>
      </c>
      <c r="C205" s="474"/>
      <c r="D205" s="474"/>
    </row>
    <row r="207" spans="2:17" ht="15.75" x14ac:dyDescent="0.25">
      <c r="B207" s="271" t="s">
        <v>9332</v>
      </c>
      <c r="C207" s="271"/>
      <c r="D207" s="271"/>
      <c r="E207" s="271"/>
      <c r="F207" s="271"/>
      <c r="G207" s="271"/>
      <c r="H207" s="271"/>
      <c r="I207" s="271"/>
      <c r="J207" s="271"/>
      <c r="K207" s="271"/>
      <c r="L207" s="271"/>
      <c r="M207" s="271"/>
      <c r="N207" s="271"/>
      <c r="O207" s="271"/>
      <c r="P207" s="271"/>
      <c r="Q207" s="271"/>
    </row>
    <row r="209" spans="2:17" x14ac:dyDescent="0.25">
      <c r="B209" s="288" t="s">
        <v>9334</v>
      </c>
      <c r="C209" s="288"/>
      <c r="D209" s="288"/>
      <c r="E209" s="276"/>
      <c r="F209" s="277"/>
      <c r="G209" s="277"/>
      <c r="H209" s="277"/>
      <c r="I209" s="277"/>
      <c r="J209" s="278"/>
    </row>
    <row r="211" spans="2:17" x14ac:dyDescent="0.25">
      <c r="B211" s="355" t="s">
        <v>9335</v>
      </c>
      <c r="C211" s="355"/>
      <c r="D211" s="355"/>
      <c r="E211" s="475"/>
      <c r="F211" s="476"/>
      <c r="G211" s="476"/>
      <c r="H211" s="476"/>
      <c r="I211" s="476"/>
      <c r="J211" s="477"/>
      <c r="L211" s="96" t="str">
        <f>IF(OR(E209=Tablas!$C$82,E209=Tablas!$C$83),"Solo se admite la certificación bajo la norma 29.993","")</f>
        <v/>
      </c>
    </row>
    <row r="212" spans="2:17" x14ac:dyDescent="0.25">
      <c r="B212" s="158"/>
      <c r="C212" s="158"/>
      <c r="D212" s="158"/>
      <c r="E212" s="170"/>
      <c r="F212" s="170"/>
      <c r="G212" s="170"/>
      <c r="H212" s="170"/>
      <c r="I212" s="170"/>
      <c r="J212" s="170"/>
    </row>
    <row r="213" spans="2:17" ht="15.75" x14ac:dyDescent="0.25">
      <c r="B213" s="271" t="s">
        <v>9347</v>
      </c>
      <c r="C213" s="271"/>
      <c r="D213" s="271"/>
      <c r="E213" s="271"/>
      <c r="F213" s="271"/>
      <c r="G213" s="271"/>
      <c r="H213" s="271"/>
      <c r="I213" s="271"/>
      <c r="J213" s="271"/>
      <c r="K213" s="271"/>
      <c r="L213" s="271"/>
      <c r="M213" s="271"/>
      <c r="N213" s="271"/>
      <c r="O213" s="271"/>
      <c r="P213" s="271"/>
      <c r="Q213" s="271"/>
    </row>
    <row r="215" spans="2:17" x14ac:dyDescent="0.25">
      <c r="C215" s="20" t="s">
        <v>9336</v>
      </c>
      <c r="D215" s="475"/>
      <c r="E215" s="476"/>
      <c r="F215" s="477"/>
    </row>
    <row r="216" spans="2:17" x14ac:dyDescent="0.25">
      <c r="C216" s="20"/>
      <c r="D216" s="170"/>
      <c r="E216" s="170"/>
      <c r="F216" s="170"/>
    </row>
    <row r="217" spans="2:17" x14ac:dyDescent="0.25">
      <c r="C217" s="20" t="s">
        <v>9367</v>
      </c>
      <c r="D217" s="276"/>
      <c r="E217" s="277"/>
      <c r="F217" s="277"/>
      <c r="G217" s="277"/>
      <c r="H217" s="277"/>
      <c r="I217" s="277"/>
      <c r="J217" s="278"/>
    </row>
    <row r="218" spans="2:17" x14ac:dyDescent="0.25">
      <c r="C218" s="20"/>
      <c r="D218" s="170"/>
      <c r="E218" s="170"/>
      <c r="F218" s="170"/>
    </row>
    <row r="220" spans="2:17" x14ac:dyDescent="0.25">
      <c r="C220" s="414" t="s">
        <v>9337</v>
      </c>
      <c r="D220" s="415"/>
      <c r="E220" s="415"/>
      <c r="F220" s="415"/>
      <c r="G220" s="415"/>
      <c r="H220" s="415"/>
      <c r="I220" s="415"/>
      <c r="J220" s="416"/>
    </row>
    <row r="222" spans="2:17" x14ac:dyDescent="0.25">
      <c r="C222" s="20" t="s">
        <v>7566</v>
      </c>
      <c r="D222" s="274"/>
      <c r="E222" s="282"/>
      <c r="F222" s="282"/>
      <c r="G222" s="282"/>
      <c r="H222" s="282"/>
      <c r="I222" s="275"/>
    </row>
    <row r="224" spans="2:17" x14ac:dyDescent="0.25">
      <c r="C224" s="20" t="s">
        <v>7567</v>
      </c>
      <c r="D224" s="79"/>
      <c r="F224" s="20" t="s">
        <v>7568</v>
      </c>
      <c r="G224" s="274"/>
      <c r="H224" s="275"/>
    </row>
    <row r="225" spans="3:8" x14ac:dyDescent="0.25">
      <c r="C225" s="20"/>
      <c r="D225" s="76" t="str">
        <f>IF(D224&gt;0,VLOOKUP(D224,Tablas!$K$5:$L$28,2,FALSE),"")</f>
        <v/>
      </c>
      <c r="E225" s="19" t="str">
        <f>IF(D224&gt;0,VLOOKUP(D224,Tablas!$K$5:$M$28,3,FALSE),"")</f>
        <v/>
      </c>
      <c r="F225" s="20"/>
      <c r="G225" s="58"/>
    </row>
    <row r="227" spans="3:8" x14ac:dyDescent="0.25">
      <c r="C227" s="20" t="s">
        <v>7570</v>
      </c>
      <c r="D227" s="79"/>
      <c r="F227" s="20" t="s">
        <v>9226</v>
      </c>
      <c r="G227" s="274"/>
      <c r="H227" s="275"/>
    </row>
    <row r="229" spans="3:8" x14ac:dyDescent="0.25">
      <c r="C229" s="20" t="s">
        <v>7569</v>
      </c>
      <c r="D229" s="79"/>
      <c r="F229" s="20" t="s">
        <v>1180</v>
      </c>
      <c r="G229" s="424" t="str">
        <f>IF(G224&gt;0,VLOOKUP(G224,Tablas!$AA$4:$AC$2545,3,FALSE),"")</f>
        <v/>
      </c>
      <c r="H229" s="425"/>
    </row>
    <row r="231" spans="3:8" x14ac:dyDescent="0.25">
      <c r="C231" s="20" t="s">
        <v>9338</v>
      </c>
      <c r="D231" s="77"/>
    </row>
    <row r="233" spans="3:8" x14ac:dyDescent="0.25">
      <c r="C233" s="157" t="s">
        <v>8</v>
      </c>
      <c r="D233" s="157"/>
      <c r="E233" s="157"/>
      <c r="F233" s="157"/>
      <c r="G233" s="157"/>
      <c r="H233" s="157"/>
    </row>
    <row r="235" spans="3:8" x14ac:dyDescent="0.25">
      <c r="C235" s="97" t="s">
        <v>7559</v>
      </c>
      <c r="D235" s="97" t="s">
        <v>7560</v>
      </c>
      <c r="E235" s="97" t="s">
        <v>7561</v>
      </c>
      <c r="F235" s="97" t="s">
        <v>1176</v>
      </c>
      <c r="G235" s="97" t="s">
        <v>7562</v>
      </c>
      <c r="H235" s="97" t="s">
        <v>7563</v>
      </c>
    </row>
    <row r="236" spans="3:8" x14ac:dyDescent="0.25">
      <c r="C236" s="35"/>
      <c r="D236" s="35"/>
      <c r="E236" s="35"/>
      <c r="F236" s="36" t="str">
        <f>MID(E236,3,8)</f>
        <v/>
      </c>
      <c r="G236" s="35"/>
      <c r="H236" s="35"/>
    </row>
    <row r="237" spans="3:8" x14ac:dyDescent="0.25">
      <c r="C237" s="35"/>
      <c r="D237" s="35"/>
      <c r="E237" s="35"/>
      <c r="F237" s="36" t="str">
        <f>MID(E237,3,8)</f>
        <v/>
      </c>
      <c r="G237" s="35"/>
      <c r="H237" s="35"/>
    </row>
    <row r="238" spans="3:8" x14ac:dyDescent="0.25">
      <c r="C238" s="35"/>
      <c r="D238" s="35"/>
      <c r="E238" s="35"/>
      <c r="F238" s="36" t="str">
        <f>MID(E238,3,8)</f>
        <v/>
      </c>
      <c r="G238" s="35"/>
      <c r="H238" s="35"/>
    </row>
    <row r="241" spans="2:17" ht="15.75" x14ac:dyDescent="0.25">
      <c r="B241" s="271" t="s">
        <v>9339</v>
      </c>
      <c r="C241" s="271"/>
      <c r="D241" s="271"/>
      <c r="E241" s="271"/>
      <c r="F241" s="271"/>
      <c r="G241" s="271"/>
      <c r="H241" s="271"/>
      <c r="I241" s="271"/>
      <c r="J241" s="271"/>
      <c r="K241" s="271"/>
      <c r="L241" s="271"/>
      <c r="M241" s="271"/>
      <c r="N241" s="271"/>
      <c r="O241" s="271"/>
      <c r="P241" s="271"/>
      <c r="Q241" s="271"/>
    </row>
    <row r="244" spans="2:17" x14ac:dyDescent="0.25">
      <c r="C244" s="20" t="s">
        <v>9336</v>
      </c>
      <c r="D244" s="349"/>
      <c r="E244" s="350"/>
    </row>
    <row r="246" spans="2:17" x14ac:dyDescent="0.25">
      <c r="C246" s="20" t="s">
        <v>9349</v>
      </c>
      <c r="D246" s="349"/>
      <c r="E246" s="402"/>
      <c r="F246" s="402"/>
      <c r="G246" s="402"/>
      <c r="H246" s="402"/>
      <c r="I246" s="402"/>
      <c r="J246" s="402"/>
      <c r="K246" s="350"/>
    </row>
    <row r="248" spans="2:17" x14ac:dyDescent="0.25">
      <c r="C248" s="20" t="s">
        <v>9340</v>
      </c>
    </row>
    <row r="250" spans="2:17" x14ac:dyDescent="0.25">
      <c r="C250" s="461"/>
      <c r="D250" s="462"/>
      <c r="E250" s="462"/>
      <c r="F250" s="462"/>
      <c r="G250" s="462"/>
      <c r="H250" s="462"/>
      <c r="I250" s="462"/>
      <c r="J250" s="462"/>
      <c r="K250" s="462"/>
      <c r="L250" s="462"/>
      <c r="M250" s="462"/>
      <c r="N250" s="462"/>
      <c r="O250" s="463"/>
    </row>
    <row r="251" spans="2:17" x14ac:dyDescent="0.25">
      <c r="C251" s="464"/>
      <c r="D251" s="304"/>
      <c r="E251" s="304"/>
      <c r="F251" s="304"/>
      <c r="G251" s="304"/>
      <c r="H251" s="304"/>
      <c r="I251" s="304"/>
      <c r="J251" s="304"/>
      <c r="K251" s="304"/>
      <c r="L251" s="304"/>
      <c r="M251" s="304"/>
      <c r="N251" s="304"/>
      <c r="O251" s="465"/>
    </row>
    <row r="252" spans="2:17" x14ac:dyDescent="0.25">
      <c r="C252" s="466"/>
      <c r="D252" s="467"/>
      <c r="E252" s="467"/>
      <c r="F252" s="467"/>
      <c r="G252" s="467"/>
      <c r="H252" s="467"/>
      <c r="I252" s="467"/>
      <c r="J252" s="467"/>
      <c r="K252" s="467"/>
      <c r="L252" s="467"/>
      <c r="M252" s="467"/>
      <c r="N252" s="467"/>
      <c r="O252" s="468"/>
    </row>
    <row r="254" spans="2:17" ht="15.75" x14ac:dyDescent="0.25">
      <c r="B254" s="271" t="s">
        <v>9348</v>
      </c>
      <c r="C254" s="271"/>
      <c r="D254" s="271"/>
      <c r="E254" s="271"/>
      <c r="F254" s="271"/>
      <c r="G254" s="271"/>
      <c r="H254" s="271"/>
      <c r="I254" s="271"/>
      <c r="J254" s="271"/>
      <c r="K254" s="271"/>
      <c r="L254" s="271"/>
      <c r="M254" s="271"/>
      <c r="N254" s="271"/>
      <c r="O254" s="271"/>
      <c r="P254" s="271"/>
      <c r="Q254" s="271"/>
    </row>
    <row r="256" spans="2:17" x14ac:dyDescent="0.25">
      <c r="C256" t="s">
        <v>7556</v>
      </c>
      <c r="D256" s="77"/>
    </row>
    <row r="258" spans="2:17" x14ac:dyDescent="0.25">
      <c r="C258" t="s">
        <v>9350</v>
      </c>
      <c r="D258" s="349"/>
      <c r="E258" s="402"/>
      <c r="F258" s="402"/>
      <c r="G258" s="402"/>
      <c r="H258" s="350"/>
    </row>
    <row r="260" spans="2:17" ht="15.75" x14ac:dyDescent="0.25">
      <c r="B260" s="271" t="str">
        <f>IF(E209=Tablas!$C$86,"Datos del laboratorio","")</f>
        <v/>
      </c>
      <c r="C260" s="271"/>
      <c r="D260" s="271"/>
      <c r="E260" s="271"/>
      <c r="F260" s="271"/>
      <c r="G260" s="271"/>
      <c r="H260" s="271"/>
      <c r="I260" s="271"/>
      <c r="J260" s="271"/>
      <c r="K260" s="271"/>
      <c r="L260" s="271"/>
      <c r="M260" s="271"/>
      <c r="N260" s="271"/>
      <c r="O260" s="271"/>
      <c r="P260" s="271"/>
      <c r="Q260" s="271"/>
    </row>
    <row r="262" spans="2:17" x14ac:dyDescent="0.25">
      <c r="C262" s="20" t="str">
        <f>IF(E209=Tablas!$C$86,"CUIT*","")</f>
        <v/>
      </c>
      <c r="D262" s="478"/>
      <c r="E262" s="478"/>
    </row>
    <row r="264" spans="2:17" x14ac:dyDescent="0.25">
      <c r="C264" s="20" t="str">
        <f>IF(E209=Tablas!$C$86,"Razón Social*","")</f>
        <v/>
      </c>
      <c r="D264" s="303"/>
      <c r="E264" s="303"/>
      <c r="F264" s="303"/>
      <c r="G264" s="303"/>
      <c r="H264" s="303"/>
      <c r="I264" s="303"/>
      <c r="J264" s="303"/>
    </row>
    <row r="266" spans="2:17" x14ac:dyDescent="0.25">
      <c r="C266" s="20" t="str">
        <f>IF(E209=Tablas!$C$86,"Domicilio*","")</f>
        <v/>
      </c>
      <c r="D266" s="303"/>
      <c r="E266" s="303"/>
      <c r="F266" s="303"/>
      <c r="G266" s="303"/>
      <c r="H266" s="303"/>
      <c r="I266" s="303"/>
      <c r="J266" s="303"/>
    </row>
    <row r="268" spans="2:17" x14ac:dyDescent="0.25">
      <c r="C268" s="20" t="str">
        <f>IF(E209=Tablas!$C$86,"Telefono*","")</f>
        <v/>
      </c>
      <c r="D268" s="479"/>
      <c r="E268" s="479"/>
    </row>
    <row r="270" spans="2:17" x14ac:dyDescent="0.25">
      <c r="C270" s="20" t="str">
        <f>IF(E209=Tablas!$C$86,"Email*","")</f>
        <v/>
      </c>
      <c r="D270" s="303"/>
      <c r="E270" s="303"/>
      <c r="F270" s="303"/>
      <c r="G270" s="303"/>
    </row>
    <row r="272" spans="2:17" x14ac:dyDescent="0.25">
      <c r="C272" s="288" t="str">
        <f>IF(E209=Tablas!$C$86,"Descripción de la especialidad del laboratorio*","")</f>
        <v/>
      </c>
      <c r="D272" s="288"/>
      <c r="E272" s="288"/>
    </row>
    <row r="274" spans="2:17" x14ac:dyDescent="0.25">
      <c r="C274" s="303"/>
      <c r="D274" s="303"/>
      <c r="E274" s="303"/>
      <c r="F274" s="303"/>
      <c r="G274" s="303"/>
      <c r="H274" s="303"/>
      <c r="I274" s="303"/>
      <c r="J274" s="303"/>
    </row>
    <row r="275" spans="2:17" x14ac:dyDescent="0.25">
      <c r="C275" s="303"/>
      <c r="D275" s="303"/>
      <c r="E275" s="303"/>
      <c r="F275" s="303"/>
      <c r="G275" s="303"/>
      <c r="H275" s="303"/>
      <c r="I275" s="303"/>
      <c r="J275" s="303"/>
    </row>
    <row r="276" spans="2:17" x14ac:dyDescent="0.25">
      <c r="C276" s="303"/>
      <c r="D276" s="303"/>
      <c r="E276" s="303"/>
      <c r="F276" s="303"/>
      <c r="G276" s="303"/>
      <c r="H276" s="303"/>
      <c r="I276" s="303"/>
      <c r="J276" s="303"/>
    </row>
    <row r="277" spans="2:17" x14ac:dyDescent="0.25">
      <c r="C277" s="303"/>
      <c r="D277" s="303"/>
      <c r="E277" s="303"/>
      <c r="F277" s="303"/>
      <c r="G277" s="303"/>
      <c r="H277" s="303"/>
      <c r="I277" s="303"/>
      <c r="J277" s="303"/>
    </row>
    <row r="278" spans="2:17" x14ac:dyDescent="0.25">
      <c r="C278" s="303"/>
      <c r="D278" s="303"/>
      <c r="E278" s="303"/>
      <c r="F278" s="303"/>
      <c r="G278" s="303"/>
      <c r="H278" s="303"/>
      <c r="I278" s="303"/>
      <c r="J278" s="303"/>
    </row>
    <row r="280" spans="2:17" ht="15.75" x14ac:dyDescent="0.25">
      <c r="B280" s="271" t="s">
        <v>9358</v>
      </c>
      <c r="C280" s="271"/>
      <c r="D280" s="271"/>
      <c r="E280" s="271"/>
      <c r="F280" s="271"/>
      <c r="G280" s="271"/>
      <c r="H280" s="271"/>
      <c r="I280" s="271"/>
      <c r="J280" s="271"/>
      <c r="K280" s="271"/>
      <c r="L280" s="271"/>
      <c r="M280" s="271"/>
      <c r="N280" s="271"/>
      <c r="O280" s="271"/>
      <c r="P280" s="271"/>
      <c r="Q280" s="271"/>
    </row>
    <row r="282" spans="2:17" x14ac:dyDescent="0.25">
      <c r="F282" s="392" t="s">
        <v>9353</v>
      </c>
      <c r="G282" s="392" t="s">
        <v>9354</v>
      </c>
      <c r="H282" s="392" t="s">
        <v>9355</v>
      </c>
    </row>
    <row r="283" spans="2:17" x14ac:dyDescent="0.25">
      <c r="F283" s="392"/>
      <c r="G283" s="392"/>
      <c r="H283" s="392"/>
    </row>
    <row r="284" spans="2:17" x14ac:dyDescent="0.25">
      <c r="C284" s="392" t="s">
        <v>9352</v>
      </c>
      <c r="D284" s="480" t="s">
        <v>9351</v>
      </c>
      <c r="E284" s="480"/>
      <c r="F284" s="143"/>
      <c r="G284" s="153"/>
      <c r="H284" s="153"/>
    </row>
    <row r="285" spans="2:17" x14ac:dyDescent="0.25">
      <c r="C285" s="392"/>
      <c r="D285" s="480" t="s">
        <v>9341</v>
      </c>
      <c r="E285" s="480"/>
      <c r="F285" s="143"/>
      <c r="G285" s="153"/>
      <c r="H285" s="153"/>
    </row>
    <row r="286" spans="2:17" x14ac:dyDescent="0.25">
      <c r="C286" s="392" t="s">
        <v>9352</v>
      </c>
      <c r="D286" s="480" t="s">
        <v>9351</v>
      </c>
      <c r="E286" s="480"/>
      <c r="F286" s="143"/>
      <c r="G286" s="153"/>
      <c r="H286" s="153"/>
    </row>
    <row r="287" spans="2:17" x14ac:dyDescent="0.25">
      <c r="C287" s="392"/>
      <c r="D287" s="480" t="s">
        <v>9341</v>
      </c>
      <c r="E287" s="480"/>
      <c r="F287" s="143"/>
      <c r="G287" s="153"/>
      <c r="H287" s="153"/>
    </row>
    <row r="288" spans="2:17" x14ac:dyDescent="0.25">
      <c r="C288" s="162" t="s">
        <v>9356</v>
      </c>
      <c r="D288" s="480" t="s">
        <v>9341</v>
      </c>
      <c r="E288" s="480"/>
      <c r="F288" s="143"/>
      <c r="G288" s="153"/>
      <c r="H288" s="153"/>
    </row>
    <row r="289" spans="2:17" x14ac:dyDescent="0.25">
      <c r="C289" s="392" t="s">
        <v>9357</v>
      </c>
      <c r="D289" s="480" t="s">
        <v>9351</v>
      </c>
      <c r="E289" s="480"/>
      <c r="F289" s="73" t="s">
        <v>9359</v>
      </c>
      <c r="G289" s="168">
        <f>+G284+G286</f>
        <v>0</v>
      </c>
      <c r="H289" s="168">
        <f>+H284+H286</f>
        <v>0</v>
      </c>
    </row>
    <row r="290" spans="2:17" x14ac:dyDescent="0.25">
      <c r="C290" s="392"/>
      <c r="D290" s="480" t="s">
        <v>9341</v>
      </c>
      <c r="E290" s="480"/>
      <c r="F290" s="73" t="s">
        <v>9360</v>
      </c>
      <c r="G290" s="168">
        <f>+G285+G287+G288</f>
        <v>0</v>
      </c>
      <c r="H290" s="168">
        <f>+H285+H287+H288</f>
        <v>0</v>
      </c>
    </row>
    <row r="292" spans="2:17" ht="15.75" x14ac:dyDescent="0.25">
      <c r="B292" s="271" t="s">
        <v>9361</v>
      </c>
      <c r="C292" s="271"/>
      <c r="D292" s="271"/>
      <c r="E292" s="271"/>
      <c r="F292" s="271"/>
      <c r="G292" s="271"/>
      <c r="H292" s="271"/>
      <c r="I292" s="271"/>
      <c r="J292" s="271"/>
      <c r="K292" s="271"/>
      <c r="L292" s="271"/>
      <c r="M292" s="271"/>
      <c r="N292" s="271"/>
      <c r="O292" s="271"/>
      <c r="P292" s="271"/>
      <c r="Q292" s="271"/>
    </row>
    <row r="295" spans="2:17" x14ac:dyDescent="0.25">
      <c r="C295" s="392" t="s">
        <v>9363</v>
      </c>
      <c r="D295" s="392" t="s">
        <v>9364</v>
      </c>
      <c r="E295" s="392" t="s">
        <v>9353</v>
      </c>
      <c r="F295" s="392" t="s">
        <v>9354</v>
      </c>
      <c r="G295" s="392" t="s">
        <v>9355</v>
      </c>
    </row>
    <row r="296" spans="2:17" x14ac:dyDescent="0.25">
      <c r="C296" s="392"/>
      <c r="D296" s="392"/>
      <c r="E296" s="392"/>
      <c r="F296" s="392"/>
      <c r="G296" s="392"/>
    </row>
    <row r="297" spans="2:17" x14ac:dyDescent="0.25">
      <c r="C297" s="167" t="s">
        <v>9362</v>
      </c>
      <c r="D297" s="120"/>
      <c r="E297" s="119">
        <f>D297*50/100</f>
        <v>0</v>
      </c>
      <c r="F297" s="120"/>
      <c r="G297" s="120"/>
    </row>
    <row r="298" spans="2:17" x14ac:dyDescent="0.25">
      <c r="C298" s="167" t="s">
        <v>9365</v>
      </c>
      <c r="D298" s="119">
        <f>+F298+G298</f>
        <v>0</v>
      </c>
      <c r="E298" s="119">
        <v>200000</v>
      </c>
      <c r="F298" s="120"/>
      <c r="G298" s="120"/>
    </row>
    <row r="299" spans="2:17" x14ac:dyDescent="0.25">
      <c r="C299" s="162" t="s">
        <v>9366</v>
      </c>
      <c r="D299" s="119">
        <f>+D298+D297</f>
        <v>0</v>
      </c>
      <c r="E299" s="73"/>
      <c r="F299" s="119">
        <f>+F298+F297</f>
        <v>0</v>
      </c>
      <c r="G299" s="119">
        <f>+G298+G297</f>
        <v>0</v>
      </c>
    </row>
    <row r="308" spans="2:17" x14ac:dyDescent="0.25">
      <c r="B308" s="474" t="s">
        <v>9476</v>
      </c>
      <c r="C308" s="474"/>
      <c r="D308" s="474"/>
    </row>
    <row r="310" spans="2:17" ht="15.75" x14ac:dyDescent="0.25">
      <c r="B310" s="271" t="s">
        <v>9332</v>
      </c>
      <c r="C310" s="271"/>
      <c r="D310" s="271"/>
      <c r="E310" s="271"/>
      <c r="F310" s="271"/>
      <c r="G310" s="271"/>
      <c r="H310" s="271"/>
      <c r="I310" s="271"/>
      <c r="J310" s="271"/>
      <c r="K310" s="271"/>
      <c r="L310" s="271"/>
      <c r="M310" s="271"/>
      <c r="N310" s="271"/>
      <c r="O310" s="271"/>
      <c r="P310" s="271"/>
      <c r="Q310" s="271"/>
    </row>
    <row r="312" spans="2:17" x14ac:dyDescent="0.25">
      <c r="B312" s="288" t="s">
        <v>9334</v>
      </c>
      <c r="C312" s="288"/>
      <c r="D312" s="288"/>
      <c r="E312" s="276"/>
      <c r="F312" s="277"/>
      <c r="G312" s="277"/>
      <c r="H312" s="277"/>
      <c r="I312" s="277"/>
      <c r="J312" s="278"/>
    </row>
    <row r="314" spans="2:17" x14ac:dyDescent="0.25">
      <c r="B314" s="355" t="s">
        <v>9335</v>
      </c>
      <c r="C314" s="355"/>
      <c r="D314" s="355"/>
      <c r="E314" s="475"/>
      <c r="F314" s="476"/>
      <c r="G314" s="476"/>
      <c r="H314" s="476"/>
      <c r="I314" s="476"/>
      <c r="J314" s="477"/>
      <c r="L314" s="96" t="str">
        <f>IF(OR(E312=Tablas!$C$82,E312=Tablas!$C$83),"Solo se admite la certificación bajo la norma 29.993","")</f>
        <v/>
      </c>
    </row>
    <row r="315" spans="2:17" x14ac:dyDescent="0.25">
      <c r="B315" s="158"/>
      <c r="C315" s="158"/>
      <c r="D315" s="158"/>
      <c r="E315" s="170"/>
      <c r="F315" s="170"/>
      <c r="G315" s="170"/>
      <c r="H315" s="170"/>
      <c r="I315" s="170"/>
      <c r="J315" s="170"/>
    </row>
    <row r="316" spans="2:17" ht="15.75" x14ac:dyDescent="0.25">
      <c r="B316" s="271" t="s">
        <v>9347</v>
      </c>
      <c r="C316" s="271"/>
      <c r="D316" s="271"/>
      <c r="E316" s="271"/>
      <c r="F316" s="271"/>
      <c r="G316" s="271"/>
      <c r="H316" s="271"/>
      <c r="I316" s="271"/>
      <c r="J316" s="271"/>
      <c r="K316" s="271"/>
      <c r="L316" s="271"/>
      <c r="M316" s="271"/>
      <c r="N316" s="271"/>
      <c r="O316" s="271"/>
      <c r="P316" s="271"/>
      <c r="Q316" s="271"/>
    </row>
    <row r="318" spans="2:17" x14ac:dyDescent="0.25">
      <c r="C318" s="20" t="s">
        <v>9336</v>
      </c>
      <c r="D318" s="475"/>
      <c r="E318" s="476"/>
      <c r="F318" s="477"/>
    </row>
    <row r="319" spans="2:17" x14ac:dyDescent="0.25">
      <c r="C319" s="20"/>
      <c r="D319" s="170"/>
      <c r="E319" s="170"/>
      <c r="F319" s="170"/>
    </row>
    <row r="320" spans="2:17" x14ac:dyDescent="0.25">
      <c r="C320" s="20" t="s">
        <v>9367</v>
      </c>
      <c r="D320" s="276"/>
      <c r="E320" s="277"/>
      <c r="F320" s="277"/>
      <c r="G320" s="277"/>
      <c r="H320" s="277"/>
      <c r="I320" s="277"/>
      <c r="J320" s="278"/>
    </row>
    <row r="321" spans="3:10" x14ac:dyDescent="0.25">
      <c r="C321" s="20"/>
      <c r="D321" s="170"/>
      <c r="E321" s="170"/>
      <c r="F321" s="170"/>
    </row>
    <row r="323" spans="3:10" x14ac:dyDescent="0.25">
      <c r="C323" s="414" t="s">
        <v>9337</v>
      </c>
      <c r="D323" s="415"/>
      <c r="E323" s="415"/>
      <c r="F323" s="415"/>
      <c r="G323" s="415"/>
      <c r="H323" s="415"/>
      <c r="I323" s="415"/>
      <c r="J323" s="416"/>
    </row>
    <row r="325" spans="3:10" x14ac:dyDescent="0.25">
      <c r="C325" s="20" t="s">
        <v>7566</v>
      </c>
      <c r="D325" s="274"/>
      <c r="E325" s="282"/>
      <c r="F325" s="282"/>
      <c r="G325" s="282"/>
      <c r="H325" s="282"/>
      <c r="I325" s="275"/>
    </row>
    <row r="327" spans="3:10" x14ac:dyDescent="0.25">
      <c r="C327" s="20" t="s">
        <v>7567</v>
      </c>
      <c r="D327" s="79"/>
      <c r="F327" s="20" t="s">
        <v>7568</v>
      </c>
      <c r="G327" s="274"/>
      <c r="H327" s="275"/>
    </row>
    <row r="328" spans="3:10" x14ac:dyDescent="0.25">
      <c r="C328" s="20"/>
      <c r="D328" s="76" t="str">
        <f>IF(D327&gt;0,VLOOKUP(D327,Tablas!$K$5:$L$28,2,FALSE),"")</f>
        <v/>
      </c>
      <c r="E328" s="19" t="str">
        <f>IF(D327&gt;0,VLOOKUP(D327,Tablas!$K$5:$M$28,3,FALSE),"")</f>
        <v/>
      </c>
      <c r="F328" s="20"/>
      <c r="G328" s="58"/>
    </row>
    <row r="330" spans="3:10" x14ac:dyDescent="0.25">
      <c r="C330" s="20" t="s">
        <v>7570</v>
      </c>
      <c r="D330" s="79"/>
      <c r="F330" s="20" t="s">
        <v>9226</v>
      </c>
      <c r="G330" s="274"/>
      <c r="H330" s="275"/>
    </row>
    <row r="332" spans="3:10" x14ac:dyDescent="0.25">
      <c r="C332" s="20" t="s">
        <v>7569</v>
      </c>
      <c r="D332" s="79"/>
      <c r="F332" s="20" t="s">
        <v>1180</v>
      </c>
      <c r="G332" s="424" t="str">
        <f>IF(G327&gt;0,VLOOKUP(G327,Tablas!$AA$4:$AC$2545,3,FALSE),"")</f>
        <v/>
      </c>
      <c r="H332" s="425"/>
    </row>
    <row r="334" spans="3:10" x14ac:dyDescent="0.25">
      <c r="C334" s="20" t="s">
        <v>9338</v>
      </c>
      <c r="D334" s="77"/>
    </row>
    <row r="336" spans="3:10" x14ac:dyDescent="0.25">
      <c r="C336" s="157" t="s">
        <v>8</v>
      </c>
      <c r="D336" s="157"/>
      <c r="E336" s="157"/>
      <c r="F336" s="157"/>
      <c r="G336" s="157"/>
      <c r="H336" s="157"/>
    </row>
    <row r="338" spans="2:17" x14ac:dyDescent="0.25">
      <c r="C338" s="97" t="s">
        <v>7559</v>
      </c>
      <c r="D338" s="97" t="s">
        <v>7560</v>
      </c>
      <c r="E338" s="97" t="s">
        <v>7561</v>
      </c>
      <c r="F338" s="97" t="s">
        <v>1176</v>
      </c>
      <c r="G338" s="97" t="s">
        <v>7562</v>
      </c>
      <c r="H338" s="97" t="s">
        <v>7563</v>
      </c>
    </row>
    <row r="339" spans="2:17" x14ac:dyDescent="0.25">
      <c r="C339" s="35"/>
      <c r="D339" s="35"/>
      <c r="E339" s="35"/>
      <c r="F339" s="36" t="str">
        <f>MID(E339,3,8)</f>
        <v/>
      </c>
      <c r="G339" s="35"/>
      <c r="H339" s="35"/>
    </row>
    <row r="340" spans="2:17" x14ac:dyDescent="0.25">
      <c r="C340" s="35"/>
      <c r="D340" s="35"/>
      <c r="E340" s="35"/>
      <c r="F340" s="36" t="str">
        <f>MID(E340,3,8)</f>
        <v/>
      </c>
      <c r="G340" s="35"/>
      <c r="H340" s="35"/>
    </row>
    <row r="341" spans="2:17" x14ac:dyDescent="0.25">
      <c r="C341" s="35"/>
      <c r="D341" s="35"/>
      <c r="E341" s="35"/>
      <c r="F341" s="36" t="str">
        <f>MID(E341,3,8)</f>
        <v/>
      </c>
      <c r="G341" s="35"/>
      <c r="H341" s="35"/>
    </row>
    <row r="344" spans="2:17" ht="15.75" x14ac:dyDescent="0.25">
      <c r="B344" s="271" t="s">
        <v>9339</v>
      </c>
      <c r="C344" s="271"/>
      <c r="D344" s="271"/>
      <c r="E344" s="271"/>
      <c r="F344" s="271"/>
      <c r="G344" s="271"/>
      <c r="H344" s="271"/>
      <c r="I344" s="271"/>
      <c r="J344" s="271"/>
      <c r="K344" s="271"/>
      <c r="L344" s="271"/>
      <c r="M344" s="271"/>
      <c r="N344" s="271"/>
      <c r="O344" s="271"/>
      <c r="P344" s="271"/>
      <c r="Q344" s="271"/>
    </row>
    <row r="347" spans="2:17" x14ac:dyDescent="0.25">
      <c r="C347" s="20" t="s">
        <v>9336</v>
      </c>
      <c r="D347" s="349"/>
      <c r="E347" s="350"/>
    </row>
    <row r="349" spans="2:17" x14ac:dyDescent="0.25">
      <c r="C349" s="20" t="s">
        <v>9349</v>
      </c>
      <c r="D349" s="349"/>
      <c r="E349" s="402"/>
      <c r="F349" s="402"/>
      <c r="G349" s="402"/>
      <c r="H349" s="402"/>
      <c r="I349" s="402"/>
      <c r="J349" s="402"/>
      <c r="K349" s="350"/>
    </row>
    <row r="351" spans="2:17" x14ac:dyDescent="0.25">
      <c r="C351" s="20" t="s">
        <v>9340</v>
      </c>
    </row>
    <row r="353" spans="2:17" x14ac:dyDescent="0.25">
      <c r="C353" s="461"/>
      <c r="D353" s="462"/>
      <c r="E353" s="462"/>
      <c r="F353" s="462"/>
      <c r="G353" s="462"/>
      <c r="H353" s="462"/>
      <c r="I353" s="462"/>
      <c r="J353" s="462"/>
      <c r="K353" s="462"/>
      <c r="L353" s="462"/>
      <c r="M353" s="462"/>
      <c r="N353" s="462"/>
      <c r="O353" s="463"/>
    </row>
    <row r="354" spans="2:17" x14ac:dyDescent="0.25">
      <c r="C354" s="464"/>
      <c r="D354" s="304"/>
      <c r="E354" s="304"/>
      <c r="F354" s="304"/>
      <c r="G354" s="304"/>
      <c r="H354" s="304"/>
      <c r="I354" s="304"/>
      <c r="J354" s="304"/>
      <c r="K354" s="304"/>
      <c r="L354" s="304"/>
      <c r="M354" s="304"/>
      <c r="N354" s="304"/>
      <c r="O354" s="465"/>
    </row>
    <row r="355" spans="2:17" x14ac:dyDescent="0.25">
      <c r="C355" s="466"/>
      <c r="D355" s="467"/>
      <c r="E355" s="467"/>
      <c r="F355" s="467"/>
      <c r="G355" s="467"/>
      <c r="H355" s="467"/>
      <c r="I355" s="467"/>
      <c r="J355" s="467"/>
      <c r="K355" s="467"/>
      <c r="L355" s="467"/>
      <c r="M355" s="467"/>
      <c r="N355" s="467"/>
      <c r="O355" s="468"/>
    </row>
    <row r="357" spans="2:17" ht="15.75" x14ac:dyDescent="0.25">
      <c r="B357" s="271" t="s">
        <v>9348</v>
      </c>
      <c r="C357" s="271"/>
      <c r="D357" s="271"/>
      <c r="E357" s="271"/>
      <c r="F357" s="271"/>
      <c r="G357" s="271"/>
      <c r="H357" s="271"/>
      <c r="I357" s="271"/>
      <c r="J357" s="271"/>
      <c r="K357" s="271"/>
      <c r="L357" s="271"/>
      <c r="M357" s="271"/>
      <c r="N357" s="271"/>
      <c r="O357" s="271"/>
      <c r="P357" s="271"/>
      <c r="Q357" s="271"/>
    </row>
    <row r="359" spans="2:17" x14ac:dyDescent="0.25">
      <c r="C359" t="s">
        <v>7556</v>
      </c>
      <c r="D359" s="77"/>
    </row>
    <row r="361" spans="2:17" x14ac:dyDescent="0.25">
      <c r="C361" t="s">
        <v>9350</v>
      </c>
      <c r="D361" s="349"/>
      <c r="E361" s="402"/>
      <c r="F361" s="402"/>
      <c r="G361" s="402"/>
      <c r="H361" s="350"/>
    </row>
    <row r="363" spans="2:17" ht="15.75" x14ac:dyDescent="0.25">
      <c r="B363" s="271" t="str">
        <f>IF(E312=Tablas!$C$86,"Datos del laboratorio","")</f>
        <v/>
      </c>
      <c r="C363" s="271"/>
      <c r="D363" s="271"/>
      <c r="E363" s="271"/>
      <c r="F363" s="271"/>
      <c r="G363" s="271"/>
      <c r="H363" s="271"/>
      <c r="I363" s="271"/>
      <c r="J363" s="271"/>
      <c r="K363" s="271"/>
      <c r="L363" s="271"/>
      <c r="M363" s="271"/>
      <c r="N363" s="271"/>
      <c r="O363" s="271"/>
      <c r="P363" s="271"/>
      <c r="Q363" s="271"/>
    </row>
    <row r="365" spans="2:17" x14ac:dyDescent="0.25">
      <c r="C365" s="20" t="str">
        <f>IF(E312=Tablas!$C$86,"CUIT*","")</f>
        <v/>
      </c>
      <c r="D365" s="478"/>
      <c r="E365" s="478"/>
    </row>
    <row r="367" spans="2:17" x14ac:dyDescent="0.25">
      <c r="C367" s="20" t="str">
        <f>IF(E312=Tablas!$C$86,"Razón Social*","")</f>
        <v/>
      </c>
      <c r="D367" s="303"/>
      <c r="E367" s="303"/>
      <c r="F367" s="303"/>
      <c r="G367" s="303"/>
      <c r="H367" s="303"/>
      <c r="I367" s="303"/>
      <c r="J367" s="303"/>
    </row>
    <row r="369" spans="2:17" x14ac:dyDescent="0.25">
      <c r="C369" s="20" t="str">
        <f>IF(E312=Tablas!$C$86,"Domicilio*","")</f>
        <v/>
      </c>
      <c r="D369" s="303"/>
      <c r="E369" s="303"/>
      <c r="F369" s="303"/>
      <c r="G369" s="303"/>
      <c r="H369" s="303"/>
      <c r="I369" s="303"/>
      <c r="J369" s="303"/>
    </row>
    <row r="371" spans="2:17" x14ac:dyDescent="0.25">
      <c r="C371" s="20" t="str">
        <f>IF(E312=Tablas!$C$86,"Telefono*","")</f>
        <v/>
      </c>
      <c r="D371" s="479"/>
      <c r="E371" s="479"/>
    </row>
    <row r="373" spans="2:17" x14ac:dyDescent="0.25">
      <c r="C373" s="20" t="str">
        <f>IF(E312=Tablas!$C$86,"Email*","")</f>
        <v/>
      </c>
      <c r="D373" s="303"/>
      <c r="E373" s="303"/>
      <c r="F373" s="303"/>
      <c r="G373" s="303"/>
    </row>
    <row r="375" spans="2:17" x14ac:dyDescent="0.25">
      <c r="C375" s="288" t="str">
        <f>IF(E312=Tablas!$C$86,"Descripción de la especialidad del laboratorio*","")</f>
        <v/>
      </c>
      <c r="D375" s="288"/>
      <c r="E375" s="288"/>
    </row>
    <row r="377" spans="2:17" x14ac:dyDescent="0.25">
      <c r="C377" s="303"/>
      <c r="D377" s="303"/>
      <c r="E377" s="303"/>
      <c r="F377" s="303"/>
      <c r="G377" s="303"/>
      <c r="H377" s="303"/>
      <c r="I377" s="303"/>
      <c r="J377" s="303"/>
    </row>
    <row r="378" spans="2:17" x14ac:dyDescent="0.25">
      <c r="C378" s="303"/>
      <c r="D378" s="303"/>
      <c r="E378" s="303"/>
      <c r="F378" s="303"/>
      <c r="G378" s="303"/>
      <c r="H378" s="303"/>
      <c r="I378" s="303"/>
      <c r="J378" s="303"/>
    </row>
    <row r="379" spans="2:17" x14ac:dyDescent="0.25">
      <c r="C379" s="303"/>
      <c r="D379" s="303"/>
      <c r="E379" s="303"/>
      <c r="F379" s="303"/>
      <c r="G379" s="303"/>
      <c r="H379" s="303"/>
      <c r="I379" s="303"/>
      <c r="J379" s="303"/>
    </row>
    <row r="380" spans="2:17" x14ac:dyDescent="0.25">
      <c r="C380" s="303"/>
      <c r="D380" s="303"/>
      <c r="E380" s="303"/>
      <c r="F380" s="303"/>
      <c r="G380" s="303"/>
      <c r="H380" s="303"/>
      <c r="I380" s="303"/>
      <c r="J380" s="303"/>
    </row>
    <row r="381" spans="2:17" x14ac:dyDescent="0.25">
      <c r="C381" s="303"/>
      <c r="D381" s="303"/>
      <c r="E381" s="303"/>
      <c r="F381" s="303"/>
      <c r="G381" s="303"/>
      <c r="H381" s="303"/>
      <c r="I381" s="303"/>
      <c r="J381" s="303"/>
    </row>
    <row r="383" spans="2:17" ht="15.75" x14ac:dyDescent="0.25">
      <c r="B383" s="271" t="s">
        <v>9358</v>
      </c>
      <c r="C383" s="271"/>
      <c r="D383" s="271"/>
      <c r="E383" s="271"/>
      <c r="F383" s="271"/>
      <c r="G383" s="271"/>
      <c r="H383" s="271"/>
      <c r="I383" s="271"/>
      <c r="J383" s="271"/>
      <c r="K383" s="271"/>
      <c r="L383" s="271"/>
      <c r="M383" s="271"/>
      <c r="N383" s="271"/>
      <c r="O383" s="271"/>
      <c r="P383" s="271"/>
      <c r="Q383" s="271"/>
    </row>
    <row r="385" spans="2:17" x14ac:dyDescent="0.25">
      <c r="F385" s="392" t="s">
        <v>9353</v>
      </c>
      <c r="G385" s="392" t="s">
        <v>9354</v>
      </c>
      <c r="H385" s="392" t="s">
        <v>9355</v>
      </c>
    </row>
    <row r="386" spans="2:17" x14ac:dyDescent="0.25">
      <c r="F386" s="392"/>
      <c r="G386" s="392"/>
      <c r="H386" s="392"/>
    </row>
    <row r="387" spans="2:17" x14ac:dyDescent="0.25">
      <c r="C387" s="392" t="s">
        <v>9352</v>
      </c>
      <c r="D387" s="480" t="s">
        <v>9351</v>
      </c>
      <c r="E387" s="480"/>
      <c r="F387" s="143"/>
      <c r="G387" s="153"/>
      <c r="H387" s="153"/>
    </row>
    <row r="388" spans="2:17" x14ac:dyDescent="0.25">
      <c r="C388" s="392"/>
      <c r="D388" s="480" t="s">
        <v>9341</v>
      </c>
      <c r="E388" s="480"/>
      <c r="F388" s="143"/>
      <c r="G388" s="153"/>
      <c r="H388" s="153"/>
    </row>
    <row r="389" spans="2:17" x14ac:dyDescent="0.25">
      <c r="C389" s="392" t="s">
        <v>9352</v>
      </c>
      <c r="D389" s="480" t="s">
        <v>9351</v>
      </c>
      <c r="E389" s="480"/>
      <c r="F389" s="143"/>
      <c r="G389" s="153"/>
      <c r="H389" s="153"/>
    </row>
    <row r="390" spans="2:17" x14ac:dyDescent="0.25">
      <c r="C390" s="392"/>
      <c r="D390" s="480" t="s">
        <v>9341</v>
      </c>
      <c r="E390" s="480"/>
      <c r="F390" s="143"/>
      <c r="G390" s="153"/>
      <c r="H390" s="153"/>
    </row>
    <row r="391" spans="2:17" x14ac:dyDescent="0.25">
      <c r="C391" s="162" t="s">
        <v>9356</v>
      </c>
      <c r="D391" s="480" t="s">
        <v>9341</v>
      </c>
      <c r="E391" s="480"/>
      <c r="F391" s="143"/>
      <c r="G391" s="153"/>
      <c r="H391" s="153"/>
    </row>
    <row r="392" spans="2:17" x14ac:dyDescent="0.25">
      <c r="C392" s="392" t="s">
        <v>9357</v>
      </c>
      <c r="D392" s="480" t="s">
        <v>9351</v>
      </c>
      <c r="E392" s="480"/>
      <c r="F392" s="73" t="s">
        <v>9359</v>
      </c>
      <c r="G392" s="168">
        <f>+G387+G389</f>
        <v>0</v>
      </c>
      <c r="H392" s="168">
        <f>+H387+H389</f>
        <v>0</v>
      </c>
    </row>
    <row r="393" spans="2:17" x14ac:dyDescent="0.25">
      <c r="C393" s="392"/>
      <c r="D393" s="480" t="s">
        <v>9341</v>
      </c>
      <c r="E393" s="480"/>
      <c r="F393" s="73" t="s">
        <v>9360</v>
      </c>
      <c r="G393" s="168">
        <f>+G388+G390+G391</f>
        <v>0</v>
      </c>
      <c r="H393" s="168">
        <f>+H388+H390+H391</f>
        <v>0</v>
      </c>
    </row>
    <row r="395" spans="2:17" ht="15.75" x14ac:dyDescent="0.25">
      <c r="B395" s="271" t="s">
        <v>9361</v>
      </c>
      <c r="C395" s="271"/>
      <c r="D395" s="271"/>
      <c r="E395" s="271"/>
      <c r="F395" s="271"/>
      <c r="G395" s="271"/>
      <c r="H395" s="271"/>
      <c r="I395" s="271"/>
      <c r="J395" s="271"/>
      <c r="K395" s="271"/>
      <c r="L395" s="271"/>
      <c r="M395" s="271"/>
      <c r="N395" s="271"/>
      <c r="O395" s="271"/>
      <c r="P395" s="271"/>
      <c r="Q395" s="271"/>
    </row>
    <row r="398" spans="2:17" x14ac:dyDescent="0.25">
      <c r="C398" s="392" t="s">
        <v>9363</v>
      </c>
      <c r="D398" s="392" t="s">
        <v>9364</v>
      </c>
      <c r="E398" s="392" t="s">
        <v>9353</v>
      </c>
      <c r="F398" s="392" t="s">
        <v>9354</v>
      </c>
      <c r="G398" s="392" t="s">
        <v>9355</v>
      </c>
    </row>
    <row r="399" spans="2:17" x14ac:dyDescent="0.25">
      <c r="C399" s="392"/>
      <c r="D399" s="392"/>
      <c r="E399" s="392"/>
      <c r="F399" s="392"/>
      <c r="G399" s="392"/>
    </row>
    <row r="400" spans="2:17" x14ac:dyDescent="0.25">
      <c r="C400" s="167" t="s">
        <v>9362</v>
      </c>
      <c r="D400" s="120"/>
      <c r="E400" s="119">
        <f>D400*50/100</f>
        <v>0</v>
      </c>
      <c r="F400" s="120"/>
      <c r="G400" s="120"/>
    </row>
    <row r="401" spans="2:17" x14ac:dyDescent="0.25">
      <c r="C401" s="167" t="s">
        <v>9365</v>
      </c>
      <c r="D401" s="119">
        <f>+F401+G401</f>
        <v>0</v>
      </c>
      <c r="E401" s="119">
        <v>200000</v>
      </c>
      <c r="F401" s="120"/>
      <c r="G401" s="120"/>
    </row>
    <row r="402" spans="2:17" x14ac:dyDescent="0.25">
      <c r="C402" s="162" t="s">
        <v>9366</v>
      </c>
      <c r="D402" s="119">
        <f>+D401+D400</f>
        <v>0</v>
      </c>
      <c r="E402" s="73"/>
      <c r="F402" s="119">
        <f>+F401+F400</f>
        <v>0</v>
      </c>
      <c r="G402" s="119">
        <f>+G401+G400</f>
        <v>0</v>
      </c>
    </row>
    <row r="411" spans="2:17" x14ac:dyDescent="0.25">
      <c r="B411" s="474" t="s">
        <v>9477</v>
      </c>
      <c r="C411" s="474"/>
      <c r="D411" s="474"/>
    </row>
    <row r="413" spans="2:17" ht="15.75" x14ac:dyDescent="0.25">
      <c r="B413" s="271" t="s">
        <v>9332</v>
      </c>
      <c r="C413" s="271"/>
      <c r="D413" s="271"/>
      <c r="E413" s="271"/>
      <c r="F413" s="271"/>
      <c r="G413" s="271"/>
      <c r="H413" s="271"/>
      <c r="I413" s="271"/>
      <c r="J413" s="271"/>
      <c r="K413" s="271"/>
      <c r="L413" s="271"/>
      <c r="M413" s="271"/>
      <c r="N413" s="271"/>
      <c r="O413" s="271"/>
      <c r="P413" s="271"/>
      <c r="Q413" s="271"/>
    </row>
    <row r="415" spans="2:17" x14ac:dyDescent="0.25">
      <c r="B415" s="288" t="s">
        <v>9334</v>
      </c>
      <c r="C415" s="288"/>
      <c r="D415" s="288"/>
      <c r="E415" s="276"/>
      <c r="F415" s="277"/>
      <c r="G415" s="277"/>
      <c r="H415" s="277"/>
      <c r="I415" s="277"/>
      <c r="J415" s="278"/>
    </row>
    <row r="417" spans="2:17" x14ac:dyDescent="0.25">
      <c r="B417" s="355" t="s">
        <v>9335</v>
      </c>
      <c r="C417" s="355"/>
      <c r="D417" s="355"/>
      <c r="E417" s="475"/>
      <c r="F417" s="476"/>
      <c r="G417" s="476"/>
      <c r="H417" s="476"/>
      <c r="I417" s="476"/>
      <c r="J417" s="477"/>
      <c r="L417" s="96" t="str">
        <f>IF(OR(E415=Tablas!$C$82,E415=Tablas!$C$83),"Solo se admite la certificación bajo la norma 29.993","")</f>
        <v/>
      </c>
    </row>
    <row r="418" spans="2:17" x14ac:dyDescent="0.25">
      <c r="B418" s="158"/>
      <c r="C418" s="158"/>
      <c r="D418" s="158"/>
      <c r="E418" s="170"/>
      <c r="F418" s="170"/>
      <c r="G418" s="170"/>
      <c r="H418" s="170"/>
      <c r="I418" s="170"/>
      <c r="J418" s="170"/>
    </row>
    <row r="419" spans="2:17" ht="15.75" x14ac:dyDescent="0.25">
      <c r="B419" s="271" t="s">
        <v>9347</v>
      </c>
      <c r="C419" s="271"/>
      <c r="D419" s="271"/>
      <c r="E419" s="271"/>
      <c r="F419" s="271"/>
      <c r="G419" s="271"/>
      <c r="H419" s="271"/>
      <c r="I419" s="271"/>
      <c r="J419" s="271"/>
      <c r="K419" s="271"/>
      <c r="L419" s="271"/>
      <c r="M419" s="271"/>
      <c r="N419" s="271"/>
      <c r="O419" s="271"/>
      <c r="P419" s="271"/>
      <c r="Q419" s="271"/>
    </row>
    <row r="421" spans="2:17" x14ac:dyDescent="0.25">
      <c r="C421" s="20" t="s">
        <v>9336</v>
      </c>
      <c r="D421" s="475"/>
      <c r="E421" s="476"/>
      <c r="F421" s="477"/>
    </row>
    <row r="422" spans="2:17" x14ac:dyDescent="0.25">
      <c r="C422" s="20"/>
      <c r="D422" s="170"/>
      <c r="E422" s="170"/>
      <c r="F422" s="170"/>
    </row>
    <row r="423" spans="2:17" x14ac:dyDescent="0.25">
      <c r="C423" s="20" t="s">
        <v>9367</v>
      </c>
      <c r="D423" s="276"/>
      <c r="E423" s="277"/>
      <c r="F423" s="277"/>
      <c r="G423" s="277"/>
      <c r="H423" s="277"/>
      <c r="I423" s="277"/>
      <c r="J423" s="278"/>
    </row>
    <row r="424" spans="2:17" x14ac:dyDescent="0.25">
      <c r="C424" s="20"/>
      <c r="D424" s="170"/>
      <c r="E424" s="170"/>
      <c r="F424" s="170"/>
    </row>
    <row r="426" spans="2:17" x14ac:dyDescent="0.25">
      <c r="C426" s="414" t="s">
        <v>9337</v>
      </c>
      <c r="D426" s="415"/>
      <c r="E426" s="415"/>
      <c r="F426" s="415"/>
      <c r="G426" s="415"/>
      <c r="H426" s="415"/>
      <c r="I426" s="415"/>
      <c r="J426" s="416"/>
    </row>
    <row r="428" spans="2:17" x14ac:dyDescent="0.25">
      <c r="C428" s="20" t="s">
        <v>7566</v>
      </c>
      <c r="D428" s="274"/>
      <c r="E428" s="282"/>
      <c r="F428" s="282"/>
      <c r="G428" s="282"/>
      <c r="H428" s="282"/>
      <c r="I428" s="275"/>
    </row>
    <row r="430" spans="2:17" x14ac:dyDescent="0.25">
      <c r="C430" s="20" t="s">
        <v>7567</v>
      </c>
      <c r="D430" s="79"/>
      <c r="F430" s="20" t="s">
        <v>7568</v>
      </c>
      <c r="G430" s="274"/>
      <c r="H430" s="275"/>
    </row>
    <row r="431" spans="2:17" x14ac:dyDescent="0.25">
      <c r="C431" s="20"/>
      <c r="D431" s="76" t="str">
        <f>IF(D430&gt;0,VLOOKUP(D430,Tablas!$K$5:$L$28,2,FALSE),"")</f>
        <v/>
      </c>
      <c r="E431" s="19" t="str">
        <f>IF(D430&gt;0,VLOOKUP(D430,Tablas!$K$5:$M$28,3,FALSE),"")</f>
        <v/>
      </c>
      <c r="F431" s="20"/>
      <c r="G431" s="58"/>
    </row>
    <row r="433" spans="2:17" x14ac:dyDescent="0.25">
      <c r="C433" s="20" t="s">
        <v>7570</v>
      </c>
      <c r="D433" s="79"/>
      <c r="F433" s="20" t="s">
        <v>9226</v>
      </c>
      <c r="G433" s="274"/>
      <c r="H433" s="275"/>
    </row>
    <row r="435" spans="2:17" x14ac:dyDescent="0.25">
      <c r="C435" s="20" t="s">
        <v>7569</v>
      </c>
      <c r="D435" s="79"/>
      <c r="F435" s="20" t="s">
        <v>1180</v>
      </c>
      <c r="G435" s="424" t="str">
        <f>IF(G430&gt;0,VLOOKUP(G430,Tablas!$AA$4:$AC$2545,3,FALSE),"")</f>
        <v/>
      </c>
      <c r="H435" s="425"/>
    </row>
    <row r="437" spans="2:17" x14ac:dyDescent="0.25">
      <c r="C437" s="20" t="s">
        <v>9338</v>
      </c>
      <c r="D437" s="77"/>
    </row>
    <row r="439" spans="2:17" x14ac:dyDescent="0.25">
      <c r="C439" s="157" t="s">
        <v>8</v>
      </c>
      <c r="D439" s="157"/>
      <c r="E439" s="157"/>
      <c r="F439" s="157"/>
      <c r="G439" s="157"/>
      <c r="H439" s="157"/>
    </row>
    <row r="441" spans="2:17" x14ac:dyDescent="0.25">
      <c r="C441" s="97" t="s">
        <v>7559</v>
      </c>
      <c r="D441" s="97" t="s">
        <v>7560</v>
      </c>
      <c r="E441" s="97" t="s">
        <v>7561</v>
      </c>
      <c r="F441" s="97" t="s">
        <v>1176</v>
      </c>
      <c r="G441" s="97" t="s">
        <v>7562</v>
      </c>
      <c r="H441" s="97" t="s">
        <v>7563</v>
      </c>
    </row>
    <row r="442" spans="2:17" x14ac:dyDescent="0.25">
      <c r="C442" s="35"/>
      <c r="D442" s="35"/>
      <c r="E442" s="35"/>
      <c r="F442" s="36" t="str">
        <f>MID(E442,3,8)</f>
        <v/>
      </c>
      <c r="G442" s="35"/>
      <c r="H442" s="35"/>
    </row>
    <row r="443" spans="2:17" x14ac:dyDescent="0.25">
      <c r="C443" s="35"/>
      <c r="D443" s="35"/>
      <c r="E443" s="35"/>
      <c r="F443" s="36" t="str">
        <f>MID(E443,3,8)</f>
        <v/>
      </c>
      <c r="G443" s="35"/>
      <c r="H443" s="35"/>
    </row>
    <row r="444" spans="2:17" x14ac:dyDescent="0.25">
      <c r="C444" s="35"/>
      <c r="D444" s="35"/>
      <c r="E444" s="35"/>
      <c r="F444" s="36" t="str">
        <f>MID(E444,3,8)</f>
        <v/>
      </c>
      <c r="G444" s="35"/>
      <c r="H444" s="35"/>
    </row>
    <row r="447" spans="2:17" ht="15.75" x14ac:dyDescent="0.25">
      <c r="B447" s="271" t="s">
        <v>9339</v>
      </c>
      <c r="C447" s="271"/>
      <c r="D447" s="271"/>
      <c r="E447" s="271"/>
      <c r="F447" s="271"/>
      <c r="G447" s="271"/>
      <c r="H447" s="271"/>
      <c r="I447" s="271"/>
      <c r="J447" s="271"/>
      <c r="K447" s="271"/>
      <c r="L447" s="271"/>
      <c r="M447" s="271"/>
      <c r="N447" s="271"/>
      <c r="O447" s="271"/>
      <c r="P447" s="271"/>
      <c r="Q447" s="271"/>
    </row>
    <row r="450" spans="2:17" x14ac:dyDescent="0.25">
      <c r="C450" s="20" t="s">
        <v>9336</v>
      </c>
      <c r="D450" s="349"/>
      <c r="E450" s="350"/>
    </row>
    <row r="452" spans="2:17" x14ac:dyDescent="0.25">
      <c r="C452" s="20" t="s">
        <v>9349</v>
      </c>
      <c r="D452" s="349"/>
      <c r="E452" s="402"/>
      <c r="F452" s="402"/>
      <c r="G452" s="402"/>
      <c r="H452" s="402"/>
      <c r="I452" s="402"/>
      <c r="J452" s="402"/>
      <c r="K452" s="350"/>
    </row>
    <row r="454" spans="2:17" x14ac:dyDescent="0.25">
      <c r="C454" s="20" t="s">
        <v>9340</v>
      </c>
    </row>
    <row r="456" spans="2:17" x14ac:dyDescent="0.25">
      <c r="C456" s="461"/>
      <c r="D456" s="462"/>
      <c r="E456" s="462"/>
      <c r="F456" s="462"/>
      <c r="G456" s="462"/>
      <c r="H456" s="462"/>
      <c r="I456" s="462"/>
      <c r="J456" s="462"/>
      <c r="K456" s="462"/>
      <c r="L456" s="462"/>
      <c r="M456" s="462"/>
      <c r="N456" s="462"/>
      <c r="O456" s="463"/>
    </row>
    <row r="457" spans="2:17" x14ac:dyDescent="0.25">
      <c r="C457" s="464"/>
      <c r="D457" s="304"/>
      <c r="E457" s="304"/>
      <c r="F457" s="304"/>
      <c r="G457" s="304"/>
      <c r="H457" s="304"/>
      <c r="I457" s="304"/>
      <c r="J457" s="304"/>
      <c r="K457" s="304"/>
      <c r="L457" s="304"/>
      <c r="M457" s="304"/>
      <c r="N457" s="304"/>
      <c r="O457" s="465"/>
    </row>
    <row r="458" spans="2:17" x14ac:dyDescent="0.25">
      <c r="C458" s="466"/>
      <c r="D458" s="467"/>
      <c r="E458" s="467"/>
      <c r="F458" s="467"/>
      <c r="G458" s="467"/>
      <c r="H458" s="467"/>
      <c r="I458" s="467"/>
      <c r="J458" s="467"/>
      <c r="K458" s="467"/>
      <c r="L458" s="467"/>
      <c r="M458" s="467"/>
      <c r="N458" s="467"/>
      <c r="O458" s="468"/>
    </row>
    <row r="460" spans="2:17" ht="15.75" x14ac:dyDescent="0.25">
      <c r="B460" s="271" t="s">
        <v>9348</v>
      </c>
      <c r="C460" s="271"/>
      <c r="D460" s="271"/>
      <c r="E460" s="271"/>
      <c r="F460" s="271"/>
      <c r="G460" s="271"/>
      <c r="H460" s="271"/>
      <c r="I460" s="271"/>
      <c r="J460" s="271"/>
      <c r="K460" s="271"/>
      <c r="L460" s="271"/>
      <c r="M460" s="271"/>
      <c r="N460" s="271"/>
      <c r="O460" s="271"/>
      <c r="P460" s="271"/>
      <c r="Q460" s="271"/>
    </row>
    <row r="462" spans="2:17" x14ac:dyDescent="0.25">
      <c r="C462" t="s">
        <v>7556</v>
      </c>
      <c r="D462" s="77"/>
    </row>
    <row r="464" spans="2:17" x14ac:dyDescent="0.25">
      <c r="C464" t="s">
        <v>9350</v>
      </c>
      <c r="D464" s="349"/>
      <c r="E464" s="402"/>
      <c r="F464" s="402"/>
      <c r="G464" s="402"/>
      <c r="H464" s="350"/>
    </row>
    <row r="466" spans="2:17" ht="15.75" x14ac:dyDescent="0.25">
      <c r="B466" s="271" t="str">
        <f>IF(E415=Tablas!$C$86,"Datos del laboratorio","")</f>
        <v/>
      </c>
      <c r="C466" s="271"/>
      <c r="D466" s="271"/>
      <c r="E466" s="271"/>
      <c r="F466" s="271"/>
      <c r="G466" s="271"/>
      <c r="H466" s="271"/>
      <c r="I466" s="271"/>
      <c r="J466" s="271"/>
      <c r="K466" s="271"/>
      <c r="L466" s="271"/>
      <c r="M466" s="271"/>
      <c r="N466" s="271"/>
      <c r="O466" s="271"/>
      <c r="P466" s="271"/>
      <c r="Q466" s="271"/>
    </row>
    <row r="468" spans="2:17" x14ac:dyDescent="0.25">
      <c r="C468" s="20" t="str">
        <f>IF(E415=Tablas!$C$86,"CUIT*","")</f>
        <v/>
      </c>
      <c r="D468" s="478"/>
      <c r="E468" s="478"/>
    </row>
    <row r="470" spans="2:17" x14ac:dyDescent="0.25">
      <c r="C470" s="20" t="str">
        <f>IF(E415=Tablas!$C$86,"Razón Social*","")</f>
        <v/>
      </c>
      <c r="D470" s="303"/>
      <c r="E470" s="303"/>
      <c r="F470" s="303"/>
      <c r="G470" s="303"/>
      <c r="H470" s="303"/>
      <c r="I470" s="303"/>
      <c r="J470" s="303"/>
    </row>
    <row r="472" spans="2:17" x14ac:dyDescent="0.25">
      <c r="C472" s="20" t="str">
        <f>IF(E415=Tablas!$C$86,"Domicilio*","")</f>
        <v/>
      </c>
      <c r="D472" s="303"/>
      <c r="E472" s="303"/>
      <c r="F472" s="303"/>
      <c r="G472" s="303"/>
      <c r="H472" s="303"/>
      <c r="I472" s="303"/>
      <c r="J472" s="303"/>
    </row>
    <row r="474" spans="2:17" x14ac:dyDescent="0.25">
      <c r="C474" s="20" t="str">
        <f>IF(E415=Tablas!$C$86,"Telefono*","")</f>
        <v/>
      </c>
      <c r="D474" s="479"/>
      <c r="E474" s="479"/>
    </row>
    <row r="476" spans="2:17" x14ac:dyDescent="0.25">
      <c r="C476" s="20" t="str">
        <f>IF(E415=Tablas!$C$86,"Email*","")</f>
        <v/>
      </c>
      <c r="D476" s="303"/>
      <c r="E476" s="303"/>
      <c r="F476" s="303"/>
      <c r="G476" s="303"/>
    </row>
    <row r="478" spans="2:17" x14ac:dyDescent="0.25">
      <c r="C478" s="288" t="str">
        <f>IF(E415=Tablas!$C$86,"Descripción de la especialidad del laboratorio*","")</f>
        <v/>
      </c>
      <c r="D478" s="288"/>
      <c r="E478" s="288"/>
    </row>
    <row r="480" spans="2:17" x14ac:dyDescent="0.25">
      <c r="C480" s="303"/>
      <c r="D480" s="303"/>
      <c r="E480" s="303"/>
      <c r="F480" s="303"/>
      <c r="G480" s="303"/>
      <c r="H480" s="303"/>
      <c r="I480" s="303"/>
      <c r="J480" s="303"/>
    </row>
    <row r="481" spans="2:17" x14ac:dyDescent="0.25">
      <c r="C481" s="303"/>
      <c r="D481" s="303"/>
      <c r="E481" s="303"/>
      <c r="F481" s="303"/>
      <c r="G481" s="303"/>
      <c r="H481" s="303"/>
      <c r="I481" s="303"/>
      <c r="J481" s="303"/>
    </row>
    <row r="482" spans="2:17" x14ac:dyDescent="0.25">
      <c r="C482" s="303"/>
      <c r="D482" s="303"/>
      <c r="E482" s="303"/>
      <c r="F482" s="303"/>
      <c r="G482" s="303"/>
      <c r="H482" s="303"/>
      <c r="I482" s="303"/>
      <c r="J482" s="303"/>
    </row>
    <row r="483" spans="2:17" x14ac:dyDescent="0.25">
      <c r="C483" s="303"/>
      <c r="D483" s="303"/>
      <c r="E483" s="303"/>
      <c r="F483" s="303"/>
      <c r="G483" s="303"/>
      <c r="H483" s="303"/>
      <c r="I483" s="303"/>
      <c r="J483" s="303"/>
    </row>
    <row r="484" spans="2:17" x14ac:dyDescent="0.25">
      <c r="C484" s="303"/>
      <c r="D484" s="303"/>
      <c r="E484" s="303"/>
      <c r="F484" s="303"/>
      <c r="G484" s="303"/>
      <c r="H484" s="303"/>
      <c r="I484" s="303"/>
      <c r="J484" s="303"/>
    </row>
    <row r="486" spans="2:17" ht="15.75" x14ac:dyDescent="0.25">
      <c r="B486" s="271" t="s">
        <v>9358</v>
      </c>
      <c r="C486" s="271"/>
      <c r="D486" s="271"/>
      <c r="E486" s="271"/>
      <c r="F486" s="271"/>
      <c r="G486" s="271"/>
      <c r="H486" s="271"/>
      <c r="I486" s="271"/>
      <c r="J486" s="271"/>
      <c r="K486" s="271"/>
      <c r="L486" s="271"/>
      <c r="M486" s="271"/>
      <c r="N486" s="271"/>
      <c r="O486" s="271"/>
      <c r="P486" s="271"/>
      <c r="Q486" s="271"/>
    </row>
    <row r="488" spans="2:17" x14ac:dyDescent="0.25">
      <c r="F488" s="392" t="s">
        <v>9353</v>
      </c>
      <c r="G488" s="392" t="s">
        <v>9354</v>
      </c>
      <c r="H488" s="392" t="s">
        <v>9355</v>
      </c>
    </row>
    <row r="489" spans="2:17" x14ac:dyDescent="0.25">
      <c r="F489" s="392"/>
      <c r="G489" s="392"/>
      <c r="H489" s="392"/>
    </row>
    <row r="490" spans="2:17" x14ac:dyDescent="0.25">
      <c r="C490" s="392" t="s">
        <v>9352</v>
      </c>
      <c r="D490" s="480" t="s">
        <v>9351</v>
      </c>
      <c r="E490" s="480"/>
      <c r="F490" s="143"/>
      <c r="G490" s="153"/>
      <c r="H490" s="153"/>
    </row>
    <row r="491" spans="2:17" x14ac:dyDescent="0.25">
      <c r="C491" s="392"/>
      <c r="D491" s="480" t="s">
        <v>9341</v>
      </c>
      <c r="E491" s="480"/>
      <c r="F491" s="143"/>
      <c r="G491" s="153"/>
      <c r="H491" s="153"/>
    </row>
    <row r="492" spans="2:17" x14ac:dyDescent="0.25">
      <c r="C492" s="392" t="s">
        <v>9352</v>
      </c>
      <c r="D492" s="480" t="s">
        <v>9351</v>
      </c>
      <c r="E492" s="480"/>
      <c r="F492" s="143"/>
      <c r="G492" s="153"/>
      <c r="H492" s="153"/>
    </row>
    <row r="493" spans="2:17" x14ac:dyDescent="0.25">
      <c r="C493" s="392"/>
      <c r="D493" s="480" t="s">
        <v>9341</v>
      </c>
      <c r="E493" s="480"/>
      <c r="F493" s="143"/>
      <c r="G493" s="153"/>
      <c r="H493" s="153"/>
    </row>
    <row r="494" spans="2:17" x14ac:dyDescent="0.25">
      <c r="C494" s="162" t="s">
        <v>9356</v>
      </c>
      <c r="D494" s="480" t="s">
        <v>9341</v>
      </c>
      <c r="E494" s="480"/>
      <c r="F494" s="143"/>
      <c r="G494" s="153"/>
      <c r="H494" s="153"/>
    </row>
    <row r="495" spans="2:17" x14ac:dyDescent="0.25">
      <c r="C495" s="392" t="s">
        <v>9357</v>
      </c>
      <c r="D495" s="480" t="s">
        <v>9351</v>
      </c>
      <c r="E495" s="480"/>
      <c r="F495" s="73" t="s">
        <v>9359</v>
      </c>
      <c r="G495" s="168">
        <f>+G490+G492</f>
        <v>0</v>
      </c>
      <c r="H495" s="168">
        <f>+H490+H492</f>
        <v>0</v>
      </c>
    </row>
    <row r="496" spans="2:17" x14ac:dyDescent="0.25">
      <c r="C496" s="392"/>
      <c r="D496" s="480" t="s">
        <v>9341</v>
      </c>
      <c r="E496" s="480"/>
      <c r="F496" s="73" t="s">
        <v>9360</v>
      </c>
      <c r="G496" s="168">
        <f>+G491+G493+G494</f>
        <v>0</v>
      </c>
      <c r="H496" s="168">
        <f>+H491+H493+H494</f>
        <v>0</v>
      </c>
    </row>
    <row r="498" spans="2:17" ht="15.75" x14ac:dyDescent="0.25">
      <c r="B498" s="271" t="s">
        <v>9361</v>
      </c>
      <c r="C498" s="271"/>
      <c r="D498" s="271"/>
      <c r="E498" s="271"/>
      <c r="F498" s="271"/>
      <c r="G498" s="271"/>
      <c r="H498" s="271"/>
      <c r="I498" s="271"/>
      <c r="J498" s="271"/>
      <c r="K498" s="271"/>
      <c r="L498" s="271"/>
      <c r="M498" s="271"/>
      <c r="N498" s="271"/>
      <c r="O498" s="271"/>
      <c r="P498" s="271"/>
      <c r="Q498" s="271"/>
    </row>
    <row r="501" spans="2:17" x14ac:dyDescent="0.25">
      <c r="C501" s="392" t="s">
        <v>9363</v>
      </c>
      <c r="D501" s="392" t="s">
        <v>9364</v>
      </c>
      <c r="E501" s="392" t="s">
        <v>9353</v>
      </c>
      <c r="F501" s="392" t="s">
        <v>9354</v>
      </c>
      <c r="G501" s="392" t="s">
        <v>9355</v>
      </c>
    </row>
    <row r="502" spans="2:17" x14ac:dyDescent="0.25">
      <c r="C502" s="392"/>
      <c r="D502" s="392"/>
      <c r="E502" s="392"/>
      <c r="F502" s="392"/>
      <c r="G502" s="392"/>
    </row>
    <row r="503" spans="2:17" x14ac:dyDescent="0.25">
      <c r="C503" s="167" t="s">
        <v>9362</v>
      </c>
      <c r="D503" s="120"/>
      <c r="E503" s="119">
        <f>D503*50/100</f>
        <v>0</v>
      </c>
      <c r="F503" s="120"/>
      <c r="G503" s="120"/>
    </row>
    <row r="504" spans="2:17" x14ac:dyDescent="0.25">
      <c r="C504" s="167" t="s">
        <v>9365</v>
      </c>
      <c r="D504" s="119">
        <f>+F504+G504</f>
        <v>0</v>
      </c>
      <c r="E504" s="119">
        <v>200000</v>
      </c>
      <c r="F504" s="120"/>
      <c r="G504" s="120"/>
    </row>
    <row r="505" spans="2:17" x14ac:dyDescent="0.25">
      <c r="C505" s="162" t="s">
        <v>9366</v>
      </c>
      <c r="D505" s="119">
        <f>+D504+D503</f>
        <v>0</v>
      </c>
      <c r="E505" s="73"/>
      <c r="F505" s="119">
        <f>+F504+F503</f>
        <v>0</v>
      </c>
      <c r="G505" s="119">
        <f>+G504+G503</f>
        <v>0</v>
      </c>
    </row>
    <row r="515" spans="2:17" x14ac:dyDescent="0.25">
      <c r="B515" s="474" t="s">
        <v>9478</v>
      </c>
      <c r="C515" s="474"/>
      <c r="D515" s="474"/>
    </row>
    <row r="517" spans="2:17" ht="15.75" x14ac:dyDescent="0.25">
      <c r="B517" s="271" t="s">
        <v>9332</v>
      </c>
      <c r="C517" s="271"/>
      <c r="D517" s="271"/>
      <c r="E517" s="271"/>
      <c r="F517" s="271"/>
      <c r="G517" s="271"/>
      <c r="H517" s="271"/>
      <c r="I517" s="271"/>
      <c r="J517" s="271"/>
      <c r="K517" s="271"/>
      <c r="L517" s="271"/>
      <c r="M517" s="271"/>
      <c r="N517" s="271"/>
      <c r="O517" s="271"/>
      <c r="P517" s="271"/>
      <c r="Q517" s="271"/>
    </row>
    <row r="519" spans="2:17" x14ac:dyDescent="0.25">
      <c r="B519" s="288" t="s">
        <v>9334</v>
      </c>
      <c r="C519" s="288"/>
      <c r="D519" s="288"/>
      <c r="E519" s="276"/>
      <c r="F519" s="277"/>
      <c r="G519" s="277"/>
      <c r="H519" s="277"/>
      <c r="I519" s="277"/>
      <c r="J519" s="278"/>
    </row>
    <row r="521" spans="2:17" x14ac:dyDescent="0.25">
      <c r="B521" s="355" t="s">
        <v>9335</v>
      </c>
      <c r="C521" s="355"/>
      <c r="D521" s="355"/>
      <c r="E521" s="475"/>
      <c r="F521" s="476"/>
      <c r="G521" s="476"/>
      <c r="H521" s="476"/>
      <c r="I521" s="476"/>
      <c r="J521" s="477"/>
      <c r="L521" s="96" t="str">
        <f>IF(OR(E519=Tablas!$C$82,E519=Tablas!$C$83),"Solo se admite la certificación bajo la norma 29.993","")</f>
        <v/>
      </c>
    </row>
    <row r="522" spans="2:17" x14ac:dyDescent="0.25">
      <c r="B522" s="158"/>
      <c r="C522" s="158"/>
      <c r="D522" s="158"/>
      <c r="E522" s="170"/>
      <c r="F522" s="170"/>
      <c r="G522" s="170"/>
      <c r="H522" s="170"/>
      <c r="I522" s="170"/>
      <c r="J522" s="170"/>
    </row>
    <row r="523" spans="2:17" ht="15.75" x14ac:dyDescent="0.25">
      <c r="B523" s="271" t="s">
        <v>9347</v>
      </c>
      <c r="C523" s="271"/>
      <c r="D523" s="271"/>
      <c r="E523" s="271"/>
      <c r="F523" s="271"/>
      <c r="G523" s="271"/>
      <c r="H523" s="271"/>
      <c r="I523" s="271"/>
      <c r="J523" s="271"/>
      <c r="K523" s="271"/>
      <c r="L523" s="271"/>
      <c r="M523" s="271"/>
      <c r="N523" s="271"/>
      <c r="O523" s="271"/>
      <c r="P523" s="271"/>
      <c r="Q523" s="271"/>
    </row>
    <row r="525" spans="2:17" x14ac:dyDescent="0.25">
      <c r="C525" s="20" t="s">
        <v>9336</v>
      </c>
      <c r="D525" s="475"/>
      <c r="E525" s="476"/>
      <c r="F525" s="477"/>
    </row>
    <row r="526" spans="2:17" x14ac:dyDescent="0.25">
      <c r="C526" s="20"/>
      <c r="D526" s="170"/>
      <c r="E526" s="170"/>
      <c r="F526" s="170"/>
    </row>
    <row r="527" spans="2:17" x14ac:dyDescent="0.25">
      <c r="C527" s="20" t="s">
        <v>9367</v>
      </c>
      <c r="D527" s="276"/>
      <c r="E527" s="277"/>
      <c r="F527" s="277"/>
      <c r="G527" s="277"/>
      <c r="H527" s="277"/>
      <c r="I527" s="277"/>
      <c r="J527" s="278"/>
    </row>
    <row r="528" spans="2:17" x14ac:dyDescent="0.25">
      <c r="C528" s="20"/>
      <c r="D528" s="170"/>
      <c r="E528" s="170"/>
      <c r="F528" s="170"/>
    </row>
    <row r="530" spans="3:10" x14ac:dyDescent="0.25">
      <c r="C530" s="414" t="s">
        <v>9337</v>
      </c>
      <c r="D530" s="415"/>
      <c r="E530" s="415"/>
      <c r="F530" s="415"/>
      <c r="G530" s="415"/>
      <c r="H530" s="415"/>
      <c r="I530" s="415"/>
      <c r="J530" s="416"/>
    </row>
    <row r="532" spans="3:10" x14ac:dyDescent="0.25">
      <c r="C532" s="20" t="s">
        <v>7566</v>
      </c>
      <c r="D532" s="274"/>
      <c r="E532" s="282"/>
      <c r="F532" s="282"/>
      <c r="G532" s="282"/>
      <c r="H532" s="282"/>
      <c r="I532" s="275"/>
    </row>
    <row r="534" spans="3:10" x14ac:dyDescent="0.25">
      <c r="C534" s="20" t="s">
        <v>7567</v>
      </c>
      <c r="D534" s="79"/>
      <c r="F534" s="20" t="s">
        <v>7568</v>
      </c>
      <c r="G534" s="274"/>
      <c r="H534" s="275"/>
    </row>
    <row r="535" spans="3:10" x14ac:dyDescent="0.25">
      <c r="C535" s="20"/>
      <c r="D535" s="76" t="str">
        <f>IF(D534&gt;0,VLOOKUP(D534,Tablas!$K$5:$L$28,2,FALSE),"")</f>
        <v/>
      </c>
      <c r="E535" s="19" t="str">
        <f>IF(D534&gt;0,VLOOKUP(D534,Tablas!$K$5:$M$28,3,FALSE),"")</f>
        <v/>
      </c>
      <c r="F535" s="20"/>
      <c r="G535" s="58"/>
    </row>
    <row r="537" spans="3:10" x14ac:dyDescent="0.25">
      <c r="C537" s="20" t="s">
        <v>7570</v>
      </c>
      <c r="D537" s="79"/>
      <c r="F537" s="20" t="s">
        <v>9226</v>
      </c>
      <c r="G537" s="274"/>
      <c r="H537" s="275"/>
    </row>
    <row r="539" spans="3:10" x14ac:dyDescent="0.25">
      <c r="C539" s="20" t="s">
        <v>7569</v>
      </c>
      <c r="D539" s="79"/>
      <c r="F539" s="20" t="s">
        <v>1180</v>
      </c>
      <c r="G539" s="424" t="str">
        <f>IF(G534&gt;0,VLOOKUP(G534,Tablas!$AA$4:$AC$2545,3,FALSE),"")</f>
        <v/>
      </c>
      <c r="H539" s="425"/>
    </row>
    <row r="541" spans="3:10" x14ac:dyDescent="0.25">
      <c r="C541" s="20" t="s">
        <v>9338</v>
      </c>
      <c r="D541" s="77"/>
    </row>
    <row r="543" spans="3:10" x14ac:dyDescent="0.25">
      <c r="C543" s="157" t="s">
        <v>8</v>
      </c>
      <c r="D543" s="157"/>
      <c r="E543" s="157"/>
      <c r="F543" s="157"/>
      <c r="G543" s="157"/>
      <c r="H543" s="157"/>
    </row>
    <row r="545" spans="2:17" x14ac:dyDescent="0.25">
      <c r="C545" s="97" t="s">
        <v>7559</v>
      </c>
      <c r="D545" s="97" t="s">
        <v>7560</v>
      </c>
      <c r="E545" s="97" t="s">
        <v>7561</v>
      </c>
      <c r="F545" s="97" t="s">
        <v>1176</v>
      </c>
      <c r="G545" s="97" t="s">
        <v>7562</v>
      </c>
      <c r="H545" s="97" t="s">
        <v>7563</v>
      </c>
    </row>
    <row r="546" spans="2:17" x14ac:dyDescent="0.25">
      <c r="C546" s="35"/>
      <c r="D546" s="35"/>
      <c r="E546" s="35"/>
      <c r="F546" s="36" t="str">
        <f>MID(E546,3,8)</f>
        <v/>
      </c>
      <c r="G546" s="35"/>
      <c r="H546" s="35"/>
    </row>
    <row r="547" spans="2:17" x14ac:dyDescent="0.25">
      <c r="C547" s="35"/>
      <c r="D547" s="35"/>
      <c r="E547" s="35"/>
      <c r="F547" s="36" t="str">
        <f>MID(E547,3,8)</f>
        <v/>
      </c>
      <c r="G547" s="35"/>
      <c r="H547" s="35"/>
    </row>
    <row r="548" spans="2:17" x14ac:dyDescent="0.25">
      <c r="C548" s="35"/>
      <c r="D548" s="35"/>
      <c r="E548" s="35"/>
      <c r="F548" s="36" t="str">
        <f>MID(E548,3,8)</f>
        <v/>
      </c>
      <c r="G548" s="35"/>
      <c r="H548" s="35"/>
    </row>
    <row r="551" spans="2:17" ht="15.75" x14ac:dyDescent="0.25">
      <c r="B551" s="271" t="s">
        <v>9339</v>
      </c>
      <c r="C551" s="271"/>
      <c r="D551" s="271"/>
      <c r="E551" s="271"/>
      <c r="F551" s="271"/>
      <c r="G551" s="271"/>
      <c r="H551" s="271"/>
      <c r="I551" s="271"/>
      <c r="J551" s="271"/>
      <c r="K551" s="271"/>
      <c r="L551" s="271"/>
      <c r="M551" s="271"/>
      <c r="N551" s="271"/>
      <c r="O551" s="271"/>
      <c r="P551" s="271"/>
      <c r="Q551" s="271"/>
    </row>
    <row r="554" spans="2:17" x14ac:dyDescent="0.25">
      <c r="C554" s="20" t="s">
        <v>9336</v>
      </c>
      <c r="D554" s="349"/>
      <c r="E554" s="350"/>
    </row>
    <row r="556" spans="2:17" x14ac:dyDescent="0.25">
      <c r="C556" s="20" t="s">
        <v>9349</v>
      </c>
      <c r="D556" s="349"/>
      <c r="E556" s="402"/>
      <c r="F556" s="402"/>
      <c r="G556" s="402"/>
      <c r="H556" s="402"/>
      <c r="I556" s="402"/>
      <c r="J556" s="402"/>
      <c r="K556" s="350"/>
    </row>
    <row r="558" spans="2:17" x14ac:dyDescent="0.25">
      <c r="C558" s="20" t="s">
        <v>9340</v>
      </c>
    </row>
    <row r="560" spans="2:17" x14ac:dyDescent="0.25">
      <c r="C560" s="461"/>
      <c r="D560" s="462"/>
      <c r="E560" s="462"/>
      <c r="F560" s="462"/>
      <c r="G560" s="462"/>
      <c r="H560" s="462"/>
      <c r="I560" s="462"/>
      <c r="J560" s="462"/>
      <c r="K560" s="462"/>
      <c r="L560" s="462"/>
      <c r="M560" s="462"/>
      <c r="N560" s="462"/>
      <c r="O560" s="463"/>
    </row>
    <row r="561" spans="2:17" x14ac:dyDescent="0.25">
      <c r="C561" s="464"/>
      <c r="D561" s="304"/>
      <c r="E561" s="304"/>
      <c r="F561" s="304"/>
      <c r="G561" s="304"/>
      <c r="H561" s="304"/>
      <c r="I561" s="304"/>
      <c r="J561" s="304"/>
      <c r="K561" s="304"/>
      <c r="L561" s="304"/>
      <c r="M561" s="304"/>
      <c r="N561" s="304"/>
      <c r="O561" s="465"/>
    </row>
    <row r="562" spans="2:17" x14ac:dyDescent="0.25">
      <c r="C562" s="466"/>
      <c r="D562" s="467"/>
      <c r="E562" s="467"/>
      <c r="F562" s="467"/>
      <c r="G562" s="467"/>
      <c r="H562" s="467"/>
      <c r="I562" s="467"/>
      <c r="J562" s="467"/>
      <c r="K562" s="467"/>
      <c r="L562" s="467"/>
      <c r="M562" s="467"/>
      <c r="N562" s="467"/>
      <c r="O562" s="468"/>
    </row>
    <row r="564" spans="2:17" ht="15.75" x14ac:dyDescent="0.25">
      <c r="B564" s="271" t="s">
        <v>9348</v>
      </c>
      <c r="C564" s="271"/>
      <c r="D564" s="271"/>
      <c r="E564" s="271"/>
      <c r="F564" s="271"/>
      <c r="G564" s="271"/>
      <c r="H564" s="271"/>
      <c r="I564" s="271"/>
      <c r="J564" s="271"/>
      <c r="K564" s="271"/>
      <c r="L564" s="271"/>
      <c r="M564" s="271"/>
      <c r="N564" s="271"/>
      <c r="O564" s="271"/>
      <c r="P564" s="271"/>
      <c r="Q564" s="271"/>
    </row>
    <row r="566" spans="2:17" x14ac:dyDescent="0.25">
      <c r="C566" t="s">
        <v>7556</v>
      </c>
      <c r="D566" s="77"/>
    </row>
    <row r="568" spans="2:17" x14ac:dyDescent="0.25">
      <c r="C568" t="s">
        <v>9350</v>
      </c>
      <c r="D568" s="349"/>
      <c r="E568" s="402"/>
      <c r="F568" s="402"/>
      <c r="G568" s="402"/>
      <c r="H568" s="350"/>
    </row>
    <row r="570" spans="2:17" ht="15.75" x14ac:dyDescent="0.25">
      <c r="B570" s="271" t="str">
        <f>IF(E519=Tablas!$C$86,"Datos del laboratorio","")</f>
        <v/>
      </c>
      <c r="C570" s="271"/>
      <c r="D570" s="271"/>
      <c r="E570" s="271"/>
      <c r="F570" s="271"/>
      <c r="G570" s="271"/>
      <c r="H570" s="271"/>
      <c r="I570" s="271"/>
      <c r="J570" s="271"/>
      <c r="K570" s="271"/>
      <c r="L570" s="271"/>
      <c r="M570" s="271"/>
      <c r="N570" s="271"/>
      <c r="O570" s="271"/>
      <c r="P570" s="271"/>
      <c r="Q570" s="271"/>
    </row>
    <row r="572" spans="2:17" x14ac:dyDescent="0.25">
      <c r="C572" s="20" t="str">
        <f>IF(E519=Tablas!$C$86,"CUIT*","")</f>
        <v/>
      </c>
      <c r="D572" s="478"/>
      <c r="E572" s="478"/>
    </row>
    <row r="574" spans="2:17" x14ac:dyDescent="0.25">
      <c r="C574" s="20" t="str">
        <f>IF(E519=Tablas!$C$86,"Razón Social*","")</f>
        <v/>
      </c>
      <c r="D574" s="303"/>
      <c r="E574" s="303"/>
      <c r="F574" s="303"/>
      <c r="G574" s="303"/>
      <c r="H574" s="303"/>
      <c r="I574" s="303"/>
      <c r="J574" s="303"/>
    </row>
    <row r="576" spans="2:17" x14ac:dyDescent="0.25">
      <c r="C576" s="20" t="str">
        <f>IF(E519=Tablas!$C$86,"Domicilio*","")</f>
        <v/>
      </c>
      <c r="D576" s="303"/>
      <c r="E576" s="303"/>
      <c r="F576" s="303"/>
      <c r="G576" s="303"/>
      <c r="H576" s="303"/>
      <c r="I576" s="303"/>
      <c r="J576" s="303"/>
    </row>
    <row r="578" spans="2:17" x14ac:dyDescent="0.25">
      <c r="C578" s="20" t="str">
        <f>IF(E519=Tablas!$C$86,"Telefono*","")</f>
        <v/>
      </c>
      <c r="D578" s="479"/>
      <c r="E578" s="479"/>
    </row>
    <row r="580" spans="2:17" x14ac:dyDescent="0.25">
      <c r="C580" s="20" t="str">
        <f>IF(E519=Tablas!$C$86,"Email*","")</f>
        <v/>
      </c>
      <c r="D580" s="303"/>
      <c r="E580" s="303"/>
      <c r="F580" s="303"/>
      <c r="G580" s="303"/>
    </row>
    <row r="582" spans="2:17" x14ac:dyDescent="0.25">
      <c r="C582" s="288" t="str">
        <f>IF(E519=Tablas!$C$86,"Descripción de la especialidad del laboratorio*","")</f>
        <v/>
      </c>
      <c r="D582" s="288"/>
      <c r="E582" s="288"/>
    </row>
    <row r="584" spans="2:17" x14ac:dyDescent="0.25">
      <c r="C584" s="303"/>
      <c r="D584" s="303"/>
      <c r="E584" s="303"/>
      <c r="F584" s="303"/>
      <c r="G584" s="303"/>
      <c r="H584" s="303"/>
      <c r="I584" s="303"/>
      <c r="J584" s="303"/>
    </row>
    <row r="585" spans="2:17" x14ac:dyDescent="0.25">
      <c r="C585" s="303"/>
      <c r="D585" s="303"/>
      <c r="E585" s="303"/>
      <c r="F585" s="303"/>
      <c r="G585" s="303"/>
      <c r="H585" s="303"/>
      <c r="I585" s="303"/>
      <c r="J585" s="303"/>
    </row>
    <row r="586" spans="2:17" x14ac:dyDescent="0.25">
      <c r="C586" s="303"/>
      <c r="D586" s="303"/>
      <c r="E586" s="303"/>
      <c r="F586" s="303"/>
      <c r="G586" s="303"/>
      <c r="H586" s="303"/>
      <c r="I586" s="303"/>
      <c r="J586" s="303"/>
    </row>
    <row r="587" spans="2:17" x14ac:dyDescent="0.25">
      <c r="C587" s="303"/>
      <c r="D587" s="303"/>
      <c r="E587" s="303"/>
      <c r="F587" s="303"/>
      <c r="G587" s="303"/>
      <c r="H587" s="303"/>
      <c r="I587" s="303"/>
      <c r="J587" s="303"/>
    </row>
    <row r="588" spans="2:17" x14ac:dyDescent="0.25">
      <c r="C588" s="303"/>
      <c r="D588" s="303"/>
      <c r="E588" s="303"/>
      <c r="F588" s="303"/>
      <c r="G588" s="303"/>
      <c r="H588" s="303"/>
      <c r="I588" s="303"/>
      <c r="J588" s="303"/>
    </row>
    <row r="590" spans="2:17" ht="15.75" x14ac:dyDescent="0.25">
      <c r="B590" s="271" t="s">
        <v>9358</v>
      </c>
      <c r="C590" s="271"/>
      <c r="D590" s="271"/>
      <c r="E590" s="271"/>
      <c r="F590" s="271"/>
      <c r="G590" s="271"/>
      <c r="H590" s="271"/>
      <c r="I590" s="271"/>
      <c r="J590" s="271"/>
      <c r="K590" s="271"/>
      <c r="L590" s="271"/>
      <c r="M590" s="271"/>
      <c r="N590" s="271"/>
      <c r="O590" s="271"/>
      <c r="P590" s="271"/>
      <c r="Q590" s="271"/>
    </row>
    <row r="592" spans="2:17" x14ac:dyDescent="0.25">
      <c r="F592" s="392" t="s">
        <v>9353</v>
      </c>
      <c r="G592" s="392" t="s">
        <v>9354</v>
      </c>
      <c r="H592" s="392" t="s">
        <v>9355</v>
      </c>
    </row>
    <row r="593" spans="2:17" x14ac:dyDescent="0.25">
      <c r="F593" s="392"/>
      <c r="G593" s="392"/>
      <c r="H593" s="392"/>
    </row>
    <row r="594" spans="2:17" x14ac:dyDescent="0.25">
      <c r="C594" s="392" t="s">
        <v>9352</v>
      </c>
      <c r="D594" s="480" t="s">
        <v>9351</v>
      </c>
      <c r="E594" s="480"/>
      <c r="F594" s="143"/>
      <c r="G594" s="153"/>
      <c r="H594" s="153"/>
    </row>
    <row r="595" spans="2:17" x14ac:dyDescent="0.25">
      <c r="C595" s="392"/>
      <c r="D595" s="480" t="s">
        <v>9341</v>
      </c>
      <c r="E595" s="480"/>
      <c r="F595" s="143"/>
      <c r="G595" s="153"/>
      <c r="H595" s="153"/>
    </row>
    <row r="596" spans="2:17" x14ac:dyDescent="0.25">
      <c r="C596" s="392" t="s">
        <v>9352</v>
      </c>
      <c r="D596" s="480" t="s">
        <v>9351</v>
      </c>
      <c r="E596" s="480"/>
      <c r="F596" s="143"/>
      <c r="G596" s="153"/>
      <c r="H596" s="153"/>
    </row>
    <row r="597" spans="2:17" x14ac:dyDescent="0.25">
      <c r="C597" s="392"/>
      <c r="D597" s="480" t="s">
        <v>9341</v>
      </c>
      <c r="E597" s="480"/>
      <c r="F597" s="143"/>
      <c r="G597" s="153"/>
      <c r="H597" s="153"/>
    </row>
    <row r="598" spans="2:17" x14ac:dyDescent="0.25">
      <c r="C598" s="162" t="s">
        <v>9356</v>
      </c>
      <c r="D598" s="480" t="s">
        <v>9341</v>
      </c>
      <c r="E598" s="480"/>
      <c r="F598" s="143"/>
      <c r="G598" s="153"/>
      <c r="H598" s="153"/>
    </row>
    <row r="599" spans="2:17" x14ac:dyDescent="0.25">
      <c r="C599" s="392" t="s">
        <v>9357</v>
      </c>
      <c r="D599" s="480" t="s">
        <v>9351</v>
      </c>
      <c r="E599" s="480"/>
      <c r="F599" s="73" t="s">
        <v>9359</v>
      </c>
      <c r="G599" s="168">
        <f>+G594+G596</f>
        <v>0</v>
      </c>
      <c r="H599" s="168">
        <f>+H594+H596</f>
        <v>0</v>
      </c>
    </row>
    <row r="600" spans="2:17" x14ac:dyDescent="0.25">
      <c r="C600" s="392"/>
      <c r="D600" s="480" t="s">
        <v>9341</v>
      </c>
      <c r="E600" s="480"/>
      <c r="F600" s="73" t="s">
        <v>9360</v>
      </c>
      <c r="G600" s="168">
        <f>+G595+G597+G598</f>
        <v>0</v>
      </c>
      <c r="H600" s="168">
        <f>+H595+H597+H598</f>
        <v>0</v>
      </c>
    </row>
    <row r="602" spans="2:17" ht="15.75" x14ac:dyDescent="0.25">
      <c r="B602" s="271" t="s">
        <v>9361</v>
      </c>
      <c r="C602" s="271"/>
      <c r="D602" s="271"/>
      <c r="E602" s="271"/>
      <c r="F602" s="271"/>
      <c r="G602" s="271"/>
      <c r="H602" s="271"/>
      <c r="I602" s="271"/>
      <c r="J602" s="271"/>
      <c r="K602" s="271"/>
      <c r="L602" s="271"/>
      <c r="M602" s="271"/>
      <c r="N602" s="271"/>
      <c r="O602" s="271"/>
      <c r="P602" s="271"/>
      <c r="Q602" s="271"/>
    </row>
    <row r="605" spans="2:17" x14ac:dyDescent="0.25">
      <c r="C605" s="392" t="s">
        <v>9363</v>
      </c>
      <c r="D605" s="392" t="s">
        <v>9364</v>
      </c>
      <c r="E605" s="392" t="s">
        <v>9353</v>
      </c>
      <c r="F605" s="392" t="s">
        <v>9354</v>
      </c>
      <c r="G605" s="392" t="s">
        <v>9355</v>
      </c>
    </row>
    <row r="606" spans="2:17" x14ac:dyDescent="0.25">
      <c r="C606" s="392"/>
      <c r="D606" s="392"/>
      <c r="E606" s="392"/>
      <c r="F606" s="392"/>
      <c r="G606" s="392"/>
    </row>
    <row r="607" spans="2:17" x14ac:dyDescent="0.25">
      <c r="C607" s="167" t="s">
        <v>9362</v>
      </c>
      <c r="D607" s="120"/>
      <c r="E607" s="119">
        <f>D607*50/100</f>
        <v>0</v>
      </c>
      <c r="F607" s="120"/>
      <c r="G607" s="120"/>
    </row>
    <row r="608" spans="2:17" x14ac:dyDescent="0.25">
      <c r="C608" s="167" t="s">
        <v>9365</v>
      </c>
      <c r="D608" s="119">
        <f>+F608+G608</f>
        <v>0</v>
      </c>
      <c r="E608" s="119">
        <v>200000</v>
      </c>
      <c r="F608" s="120"/>
      <c r="G608" s="120"/>
    </row>
    <row r="609" spans="3:7" x14ac:dyDescent="0.25">
      <c r="C609" s="162" t="s">
        <v>9366</v>
      </c>
      <c r="D609" s="119">
        <f>+D608+D607</f>
        <v>0</v>
      </c>
      <c r="E609" s="73"/>
      <c r="F609" s="119">
        <f>+F608+F607</f>
        <v>0</v>
      </c>
      <c r="G609" s="119">
        <f>+G608+G607</f>
        <v>0</v>
      </c>
    </row>
  </sheetData>
  <sheetProtection algorithmName="SHA-512" hashValue="VGvzQfkd9NW1a6hbgMGRiWd3/gjJWYH/acHsHntuumM36Se23uAepsdnppFR3QJnmOTpfwGmgVwxsWR+eVylxA==" saltValue="zm7J7oz90GViKxpStwRMJQ==" spinCount="100000" sheet="1" objects="1" scenarios="1"/>
  <mergeCells count="245">
    <mergeCell ref="C605:C606"/>
    <mergeCell ref="D605:D606"/>
    <mergeCell ref="E605:E606"/>
    <mergeCell ref="F605:F606"/>
    <mergeCell ref="G605:G606"/>
    <mergeCell ref="D598:E598"/>
    <mergeCell ref="C599:C600"/>
    <mergeCell ref="D599:E599"/>
    <mergeCell ref="D600:E600"/>
    <mergeCell ref="B602:Q602"/>
    <mergeCell ref="C594:C595"/>
    <mergeCell ref="D594:E594"/>
    <mergeCell ref="D595:E595"/>
    <mergeCell ref="C596:C597"/>
    <mergeCell ref="D596:E596"/>
    <mergeCell ref="D597:E597"/>
    <mergeCell ref="C582:E582"/>
    <mergeCell ref="C584:J588"/>
    <mergeCell ref="B590:Q590"/>
    <mergeCell ref="F592:F593"/>
    <mergeCell ref="G592:G593"/>
    <mergeCell ref="H592:H593"/>
    <mergeCell ref="D572:E572"/>
    <mergeCell ref="D574:J574"/>
    <mergeCell ref="D576:J576"/>
    <mergeCell ref="D578:E578"/>
    <mergeCell ref="D580:G580"/>
    <mergeCell ref="D556:K556"/>
    <mergeCell ref="C560:O562"/>
    <mergeCell ref="B564:Q564"/>
    <mergeCell ref="D568:H568"/>
    <mergeCell ref="B570:Q570"/>
    <mergeCell ref="G534:H534"/>
    <mergeCell ref="G537:H537"/>
    <mergeCell ref="G539:H539"/>
    <mergeCell ref="B551:Q551"/>
    <mergeCell ref="D554:E554"/>
    <mergeCell ref="B523:Q523"/>
    <mergeCell ref="D525:F525"/>
    <mergeCell ref="D527:J527"/>
    <mergeCell ref="C530:J530"/>
    <mergeCell ref="D532:I532"/>
    <mergeCell ref="B515:D515"/>
    <mergeCell ref="B517:Q517"/>
    <mergeCell ref="B519:D519"/>
    <mergeCell ref="E519:J519"/>
    <mergeCell ref="B521:D521"/>
    <mergeCell ref="E521:J521"/>
    <mergeCell ref="C501:C502"/>
    <mergeCell ref="D501:D502"/>
    <mergeCell ref="E501:E502"/>
    <mergeCell ref="F501:F502"/>
    <mergeCell ref="G501:G502"/>
    <mergeCell ref="D494:E494"/>
    <mergeCell ref="C495:C496"/>
    <mergeCell ref="D495:E495"/>
    <mergeCell ref="D496:E496"/>
    <mergeCell ref="B498:Q498"/>
    <mergeCell ref="C490:C491"/>
    <mergeCell ref="D490:E490"/>
    <mergeCell ref="D491:E491"/>
    <mergeCell ref="C492:C493"/>
    <mergeCell ref="D492:E492"/>
    <mergeCell ref="D493:E493"/>
    <mergeCell ref="C478:E478"/>
    <mergeCell ref="C480:J484"/>
    <mergeCell ref="B486:Q486"/>
    <mergeCell ref="F488:F489"/>
    <mergeCell ref="G488:G489"/>
    <mergeCell ref="H488:H489"/>
    <mergeCell ref="D468:E468"/>
    <mergeCell ref="D470:J470"/>
    <mergeCell ref="D472:J472"/>
    <mergeCell ref="D474:E474"/>
    <mergeCell ref="D476:G476"/>
    <mergeCell ref="D452:K452"/>
    <mergeCell ref="C456:O458"/>
    <mergeCell ref="B460:Q460"/>
    <mergeCell ref="D464:H464"/>
    <mergeCell ref="B466:Q466"/>
    <mergeCell ref="G430:H430"/>
    <mergeCell ref="G433:H433"/>
    <mergeCell ref="G435:H435"/>
    <mergeCell ref="B447:Q447"/>
    <mergeCell ref="D450:E450"/>
    <mergeCell ref="B419:Q419"/>
    <mergeCell ref="D421:F421"/>
    <mergeCell ref="D423:J423"/>
    <mergeCell ref="C426:J426"/>
    <mergeCell ref="D428:I428"/>
    <mergeCell ref="B411:D411"/>
    <mergeCell ref="B413:Q413"/>
    <mergeCell ref="B415:D415"/>
    <mergeCell ref="E415:J415"/>
    <mergeCell ref="B417:D417"/>
    <mergeCell ref="E417:J417"/>
    <mergeCell ref="C398:C399"/>
    <mergeCell ref="D398:D399"/>
    <mergeCell ref="E398:E399"/>
    <mergeCell ref="F398:F399"/>
    <mergeCell ref="G398:G399"/>
    <mergeCell ref="D391:E391"/>
    <mergeCell ref="C392:C393"/>
    <mergeCell ref="D392:E392"/>
    <mergeCell ref="D393:E393"/>
    <mergeCell ref="B395:Q395"/>
    <mergeCell ref="C387:C388"/>
    <mergeCell ref="D387:E387"/>
    <mergeCell ref="D388:E388"/>
    <mergeCell ref="C389:C390"/>
    <mergeCell ref="D389:E389"/>
    <mergeCell ref="D390:E390"/>
    <mergeCell ref="C375:E375"/>
    <mergeCell ref="C377:J381"/>
    <mergeCell ref="B383:Q383"/>
    <mergeCell ref="F385:F386"/>
    <mergeCell ref="G385:G386"/>
    <mergeCell ref="H385:H386"/>
    <mergeCell ref="D365:E365"/>
    <mergeCell ref="D367:J367"/>
    <mergeCell ref="D369:J369"/>
    <mergeCell ref="D371:E371"/>
    <mergeCell ref="D373:G373"/>
    <mergeCell ref="D349:K349"/>
    <mergeCell ref="C353:O355"/>
    <mergeCell ref="B357:Q357"/>
    <mergeCell ref="D361:H361"/>
    <mergeCell ref="B363:Q363"/>
    <mergeCell ref="G327:H327"/>
    <mergeCell ref="G330:H330"/>
    <mergeCell ref="G332:H332"/>
    <mergeCell ref="B344:Q344"/>
    <mergeCell ref="D347:E347"/>
    <mergeCell ref="B316:Q316"/>
    <mergeCell ref="D318:F318"/>
    <mergeCell ref="D320:J320"/>
    <mergeCell ref="C323:J323"/>
    <mergeCell ref="D325:I325"/>
    <mergeCell ref="B308:D308"/>
    <mergeCell ref="B310:Q310"/>
    <mergeCell ref="B312:D312"/>
    <mergeCell ref="E312:J312"/>
    <mergeCell ref="B314:D314"/>
    <mergeCell ref="E314:J314"/>
    <mergeCell ref="C295:C296"/>
    <mergeCell ref="D295:D296"/>
    <mergeCell ref="E295:E296"/>
    <mergeCell ref="F295:F296"/>
    <mergeCell ref="G295:G296"/>
    <mergeCell ref="D288:E288"/>
    <mergeCell ref="C289:C290"/>
    <mergeCell ref="D289:E289"/>
    <mergeCell ref="D290:E290"/>
    <mergeCell ref="B292:Q292"/>
    <mergeCell ref="C284:C285"/>
    <mergeCell ref="D284:E284"/>
    <mergeCell ref="D285:E285"/>
    <mergeCell ref="C286:C287"/>
    <mergeCell ref="D286:E286"/>
    <mergeCell ref="D287:E287"/>
    <mergeCell ref="C272:E272"/>
    <mergeCell ref="C274:J278"/>
    <mergeCell ref="B280:Q280"/>
    <mergeCell ref="F282:F283"/>
    <mergeCell ref="G282:G283"/>
    <mergeCell ref="H282:H283"/>
    <mergeCell ref="D262:E262"/>
    <mergeCell ref="D264:J264"/>
    <mergeCell ref="D266:J266"/>
    <mergeCell ref="D268:E268"/>
    <mergeCell ref="D270:G270"/>
    <mergeCell ref="D246:K246"/>
    <mergeCell ref="C250:O252"/>
    <mergeCell ref="B254:Q254"/>
    <mergeCell ref="D258:H258"/>
    <mergeCell ref="B260:Q260"/>
    <mergeCell ref="G224:H224"/>
    <mergeCell ref="G227:H227"/>
    <mergeCell ref="G229:H229"/>
    <mergeCell ref="B241:Q241"/>
    <mergeCell ref="D244:E244"/>
    <mergeCell ref="B213:Q213"/>
    <mergeCell ref="D215:F215"/>
    <mergeCell ref="D217:J217"/>
    <mergeCell ref="C220:J220"/>
    <mergeCell ref="D222:I222"/>
    <mergeCell ref="B205:D205"/>
    <mergeCell ref="B207:Q207"/>
    <mergeCell ref="B209:D209"/>
    <mergeCell ref="E209:J209"/>
    <mergeCell ref="B211:D211"/>
    <mergeCell ref="E211:J211"/>
    <mergeCell ref="C169:J173"/>
    <mergeCell ref="B175:Q175"/>
    <mergeCell ref="D180:E180"/>
    <mergeCell ref="B187:Q187"/>
    <mergeCell ref="C181:C182"/>
    <mergeCell ref="D181:E181"/>
    <mergeCell ref="D182:E182"/>
    <mergeCell ref="D183:E183"/>
    <mergeCell ref="D184:E184"/>
    <mergeCell ref="D185:E185"/>
    <mergeCell ref="C184:C185"/>
    <mergeCell ref="D179:E179"/>
    <mergeCell ref="C179:C180"/>
    <mergeCell ref="F177:F178"/>
    <mergeCell ref="G177:G178"/>
    <mergeCell ref="H177:H178"/>
    <mergeCell ref="C190:C191"/>
    <mergeCell ref="D190:D191"/>
    <mergeCell ref="E190:E191"/>
    <mergeCell ref="F190:F191"/>
    <mergeCell ref="G190:G191"/>
    <mergeCell ref="B136:Q136"/>
    <mergeCell ref="B149:Q149"/>
    <mergeCell ref="D112:J112"/>
    <mergeCell ref="C145:O147"/>
    <mergeCell ref="B155:Q155"/>
    <mergeCell ref="C115:J115"/>
    <mergeCell ref="D117:I117"/>
    <mergeCell ref="G119:H119"/>
    <mergeCell ref="G122:H122"/>
    <mergeCell ref="G124:H124"/>
    <mergeCell ref="D153:H153"/>
    <mergeCell ref="D139:E139"/>
    <mergeCell ref="D141:K141"/>
    <mergeCell ref="C167:E167"/>
    <mergeCell ref="D157:E157"/>
    <mergeCell ref="D159:J159"/>
    <mergeCell ref="D161:J161"/>
    <mergeCell ref="D163:E163"/>
    <mergeCell ref="D165:G165"/>
    <mergeCell ref="B108:Q108"/>
    <mergeCell ref="D110:F110"/>
    <mergeCell ref="B2:C2"/>
    <mergeCell ref="B104:D104"/>
    <mergeCell ref="E104:J104"/>
    <mergeCell ref="E106:J106"/>
    <mergeCell ref="B106:D106"/>
    <mergeCell ref="B102:Q102"/>
    <mergeCell ref="B100:D100"/>
    <mergeCell ref="B5:M5"/>
    <mergeCell ref="E2:F2"/>
    <mergeCell ref="G2:H2"/>
    <mergeCell ref="I2:O2"/>
  </mergeCells>
  <conditionalFormatting sqref="C131:H131">
    <cfRule type="containsBlanks" dxfId="29" priority="25">
      <formula>LEN(TRIM(C131))=0</formula>
    </cfRule>
  </conditionalFormatting>
  <conditionalFormatting sqref="D117:I117 D119 G119 D122 G122 D124">
    <cfRule type="containsBlanks" dxfId="28" priority="24">
      <formula>LEN(TRIM(D117))=0</formula>
    </cfRule>
  </conditionalFormatting>
  <conditionalFormatting sqref="D126">
    <cfRule type="containsBlanks" dxfId="27" priority="23">
      <formula>LEN(TRIM(D126))=0</formula>
    </cfRule>
  </conditionalFormatting>
  <conditionalFormatting sqref="E104:J104 E106:J106 D110:F110 D112:J112">
    <cfRule type="containsBlanks" dxfId="26" priority="21">
      <formula>LEN(TRIM(D104))=0</formula>
    </cfRule>
  </conditionalFormatting>
  <conditionalFormatting sqref="C236:H236">
    <cfRule type="containsBlanks" dxfId="25" priority="20">
      <formula>LEN(TRIM(C236))=0</formula>
    </cfRule>
  </conditionalFormatting>
  <conditionalFormatting sqref="D222:I222 D224 G224 D227 G227 D229">
    <cfRule type="containsBlanks" dxfId="24" priority="19">
      <formula>LEN(TRIM(D222))=0</formula>
    </cfRule>
  </conditionalFormatting>
  <conditionalFormatting sqref="D231">
    <cfRule type="containsBlanks" dxfId="23" priority="18">
      <formula>LEN(TRIM(D231))=0</formula>
    </cfRule>
  </conditionalFormatting>
  <conditionalFormatting sqref="E209:J209 E211:J211 D215:F215 D217:J217">
    <cfRule type="containsBlanks" dxfId="22" priority="16">
      <formula>LEN(TRIM(D209))=0</formula>
    </cfRule>
  </conditionalFormatting>
  <conditionalFormatting sqref="C339:H339">
    <cfRule type="containsBlanks" dxfId="21" priority="15">
      <formula>LEN(TRIM(C339))=0</formula>
    </cfRule>
  </conditionalFormatting>
  <conditionalFormatting sqref="D325:I325 D327 G327 D330 G330 D332">
    <cfRule type="containsBlanks" dxfId="20" priority="14">
      <formula>LEN(TRIM(D325))=0</formula>
    </cfRule>
  </conditionalFormatting>
  <conditionalFormatting sqref="D334">
    <cfRule type="containsBlanks" dxfId="19" priority="13">
      <formula>LEN(TRIM(D334))=0</formula>
    </cfRule>
  </conditionalFormatting>
  <conditionalFormatting sqref="E312:J312 E314:J314 D318:F318 D320:J320">
    <cfRule type="containsBlanks" dxfId="18" priority="11">
      <formula>LEN(TRIM(D312))=0</formula>
    </cfRule>
  </conditionalFormatting>
  <conditionalFormatting sqref="C442:H442">
    <cfRule type="containsBlanks" dxfId="17" priority="10">
      <formula>LEN(TRIM(C442))=0</formula>
    </cfRule>
  </conditionalFormatting>
  <conditionalFormatting sqref="D428:I428 D430 G430 D433 G433 D435">
    <cfRule type="containsBlanks" dxfId="16" priority="9">
      <formula>LEN(TRIM(D428))=0</formula>
    </cfRule>
  </conditionalFormatting>
  <conditionalFormatting sqref="D437">
    <cfRule type="containsBlanks" dxfId="15" priority="8">
      <formula>LEN(TRIM(D437))=0</formula>
    </cfRule>
  </conditionalFormatting>
  <conditionalFormatting sqref="E415:J415 E417:J417 D421:F421 D423:J423">
    <cfRule type="containsBlanks" dxfId="14" priority="6">
      <formula>LEN(TRIM(D415))=0</formula>
    </cfRule>
  </conditionalFormatting>
  <conditionalFormatting sqref="C546:H546">
    <cfRule type="containsBlanks" dxfId="13" priority="5">
      <formula>LEN(TRIM(C546))=0</formula>
    </cfRule>
  </conditionalFormatting>
  <conditionalFormatting sqref="D532:I532 D534 G534 D537 G537 D539">
    <cfRule type="containsBlanks" dxfId="12" priority="4">
      <formula>LEN(TRIM(D532))=0</formula>
    </cfRule>
  </conditionalFormatting>
  <conditionalFormatting sqref="D541">
    <cfRule type="containsBlanks" dxfId="11" priority="3">
      <formula>LEN(TRIM(D541))=0</formula>
    </cfRule>
  </conditionalFormatting>
  <conditionalFormatting sqref="E519:J519 E521:J521 D525:F525 D527:J527">
    <cfRule type="containsBlanks" dxfId="10" priority="1">
      <formula>LEN(TRIM(D519))=0</formula>
    </cfRule>
  </conditionalFormatting>
  <dataValidations count="23">
    <dataValidation type="textLength" allowBlank="1" showInputMessage="1" showErrorMessage="1" sqref="H132:H133 H237:H238 H340:H341 H443:H444 H547:H548">
      <formula1>0</formula1>
      <formula2>50</formula2>
    </dataValidation>
    <dataValidation type="textLength" allowBlank="1" showInputMessage="1" showErrorMessage="1" sqref="G132:G133 G237:G238 G340:G341 G443:G444 G547:G548">
      <formula1>5</formula1>
      <formula2>50</formula2>
    </dataValidation>
    <dataValidation type="textLength" allowBlank="1" showInputMessage="1" showErrorMessage="1" sqref="C132:D133 C237:D238 C340:D341 C443:D444 C547:D548">
      <formula1>1</formula1>
      <formula2>255</formula2>
    </dataValidation>
    <dataValidation type="textLength" showInputMessage="1" showErrorMessage="1" sqref="H131 H236 H339 H442 H546">
      <formula1>0</formula1>
      <formula2>50</formula2>
    </dataValidation>
    <dataValidation type="textLength" showInputMessage="1" showErrorMessage="1" sqref="G131 G236 G339 G442 G546">
      <formula1>5</formula1>
      <formula2>50</formula2>
    </dataValidation>
    <dataValidation type="textLength" showInputMessage="1" showErrorMessage="1" sqref="C131:D131 C236:D236 C339:D339 C442:D442 C546:D546">
      <formula1>1</formula1>
      <formula2>255</formula2>
    </dataValidation>
    <dataValidation type="textLength" allowBlank="1" showInputMessage="1" showErrorMessage="1" sqref="E132:E133 E237:E238 E340:E341 E443:E444 E547:E548">
      <formula1>11</formula1>
      <formula2>11</formula2>
    </dataValidation>
    <dataValidation type="textLength" showInputMessage="1" showErrorMessage="1" sqref="E131 E236 E339 E442 E546">
      <formula1>11</formula1>
      <formula2>11</formula2>
    </dataValidation>
    <dataValidation type="list" showInputMessage="1" showErrorMessage="1" errorTitle="Error" error="Debe ingresar un valor de la lista desplegable." promptTitle="Departamento" prompt="Dato obligatorio." sqref="D122 D227 D330 D433 D537">
      <formula1>INDIRECT($E$120)</formula1>
    </dataValidation>
    <dataValidation type="list" allowBlank="1" showInputMessage="1" showErrorMessage="1" errorTitle="Error" error="Debe ingresar un valor de la lista desplegable." promptTitle="Municipio" prompt="Dato obligatorio." sqref="G119:H119 G224:H224 G327:H327 G430:H430 G534:H534">
      <formula1>INDIRECT($D$120)</formula1>
    </dataValidation>
    <dataValidation type="textLength" operator="lessThanOrEqual" showInputMessage="1" showErrorMessage="1" errorTitle="Error" error="El domicilio no debe tener más de 255 caracteres." promptTitle="Domicilio" prompt="Dato obligatorio. Debe ingresar el domicilio donde se dictará el curso. En caso de cursos virtuales, el domicilio de la instiución que dictará el mismo." sqref="D117:I117 D222:I222 D325:I325 D428:I428 D532:I532">
      <formula1>255</formula1>
    </dataValidation>
    <dataValidation type="textLength" operator="lessThanOrEqual" showInputMessage="1" showErrorMessage="1" errorTitle="Error" error="Debe ingresar un número con menos de cien (100) caracteres." promptTitle="Teléfono" prompt="Dato obligatorio." sqref="D124 D229 D332 D435 D539">
      <formula1>100</formula1>
    </dataValidation>
    <dataValidation type="whole" operator="lessThanOrEqual" allowBlank="1" showInputMessage="1" showErrorMessage="1" sqref="F192:F193 F297:F298 F400:F401 F503:F504 F607:F608">
      <formula1>E192</formula1>
    </dataValidation>
    <dataValidation type="textLength" operator="equal" allowBlank="1" showInputMessage="1" showErrorMessage="1" errorTitle="Error" error="El cuit debe tener 11 caracteres._x000a_" promptTitle="CUIT" prompt="Dato obligatorio." sqref="D110:F110 D215:F215 D318:F318 D421:F421 D525:F525">
      <formula1>11</formula1>
    </dataValidation>
    <dataValidation type="textLength" operator="lessThanOrEqual" allowBlank="1" showInputMessage="1" showErrorMessage="1" errorTitle="Error" error="No debe superar los 20 caracteres" promptTitle="Tipo de norma" prompt="Dato obligatorio." sqref="E106:J106 E211:J211 E314:J314 E417:J417 E521:J521">
      <formula1>20</formula1>
    </dataValidation>
    <dataValidation type="textLength" operator="lessThanOrEqual" allowBlank="1" showInputMessage="1" showErrorMessage="1" errorTitle="Error" error="No debe superar los 255 caracteres_x000a_" promptTitle="Razon social" prompt="Dato obligatorio." sqref="D112:J112 D217:J217 D320:J320 D423:J423 D527:J527">
      <formula1>255</formula1>
    </dataValidation>
    <dataValidation type="textLength" operator="equal" allowBlank="1" showInputMessage="1" showErrorMessage="1" sqref="D139:E139 D151 D244:E244 D256 D347:E347 D359 D450:E450 D462 D554:E554 D566">
      <formula1>11</formula1>
    </dataValidation>
    <dataValidation type="textLength" operator="lessThanOrEqual" allowBlank="1" showInputMessage="1" showErrorMessage="1" sqref="D141:K141 D153:H153 D246:K246 D258:H258 D349:K349 D361:H361 D452:K452 D464:H464 D556:K556 D568:H568">
      <formula1>255</formula1>
    </dataValidation>
    <dataValidation type="textLength" operator="lessThanOrEqual" allowBlank="1" showInputMessage="1" showErrorMessage="1" sqref="C145:O147 C169:J173 C250:O252 C274:J278 C353:O355 C377:J381 C456:O458 C480:J484 C560:O562 C584:J588">
      <formula1>500</formula1>
    </dataValidation>
    <dataValidation type="list" allowBlank="1" showInputMessage="1" showErrorMessage="1" errorTitle="Error" error="Debe ingresar una valor de la lista desplegable." promptTitle="Localidad" prompt="Dato obligatorio." sqref="G227">
      <formula1>$AP$4:$AP$4242</formula1>
    </dataValidation>
    <dataValidation type="list" allowBlank="1" showInputMessage="1" showErrorMessage="1" errorTitle="Error" error="Debe ingresar una valor de la lista desplegable." promptTitle="Localidad" prompt="Dato obligatorio." sqref="G330">
      <formula1>$AP$4:$AP$4242</formula1>
    </dataValidation>
    <dataValidation type="list" allowBlank="1" showInputMessage="1" showErrorMessage="1" errorTitle="Error" error="Debe ingresar una valor de la lista desplegable." promptTitle="Localidad" prompt="Dato obligatorio." sqref="G433">
      <formula1>$AP$4:$AP$4242</formula1>
    </dataValidation>
    <dataValidation type="list" allowBlank="1" showInputMessage="1" showErrorMessage="1" errorTitle="Error" error="Debe ingresar una valor de la lista desplegable." promptTitle="Localidad" prompt="Dato obligatorio." sqref="G537">
      <formula1>$AP$4:$AP$4242</formula1>
    </dataValidation>
  </dataValidations>
  <hyperlinks>
    <hyperlink ref="E2:F2" location="'Presupuesto total'!A1" display="Siguiente formulario"/>
    <hyperlink ref="B2:C2" location="Menu!A1" display="Volver al menu"/>
    <hyperlink ref="F8" location="Certificación_de_calidad_Nº1" display="Cargar o editar Cert. 1"/>
    <hyperlink ref="F9" location="Certificación_de_calidad_Nº2" display="Cargar o editar Cert. 2"/>
    <hyperlink ref="F10" location="Certificación_de_calidad_Nº3" display="Cargar o editar Cert. 3"/>
    <hyperlink ref="F11" location="Certificación_de_calidad_Nº4" display="Cargar o editar Cert. 4"/>
    <hyperlink ref="F12" location="Certificación_de_calidad_Nº5" display="Cargar o editar Cert. 5"/>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2" id="{26EADAA6-4803-465D-A418-1E5E37142155}">
            <xm:f>$E$104=Tablas!$C$86</xm:f>
            <x14:dxf>
              <border>
                <left style="thin">
                  <color auto="1"/>
                </left>
                <right style="thin">
                  <color auto="1"/>
                </right>
                <top style="thin">
                  <color auto="1"/>
                </top>
                <bottom style="thin">
                  <color auto="1"/>
                </bottom>
                <vertical/>
                <horizontal/>
              </border>
            </x14:dxf>
          </x14:cfRule>
          <xm:sqref>D157:E157 D159:J159 D161:J161 D163:E163 D165:G165 C169:J173</xm:sqref>
        </x14:conditionalFormatting>
        <x14:conditionalFormatting xmlns:xm="http://schemas.microsoft.com/office/excel/2006/main">
          <x14:cfRule type="expression" priority="17" id="{E99456BB-5C50-449D-BB64-D60866C440B7}">
            <xm:f>$E$209=Tablas!$C$86</xm:f>
            <x14:dxf>
              <border>
                <left style="thin">
                  <color auto="1"/>
                </left>
                <right style="thin">
                  <color auto="1"/>
                </right>
                <top style="thin">
                  <color auto="1"/>
                </top>
                <bottom style="thin">
                  <color auto="1"/>
                </bottom>
                <vertical/>
                <horizontal/>
              </border>
            </x14:dxf>
          </x14:cfRule>
          <xm:sqref>D262:E262 D264:J264 D266:J266 D268:E268 D270:G270 C274:J278</xm:sqref>
        </x14:conditionalFormatting>
        <x14:conditionalFormatting xmlns:xm="http://schemas.microsoft.com/office/excel/2006/main">
          <x14:cfRule type="expression" priority="12" id="{2659BD18-A679-4FDD-B0F9-4D441BF107F6}">
            <xm:f>$E$312=Tablas!$C$86</xm:f>
            <x14:dxf>
              <border>
                <left style="thin">
                  <color auto="1"/>
                </left>
                <right style="thin">
                  <color auto="1"/>
                </right>
                <top style="thin">
                  <color auto="1"/>
                </top>
                <bottom style="thin">
                  <color auto="1"/>
                </bottom>
                <vertical/>
                <horizontal/>
              </border>
            </x14:dxf>
          </x14:cfRule>
          <xm:sqref>D365:E365 D367:J367 D369:J369 D371:E371 D373:G373 C377:J381</xm:sqref>
        </x14:conditionalFormatting>
        <x14:conditionalFormatting xmlns:xm="http://schemas.microsoft.com/office/excel/2006/main">
          <x14:cfRule type="expression" priority="7" id="{166AE94A-8A54-4C88-BAF0-FE3E2FFCD801}">
            <xm:f>$E$415=Tablas!$C$86</xm:f>
            <x14:dxf>
              <border>
                <left style="thin">
                  <color auto="1"/>
                </left>
                <right style="thin">
                  <color auto="1"/>
                </right>
                <top style="thin">
                  <color auto="1"/>
                </top>
                <bottom style="thin">
                  <color auto="1"/>
                </bottom>
                <vertical/>
                <horizontal/>
              </border>
            </x14:dxf>
          </x14:cfRule>
          <xm:sqref>D468:E468 D470:J470 D472:J472 D474:E474 D476:G476 C480:J484</xm:sqref>
        </x14:conditionalFormatting>
        <x14:conditionalFormatting xmlns:xm="http://schemas.microsoft.com/office/excel/2006/main">
          <x14:cfRule type="expression" priority="2" id="{87557AF9-33B3-4EAE-9969-6888434B2C6C}">
            <xm:f>$E$519=Tablas!$C$86</xm:f>
            <x14:dxf>
              <border>
                <left style="thin">
                  <color auto="1"/>
                </left>
                <right style="thin">
                  <color auto="1"/>
                </right>
                <top style="thin">
                  <color auto="1"/>
                </top>
                <bottom style="thin">
                  <color auto="1"/>
                </bottom>
                <vertical/>
                <horizontal/>
              </border>
            </x14:dxf>
          </x14:cfRule>
          <xm:sqref>D572:E572 D574:J574 D576:J576 D578:E578 D580:G580 C584:J588</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Tablas!$C$82:$C$86</xm:f>
          </x14:formula1>
          <xm:sqref>E104:J104 E209:J209 E312:J312 E415:J415 E519:J519</xm:sqref>
        </x14:dataValidation>
        <x14:dataValidation type="list" showInputMessage="1" showErrorMessage="1" errorTitle="Error " error="Debe ingresar un valor de la lista desplegable." promptTitle="Provincia" prompt="Dato obligatorio.">
          <x14:formula1>
            <xm:f>Tablas!$K$5:$K$28</xm:f>
          </x14:formula1>
          <xm:sqref>D119 D224 D327 D430 D534</xm:sqref>
        </x14:dataValidation>
        <x14:dataValidation type="list" allowBlank="1" showInputMessage="1" showErrorMessage="1" errorTitle="Error" error="Debe ingresar una valor de la lista desplegable." promptTitle="Localidad" prompt="Dato obligatorio.">
          <x14:formula1>
            <xm:f>Tablas!$AQ$4:$AQ$4242</xm:f>
          </x14:formula1>
          <xm:sqref>G122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M109"/>
  <sheetViews>
    <sheetView zoomScale="80" zoomScaleNormal="80" workbookViewId="0">
      <selection activeCell="D21" sqref="D21:L21"/>
    </sheetView>
  </sheetViews>
  <sheetFormatPr baseColWidth="10" defaultRowHeight="15" x14ac:dyDescent="0.25"/>
  <cols>
    <col min="2" max="2" width="3" customWidth="1"/>
    <col min="3" max="3" width="21.42578125" bestFit="1" customWidth="1"/>
    <col min="4" max="4" width="27.28515625" customWidth="1"/>
    <col min="5" max="6" width="17.5703125" bestFit="1" customWidth="1"/>
    <col min="7" max="7" width="19.7109375" bestFit="1" customWidth="1"/>
    <col min="8" max="8" width="18.5703125" bestFit="1" customWidth="1"/>
  </cols>
  <sheetData>
    <row r="2" spans="1:13" x14ac:dyDescent="0.25">
      <c r="A2" s="22"/>
      <c r="B2" s="272" t="s">
        <v>7518</v>
      </c>
      <c r="C2" s="272"/>
      <c r="D2" s="31" t="s">
        <v>9636</v>
      </c>
    </row>
    <row r="4" spans="1:13" ht="33.75" x14ac:dyDescent="0.5">
      <c r="B4" s="290" t="s">
        <v>7519</v>
      </c>
      <c r="C4" s="290"/>
      <c r="D4" s="290"/>
      <c r="E4" s="290"/>
      <c r="F4" s="290"/>
      <c r="G4" s="290"/>
      <c r="H4" s="290"/>
      <c r="I4" s="290"/>
      <c r="J4" s="290"/>
      <c r="K4" s="290"/>
      <c r="L4" s="290"/>
      <c r="M4" s="290"/>
    </row>
    <row r="7" spans="1:13" ht="24.75" customHeight="1" x14ac:dyDescent="0.25">
      <c r="B7" s="280" t="s">
        <v>9637</v>
      </c>
      <c r="C7" s="280"/>
      <c r="D7" s="280"/>
      <c r="E7" s="280"/>
      <c r="F7" s="280"/>
      <c r="G7" s="280"/>
      <c r="H7" s="280"/>
      <c r="I7" s="280"/>
      <c r="J7" s="280"/>
      <c r="K7" s="280"/>
      <c r="L7" s="280"/>
      <c r="M7" s="280"/>
    </row>
    <row r="8" spans="1:13" ht="24.75" customHeight="1" x14ac:dyDescent="0.25">
      <c r="B8" s="280"/>
      <c r="C8" s="280"/>
      <c r="D8" s="280"/>
      <c r="E8" s="280"/>
      <c r="F8" s="280"/>
      <c r="G8" s="280"/>
      <c r="H8" s="280"/>
      <c r="I8" s="280"/>
      <c r="J8" s="280"/>
      <c r="K8" s="280"/>
      <c r="L8" s="280"/>
      <c r="M8" s="280"/>
    </row>
    <row r="9" spans="1:13" x14ac:dyDescent="0.25">
      <c r="B9" s="23"/>
      <c r="C9" s="23"/>
      <c r="D9" s="23"/>
      <c r="E9" s="23"/>
      <c r="F9" s="23"/>
      <c r="G9" s="23"/>
      <c r="H9" s="23"/>
      <c r="I9" s="23"/>
      <c r="J9" s="23"/>
      <c r="K9" s="23"/>
      <c r="L9" s="23"/>
      <c r="M9" s="23"/>
    </row>
    <row r="10" spans="1:13" ht="18.75" x14ac:dyDescent="0.3">
      <c r="B10" s="283" t="s">
        <v>0</v>
      </c>
      <c r="C10" s="283"/>
      <c r="D10" s="283"/>
      <c r="E10" s="283"/>
      <c r="F10" s="283"/>
      <c r="G10" s="283"/>
      <c r="H10" s="283"/>
      <c r="I10" s="283"/>
      <c r="J10" s="283"/>
      <c r="K10" s="283"/>
      <c r="L10" s="283"/>
      <c r="M10" s="283"/>
    </row>
    <row r="12" spans="1:13" x14ac:dyDescent="0.25">
      <c r="C12" s="98" t="s">
        <v>7555</v>
      </c>
      <c r="D12" s="33"/>
    </row>
    <row r="16" spans="1:13" ht="15.75" x14ac:dyDescent="0.25">
      <c r="B16" s="271" t="str">
        <f>IF(D12=Tablas!C4,"Empresa responsable",IF('Empresa Cooperativa'!D12=Tablas!C5,"Cooperativa responsable",""))</f>
        <v/>
      </c>
      <c r="C16" s="271"/>
      <c r="D16" s="271"/>
      <c r="E16" s="271"/>
      <c r="F16" s="271"/>
      <c r="G16" s="271"/>
      <c r="H16" s="271"/>
      <c r="I16" s="271"/>
      <c r="J16" s="271"/>
      <c r="K16" s="271"/>
      <c r="L16" s="271"/>
      <c r="M16" s="271"/>
    </row>
    <row r="19" spans="2:13" x14ac:dyDescent="0.25">
      <c r="C19" s="98" t="s">
        <v>7556</v>
      </c>
      <c r="D19" s="242"/>
    </row>
    <row r="21" spans="2:13" x14ac:dyDescent="0.25">
      <c r="C21" s="99" t="s">
        <v>7557</v>
      </c>
      <c r="D21" s="276"/>
      <c r="E21" s="277"/>
      <c r="F21" s="277"/>
      <c r="G21" s="277"/>
      <c r="H21" s="277"/>
      <c r="I21" s="277"/>
      <c r="J21" s="277"/>
      <c r="K21" s="277"/>
      <c r="L21" s="278"/>
      <c r="M21" s="28"/>
    </row>
    <row r="23" spans="2:13" x14ac:dyDescent="0.25">
      <c r="C23" s="98" t="s">
        <v>7558</v>
      </c>
      <c r="D23" s="80"/>
      <c r="E23" s="19" t="str">
        <f>IF(D23&gt;0,VLOOKUP(D23,Tablas!G4:I1197,3,FALSE),"")</f>
        <v/>
      </c>
      <c r="F23" s="98" t="s">
        <v>3</v>
      </c>
      <c r="G23" s="291" t="str">
        <f>IF(D23&gt;0,VLOOKUP(D23,Tablas!G3:H1231,2,FALSE),"")</f>
        <v/>
      </c>
      <c r="H23" s="292"/>
      <c r="I23" s="292"/>
      <c r="J23" s="292"/>
      <c r="K23" s="292"/>
      <c r="L23" s="293"/>
      <c r="M23" s="1"/>
    </row>
    <row r="25" spans="2:13" x14ac:dyDescent="0.25">
      <c r="B25" s="20"/>
      <c r="C25" s="279" t="str">
        <f>IF(D12="cooperativa de trabajo","Fecha de inicio de la cooperativa *","")</f>
        <v/>
      </c>
      <c r="D25" s="279"/>
      <c r="E25" s="29"/>
      <c r="G25" s="284" t="str">
        <f>IF(E23="K","Actividad excluida, no puede participar del programa","")</f>
        <v/>
      </c>
      <c r="H25" s="284"/>
      <c r="I25" s="284"/>
      <c r="J25" s="284"/>
      <c r="K25" s="284"/>
      <c r="L25" s="284"/>
    </row>
    <row r="28" spans="2:13" ht="15.75" x14ac:dyDescent="0.25">
      <c r="B28" s="271" t="s">
        <v>4</v>
      </c>
      <c r="C28" s="271"/>
      <c r="D28" s="271"/>
      <c r="E28" s="271"/>
      <c r="F28" s="271"/>
      <c r="G28" s="271"/>
      <c r="H28" s="271"/>
      <c r="I28" s="271"/>
      <c r="J28" s="271"/>
      <c r="K28" s="271"/>
      <c r="L28" s="271"/>
      <c r="M28" s="271"/>
    </row>
    <row r="31" spans="2:13" x14ac:dyDescent="0.25">
      <c r="C31" s="98" t="s">
        <v>7566</v>
      </c>
      <c r="D31" s="274"/>
      <c r="E31" s="282"/>
      <c r="F31" s="282"/>
      <c r="G31" s="282"/>
      <c r="H31" s="282"/>
      <c r="I31" s="282"/>
      <c r="J31" s="282"/>
      <c r="K31" s="282"/>
      <c r="L31" s="275"/>
    </row>
    <row r="33" spans="3:12" hidden="1" x14ac:dyDescent="0.25">
      <c r="D33" s="19" t="e">
        <f>VLOOKUP(D34,Tablas!$K$3:$L$29,2,FALSE)</f>
        <v>#N/A</v>
      </c>
    </row>
    <row r="34" spans="3:12" x14ac:dyDescent="0.25">
      <c r="C34" s="98" t="s">
        <v>7567</v>
      </c>
      <c r="D34" s="33"/>
      <c r="F34" s="98" t="s">
        <v>7568</v>
      </c>
      <c r="G34" s="33"/>
      <c r="J34" s="98" t="s">
        <v>7569</v>
      </c>
      <c r="K34" s="274"/>
      <c r="L34" s="275"/>
    </row>
    <row r="35" spans="3:12" x14ac:dyDescent="0.25">
      <c r="C35" s="20"/>
      <c r="D35" s="27"/>
      <c r="G35" s="27"/>
      <c r="K35" s="17"/>
      <c r="L35" s="17"/>
    </row>
    <row r="36" spans="3:12" hidden="1" x14ac:dyDescent="0.25">
      <c r="D36" s="19" t="str">
        <f>IF( D34&gt;0,VLOOKUP(D34,Tablas!$K$4:$M$29,3,FALSE),"")</f>
        <v/>
      </c>
    </row>
    <row r="37" spans="3:12" x14ac:dyDescent="0.25">
      <c r="C37" s="98" t="s">
        <v>6</v>
      </c>
      <c r="D37" s="33"/>
      <c r="F37" s="98" t="s">
        <v>7</v>
      </c>
      <c r="G37" s="33"/>
    </row>
    <row r="41" spans="3:12" x14ac:dyDescent="0.25">
      <c r="D41" s="273" t="s">
        <v>8</v>
      </c>
      <c r="E41" s="273"/>
      <c r="F41" s="273"/>
      <c r="G41" s="273"/>
      <c r="H41" s="273"/>
      <c r="I41" s="273"/>
    </row>
    <row r="43" spans="3:12" x14ac:dyDescent="0.25">
      <c r="D43" s="97" t="s">
        <v>7559</v>
      </c>
      <c r="E43" s="97" t="s">
        <v>7560</v>
      </c>
      <c r="F43" s="97" t="s">
        <v>7561</v>
      </c>
      <c r="G43" s="97" t="s">
        <v>1176</v>
      </c>
      <c r="H43" s="97" t="s">
        <v>7562</v>
      </c>
      <c r="I43" s="97" t="s">
        <v>7563</v>
      </c>
    </row>
    <row r="44" spans="3:12" x14ac:dyDescent="0.25">
      <c r="D44" s="35"/>
      <c r="E44" s="35"/>
      <c r="F44" s="35"/>
      <c r="G44" s="36" t="str">
        <f>MID(F44,3,8)</f>
        <v/>
      </c>
      <c r="H44" s="35"/>
      <c r="I44" s="35"/>
    </row>
    <row r="45" spans="3:12" x14ac:dyDescent="0.25">
      <c r="D45" s="35"/>
      <c r="E45" s="35"/>
      <c r="F45" s="35"/>
      <c r="G45" s="36" t="str">
        <f>MID(F45,3,8)</f>
        <v/>
      </c>
      <c r="H45" s="35"/>
      <c r="I45" s="35"/>
    </row>
    <row r="46" spans="3:12" x14ac:dyDescent="0.25">
      <c r="D46" s="35"/>
      <c r="E46" s="35"/>
      <c r="F46" s="35"/>
      <c r="G46" s="36" t="str">
        <f>MID(F46,3,8)</f>
        <v/>
      </c>
      <c r="H46" s="35"/>
      <c r="I46" s="35"/>
    </row>
    <row r="49" spans="2:13" ht="15.75" x14ac:dyDescent="0.25">
      <c r="B49" s="271" t="s">
        <v>1178</v>
      </c>
      <c r="C49" s="271"/>
      <c r="D49" s="271"/>
      <c r="E49" s="271"/>
      <c r="F49" s="271"/>
      <c r="G49" s="271"/>
      <c r="H49" s="271"/>
      <c r="I49" s="271"/>
      <c r="J49" s="271"/>
      <c r="K49" s="271"/>
      <c r="L49" s="271"/>
      <c r="M49" s="271"/>
    </row>
    <row r="52" spans="2:13" x14ac:dyDescent="0.25">
      <c r="C52" s="98" t="s">
        <v>7566</v>
      </c>
      <c r="D52" s="274"/>
      <c r="E52" s="282"/>
      <c r="F52" s="282"/>
      <c r="G52" s="282"/>
      <c r="H52" s="282"/>
      <c r="I52" s="282"/>
      <c r="J52" s="282"/>
      <c r="K52" s="282"/>
      <c r="L52" s="275"/>
    </row>
    <row r="54" spans="2:13" hidden="1" x14ac:dyDescent="0.25">
      <c r="D54" s="19" t="e">
        <f>VLOOKUP(D55,Tablas!K4:L29,2,FALSE)</f>
        <v>#N/A</v>
      </c>
    </row>
    <row r="55" spans="2:13" x14ac:dyDescent="0.25">
      <c r="C55" s="98" t="s">
        <v>7567</v>
      </c>
      <c r="D55" s="34"/>
      <c r="F55" s="98" t="s">
        <v>7568</v>
      </c>
      <c r="G55" s="34"/>
      <c r="J55" s="98" t="s">
        <v>7569</v>
      </c>
      <c r="K55" s="274"/>
      <c r="L55" s="275"/>
    </row>
    <row r="56" spans="2:13" x14ac:dyDescent="0.25">
      <c r="C56" s="20"/>
      <c r="F56" s="20"/>
      <c r="J56" s="20"/>
    </row>
    <row r="57" spans="2:13" hidden="1" x14ac:dyDescent="0.25">
      <c r="D57" s="19" t="str">
        <f>IF( D55&gt;0,VLOOKUP(D55,Tablas!K4:M29,3,FALSE),"")</f>
        <v/>
      </c>
    </row>
    <row r="58" spans="2:13" x14ac:dyDescent="0.25">
      <c r="C58" s="98" t="s">
        <v>7570</v>
      </c>
      <c r="D58" s="34"/>
      <c r="F58" s="98" t="s">
        <v>7571</v>
      </c>
      <c r="G58" s="34"/>
    </row>
    <row r="61" spans="2:13" x14ac:dyDescent="0.25">
      <c r="C61" s="98" t="s">
        <v>1180</v>
      </c>
      <c r="D61" s="37" t="str">
        <f>IF(G55&gt;0,VLOOKUP(E61,Tablas!Y4:AC2546,5,FALSE),"")</f>
        <v/>
      </c>
      <c r="E61" s="19" t="str">
        <f>G55&amp;D55</f>
        <v/>
      </c>
    </row>
    <row r="65" spans="2:13" ht="15.75" x14ac:dyDescent="0.25">
      <c r="B65" s="271" t="s">
        <v>1181</v>
      </c>
      <c r="C65" s="271"/>
      <c r="D65" s="271"/>
      <c r="E65" s="271"/>
      <c r="F65" s="271"/>
      <c r="G65" s="271"/>
      <c r="H65" s="271"/>
      <c r="I65" s="271"/>
      <c r="J65" s="271"/>
      <c r="K65" s="271"/>
      <c r="L65" s="271"/>
      <c r="M65" s="271"/>
    </row>
    <row r="67" spans="2:13" x14ac:dyDescent="0.25">
      <c r="B67" s="280" t="s">
        <v>1182</v>
      </c>
      <c r="C67" s="280"/>
      <c r="D67" s="280"/>
      <c r="E67" s="280"/>
      <c r="F67" s="280"/>
      <c r="G67" s="280"/>
      <c r="H67" s="280"/>
      <c r="I67" s="280"/>
      <c r="J67" s="280"/>
      <c r="K67" s="280"/>
      <c r="L67" s="280"/>
      <c r="M67" s="280"/>
    </row>
    <row r="68" spans="2:13" x14ac:dyDescent="0.25">
      <c r="B68" s="280"/>
      <c r="C68" s="280"/>
      <c r="D68" s="280"/>
      <c r="E68" s="280"/>
      <c r="F68" s="280"/>
      <c r="G68" s="280"/>
      <c r="H68" s="280"/>
      <c r="I68" s="280"/>
      <c r="J68" s="280"/>
      <c r="K68" s="280"/>
      <c r="L68" s="280"/>
      <c r="M68" s="280"/>
    </row>
    <row r="70" spans="2:13" x14ac:dyDescent="0.25">
      <c r="C70" s="98" t="s">
        <v>7572</v>
      </c>
      <c r="D70" s="33"/>
    </row>
    <row r="72" spans="2:13" x14ac:dyDescent="0.25">
      <c r="C72" s="98" t="s">
        <v>7573</v>
      </c>
      <c r="D72" s="274"/>
      <c r="E72" s="275"/>
      <c r="H72" s="98" t="s">
        <v>7577</v>
      </c>
      <c r="I72" s="274"/>
      <c r="J72" s="282"/>
      <c r="K72" s="282"/>
      <c r="L72" s="275"/>
    </row>
    <row r="74" spans="2:13" x14ac:dyDescent="0.25">
      <c r="C74" s="98" t="s">
        <v>7574</v>
      </c>
      <c r="D74" s="33"/>
      <c r="H74" s="98" t="s">
        <v>7578</v>
      </c>
      <c r="I74" s="276"/>
      <c r="J74" s="277"/>
      <c r="K74" s="277"/>
      <c r="L74" s="278"/>
    </row>
    <row r="76" spans="2:13" x14ac:dyDescent="0.25">
      <c r="C76" s="281" t="s">
        <v>7575</v>
      </c>
      <c r="D76" s="281"/>
      <c r="E76" s="274"/>
      <c r="F76" s="275"/>
    </row>
    <row r="78" spans="2:13" x14ac:dyDescent="0.25">
      <c r="C78" s="281" t="s">
        <v>7576</v>
      </c>
      <c r="D78" s="281"/>
      <c r="E78" s="274"/>
      <c r="F78" s="275"/>
    </row>
    <row r="81" spans="2:13" ht="15.75" x14ac:dyDescent="0.25">
      <c r="B81" s="271" t="s">
        <v>1183</v>
      </c>
      <c r="C81" s="271"/>
      <c r="D81" s="271"/>
      <c r="E81" s="271"/>
      <c r="F81" s="271"/>
      <c r="G81" s="271"/>
      <c r="H81" s="271"/>
      <c r="I81" s="271"/>
      <c r="J81" s="271"/>
      <c r="K81" s="271"/>
      <c r="L81" s="271"/>
      <c r="M81" s="271"/>
    </row>
    <row r="84" spans="2:13" x14ac:dyDescent="0.25">
      <c r="B84" s="280" t="s">
        <v>1184</v>
      </c>
      <c r="C84" s="280"/>
      <c r="D84" s="280"/>
      <c r="E84" s="280"/>
      <c r="F84" s="280"/>
      <c r="G84" s="280"/>
      <c r="H84" s="280"/>
      <c r="I84" s="280"/>
      <c r="J84" s="280"/>
      <c r="K84" s="280"/>
      <c r="L84" s="280"/>
      <c r="M84" s="280"/>
    </row>
    <row r="85" spans="2:13" x14ac:dyDescent="0.25">
      <c r="B85" s="280"/>
      <c r="C85" s="280"/>
      <c r="D85" s="280"/>
      <c r="E85" s="280"/>
      <c r="F85" s="280"/>
      <c r="G85" s="280"/>
      <c r="H85" s="280"/>
      <c r="I85" s="280"/>
      <c r="J85" s="280"/>
      <c r="K85" s="280"/>
      <c r="L85" s="280"/>
      <c r="M85" s="280"/>
    </row>
    <row r="87" spans="2:13" x14ac:dyDescent="0.25">
      <c r="C87" s="99" t="s">
        <v>1185</v>
      </c>
      <c r="D87" s="30"/>
      <c r="F87" s="287" t="s">
        <v>7579</v>
      </c>
      <c r="G87" s="287"/>
      <c r="H87" s="274"/>
      <c r="I87" s="282"/>
      <c r="J87" s="282"/>
      <c r="K87" s="282"/>
      <c r="L87" s="275"/>
    </row>
    <row r="89" spans="2:13" x14ac:dyDescent="0.25">
      <c r="C89" s="98" t="s">
        <v>7574</v>
      </c>
      <c r="D89" s="30"/>
    </row>
    <row r="91" spans="2:13" x14ac:dyDescent="0.25">
      <c r="C91" s="99" t="s">
        <v>7580</v>
      </c>
      <c r="D91" s="274"/>
      <c r="E91" s="282"/>
      <c r="F91" s="282"/>
      <c r="G91" s="275"/>
    </row>
    <row r="93" spans="2:13" x14ac:dyDescent="0.25">
      <c r="C93" s="99" t="s">
        <v>7581</v>
      </c>
      <c r="D93" s="274"/>
      <c r="E93" s="282"/>
      <c r="F93" s="282"/>
      <c r="G93" s="275"/>
    </row>
    <row r="96" spans="2:13" ht="15.75" x14ac:dyDescent="0.25">
      <c r="B96" s="271" t="s">
        <v>1186</v>
      </c>
      <c r="C96" s="271"/>
      <c r="D96" s="271"/>
      <c r="E96" s="271"/>
      <c r="F96" s="271"/>
      <c r="G96" s="271"/>
      <c r="H96" s="271"/>
      <c r="I96" s="271"/>
      <c r="J96" s="271"/>
      <c r="K96" s="271"/>
      <c r="L96" s="271"/>
      <c r="M96" s="271"/>
    </row>
    <row r="98" spans="2:13" x14ac:dyDescent="0.25">
      <c r="C98" s="21" t="s">
        <v>7572</v>
      </c>
      <c r="D98" s="30"/>
    </row>
    <row r="100" spans="2:13" x14ac:dyDescent="0.25">
      <c r="C100" s="21" t="s">
        <v>7573</v>
      </c>
      <c r="D100" s="285"/>
      <c r="E100" s="286"/>
      <c r="G100" s="21" t="s">
        <v>7577</v>
      </c>
      <c r="H100" s="285"/>
      <c r="I100" s="286"/>
    </row>
    <row r="102" spans="2:13" x14ac:dyDescent="0.25">
      <c r="C102" s="21" t="s">
        <v>7574</v>
      </c>
      <c r="D102" s="285"/>
      <c r="E102" s="286"/>
      <c r="G102" s="21" t="s">
        <v>7580</v>
      </c>
      <c r="H102" s="285"/>
      <c r="I102" s="294"/>
      <c r="J102" s="294"/>
      <c r="K102" s="294"/>
      <c r="L102" s="286"/>
    </row>
    <row r="105" spans="2:13" ht="15.75" x14ac:dyDescent="0.25">
      <c r="B105" s="271" t="s">
        <v>9480</v>
      </c>
      <c r="C105" s="271"/>
      <c r="D105" s="271"/>
      <c r="E105" s="271"/>
      <c r="F105" s="271"/>
      <c r="G105" s="271"/>
      <c r="H105" s="271"/>
      <c r="I105" s="271"/>
      <c r="J105" s="271"/>
      <c r="K105" s="271"/>
      <c r="L105" s="271"/>
      <c r="M105" s="271"/>
    </row>
    <row r="107" spans="2:13" ht="34.5" customHeight="1" x14ac:dyDescent="0.25">
      <c r="C107" s="288" t="s">
        <v>9649</v>
      </c>
      <c r="D107" s="288"/>
      <c r="E107" s="288"/>
      <c r="F107" s="288"/>
      <c r="G107" s="288"/>
      <c r="H107" s="288"/>
      <c r="I107" s="288"/>
      <c r="J107" s="288"/>
      <c r="K107" s="288"/>
      <c r="L107" s="288"/>
    </row>
    <row r="109" spans="2:13" x14ac:dyDescent="0.25">
      <c r="C109" s="20" t="s">
        <v>9481</v>
      </c>
      <c r="D109" s="289"/>
      <c r="E109" s="289"/>
      <c r="F109" s="289"/>
      <c r="G109" s="289"/>
    </row>
  </sheetData>
  <sheetProtection algorithmName="SHA-512" hashValue="sQ8KK59d1VGmmB4ex2Ezy6OhJLSAzWL269quUqVRzmGnpYo9t5DSHWC5rODRiDLIg+7dRBcf3euJTo6pmCUgoQ==" saltValue="ucyx/xc/mCezhFdH3D3eVA==" spinCount="100000" sheet="1" objects="1" scenarios="1"/>
  <dataConsolidate/>
  <mergeCells count="39">
    <mergeCell ref="C107:L107"/>
    <mergeCell ref="D109:G109"/>
    <mergeCell ref="B4:M4"/>
    <mergeCell ref="B7:M8"/>
    <mergeCell ref="G23:L23"/>
    <mergeCell ref="B16:M16"/>
    <mergeCell ref="D21:L21"/>
    <mergeCell ref="D102:E102"/>
    <mergeCell ref="H100:I100"/>
    <mergeCell ref="H102:L102"/>
    <mergeCell ref="B28:M28"/>
    <mergeCell ref="B49:M49"/>
    <mergeCell ref="D31:L31"/>
    <mergeCell ref="K34:L34"/>
    <mergeCell ref="B65:M65"/>
    <mergeCell ref="B81:M81"/>
    <mergeCell ref="B96:M96"/>
    <mergeCell ref="D52:L52"/>
    <mergeCell ref="F87:G87"/>
    <mergeCell ref="D91:G91"/>
    <mergeCell ref="D93:G93"/>
    <mergeCell ref="B84:M85"/>
    <mergeCell ref="H87:L87"/>
    <mergeCell ref="B105:M105"/>
    <mergeCell ref="B2:C2"/>
    <mergeCell ref="D41:I41"/>
    <mergeCell ref="E76:F76"/>
    <mergeCell ref="E78:F78"/>
    <mergeCell ref="D72:E72"/>
    <mergeCell ref="I74:L74"/>
    <mergeCell ref="C25:D25"/>
    <mergeCell ref="K55:L55"/>
    <mergeCell ref="B67:M68"/>
    <mergeCell ref="C76:D76"/>
    <mergeCell ref="C78:D78"/>
    <mergeCell ref="I72:L72"/>
    <mergeCell ref="B10:M10"/>
    <mergeCell ref="G25:L25"/>
    <mergeCell ref="D100:E100"/>
  </mergeCells>
  <conditionalFormatting sqref="E25">
    <cfRule type="expression" dxfId="3858" priority="18">
      <formula>$D$12="Cooperativa de trabajo"</formula>
    </cfRule>
  </conditionalFormatting>
  <conditionalFormatting sqref="D19">
    <cfRule type="containsBlanks" dxfId="3857" priority="16">
      <formula>LEN(TRIM(D19))=0</formula>
    </cfRule>
  </conditionalFormatting>
  <conditionalFormatting sqref="D21:L21 D23">
    <cfRule type="containsBlanks" dxfId="3856" priority="15">
      <formula>LEN(TRIM(D21))=0</formula>
    </cfRule>
  </conditionalFormatting>
  <conditionalFormatting sqref="D12">
    <cfRule type="containsBlanks" dxfId="3855" priority="14">
      <formula>LEN(TRIM(D12))=0</formula>
    </cfRule>
  </conditionalFormatting>
  <conditionalFormatting sqref="D31:L31 D34 G34 K34:L34">
    <cfRule type="containsBlanks" dxfId="3854" priority="13">
      <formula>LEN(TRIM(D31))=0</formula>
    </cfRule>
  </conditionalFormatting>
  <conditionalFormatting sqref="D44:I44">
    <cfRule type="containsBlanks" dxfId="3853" priority="12">
      <formula>LEN(TRIM(D44))=0</formula>
    </cfRule>
  </conditionalFormatting>
  <conditionalFormatting sqref="D52:L52 D55 G55 K55:L55 G58 D58">
    <cfRule type="containsBlanks" dxfId="3852" priority="11">
      <formula>LEN(TRIM(D52))=0</formula>
    </cfRule>
  </conditionalFormatting>
  <conditionalFormatting sqref="D70 D72:E72 D74 E76:F76 E78:F78 I72:L72 I74:L74">
    <cfRule type="containsBlanks" dxfId="3851" priority="10">
      <formula>LEN(TRIM(D70))=0</formula>
    </cfRule>
  </conditionalFormatting>
  <conditionalFormatting sqref="D87 H87:L87 D89 D91:G91 D93:G93">
    <cfRule type="containsBlanks" dxfId="3850" priority="3">
      <formula>LEN(TRIM(D87))=0</formula>
    </cfRule>
  </conditionalFormatting>
  <conditionalFormatting sqref="D98 D100:E100 H100:I100 H102:L102 D102:E102">
    <cfRule type="containsBlanks" dxfId="3849" priority="2">
      <formula>LEN(TRIM(D98))=0</formula>
    </cfRule>
  </conditionalFormatting>
  <conditionalFormatting sqref="D109:G109">
    <cfRule type="containsBlanks" dxfId="3848" priority="1">
      <formula>LEN(TRIM(D109))=0</formula>
    </cfRule>
  </conditionalFormatting>
  <dataValidations count="23">
    <dataValidation type="whole" showInputMessage="1" showErrorMessage="1" errorTitle="Error" error="Debe ingresar un valor numérico" promptTitle="Código de actividad" prompt="El campo es obligatorio, solo debe ingresar números." sqref="D23">
      <formula1>0</formula1>
      <formula2>999999</formula2>
    </dataValidation>
    <dataValidation type="list" allowBlank="1" showInputMessage="1" showErrorMessage="1" sqref="G56">
      <formula1>INDIRECT($D$54)</formula1>
    </dataValidation>
    <dataValidation type="list" showInputMessage="1" showErrorMessage="1" sqref="G34:G35">
      <formula1>INDIRECT($D$33)</formula1>
    </dataValidation>
    <dataValidation type="textLength" allowBlank="1" showInputMessage="1" showErrorMessage="1" sqref="D31:L31">
      <formula1>5</formula1>
      <formula2>255</formula2>
    </dataValidation>
    <dataValidation type="list" showInputMessage="1" showErrorMessage="1" sqref="D37">
      <formula1>INDIRECT($D$36)</formula1>
    </dataValidation>
    <dataValidation type="whole" operator="greaterThan" showInputMessage="1" showErrorMessage="1" sqref="K34:L34">
      <formula1>0</formula1>
    </dataValidation>
    <dataValidation type="textLength" showInputMessage="1" showErrorMessage="1" sqref="F44">
      <formula1>11</formula1>
      <formula2>11</formula2>
    </dataValidation>
    <dataValidation type="textLength" showInputMessage="1" showErrorMessage="1" sqref="M21">
      <formula1>3</formula1>
      <formula2>255</formula2>
    </dataValidation>
    <dataValidation type="textLength" allowBlank="1" showInputMessage="1" showErrorMessage="1" sqref="F45:F46 D70 D87">
      <formula1>11</formula1>
      <formula2>11</formula2>
    </dataValidation>
    <dataValidation type="textLength" showInputMessage="1" showErrorMessage="1" sqref="D44:E44">
      <formula1>1</formula1>
      <formula2>255</formula2>
    </dataValidation>
    <dataValidation type="textLength" showInputMessage="1" showErrorMessage="1" sqref="H44">
      <formula1>5</formula1>
      <formula2>50</formula2>
    </dataValidation>
    <dataValidation type="textLength" showInputMessage="1" showErrorMessage="1" sqref="I44 K55:L55">
      <formula1>0</formula1>
      <formula2>50</formula2>
    </dataValidation>
    <dataValidation type="textLength" allowBlank="1" showInputMessage="1" showErrorMessage="1" sqref="D45:E46">
      <formula1>1</formula1>
      <formula2>255</formula2>
    </dataValidation>
    <dataValidation type="textLength" allowBlank="1" showInputMessage="1" showErrorMessage="1" sqref="H45:H46">
      <formula1>5</formula1>
      <formula2>50</formula2>
    </dataValidation>
    <dataValidation type="textLength" allowBlank="1" showInputMessage="1" showErrorMessage="1" sqref="I45:I46">
      <formula1>0</formula1>
      <formula2>50</formula2>
    </dataValidation>
    <dataValidation type="list" showInputMessage="1" showErrorMessage="1" sqref="D58">
      <formula1>INDIRECT($D$57)</formula1>
    </dataValidation>
    <dataValidation type="textLength" allowBlank="1" showInputMessage="1" showErrorMessage="1" sqref="D52:L52 D72:E72 I72:L72">
      <formula1>2</formula1>
      <formula2>255</formula2>
    </dataValidation>
    <dataValidation type="list" showInputMessage="1" showErrorMessage="1" sqref="G55">
      <formula1>INDIRECT($D$54)</formula1>
    </dataValidation>
    <dataValidation type="textLength" showInputMessage="1" showErrorMessage="1" sqref="D74 I74:L74 E76:F76 D91:G91 D89">
      <formula1>2</formula1>
      <formula2>50</formula2>
    </dataValidation>
    <dataValidation type="textLength" allowBlank="1" showInputMessage="1" showErrorMessage="1" sqref="E78:F78">
      <formula1>3</formula1>
      <formula2>100</formula2>
    </dataValidation>
    <dataValidation type="textLength" showInputMessage="1" showErrorMessage="1" sqref="H87:L87 D93:G93">
      <formula1>2</formula1>
      <formula2>100</formula2>
    </dataValidation>
    <dataValidation type="textLength" showInputMessage="1" showErrorMessage="1" errorTitle="Error" error="El número de C.U.I.T. debe contener 11 digitos. " promptTitle="C.U.I.T" prompt="Este dato es obligatorio y no debe tener guiones._x000a_" sqref="D19">
      <formula1>11</formula1>
      <formula2>11</formula2>
    </dataValidation>
    <dataValidation type="textLength" showInputMessage="1" showErrorMessage="1" promptTitle="Razón social" prompt="Este campo es obligatorio." sqref="D21:L21">
      <formula1>3</formula1>
      <formula2>255</formula2>
    </dataValidation>
  </dataValidations>
  <hyperlinks>
    <hyperlink ref="B2:C2" location="Menu!C7" display="Volver al menu"/>
    <hyperlink ref="D2" location="'Dotacion de personal'!A1" display="Siguiente formulario"/>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Tablas!$C$4:$C$5</xm:f>
          </x14:formula1>
          <xm:sqref>D12</xm:sqref>
        </x14:dataValidation>
        <x14:dataValidation type="list" showInputMessage="1" showErrorMessage="1">
          <x14:formula1>
            <xm:f>Tablas!$K$5:$K$28</xm:f>
          </x14:formula1>
          <xm:sqref>D34 D55</xm:sqref>
        </x14:dataValidation>
        <x14:dataValidation type="list" allowBlank="1" showInputMessage="1" showErrorMessage="1">
          <x14:formula1>
            <xm:f>Tablas!$AQ$4:$AQ$4242</xm:f>
          </x14:formula1>
          <xm:sqref>G58</xm:sqref>
        </x14:dataValidation>
        <x14:dataValidation type="list" showInputMessage="1" showErrorMessage="1">
          <x14:formula1>
            <xm:f>Tablas!$AQ$4:$AQ$4242</xm:f>
          </x14:formula1>
          <xm:sqref>G37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workbookViewId="0">
      <selection activeCell="F3" sqref="F3"/>
    </sheetView>
  </sheetViews>
  <sheetFormatPr baseColWidth="10" defaultRowHeight="15" x14ac:dyDescent="0.25"/>
  <cols>
    <col min="2" max="2" width="4.42578125" customWidth="1"/>
    <col min="3" max="3" width="30.5703125" customWidth="1"/>
    <col min="4" max="4" width="27.140625" customWidth="1"/>
    <col min="5" max="5" width="25.5703125" customWidth="1"/>
    <col min="6" max="6" width="24.42578125" customWidth="1"/>
    <col min="7" max="7" width="21.5703125" customWidth="1"/>
    <col min="8" max="8" width="22" customWidth="1"/>
    <col min="9" max="9" width="22.140625" customWidth="1"/>
    <col min="10" max="10" width="22.28515625" customWidth="1"/>
    <col min="11" max="11" width="33.85546875" customWidth="1"/>
  </cols>
  <sheetData>
    <row r="2" spans="2:12" x14ac:dyDescent="0.25">
      <c r="B2" s="272" t="s">
        <v>7518</v>
      </c>
      <c r="C2" s="272"/>
      <c r="D2" s="314" t="s">
        <v>9370</v>
      </c>
      <c r="E2" s="314"/>
      <c r="F2" s="423">
        <f>'Empresa Cooperativa'!D21</f>
        <v>0</v>
      </c>
      <c r="G2" s="423"/>
      <c r="H2" s="423"/>
      <c r="I2" s="423"/>
      <c r="J2" s="423"/>
      <c r="K2" s="423"/>
      <c r="L2" s="423"/>
    </row>
    <row r="5" spans="2:12" ht="18.75" x14ac:dyDescent="0.3">
      <c r="B5" s="283" t="s">
        <v>9333</v>
      </c>
      <c r="C5" s="283"/>
      <c r="D5" s="283"/>
      <c r="E5" s="283"/>
      <c r="F5" s="283"/>
      <c r="G5" s="283"/>
      <c r="H5" s="283"/>
      <c r="I5" s="283"/>
      <c r="J5" s="283"/>
      <c r="K5" s="283"/>
      <c r="L5" s="283"/>
    </row>
    <row r="11" spans="2:12" ht="45" x14ac:dyDescent="0.25">
      <c r="C11" s="241" t="s">
        <v>9215</v>
      </c>
      <c r="D11" s="241" t="s">
        <v>7684</v>
      </c>
      <c r="E11" s="241" t="s">
        <v>7681</v>
      </c>
      <c r="F11" s="241" t="s">
        <v>9418</v>
      </c>
      <c r="G11" s="241" t="s">
        <v>9433</v>
      </c>
      <c r="H11" s="241" t="s">
        <v>9419</v>
      </c>
      <c r="I11" s="241" t="s">
        <v>9420</v>
      </c>
      <c r="J11" s="241" t="s">
        <v>9421</v>
      </c>
      <c r="K11" s="241" t="s">
        <v>9357</v>
      </c>
    </row>
    <row r="12" spans="2:12" x14ac:dyDescent="0.25">
      <c r="C12" s="239" t="s">
        <v>9221</v>
      </c>
      <c r="D12" s="255">
        <f>+'Formacion Profesional'!G308+'Formacion Profesional'!G548+'Formacion Profesional'!G788+'Formacion Profesional'!G1028+'Formacion Profesional'!G1268+'Formacion Profesional'!G1508+'Formacion Profesional'!G1748+'Formacion Profesional'!G1988+'Formacion Profesional'!G2228+'Formacion Profesional'!G2468+'Formacion Profesional'!G2708+'Formacion Profesional'!G2948+'Formacion Profesional'!G3188+'Formacion Profesional'!G3428+'Formacion Profesional'!G3668+'Formacion Profesional'!G3908+'Formacion Profesional'!G4148+'Formacion Profesional'!G4388+'Formacion Profesional'!G4628+'Formacion Profesional'!G4868+'Formacion Profesional'!AS4868+'Formacion Profesional'!AS4628+'Formacion Profesional'!AS4388+'Formacion Profesional'!AS4148+'Formacion Profesional'!AS3908+'Formacion Profesional'!AS3668+'Formacion Profesional'!AS3428+'Formacion Profesional'!AS3188+'Formacion Profesional'!AS2948+'Formacion Profesional'!AS2708+'Formacion Profesional'!AS2468+'Formacion Profesional'!AS2228+'Formacion Profesional'!AS1988+'Formacion Profesional'!AS1748+'Formacion Profesional'!AS1508+'Formacion Profesional'!AS1268+'Formacion Profesional'!AS1028+'Formacion Profesional'!AS788+'Formacion Profesional'!AS548+'Formacion Profesional'!AS308</f>
        <v>0</v>
      </c>
      <c r="E12" s="256">
        <f>+'Entrenamiento para el trabajo'!G276+'Entrenamiento para el trabajo'!G476+'Entrenamiento para el trabajo'!G676+'Entrenamiento para el trabajo'!G876+'Entrenamiento para el trabajo'!G1076+'Entrenamiento para el trabajo'!G1276+'Entrenamiento para el trabajo'!G1476+'Entrenamiento para el trabajo'!G1676+'Entrenamiento para el trabajo'!G1876+'Entrenamiento para el trabajo'!G2076+'Entrenamiento para el trabajo'!G2276+'Entrenamiento para el trabajo'!G2476+'Entrenamiento para el trabajo'!G2676+'Entrenamiento para el trabajo'!G2876+'Entrenamiento para el trabajo'!G3076+'Entrenamiento para el trabajo'!G3276+'Entrenamiento para el trabajo'!G3476+'Entrenamiento para el trabajo'!G3676+'Entrenamiento para el trabajo'!G3876+'Entrenamiento para el trabajo'!G4076</f>
        <v>0</v>
      </c>
      <c r="F12" s="252"/>
      <c r="G12" s="253"/>
      <c r="H12" s="253"/>
      <c r="I12" s="253"/>
      <c r="J12" s="253"/>
      <c r="K12" s="257">
        <f>+D12+E12</f>
        <v>0</v>
      </c>
    </row>
    <row r="13" spans="2:12" x14ac:dyDescent="0.25">
      <c r="C13" s="239" t="s">
        <v>9422</v>
      </c>
      <c r="D13" s="250"/>
      <c r="E13" s="256">
        <f>+'Entrenamiento para el trabajo'!G277+'Entrenamiento para el trabajo'!G477+'Entrenamiento para el trabajo'!G677+'Entrenamiento para el trabajo'!G877+'Entrenamiento para el trabajo'!G1077+'Entrenamiento para el trabajo'!G1277+'Entrenamiento para el trabajo'!G1477+'Entrenamiento para el trabajo'!G1677+'Entrenamiento para el trabajo'!G1877+'Entrenamiento para el trabajo'!G2077+'Entrenamiento para el trabajo'!G2277+'Entrenamiento para el trabajo'!G2477+'Entrenamiento para el trabajo'!G2677+'Entrenamiento para el trabajo'!G2877+'Entrenamiento para el trabajo'!G3077+'Entrenamiento para el trabajo'!G3277+'Entrenamiento para el trabajo'!G3477+'Entrenamiento para el trabajo'!G3677+'Entrenamiento para el trabajo'!G3877+'Entrenamiento para el trabajo'!G4077</f>
        <v>0</v>
      </c>
      <c r="F13" s="252"/>
      <c r="G13" s="253"/>
      <c r="H13" s="253"/>
      <c r="I13" s="253"/>
      <c r="J13" s="253"/>
      <c r="K13" s="257">
        <f>+E13</f>
        <v>0</v>
      </c>
    </row>
    <row r="14" spans="2:12" x14ac:dyDescent="0.25">
      <c r="C14" s="239" t="s">
        <v>9208</v>
      </c>
      <c r="D14" s="255">
        <f>+'Formacion Profesional'!G309+'Formacion Profesional'!G549+'Formacion Profesional'!G789+'Formacion Profesional'!G1029+'Formacion Profesional'!G1269+'Formacion Profesional'!G1509+'Formacion Profesional'!G1749+'Formacion Profesional'!G1989+'Formacion Profesional'!G2229+'Formacion Profesional'!G2469+'Formacion Profesional'!G2709+'Formacion Profesional'!G2949+'Formacion Profesional'!G3189+'Formacion Profesional'!G3429+'Formacion Profesional'!G3669+'Formacion Profesional'!G3909+'Formacion Profesional'!G4149+'Formacion Profesional'!G4389+'Formacion Profesional'!G4629+'Formacion Profesional'!G4869+'Formacion Profesional'!AS4869+'Formacion Profesional'!AS4629+'Formacion Profesional'!AS4389+'Formacion Profesional'!AS4149+'Formacion Profesional'!AS3909+'Formacion Profesional'!AS3669+'Formacion Profesional'!AS3429+'Formacion Profesional'!AS3189+'Formacion Profesional'!AS2949+'Formacion Profesional'!AS2709+'Formacion Profesional'!AS2469+'Formacion Profesional'!AS2229+'Formacion Profesional'!AS1989+'Formacion Profesional'!AS1749+'Formacion Profesional'!AS1509+'Formacion Profesional'!AS1269+'Formacion Profesional'!AS1029+'Formacion Profesional'!AS789+'Formacion Profesional'!AS549+'Formacion Profesional'!AS309</f>
        <v>0</v>
      </c>
      <c r="E14" s="256">
        <f>+'Entrenamiento para el trabajo'!G278+'Entrenamiento para el trabajo'!G478+'Entrenamiento para el trabajo'!G678+'Entrenamiento para el trabajo'!G878+'Entrenamiento para el trabajo'!G1078+'Entrenamiento para el trabajo'!G1278+'Entrenamiento para el trabajo'!G1478+'Entrenamiento para el trabajo'!G1678+'Entrenamiento para el trabajo'!G1878+'Entrenamiento para el trabajo'!G2078+'Entrenamiento para el trabajo'!G2278+'Entrenamiento para el trabajo'!G2478+'Entrenamiento para el trabajo'!G2678+'Entrenamiento para el trabajo'!G2878+'Entrenamiento para el trabajo'!G3078+'Entrenamiento para el trabajo'!G3278+'Entrenamiento para el trabajo'!G3478+'Entrenamiento para el trabajo'!G3678+'Entrenamiento para el trabajo'!G3878+'Entrenamiento para el trabajo'!G4078</f>
        <v>0</v>
      </c>
      <c r="F14" s="252"/>
      <c r="G14" s="253"/>
      <c r="H14" s="253"/>
      <c r="I14" s="253"/>
      <c r="J14" s="253"/>
      <c r="K14" s="257">
        <f>+D14+E14</f>
        <v>0</v>
      </c>
    </row>
    <row r="15" spans="2:12" x14ac:dyDescent="0.25">
      <c r="C15" s="239" t="s">
        <v>9423</v>
      </c>
      <c r="D15" s="255">
        <f>+'Formacion Profesional'!G310+'Formacion Profesional'!G550+'Formacion Profesional'!G790+'Formacion Profesional'!G1030+'Formacion Profesional'!G1270+'Formacion Profesional'!G1510+'Formacion Profesional'!G1750+'Formacion Profesional'!G1990+'Formacion Profesional'!G2230+'Formacion Profesional'!G2470+'Formacion Profesional'!G2710+'Formacion Profesional'!G2950+'Formacion Profesional'!G3190+'Formacion Profesional'!G3430+'Formacion Profesional'!G3670+'Formacion Profesional'!G3910+'Formacion Profesional'!G4150+'Formacion Profesional'!G4390+'Formacion Profesional'!G4630+'Formacion Profesional'!G4870+'Formacion Profesional'!AS4870+'Formacion Profesional'!AS4630+'Formacion Profesional'!AS4390+'Formacion Profesional'!AS4150+'Formacion Profesional'!AS3910+'Formacion Profesional'!AS3670+'Formacion Profesional'!AS3430+'Formacion Profesional'!AS3190+'Formacion Profesional'!AS2950+'Formacion Profesional'!AS2710+'Formacion Profesional'!AS2470+'Formacion Profesional'!AS2230+'Formacion Profesional'!AS1990+'Formacion Profesional'!AS1750+'Formacion Profesional'!AS1510+'Formacion Profesional'!AS1270+'Formacion Profesional'!AS1030+'Formacion Profesional'!AS790+'Formacion Profesional'!AS550+'Formacion Profesional'!AS310</f>
        <v>0</v>
      </c>
      <c r="E15" s="256">
        <f>+'Entrenamiento para el trabajo'!G279+'Entrenamiento para el trabajo'!G479+'Entrenamiento para el trabajo'!G679+'Entrenamiento para el trabajo'!G879+'Entrenamiento para el trabajo'!G1079+'Entrenamiento para el trabajo'!G1279+'Entrenamiento para el trabajo'!G1479+'Entrenamiento para el trabajo'!G1679+'Entrenamiento para el trabajo'!G1879+'Entrenamiento para el trabajo'!G2079+'Entrenamiento para el trabajo'!G2279+'Entrenamiento para el trabajo'!G2479+'Entrenamiento para el trabajo'!G2679+'Entrenamiento para el trabajo'!G2879+'Entrenamiento para el trabajo'!G3079+'Entrenamiento para el trabajo'!G3279+'Entrenamiento para el trabajo'!G3479+'Entrenamiento para el trabajo'!G3679+'Entrenamiento para el trabajo'!G3879+'Entrenamiento para el trabajo'!G4079</f>
        <v>0</v>
      </c>
      <c r="F15" s="252"/>
      <c r="G15" s="253"/>
      <c r="H15" s="253"/>
      <c r="I15" s="253"/>
      <c r="J15" s="253"/>
      <c r="K15" s="257">
        <f>+D15+E15</f>
        <v>0</v>
      </c>
    </row>
    <row r="16" spans="2:12" x14ac:dyDescent="0.25">
      <c r="C16" s="239" t="s">
        <v>9223</v>
      </c>
      <c r="D16" s="255">
        <f>+'Formacion Profesional'!G311+'Formacion Profesional'!G551+'Formacion Profesional'!G791+'Formacion Profesional'!G1031+'Formacion Profesional'!G1271+'Formacion Profesional'!G1511+'Formacion Profesional'!G1751+'Formacion Profesional'!G1991+'Formacion Profesional'!G2231+'Formacion Profesional'!G2471+'Formacion Profesional'!G2711+'Formacion Profesional'!G2951+'Formacion Profesional'!G3191+'Formacion Profesional'!G3431+'Formacion Profesional'!G3671+'Formacion Profesional'!G3911+'Formacion Profesional'!G4151+'Formacion Profesional'!G4391+'Formacion Profesional'!G4631+'Formacion Profesional'!G4871+'Formacion Profesional'!AS4871+'Formacion Profesional'!AS4631+'Formacion Profesional'!AS4391+'Formacion Profesional'!AS4151+'Formacion Profesional'!AS3911+'Formacion Profesional'!AS3671+'Formacion Profesional'!AS3431+'Formacion Profesional'!AS3191+'Formacion Profesional'!AS2951+'Formacion Profesional'!AS2711+'Formacion Profesional'!AS2471+'Formacion Profesional'!AS2231+'Formacion Profesional'!AS1991+'Formacion Profesional'!AS1751+'Formacion Profesional'!AS1511+'Formacion Profesional'!AS1271+'Formacion Profesional'!AS1031+'Formacion Profesional'!AS791+'Formacion Profesional'!AS551+'Formacion Profesional'!AS311</f>
        <v>0</v>
      </c>
      <c r="E16" s="256">
        <f>+'Entrenamiento para el trabajo'!G280+'Entrenamiento para el trabajo'!G480+'Entrenamiento para el trabajo'!G680+'Entrenamiento para el trabajo'!G880+'Entrenamiento para el trabajo'!G1080+'Entrenamiento para el trabajo'!G1280+'Entrenamiento para el trabajo'!G1480+'Entrenamiento para el trabajo'!G1680+'Entrenamiento para el trabajo'!G1880+'Entrenamiento para el trabajo'!G2080+'Entrenamiento para el trabajo'!G2280+'Entrenamiento para el trabajo'!G2480+'Entrenamiento para el trabajo'!G2680+'Entrenamiento para el trabajo'!G2880+'Entrenamiento para el trabajo'!G3080+'Entrenamiento para el trabajo'!G3280+'Entrenamiento para el trabajo'!G3480+'Entrenamiento para el trabajo'!G3680+'Entrenamiento para el trabajo'!G3880+'Entrenamiento para el trabajo'!G4080</f>
        <v>0</v>
      </c>
      <c r="F16" s="252"/>
      <c r="G16" s="253"/>
      <c r="H16" s="253"/>
      <c r="I16" s="253"/>
      <c r="J16" s="253"/>
      <c r="K16" s="257">
        <f>+D16+E16</f>
        <v>0</v>
      </c>
    </row>
    <row r="17" spans="3:11" x14ac:dyDescent="0.25">
      <c r="C17" s="239" t="s">
        <v>9224</v>
      </c>
      <c r="D17" s="255">
        <f>+'Formacion Profesional'!G312+'Formacion Profesional'!G552+'Formacion Profesional'!G792+'Formacion Profesional'!G1032+'Formacion Profesional'!G1272+'Formacion Profesional'!G1512+'Formacion Profesional'!G1752+'Formacion Profesional'!G1992+'Formacion Profesional'!G2232+'Formacion Profesional'!G2472+'Formacion Profesional'!G2712+'Formacion Profesional'!G2952+'Formacion Profesional'!G3192+'Formacion Profesional'!G3432+'Formacion Profesional'!G3672+'Formacion Profesional'!G3912+'Formacion Profesional'!G4152+'Formacion Profesional'!G4392+'Formacion Profesional'!G4632+'Formacion Profesional'!G4872+'Formacion Profesional'!AS4872+'Formacion Profesional'!AS4632+'Formacion Profesional'!AS4392+'Formacion Profesional'!AS4152+'Formacion Profesional'!AS3912+'Formacion Profesional'!AS3672+'Formacion Profesional'!AS3432+'Formacion Profesional'!AS3192+'Formacion Profesional'!AS2952+'Formacion Profesional'!AS2712+'Formacion Profesional'!AS2472+'Formacion Profesional'!AS2232+'Formacion Profesional'!AS1992+'Formacion Profesional'!AS1752+'Formacion Profesional'!AS1512+'Formacion Profesional'!AS1272+'Formacion Profesional'!AS1032+'Formacion Profesional'!AS792+'Formacion Profesional'!AS552+'Formacion Profesional'!AS312</f>
        <v>0</v>
      </c>
      <c r="E17" s="252"/>
      <c r="F17" s="252"/>
      <c r="G17" s="253"/>
      <c r="H17" s="253"/>
      <c r="I17" s="253"/>
      <c r="J17" s="253"/>
      <c r="K17" s="257">
        <f>+D17</f>
        <v>0</v>
      </c>
    </row>
    <row r="18" spans="3:11" x14ac:dyDescent="0.25">
      <c r="C18" s="239" t="s">
        <v>9318</v>
      </c>
      <c r="D18" s="250"/>
      <c r="E18" s="252"/>
      <c r="F18" s="256">
        <f>+'Certificacion de competencias'!G1429+'Certificacion de competencias'!G1289+'Certificacion de competencias'!G1154+'Certificacion de competencias'!G1019+'Certificacion de competencias'!G884+'Certificacion de competencias'!G749+'Certificacion de competencias'!G614+'Certificacion de competencias'!G479+'Certificacion de competencias'!G344+'Certificacion de competencias'!G209</f>
        <v>0</v>
      </c>
      <c r="G18" s="253"/>
      <c r="H18" s="253"/>
      <c r="I18" s="253"/>
      <c r="J18" s="253"/>
      <c r="K18" s="257">
        <f>+F18</f>
        <v>0</v>
      </c>
    </row>
    <row r="19" spans="3:11" ht="30" x14ac:dyDescent="0.25">
      <c r="C19" s="239" t="s">
        <v>9424</v>
      </c>
      <c r="D19" s="251"/>
      <c r="E19" s="256">
        <f>+'Entrenamiento para el trabajo'!G3995+'Entrenamiento para el trabajo'!G3795+'Entrenamiento para el trabajo'!G3595+'Entrenamiento para el trabajo'!G3395+'Entrenamiento para el trabajo'!G3195+'Entrenamiento para el trabajo'!G2995+'Entrenamiento para el trabajo'!G2795+'Entrenamiento para el trabajo'!G2595+'Entrenamiento para el trabajo'!G2395+'Entrenamiento para el trabajo'!G2195+'Entrenamiento para el trabajo'!G1995+'Entrenamiento para el trabajo'!G1795+'Entrenamiento para el trabajo'!G1595+'Entrenamiento para el trabajo'!G1395+'Entrenamiento para el trabajo'!G1195+'Entrenamiento para el trabajo'!G995+'Entrenamiento para el trabajo'!G795+'Entrenamiento para el trabajo'!G595+'Entrenamiento para el trabajo'!G395+'Entrenamiento para el trabajo'!G195</f>
        <v>0</v>
      </c>
      <c r="F19" s="253"/>
      <c r="G19" s="253"/>
      <c r="H19" s="253"/>
      <c r="I19" s="253"/>
      <c r="J19" s="253"/>
      <c r="K19" s="257">
        <f>+E19</f>
        <v>0</v>
      </c>
    </row>
    <row r="20" spans="3:11" ht="30" x14ac:dyDescent="0.25">
      <c r="C20" s="239" t="s">
        <v>9425</v>
      </c>
      <c r="D20" s="250"/>
      <c r="E20" s="252"/>
      <c r="F20" s="252"/>
      <c r="G20" s="256">
        <f>+Fortalecimiento!G8+Fortalecimiento!G9+Fortalecimiento!G10+Fortalecimiento!G11+Fortalecimiento!G12+Fortalecimiento!G13+Fortalecimiento!G14+Fortalecimiento!G15+Fortalecimiento!G16+Fortalecimiento!G17</f>
        <v>0</v>
      </c>
      <c r="H20" s="256">
        <f>IF(OR(Calidad!C8=Tablas!$C$82,Calidad!C8=Tablas!$C$83),Calidad!E8,0)+IF(OR(Calidad!C9=Tablas!$C$82,Calidad!C9=Tablas!$C$83),Calidad!E9,0)+IF(OR(Calidad!C10=Tablas!$C$82,Calidad!C10=Tablas!$C$83),Calidad!E10,0)+IF(OR(Calidad!C11=Tablas!$C$82,Calidad!C11=Tablas!$C$83),Calidad!E11,0)+IF(OR(Calidad!C12=Tablas!$C$82,Calidad!C12=Tablas!$C$83),Calidad!E12,0)</f>
        <v>0</v>
      </c>
      <c r="I20" s="253"/>
      <c r="J20" s="253"/>
      <c r="K20" s="257">
        <f>+G20+H20</f>
        <v>0</v>
      </c>
    </row>
    <row r="21" spans="3:11" x14ac:dyDescent="0.25">
      <c r="C21" s="239" t="s">
        <v>9209</v>
      </c>
      <c r="D21" s="255">
        <f>+'Formacion Profesional'!I270+'Formacion Profesional'!I510+'Formacion Profesional'!I750+'Formacion Profesional'!I990+'Formacion Profesional'!I1230+'Formacion Profesional'!I1470+'Formacion Profesional'!I1710+'Formacion Profesional'!I1950+'Formacion Profesional'!I2190+'Formacion Profesional'!I2430+'Formacion Profesional'!I2670+'Formacion Profesional'!I2910+'Formacion Profesional'!I3150+'Formacion Profesional'!I3390+'Formacion Profesional'!I3630+'Formacion Profesional'!I3870+'Formacion Profesional'!I4110+'Formacion Profesional'!I4350+'Formacion Profesional'!I4590+'Formacion Profesional'!I4830+'Formacion Profesional'!AU4830+'Formacion Profesional'!AU4590+'Formacion Profesional'!AU4350+'Formacion Profesional'!AU4110+'Formacion Profesional'!AU3870+'Formacion Profesional'!AU3630+'Formacion Profesional'!AU3390+'Formacion Profesional'!AU3150+'Formacion Profesional'!AU2910+'Formacion Profesional'!AU2670+'Formacion Profesional'!AU2430+'Formacion Profesional'!AU2190+'Formacion Profesional'!AU1950+'Formacion Profesional'!AU1710+'Formacion Profesional'!AU1470+'Formacion Profesional'!AU1230+'Formacion Profesional'!AU990+'Formacion Profesional'!AU750+'Formacion Profesional'!AU510+'Formacion Profesional'!AU270</f>
        <v>0</v>
      </c>
      <c r="E21" s="252"/>
      <c r="F21" s="252"/>
      <c r="G21" s="253"/>
      <c r="H21" s="253"/>
      <c r="I21" s="253"/>
      <c r="J21" s="253"/>
      <c r="K21" s="257">
        <f>+D21</f>
        <v>0</v>
      </c>
    </row>
    <row r="22" spans="3:11" ht="30" x14ac:dyDescent="0.25">
      <c r="C22" s="239" t="s">
        <v>9420</v>
      </c>
      <c r="D22" s="251"/>
      <c r="E22" s="252"/>
      <c r="F22" s="252"/>
      <c r="G22" s="253"/>
      <c r="H22" s="253"/>
      <c r="I22" s="256">
        <f>IF(OR(Calidad!C8=Tablas!$C$84,Calidad!C8=Tablas!$C$85,Calidad!C8=Tablas!$C$86),Calidad!E8,0)+IF(OR(Calidad!C9=Tablas!$C$84,Calidad!C9=Tablas!$C$85,Calidad!C9=Tablas!$C$86),Calidad!E9,0)+IF(OR(Calidad!C10=Tablas!$C$84,Calidad!C10=Tablas!$C$85,Calidad!C10=Tablas!$C$86),Calidad!E10,0)+IF(OR(Calidad!C11=Tablas!$C$84,Calidad!C11=Tablas!$C$85,Calidad!C11=Tablas!$C$86),Calidad!E11,0)+IF(OR(Calidad!C12=Tablas!$C$84,Calidad!C12=Tablas!$C$85,Calidad!C12=Tablas!$C$86),Calidad!E12,0)</f>
        <v>0</v>
      </c>
      <c r="J22" s="253"/>
      <c r="K22" s="257">
        <f>+I22</f>
        <v>0</v>
      </c>
    </row>
    <row r="23" spans="3:11" x14ac:dyDescent="0.25">
      <c r="C23" s="239" t="s">
        <v>9426</v>
      </c>
      <c r="D23" s="251"/>
      <c r="E23" s="252"/>
      <c r="F23" s="252"/>
      <c r="G23" s="253"/>
      <c r="H23" s="253"/>
      <c r="I23" s="253"/>
      <c r="J23" s="253"/>
      <c r="K23" s="258">
        <v>0</v>
      </c>
    </row>
    <row r="24" spans="3:11" x14ac:dyDescent="0.25">
      <c r="C24" s="239" t="s">
        <v>9427</v>
      </c>
      <c r="D24" s="251"/>
      <c r="E24" s="253"/>
      <c r="F24" s="253"/>
      <c r="G24" s="253"/>
      <c r="H24" s="253"/>
      <c r="I24" s="253"/>
      <c r="J24" s="253"/>
      <c r="K24" s="258">
        <v>0</v>
      </c>
    </row>
    <row r="25" spans="3:11" x14ac:dyDescent="0.25">
      <c r="C25" s="482" t="s">
        <v>9428</v>
      </c>
      <c r="D25" s="482"/>
      <c r="E25" s="482"/>
      <c r="F25" s="482"/>
      <c r="G25" s="482"/>
      <c r="H25" s="482"/>
      <c r="I25" s="482"/>
      <c r="J25" s="482"/>
      <c r="K25" s="257">
        <f>SUM(K12:K24)</f>
        <v>0</v>
      </c>
    </row>
    <row r="26" spans="3:11" ht="60" x14ac:dyDescent="0.25">
      <c r="C26" s="239" t="s">
        <v>9434</v>
      </c>
      <c r="D26" s="240"/>
      <c r="E26" s="240"/>
      <c r="F26" s="240"/>
      <c r="G26" s="240"/>
      <c r="H26" s="240"/>
      <c r="I26" s="240"/>
      <c r="J26" s="259">
        <v>0</v>
      </c>
      <c r="K26" s="257">
        <f>+K25*J26</f>
        <v>0</v>
      </c>
    </row>
    <row r="27" spans="3:11" x14ac:dyDescent="0.25">
      <c r="C27" s="483" t="s">
        <v>9429</v>
      </c>
      <c r="D27" s="483"/>
      <c r="E27" s="483"/>
      <c r="F27" s="483"/>
      <c r="G27" s="483"/>
      <c r="H27" s="483"/>
      <c r="I27" s="483"/>
      <c r="J27" s="483"/>
      <c r="K27" s="257">
        <f>+K26+K25</f>
        <v>0</v>
      </c>
    </row>
    <row r="28" spans="3:11" ht="30" x14ac:dyDescent="0.25">
      <c r="C28" s="239" t="s">
        <v>9430</v>
      </c>
      <c r="D28" s="240"/>
      <c r="E28" s="240"/>
      <c r="F28" s="240"/>
      <c r="G28" s="240"/>
      <c r="H28" s="240"/>
      <c r="I28" s="240"/>
      <c r="J28" s="259">
        <v>0</v>
      </c>
      <c r="K28" s="257">
        <f>+K27*J28</f>
        <v>0</v>
      </c>
    </row>
    <row r="29" spans="3:11" ht="30" customHeight="1" x14ac:dyDescent="0.25">
      <c r="C29" s="483" t="s">
        <v>9431</v>
      </c>
      <c r="D29" s="483"/>
      <c r="E29" s="483"/>
      <c r="F29" s="483"/>
      <c r="G29" s="483"/>
      <c r="H29" s="483"/>
      <c r="I29" s="483"/>
      <c r="J29" s="483"/>
      <c r="K29" s="257">
        <f>+K27+K28</f>
        <v>0</v>
      </c>
    </row>
    <row r="30" spans="3:11" ht="45" x14ac:dyDescent="0.25">
      <c r="C30" s="239" t="s">
        <v>9432</v>
      </c>
      <c r="D30" s="240"/>
      <c r="E30" s="240"/>
      <c r="F30" s="240"/>
      <c r="G30" s="240"/>
      <c r="H30" s="240"/>
      <c r="I30" s="240"/>
      <c r="J30" s="259">
        <v>0</v>
      </c>
      <c r="K30" s="257">
        <f>+K27*J30</f>
        <v>0</v>
      </c>
    </row>
    <row r="31" spans="3:11" x14ac:dyDescent="0.25">
      <c r="C31" s="481" t="s">
        <v>9435</v>
      </c>
      <c r="D31" s="481"/>
      <c r="E31" s="481"/>
      <c r="F31" s="481"/>
      <c r="G31" s="481"/>
      <c r="H31" s="481"/>
      <c r="I31" s="481"/>
      <c r="J31" s="481"/>
      <c r="K31" s="254">
        <f>+K30+K29</f>
        <v>0</v>
      </c>
    </row>
  </sheetData>
  <sheetProtection algorithmName="SHA-512" hashValue="wNsD83h2Herw+Yq/KD/GPUYrZRUoGu8RStGSs7Iht2CNtUPhmL8FGTPXRm9DbyPtUXnu+U2HBEm99cpyrkJ69A==" saltValue="JZyW/aV4aKvduwztLn0xkg==" spinCount="100000" sheet="1" objects="1" scenarios="1"/>
  <mergeCells count="8">
    <mergeCell ref="C31:J31"/>
    <mergeCell ref="B2:C2"/>
    <mergeCell ref="B5:L5"/>
    <mergeCell ref="C25:J25"/>
    <mergeCell ref="C27:J27"/>
    <mergeCell ref="C29:J29"/>
    <mergeCell ref="D2:E2"/>
    <mergeCell ref="F2:L2"/>
  </mergeCells>
  <hyperlinks>
    <hyperlink ref="B2:C2" location="Menu!C7" display="Volver al menu"/>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AU4242"/>
  <sheetViews>
    <sheetView topLeftCell="A2278" zoomScale="140" zoomScaleNormal="140" workbookViewId="0">
      <selection activeCell="AA2379" sqref="AA2379"/>
    </sheetView>
  </sheetViews>
  <sheetFormatPr baseColWidth="10" defaultRowHeight="15" x14ac:dyDescent="0.25"/>
  <cols>
    <col min="2" max="2" width="7.140625" bestFit="1" customWidth="1"/>
    <col min="3" max="3" width="16.7109375" bestFit="1" customWidth="1"/>
    <col min="5" max="5" width="4.5703125" bestFit="1" customWidth="1"/>
    <col min="6" max="6" width="19.140625" customWidth="1"/>
    <col min="7" max="7" width="6.140625" bestFit="1" customWidth="1"/>
    <col min="8" max="8" width="55.85546875" customWidth="1"/>
    <col min="9" max="9" width="4.5703125" bestFit="1" customWidth="1"/>
    <col min="10" max="10" width="7.85546875" bestFit="1" customWidth="1"/>
    <col min="11" max="11" width="7.85546875" customWidth="1"/>
    <col min="12" max="12" width="15.28515625" bestFit="1" customWidth="1"/>
    <col min="13" max="13" width="15.28515625" customWidth="1"/>
    <col min="15" max="15" width="7.140625" bestFit="1" customWidth="1"/>
    <col min="16" max="16" width="15.28515625" style="17" bestFit="1" customWidth="1"/>
    <col min="17" max="17" width="7.85546875" bestFit="1" customWidth="1"/>
    <col min="18" max="18" width="32.5703125" bestFit="1" customWidth="1"/>
    <col min="20" max="20" width="8.28515625" bestFit="1" customWidth="1"/>
    <col min="25" max="25" width="12.28515625" customWidth="1"/>
    <col min="27" max="27" width="44.5703125" bestFit="1" customWidth="1"/>
    <col min="34" max="34" width="21.42578125" bestFit="1" customWidth="1"/>
    <col min="35" max="35" width="8.7109375" bestFit="1" customWidth="1"/>
    <col min="37" max="37" width="44.7109375" bestFit="1" customWidth="1"/>
    <col min="39" max="39" width="8.7109375" customWidth="1"/>
    <col min="43" max="43" width="49.140625" bestFit="1" customWidth="1"/>
    <col min="45" max="45" width="14.42578125" bestFit="1" customWidth="1"/>
    <col min="46" max="46" width="12.28515625" bestFit="1" customWidth="1"/>
  </cols>
  <sheetData>
    <row r="2" spans="2:47" x14ac:dyDescent="0.25">
      <c r="B2" s="486" t="s">
        <v>9</v>
      </c>
      <c r="C2" s="487"/>
      <c r="E2" s="490" t="s">
        <v>1175</v>
      </c>
      <c r="F2" s="490"/>
      <c r="G2" s="490"/>
      <c r="H2" s="490"/>
      <c r="J2" s="486" t="s">
        <v>1179</v>
      </c>
      <c r="K2" s="491"/>
      <c r="L2" s="487"/>
      <c r="M2" s="14"/>
      <c r="O2" s="488" t="s">
        <v>7505</v>
      </c>
      <c r="P2" s="489"/>
      <c r="Q2" s="489"/>
      <c r="R2" s="489"/>
      <c r="T2" s="488" t="s">
        <v>7523</v>
      </c>
      <c r="U2" s="489"/>
      <c r="V2" s="489"/>
      <c r="W2" s="489"/>
      <c r="Z2" s="484" t="s">
        <v>7524</v>
      </c>
      <c r="AA2" s="485"/>
      <c r="AB2" s="485"/>
      <c r="AC2" s="485"/>
      <c r="AD2" s="485"/>
      <c r="AE2" s="262"/>
      <c r="AF2" s="25"/>
      <c r="AG2" s="26"/>
      <c r="AH2" s="26"/>
    </row>
    <row r="3" spans="2:47" ht="23.25" x14ac:dyDescent="0.25">
      <c r="B3" s="9" t="s">
        <v>12</v>
      </c>
      <c r="C3" s="9" t="s">
        <v>13</v>
      </c>
      <c r="E3" s="2" t="s">
        <v>14</v>
      </c>
      <c r="F3" s="2" t="s">
        <v>15</v>
      </c>
      <c r="G3" s="2" t="s">
        <v>16</v>
      </c>
      <c r="H3" s="3" t="s">
        <v>3</v>
      </c>
      <c r="I3" s="2" t="s">
        <v>14</v>
      </c>
      <c r="J3" s="11" t="s">
        <v>1187</v>
      </c>
      <c r="K3" s="12" t="s">
        <v>1179</v>
      </c>
      <c r="L3" s="12" t="s">
        <v>7540</v>
      </c>
      <c r="M3" s="15" t="s">
        <v>7541</v>
      </c>
      <c r="O3" s="12" t="s">
        <v>1179</v>
      </c>
      <c r="P3" s="18"/>
      <c r="Q3" s="12" t="s">
        <v>1214</v>
      </c>
      <c r="R3" s="12" t="s">
        <v>13</v>
      </c>
      <c r="T3" t="s">
        <v>1215</v>
      </c>
      <c r="U3" t="s">
        <v>1187</v>
      </c>
      <c r="V3" t="s">
        <v>1216</v>
      </c>
      <c r="W3" t="s">
        <v>1217</v>
      </c>
      <c r="Z3" t="s">
        <v>1214</v>
      </c>
      <c r="AA3" t="s">
        <v>7526</v>
      </c>
      <c r="AB3" t="s">
        <v>1215</v>
      </c>
      <c r="AC3" t="s">
        <v>7527</v>
      </c>
      <c r="AD3" t="s">
        <v>1179</v>
      </c>
      <c r="AE3" t="s">
        <v>7525</v>
      </c>
      <c r="AG3" t="s">
        <v>1179</v>
      </c>
      <c r="AH3" t="s">
        <v>7525</v>
      </c>
      <c r="AI3" t="s">
        <v>7528</v>
      </c>
      <c r="AJ3" t="s">
        <v>1252</v>
      </c>
      <c r="AK3" t="s">
        <v>13</v>
      </c>
      <c r="AN3" t="s">
        <v>1179</v>
      </c>
      <c r="AO3" t="s">
        <v>1252</v>
      </c>
      <c r="AP3" t="s">
        <v>7</v>
      </c>
      <c r="AQ3" t="s">
        <v>13</v>
      </c>
      <c r="AS3" t="s">
        <v>7608</v>
      </c>
      <c r="AT3" t="s">
        <v>7609</v>
      </c>
      <c r="AU3" t="s">
        <v>7610</v>
      </c>
    </row>
    <row r="4" spans="2:47" x14ac:dyDescent="0.25">
      <c r="B4" s="49">
        <v>1</v>
      </c>
      <c r="C4" s="10" t="s">
        <v>10</v>
      </c>
      <c r="E4" s="4" t="s">
        <v>17</v>
      </c>
      <c r="F4" s="4" t="s">
        <v>17</v>
      </c>
      <c r="G4" s="4" t="s">
        <v>17</v>
      </c>
      <c r="H4" s="5" t="s">
        <v>18</v>
      </c>
      <c r="I4" s="4" t="s">
        <v>17</v>
      </c>
      <c r="J4" s="6">
        <v>0</v>
      </c>
      <c r="K4" s="13" t="s">
        <v>1189</v>
      </c>
      <c r="L4" s="13" t="s">
        <v>1189</v>
      </c>
      <c r="M4" s="13" t="s">
        <v>1189</v>
      </c>
      <c r="O4" s="6">
        <v>2</v>
      </c>
      <c r="P4" s="13" t="str">
        <f>VLOOKUP(O4,$J$4:$L$29,3,FALSE)</f>
        <v>CAPITAL.FEDERAL</v>
      </c>
      <c r="Q4" s="6">
        <v>2003</v>
      </c>
      <c r="R4" s="13" t="s">
        <v>5277</v>
      </c>
      <c r="T4">
        <v>0</v>
      </c>
      <c r="U4">
        <v>999</v>
      </c>
      <c r="V4" t="s">
        <v>1218</v>
      </c>
      <c r="W4">
        <v>1</v>
      </c>
      <c r="Y4" t="str">
        <f>Tabla4[[#This Row],[Muni_Desc]]&amp;Tabla4[[#This Row],[Columna1]]</f>
        <v>Ciudad Autonoma de Buenos AiresCAPITAL FEDERAL</v>
      </c>
      <c r="Z4">
        <v>2003</v>
      </c>
      <c r="AA4" t="s">
        <v>5277</v>
      </c>
      <c r="AB4">
        <v>1</v>
      </c>
      <c r="AC4" t="s">
        <v>1219</v>
      </c>
      <c r="AD4">
        <v>2</v>
      </c>
      <c r="AE4" t="s">
        <v>1188</v>
      </c>
      <c r="AG4">
        <v>2</v>
      </c>
      <c r="AH4" t="s">
        <v>7529</v>
      </c>
      <c r="AI4" t="str">
        <f>Tabla5[[#This Row],[Provincia]]&amp;Tabla5[[#This Row],[Depto]]</f>
        <v>27</v>
      </c>
      <c r="AJ4">
        <v>7</v>
      </c>
      <c r="AK4" t="s">
        <v>1253</v>
      </c>
      <c r="AN4">
        <v>30</v>
      </c>
      <c r="AO4">
        <v>98</v>
      </c>
      <c r="AP4">
        <v>4687</v>
      </c>
      <c r="AQ4" t="s">
        <v>9652</v>
      </c>
      <c r="AS4" s="41">
        <v>43221</v>
      </c>
      <c r="AT4" s="41">
        <v>43617</v>
      </c>
      <c r="AU4" t="s">
        <v>7611</v>
      </c>
    </row>
    <row r="5" spans="2:47" x14ac:dyDescent="0.25">
      <c r="B5" s="49">
        <v>2</v>
      </c>
      <c r="C5" s="10" t="s">
        <v>11</v>
      </c>
      <c r="E5" s="6" t="s">
        <v>17</v>
      </c>
      <c r="F5" s="6">
        <v>11</v>
      </c>
      <c r="G5" s="6">
        <v>11</v>
      </c>
      <c r="H5" s="7" t="s">
        <v>19</v>
      </c>
      <c r="I5" s="6" t="s">
        <v>17</v>
      </c>
      <c r="J5" s="6">
        <v>2</v>
      </c>
      <c r="K5" s="13" t="s">
        <v>1188</v>
      </c>
      <c r="L5" s="13" t="s">
        <v>7507</v>
      </c>
      <c r="M5" s="16" t="s">
        <v>7529</v>
      </c>
      <c r="O5" s="6">
        <v>6</v>
      </c>
      <c r="P5" s="13" t="str">
        <f t="shared" ref="P5:P68" si="0">VLOOKUP(O5,$J$4:$L$29,3,FALSE)</f>
        <v>BUENOS.AIRES</v>
      </c>
      <c r="Q5" s="6">
        <v>1</v>
      </c>
      <c r="R5" s="13" t="s">
        <v>5278</v>
      </c>
      <c r="T5">
        <v>1</v>
      </c>
      <c r="U5">
        <v>2</v>
      </c>
      <c r="V5" t="s">
        <v>1219</v>
      </c>
      <c r="W5">
        <v>1</v>
      </c>
      <c r="Y5" t="str">
        <f>Tabla4[[#This Row],[Muni_Desc]]&amp;Tabla4[[#This Row],[Columna1]]</f>
        <v>25 DE MAYOBUENOS AIRES</v>
      </c>
      <c r="Z5">
        <v>1</v>
      </c>
      <c r="AA5" t="s">
        <v>5278</v>
      </c>
      <c r="AB5">
        <v>2</v>
      </c>
      <c r="AC5" t="s">
        <v>1220</v>
      </c>
      <c r="AD5">
        <v>6</v>
      </c>
      <c r="AE5" t="s">
        <v>1190</v>
      </c>
      <c r="AG5">
        <v>6</v>
      </c>
      <c r="AH5" t="s">
        <v>7530</v>
      </c>
      <c r="AI5" t="str">
        <f>Tabla5[[#This Row],[Provincia]]&amp;Tabla5[[#This Row],[Depto]]</f>
        <v>67</v>
      </c>
      <c r="AJ5">
        <v>7</v>
      </c>
      <c r="AK5" t="s">
        <v>1254</v>
      </c>
      <c r="AN5">
        <v>54</v>
      </c>
      <c r="AO5">
        <v>14</v>
      </c>
      <c r="AP5">
        <v>6421</v>
      </c>
      <c r="AQ5" t="s">
        <v>9652</v>
      </c>
      <c r="AS5" s="41">
        <v>43252</v>
      </c>
      <c r="AT5" s="41">
        <v>43647</v>
      </c>
      <c r="AU5" t="s">
        <v>7612</v>
      </c>
    </row>
    <row r="6" spans="2:47" x14ac:dyDescent="0.25">
      <c r="E6" s="6" t="s">
        <v>17</v>
      </c>
      <c r="F6" s="6">
        <v>11</v>
      </c>
      <c r="G6" s="6">
        <v>11111</v>
      </c>
      <c r="H6" s="7" t="s">
        <v>20</v>
      </c>
      <c r="I6" s="6" t="s">
        <v>17</v>
      </c>
      <c r="J6" s="6">
        <v>6</v>
      </c>
      <c r="K6" s="13" t="s">
        <v>1190</v>
      </c>
      <c r="L6" s="13" t="s">
        <v>7508</v>
      </c>
      <c r="M6" s="16" t="s">
        <v>7530</v>
      </c>
      <c r="O6" s="6">
        <v>6</v>
      </c>
      <c r="P6" s="13" t="str">
        <f t="shared" si="0"/>
        <v>BUENOS.AIRES</v>
      </c>
      <c r="Q6" s="6">
        <v>2</v>
      </c>
      <c r="R6" s="13" t="s">
        <v>5279</v>
      </c>
      <c r="T6">
        <v>2</v>
      </c>
      <c r="U6">
        <v>6</v>
      </c>
      <c r="V6" t="s">
        <v>1220</v>
      </c>
      <c r="W6">
        <v>1</v>
      </c>
      <c r="Y6" t="str">
        <f>Tabla4[[#This Row],[Muni_Desc]]&amp;Tabla4[[#This Row],[Columna1]]</f>
        <v>9 DE JULIOBUENOS AIRES</v>
      </c>
      <c r="Z6">
        <v>2</v>
      </c>
      <c r="AA6" t="s">
        <v>5279</v>
      </c>
      <c r="AB6">
        <v>2</v>
      </c>
      <c r="AC6" t="s">
        <v>1220</v>
      </c>
      <c r="AD6">
        <v>6</v>
      </c>
      <c r="AE6" t="s">
        <v>1190</v>
      </c>
      <c r="AG6">
        <v>6</v>
      </c>
      <c r="AH6" t="s">
        <v>7530</v>
      </c>
      <c r="AI6" t="str">
        <f>Tabla5[[#This Row],[Provincia]]&amp;Tabla5[[#This Row],[Depto]]</f>
        <v>614</v>
      </c>
      <c r="AJ6">
        <v>14</v>
      </c>
      <c r="AK6" t="s">
        <v>1255</v>
      </c>
      <c r="AN6">
        <v>58</v>
      </c>
      <c r="AO6">
        <v>42</v>
      </c>
      <c r="AP6">
        <v>6729</v>
      </c>
      <c r="AQ6" t="s">
        <v>4195</v>
      </c>
      <c r="AS6" s="41">
        <v>43282</v>
      </c>
      <c r="AT6" s="41">
        <v>43678</v>
      </c>
      <c r="AU6" t="s">
        <v>7613</v>
      </c>
    </row>
    <row r="7" spans="2:47" x14ac:dyDescent="0.25">
      <c r="E7" s="6" t="s">
        <v>17</v>
      </c>
      <c r="F7" s="6">
        <v>11</v>
      </c>
      <c r="G7" s="6">
        <v>11112</v>
      </c>
      <c r="H7" s="7" t="s">
        <v>21</v>
      </c>
      <c r="I7" s="6" t="s">
        <v>17</v>
      </c>
      <c r="J7" s="6">
        <v>10</v>
      </c>
      <c r="K7" s="13" t="s">
        <v>1191</v>
      </c>
      <c r="L7" s="13" t="s">
        <v>1191</v>
      </c>
      <c r="M7" s="16" t="s">
        <v>7531</v>
      </c>
      <c r="O7" s="6">
        <v>6</v>
      </c>
      <c r="P7" s="13" t="str">
        <f t="shared" si="0"/>
        <v>BUENOS.AIRES</v>
      </c>
      <c r="Q7" s="6">
        <v>3</v>
      </c>
      <c r="R7" s="13" t="s">
        <v>5280</v>
      </c>
      <c r="T7">
        <v>3</v>
      </c>
      <c r="U7">
        <v>10</v>
      </c>
      <c r="V7" t="s">
        <v>1221</v>
      </c>
      <c r="W7">
        <v>1</v>
      </c>
      <c r="Y7" t="str">
        <f>Tabla4[[#This Row],[Muni_Desc]]&amp;Tabla4[[#This Row],[Columna1]]</f>
        <v>ADOLFO ALSINABUENOS AIRES</v>
      </c>
      <c r="Z7">
        <v>3</v>
      </c>
      <c r="AA7" t="s">
        <v>5280</v>
      </c>
      <c r="AB7">
        <v>2</v>
      </c>
      <c r="AC7" t="s">
        <v>1220</v>
      </c>
      <c r="AD7">
        <v>6</v>
      </c>
      <c r="AE7" t="s">
        <v>1190</v>
      </c>
      <c r="AG7">
        <v>6</v>
      </c>
      <c r="AH7" t="s">
        <v>7530</v>
      </c>
      <c r="AI7" t="str">
        <f>Tabla5[[#This Row],[Provincia]]&amp;Tabla5[[#This Row],[Depto]]</f>
        <v>621</v>
      </c>
      <c r="AJ7">
        <v>21</v>
      </c>
      <c r="AK7" t="s">
        <v>1256</v>
      </c>
      <c r="AN7">
        <v>6</v>
      </c>
      <c r="AO7">
        <v>847</v>
      </c>
      <c r="AP7">
        <v>1846</v>
      </c>
      <c r="AQ7" t="s">
        <v>2533</v>
      </c>
      <c r="AS7" s="41">
        <v>43313</v>
      </c>
      <c r="AT7" s="41">
        <v>43709</v>
      </c>
      <c r="AU7" t="s">
        <v>7614</v>
      </c>
    </row>
    <row r="8" spans="2:47" ht="22.5" x14ac:dyDescent="0.25">
      <c r="B8" s="486" t="s">
        <v>7520</v>
      </c>
      <c r="C8" s="487"/>
      <c r="E8" s="6" t="s">
        <v>17</v>
      </c>
      <c r="F8" s="6">
        <v>11</v>
      </c>
      <c r="G8" s="6">
        <v>11119</v>
      </c>
      <c r="H8" s="7" t="s">
        <v>22</v>
      </c>
      <c r="I8" s="6" t="s">
        <v>17</v>
      </c>
      <c r="J8" s="6">
        <v>14</v>
      </c>
      <c r="K8" s="13" t="s">
        <v>1192</v>
      </c>
      <c r="L8" s="13" t="s">
        <v>1192</v>
      </c>
      <c r="M8" s="16" t="s">
        <v>7532</v>
      </c>
      <c r="O8" s="6">
        <v>6</v>
      </c>
      <c r="P8" s="13" t="str">
        <f t="shared" si="0"/>
        <v>BUENOS.AIRES</v>
      </c>
      <c r="Q8" s="6">
        <v>4</v>
      </c>
      <c r="R8" s="13" t="s">
        <v>5281</v>
      </c>
      <c r="T8">
        <v>4</v>
      </c>
      <c r="U8">
        <v>14</v>
      </c>
      <c r="V8" t="s">
        <v>1222</v>
      </c>
      <c r="W8">
        <v>1</v>
      </c>
      <c r="Y8" t="str">
        <f>Tabla4[[#This Row],[Muni_Desc]]&amp;Tabla4[[#This Row],[Columna1]]</f>
        <v>ALBERTIBUENOS AIRES</v>
      </c>
      <c r="Z8">
        <v>5</v>
      </c>
      <c r="AA8" t="s">
        <v>5282</v>
      </c>
      <c r="AB8">
        <v>2</v>
      </c>
      <c r="AC8" t="s">
        <v>1220</v>
      </c>
      <c r="AD8">
        <v>6</v>
      </c>
      <c r="AE8" t="s">
        <v>1190</v>
      </c>
      <c r="AG8">
        <v>6</v>
      </c>
      <c r="AH8" t="s">
        <v>7530</v>
      </c>
      <c r="AI8" t="str">
        <f>Tabla5[[#This Row],[Provincia]]&amp;Tabla5[[#This Row],[Depto]]</f>
        <v>628</v>
      </c>
      <c r="AJ8">
        <v>28</v>
      </c>
      <c r="AK8" t="s">
        <v>1257</v>
      </c>
      <c r="AN8">
        <v>6</v>
      </c>
      <c r="AO8">
        <v>595</v>
      </c>
      <c r="AP8">
        <v>1491</v>
      </c>
      <c r="AQ8" t="s">
        <v>1449</v>
      </c>
      <c r="AS8" s="41">
        <v>43344</v>
      </c>
      <c r="AT8" s="41">
        <v>43739</v>
      </c>
      <c r="AU8" t="s">
        <v>7615</v>
      </c>
    </row>
    <row r="9" spans="2:47" x14ac:dyDescent="0.25">
      <c r="B9" s="9" t="s">
        <v>12</v>
      </c>
      <c r="C9" s="9" t="s">
        <v>13</v>
      </c>
      <c r="E9" s="6" t="s">
        <v>17</v>
      </c>
      <c r="F9" s="6">
        <v>11</v>
      </c>
      <c r="G9" s="6">
        <v>11121</v>
      </c>
      <c r="H9" s="7" t="s">
        <v>23</v>
      </c>
      <c r="I9" s="6" t="s">
        <v>17</v>
      </c>
      <c r="J9" s="6">
        <v>18</v>
      </c>
      <c r="K9" s="13" t="s">
        <v>1193</v>
      </c>
      <c r="L9" s="13" t="s">
        <v>1193</v>
      </c>
      <c r="M9" s="16" t="s">
        <v>7533</v>
      </c>
      <c r="O9" s="6">
        <v>6</v>
      </c>
      <c r="P9" s="13" t="str">
        <f t="shared" si="0"/>
        <v>BUENOS.AIRES</v>
      </c>
      <c r="Q9" s="6">
        <v>5</v>
      </c>
      <c r="R9" s="13" t="s">
        <v>5282</v>
      </c>
      <c r="T9">
        <v>5</v>
      </c>
      <c r="U9">
        <v>18</v>
      </c>
      <c r="V9" t="s">
        <v>1223</v>
      </c>
      <c r="W9">
        <v>1</v>
      </c>
      <c r="Y9" t="str">
        <f>Tabla4[[#This Row],[Muni_Desc]]&amp;Tabla4[[#This Row],[Columna1]]</f>
        <v>BAHIA BLANCABUENOS AIRES</v>
      </c>
      <c r="Z9">
        <v>10</v>
      </c>
      <c r="AA9" t="s">
        <v>5287</v>
      </c>
      <c r="AB9">
        <v>2</v>
      </c>
      <c r="AC9" t="s">
        <v>1220</v>
      </c>
      <c r="AD9">
        <v>6</v>
      </c>
      <c r="AE9" t="s">
        <v>1190</v>
      </c>
      <c r="AG9">
        <v>6</v>
      </c>
      <c r="AH9" t="s">
        <v>7530</v>
      </c>
      <c r="AI9" t="str">
        <f>Tabla5[[#This Row],[Provincia]]&amp;Tabla5[[#This Row],[Depto]]</f>
        <v>635</v>
      </c>
      <c r="AJ9">
        <v>35</v>
      </c>
      <c r="AK9" t="s">
        <v>1258</v>
      </c>
      <c r="AN9">
        <v>6</v>
      </c>
      <c r="AO9">
        <v>49</v>
      </c>
      <c r="AP9">
        <v>723</v>
      </c>
      <c r="AQ9" t="s">
        <v>1730</v>
      </c>
    </row>
    <row r="10" spans="2:47" x14ac:dyDescent="0.25">
      <c r="B10" s="49">
        <v>1</v>
      </c>
      <c r="C10" s="10" t="s">
        <v>7521</v>
      </c>
      <c r="E10" s="6" t="s">
        <v>17</v>
      </c>
      <c r="F10" s="6">
        <v>11</v>
      </c>
      <c r="G10" s="6">
        <v>11129</v>
      </c>
      <c r="H10" s="7" t="s">
        <v>24</v>
      </c>
      <c r="I10" s="6" t="s">
        <v>17</v>
      </c>
      <c r="J10" s="6">
        <v>30</v>
      </c>
      <c r="K10" s="13" t="s">
        <v>1194</v>
      </c>
      <c r="L10" s="13" t="s">
        <v>7509</v>
      </c>
      <c r="M10" s="16" t="s">
        <v>7536</v>
      </c>
      <c r="O10" s="6">
        <v>6</v>
      </c>
      <c r="P10" s="13" t="str">
        <f t="shared" si="0"/>
        <v>BUENOS.AIRES</v>
      </c>
      <c r="Q10" s="6">
        <v>6</v>
      </c>
      <c r="R10" s="13" t="s">
        <v>5283</v>
      </c>
      <c r="T10">
        <v>6</v>
      </c>
      <c r="U10">
        <v>30</v>
      </c>
      <c r="V10" t="s">
        <v>1224</v>
      </c>
      <c r="W10">
        <v>1</v>
      </c>
      <c r="Y10" t="str">
        <f>Tabla4[[#This Row],[Muni_Desc]]&amp;Tabla4[[#This Row],[Columna1]]</f>
        <v>BARTOLOME MITREBUENOS AIRES</v>
      </c>
      <c r="Z10">
        <v>13</v>
      </c>
      <c r="AA10" t="s">
        <v>5290</v>
      </c>
      <c r="AB10">
        <v>2</v>
      </c>
      <c r="AC10" t="s">
        <v>1220</v>
      </c>
      <c r="AD10">
        <v>6</v>
      </c>
      <c r="AE10" t="s">
        <v>1190</v>
      </c>
      <c r="AG10">
        <v>6</v>
      </c>
      <c r="AH10" t="s">
        <v>7530</v>
      </c>
      <c r="AI10" t="str">
        <f>Tabla5[[#This Row],[Provincia]]&amp;Tabla5[[#This Row],[Depto]]</f>
        <v>642</v>
      </c>
      <c r="AJ10">
        <v>42</v>
      </c>
      <c r="AK10" t="s">
        <v>1259</v>
      </c>
      <c r="AN10">
        <v>6</v>
      </c>
      <c r="AO10">
        <v>434</v>
      </c>
      <c r="AP10">
        <v>1269</v>
      </c>
      <c r="AQ10" t="s">
        <v>2119</v>
      </c>
    </row>
    <row r="11" spans="2:47" x14ac:dyDescent="0.25">
      <c r="B11" s="49">
        <v>2</v>
      </c>
      <c r="C11" s="10" t="s">
        <v>7522</v>
      </c>
      <c r="E11" s="6" t="s">
        <v>17</v>
      </c>
      <c r="F11" s="6">
        <v>11</v>
      </c>
      <c r="G11" s="6">
        <v>11130</v>
      </c>
      <c r="H11" s="7" t="s">
        <v>25</v>
      </c>
      <c r="I11" s="6" t="s">
        <v>17</v>
      </c>
      <c r="J11" s="6">
        <v>38</v>
      </c>
      <c r="K11" s="13" t="s">
        <v>1195</v>
      </c>
      <c r="L11" s="13" t="s">
        <v>1195</v>
      </c>
      <c r="M11" s="16" t="s">
        <v>7538</v>
      </c>
      <c r="O11" s="6">
        <v>6</v>
      </c>
      <c r="P11" s="13" t="str">
        <f t="shared" si="0"/>
        <v>BUENOS.AIRES</v>
      </c>
      <c r="Q11" s="6">
        <v>2138</v>
      </c>
      <c r="R11" s="13" t="s">
        <v>5413</v>
      </c>
      <c r="T11">
        <v>7</v>
      </c>
      <c r="U11">
        <v>38</v>
      </c>
      <c r="V11" t="s">
        <v>1225</v>
      </c>
      <c r="W11">
        <v>1</v>
      </c>
      <c r="Y11" t="str">
        <f>Tabla4[[#This Row],[Muni_Desc]]&amp;Tabla4[[#This Row],[Columna1]]</f>
        <v>BERISSOBUENOS AIRES</v>
      </c>
      <c r="Z11">
        <v>16</v>
      </c>
      <c r="AA11" t="s">
        <v>5293</v>
      </c>
      <c r="AB11">
        <v>2</v>
      </c>
      <c r="AC11" t="s">
        <v>1220</v>
      </c>
      <c r="AD11">
        <v>6</v>
      </c>
      <c r="AE11" t="s">
        <v>1190</v>
      </c>
      <c r="AG11">
        <v>6</v>
      </c>
      <c r="AH11" t="s">
        <v>7530</v>
      </c>
      <c r="AI11" t="str">
        <f>Tabla5[[#This Row],[Provincia]]&amp;Tabla5[[#This Row],[Depto]]</f>
        <v>649</v>
      </c>
      <c r="AJ11">
        <v>49</v>
      </c>
      <c r="AK11" t="s">
        <v>1260</v>
      </c>
      <c r="AN11">
        <v>54</v>
      </c>
      <c r="AO11">
        <v>119</v>
      </c>
      <c r="AP11">
        <v>6586</v>
      </c>
      <c r="AQ11" t="s">
        <v>1384</v>
      </c>
    </row>
    <row r="12" spans="2:47" x14ac:dyDescent="0.25">
      <c r="E12" s="6" t="s">
        <v>17</v>
      </c>
      <c r="F12" s="6">
        <v>11</v>
      </c>
      <c r="G12" s="6">
        <v>11211</v>
      </c>
      <c r="H12" s="7" t="s">
        <v>26</v>
      </c>
      <c r="I12" s="6" t="s">
        <v>17</v>
      </c>
      <c r="J12" s="6">
        <v>46</v>
      </c>
      <c r="K12" s="13" t="s">
        <v>1196</v>
      </c>
      <c r="L12" s="13" t="s">
        <v>7510</v>
      </c>
      <c r="M12" s="16" t="s">
        <v>7542</v>
      </c>
      <c r="O12" s="6">
        <v>6</v>
      </c>
      <c r="P12" s="13" t="str">
        <f t="shared" si="0"/>
        <v>BUENOS.AIRES</v>
      </c>
      <c r="Q12" s="6">
        <v>7</v>
      </c>
      <c r="R12" s="13" t="s">
        <v>5284</v>
      </c>
      <c r="T12">
        <v>8</v>
      </c>
      <c r="U12">
        <v>46</v>
      </c>
      <c r="V12" t="s">
        <v>1226</v>
      </c>
      <c r="W12">
        <v>1</v>
      </c>
      <c r="Y12" t="str">
        <f>Tabla4[[#This Row],[Muni_Desc]]&amp;Tabla4[[#This Row],[Columna1]]</f>
        <v>BOLIVARBUENOS AIRES</v>
      </c>
      <c r="Z12">
        <v>17</v>
      </c>
      <c r="AA12" t="s">
        <v>5294</v>
      </c>
      <c r="AB12">
        <v>2</v>
      </c>
      <c r="AC12" t="s">
        <v>1220</v>
      </c>
      <c r="AD12">
        <v>6</v>
      </c>
      <c r="AE12" t="s">
        <v>1190</v>
      </c>
      <c r="AG12">
        <v>6</v>
      </c>
      <c r="AH12" t="s">
        <v>7530</v>
      </c>
      <c r="AI12" t="str">
        <f>Tabla5[[#This Row],[Provincia]]&amp;Tabla5[[#This Row],[Depto]]</f>
        <v>656</v>
      </c>
      <c r="AJ12">
        <v>56</v>
      </c>
      <c r="AK12" t="s">
        <v>1261</v>
      </c>
      <c r="AN12">
        <v>6</v>
      </c>
      <c r="AO12">
        <v>861</v>
      </c>
      <c r="AP12">
        <v>1872</v>
      </c>
      <c r="AQ12" t="s">
        <v>1384</v>
      </c>
    </row>
    <row r="13" spans="2:47" x14ac:dyDescent="0.25">
      <c r="B13" s="486" t="s">
        <v>1177</v>
      </c>
      <c r="C13" s="487"/>
      <c r="E13" s="6" t="s">
        <v>17</v>
      </c>
      <c r="F13" s="6">
        <v>11</v>
      </c>
      <c r="G13" s="6">
        <v>11291</v>
      </c>
      <c r="H13" s="7" t="s">
        <v>27</v>
      </c>
      <c r="I13" s="6" t="s">
        <v>17</v>
      </c>
      <c r="J13" s="6">
        <v>50</v>
      </c>
      <c r="K13" s="13" t="s">
        <v>1197</v>
      </c>
      <c r="L13" s="13" t="s">
        <v>1197</v>
      </c>
      <c r="M13" s="16" t="s">
        <v>7543</v>
      </c>
      <c r="O13" s="6">
        <v>6</v>
      </c>
      <c r="P13" s="13" t="str">
        <f t="shared" si="0"/>
        <v>BUENOS.AIRES</v>
      </c>
      <c r="Q13" s="6">
        <v>8</v>
      </c>
      <c r="R13" s="13" t="s">
        <v>5285</v>
      </c>
      <c r="T13">
        <v>9</v>
      </c>
      <c r="U13">
        <v>50</v>
      </c>
      <c r="V13" t="s">
        <v>1227</v>
      </c>
      <c r="W13">
        <v>1</v>
      </c>
      <c r="Y13" t="str">
        <f>Tabla4[[#This Row],[Muni_Desc]]&amp;Tabla4[[#This Row],[Columna1]]</f>
        <v>BRAGADOBUENOS AIRES</v>
      </c>
      <c r="Z13">
        <v>18</v>
      </c>
      <c r="AA13" t="s">
        <v>5295</v>
      </c>
      <c r="AB13">
        <v>2</v>
      </c>
      <c r="AC13" t="s">
        <v>1220</v>
      </c>
      <c r="AD13">
        <v>6</v>
      </c>
      <c r="AE13" t="s">
        <v>1190</v>
      </c>
      <c r="AG13">
        <v>6</v>
      </c>
      <c r="AH13" t="s">
        <v>7530</v>
      </c>
      <c r="AI13" t="str">
        <f>Tabla5[[#This Row],[Provincia]]&amp;Tabla5[[#This Row],[Depto]]</f>
        <v>663</v>
      </c>
      <c r="AJ13">
        <v>63</v>
      </c>
      <c r="AK13" t="s">
        <v>1262</v>
      </c>
      <c r="AN13">
        <v>42</v>
      </c>
      <c r="AO13">
        <v>112</v>
      </c>
      <c r="AP13">
        <v>5419</v>
      </c>
      <c r="AQ13" t="s">
        <v>1384</v>
      </c>
    </row>
    <row r="14" spans="2:47" ht="33.75" x14ac:dyDescent="0.25">
      <c r="B14" s="9" t="s">
        <v>12</v>
      </c>
      <c r="C14" s="9" t="s">
        <v>13</v>
      </c>
      <c r="E14" s="6" t="s">
        <v>17</v>
      </c>
      <c r="F14" s="6">
        <v>11</v>
      </c>
      <c r="G14" s="6">
        <v>11299</v>
      </c>
      <c r="H14" s="7" t="s">
        <v>28</v>
      </c>
      <c r="I14" s="6" t="s">
        <v>17</v>
      </c>
      <c r="J14" s="6">
        <v>66</v>
      </c>
      <c r="K14" s="13" t="s">
        <v>1198</v>
      </c>
      <c r="L14" s="13" t="s">
        <v>1198</v>
      </c>
      <c r="M14" s="16" t="s">
        <v>7547</v>
      </c>
      <c r="O14" s="6">
        <v>6</v>
      </c>
      <c r="P14" s="13" t="str">
        <f t="shared" si="0"/>
        <v>BUENOS.AIRES</v>
      </c>
      <c r="Q14" s="6">
        <v>9</v>
      </c>
      <c r="R14" s="13" t="s">
        <v>5286</v>
      </c>
      <c r="T14">
        <v>10</v>
      </c>
      <c r="U14">
        <v>66</v>
      </c>
      <c r="V14" t="s">
        <v>1228</v>
      </c>
      <c r="W14">
        <v>1</v>
      </c>
      <c r="Y14" t="str">
        <f>Tabla4[[#This Row],[Muni_Desc]]&amp;Tabla4[[#This Row],[Columna1]]</f>
        <v>CAÑUELASBUENOS AIRES</v>
      </c>
      <c r="Z14">
        <v>26</v>
      </c>
      <c r="AA14" t="s">
        <v>5303</v>
      </c>
      <c r="AB14">
        <v>2</v>
      </c>
      <c r="AC14" t="s">
        <v>1220</v>
      </c>
      <c r="AD14">
        <v>6</v>
      </c>
      <c r="AE14" t="s">
        <v>1190</v>
      </c>
      <c r="AG14">
        <v>6</v>
      </c>
      <c r="AH14" t="s">
        <v>7530</v>
      </c>
      <c r="AI14" t="str">
        <f>Tabla5[[#This Row],[Provincia]]&amp;Tabla5[[#This Row],[Depto]]</f>
        <v>670</v>
      </c>
      <c r="AJ14">
        <v>70</v>
      </c>
      <c r="AK14" t="s">
        <v>1263</v>
      </c>
      <c r="AN14">
        <v>50</v>
      </c>
      <c r="AO14">
        <v>105</v>
      </c>
      <c r="AP14">
        <v>5990</v>
      </c>
      <c r="AQ14" t="s">
        <v>1384</v>
      </c>
    </row>
    <row r="15" spans="2:47" x14ac:dyDescent="0.25">
      <c r="B15" s="49">
        <v>1</v>
      </c>
      <c r="C15" s="10" t="s">
        <v>7564</v>
      </c>
      <c r="E15" s="6" t="s">
        <v>17</v>
      </c>
      <c r="F15" s="6">
        <v>11</v>
      </c>
      <c r="G15" s="6">
        <v>11310</v>
      </c>
      <c r="H15" s="7" t="s">
        <v>29</v>
      </c>
      <c r="I15" s="6" t="s">
        <v>17</v>
      </c>
      <c r="J15" s="6">
        <v>70</v>
      </c>
      <c r="K15" s="13" t="s">
        <v>1199</v>
      </c>
      <c r="L15" s="13" t="s">
        <v>7511</v>
      </c>
      <c r="M15" s="16" t="s">
        <v>7548</v>
      </c>
      <c r="O15" s="6">
        <v>6</v>
      </c>
      <c r="P15" s="13" t="str">
        <f t="shared" si="0"/>
        <v>BUENOS.AIRES</v>
      </c>
      <c r="Q15" s="6">
        <v>10</v>
      </c>
      <c r="R15" s="13" t="s">
        <v>5287</v>
      </c>
      <c r="T15">
        <v>11</v>
      </c>
      <c r="U15">
        <v>70</v>
      </c>
      <c r="V15" t="s">
        <v>1229</v>
      </c>
      <c r="W15">
        <v>1</v>
      </c>
      <c r="Y15" t="str">
        <f>Tabla4[[#This Row],[Muni_Desc]]&amp;Tabla4[[#This Row],[Columna1]]</f>
        <v>CARLOS CASARESBUENOS AIRES</v>
      </c>
      <c r="Z15">
        <v>22</v>
      </c>
      <c r="AA15" t="s">
        <v>5299</v>
      </c>
      <c r="AB15">
        <v>2</v>
      </c>
      <c r="AC15" t="s">
        <v>1220</v>
      </c>
      <c r="AD15">
        <v>6</v>
      </c>
      <c r="AE15" t="s">
        <v>1190</v>
      </c>
      <c r="AG15">
        <v>6</v>
      </c>
      <c r="AH15" t="s">
        <v>7530</v>
      </c>
      <c r="AI15" t="str">
        <f>Tabla5[[#This Row],[Provincia]]&amp;Tabla5[[#This Row],[Depto]]</f>
        <v>677</v>
      </c>
      <c r="AJ15">
        <v>77</v>
      </c>
      <c r="AK15" t="s">
        <v>1264</v>
      </c>
      <c r="AN15">
        <v>26</v>
      </c>
      <c r="AO15">
        <v>21</v>
      </c>
      <c r="AP15">
        <v>10294</v>
      </c>
      <c r="AQ15" t="s">
        <v>3430</v>
      </c>
    </row>
    <row r="16" spans="2:47" x14ac:dyDescent="0.25">
      <c r="B16" s="49">
        <v>2</v>
      </c>
      <c r="C16" s="10" t="s">
        <v>7565</v>
      </c>
      <c r="E16" s="6" t="s">
        <v>17</v>
      </c>
      <c r="F16" s="6">
        <v>11</v>
      </c>
      <c r="G16" s="6">
        <v>11321</v>
      </c>
      <c r="H16" s="7" t="s">
        <v>30</v>
      </c>
      <c r="I16" s="6" t="s">
        <v>17</v>
      </c>
      <c r="J16" s="6">
        <v>74</v>
      </c>
      <c r="K16" s="13" t="s">
        <v>1200</v>
      </c>
      <c r="L16" s="13" t="s">
        <v>7512</v>
      </c>
      <c r="M16" s="16" t="s">
        <v>7549</v>
      </c>
      <c r="O16" s="6">
        <v>6</v>
      </c>
      <c r="P16" s="13" t="str">
        <f t="shared" si="0"/>
        <v>BUENOS.AIRES</v>
      </c>
      <c r="Q16" s="6">
        <v>11</v>
      </c>
      <c r="R16" s="13" t="s">
        <v>5288</v>
      </c>
      <c r="T16">
        <v>12</v>
      </c>
      <c r="U16">
        <v>74</v>
      </c>
      <c r="V16" t="s">
        <v>1230</v>
      </c>
      <c r="W16">
        <v>1</v>
      </c>
      <c r="Y16" t="str">
        <f>Tabla4[[#This Row],[Muni_Desc]]&amp;Tabla4[[#This Row],[Columna1]]</f>
        <v>CARLOS TEJEDORBUENOS AIRES</v>
      </c>
      <c r="Z16">
        <v>23</v>
      </c>
      <c r="AA16" t="s">
        <v>5300</v>
      </c>
      <c r="AB16">
        <v>2</v>
      </c>
      <c r="AC16" t="s">
        <v>1220</v>
      </c>
      <c r="AD16">
        <v>6</v>
      </c>
      <c r="AE16" t="s">
        <v>1190</v>
      </c>
      <c r="AG16">
        <v>6</v>
      </c>
      <c r="AH16" t="s">
        <v>7530</v>
      </c>
      <c r="AI16" t="str">
        <f>Tabla5[[#This Row],[Provincia]]&amp;Tabla5[[#This Row],[Depto]]</f>
        <v>684</v>
      </c>
      <c r="AJ16">
        <v>84</v>
      </c>
      <c r="AK16" t="s">
        <v>1265</v>
      </c>
      <c r="AN16">
        <v>78</v>
      </c>
      <c r="AO16">
        <v>21</v>
      </c>
      <c r="AP16">
        <v>8227</v>
      </c>
      <c r="AQ16" t="s">
        <v>4645</v>
      </c>
    </row>
    <row r="17" spans="2:43" ht="33.75" x14ac:dyDescent="0.25">
      <c r="E17" s="6" t="s">
        <v>17</v>
      </c>
      <c r="F17" s="6">
        <v>11</v>
      </c>
      <c r="G17" s="6">
        <v>11329</v>
      </c>
      <c r="H17" s="7" t="s">
        <v>31</v>
      </c>
      <c r="I17" s="6" t="s">
        <v>17</v>
      </c>
      <c r="J17" s="6">
        <v>82</v>
      </c>
      <c r="K17" s="13" t="s">
        <v>1201</v>
      </c>
      <c r="L17" s="13" t="s">
        <v>7513</v>
      </c>
      <c r="M17" s="16" t="s">
        <v>7551</v>
      </c>
      <c r="O17" s="6">
        <v>6</v>
      </c>
      <c r="P17" s="13" t="str">
        <f t="shared" si="0"/>
        <v>BUENOS.AIRES</v>
      </c>
      <c r="Q17" s="6">
        <v>12</v>
      </c>
      <c r="R17" s="13" t="s">
        <v>5289</v>
      </c>
      <c r="T17">
        <v>13</v>
      </c>
      <c r="U17">
        <v>82</v>
      </c>
      <c r="V17" t="s">
        <v>1231</v>
      </c>
      <c r="W17">
        <v>1</v>
      </c>
      <c r="Y17" t="str">
        <f>Tabla4[[#This Row],[Muni_Desc]]&amp;Tabla4[[#This Row],[Columna1]]</f>
        <v>CASTELLIBUENOS AIRES</v>
      </c>
      <c r="Z17">
        <v>25</v>
      </c>
      <c r="AA17" t="s">
        <v>5302</v>
      </c>
      <c r="AB17">
        <v>2</v>
      </c>
      <c r="AC17" t="s">
        <v>1220</v>
      </c>
      <c r="AD17">
        <v>6</v>
      </c>
      <c r="AE17" t="s">
        <v>1190</v>
      </c>
      <c r="AG17">
        <v>6</v>
      </c>
      <c r="AH17" t="s">
        <v>7530</v>
      </c>
      <c r="AI17" t="str">
        <f>Tabla5[[#This Row],[Provincia]]&amp;Tabla5[[#This Row],[Depto]]</f>
        <v>691</v>
      </c>
      <c r="AJ17">
        <v>91</v>
      </c>
      <c r="AK17" t="s">
        <v>1266</v>
      </c>
      <c r="AN17">
        <v>50</v>
      </c>
      <c r="AO17">
        <v>56</v>
      </c>
      <c r="AP17">
        <v>5889</v>
      </c>
      <c r="AQ17" t="s">
        <v>4001</v>
      </c>
    </row>
    <row r="18" spans="2:43" ht="22.5" x14ac:dyDescent="0.25">
      <c r="B18" s="486" t="s">
        <v>7620</v>
      </c>
      <c r="C18" s="487"/>
      <c r="E18" s="6" t="s">
        <v>17</v>
      </c>
      <c r="F18" s="6">
        <v>11</v>
      </c>
      <c r="G18" s="6">
        <v>11331</v>
      </c>
      <c r="H18" s="7" t="s">
        <v>32</v>
      </c>
      <c r="I18" s="6" t="s">
        <v>17</v>
      </c>
      <c r="J18" s="6">
        <v>86</v>
      </c>
      <c r="K18" s="13" t="s">
        <v>1202</v>
      </c>
      <c r="L18" s="13" t="s">
        <v>7514</v>
      </c>
      <c r="M18" s="16" t="s">
        <v>7552</v>
      </c>
      <c r="O18" s="6">
        <v>6</v>
      </c>
      <c r="P18" s="13" t="str">
        <f t="shared" si="0"/>
        <v>BUENOS.AIRES</v>
      </c>
      <c r="Q18" s="6">
        <v>13</v>
      </c>
      <c r="R18" s="13" t="s">
        <v>5290</v>
      </c>
      <c r="T18">
        <v>14</v>
      </c>
      <c r="U18">
        <v>86</v>
      </c>
      <c r="V18" t="s">
        <v>1232</v>
      </c>
      <c r="W18">
        <v>1</v>
      </c>
      <c r="Y18" t="str">
        <f>Tabla4[[#This Row],[Muni_Desc]]&amp;Tabla4[[#This Row],[Columna1]]</f>
        <v>CHACABUCOBUENOS AIRES</v>
      </c>
      <c r="Z18">
        <v>27</v>
      </c>
      <c r="AA18" t="s">
        <v>5304</v>
      </c>
      <c r="AB18">
        <v>2</v>
      </c>
      <c r="AC18" t="s">
        <v>1220</v>
      </c>
      <c r="AD18">
        <v>6</v>
      </c>
      <c r="AE18" t="s">
        <v>1190</v>
      </c>
      <c r="AG18">
        <v>6</v>
      </c>
      <c r="AH18" t="s">
        <v>7530</v>
      </c>
      <c r="AI18" t="str">
        <f>Tabla5[[#This Row],[Provincia]]&amp;Tabla5[[#This Row],[Depto]]</f>
        <v>698</v>
      </c>
      <c r="AJ18">
        <v>98</v>
      </c>
      <c r="AK18" t="s">
        <v>1267</v>
      </c>
      <c r="AN18">
        <v>6</v>
      </c>
      <c r="AO18">
        <v>833</v>
      </c>
      <c r="AP18">
        <v>1818</v>
      </c>
      <c r="AQ18" t="s">
        <v>2512</v>
      </c>
    </row>
    <row r="19" spans="2:43" x14ac:dyDescent="0.25">
      <c r="B19" s="9" t="s">
        <v>12</v>
      </c>
      <c r="C19" s="9" t="s">
        <v>13</v>
      </c>
      <c r="E19" s="6" t="s">
        <v>17</v>
      </c>
      <c r="F19" s="6">
        <v>11</v>
      </c>
      <c r="G19" s="6">
        <v>11341</v>
      </c>
      <c r="H19" s="7" t="s">
        <v>33</v>
      </c>
      <c r="I19" s="6" t="s">
        <v>17</v>
      </c>
      <c r="J19" s="6">
        <v>90</v>
      </c>
      <c r="K19" s="13" t="s">
        <v>1203</v>
      </c>
      <c r="L19" s="13" t="s">
        <v>1203</v>
      </c>
      <c r="M19" s="16" t="s">
        <v>7553</v>
      </c>
      <c r="O19" s="6">
        <v>6</v>
      </c>
      <c r="P19" s="13" t="str">
        <f t="shared" si="0"/>
        <v>BUENOS.AIRES</v>
      </c>
      <c r="Q19" s="6">
        <v>14</v>
      </c>
      <c r="R19" s="13" t="s">
        <v>5291</v>
      </c>
      <c r="T19">
        <v>15</v>
      </c>
      <c r="U19">
        <v>90</v>
      </c>
      <c r="V19" t="s">
        <v>1233</v>
      </c>
      <c r="W19">
        <v>1</v>
      </c>
      <c r="Y19" t="str">
        <f>Tabla4[[#This Row],[Muni_Desc]]&amp;Tabla4[[#This Row],[Columna1]]</f>
        <v>CHASCOMUSBUENOS AIRES</v>
      </c>
      <c r="Z19">
        <v>28</v>
      </c>
      <c r="AA19" t="s">
        <v>5305</v>
      </c>
      <c r="AB19">
        <v>2</v>
      </c>
      <c r="AC19" t="s">
        <v>1220</v>
      </c>
      <c r="AD19">
        <v>6</v>
      </c>
      <c r="AE19" t="s">
        <v>1190</v>
      </c>
      <c r="AG19">
        <v>6</v>
      </c>
      <c r="AH19" t="s">
        <v>7530</v>
      </c>
      <c r="AI19" t="str">
        <f>Tabla5[[#This Row],[Provincia]]&amp;Tabla5[[#This Row],[Depto]]</f>
        <v>6105</v>
      </c>
      <c r="AJ19">
        <v>105</v>
      </c>
      <c r="AK19" t="s">
        <v>1268</v>
      </c>
      <c r="AN19">
        <v>90</v>
      </c>
      <c r="AO19">
        <v>7</v>
      </c>
      <c r="AP19">
        <v>9608</v>
      </c>
      <c r="AQ19" t="s">
        <v>5190</v>
      </c>
    </row>
    <row r="20" spans="2:43" x14ac:dyDescent="0.25">
      <c r="B20" s="6">
        <v>1</v>
      </c>
      <c r="C20" s="10" t="s">
        <v>7621</v>
      </c>
      <c r="E20" s="6" t="s">
        <v>17</v>
      </c>
      <c r="F20" s="6">
        <v>11</v>
      </c>
      <c r="G20" s="6">
        <v>11342</v>
      </c>
      <c r="H20" s="7" t="s">
        <v>34</v>
      </c>
      <c r="I20" s="6" t="s">
        <v>17</v>
      </c>
      <c r="J20" s="6">
        <v>22</v>
      </c>
      <c r="K20" s="13" t="s">
        <v>1204</v>
      </c>
      <c r="L20" s="13" t="s">
        <v>1204</v>
      </c>
      <c r="M20" s="16" t="s">
        <v>7534</v>
      </c>
      <c r="O20" s="6">
        <v>6</v>
      </c>
      <c r="P20" s="13" t="str">
        <f t="shared" si="0"/>
        <v>BUENOS.AIRES</v>
      </c>
      <c r="Q20" s="6">
        <v>15</v>
      </c>
      <c r="R20" s="13" t="s">
        <v>5292</v>
      </c>
      <c r="T20">
        <v>16</v>
      </c>
      <c r="U20">
        <v>22</v>
      </c>
      <c r="V20" t="s">
        <v>1234</v>
      </c>
      <c r="W20">
        <v>1</v>
      </c>
      <c r="Y20" t="str">
        <f>Tabla4[[#This Row],[Muni_Desc]]&amp;Tabla4[[#This Row],[Columna1]]</f>
        <v>CHIVILCOYBUENOS AIRES</v>
      </c>
      <c r="Z20">
        <v>29</v>
      </c>
      <c r="AA20" t="s">
        <v>5306</v>
      </c>
      <c r="AB20">
        <v>2</v>
      </c>
      <c r="AC20" t="s">
        <v>1220</v>
      </c>
      <c r="AD20">
        <v>6</v>
      </c>
      <c r="AE20" t="s">
        <v>1190</v>
      </c>
      <c r="AG20">
        <v>6</v>
      </c>
      <c r="AH20" t="s">
        <v>7530</v>
      </c>
      <c r="AI20" t="str">
        <f>Tabla5[[#This Row],[Provincia]]&amp;Tabla5[[#This Row],[Depto]]</f>
        <v>6112</v>
      </c>
      <c r="AJ20">
        <v>112</v>
      </c>
      <c r="AK20" t="s">
        <v>1269</v>
      </c>
      <c r="AN20">
        <v>6</v>
      </c>
      <c r="AO20">
        <v>259</v>
      </c>
      <c r="AP20">
        <v>1011</v>
      </c>
      <c r="AQ20" t="s">
        <v>1926</v>
      </c>
    </row>
    <row r="21" spans="2:43" x14ac:dyDescent="0.25">
      <c r="B21" s="6">
        <v>2</v>
      </c>
      <c r="C21" s="10" t="s">
        <v>7622</v>
      </c>
      <c r="E21" s="6" t="s">
        <v>17</v>
      </c>
      <c r="F21" s="6">
        <v>11</v>
      </c>
      <c r="G21" s="6">
        <v>11400</v>
      </c>
      <c r="H21" s="7" t="s">
        <v>35</v>
      </c>
      <c r="I21" s="6" t="s">
        <v>17</v>
      </c>
      <c r="J21" s="6">
        <v>26</v>
      </c>
      <c r="K21" s="13" t="s">
        <v>1205</v>
      </c>
      <c r="L21" s="13" t="s">
        <v>1205</v>
      </c>
      <c r="M21" s="16" t="s">
        <v>7535</v>
      </c>
      <c r="O21" s="6">
        <v>6</v>
      </c>
      <c r="P21" s="13" t="str">
        <f t="shared" si="0"/>
        <v>BUENOS.AIRES</v>
      </c>
      <c r="Q21" s="6">
        <v>16</v>
      </c>
      <c r="R21" s="13" t="s">
        <v>5293</v>
      </c>
      <c r="T21">
        <v>17</v>
      </c>
      <c r="U21">
        <v>26</v>
      </c>
      <c r="V21" t="s">
        <v>1235</v>
      </c>
      <c r="W21">
        <v>1</v>
      </c>
      <c r="Y21" t="str">
        <f>Tabla4[[#This Row],[Muni_Desc]]&amp;Tabla4[[#This Row],[Columna1]]</f>
        <v>CORONEL BRANDSENBUENOS AIRES</v>
      </c>
      <c r="Z21">
        <v>19</v>
      </c>
      <c r="AA21" t="s">
        <v>5296</v>
      </c>
      <c r="AB21">
        <v>2</v>
      </c>
      <c r="AC21" t="s">
        <v>1220</v>
      </c>
      <c r="AD21">
        <v>6</v>
      </c>
      <c r="AE21" t="s">
        <v>1190</v>
      </c>
      <c r="AG21">
        <v>6</v>
      </c>
      <c r="AH21" t="s">
        <v>7530</v>
      </c>
      <c r="AI21" t="str">
        <f>Tabla5[[#This Row],[Provincia]]&amp;Tabla5[[#This Row],[Depto]]</f>
        <v>6119</v>
      </c>
      <c r="AJ21">
        <v>119</v>
      </c>
      <c r="AK21" t="s">
        <v>1270</v>
      </c>
      <c r="AN21">
        <v>70</v>
      </c>
      <c r="AO21">
        <v>63</v>
      </c>
      <c r="AP21">
        <v>7675</v>
      </c>
      <c r="AQ21" t="s">
        <v>1342</v>
      </c>
    </row>
    <row r="22" spans="2:43" x14ac:dyDescent="0.25">
      <c r="B22" s="6">
        <v>3</v>
      </c>
      <c r="C22" s="10" t="s">
        <v>7623</v>
      </c>
      <c r="E22" s="6" t="s">
        <v>17</v>
      </c>
      <c r="F22" s="6">
        <v>11</v>
      </c>
      <c r="G22" s="6">
        <v>11501</v>
      </c>
      <c r="H22" s="7" t="s">
        <v>36</v>
      </c>
      <c r="I22" s="6" t="s">
        <v>17</v>
      </c>
      <c r="J22" s="6">
        <v>34</v>
      </c>
      <c r="K22" s="13" t="s">
        <v>1206</v>
      </c>
      <c r="L22" s="13" t="s">
        <v>1206</v>
      </c>
      <c r="M22" s="16" t="s">
        <v>7537</v>
      </c>
      <c r="O22" s="6">
        <v>6</v>
      </c>
      <c r="P22" s="13" t="str">
        <f t="shared" si="0"/>
        <v>BUENOS.AIRES</v>
      </c>
      <c r="Q22" s="6">
        <v>17</v>
      </c>
      <c r="R22" s="13" t="s">
        <v>5294</v>
      </c>
      <c r="T22">
        <v>18</v>
      </c>
      <c r="U22">
        <v>34</v>
      </c>
      <c r="V22" t="s">
        <v>1236</v>
      </c>
      <c r="W22">
        <v>1</v>
      </c>
      <c r="Y22" t="str">
        <f>Tabla4[[#This Row],[Muni_Desc]]&amp;Tabla4[[#This Row],[Columna1]]</f>
        <v>CORONEL DORREGOBUENOS AIRES</v>
      </c>
      <c r="Z22">
        <v>32</v>
      </c>
      <c r="AA22" t="s">
        <v>5309</v>
      </c>
      <c r="AB22">
        <v>2</v>
      </c>
      <c r="AC22" t="s">
        <v>1220</v>
      </c>
      <c r="AD22">
        <v>6</v>
      </c>
      <c r="AE22" t="s">
        <v>1190</v>
      </c>
      <c r="AG22">
        <v>6</v>
      </c>
      <c r="AH22" t="s">
        <v>7530</v>
      </c>
      <c r="AI22" t="str">
        <f>Tabla5[[#This Row],[Provincia]]&amp;Tabla5[[#This Row],[Depto]]</f>
        <v>6126</v>
      </c>
      <c r="AJ22">
        <v>126</v>
      </c>
      <c r="AK22" t="s">
        <v>1271</v>
      </c>
      <c r="AN22">
        <v>6</v>
      </c>
      <c r="AO22">
        <v>595</v>
      </c>
      <c r="AP22">
        <v>1497</v>
      </c>
      <c r="AQ22" t="s">
        <v>1342</v>
      </c>
    </row>
    <row r="23" spans="2:43" ht="22.5" x14ac:dyDescent="0.25">
      <c r="B23" s="6">
        <v>4</v>
      </c>
      <c r="C23" s="10" t="s">
        <v>7625</v>
      </c>
      <c r="E23" s="6" t="s">
        <v>17</v>
      </c>
      <c r="F23" s="6">
        <v>11</v>
      </c>
      <c r="G23" s="6">
        <v>11509</v>
      </c>
      <c r="H23" s="7" t="s">
        <v>37</v>
      </c>
      <c r="I23" s="6" t="s">
        <v>17</v>
      </c>
      <c r="J23" s="6">
        <v>42</v>
      </c>
      <c r="K23" s="13" t="s">
        <v>1207</v>
      </c>
      <c r="L23" s="13" t="s">
        <v>7515</v>
      </c>
      <c r="M23" s="16" t="s">
        <v>7539</v>
      </c>
      <c r="O23" s="6">
        <v>6</v>
      </c>
      <c r="P23" s="13" t="str">
        <f t="shared" si="0"/>
        <v>BUENOS.AIRES</v>
      </c>
      <c r="Q23" s="6">
        <v>18</v>
      </c>
      <c r="R23" s="13" t="s">
        <v>5295</v>
      </c>
      <c r="T23">
        <v>19</v>
      </c>
      <c r="U23">
        <v>42</v>
      </c>
      <c r="V23" t="s">
        <v>1237</v>
      </c>
      <c r="W23">
        <v>1</v>
      </c>
      <c r="Y23" t="str">
        <f>Tabla4[[#This Row],[Muni_Desc]]&amp;Tabla4[[#This Row],[Columna1]]</f>
        <v>CORONEL PRINGLESBUENOS AIRES</v>
      </c>
      <c r="Z23">
        <v>33</v>
      </c>
      <c r="AA23" t="s">
        <v>5310</v>
      </c>
      <c r="AB23">
        <v>2</v>
      </c>
      <c r="AC23" t="s">
        <v>1220</v>
      </c>
      <c r="AD23">
        <v>6</v>
      </c>
      <c r="AE23" t="s">
        <v>1190</v>
      </c>
      <c r="AG23">
        <v>6</v>
      </c>
      <c r="AH23" t="s">
        <v>7530</v>
      </c>
      <c r="AI23" t="str">
        <f>Tabla5[[#This Row],[Provincia]]&amp;Tabla5[[#This Row],[Depto]]</f>
        <v>6133</v>
      </c>
      <c r="AJ23">
        <v>133</v>
      </c>
      <c r="AK23" t="s">
        <v>1272</v>
      </c>
      <c r="AN23">
        <v>54</v>
      </c>
      <c r="AO23">
        <v>42</v>
      </c>
      <c r="AP23">
        <v>6457</v>
      </c>
      <c r="AQ23" t="s">
        <v>1342</v>
      </c>
    </row>
    <row r="24" spans="2:43" x14ac:dyDescent="0.25">
      <c r="B24" s="6">
        <v>5</v>
      </c>
      <c r="C24" s="10" t="s">
        <v>7624</v>
      </c>
      <c r="E24" s="6" t="s">
        <v>17</v>
      </c>
      <c r="F24" s="6">
        <v>11</v>
      </c>
      <c r="G24" s="6">
        <v>11911</v>
      </c>
      <c r="H24" s="7" t="s">
        <v>38</v>
      </c>
      <c r="I24" s="6" t="s">
        <v>17</v>
      </c>
      <c r="J24" s="6">
        <v>54</v>
      </c>
      <c r="K24" s="13" t="s">
        <v>1208</v>
      </c>
      <c r="L24" s="13" t="s">
        <v>1208</v>
      </c>
      <c r="M24" s="16" t="s">
        <v>7544</v>
      </c>
      <c r="O24" s="6">
        <v>6</v>
      </c>
      <c r="P24" s="13" t="str">
        <f t="shared" si="0"/>
        <v>BUENOS.AIRES</v>
      </c>
      <c r="Q24" s="6">
        <v>20</v>
      </c>
      <c r="R24" s="13" t="s">
        <v>5297</v>
      </c>
      <c r="T24">
        <v>20</v>
      </c>
      <c r="U24">
        <v>54</v>
      </c>
      <c r="V24" t="s">
        <v>1238</v>
      </c>
      <c r="W24">
        <v>1</v>
      </c>
      <c r="Y24" t="str">
        <f>Tabla4[[#This Row],[Muni_Desc]]&amp;Tabla4[[#This Row],[Columna1]]</f>
        <v>CORONEL ROSALESBUENOS AIRES</v>
      </c>
      <c r="Z24">
        <v>31</v>
      </c>
      <c r="AA24" t="s">
        <v>5308</v>
      </c>
      <c r="AB24">
        <v>2</v>
      </c>
      <c r="AC24" t="s">
        <v>1220</v>
      </c>
      <c r="AD24">
        <v>6</v>
      </c>
      <c r="AE24" t="s">
        <v>1190</v>
      </c>
      <c r="AG24">
        <v>6</v>
      </c>
      <c r="AH24" t="s">
        <v>7530</v>
      </c>
      <c r="AI24" t="str">
        <f>Tabla5[[#This Row],[Provincia]]&amp;Tabla5[[#This Row],[Depto]]</f>
        <v>6140</v>
      </c>
      <c r="AJ24">
        <v>140</v>
      </c>
      <c r="AK24" t="s">
        <v>1273</v>
      </c>
      <c r="AN24">
        <v>54</v>
      </c>
      <c r="AO24">
        <v>42</v>
      </c>
      <c r="AP24">
        <v>6458</v>
      </c>
      <c r="AQ24" t="s">
        <v>4131</v>
      </c>
    </row>
    <row r="25" spans="2:43" x14ac:dyDescent="0.25">
      <c r="E25" s="6" t="s">
        <v>17</v>
      </c>
      <c r="F25" s="6">
        <v>11</v>
      </c>
      <c r="G25" s="6">
        <v>11912</v>
      </c>
      <c r="H25" s="7" t="s">
        <v>39</v>
      </c>
      <c r="I25" s="6" t="s">
        <v>17</v>
      </c>
      <c r="J25" s="6">
        <v>58</v>
      </c>
      <c r="K25" s="13" t="s">
        <v>1209</v>
      </c>
      <c r="L25" s="13" t="s">
        <v>1209</v>
      </c>
      <c r="M25" s="16" t="s">
        <v>7545</v>
      </c>
      <c r="O25" s="6">
        <v>6</v>
      </c>
      <c r="P25" s="13" t="str">
        <f t="shared" si="0"/>
        <v>BUENOS.AIRES</v>
      </c>
      <c r="Q25" s="6">
        <v>26</v>
      </c>
      <c r="R25" s="13" t="s">
        <v>5303</v>
      </c>
      <c r="T25">
        <v>21</v>
      </c>
      <c r="U25">
        <v>58</v>
      </c>
      <c r="V25" t="s">
        <v>1239</v>
      </c>
      <c r="W25">
        <v>1</v>
      </c>
      <c r="Y25" t="str">
        <f>Tabla4[[#This Row],[Muni_Desc]]&amp;Tabla4[[#This Row],[Columna1]]</f>
        <v>DAIREAUXBUENOS AIRES</v>
      </c>
      <c r="Z25">
        <v>35</v>
      </c>
      <c r="AA25" t="s">
        <v>5312</v>
      </c>
      <c r="AB25">
        <v>2</v>
      </c>
      <c r="AC25" t="s">
        <v>1220</v>
      </c>
      <c r="AD25">
        <v>6</v>
      </c>
      <c r="AE25" t="s">
        <v>1190</v>
      </c>
      <c r="AG25">
        <v>6</v>
      </c>
      <c r="AH25" t="s">
        <v>7530</v>
      </c>
      <c r="AI25" t="str">
        <f>Tabla5[[#This Row],[Provincia]]&amp;Tabla5[[#This Row],[Depto]]</f>
        <v>6147</v>
      </c>
      <c r="AJ25">
        <v>147</v>
      </c>
      <c r="AK25" t="s">
        <v>1274</v>
      </c>
      <c r="AN25">
        <v>82</v>
      </c>
      <c r="AO25">
        <v>42</v>
      </c>
      <c r="AP25">
        <v>8509</v>
      </c>
      <c r="AQ25" t="s">
        <v>4739</v>
      </c>
    </row>
    <row r="26" spans="2:43" x14ac:dyDescent="0.25">
      <c r="E26" s="6" t="s">
        <v>17</v>
      </c>
      <c r="F26" s="6">
        <v>11</v>
      </c>
      <c r="G26" s="6">
        <v>11990</v>
      </c>
      <c r="H26" s="7" t="s">
        <v>40</v>
      </c>
      <c r="I26" s="6" t="s">
        <v>17</v>
      </c>
      <c r="J26" s="6">
        <v>62</v>
      </c>
      <c r="K26" s="13" t="s">
        <v>1210</v>
      </c>
      <c r="L26" s="13" t="s">
        <v>7506</v>
      </c>
      <c r="M26" s="16" t="s">
        <v>7546</v>
      </c>
      <c r="O26" s="6">
        <v>6</v>
      </c>
      <c r="P26" s="13" t="str">
        <f t="shared" si="0"/>
        <v>BUENOS.AIRES</v>
      </c>
      <c r="Q26" s="6">
        <v>21</v>
      </c>
      <c r="R26" s="13" t="s">
        <v>5298</v>
      </c>
      <c r="T26">
        <v>22</v>
      </c>
      <c r="U26">
        <v>62</v>
      </c>
      <c r="V26" t="s">
        <v>1240</v>
      </c>
      <c r="W26">
        <v>1</v>
      </c>
      <c r="Y26" t="str">
        <f>Tabla4[[#This Row],[Muni_Desc]]&amp;Tabla4[[#This Row],[Columna1]]</f>
        <v>ENSENADABUENOS AIRES</v>
      </c>
      <c r="Z26">
        <v>37</v>
      </c>
      <c r="AA26" t="s">
        <v>5314</v>
      </c>
      <c r="AB26">
        <v>2</v>
      </c>
      <c r="AC26" t="s">
        <v>1220</v>
      </c>
      <c r="AD26">
        <v>6</v>
      </c>
      <c r="AE26" t="s">
        <v>1190</v>
      </c>
      <c r="AG26">
        <v>6</v>
      </c>
      <c r="AH26" t="s">
        <v>7530</v>
      </c>
      <c r="AI26" t="str">
        <f>Tabla5[[#This Row],[Provincia]]&amp;Tabla5[[#This Row],[Depto]]</f>
        <v>6154</v>
      </c>
      <c r="AJ26">
        <v>154</v>
      </c>
      <c r="AK26" t="s">
        <v>1275</v>
      </c>
      <c r="AN26">
        <v>6</v>
      </c>
      <c r="AO26">
        <v>441</v>
      </c>
      <c r="AP26">
        <v>1286</v>
      </c>
      <c r="AQ26" t="s">
        <v>2126</v>
      </c>
    </row>
    <row r="27" spans="2:43" x14ac:dyDescent="0.25">
      <c r="B27" s="486" t="s">
        <v>7646</v>
      </c>
      <c r="C27" s="487"/>
      <c r="E27" s="6" t="s">
        <v>17</v>
      </c>
      <c r="F27" s="6">
        <v>12</v>
      </c>
      <c r="G27" s="6">
        <v>12</v>
      </c>
      <c r="H27" s="7" t="s">
        <v>41</v>
      </c>
      <c r="I27" s="6" t="s">
        <v>17</v>
      </c>
      <c r="J27" s="6">
        <v>78</v>
      </c>
      <c r="K27" s="13" t="s">
        <v>1211</v>
      </c>
      <c r="L27" s="13" t="s">
        <v>7516</v>
      </c>
      <c r="M27" s="16" t="s">
        <v>7550</v>
      </c>
      <c r="O27" s="6">
        <v>6</v>
      </c>
      <c r="P27" s="13" t="str">
        <f t="shared" si="0"/>
        <v>BUENOS.AIRES</v>
      </c>
      <c r="Q27" s="6">
        <v>22</v>
      </c>
      <c r="R27" s="13" t="s">
        <v>5299</v>
      </c>
      <c r="T27">
        <v>23</v>
      </c>
      <c r="U27">
        <v>78</v>
      </c>
      <c r="V27" t="s">
        <v>1241</v>
      </c>
      <c r="W27">
        <v>1</v>
      </c>
      <c r="Y27" t="str">
        <f>Tabla4[[#This Row],[Muni_Desc]]&amp;Tabla4[[#This Row],[Columna1]]</f>
        <v>GENERAL MANUEL BELGRANOBUENOS AIRES</v>
      </c>
      <c r="Z27">
        <v>47</v>
      </c>
      <c r="AA27" t="s">
        <v>5324</v>
      </c>
      <c r="AB27">
        <v>2</v>
      </c>
      <c r="AC27" t="s">
        <v>1220</v>
      </c>
      <c r="AD27">
        <v>6</v>
      </c>
      <c r="AE27" t="s">
        <v>1190</v>
      </c>
      <c r="AG27">
        <v>6</v>
      </c>
      <c r="AH27" t="s">
        <v>7530</v>
      </c>
      <c r="AI27" t="str">
        <f>Tabla5[[#This Row],[Provincia]]&amp;Tabla5[[#This Row],[Depto]]</f>
        <v>6161</v>
      </c>
      <c r="AJ27">
        <v>161</v>
      </c>
      <c r="AK27" t="s">
        <v>1276</v>
      </c>
      <c r="AN27">
        <v>6</v>
      </c>
      <c r="AO27">
        <v>553</v>
      </c>
      <c r="AP27">
        <v>1433</v>
      </c>
      <c r="AQ27" t="s">
        <v>2247</v>
      </c>
    </row>
    <row r="28" spans="2:43" x14ac:dyDescent="0.25">
      <c r="B28" s="9" t="s">
        <v>12</v>
      </c>
      <c r="C28" s="9" t="s">
        <v>13</v>
      </c>
      <c r="E28" s="6" t="s">
        <v>17</v>
      </c>
      <c r="F28" s="6">
        <v>12</v>
      </c>
      <c r="G28" s="6">
        <v>12110</v>
      </c>
      <c r="H28" s="7" t="s">
        <v>42</v>
      </c>
      <c r="I28" s="6" t="s">
        <v>17</v>
      </c>
      <c r="J28" s="6">
        <v>94</v>
      </c>
      <c r="K28" s="13" t="s">
        <v>1212</v>
      </c>
      <c r="L28" s="13" t="s">
        <v>7517</v>
      </c>
      <c r="M28" s="16" t="s">
        <v>7554</v>
      </c>
      <c r="O28" s="6">
        <v>6</v>
      </c>
      <c r="P28" s="13" t="str">
        <f t="shared" si="0"/>
        <v>BUENOS.AIRES</v>
      </c>
      <c r="Q28" s="6">
        <v>23</v>
      </c>
      <c r="R28" s="13" t="s">
        <v>5300</v>
      </c>
      <c r="T28">
        <v>24</v>
      </c>
      <c r="U28">
        <v>94</v>
      </c>
      <c r="V28" t="s">
        <v>1242</v>
      </c>
      <c r="W28">
        <v>1</v>
      </c>
      <c r="Y28" t="str">
        <f>Tabla4[[#This Row],[Muni_Desc]]&amp;Tabla4[[#This Row],[Columna1]]</f>
        <v>GENERAL PAZBUENOS AIRES</v>
      </c>
      <c r="Z28">
        <v>53</v>
      </c>
      <c r="AA28" t="s">
        <v>5330</v>
      </c>
      <c r="AB28">
        <v>2</v>
      </c>
      <c r="AC28" t="s">
        <v>1220</v>
      </c>
      <c r="AD28">
        <v>6</v>
      </c>
      <c r="AE28" t="s">
        <v>1190</v>
      </c>
      <c r="AG28">
        <v>6</v>
      </c>
      <c r="AH28" t="s">
        <v>7530</v>
      </c>
      <c r="AI28" t="str">
        <f>Tabla5[[#This Row],[Provincia]]&amp;Tabla5[[#This Row],[Depto]]</f>
        <v>6168</v>
      </c>
      <c r="AJ28">
        <v>168</v>
      </c>
      <c r="AK28" t="s">
        <v>1277</v>
      </c>
      <c r="AN28">
        <v>38</v>
      </c>
      <c r="AO28">
        <v>7</v>
      </c>
      <c r="AP28">
        <v>5004</v>
      </c>
      <c r="AQ28" t="s">
        <v>3670</v>
      </c>
    </row>
    <row r="29" spans="2:43" x14ac:dyDescent="0.25">
      <c r="B29" s="6">
        <v>1</v>
      </c>
      <c r="C29" s="10" t="s">
        <v>7647</v>
      </c>
      <c r="E29" s="6" t="s">
        <v>17</v>
      </c>
      <c r="F29" s="6">
        <v>12</v>
      </c>
      <c r="G29" s="6">
        <v>12121</v>
      </c>
      <c r="H29" s="7" t="s">
        <v>43</v>
      </c>
      <c r="I29" s="6" t="s">
        <v>17</v>
      </c>
      <c r="J29" s="6">
        <v>99</v>
      </c>
      <c r="K29" s="13" t="s">
        <v>1213</v>
      </c>
      <c r="L29" s="13" t="s">
        <v>1213</v>
      </c>
      <c r="M29" s="13" t="s">
        <v>1213</v>
      </c>
      <c r="O29" s="6">
        <v>6</v>
      </c>
      <c r="P29" s="13" t="str">
        <f t="shared" si="0"/>
        <v>BUENOS.AIRES</v>
      </c>
      <c r="Q29" s="6">
        <v>24</v>
      </c>
      <c r="R29" s="13" t="s">
        <v>5301</v>
      </c>
      <c r="T29">
        <v>26</v>
      </c>
      <c r="U29">
        <v>82</v>
      </c>
      <c r="V29" t="s">
        <v>1243</v>
      </c>
      <c r="W29">
        <v>1</v>
      </c>
      <c r="Y29" t="str">
        <f>Tabla4[[#This Row],[Muni_Desc]]&amp;Tabla4[[#This Row],[Columna1]]</f>
        <v>GENERAL SARMIENTOBUENOS AIRES</v>
      </c>
      <c r="Z29">
        <v>58</v>
      </c>
      <c r="AA29" t="s">
        <v>5335</v>
      </c>
      <c r="AB29">
        <v>2</v>
      </c>
      <c r="AC29" t="s">
        <v>1220</v>
      </c>
      <c r="AD29">
        <v>6</v>
      </c>
      <c r="AE29" t="s">
        <v>1190</v>
      </c>
      <c r="AG29">
        <v>6</v>
      </c>
      <c r="AH29" t="s">
        <v>7530</v>
      </c>
      <c r="AI29" t="str">
        <f>Tabla5[[#This Row],[Provincia]]&amp;Tabla5[[#This Row],[Depto]]</f>
        <v>6175</v>
      </c>
      <c r="AJ29">
        <v>175</v>
      </c>
      <c r="AK29" t="s">
        <v>1278</v>
      </c>
      <c r="AN29">
        <v>86</v>
      </c>
      <c r="AO29">
        <v>35</v>
      </c>
      <c r="AP29">
        <v>9139</v>
      </c>
      <c r="AQ29" t="s">
        <v>5043</v>
      </c>
    </row>
    <row r="30" spans="2:43" ht="22.5" x14ac:dyDescent="0.25">
      <c r="B30" s="6">
        <v>2</v>
      </c>
      <c r="C30" s="10" t="s">
        <v>7648</v>
      </c>
      <c r="E30" s="6" t="s">
        <v>17</v>
      </c>
      <c r="F30" s="6">
        <v>12</v>
      </c>
      <c r="G30" s="6">
        <v>12200</v>
      </c>
      <c r="H30" s="7" t="s">
        <v>44</v>
      </c>
      <c r="I30" s="6" t="s">
        <v>17</v>
      </c>
      <c r="O30" s="6">
        <v>6</v>
      </c>
      <c r="P30" s="13" t="str">
        <f t="shared" si="0"/>
        <v>BUENOS.AIRES</v>
      </c>
      <c r="Q30" s="6">
        <v>25</v>
      </c>
      <c r="R30" s="13" t="s">
        <v>5302</v>
      </c>
      <c r="T30">
        <v>27</v>
      </c>
      <c r="U30">
        <v>6</v>
      </c>
      <c r="V30" t="s">
        <v>1244</v>
      </c>
      <c r="W30">
        <v>1</v>
      </c>
      <c r="Y30" t="str">
        <f>Tabla4[[#This Row],[Muni_Desc]]&amp;Tabla4[[#This Row],[Columna1]]</f>
        <v>GENERAL VIAMONTEBUENOS AIRES</v>
      </c>
      <c r="Z30">
        <v>59</v>
      </c>
      <c r="AA30" t="s">
        <v>5336</v>
      </c>
      <c r="AB30">
        <v>2</v>
      </c>
      <c r="AC30" t="s">
        <v>1220</v>
      </c>
      <c r="AD30">
        <v>6</v>
      </c>
      <c r="AE30" t="s">
        <v>1190</v>
      </c>
      <c r="AG30">
        <v>6</v>
      </c>
      <c r="AH30" t="s">
        <v>7530</v>
      </c>
      <c r="AI30" t="str">
        <f>Tabla5[[#This Row],[Provincia]]&amp;Tabla5[[#This Row],[Depto]]</f>
        <v>6182</v>
      </c>
      <c r="AJ30">
        <v>182</v>
      </c>
      <c r="AK30" t="s">
        <v>1279</v>
      </c>
      <c r="AN30">
        <v>38</v>
      </c>
      <c r="AO30">
        <v>7</v>
      </c>
      <c r="AP30">
        <v>5005</v>
      </c>
      <c r="AQ30" t="s">
        <v>3671</v>
      </c>
    </row>
    <row r="31" spans="2:43" x14ac:dyDescent="0.25">
      <c r="E31" s="6" t="s">
        <v>17</v>
      </c>
      <c r="F31" s="6">
        <v>12</v>
      </c>
      <c r="G31" s="6">
        <v>12311</v>
      </c>
      <c r="H31" s="7" t="s">
        <v>45</v>
      </c>
      <c r="I31" s="6" t="s">
        <v>17</v>
      </c>
      <c r="O31" s="6">
        <v>6</v>
      </c>
      <c r="P31" s="13" t="str">
        <f t="shared" si="0"/>
        <v>BUENOS.AIRES</v>
      </c>
      <c r="Q31" s="6">
        <v>27</v>
      </c>
      <c r="R31" s="13" t="s">
        <v>5304</v>
      </c>
      <c r="T31">
        <v>28</v>
      </c>
      <c r="U31">
        <v>6</v>
      </c>
      <c r="V31" t="s">
        <v>1245</v>
      </c>
      <c r="W31">
        <v>1</v>
      </c>
      <c r="Y31" t="str">
        <f>Tabla4[[#This Row],[Muni_Desc]]&amp;Tabla4[[#This Row],[Columna1]]</f>
        <v>GUAMINIBUENOS AIRES</v>
      </c>
      <c r="Z31">
        <v>61</v>
      </c>
      <c r="AA31" t="s">
        <v>5338</v>
      </c>
      <c r="AB31">
        <v>2</v>
      </c>
      <c r="AC31" t="s">
        <v>1220</v>
      </c>
      <c r="AD31">
        <v>6</v>
      </c>
      <c r="AE31" t="s">
        <v>1190</v>
      </c>
      <c r="AG31">
        <v>6</v>
      </c>
      <c r="AH31" t="s">
        <v>7530</v>
      </c>
      <c r="AI31" t="str">
        <f>Tabla5[[#This Row],[Provincia]]&amp;Tabla5[[#This Row],[Depto]]</f>
        <v>6189</v>
      </c>
      <c r="AJ31">
        <v>189</v>
      </c>
      <c r="AK31" t="s">
        <v>1280</v>
      </c>
      <c r="AN31">
        <v>38</v>
      </c>
      <c r="AO31">
        <v>7</v>
      </c>
      <c r="AP31">
        <v>5010</v>
      </c>
      <c r="AQ31" t="s">
        <v>3675</v>
      </c>
    </row>
    <row r="32" spans="2:43" x14ac:dyDescent="0.25">
      <c r="B32" s="486" t="s">
        <v>7657</v>
      </c>
      <c r="C32" s="487"/>
      <c r="E32" s="6" t="s">
        <v>17</v>
      </c>
      <c r="F32" s="6">
        <v>12</v>
      </c>
      <c r="G32" s="6">
        <v>12319</v>
      </c>
      <c r="H32" s="7" t="s">
        <v>46</v>
      </c>
      <c r="I32" s="6" t="s">
        <v>17</v>
      </c>
      <c r="O32" s="6">
        <v>6</v>
      </c>
      <c r="P32" s="13" t="str">
        <f t="shared" si="0"/>
        <v>BUENOS.AIRES</v>
      </c>
      <c r="Q32" s="6">
        <v>28</v>
      </c>
      <c r="R32" s="13" t="s">
        <v>5305</v>
      </c>
      <c r="T32">
        <v>29</v>
      </c>
      <c r="U32">
        <v>6</v>
      </c>
      <c r="V32" t="s">
        <v>1246</v>
      </c>
      <c r="W32">
        <v>1</v>
      </c>
      <c r="Y32" t="str">
        <f>Tabla4[[#This Row],[Muni_Desc]]&amp;Tabla4[[#This Row],[Columna1]]</f>
        <v>HIPOLITO YRIGOYENBUENOS AIRES</v>
      </c>
      <c r="Z32">
        <v>62</v>
      </c>
      <c r="AA32" t="s">
        <v>5339</v>
      </c>
      <c r="AB32">
        <v>2</v>
      </c>
      <c r="AC32" t="s">
        <v>1220</v>
      </c>
      <c r="AD32">
        <v>6</v>
      </c>
      <c r="AE32" t="s">
        <v>1190</v>
      </c>
      <c r="AG32">
        <v>6</v>
      </c>
      <c r="AH32" t="s">
        <v>7530</v>
      </c>
      <c r="AI32" t="str">
        <f>Tabla5[[#This Row],[Provincia]]&amp;Tabla5[[#This Row],[Depto]]</f>
        <v>6196</v>
      </c>
      <c r="AJ32">
        <v>196</v>
      </c>
      <c r="AK32" t="s">
        <v>1281</v>
      </c>
      <c r="AN32">
        <v>42</v>
      </c>
      <c r="AO32">
        <v>77</v>
      </c>
      <c r="AP32">
        <v>5379</v>
      </c>
      <c r="AQ32" t="s">
        <v>3817</v>
      </c>
    </row>
    <row r="33" spans="2:43" ht="22.5" x14ac:dyDescent="0.25">
      <c r="B33" s="9" t="s">
        <v>12</v>
      </c>
      <c r="C33" s="9" t="s">
        <v>13</v>
      </c>
      <c r="E33" s="6" t="s">
        <v>17</v>
      </c>
      <c r="F33" s="6">
        <v>12</v>
      </c>
      <c r="G33" s="6">
        <v>12320</v>
      </c>
      <c r="H33" s="7" t="s">
        <v>47</v>
      </c>
      <c r="I33" s="6" t="s">
        <v>17</v>
      </c>
      <c r="O33" s="6">
        <v>6</v>
      </c>
      <c r="P33" s="13" t="str">
        <f t="shared" si="0"/>
        <v>BUENOS.AIRES</v>
      </c>
      <c r="Q33" s="6">
        <v>29</v>
      </c>
      <c r="R33" s="13" t="s">
        <v>5306</v>
      </c>
      <c r="T33">
        <v>30</v>
      </c>
      <c r="U33">
        <v>6</v>
      </c>
      <c r="V33" t="s">
        <v>1247</v>
      </c>
      <c r="W33">
        <v>1</v>
      </c>
      <c r="Y33" t="str">
        <f>Tabla4[[#This Row],[Muni_Desc]]&amp;Tabla4[[#This Row],[Columna1]]</f>
        <v>LA PLATABUENOS AIRES</v>
      </c>
      <c r="Z33">
        <v>69</v>
      </c>
      <c r="AA33" t="s">
        <v>5346</v>
      </c>
      <c r="AB33">
        <v>2</v>
      </c>
      <c r="AC33" t="s">
        <v>1220</v>
      </c>
      <c r="AD33">
        <v>6</v>
      </c>
      <c r="AE33" t="s">
        <v>1190</v>
      </c>
      <c r="AG33">
        <v>6</v>
      </c>
      <c r="AH33" t="s">
        <v>7530</v>
      </c>
      <c r="AI33" t="str">
        <f>Tabla5[[#This Row],[Provincia]]&amp;Tabla5[[#This Row],[Depto]]</f>
        <v>6203</v>
      </c>
      <c r="AJ33">
        <v>203</v>
      </c>
      <c r="AK33" t="s">
        <v>1282</v>
      </c>
      <c r="AN33">
        <v>6</v>
      </c>
      <c r="AO33">
        <v>763</v>
      </c>
      <c r="AP33">
        <v>1725</v>
      </c>
      <c r="AQ33" t="s">
        <v>2444</v>
      </c>
    </row>
    <row r="34" spans="2:43" ht="22.5" x14ac:dyDescent="0.25">
      <c r="B34" s="6">
        <v>1</v>
      </c>
      <c r="C34" s="10" t="s">
        <v>7658</v>
      </c>
      <c r="E34" s="6" t="s">
        <v>17</v>
      </c>
      <c r="F34" s="6">
        <v>12</v>
      </c>
      <c r="G34" s="6">
        <v>12410</v>
      </c>
      <c r="H34" s="7" t="s">
        <v>48</v>
      </c>
      <c r="I34" s="6" t="s">
        <v>17</v>
      </c>
      <c r="O34" s="6">
        <v>6</v>
      </c>
      <c r="P34" s="13" t="str">
        <f t="shared" si="0"/>
        <v>BUENOS.AIRES</v>
      </c>
      <c r="Q34" s="6">
        <v>30</v>
      </c>
      <c r="R34" s="13" t="s">
        <v>5307</v>
      </c>
      <c r="T34">
        <v>31</v>
      </c>
      <c r="U34">
        <v>6</v>
      </c>
      <c r="V34" t="s">
        <v>1248</v>
      </c>
      <c r="W34">
        <v>1</v>
      </c>
      <c r="Y34" t="str">
        <f>Tabla4[[#This Row],[Muni_Desc]]&amp;Tabla4[[#This Row],[Columna1]]</f>
        <v>LEZAMABUENOS AIRES</v>
      </c>
      <c r="Z34">
        <v>3033</v>
      </c>
      <c r="AA34" t="s">
        <v>5414</v>
      </c>
      <c r="AB34">
        <v>2</v>
      </c>
      <c r="AC34" t="s">
        <v>1220</v>
      </c>
      <c r="AD34">
        <v>6</v>
      </c>
      <c r="AE34" t="s">
        <v>1190</v>
      </c>
      <c r="AG34">
        <v>6</v>
      </c>
      <c r="AH34" t="s">
        <v>7530</v>
      </c>
      <c r="AI34" t="str">
        <f>Tabla5[[#This Row],[Provincia]]&amp;Tabla5[[#This Row],[Depto]]</f>
        <v>6210</v>
      </c>
      <c r="AJ34">
        <v>210</v>
      </c>
      <c r="AK34" t="s">
        <v>1283</v>
      </c>
      <c r="AN34">
        <v>82</v>
      </c>
      <c r="AO34">
        <v>84</v>
      </c>
      <c r="AP34">
        <v>8650</v>
      </c>
      <c r="AQ34" t="s">
        <v>4875</v>
      </c>
    </row>
    <row r="35" spans="2:43" ht="22.5" x14ac:dyDescent="0.25">
      <c r="B35" s="6">
        <v>2</v>
      </c>
      <c r="C35" s="10" t="s">
        <v>7659</v>
      </c>
      <c r="E35" s="6" t="s">
        <v>17</v>
      </c>
      <c r="F35" s="6">
        <v>12</v>
      </c>
      <c r="G35" s="6">
        <v>12420</v>
      </c>
      <c r="H35" s="7" t="s">
        <v>49</v>
      </c>
      <c r="I35" s="6" t="s">
        <v>17</v>
      </c>
      <c r="O35" s="6">
        <v>6</v>
      </c>
      <c r="P35" s="13" t="str">
        <f t="shared" si="0"/>
        <v>BUENOS.AIRES</v>
      </c>
      <c r="Q35" s="6">
        <v>19</v>
      </c>
      <c r="R35" s="13" t="s">
        <v>5296</v>
      </c>
      <c r="T35">
        <v>32</v>
      </c>
      <c r="U35">
        <v>6</v>
      </c>
      <c r="V35" t="s">
        <v>1249</v>
      </c>
      <c r="W35">
        <v>1</v>
      </c>
      <c r="Y35" t="str">
        <f>Tabla4[[#This Row],[Muni_Desc]]&amp;Tabla4[[#This Row],[Columna1]]</f>
        <v>LINCOLNBUENOS AIRES</v>
      </c>
      <c r="Z35">
        <v>74</v>
      </c>
      <c r="AA35" t="s">
        <v>5351</v>
      </c>
      <c r="AB35">
        <v>2</v>
      </c>
      <c r="AC35" t="s">
        <v>1220</v>
      </c>
      <c r="AD35">
        <v>6</v>
      </c>
      <c r="AE35" t="s">
        <v>1190</v>
      </c>
      <c r="AG35">
        <v>6</v>
      </c>
      <c r="AH35" t="s">
        <v>7530</v>
      </c>
      <c r="AI35" t="str">
        <f>Tabla5[[#This Row],[Provincia]]&amp;Tabla5[[#This Row],[Depto]]</f>
        <v>6217</v>
      </c>
      <c r="AJ35">
        <v>217</v>
      </c>
      <c r="AK35" t="s">
        <v>1284</v>
      </c>
      <c r="AN35">
        <v>6</v>
      </c>
      <c r="AO35">
        <v>630</v>
      </c>
      <c r="AP35">
        <v>1550</v>
      </c>
      <c r="AQ35" t="s">
        <v>2323</v>
      </c>
    </row>
    <row r="36" spans="2:43" x14ac:dyDescent="0.25">
      <c r="B36" s="6">
        <v>3</v>
      </c>
      <c r="C36" s="10" t="s">
        <v>7660</v>
      </c>
      <c r="E36" s="6" t="s">
        <v>17</v>
      </c>
      <c r="F36" s="6">
        <v>12</v>
      </c>
      <c r="G36" s="6">
        <v>12490</v>
      </c>
      <c r="H36" s="7" t="s">
        <v>50</v>
      </c>
      <c r="I36" s="6" t="s">
        <v>17</v>
      </c>
      <c r="O36" s="6">
        <v>6</v>
      </c>
      <c r="P36" s="13" t="str">
        <f t="shared" si="0"/>
        <v>BUENOS.AIRES</v>
      </c>
      <c r="Q36" s="6">
        <v>32</v>
      </c>
      <c r="R36" s="13" t="s">
        <v>5309</v>
      </c>
      <c r="T36">
        <v>33</v>
      </c>
      <c r="U36">
        <v>62</v>
      </c>
      <c r="V36" t="s">
        <v>1250</v>
      </c>
      <c r="W36">
        <v>1</v>
      </c>
      <c r="Y36" t="str">
        <f>Tabla4[[#This Row],[Muni_Desc]]&amp;Tabla4[[#This Row],[Columna1]]</f>
        <v>LOBOSBUENOS AIRES</v>
      </c>
      <c r="Z36">
        <v>76</v>
      </c>
      <c r="AA36" t="s">
        <v>5353</v>
      </c>
      <c r="AB36">
        <v>2</v>
      </c>
      <c r="AC36" t="s">
        <v>1220</v>
      </c>
      <c r="AD36">
        <v>6</v>
      </c>
      <c r="AE36" t="s">
        <v>1190</v>
      </c>
      <c r="AG36">
        <v>6</v>
      </c>
      <c r="AH36" t="s">
        <v>7530</v>
      </c>
      <c r="AI36" t="str">
        <f>Tabla5[[#This Row],[Provincia]]&amp;Tabla5[[#This Row],[Depto]]</f>
        <v>6224</v>
      </c>
      <c r="AJ36">
        <v>224</v>
      </c>
      <c r="AK36" t="s">
        <v>1285</v>
      </c>
      <c r="AN36">
        <v>90</v>
      </c>
      <c r="AO36">
        <v>77</v>
      </c>
      <c r="AP36">
        <v>9687</v>
      </c>
      <c r="AQ36" t="s">
        <v>5240</v>
      </c>
    </row>
    <row r="37" spans="2:43" x14ac:dyDescent="0.25">
      <c r="B37" s="6">
        <v>4</v>
      </c>
      <c r="C37" s="10" t="s">
        <v>7661</v>
      </c>
      <c r="E37" s="6" t="s">
        <v>17</v>
      </c>
      <c r="F37" s="6">
        <v>12</v>
      </c>
      <c r="G37" s="6">
        <v>12510</v>
      </c>
      <c r="H37" s="7" t="s">
        <v>51</v>
      </c>
      <c r="I37" s="6" t="s">
        <v>17</v>
      </c>
      <c r="O37" s="6">
        <v>6</v>
      </c>
      <c r="P37" s="13" t="str">
        <f t="shared" si="0"/>
        <v>BUENOS.AIRES</v>
      </c>
      <c r="Q37" s="6">
        <v>33</v>
      </c>
      <c r="R37" s="13" t="s">
        <v>5310</v>
      </c>
      <c r="T37">
        <v>34</v>
      </c>
      <c r="U37">
        <v>14</v>
      </c>
      <c r="V37" t="s">
        <v>1251</v>
      </c>
      <c r="W37">
        <v>1</v>
      </c>
      <c r="Y37" t="str">
        <f>Tabla4[[#This Row],[Muni_Desc]]&amp;Tabla4[[#This Row],[Columna1]]</f>
        <v>MAGDALENABUENOS AIRES</v>
      </c>
      <c r="Z37">
        <v>79</v>
      </c>
      <c r="AA37" t="s">
        <v>5356</v>
      </c>
      <c r="AB37">
        <v>2</v>
      </c>
      <c r="AC37" t="s">
        <v>1220</v>
      </c>
      <c r="AD37">
        <v>6</v>
      </c>
      <c r="AE37" t="s">
        <v>1190</v>
      </c>
      <c r="AG37">
        <v>6</v>
      </c>
      <c r="AH37" t="s">
        <v>7530</v>
      </c>
      <c r="AI37" t="str">
        <f>Tabla5[[#This Row],[Provincia]]&amp;Tabla5[[#This Row],[Depto]]</f>
        <v>6231</v>
      </c>
      <c r="AJ37">
        <v>231</v>
      </c>
      <c r="AK37" t="s">
        <v>1286</v>
      </c>
      <c r="AN37">
        <v>14</v>
      </c>
      <c r="AO37">
        <v>98</v>
      </c>
      <c r="AP37">
        <v>3100</v>
      </c>
      <c r="AQ37" t="s">
        <v>2978</v>
      </c>
    </row>
    <row r="38" spans="2:43" x14ac:dyDescent="0.25">
      <c r="E38" s="6" t="s">
        <v>17</v>
      </c>
      <c r="F38" s="6">
        <v>12</v>
      </c>
      <c r="G38" s="6">
        <v>12590</v>
      </c>
      <c r="H38" s="7" t="s">
        <v>52</v>
      </c>
      <c r="I38" s="6" t="s">
        <v>17</v>
      </c>
      <c r="O38" s="6">
        <v>6</v>
      </c>
      <c r="P38" s="13" t="str">
        <f t="shared" si="0"/>
        <v>BUENOS.AIRES</v>
      </c>
      <c r="Q38" s="6">
        <v>31</v>
      </c>
      <c r="R38" s="13" t="s">
        <v>5308</v>
      </c>
      <c r="Y38" t="str">
        <f>Tabla4[[#This Row],[Muni_Desc]]&amp;Tabla4[[#This Row],[Columna1]]</f>
        <v>MERCEDESBUENOS AIRES</v>
      </c>
      <c r="Z38">
        <v>84</v>
      </c>
      <c r="AA38" t="s">
        <v>5361</v>
      </c>
      <c r="AB38">
        <v>2</v>
      </c>
      <c r="AC38" t="s">
        <v>1220</v>
      </c>
      <c r="AD38">
        <v>6</v>
      </c>
      <c r="AE38" t="s">
        <v>1190</v>
      </c>
      <c r="AG38">
        <v>6</v>
      </c>
      <c r="AH38" t="s">
        <v>7530</v>
      </c>
      <c r="AI38" t="str">
        <f>Tabla5[[#This Row],[Provincia]]&amp;Tabla5[[#This Row],[Depto]]</f>
        <v>6238</v>
      </c>
      <c r="AJ38">
        <v>238</v>
      </c>
      <c r="AK38" t="s">
        <v>1287</v>
      </c>
      <c r="AN38">
        <v>10</v>
      </c>
      <c r="AO38">
        <v>21</v>
      </c>
      <c r="AP38">
        <v>2534</v>
      </c>
      <c r="AQ38" t="s">
        <v>2593</v>
      </c>
    </row>
    <row r="39" spans="2:43" x14ac:dyDescent="0.25">
      <c r="B39" s="486" t="s">
        <v>7657</v>
      </c>
      <c r="C39" s="487"/>
      <c r="E39" s="6" t="s">
        <v>17</v>
      </c>
      <c r="F39" s="6">
        <v>12</v>
      </c>
      <c r="G39" s="6">
        <v>12600</v>
      </c>
      <c r="H39" s="7" t="s">
        <v>53</v>
      </c>
      <c r="I39" s="6" t="s">
        <v>17</v>
      </c>
      <c r="O39" s="6">
        <v>6</v>
      </c>
      <c r="P39" s="13" t="str">
        <f t="shared" si="0"/>
        <v>BUENOS.AIRES</v>
      </c>
      <c r="Q39" s="6">
        <v>34</v>
      </c>
      <c r="R39" s="13" t="s">
        <v>5311</v>
      </c>
      <c r="Y39" t="str">
        <f>Tabla4[[#This Row],[Muni_Desc]]&amp;Tabla4[[#This Row],[Columna1]]</f>
        <v>MONTEBUENOS AIRES</v>
      </c>
      <c r="Z39">
        <v>86</v>
      </c>
      <c r="AA39" t="s">
        <v>5363</v>
      </c>
      <c r="AB39">
        <v>2</v>
      </c>
      <c r="AC39" t="s">
        <v>1220</v>
      </c>
      <c r="AD39">
        <v>6</v>
      </c>
      <c r="AE39" t="s">
        <v>1190</v>
      </c>
      <c r="AG39">
        <v>6</v>
      </c>
      <c r="AH39" t="s">
        <v>7530</v>
      </c>
      <c r="AI39" t="str">
        <f>Tabla5[[#This Row],[Provincia]]&amp;Tabla5[[#This Row],[Depto]]</f>
        <v>6245</v>
      </c>
      <c r="AJ39">
        <v>245</v>
      </c>
      <c r="AK39" t="s">
        <v>1288</v>
      </c>
      <c r="AN39">
        <v>66</v>
      </c>
      <c r="AO39">
        <v>175</v>
      </c>
      <c r="AP39">
        <v>7460</v>
      </c>
      <c r="AQ39" t="s">
        <v>4468</v>
      </c>
    </row>
    <row r="40" spans="2:43" x14ac:dyDescent="0.25">
      <c r="B40" s="9" t="s">
        <v>12</v>
      </c>
      <c r="C40" s="9" t="s">
        <v>13</v>
      </c>
      <c r="E40" s="6" t="s">
        <v>17</v>
      </c>
      <c r="F40" s="6">
        <v>12</v>
      </c>
      <c r="G40" s="6">
        <v>12701</v>
      </c>
      <c r="H40" s="7" t="s">
        <v>54</v>
      </c>
      <c r="I40" s="6" t="s">
        <v>17</v>
      </c>
      <c r="O40" s="6">
        <v>6</v>
      </c>
      <c r="P40" s="13" t="str">
        <f t="shared" si="0"/>
        <v>BUENOS.AIRES</v>
      </c>
      <c r="Q40" s="6">
        <v>35</v>
      </c>
      <c r="R40" s="13" t="s">
        <v>5312</v>
      </c>
      <c r="Y40" t="str">
        <f>Tabla4[[#This Row],[Muni_Desc]]&amp;Tabla4[[#This Row],[Columna1]]</f>
        <v>MONTE HERMOSOBUENOS AIRES</v>
      </c>
      <c r="Z40">
        <v>87</v>
      </c>
      <c r="AA40" t="s">
        <v>5364</v>
      </c>
      <c r="AB40">
        <v>2</v>
      </c>
      <c r="AC40" t="s">
        <v>1220</v>
      </c>
      <c r="AD40">
        <v>6</v>
      </c>
      <c r="AE40" t="s">
        <v>1190</v>
      </c>
      <c r="AG40">
        <v>6</v>
      </c>
      <c r="AH40" t="s">
        <v>7530</v>
      </c>
      <c r="AI40" t="str">
        <f>Tabla5[[#This Row],[Provincia]]&amp;Tabla5[[#This Row],[Depto]]</f>
        <v>6252</v>
      </c>
      <c r="AJ40">
        <v>252</v>
      </c>
      <c r="AK40" t="s">
        <v>1289</v>
      </c>
      <c r="AN40">
        <v>14</v>
      </c>
      <c r="AO40">
        <v>98</v>
      </c>
      <c r="AP40">
        <v>3101</v>
      </c>
      <c r="AQ40" t="s">
        <v>2979</v>
      </c>
    </row>
    <row r="41" spans="2:43" x14ac:dyDescent="0.25">
      <c r="B41" s="6">
        <v>1</v>
      </c>
      <c r="C41" s="10" t="s">
        <v>7521</v>
      </c>
      <c r="E41" s="6" t="s">
        <v>17</v>
      </c>
      <c r="F41" s="6">
        <v>12</v>
      </c>
      <c r="G41" s="6">
        <v>12709</v>
      </c>
      <c r="H41" s="7" t="s">
        <v>55</v>
      </c>
      <c r="I41" s="6" t="s">
        <v>17</v>
      </c>
      <c r="O41" s="6">
        <v>6</v>
      </c>
      <c r="P41" s="13" t="str">
        <f t="shared" si="0"/>
        <v>BUENOS.AIRES</v>
      </c>
      <c r="Q41" s="6">
        <v>67</v>
      </c>
      <c r="R41" s="13" t="s">
        <v>5344</v>
      </c>
      <c r="Y41" t="str">
        <f>Tabla4[[#This Row],[Muni_Desc]]&amp;Tabla4[[#This Row],[Columna1]]</f>
        <v>NAVARROBUENOS AIRES</v>
      </c>
      <c r="Z41">
        <v>90</v>
      </c>
      <c r="AA41" t="s">
        <v>5367</v>
      </c>
      <c r="AB41">
        <v>2</v>
      </c>
      <c r="AC41" t="s">
        <v>1220</v>
      </c>
      <c r="AD41">
        <v>6</v>
      </c>
      <c r="AE41" t="s">
        <v>1190</v>
      </c>
      <c r="AG41">
        <v>6</v>
      </c>
      <c r="AH41" t="s">
        <v>7530</v>
      </c>
      <c r="AI41" t="str">
        <f>Tabla5[[#This Row],[Provincia]]&amp;Tabla5[[#This Row],[Depto]]</f>
        <v>6259</v>
      </c>
      <c r="AJ41">
        <v>259</v>
      </c>
      <c r="AK41" t="s">
        <v>1290</v>
      </c>
      <c r="AN41">
        <v>42</v>
      </c>
      <c r="AO41">
        <v>133</v>
      </c>
      <c r="AP41">
        <v>5445</v>
      </c>
      <c r="AQ41" t="s">
        <v>3842</v>
      </c>
    </row>
    <row r="42" spans="2:43" x14ac:dyDescent="0.25">
      <c r="B42" s="6">
        <v>2</v>
      </c>
      <c r="C42" s="10" t="s">
        <v>7522</v>
      </c>
      <c r="E42" s="6" t="s">
        <v>17</v>
      </c>
      <c r="F42" s="6">
        <v>12</v>
      </c>
      <c r="G42" s="6">
        <v>12800</v>
      </c>
      <c r="H42" s="7" t="s">
        <v>56</v>
      </c>
      <c r="I42" s="6" t="s">
        <v>17</v>
      </c>
      <c r="O42" s="6">
        <v>6</v>
      </c>
      <c r="P42" s="13" t="str">
        <f t="shared" si="0"/>
        <v>BUENOS.AIRES</v>
      </c>
      <c r="Q42" s="6">
        <v>36</v>
      </c>
      <c r="R42" s="13" t="s">
        <v>5313</v>
      </c>
      <c r="Y42" t="str">
        <f>Tabla4[[#This Row],[Muni_Desc]]&amp;Tabla4[[#This Row],[Columna1]]</f>
        <v>PATAGONESBUENOS AIRES</v>
      </c>
      <c r="Z42">
        <v>93</v>
      </c>
      <c r="AA42" t="s">
        <v>5370</v>
      </c>
      <c r="AB42">
        <v>2</v>
      </c>
      <c r="AC42" t="s">
        <v>1220</v>
      </c>
      <c r="AD42">
        <v>6</v>
      </c>
      <c r="AE42" t="s">
        <v>1190</v>
      </c>
      <c r="AG42">
        <v>6</v>
      </c>
      <c r="AH42" t="s">
        <v>7530</v>
      </c>
      <c r="AI42" t="str">
        <f>Tabla5[[#This Row],[Provincia]]&amp;Tabla5[[#This Row],[Depto]]</f>
        <v>6266</v>
      </c>
      <c r="AJ42">
        <v>266</v>
      </c>
      <c r="AK42" t="s">
        <v>1291</v>
      </c>
      <c r="AN42">
        <v>86</v>
      </c>
      <c r="AO42">
        <v>119</v>
      </c>
      <c r="AP42">
        <v>9277</v>
      </c>
      <c r="AQ42" t="s">
        <v>5119</v>
      </c>
    </row>
    <row r="43" spans="2:43" x14ac:dyDescent="0.25">
      <c r="E43" s="6" t="s">
        <v>17</v>
      </c>
      <c r="F43" s="6">
        <v>12</v>
      </c>
      <c r="G43" s="6">
        <v>12900</v>
      </c>
      <c r="H43" s="7" t="s">
        <v>57</v>
      </c>
      <c r="I43" s="6" t="s">
        <v>17</v>
      </c>
      <c r="O43" s="6">
        <v>6</v>
      </c>
      <c r="P43" s="13" t="str">
        <f t="shared" si="0"/>
        <v>BUENOS.AIRES</v>
      </c>
      <c r="Q43" s="6">
        <v>37</v>
      </c>
      <c r="R43" s="13" t="s">
        <v>5314</v>
      </c>
      <c r="Y43" t="str">
        <f>Tabla4[[#This Row],[Muni_Desc]]&amp;Tabla4[[#This Row],[Columna1]]</f>
        <v>PEHUAJOBUENOS AIRES</v>
      </c>
      <c r="Z43">
        <v>94</v>
      </c>
      <c r="AA43" t="s">
        <v>5371</v>
      </c>
      <c r="AB43">
        <v>2</v>
      </c>
      <c r="AC43" t="s">
        <v>1220</v>
      </c>
      <c r="AD43">
        <v>6</v>
      </c>
      <c r="AE43" t="s">
        <v>1190</v>
      </c>
      <c r="AG43">
        <v>6</v>
      </c>
      <c r="AH43" t="s">
        <v>7530</v>
      </c>
      <c r="AI43" t="str">
        <f>Tabla5[[#This Row],[Provincia]]&amp;Tabla5[[#This Row],[Depto]]</f>
        <v>6270</v>
      </c>
      <c r="AJ43">
        <v>270</v>
      </c>
      <c r="AK43" t="s">
        <v>1292</v>
      </c>
      <c r="AN43">
        <v>6</v>
      </c>
      <c r="AO43">
        <v>259</v>
      </c>
      <c r="AP43">
        <v>9755</v>
      </c>
      <c r="AQ43" t="s">
        <v>1927</v>
      </c>
    </row>
    <row r="44" spans="2:43" x14ac:dyDescent="0.25">
      <c r="B44" s="486" t="s">
        <v>7677</v>
      </c>
      <c r="C44" s="487"/>
      <c r="E44" s="6" t="s">
        <v>17</v>
      </c>
      <c r="F44" s="6">
        <v>13</v>
      </c>
      <c r="G44" s="6">
        <v>13</v>
      </c>
      <c r="H44" s="7" t="s">
        <v>58</v>
      </c>
      <c r="I44" s="6" t="s">
        <v>17</v>
      </c>
      <c r="O44" s="6">
        <v>6</v>
      </c>
      <c r="P44" s="13" t="str">
        <f t="shared" si="0"/>
        <v>BUENOS.AIRES</v>
      </c>
      <c r="Q44" s="6">
        <v>38</v>
      </c>
      <c r="R44" s="13" t="s">
        <v>5315</v>
      </c>
      <c r="Y44" t="str">
        <f>Tabla4[[#This Row],[Muni_Desc]]&amp;Tabla4[[#This Row],[Columna1]]</f>
        <v>PELLEGRINIBUENOS AIRES</v>
      </c>
      <c r="Z44">
        <v>95</v>
      </c>
      <c r="AA44" t="s">
        <v>5372</v>
      </c>
      <c r="AB44">
        <v>2</v>
      </c>
      <c r="AC44" t="s">
        <v>1220</v>
      </c>
      <c r="AD44">
        <v>6</v>
      </c>
      <c r="AE44" t="s">
        <v>1190</v>
      </c>
      <c r="AG44">
        <v>6</v>
      </c>
      <c r="AH44" t="s">
        <v>7530</v>
      </c>
      <c r="AI44" t="str">
        <f>Tabla5[[#This Row],[Provincia]]&amp;Tabla5[[#This Row],[Depto]]</f>
        <v>6273</v>
      </c>
      <c r="AJ44">
        <v>273</v>
      </c>
      <c r="AK44" t="s">
        <v>1293</v>
      </c>
      <c r="AN44">
        <v>50</v>
      </c>
      <c r="AO44">
        <v>63</v>
      </c>
      <c r="AP44">
        <v>5895</v>
      </c>
      <c r="AQ44" t="s">
        <v>4003</v>
      </c>
    </row>
    <row r="45" spans="2:43" x14ac:dyDescent="0.25">
      <c r="B45" s="9" t="s">
        <v>12</v>
      </c>
      <c r="C45" s="9" t="s">
        <v>13</v>
      </c>
      <c r="E45" s="6" t="s">
        <v>17</v>
      </c>
      <c r="F45" s="6">
        <v>13</v>
      </c>
      <c r="G45" s="6">
        <v>13011</v>
      </c>
      <c r="H45" s="7" t="s">
        <v>59</v>
      </c>
      <c r="I45" s="6" t="s">
        <v>17</v>
      </c>
      <c r="O45" s="6">
        <v>6</v>
      </c>
      <c r="P45" s="13" t="str">
        <f t="shared" si="0"/>
        <v>BUENOS.AIRES</v>
      </c>
      <c r="Q45" s="6">
        <v>39</v>
      </c>
      <c r="R45" s="13" t="s">
        <v>5316</v>
      </c>
      <c r="Y45" t="str">
        <f>Tabla4[[#This Row],[Muni_Desc]]&amp;Tabla4[[#This Row],[Columna1]]</f>
        <v>PUANBUENOS AIRES</v>
      </c>
      <c r="Z45">
        <v>101</v>
      </c>
      <c r="AA45" t="s">
        <v>5378</v>
      </c>
      <c r="AB45">
        <v>2</v>
      </c>
      <c r="AC45" t="s">
        <v>1220</v>
      </c>
      <c r="AD45">
        <v>6</v>
      </c>
      <c r="AE45" t="s">
        <v>1190</v>
      </c>
      <c r="AG45">
        <v>6</v>
      </c>
      <c r="AH45" t="s">
        <v>7530</v>
      </c>
      <c r="AI45" t="str">
        <f>Tabla5[[#This Row],[Provincia]]&amp;Tabla5[[#This Row],[Depto]]</f>
        <v>6280</v>
      </c>
      <c r="AJ45">
        <v>280</v>
      </c>
      <c r="AK45" t="s">
        <v>1294</v>
      </c>
      <c r="AN45">
        <v>14</v>
      </c>
      <c r="AO45">
        <v>21</v>
      </c>
      <c r="AP45">
        <v>2860</v>
      </c>
      <c r="AQ45" t="s">
        <v>2775</v>
      </c>
    </row>
    <row r="46" spans="2:43" ht="23.25" x14ac:dyDescent="0.25">
      <c r="B46" s="6">
        <v>1</v>
      </c>
      <c r="C46" s="55" t="s">
        <v>7674</v>
      </c>
      <c r="E46" s="6" t="s">
        <v>17</v>
      </c>
      <c r="F46" s="6">
        <v>13</v>
      </c>
      <c r="G46" s="6">
        <v>13012</v>
      </c>
      <c r="H46" s="7" t="s">
        <v>60</v>
      </c>
      <c r="I46" s="6" t="s">
        <v>17</v>
      </c>
      <c r="O46" s="6">
        <v>6</v>
      </c>
      <c r="P46" s="13" t="str">
        <f t="shared" si="0"/>
        <v>BUENOS.AIRES</v>
      </c>
      <c r="Q46" s="6">
        <v>40</v>
      </c>
      <c r="R46" s="13" t="s">
        <v>5317</v>
      </c>
      <c r="Y46" t="str">
        <f>Tabla4[[#This Row],[Muni_Desc]]&amp;Tabla4[[#This Row],[Columna1]]</f>
        <v>PUNTA INDIOBUENOS AIRES</v>
      </c>
      <c r="Z46">
        <v>102</v>
      </c>
      <c r="AA46" t="s">
        <v>5379</v>
      </c>
      <c r="AB46">
        <v>2</v>
      </c>
      <c r="AC46" t="s">
        <v>1220</v>
      </c>
      <c r="AD46">
        <v>6</v>
      </c>
      <c r="AE46" t="s">
        <v>1190</v>
      </c>
      <c r="AG46">
        <v>6</v>
      </c>
      <c r="AH46" t="s">
        <v>7530</v>
      </c>
      <c r="AI46" t="str">
        <f>Tabla5[[#This Row],[Provincia]]&amp;Tabla5[[#This Row],[Depto]]</f>
        <v>6287</v>
      </c>
      <c r="AJ46">
        <v>287</v>
      </c>
      <c r="AK46" t="s">
        <v>1295</v>
      </c>
      <c r="AN46">
        <v>50</v>
      </c>
      <c r="AO46">
        <v>77</v>
      </c>
      <c r="AP46">
        <v>5926</v>
      </c>
      <c r="AQ46" t="s">
        <v>4038</v>
      </c>
    </row>
    <row r="47" spans="2:43" ht="34.5" x14ac:dyDescent="0.25">
      <c r="B47" s="6">
        <v>2</v>
      </c>
      <c r="C47" s="55" t="s">
        <v>7675</v>
      </c>
      <c r="E47" s="6" t="s">
        <v>17</v>
      </c>
      <c r="F47" s="6">
        <v>13</v>
      </c>
      <c r="G47" s="6">
        <v>13013</v>
      </c>
      <c r="H47" s="7" t="s">
        <v>61</v>
      </c>
      <c r="I47" s="6" t="s">
        <v>17</v>
      </c>
      <c r="O47" s="6">
        <v>6</v>
      </c>
      <c r="P47" s="13" t="str">
        <f t="shared" si="0"/>
        <v>BUENOS.AIRES</v>
      </c>
      <c r="Q47" s="6">
        <v>41</v>
      </c>
      <c r="R47" s="13" t="s">
        <v>5318</v>
      </c>
      <c r="Y47" t="str">
        <f>Tabla4[[#This Row],[Muni_Desc]]&amp;Tabla4[[#This Row],[Columna1]]</f>
        <v>ROQUE PEREZBUENOS AIRES</v>
      </c>
      <c r="Z47">
        <v>108</v>
      </c>
      <c r="AA47" t="s">
        <v>5385</v>
      </c>
      <c r="AB47">
        <v>2</v>
      </c>
      <c r="AC47" t="s">
        <v>1220</v>
      </c>
      <c r="AD47">
        <v>6</v>
      </c>
      <c r="AE47" t="s">
        <v>1190</v>
      </c>
      <c r="AG47">
        <v>6</v>
      </c>
      <c r="AH47" t="s">
        <v>7530</v>
      </c>
      <c r="AI47" t="str">
        <f>Tabla5[[#This Row],[Provincia]]&amp;Tabla5[[#This Row],[Depto]]</f>
        <v>6294</v>
      </c>
      <c r="AJ47">
        <v>294</v>
      </c>
      <c r="AK47" t="s">
        <v>1296</v>
      </c>
      <c r="AN47">
        <v>62</v>
      </c>
      <c r="AO47">
        <v>77</v>
      </c>
      <c r="AP47">
        <v>7040</v>
      </c>
      <c r="AQ47" t="s">
        <v>4339</v>
      </c>
    </row>
    <row r="48" spans="2:43" ht="23.25" x14ac:dyDescent="0.25">
      <c r="B48" s="6">
        <v>3</v>
      </c>
      <c r="C48" s="55" t="s">
        <v>7676</v>
      </c>
      <c r="E48" s="6" t="s">
        <v>17</v>
      </c>
      <c r="F48" s="6">
        <v>13</v>
      </c>
      <c r="G48" s="6">
        <v>13019</v>
      </c>
      <c r="H48" s="7" t="s">
        <v>62</v>
      </c>
      <c r="I48" s="6" t="s">
        <v>17</v>
      </c>
      <c r="O48" s="6">
        <v>6</v>
      </c>
      <c r="P48" s="13" t="str">
        <f t="shared" si="0"/>
        <v>BUENOS.AIRES</v>
      </c>
      <c r="Q48" s="6">
        <v>42</v>
      </c>
      <c r="R48" s="13" t="s">
        <v>5319</v>
      </c>
      <c r="Y48" t="str">
        <f>Tabla4[[#This Row],[Muni_Desc]]&amp;Tabla4[[#This Row],[Columna1]]</f>
        <v>SAAVEDRABUENOS AIRES</v>
      </c>
      <c r="Z48">
        <v>109</v>
      </c>
      <c r="AA48" t="s">
        <v>5386</v>
      </c>
      <c r="AB48">
        <v>2</v>
      </c>
      <c r="AC48" t="s">
        <v>1220</v>
      </c>
      <c r="AD48">
        <v>6</v>
      </c>
      <c r="AE48" t="s">
        <v>1190</v>
      </c>
      <c r="AG48">
        <v>6</v>
      </c>
      <c r="AH48" t="s">
        <v>7530</v>
      </c>
      <c r="AI48" t="str">
        <f>Tabla5[[#This Row],[Provincia]]&amp;Tabla5[[#This Row],[Depto]]</f>
        <v>6301</v>
      </c>
      <c r="AJ48">
        <v>301</v>
      </c>
      <c r="AK48" t="s">
        <v>1297</v>
      </c>
      <c r="AN48">
        <v>62</v>
      </c>
      <c r="AO48">
        <v>84</v>
      </c>
      <c r="AP48">
        <v>7050</v>
      </c>
      <c r="AQ48" t="s">
        <v>4344</v>
      </c>
    </row>
    <row r="49" spans="2:43" ht="22.5" x14ac:dyDescent="0.25">
      <c r="B49" s="6">
        <v>4</v>
      </c>
      <c r="C49" s="55" t="s">
        <v>7600</v>
      </c>
      <c r="E49" s="6" t="s">
        <v>17</v>
      </c>
      <c r="F49" s="6">
        <v>13</v>
      </c>
      <c r="G49" s="6">
        <v>13020</v>
      </c>
      <c r="H49" s="7" t="s">
        <v>63</v>
      </c>
      <c r="I49" s="6" t="s">
        <v>17</v>
      </c>
      <c r="O49" s="6">
        <v>6</v>
      </c>
      <c r="P49" s="13" t="str">
        <f t="shared" si="0"/>
        <v>BUENOS.AIRES</v>
      </c>
      <c r="Q49" s="6">
        <v>43</v>
      </c>
      <c r="R49" s="13" t="s">
        <v>5320</v>
      </c>
      <c r="Y49" t="str">
        <f>Tabla4[[#This Row],[Muni_Desc]]&amp;Tabla4[[#This Row],[Columna1]]</f>
        <v>SALADILLOBUENOS AIRES</v>
      </c>
      <c r="Z49">
        <v>110</v>
      </c>
      <c r="AA49" t="s">
        <v>5387</v>
      </c>
      <c r="AB49">
        <v>2</v>
      </c>
      <c r="AC49" t="s">
        <v>1220</v>
      </c>
      <c r="AD49">
        <v>6</v>
      </c>
      <c r="AE49" t="s">
        <v>1190</v>
      </c>
      <c r="AG49">
        <v>6</v>
      </c>
      <c r="AH49" t="s">
        <v>7530</v>
      </c>
      <c r="AI49" t="str">
        <f>Tabla5[[#This Row],[Provincia]]&amp;Tabla5[[#This Row],[Depto]]</f>
        <v>6308</v>
      </c>
      <c r="AJ49">
        <v>308</v>
      </c>
      <c r="AK49" t="s">
        <v>1298</v>
      </c>
      <c r="AN49">
        <v>62</v>
      </c>
      <c r="AO49">
        <v>35</v>
      </c>
      <c r="AP49">
        <v>6947</v>
      </c>
      <c r="AQ49" t="s">
        <v>4275</v>
      </c>
    </row>
    <row r="50" spans="2:43" x14ac:dyDescent="0.25">
      <c r="E50" s="6" t="s">
        <v>17</v>
      </c>
      <c r="F50" s="6">
        <v>14</v>
      </c>
      <c r="G50" s="6">
        <v>14</v>
      </c>
      <c r="H50" s="7" t="s">
        <v>64</v>
      </c>
      <c r="I50" s="6" t="s">
        <v>17</v>
      </c>
      <c r="O50" s="6">
        <v>6</v>
      </c>
      <c r="P50" s="13" t="str">
        <f t="shared" si="0"/>
        <v>BUENOS.AIRES</v>
      </c>
      <c r="Q50" s="6">
        <v>44</v>
      </c>
      <c r="R50" s="13" t="s">
        <v>5321</v>
      </c>
      <c r="Y50" t="str">
        <f>Tabla4[[#This Row],[Muni_Desc]]&amp;Tabla4[[#This Row],[Columna1]]</f>
        <v>SALLIQUELOBUENOS AIRES</v>
      </c>
      <c r="Z50">
        <v>111</v>
      </c>
      <c r="AA50" t="s">
        <v>5388</v>
      </c>
      <c r="AB50">
        <v>2</v>
      </c>
      <c r="AC50" t="s">
        <v>1220</v>
      </c>
      <c r="AD50">
        <v>6</v>
      </c>
      <c r="AE50" t="s">
        <v>1190</v>
      </c>
      <c r="AG50">
        <v>6</v>
      </c>
      <c r="AH50" t="s">
        <v>7530</v>
      </c>
      <c r="AI50" t="str">
        <f>Tabla5[[#This Row],[Provincia]]&amp;Tabla5[[#This Row],[Depto]]</f>
        <v>6315</v>
      </c>
      <c r="AJ50">
        <v>315</v>
      </c>
      <c r="AK50" t="s">
        <v>1299</v>
      </c>
      <c r="AN50">
        <v>66</v>
      </c>
      <c r="AO50">
        <v>63</v>
      </c>
      <c r="AP50">
        <v>7287</v>
      </c>
      <c r="AQ50" t="s">
        <v>4395</v>
      </c>
    </row>
    <row r="51" spans="2:43" ht="22.5" x14ac:dyDescent="0.25">
      <c r="B51" s="486" t="s">
        <v>7699</v>
      </c>
      <c r="C51" s="487"/>
      <c r="E51" s="6" t="s">
        <v>17</v>
      </c>
      <c r="F51" s="6">
        <v>14</v>
      </c>
      <c r="G51" s="6">
        <v>14113</v>
      </c>
      <c r="H51" s="7" t="s">
        <v>65</v>
      </c>
      <c r="I51" s="6" t="s">
        <v>17</v>
      </c>
      <c r="O51" s="6">
        <v>6</v>
      </c>
      <c r="P51" s="13" t="str">
        <f t="shared" si="0"/>
        <v>BUENOS.AIRES</v>
      </c>
      <c r="Q51" s="6">
        <v>45</v>
      </c>
      <c r="R51" s="13" t="s">
        <v>5322</v>
      </c>
      <c r="Y51" t="str">
        <f>Tabla4[[#This Row],[Muni_Desc]]&amp;Tabla4[[#This Row],[Columna1]]</f>
        <v>SAN VICENTEBUENOS AIRES</v>
      </c>
      <c r="Z51">
        <v>121</v>
      </c>
      <c r="AA51" t="s">
        <v>5398</v>
      </c>
      <c r="AB51">
        <v>2</v>
      </c>
      <c r="AC51" t="s">
        <v>1220</v>
      </c>
      <c r="AD51">
        <v>6</v>
      </c>
      <c r="AE51" t="s">
        <v>1190</v>
      </c>
      <c r="AG51">
        <v>6</v>
      </c>
      <c r="AH51" t="s">
        <v>7530</v>
      </c>
      <c r="AI51" t="str">
        <f>Tabla5[[#This Row],[Provincia]]&amp;Tabla5[[#This Row],[Depto]]</f>
        <v>6322</v>
      </c>
      <c r="AJ51">
        <v>322</v>
      </c>
      <c r="AK51" t="s">
        <v>1300</v>
      </c>
      <c r="AN51">
        <v>66</v>
      </c>
      <c r="AO51">
        <v>140</v>
      </c>
      <c r="AP51">
        <v>7386</v>
      </c>
      <c r="AQ51" t="s">
        <v>4438</v>
      </c>
    </row>
    <row r="52" spans="2:43" x14ac:dyDescent="0.25">
      <c r="B52" s="9" t="s">
        <v>12</v>
      </c>
      <c r="C52" s="9" t="s">
        <v>13</v>
      </c>
      <c r="E52" s="6" t="s">
        <v>17</v>
      </c>
      <c r="F52" s="6">
        <v>14</v>
      </c>
      <c r="G52" s="6">
        <v>14114</v>
      </c>
      <c r="H52" s="7" t="s">
        <v>66</v>
      </c>
      <c r="I52" s="6" t="s">
        <v>17</v>
      </c>
      <c r="O52" s="6">
        <v>6</v>
      </c>
      <c r="P52" s="13" t="str">
        <f t="shared" si="0"/>
        <v>BUENOS.AIRES</v>
      </c>
      <c r="Q52" s="6">
        <v>46</v>
      </c>
      <c r="R52" s="13" t="s">
        <v>5323</v>
      </c>
      <c r="Y52" t="str">
        <f>Tabla4[[#This Row],[Muni_Desc]]&amp;Tabla4[[#This Row],[Columna1]]</f>
        <v>SUIPACHABUENOS AIRES</v>
      </c>
      <c r="Z52">
        <v>122</v>
      </c>
      <c r="AA52" t="s">
        <v>5399</v>
      </c>
      <c r="AB52">
        <v>2</v>
      </c>
      <c r="AC52" t="s">
        <v>1220</v>
      </c>
      <c r="AD52">
        <v>6</v>
      </c>
      <c r="AE52" t="s">
        <v>1190</v>
      </c>
      <c r="AG52">
        <v>6</v>
      </c>
      <c r="AH52" t="s">
        <v>7530</v>
      </c>
      <c r="AI52" t="str">
        <f>Tabla5[[#This Row],[Provincia]]&amp;Tabla5[[#This Row],[Depto]]</f>
        <v>6329</v>
      </c>
      <c r="AJ52">
        <v>329</v>
      </c>
      <c r="AK52" t="s">
        <v>1301</v>
      </c>
      <c r="AN52">
        <v>38</v>
      </c>
      <c r="AO52">
        <v>21</v>
      </c>
      <c r="AP52">
        <v>5014</v>
      </c>
      <c r="AQ52" t="s">
        <v>3686</v>
      </c>
    </row>
    <row r="53" spans="2:43" x14ac:dyDescent="0.25">
      <c r="B53" s="6">
        <v>1</v>
      </c>
      <c r="C53" s="55" t="s">
        <v>7700</v>
      </c>
      <c r="E53" s="6" t="s">
        <v>17</v>
      </c>
      <c r="F53" s="6">
        <v>14</v>
      </c>
      <c r="G53" s="6">
        <v>14115</v>
      </c>
      <c r="H53" s="7" t="s">
        <v>67</v>
      </c>
      <c r="I53" s="6" t="s">
        <v>17</v>
      </c>
      <c r="O53" s="6">
        <v>6</v>
      </c>
      <c r="P53" s="13" t="str">
        <f t="shared" si="0"/>
        <v>BUENOS.AIRES</v>
      </c>
      <c r="Q53" s="6">
        <v>48</v>
      </c>
      <c r="R53" s="13" t="s">
        <v>5325</v>
      </c>
      <c r="Y53" t="str">
        <f>Tabla4[[#This Row],[Muni_Desc]]&amp;Tabla4[[#This Row],[Columna1]]</f>
        <v>TORNQUISTBUENOS AIRES</v>
      </c>
      <c r="Z53">
        <v>127</v>
      </c>
      <c r="AA53" t="s">
        <v>5404</v>
      </c>
      <c r="AB53">
        <v>2</v>
      </c>
      <c r="AC53" t="s">
        <v>1220</v>
      </c>
      <c r="AD53">
        <v>6</v>
      </c>
      <c r="AE53" t="s">
        <v>1190</v>
      </c>
      <c r="AG53">
        <v>6</v>
      </c>
      <c r="AH53" t="s">
        <v>7530</v>
      </c>
      <c r="AI53" t="str">
        <f>Tabla5[[#This Row],[Provincia]]&amp;Tabla5[[#This Row],[Depto]]</f>
        <v>6336</v>
      </c>
      <c r="AJ53">
        <v>336</v>
      </c>
      <c r="AK53" t="s">
        <v>1302</v>
      </c>
      <c r="AN53">
        <v>6</v>
      </c>
      <c r="AO53">
        <v>427</v>
      </c>
      <c r="AP53">
        <v>1252</v>
      </c>
      <c r="AQ53" t="s">
        <v>2101</v>
      </c>
    </row>
    <row r="54" spans="2:43" ht="22.5" x14ac:dyDescent="0.25">
      <c r="B54" s="6">
        <v>2</v>
      </c>
      <c r="C54" s="55" t="s">
        <v>7701</v>
      </c>
      <c r="E54" s="6" t="s">
        <v>17</v>
      </c>
      <c r="F54" s="6">
        <v>14</v>
      </c>
      <c r="G54" s="6">
        <v>14121</v>
      </c>
      <c r="H54" s="7" t="s">
        <v>68</v>
      </c>
      <c r="I54" s="6" t="s">
        <v>17</v>
      </c>
      <c r="O54" s="6">
        <v>6</v>
      </c>
      <c r="P54" s="13" t="str">
        <f t="shared" si="0"/>
        <v>BUENOS.AIRES</v>
      </c>
      <c r="Q54" s="6">
        <v>50</v>
      </c>
      <c r="R54" s="13" t="s">
        <v>5327</v>
      </c>
      <c r="Y54" t="str">
        <f>Tabla4[[#This Row],[Muni_Desc]]&amp;Tabla4[[#This Row],[Columna1]]</f>
        <v>TRENQUE LAUQUENBUENOS AIRES</v>
      </c>
      <c r="Z54">
        <v>128</v>
      </c>
      <c r="AA54" t="s">
        <v>5405</v>
      </c>
      <c r="AB54">
        <v>2</v>
      </c>
      <c r="AC54" t="s">
        <v>1220</v>
      </c>
      <c r="AD54">
        <v>6</v>
      </c>
      <c r="AE54" t="s">
        <v>1190</v>
      </c>
      <c r="AG54">
        <v>6</v>
      </c>
      <c r="AH54" t="s">
        <v>7530</v>
      </c>
      <c r="AI54" t="str">
        <f>Tabla5[[#This Row],[Provincia]]&amp;Tabla5[[#This Row],[Depto]]</f>
        <v>6343</v>
      </c>
      <c r="AJ54">
        <v>343</v>
      </c>
      <c r="AK54" t="s">
        <v>1303</v>
      </c>
      <c r="AN54">
        <v>14</v>
      </c>
      <c r="AO54">
        <v>91</v>
      </c>
      <c r="AP54">
        <v>3060</v>
      </c>
      <c r="AQ54" t="s">
        <v>2933</v>
      </c>
    </row>
    <row r="55" spans="2:43" ht="22.5" x14ac:dyDescent="0.25">
      <c r="B55" s="6">
        <v>3</v>
      </c>
      <c r="C55" s="55" t="s">
        <v>7702</v>
      </c>
      <c r="E55" s="6" t="s">
        <v>17</v>
      </c>
      <c r="F55" s="6">
        <v>14</v>
      </c>
      <c r="G55" s="6">
        <v>14211</v>
      </c>
      <c r="H55" s="7" t="s">
        <v>69</v>
      </c>
      <c r="I55" s="6" t="s">
        <v>17</v>
      </c>
      <c r="O55" s="6">
        <v>6</v>
      </c>
      <c r="P55" s="13" t="str">
        <f t="shared" si="0"/>
        <v>BUENOS.AIRES</v>
      </c>
      <c r="Q55" s="6">
        <v>51</v>
      </c>
      <c r="R55" s="13" t="s">
        <v>5328</v>
      </c>
      <c r="Y55" t="str">
        <f>Tabla4[[#This Row],[Muni_Desc]]&amp;Tabla4[[#This Row],[Columna1]]</f>
        <v>TRES LOMASBUENOS AIRES</v>
      </c>
      <c r="Z55">
        <v>131</v>
      </c>
      <c r="AA55" t="s">
        <v>5408</v>
      </c>
      <c r="AB55">
        <v>2</v>
      </c>
      <c r="AC55" t="s">
        <v>1220</v>
      </c>
      <c r="AD55">
        <v>6</v>
      </c>
      <c r="AE55" t="s">
        <v>1190</v>
      </c>
      <c r="AG55">
        <v>6</v>
      </c>
      <c r="AH55" t="s">
        <v>7530</v>
      </c>
      <c r="AI55" t="str">
        <f>Tabla5[[#This Row],[Provincia]]&amp;Tabla5[[#This Row],[Depto]]</f>
        <v>6350</v>
      </c>
      <c r="AJ55">
        <v>350</v>
      </c>
      <c r="AK55" t="s">
        <v>1304</v>
      </c>
      <c r="AN55">
        <v>90</v>
      </c>
      <c r="AO55">
        <v>84</v>
      </c>
      <c r="AP55">
        <v>9701</v>
      </c>
      <c r="AQ55" t="s">
        <v>5249</v>
      </c>
    </row>
    <row r="56" spans="2:43" ht="34.5" x14ac:dyDescent="0.25">
      <c r="B56" s="6">
        <v>4</v>
      </c>
      <c r="C56" s="55" t="s">
        <v>7703</v>
      </c>
      <c r="E56" s="6" t="s">
        <v>17</v>
      </c>
      <c r="F56" s="6">
        <v>14</v>
      </c>
      <c r="G56" s="6">
        <v>14221</v>
      </c>
      <c r="H56" s="7" t="s">
        <v>70</v>
      </c>
      <c r="I56" s="6" t="s">
        <v>17</v>
      </c>
      <c r="O56" s="6">
        <v>6</v>
      </c>
      <c r="P56" s="13" t="str">
        <f t="shared" si="0"/>
        <v>BUENOS.AIRES</v>
      </c>
      <c r="Q56" s="6">
        <v>52</v>
      </c>
      <c r="R56" s="13" t="s">
        <v>5329</v>
      </c>
      <c r="Y56" t="str">
        <f>Tabla4[[#This Row],[Muni_Desc]]&amp;Tabla4[[#This Row],[Columna1]]</f>
        <v>VILLARINOBUENOS AIRES</v>
      </c>
      <c r="Z56">
        <v>134</v>
      </c>
      <c r="AA56" t="s">
        <v>5411</v>
      </c>
      <c r="AB56">
        <v>2</v>
      </c>
      <c r="AC56" t="s">
        <v>1220</v>
      </c>
      <c r="AD56">
        <v>6</v>
      </c>
      <c r="AE56" t="s">
        <v>1190</v>
      </c>
      <c r="AG56">
        <v>6</v>
      </c>
      <c r="AH56" t="s">
        <v>7530</v>
      </c>
      <c r="AI56" t="str">
        <f>Tabla5[[#This Row],[Provincia]]&amp;Tabla5[[#This Row],[Depto]]</f>
        <v>6357</v>
      </c>
      <c r="AJ56">
        <v>357</v>
      </c>
      <c r="AK56" t="s">
        <v>1305</v>
      </c>
      <c r="AN56">
        <v>6</v>
      </c>
      <c r="AO56">
        <v>861</v>
      </c>
      <c r="AP56">
        <v>1864</v>
      </c>
      <c r="AQ56" t="s">
        <v>2545</v>
      </c>
    </row>
    <row r="57" spans="2:43" x14ac:dyDescent="0.25">
      <c r="B57" s="6">
        <v>5</v>
      </c>
      <c r="C57" s="55" t="s">
        <v>7704</v>
      </c>
      <c r="E57" s="6" t="s">
        <v>17</v>
      </c>
      <c r="F57" s="6">
        <v>14</v>
      </c>
      <c r="G57" s="6">
        <v>14300</v>
      </c>
      <c r="H57" s="7" t="s">
        <v>71</v>
      </c>
      <c r="I57" s="6" t="s">
        <v>17</v>
      </c>
      <c r="O57" s="6">
        <v>6</v>
      </c>
      <c r="P57" s="13" t="str">
        <f t="shared" si="0"/>
        <v>BUENOS.AIRES</v>
      </c>
      <c r="Q57" s="6">
        <v>49</v>
      </c>
      <c r="R57" s="13" t="s">
        <v>5326</v>
      </c>
      <c r="Y57" t="str">
        <f>Tabla4[[#This Row],[Muni_Desc]]&amp;Tabla4[[#This Row],[Columna1]]</f>
        <v>ACONQUIJACATAMARCA</v>
      </c>
      <c r="Z57">
        <v>136</v>
      </c>
      <c r="AA57" t="s">
        <v>5415</v>
      </c>
      <c r="AB57">
        <v>3</v>
      </c>
      <c r="AC57" t="s">
        <v>1221</v>
      </c>
      <c r="AD57">
        <v>10</v>
      </c>
      <c r="AE57" t="s">
        <v>1191</v>
      </c>
      <c r="AG57">
        <v>6</v>
      </c>
      <c r="AH57" t="s">
        <v>7530</v>
      </c>
      <c r="AI57" t="str">
        <f>Tabla5[[#This Row],[Provincia]]&amp;Tabla5[[#This Row],[Depto]]</f>
        <v>6364</v>
      </c>
      <c r="AJ57">
        <v>364</v>
      </c>
      <c r="AK57" t="s">
        <v>1306</v>
      </c>
      <c r="AN57">
        <v>6</v>
      </c>
      <c r="AO57">
        <v>420</v>
      </c>
      <c r="AP57">
        <v>1239</v>
      </c>
      <c r="AQ57" t="s">
        <v>2090</v>
      </c>
    </row>
    <row r="58" spans="2:43" x14ac:dyDescent="0.25">
      <c r="E58" s="6" t="s">
        <v>17</v>
      </c>
      <c r="F58" s="6">
        <v>14</v>
      </c>
      <c r="G58" s="6">
        <v>14410</v>
      </c>
      <c r="H58" s="7" t="s">
        <v>72</v>
      </c>
      <c r="I58" s="6" t="s">
        <v>17</v>
      </c>
      <c r="O58" s="6">
        <v>6</v>
      </c>
      <c r="P58" s="13" t="str">
        <f t="shared" si="0"/>
        <v>BUENOS.AIRES</v>
      </c>
      <c r="Q58" s="6">
        <v>47</v>
      </c>
      <c r="R58" s="13" t="s">
        <v>5324</v>
      </c>
      <c r="Y58" t="str">
        <f>Tabla4[[#This Row],[Muni_Desc]]&amp;Tabla4[[#This Row],[Columna1]]</f>
        <v>ANCASTICATAMARCA</v>
      </c>
      <c r="Z58">
        <v>137</v>
      </c>
      <c r="AA58" t="s">
        <v>5416</v>
      </c>
      <c r="AB58">
        <v>3</v>
      </c>
      <c r="AC58" t="s">
        <v>1221</v>
      </c>
      <c r="AD58">
        <v>10</v>
      </c>
      <c r="AE58" t="s">
        <v>1191</v>
      </c>
      <c r="AG58">
        <v>6</v>
      </c>
      <c r="AH58" t="s">
        <v>7530</v>
      </c>
      <c r="AI58" t="str">
        <f>Tabla5[[#This Row],[Provincia]]&amp;Tabla5[[#This Row],[Depto]]</f>
        <v>6371</v>
      </c>
      <c r="AJ58">
        <v>371</v>
      </c>
      <c r="AK58" t="s">
        <v>1307</v>
      </c>
      <c r="AN58">
        <v>42</v>
      </c>
      <c r="AO58">
        <v>105</v>
      </c>
      <c r="AP58">
        <v>5408</v>
      </c>
      <c r="AQ58" t="s">
        <v>3827</v>
      </c>
    </row>
    <row r="59" spans="2:43" x14ac:dyDescent="0.25">
      <c r="B59" s="486" t="s">
        <v>7705</v>
      </c>
      <c r="C59" s="487"/>
      <c r="E59" s="6" t="s">
        <v>17</v>
      </c>
      <c r="F59" s="6">
        <v>14</v>
      </c>
      <c r="G59" s="6">
        <v>14420</v>
      </c>
      <c r="H59" s="7" t="s">
        <v>73</v>
      </c>
      <c r="I59" s="6" t="s">
        <v>17</v>
      </c>
      <c r="O59" s="6">
        <v>6</v>
      </c>
      <c r="P59" s="13" t="str">
        <f t="shared" si="0"/>
        <v>BUENOS.AIRES</v>
      </c>
      <c r="Q59" s="6">
        <v>53</v>
      </c>
      <c r="R59" s="13" t="s">
        <v>5330</v>
      </c>
      <c r="Y59" t="str">
        <f>Tabla4[[#This Row],[Muni_Desc]]&amp;Tabla4[[#This Row],[Columna1]]</f>
        <v>ANDALGALACATAMARCA</v>
      </c>
      <c r="Z59">
        <v>138</v>
      </c>
      <c r="AA59" t="s">
        <v>5417</v>
      </c>
      <c r="AB59">
        <v>3</v>
      </c>
      <c r="AC59" t="s">
        <v>1221</v>
      </c>
      <c r="AD59">
        <v>10</v>
      </c>
      <c r="AE59" t="s">
        <v>1191</v>
      </c>
      <c r="AG59">
        <v>6</v>
      </c>
      <c r="AH59" t="s">
        <v>7530</v>
      </c>
      <c r="AI59" t="str">
        <f>Tabla5[[#This Row],[Provincia]]&amp;Tabla5[[#This Row],[Depto]]</f>
        <v>6378</v>
      </c>
      <c r="AJ59">
        <v>378</v>
      </c>
      <c r="AK59" t="s">
        <v>1308</v>
      </c>
      <c r="AN59">
        <v>46</v>
      </c>
      <c r="AO59">
        <v>42</v>
      </c>
      <c r="AP59">
        <v>5531</v>
      </c>
      <c r="AQ59" t="s">
        <v>3892</v>
      </c>
    </row>
    <row r="60" spans="2:43" ht="22.5" x14ac:dyDescent="0.25">
      <c r="B60" s="9" t="s">
        <v>12</v>
      </c>
      <c r="C60" s="9" t="s">
        <v>13</v>
      </c>
      <c r="E60" s="6" t="s">
        <v>17</v>
      </c>
      <c r="F60" s="6">
        <v>14</v>
      </c>
      <c r="G60" s="6">
        <v>14430</v>
      </c>
      <c r="H60" s="7" t="s">
        <v>74</v>
      </c>
      <c r="I60" s="6" t="s">
        <v>17</v>
      </c>
      <c r="O60" s="6">
        <v>6</v>
      </c>
      <c r="P60" s="13" t="str">
        <f t="shared" si="0"/>
        <v>BUENOS.AIRES</v>
      </c>
      <c r="Q60" s="6">
        <v>54</v>
      </c>
      <c r="R60" s="13" t="s">
        <v>5331</v>
      </c>
      <c r="Y60" t="str">
        <f>Tabla4[[#This Row],[Muni_Desc]]&amp;Tabla4[[#This Row],[Columna1]]</f>
        <v>ANTOFAGASTA DE LA SIERRACATAMARCA</v>
      </c>
      <c r="Z60">
        <v>139</v>
      </c>
      <c r="AA60" t="s">
        <v>5418</v>
      </c>
      <c r="AB60">
        <v>3</v>
      </c>
      <c r="AC60" t="s">
        <v>1221</v>
      </c>
      <c r="AD60">
        <v>10</v>
      </c>
      <c r="AE60" t="s">
        <v>1191</v>
      </c>
      <c r="AG60">
        <v>6</v>
      </c>
      <c r="AH60" t="s">
        <v>7530</v>
      </c>
      <c r="AI60" t="str">
        <f>Tabla5[[#This Row],[Provincia]]&amp;Tabla5[[#This Row],[Depto]]</f>
        <v>6385</v>
      </c>
      <c r="AJ60">
        <v>385</v>
      </c>
      <c r="AK60" t="s">
        <v>1309</v>
      </c>
      <c r="AN60">
        <v>46</v>
      </c>
      <c r="AO60">
        <v>7</v>
      </c>
      <c r="AP60">
        <v>5504</v>
      </c>
      <c r="AQ60" t="s">
        <v>3859</v>
      </c>
    </row>
    <row r="61" spans="2:43" x14ac:dyDescent="0.25">
      <c r="B61" s="6">
        <v>1</v>
      </c>
      <c r="C61" s="55" t="s">
        <v>7706</v>
      </c>
      <c r="E61" s="6" t="s">
        <v>17</v>
      </c>
      <c r="F61" s="6">
        <v>14</v>
      </c>
      <c r="G61" s="6">
        <v>14440</v>
      </c>
      <c r="H61" s="7" t="s">
        <v>75</v>
      </c>
      <c r="I61" s="6" t="s">
        <v>17</v>
      </c>
      <c r="O61" s="6">
        <v>6</v>
      </c>
      <c r="P61" s="13" t="str">
        <f t="shared" si="0"/>
        <v>BUENOS.AIRES</v>
      </c>
      <c r="Q61" s="6">
        <v>55</v>
      </c>
      <c r="R61" s="13" t="s">
        <v>5332</v>
      </c>
      <c r="Y61" t="str">
        <f>Tabla4[[#This Row],[Muni_Desc]]&amp;Tabla4[[#This Row],[Columna1]]</f>
        <v>BELENCATAMARCA</v>
      </c>
      <c r="Z61">
        <v>140</v>
      </c>
      <c r="AA61" t="s">
        <v>5419</v>
      </c>
      <c r="AB61">
        <v>3</v>
      </c>
      <c r="AC61" t="s">
        <v>1221</v>
      </c>
      <c r="AD61">
        <v>10</v>
      </c>
      <c r="AE61" t="s">
        <v>1191</v>
      </c>
      <c r="AG61">
        <v>6</v>
      </c>
      <c r="AH61" t="s">
        <v>7530</v>
      </c>
      <c r="AI61" t="str">
        <f>Tabla5[[#This Row],[Provincia]]&amp;Tabla5[[#This Row],[Depto]]</f>
        <v>6392</v>
      </c>
      <c r="AJ61">
        <v>392</v>
      </c>
      <c r="AK61" t="s">
        <v>1310</v>
      </c>
      <c r="AN61">
        <v>54</v>
      </c>
      <c r="AO61">
        <v>119</v>
      </c>
      <c r="AP61">
        <v>6580</v>
      </c>
      <c r="AQ61" t="s">
        <v>4185</v>
      </c>
    </row>
    <row r="62" spans="2:43" x14ac:dyDescent="0.25">
      <c r="B62" s="6">
        <v>2</v>
      </c>
      <c r="C62" s="55" t="s">
        <v>7707</v>
      </c>
      <c r="E62" s="6" t="s">
        <v>17</v>
      </c>
      <c r="F62" s="6">
        <v>14</v>
      </c>
      <c r="G62" s="6">
        <v>14510</v>
      </c>
      <c r="H62" s="7" t="s">
        <v>76</v>
      </c>
      <c r="I62" s="6" t="s">
        <v>17</v>
      </c>
      <c r="O62" s="6">
        <v>6</v>
      </c>
      <c r="P62" s="13" t="str">
        <f t="shared" si="0"/>
        <v>BUENOS.AIRES</v>
      </c>
      <c r="Q62" s="6">
        <v>56</v>
      </c>
      <c r="R62" s="13" t="s">
        <v>5333</v>
      </c>
      <c r="Y62" t="str">
        <f>Tabla4[[#This Row],[Muni_Desc]]&amp;Tabla4[[#This Row],[Columna1]]</f>
        <v>CAPAYANCATAMARCA</v>
      </c>
      <c r="Z62">
        <v>141</v>
      </c>
      <c r="AA62" t="s">
        <v>5420</v>
      </c>
      <c r="AB62">
        <v>3</v>
      </c>
      <c r="AC62" t="s">
        <v>1221</v>
      </c>
      <c r="AD62">
        <v>10</v>
      </c>
      <c r="AE62" t="s">
        <v>1191</v>
      </c>
      <c r="AG62">
        <v>6</v>
      </c>
      <c r="AH62" t="s">
        <v>7530</v>
      </c>
      <c r="AI62" t="str">
        <f>Tabla5[[#This Row],[Provincia]]&amp;Tabla5[[#This Row],[Depto]]</f>
        <v>6399</v>
      </c>
      <c r="AJ62">
        <v>399</v>
      </c>
      <c r="AK62" t="s">
        <v>1311</v>
      </c>
      <c r="AN62">
        <v>82</v>
      </c>
      <c r="AO62">
        <v>84</v>
      </c>
      <c r="AP62">
        <v>8651</v>
      </c>
      <c r="AQ62" t="s">
        <v>4876</v>
      </c>
    </row>
    <row r="63" spans="2:43" x14ac:dyDescent="0.25">
      <c r="E63" s="6" t="s">
        <v>17</v>
      </c>
      <c r="F63" s="6">
        <v>14</v>
      </c>
      <c r="G63" s="6">
        <v>14520</v>
      </c>
      <c r="H63" s="7" t="s">
        <v>77</v>
      </c>
      <c r="I63" s="6" t="s">
        <v>17</v>
      </c>
      <c r="O63" s="6">
        <v>6</v>
      </c>
      <c r="P63" s="13" t="str">
        <f t="shared" si="0"/>
        <v>BUENOS.AIRES</v>
      </c>
      <c r="Q63" s="6">
        <v>57</v>
      </c>
      <c r="R63" s="13" t="s">
        <v>5334</v>
      </c>
      <c r="Y63" t="str">
        <f>Tabla4[[#This Row],[Muni_Desc]]&amp;Tabla4[[#This Row],[Columna1]]</f>
        <v>ChumbichaCATAMARCA</v>
      </c>
      <c r="Z63">
        <v>3036</v>
      </c>
      <c r="AA63" t="s">
        <v>5450</v>
      </c>
      <c r="AB63">
        <v>3</v>
      </c>
      <c r="AC63" t="s">
        <v>1221</v>
      </c>
      <c r="AD63">
        <v>10</v>
      </c>
      <c r="AE63" t="s">
        <v>1191</v>
      </c>
      <c r="AG63">
        <v>6</v>
      </c>
      <c r="AH63" t="s">
        <v>7530</v>
      </c>
      <c r="AI63" t="str">
        <f>Tabla5[[#This Row],[Provincia]]&amp;Tabla5[[#This Row],[Depto]]</f>
        <v>6406</v>
      </c>
      <c r="AJ63">
        <v>406</v>
      </c>
      <c r="AK63" t="s">
        <v>1312</v>
      </c>
      <c r="AN63">
        <v>54</v>
      </c>
      <c r="AO63">
        <v>91</v>
      </c>
      <c r="AP63">
        <v>6532</v>
      </c>
      <c r="AQ63" t="s">
        <v>1649</v>
      </c>
    </row>
    <row r="64" spans="2:43" ht="22.5" x14ac:dyDescent="0.25">
      <c r="B64" s="6">
        <v>1</v>
      </c>
      <c r="C64" s="55" t="s">
        <v>7700</v>
      </c>
      <c r="D64" t="s">
        <v>7708</v>
      </c>
      <c r="E64" s="6" t="s">
        <v>17</v>
      </c>
      <c r="F64" s="6">
        <v>14</v>
      </c>
      <c r="G64" s="6">
        <v>14610</v>
      </c>
      <c r="H64" s="7" t="s">
        <v>78</v>
      </c>
      <c r="I64" s="6" t="s">
        <v>17</v>
      </c>
      <c r="O64" s="6">
        <v>6</v>
      </c>
      <c r="P64" s="13" t="str">
        <f t="shared" si="0"/>
        <v>BUENOS.AIRES</v>
      </c>
      <c r="Q64" s="6">
        <v>58</v>
      </c>
      <c r="R64" s="13" t="s">
        <v>5335</v>
      </c>
      <c r="Y64" t="str">
        <f>Tabla4[[#This Row],[Muni_Desc]]&amp;Tabla4[[#This Row],[Columna1]]</f>
        <v>CORRAL QUEMADOCATAMARCA</v>
      </c>
      <c r="Z64">
        <v>142</v>
      </c>
      <c r="AA64" t="s">
        <v>5421</v>
      </c>
      <c r="AB64">
        <v>3</v>
      </c>
      <c r="AC64" t="s">
        <v>1221</v>
      </c>
      <c r="AD64">
        <v>10</v>
      </c>
      <c r="AE64" t="s">
        <v>1191</v>
      </c>
      <c r="AG64">
        <v>6</v>
      </c>
      <c r="AH64" t="s">
        <v>7530</v>
      </c>
      <c r="AI64" t="str">
        <f>Tabla5[[#This Row],[Provincia]]&amp;Tabla5[[#This Row],[Depto]]</f>
        <v>6413</v>
      </c>
      <c r="AJ64">
        <v>413</v>
      </c>
      <c r="AK64" t="s">
        <v>1313</v>
      </c>
      <c r="AN64">
        <v>6</v>
      </c>
      <c r="AO64">
        <v>469</v>
      </c>
      <c r="AP64">
        <v>1319</v>
      </c>
      <c r="AQ64" t="s">
        <v>2165</v>
      </c>
    </row>
    <row r="65" spans="2:43" x14ac:dyDescent="0.25">
      <c r="B65" s="6">
        <v>2</v>
      </c>
      <c r="C65" s="55" t="s">
        <v>7701</v>
      </c>
      <c r="D65" t="s">
        <v>7708</v>
      </c>
      <c r="E65" s="6" t="s">
        <v>17</v>
      </c>
      <c r="F65" s="6">
        <v>14</v>
      </c>
      <c r="G65" s="6">
        <v>14620</v>
      </c>
      <c r="H65" s="7" t="s">
        <v>79</v>
      </c>
      <c r="I65" s="6" t="s">
        <v>17</v>
      </c>
      <c r="O65" s="6">
        <v>6</v>
      </c>
      <c r="P65" s="13" t="str">
        <f t="shared" si="0"/>
        <v>BUENOS.AIRES</v>
      </c>
      <c r="Q65" s="6">
        <v>59</v>
      </c>
      <c r="R65" s="13" t="s">
        <v>5336</v>
      </c>
      <c r="Y65" t="str">
        <f>Tabla4[[#This Row],[Muni_Desc]]&amp;Tabla4[[#This Row],[Columna1]]</f>
        <v>EL ALTOCATAMARCA</v>
      </c>
      <c r="Z65">
        <v>143</v>
      </c>
      <c r="AA65" t="s">
        <v>5422</v>
      </c>
      <c r="AB65">
        <v>3</v>
      </c>
      <c r="AC65" t="s">
        <v>1221</v>
      </c>
      <c r="AD65">
        <v>10</v>
      </c>
      <c r="AE65" t="s">
        <v>1191</v>
      </c>
      <c r="AG65">
        <v>6</v>
      </c>
      <c r="AH65" t="s">
        <v>7530</v>
      </c>
      <c r="AI65" t="str">
        <f>Tabla5[[#This Row],[Provincia]]&amp;Tabla5[[#This Row],[Depto]]</f>
        <v>6415</v>
      </c>
      <c r="AJ65">
        <v>415</v>
      </c>
      <c r="AK65" t="s">
        <v>1314</v>
      </c>
      <c r="AN65">
        <v>6</v>
      </c>
      <c r="AO65">
        <v>21</v>
      </c>
      <c r="AP65">
        <v>9756</v>
      </c>
      <c r="AQ65" t="s">
        <v>1256</v>
      </c>
    </row>
    <row r="66" spans="2:43" ht="34.5" x14ac:dyDescent="0.25">
      <c r="B66" s="6">
        <v>3</v>
      </c>
      <c r="C66" s="55" t="s">
        <v>7703</v>
      </c>
      <c r="D66" t="s">
        <v>7708</v>
      </c>
      <c r="E66" s="6" t="s">
        <v>17</v>
      </c>
      <c r="F66" s="6">
        <v>14</v>
      </c>
      <c r="G66" s="6">
        <v>14710</v>
      </c>
      <c r="H66" s="7" t="s">
        <v>80</v>
      </c>
      <c r="I66" s="6" t="s">
        <v>17</v>
      </c>
      <c r="O66" s="6">
        <v>6</v>
      </c>
      <c r="P66" s="13" t="str">
        <f t="shared" si="0"/>
        <v>BUENOS.AIRES</v>
      </c>
      <c r="Q66" s="6">
        <v>60</v>
      </c>
      <c r="R66" s="13" t="s">
        <v>5337</v>
      </c>
      <c r="Y66" t="str">
        <f>Tabla4[[#This Row],[Muni_Desc]]&amp;Tabla4[[#This Row],[Columna1]]</f>
        <v>EL RODEOCATAMARCA</v>
      </c>
      <c r="Z66">
        <v>144</v>
      </c>
      <c r="AA66" t="s">
        <v>5423</v>
      </c>
      <c r="AB66">
        <v>3</v>
      </c>
      <c r="AC66" t="s">
        <v>1221</v>
      </c>
      <c r="AD66">
        <v>10</v>
      </c>
      <c r="AE66" t="s">
        <v>1191</v>
      </c>
      <c r="AG66">
        <v>6</v>
      </c>
      <c r="AH66" t="s">
        <v>7530</v>
      </c>
      <c r="AI66" t="str">
        <f>Tabla5[[#This Row],[Provincia]]&amp;Tabla5[[#This Row],[Depto]]</f>
        <v>6417</v>
      </c>
      <c r="AJ66">
        <v>417</v>
      </c>
      <c r="AK66" t="s">
        <v>1315</v>
      </c>
      <c r="AN66">
        <v>14</v>
      </c>
      <c r="AO66">
        <v>98</v>
      </c>
      <c r="AP66">
        <v>3102</v>
      </c>
      <c r="AQ66" t="s">
        <v>2980</v>
      </c>
    </row>
    <row r="67" spans="2:43" x14ac:dyDescent="0.25">
      <c r="B67" s="6">
        <v>4</v>
      </c>
      <c r="C67" s="55" t="s">
        <v>7704</v>
      </c>
      <c r="D67" t="s">
        <v>7708</v>
      </c>
      <c r="E67" s="6" t="s">
        <v>17</v>
      </c>
      <c r="F67" s="6">
        <v>14</v>
      </c>
      <c r="G67" s="6">
        <v>14720</v>
      </c>
      <c r="H67" s="7" t="s">
        <v>81</v>
      </c>
      <c r="I67" s="6" t="s">
        <v>17</v>
      </c>
      <c r="O67" s="6">
        <v>6</v>
      </c>
      <c r="P67" s="13" t="str">
        <f t="shared" si="0"/>
        <v>BUENOS.AIRES</v>
      </c>
      <c r="Q67" s="6">
        <v>61</v>
      </c>
      <c r="R67" s="13" t="s">
        <v>5338</v>
      </c>
      <c r="Y67" t="str">
        <f>Tabla4[[#This Row],[Muni_Desc]]&amp;Tabla4[[#This Row],[Columna1]]</f>
        <v>FIAMBALACATAMARCA</v>
      </c>
      <c r="Z67">
        <v>145</v>
      </c>
      <c r="AA67" t="s">
        <v>5424</v>
      </c>
      <c r="AB67">
        <v>3</v>
      </c>
      <c r="AC67" t="s">
        <v>1221</v>
      </c>
      <c r="AD67">
        <v>10</v>
      </c>
      <c r="AE67" t="s">
        <v>1191</v>
      </c>
      <c r="AG67">
        <v>6</v>
      </c>
      <c r="AH67" t="s">
        <v>7530</v>
      </c>
      <c r="AI67" t="str">
        <f>Tabla5[[#This Row],[Provincia]]&amp;Tabla5[[#This Row],[Depto]]</f>
        <v>6420</v>
      </c>
      <c r="AJ67">
        <v>420</v>
      </c>
      <c r="AK67" t="s">
        <v>1316</v>
      </c>
      <c r="AN67">
        <v>82</v>
      </c>
      <c r="AO67">
        <v>28</v>
      </c>
      <c r="AP67">
        <v>8476</v>
      </c>
      <c r="AQ67" t="s">
        <v>4719</v>
      </c>
    </row>
    <row r="68" spans="2:43" x14ac:dyDescent="0.25">
      <c r="B68" s="6">
        <v>1</v>
      </c>
      <c r="C68" s="55" t="s">
        <v>7700</v>
      </c>
      <c r="D68" t="s">
        <v>7709</v>
      </c>
      <c r="E68" s="6" t="s">
        <v>17</v>
      </c>
      <c r="F68" s="6">
        <v>14</v>
      </c>
      <c r="G68" s="6">
        <v>14810</v>
      </c>
      <c r="H68" s="7" t="s">
        <v>82</v>
      </c>
      <c r="I68" s="6" t="s">
        <v>17</v>
      </c>
      <c r="O68" s="6">
        <v>6</v>
      </c>
      <c r="P68" s="13" t="str">
        <f t="shared" si="0"/>
        <v>BUENOS.AIRES</v>
      </c>
      <c r="Q68" s="6">
        <v>62</v>
      </c>
      <c r="R68" s="13" t="s">
        <v>5339</v>
      </c>
      <c r="Y68" t="str">
        <f>Tabla4[[#This Row],[Muni_Desc]]&amp;Tabla4[[#This Row],[Columna1]]</f>
        <v>FRAY MAMERTO ESQUIUCATAMARCA</v>
      </c>
      <c r="Z68">
        <v>146</v>
      </c>
      <c r="AA68" t="s">
        <v>5425</v>
      </c>
      <c r="AB68">
        <v>3</v>
      </c>
      <c r="AC68" t="s">
        <v>1221</v>
      </c>
      <c r="AD68">
        <v>10</v>
      </c>
      <c r="AE68" t="s">
        <v>1191</v>
      </c>
      <c r="AG68">
        <v>6</v>
      </c>
      <c r="AH68" t="s">
        <v>7530</v>
      </c>
      <c r="AI68" t="str">
        <f>Tabla5[[#This Row],[Provincia]]&amp;Tabla5[[#This Row],[Depto]]</f>
        <v>6427</v>
      </c>
      <c r="AJ68">
        <v>427</v>
      </c>
      <c r="AK68" t="s">
        <v>1317</v>
      </c>
      <c r="AN68">
        <v>82</v>
      </c>
      <c r="AO68">
        <v>119</v>
      </c>
      <c r="AP68">
        <v>8761</v>
      </c>
      <c r="AQ68" t="s">
        <v>4974</v>
      </c>
    </row>
    <row r="69" spans="2:43" x14ac:dyDescent="0.25">
      <c r="B69" s="6">
        <v>2</v>
      </c>
      <c r="C69" s="55" t="s">
        <v>7701</v>
      </c>
      <c r="D69" t="s">
        <v>7709</v>
      </c>
      <c r="E69" s="6" t="s">
        <v>17</v>
      </c>
      <c r="F69" s="6">
        <v>14</v>
      </c>
      <c r="G69" s="6">
        <v>14820</v>
      </c>
      <c r="H69" s="7" t="s">
        <v>83</v>
      </c>
      <c r="I69" s="6" t="s">
        <v>17</v>
      </c>
      <c r="O69" s="6">
        <v>6</v>
      </c>
      <c r="P69" s="13" t="str">
        <f t="shared" ref="P69:P132" si="1">VLOOKUP(O69,$J$4:$L$29,3,FALSE)</f>
        <v>BUENOS.AIRES</v>
      </c>
      <c r="Q69" s="6">
        <v>63</v>
      </c>
      <c r="R69" s="13" t="s">
        <v>5340</v>
      </c>
      <c r="Y69" t="str">
        <f>Tabla4[[#This Row],[Muni_Desc]]&amp;Tabla4[[#This Row],[Columna1]]</f>
        <v>HUALFINCATAMARCA</v>
      </c>
      <c r="Z69">
        <v>147</v>
      </c>
      <c r="AA69" t="s">
        <v>5426</v>
      </c>
      <c r="AB69">
        <v>3</v>
      </c>
      <c r="AC69" t="s">
        <v>1221</v>
      </c>
      <c r="AD69">
        <v>10</v>
      </c>
      <c r="AE69" t="s">
        <v>1191</v>
      </c>
      <c r="AG69">
        <v>6</v>
      </c>
      <c r="AH69" t="s">
        <v>7530</v>
      </c>
      <c r="AI69" t="str">
        <f>Tabla5[[#This Row],[Provincia]]&amp;Tabla5[[#This Row],[Depto]]</f>
        <v>6434</v>
      </c>
      <c r="AJ69">
        <v>434</v>
      </c>
      <c r="AK69" t="s">
        <v>1318</v>
      </c>
      <c r="AN69">
        <v>26</v>
      </c>
      <c r="AO69">
        <v>84</v>
      </c>
      <c r="AP69">
        <v>4396</v>
      </c>
      <c r="AQ69" t="s">
        <v>3459</v>
      </c>
    </row>
    <row r="70" spans="2:43" x14ac:dyDescent="0.25">
      <c r="E70" s="6" t="s">
        <v>17</v>
      </c>
      <c r="F70" s="6">
        <v>14</v>
      </c>
      <c r="G70" s="6">
        <v>14910</v>
      </c>
      <c r="H70" s="7" t="s">
        <v>84</v>
      </c>
      <c r="I70" s="6" t="s">
        <v>17</v>
      </c>
      <c r="O70" s="6">
        <v>6</v>
      </c>
      <c r="P70" s="13" t="str">
        <f t="shared" si="1"/>
        <v>BUENOS.AIRES</v>
      </c>
      <c r="Q70" s="6">
        <v>64</v>
      </c>
      <c r="R70" s="13" t="s">
        <v>5341</v>
      </c>
      <c r="Y70" t="str">
        <f>Tabla4[[#This Row],[Muni_Desc]]&amp;Tabla4[[#This Row],[Columna1]]</f>
        <v>HUILLAPIMACATAMARCA</v>
      </c>
      <c r="Z70">
        <v>148</v>
      </c>
      <c r="AA70" t="s">
        <v>5427</v>
      </c>
      <c r="AB70">
        <v>3</v>
      </c>
      <c r="AC70" t="s">
        <v>1221</v>
      </c>
      <c r="AD70">
        <v>10</v>
      </c>
      <c r="AE70" t="s">
        <v>1191</v>
      </c>
      <c r="AG70">
        <v>6</v>
      </c>
      <c r="AH70" t="s">
        <v>7530</v>
      </c>
      <c r="AI70" t="str">
        <f>Tabla5[[#This Row],[Provincia]]&amp;Tabla5[[#This Row],[Depto]]</f>
        <v>6441</v>
      </c>
      <c r="AJ70">
        <v>441</v>
      </c>
      <c r="AK70" t="s">
        <v>1319</v>
      </c>
      <c r="AN70">
        <v>30</v>
      </c>
      <c r="AO70">
        <v>49</v>
      </c>
      <c r="AP70">
        <v>4580</v>
      </c>
      <c r="AQ70" t="s">
        <v>3528</v>
      </c>
    </row>
    <row r="71" spans="2:43" x14ac:dyDescent="0.25">
      <c r="E71" s="6" t="s">
        <v>17</v>
      </c>
      <c r="F71" s="6">
        <v>14</v>
      </c>
      <c r="G71" s="6">
        <v>14920</v>
      </c>
      <c r="H71" s="7" t="s">
        <v>85</v>
      </c>
      <c r="I71" s="6" t="s">
        <v>17</v>
      </c>
      <c r="O71" s="6">
        <v>6</v>
      </c>
      <c r="P71" s="13" t="str">
        <f t="shared" si="1"/>
        <v>BUENOS.AIRES</v>
      </c>
      <c r="Q71" s="6">
        <v>65</v>
      </c>
      <c r="R71" s="13" t="s">
        <v>5342</v>
      </c>
      <c r="Y71" t="str">
        <f>Tabla4[[#This Row],[Muni_Desc]]&amp;Tabla4[[#This Row],[Columna1]]</f>
        <v>ICAÑOCATAMARCA</v>
      </c>
      <c r="Z71">
        <v>149</v>
      </c>
      <c r="AA71" t="s">
        <v>5428</v>
      </c>
      <c r="AB71">
        <v>3</v>
      </c>
      <c r="AC71" t="s">
        <v>1221</v>
      </c>
      <c r="AD71">
        <v>10</v>
      </c>
      <c r="AE71" t="s">
        <v>1191</v>
      </c>
      <c r="AG71">
        <v>6</v>
      </c>
      <c r="AH71" t="s">
        <v>7530</v>
      </c>
      <c r="AI71" t="str">
        <f>Tabla5[[#This Row],[Provincia]]&amp;Tabla5[[#This Row],[Depto]]</f>
        <v>6448</v>
      </c>
      <c r="AJ71">
        <v>448</v>
      </c>
      <c r="AK71" t="s">
        <v>1320</v>
      </c>
      <c r="AN71">
        <v>26</v>
      </c>
      <c r="AO71">
        <v>84</v>
      </c>
      <c r="AP71">
        <v>4397</v>
      </c>
      <c r="AQ71" t="s">
        <v>3460</v>
      </c>
    </row>
    <row r="72" spans="2:43" ht="22.5" x14ac:dyDescent="0.25">
      <c r="B72" s="486" t="s">
        <v>7620</v>
      </c>
      <c r="C72" s="487"/>
      <c r="E72" s="6" t="s">
        <v>17</v>
      </c>
      <c r="F72" s="6">
        <v>14</v>
      </c>
      <c r="G72" s="6">
        <v>14930</v>
      </c>
      <c r="H72" s="7" t="s">
        <v>86</v>
      </c>
      <c r="I72" s="6" t="s">
        <v>17</v>
      </c>
      <c r="O72" s="6">
        <v>6</v>
      </c>
      <c r="P72" s="13" t="str">
        <f t="shared" si="1"/>
        <v>BUENOS.AIRES</v>
      </c>
      <c r="Q72" s="6">
        <v>66</v>
      </c>
      <c r="R72" s="13" t="s">
        <v>5343</v>
      </c>
      <c r="Y72" t="str">
        <f>Tabla4[[#This Row],[Muni_Desc]]&amp;Tabla4[[#This Row],[Columna1]]</f>
        <v>LA PUERTACATAMARCA</v>
      </c>
      <c r="Z72">
        <v>150</v>
      </c>
      <c r="AA72" t="s">
        <v>5429</v>
      </c>
      <c r="AB72">
        <v>3</v>
      </c>
      <c r="AC72" t="s">
        <v>1221</v>
      </c>
      <c r="AD72">
        <v>10</v>
      </c>
      <c r="AE72" t="s">
        <v>1191</v>
      </c>
      <c r="AG72">
        <v>6</v>
      </c>
      <c r="AH72" t="s">
        <v>7530</v>
      </c>
      <c r="AI72" t="str">
        <f>Tabla5[[#This Row],[Provincia]]&amp;Tabla5[[#This Row],[Depto]]</f>
        <v>6455</v>
      </c>
      <c r="AJ72">
        <v>455</v>
      </c>
      <c r="AK72" t="s">
        <v>1321</v>
      </c>
      <c r="AN72">
        <v>30</v>
      </c>
      <c r="AO72">
        <v>21</v>
      </c>
      <c r="AP72">
        <v>4536</v>
      </c>
      <c r="AQ72" t="s">
        <v>3500</v>
      </c>
    </row>
    <row r="73" spans="2:43" ht="45" x14ac:dyDescent="0.25">
      <c r="B73" s="9" t="s">
        <v>12</v>
      </c>
      <c r="C73" s="9" t="s">
        <v>13</v>
      </c>
      <c r="E73" s="6" t="s">
        <v>17</v>
      </c>
      <c r="F73" s="6">
        <v>14</v>
      </c>
      <c r="G73" s="6">
        <v>14990</v>
      </c>
      <c r="H73" s="7" t="s">
        <v>87</v>
      </c>
      <c r="I73" s="6" t="s">
        <v>17</v>
      </c>
      <c r="O73" s="6">
        <v>6</v>
      </c>
      <c r="P73" s="13" t="str">
        <f t="shared" si="1"/>
        <v>BUENOS.AIRES</v>
      </c>
      <c r="Q73" s="6">
        <v>68</v>
      </c>
      <c r="R73" s="13" t="s">
        <v>5345</v>
      </c>
      <c r="Y73" t="str">
        <f>Tabla4[[#This Row],[Muni_Desc]]&amp;Tabla4[[#This Row],[Columna1]]</f>
        <v>LAS JUNTASCATAMARCA</v>
      </c>
      <c r="Z73">
        <v>153</v>
      </c>
      <c r="AA73" t="s">
        <v>5432</v>
      </c>
      <c r="AB73">
        <v>3</v>
      </c>
      <c r="AC73" t="s">
        <v>1221</v>
      </c>
      <c r="AD73">
        <v>10</v>
      </c>
      <c r="AE73" t="s">
        <v>1191</v>
      </c>
      <c r="AG73">
        <v>6</v>
      </c>
      <c r="AH73" t="s">
        <v>7530</v>
      </c>
      <c r="AI73" t="str">
        <f>Tabla5[[#This Row],[Provincia]]&amp;Tabla5[[#This Row],[Depto]]</f>
        <v>6462</v>
      </c>
      <c r="AJ73">
        <v>462</v>
      </c>
      <c r="AK73" t="s">
        <v>1322</v>
      </c>
      <c r="AN73">
        <v>26</v>
      </c>
      <c r="AO73">
        <v>56</v>
      </c>
      <c r="AP73">
        <v>4366</v>
      </c>
      <c r="AQ73" t="s">
        <v>3446</v>
      </c>
    </row>
    <row r="74" spans="2:43" x14ac:dyDescent="0.25">
      <c r="B74" s="6">
        <v>1</v>
      </c>
      <c r="C74" s="10" t="s">
        <v>7621</v>
      </c>
      <c r="E74" s="6" t="s">
        <v>17</v>
      </c>
      <c r="F74" s="6">
        <v>16</v>
      </c>
      <c r="G74" s="6">
        <v>16</v>
      </c>
      <c r="H74" s="7" t="s">
        <v>88</v>
      </c>
      <c r="I74" s="6" t="s">
        <v>17</v>
      </c>
      <c r="O74" s="6">
        <v>6</v>
      </c>
      <c r="P74" s="13" t="str">
        <f t="shared" si="1"/>
        <v>BUENOS.AIRES</v>
      </c>
      <c r="Q74" s="6">
        <v>69</v>
      </c>
      <c r="R74" s="13" t="s">
        <v>5346</v>
      </c>
      <c r="Y74" t="str">
        <f>Tabla4[[#This Row],[Muni_Desc]]&amp;Tabla4[[#This Row],[Columna1]]</f>
        <v>LONDRESCATAMARCA</v>
      </c>
      <c r="Z74">
        <v>154</v>
      </c>
      <c r="AA74" t="s">
        <v>5433</v>
      </c>
      <c r="AB74">
        <v>3</v>
      </c>
      <c r="AC74" t="s">
        <v>1221</v>
      </c>
      <c r="AD74">
        <v>10</v>
      </c>
      <c r="AE74" t="s">
        <v>1191</v>
      </c>
      <c r="AG74">
        <v>6</v>
      </c>
      <c r="AH74" t="s">
        <v>7530</v>
      </c>
      <c r="AI74" t="str">
        <f>Tabla5[[#This Row],[Provincia]]&amp;Tabla5[[#This Row],[Depto]]</f>
        <v>6469</v>
      </c>
      <c r="AJ74">
        <v>469</v>
      </c>
      <c r="AK74" t="s">
        <v>1323</v>
      </c>
      <c r="AN74">
        <v>26</v>
      </c>
      <c r="AO74">
        <v>35</v>
      </c>
      <c r="AP74">
        <v>4344</v>
      </c>
      <c r="AQ74" t="s">
        <v>3437</v>
      </c>
    </row>
    <row r="75" spans="2:43" x14ac:dyDescent="0.25">
      <c r="B75" s="6">
        <v>2</v>
      </c>
      <c r="C75" s="10" t="s">
        <v>7622</v>
      </c>
      <c r="E75" s="6" t="s">
        <v>17</v>
      </c>
      <c r="F75" s="6">
        <v>16</v>
      </c>
      <c r="G75" s="6">
        <v>16111</v>
      </c>
      <c r="H75" s="7" t="s">
        <v>89</v>
      </c>
      <c r="I75" s="6" t="s">
        <v>17</v>
      </c>
      <c r="O75" s="6">
        <v>6</v>
      </c>
      <c r="P75" s="13" t="str">
        <f t="shared" si="1"/>
        <v>BUENOS.AIRES</v>
      </c>
      <c r="Q75" s="6">
        <v>70</v>
      </c>
      <c r="R75" s="13" t="s">
        <v>5347</v>
      </c>
      <c r="Y75" t="str">
        <f>Tabla4[[#This Row],[Muni_Desc]]&amp;Tabla4[[#This Row],[Columna1]]</f>
        <v>Los AltosCATAMARCA</v>
      </c>
      <c r="Z75">
        <v>2387</v>
      </c>
      <c r="AA75" t="s">
        <v>5448</v>
      </c>
      <c r="AB75">
        <v>3</v>
      </c>
      <c r="AC75" t="s">
        <v>1221</v>
      </c>
      <c r="AD75">
        <v>10</v>
      </c>
      <c r="AE75" t="s">
        <v>1191</v>
      </c>
      <c r="AG75">
        <v>6</v>
      </c>
      <c r="AH75" t="s">
        <v>7530</v>
      </c>
      <c r="AI75" t="str">
        <f>Tabla5[[#This Row],[Provincia]]&amp;Tabla5[[#This Row],[Depto]]</f>
        <v>6476</v>
      </c>
      <c r="AJ75">
        <v>476</v>
      </c>
      <c r="AK75" t="s">
        <v>1324</v>
      </c>
      <c r="AN75">
        <v>30</v>
      </c>
      <c r="AO75">
        <v>84</v>
      </c>
      <c r="AP75">
        <v>4635</v>
      </c>
      <c r="AQ75" t="s">
        <v>3563</v>
      </c>
    </row>
    <row r="76" spans="2:43" x14ac:dyDescent="0.25">
      <c r="B76" s="6">
        <v>3</v>
      </c>
      <c r="C76" s="10" t="s">
        <v>7623</v>
      </c>
      <c r="E76" s="6" t="s">
        <v>17</v>
      </c>
      <c r="F76" s="6">
        <v>16</v>
      </c>
      <c r="G76" s="6">
        <v>16112</v>
      </c>
      <c r="H76" s="7" t="s">
        <v>90</v>
      </c>
      <c r="I76" s="6" t="s">
        <v>17</v>
      </c>
      <c r="O76" s="6">
        <v>6</v>
      </c>
      <c r="P76" s="13" t="str">
        <f t="shared" si="1"/>
        <v>BUENOS.AIRES</v>
      </c>
      <c r="Q76" s="6">
        <v>71</v>
      </c>
      <c r="R76" s="13" t="s">
        <v>5348</v>
      </c>
      <c r="Y76" t="str">
        <f>Tabla4[[#This Row],[Muni_Desc]]&amp;Tabla4[[#This Row],[Columna1]]</f>
        <v>LOS VARELASCATAMARCA</v>
      </c>
      <c r="Z76">
        <v>155</v>
      </c>
      <c r="AA76" t="s">
        <v>5434</v>
      </c>
      <c r="AB76">
        <v>3</v>
      </c>
      <c r="AC76" t="s">
        <v>1221</v>
      </c>
      <c r="AD76">
        <v>10</v>
      </c>
      <c r="AE76" t="s">
        <v>1191</v>
      </c>
      <c r="AG76">
        <v>6</v>
      </c>
      <c r="AH76" t="s">
        <v>7530</v>
      </c>
      <c r="AI76" t="str">
        <f>Tabla5[[#This Row],[Provincia]]&amp;Tabla5[[#This Row],[Depto]]</f>
        <v>6483</v>
      </c>
      <c r="AJ76">
        <v>483</v>
      </c>
      <c r="AK76" t="s">
        <v>1325</v>
      </c>
      <c r="AN76">
        <v>30</v>
      </c>
      <c r="AO76">
        <v>21</v>
      </c>
      <c r="AP76">
        <v>4537</v>
      </c>
      <c r="AQ76" t="s">
        <v>3501</v>
      </c>
    </row>
    <row r="77" spans="2:43" x14ac:dyDescent="0.25">
      <c r="B77" s="6">
        <v>4</v>
      </c>
      <c r="C77" s="10" t="s">
        <v>7625</v>
      </c>
      <c r="E77" s="6" t="s">
        <v>17</v>
      </c>
      <c r="F77" s="6">
        <v>16</v>
      </c>
      <c r="G77" s="6">
        <v>16113</v>
      </c>
      <c r="H77" s="7" t="s">
        <v>91</v>
      </c>
      <c r="I77" s="6" t="s">
        <v>17</v>
      </c>
      <c r="O77" s="6">
        <v>6</v>
      </c>
      <c r="P77" s="13" t="str">
        <f t="shared" si="1"/>
        <v>BUENOS.AIRES</v>
      </c>
      <c r="Q77" s="6">
        <v>72</v>
      </c>
      <c r="R77" s="13" t="s">
        <v>5349</v>
      </c>
      <c r="Y77" t="str">
        <f>Tabla4[[#This Row],[Muni_Desc]]&amp;Tabla4[[#This Row],[Columna1]]</f>
        <v>MUTQUINCATAMARCA</v>
      </c>
      <c r="Z77">
        <v>2995</v>
      </c>
      <c r="AA77" t="s">
        <v>5449</v>
      </c>
      <c r="AB77">
        <v>3</v>
      </c>
      <c r="AC77" t="s">
        <v>1221</v>
      </c>
      <c r="AD77">
        <v>10</v>
      </c>
      <c r="AE77" t="s">
        <v>1191</v>
      </c>
      <c r="AG77">
        <v>6</v>
      </c>
      <c r="AH77" t="s">
        <v>7530</v>
      </c>
      <c r="AI77" t="str">
        <f>Tabla5[[#This Row],[Provincia]]&amp;Tabla5[[#This Row],[Depto]]</f>
        <v>6490</v>
      </c>
      <c r="AJ77">
        <v>490</v>
      </c>
      <c r="AK77" t="s">
        <v>1326</v>
      </c>
      <c r="AN77">
        <v>6</v>
      </c>
      <c r="AO77">
        <v>658</v>
      </c>
      <c r="AP77">
        <v>1601</v>
      </c>
      <c r="AQ77" t="s">
        <v>2383</v>
      </c>
    </row>
    <row r="78" spans="2:43" ht="22.5" x14ac:dyDescent="0.25">
      <c r="B78" s="6">
        <v>5</v>
      </c>
      <c r="C78" s="10" t="s">
        <v>11</v>
      </c>
      <c r="E78" s="6" t="s">
        <v>17</v>
      </c>
      <c r="F78" s="6">
        <v>16</v>
      </c>
      <c r="G78" s="6">
        <v>16119</v>
      </c>
      <c r="H78" s="7" t="s">
        <v>92</v>
      </c>
      <c r="I78" s="6" t="s">
        <v>17</v>
      </c>
      <c r="O78" s="6">
        <v>6</v>
      </c>
      <c r="P78" s="13" t="str">
        <f t="shared" si="1"/>
        <v>BUENOS.AIRES</v>
      </c>
      <c r="Q78" s="6">
        <v>73</v>
      </c>
      <c r="R78" s="13" t="s">
        <v>5350</v>
      </c>
      <c r="Y78" t="str">
        <f>Tabla4[[#This Row],[Muni_Desc]]&amp;Tabla4[[#This Row],[Columna1]]</f>
        <v>PACLINCATAMARCA</v>
      </c>
      <c r="Z78">
        <v>156</v>
      </c>
      <c r="AA78" t="s">
        <v>5435</v>
      </c>
      <c r="AB78">
        <v>3</v>
      </c>
      <c r="AC78" t="s">
        <v>1221</v>
      </c>
      <c r="AD78">
        <v>10</v>
      </c>
      <c r="AE78" t="s">
        <v>1191</v>
      </c>
      <c r="AG78">
        <v>6</v>
      </c>
      <c r="AH78" t="s">
        <v>7530</v>
      </c>
      <c r="AI78" t="str">
        <f>Tabla5[[#This Row],[Provincia]]&amp;Tabla5[[#This Row],[Depto]]</f>
        <v>6497</v>
      </c>
      <c r="AJ78">
        <v>497</v>
      </c>
      <c r="AK78" t="s">
        <v>1327</v>
      </c>
      <c r="AN78">
        <v>30</v>
      </c>
      <c r="AO78">
        <v>21</v>
      </c>
      <c r="AP78">
        <v>4538</v>
      </c>
      <c r="AQ78" t="s">
        <v>3502</v>
      </c>
    </row>
    <row r="79" spans="2:43" ht="22.5" x14ac:dyDescent="0.25">
      <c r="E79" s="6" t="s">
        <v>17</v>
      </c>
      <c r="F79" s="6">
        <v>16</v>
      </c>
      <c r="G79" s="6">
        <v>16120</v>
      </c>
      <c r="H79" s="7" t="s">
        <v>93</v>
      </c>
      <c r="I79" s="6" t="s">
        <v>17</v>
      </c>
      <c r="O79" s="6">
        <v>6</v>
      </c>
      <c r="P79" s="13" t="str">
        <f t="shared" si="1"/>
        <v>BUENOS.AIRES</v>
      </c>
      <c r="Q79" s="6">
        <v>3033</v>
      </c>
      <c r="R79" s="13" t="s">
        <v>5414</v>
      </c>
      <c r="Y79" t="str">
        <f>Tabla4[[#This Row],[Muni_Desc]]&amp;Tabla4[[#This Row],[Columna1]]</f>
        <v>POMANCATAMARCA</v>
      </c>
      <c r="Z79">
        <v>157</v>
      </c>
      <c r="AA79" t="s">
        <v>5436</v>
      </c>
      <c r="AB79">
        <v>3</v>
      </c>
      <c r="AC79" t="s">
        <v>1221</v>
      </c>
      <c r="AD79">
        <v>10</v>
      </c>
      <c r="AE79" t="s">
        <v>1191</v>
      </c>
      <c r="AG79">
        <v>6</v>
      </c>
      <c r="AH79" t="s">
        <v>7530</v>
      </c>
      <c r="AI79" t="str">
        <f>Tabla5[[#This Row],[Provincia]]&amp;Tabla5[[#This Row],[Depto]]</f>
        <v>6504</v>
      </c>
      <c r="AJ79">
        <v>504</v>
      </c>
      <c r="AK79" t="s">
        <v>1328</v>
      </c>
      <c r="AN79">
        <v>30</v>
      </c>
      <c r="AO79">
        <v>56</v>
      </c>
      <c r="AP79">
        <v>4589</v>
      </c>
      <c r="AQ79" t="s">
        <v>3532</v>
      </c>
    </row>
    <row r="80" spans="2:43" ht="22.5" x14ac:dyDescent="0.25">
      <c r="B80" s="486" t="s">
        <v>8799</v>
      </c>
      <c r="C80" s="487"/>
      <c r="E80" s="6" t="s">
        <v>17</v>
      </c>
      <c r="F80" s="6">
        <v>16</v>
      </c>
      <c r="G80" s="6">
        <v>16130</v>
      </c>
      <c r="H80" s="7" t="s">
        <v>94</v>
      </c>
      <c r="I80" s="6" t="s">
        <v>17</v>
      </c>
      <c r="O80" s="6">
        <v>6</v>
      </c>
      <c r="P80" s="13" t="str">
        <f t="shared" si="1"/>
        <v>BUENOS.AIRES</v>
      </c>
      <c r="Q80" s="6">
        <v>74</v>
      </c>
      <c r="R80" s="13" t="s">
        <v>5351</v>
      </c>
      <c r="Y80" t="str">
        <f>Tabla4[[#This Row],[Muni_Desc]]&amp;Tabla4[[#This Row],[Columna1]]</f>
        <v>POZO DE PIEDRACATAMARCA</v>
      </c>
      <c r="Z80">
        <v>158</v>
      </c>
      <c r="AA80" t="s">
        <v>5437</v>
      </c>
      <c r="AB80">
        <v>3</v>
      </c>
      <c r="AC80" t="s">
        <v>1221</v>
      </c>
      <c r="AD80">
        <v>10</v>
      </c>
      <c r="AE80" t="s">
        <v>1191</v>
      </c>
      <c r="AG80">
        <v>6</v>
      </c>
      <c r="AH80" t="s">
        <v>7530</v>
      </c>
      <c r="AI80" t="str">
        <f>Tabla5[[#This Row],[Provincia]]&amp;Tabla5[[#This Row],[Depto]]</f>
        <v>6511</v>
      </c>
      <c r="AJ80">
        <v>511</v>
      </c>
      <c r="AK80" t="s">
        <v>1329</v>
      </c>
      <c r="AN80">
        <v>30</v>
      </c>
      <c r="AO80">
        <v>21</v>
      </c>
      <c r="AP80">
        <v>4539</v>
      </c>
      <c r="AQ80" t="s">
        <v>3503</v>
      </c>
    </row>
    <row r="81" spans="2:43" ht="33.75" x14ac:dyDescent="0.25">
      <c r="B81" s="9" t="s">
        <v>12</v>
      </c>
      <c r="C81" s="9" t="s">
        <v>13</v>
      </c>
      <c r="E81" s="6" t="s">
        <v>17</v>
      </c>
      <c r="F81" s="6">
        <v>16</v>
      </c>
      <c r="G81" s="6">
        <v>16140</v>
      </c>
      <c r="H81" s="7" t="s">
        <v>95</v>
      </c>
      <c r="I81" s="6" t="s">
        <v>17</v>
      </c>
      <c r="O81" s="6">
        <v>6</v>
      </c>
      <c r="P81" s="13" t="str">
        <f t="shared" si="1"/>
        <v>BUENOS.AIRES</v>
      </c>
      <c r="Q81" s="6">
        <v>75</v>
      </c>
      <c r="R81" s="13" t="s">
        <v>5352</v>
      </c>
      <c r="Y81" t="str">
        <f>Tabla4[[#This Row],[Muni_Desc]]&amp;Tabla4[[#This Row],[Columna1]]</f>
        <v>PUERTA DE CORRAL QUEMADOCATAMARCA</v>
      </c>
      <c r="Z81">
        <v>151</v>
      </c>
      <c r="AA81" t="s">
        <v>5430</v>
      </c>
      <c r="AB81">
        <v>3</v>
      </c>
      <c r="AC81" t="s">
        <v>1221</v>
      </c>
      <c r="AD81">
        <v>10</v>
      </c>
      <c r="AE81" t="s">
        <v>1191</v>
      </c>
      <c r="AG81">
        <v>6</v>
      </c>
      <c r="AH81" t="s">
        <v>7530</v>
      </c>
      <c r="AI81" t="str">
        <f>Tabla5[[#This Row],[Provincia]]&amp;Tabla5[[#This Row],[Depto]]</f>
        <v>6518</v>
      </c>
      <c r="AJ81">
        <v>518</v>
      </c>
      <c r="AK81" t="s">
        <v>1330</v>
      </c>
      <c r="AN81">
        <v>30</v>
      </c>
      <c r="AO81">
        <v>84</v>
      </c>
      <c r="AP81">
        <v>4636</v>
      </c>
      <c r="AQ81" t="s">
        <v>3564</v>
      </c>
    </row>
    <row r="82" spans="2:43" ht="22.5" x14ac:dyDescent="0.25">
      <c r="B82" s="6">
        <v>1</v>
      </c>
      <c r="C82" s="10" t="s">
        <v>9343</v>
      </c>
      <c r="E82" s="6" t="s">
        <v>17</v>
      </c>
      <c r="F82" s="6">
        <v>16</v>
      </c>
      <c r="G82" s="6">
        <v>16150</v>
      </c>
      <c r="H82" s="7" t="s">
        <v>96</v>
      </c>
      <c r="I82" s="6" t="s">
        <v>17</v>
      </c>
      <c r="O82" s="6">
        <v>6</v>
      </c>
      <c r="P82" s="13" t="str">
        <f t="shared" si="1"/>
        <v>BUENOS.AIRES</v>
      </c>
      <c r="Q82" s="6">
        <v>76</v>
      </c>
      <c r="R82" s="13" t="s">
        <v>5353</v>
      </c>
      <c r="Y82" t="str">
        <f>Tabla4[[#This Row],[Muni_Desc]]&amp;Tabla4[[#This Row],[Columna1]]</f>
        <v>PUERTA DE SAN JOSECATAMARCA</v>
      </c>
      <c r="Z82">
        <v>152</v>
      </c>
      <c r="AA82" t="s">
        <v>5431</v>
      </c>
      <c r="AB82">
        <v>3</v>
      </c>
      <c r="AC82" t="s">
        <v>1221</v>
      </c>
      <c r="AD82">
        <v>10</v>
      </c>
      <c r="AE82" t="s">
        <v>1191</v>
      </c>
      <c r="AG82">
        <v>6</v>
      </c>
      <c r="AH82" t="s">
        <v>7530</v>
      </c>
      <c r="AI82" t="str">
        <f>Tabla5[[#This Row],[Provincia]]&amp;Tabla5[[#This Row],[Depto]]</f>
        <v>6523</v>
      </c>
      <c r="AJ82">
        <v>523</v>
      </c>
      <c r="AK82" t="s">
        <v>1331</v>
      </c>
      <c r="AN82">
        <v>30</v>
      </c>
      <c r="AO82">
        <v>98</v>
      </c>
      <c r="AP82">
        <v>4677</v>
      </c>
      <c r="AQ82" t="s">
        <v>3603</v>
      </c>
    </row>
    <row r="83" spans="2:43" ht="45" x14ac:dyDescent="0.25">
      <c r="B83" s="6">
        <v>2</v>
      </c>
      <c r="C83" s="10" t="s">
        <v>9344</v>
      </c>
      <c r="E83" s="6" t="s">
        <v>17</v>
      </c>
      <c r="F83" s="6">
        <v>16</v>
      </c>
      <c r="G83" s="6">
        <v>16190</v>
      </c>
      <c r="H83" s="7" t="s">
        <v>97</v>
      </c>
      <c r="I83" s="6" t="s">
        <v>17</v>
      </c>
      <c r="O83" s="6">
        <v>6</v>
      </c>
      <c r="P83" s="13" t="str">
        <f t="shared" si="1"/>
        <v>BUENOS.AIRES</v>
      </c>
      <c r="Q83" s="6">
        <v>77</v>
      </c>
      <c r="R83" s="13" t="s">
        <v>5354</v>
      </c>
      <c r="Y83" t="str">
        <f>Tabla4[[#This Row],[Muni_Desc]]&amp;Tabla4[[#This Row],[Columna1]]</f>
        <v>RECREOCATAMARCA</v>
      </c>
      <c r="Z83">
        <v>159</v>
      </c>
      <c r="AA83" t="s">
        <v>5438</v>
      </c>
      <c r="AB83">
        <v>3</v>
      </c>
      <c r="AC83" t="s">
        <v>1221</v>
      </c>
      <c r="AD83">
        <v>10</v>
      </c>
      <c r="AE83" t="s">
        <v>1191</v>
      </c>
      <c r="AG83">
        <v>6</v>
      </c>
      <c r="AH83" t="s">
        <v>7530</v>
      </c>
      <c r="AI83" t="str">
        <f>Tabla5[[#This Row],[Provincia]]&amp;Tabla5[[#This Row],[Depto]]</f>
        <v>6525</v>
      </c>
      <c r="AJ83">
        <v>525</v>
      </c>
      <c r="AK83" t="s">
        <v>1332</v>
      </c>
      <c r="AN83">
        <v>30</v>
      </c>
      <c r="AO83">
        <v>84</v>
      </c>
      <c r="AP83">
        <v>4637</v>
      </c>
      <c r="AQ83" t="s">
        <v>3218</v>
      </c>
    </row>
    <row r="84" spans="2:43" ht="22.5" x14ac:dyDescent="0.25">
      <c r="B84" s="6">
        <v>3</v>
      </c>
      <c r="C84" s="10" t="s">
        <v>9332</v>
      </c>
      <c r="E84" s="6" t="s">
        <v>17</v>
      </c>
      <c r="F84" s="6">
        <v>16</v>
      </c>
      <c r="G84" s="6">
        <v>16210</v>
      </c>
      <c r="H84" s="7" t="s">
        <v>98</v>
      </c>
      <c r="I84" s="6" t="s">
        <v>17</v>
      </c>
      <c r="O84" s="6">
        <v>6</v>
      </c>
      <c r="P84" s="13" t="str">
        <f t="shared" si="1"/>
        <v>BUENOS.AIRES</v>
      </c>
      <c r="Q84" s="6">
        <v>78</v>
      </c>
      <c r="R84" s="13" t="s">
        <v>5355</v>
      </c>
      <c r="Y84" t="str">
        <f>Tabla4[[#This Row],[Muni_Desc]]&amp;Tabla4[[#This Row],[Columna1]]</f>
        <v>SAN FERNANDOCATAMARCA</v>
      </c>
      <c r="Z84">
        <v>160</v>
      </c>
      <c r="AA84" t="s">
        <v>5393</v>
      </c>
      <c r="AB84">
        <v>3</v>
      </c>
      <c r="AC84" t="s">
        <v>1221</v>
      </c>
      <c r="AD84">
        <v>10</v>
      </c>
      <c r="AE84" t="s">
        <v>1191</v>
      </c>
      <c r="AG84">
        <v>6</v>
      </c>
      <c r="AH84" t="s">
        <v>7530</v>
      </c>
      <c r="AI84" t="str">
        <f>Tabla5[[#This Row],[Provincia]]&amp;Tabla5[[#This Row],[Depto]]</f>
        <v>6532</v>
      </c>
      <c r="AJ84">
        <v>532</v>
      </c>
      <c r="AK84" t="s">
        <v>1333</v>
      </c>
      <c r="AN84">
        <v>14</v>
      </c>
      <c r="AO84">
        <v>182</v>
      </c>
      <c r="AP84">
        <v>3409</v>
      </c>
      <c r="AQ84" t="s">
        <v>3218</v>
      </c>
    </row>
    <row r="85" spans="2:43" ht="22.5" x14ac:dyDescent="0.25">
      <c r="B85" s="6">
        <v>4</v>
      </c>
      <c r="C85" s="10" t="s">
        <v>9345</v>
      </c>
      <c r="E85" s="6" t="s">
        <v>17</v>
      </c>
      <c r="F85" s="6">
        <v>16</v>
      </c>
      <c r="G85" s="6">
        <v>16220</v>
      </c>
      <c r="H85" s="7" t="s">
        <v>99</v>
      </c>
      <c r="I85" s="6" t="s">
        <v>17</v>
      </c>
      <c r="O85" s="6">
        <v>6</v>
      </c>
      <c r="P85" s="13" t="str">
        <f t="shared" si="1"/>
        <v>BUENOS.AIRES</v>
      </c>
      <c r="Q85" s="6">
        <v>79</v>
      </c>
      <c r="R85" s="13" t="s">
        <v>5356</v>
      </c>
      <c r="Y85" t="str">
        <f>Tabla4[[#This Row],[Muni_Desc]]&amp;Tabla4[[#This Row],[Columna1]]</f>
        <v>San Fernando del Valle de CatarmarcaCATAMARCA</v>
      </c>
      <c r="Z85">
        <v>161</v>
      </c>
      <c r="AA85" t="s">
        <v>5439</v>
      </c>
      <c r="AB85">
        <v>3</v>
      </c>
      <c r="AC85" t="s">
        <v>1221</v>
      </c>
      <c r="AD85">
        <v>10</v>
      </c>
      <c r="AE85" t="s">
        <v>1191</v>
      </c>
      <c r="AG85">
        <v>6</v>
      </c>
      <c r="AH85" t="s">
        <v>7530</v>
      </c>
      <c r="AI85" t="str">
        <f>Tabla5[[#This Row],[Provincia]]&amp;Tabla5[[#This Row],[Depto]]</f>
        <v>6539</v>
      </c>
      <c r="AJ85">
        <v>539</v>
      </c>
      <c r="AK85" t="s">
        <v>1334</v>
      </c>
      <c r="AN85">
        <v>30</v>
      </c>
      <c r="AO85">
        <v>21</v>
      </c>
      <c r="AP85">
        <v>4540</v>
      </c>
      <c r="AQ85" t="s">
        <v>3504</v>
      </c>
    </row>
    <row r="86" spans="2:43" x14ac:dyDescent="0.25">
      <c r="B86" s="6">
        <v>5</v>
      </c>
      <c r="C86" s="10" t="s">
        <v>9346</v>
      </c>
      <c r="E86" s="6" t="s">
        <v>17</v>
      </c>
      <c r="F86" s="6">
        <v>16</v>
      </c>
      <c r="G86" s="6">
        <v>16230</v>
      </c>
      <c r="H86" s="7" t="s">
        <v>100</v>
      </c>
      <c r="I86" s="6" t="s">
        <v>17</v>
      </c>
      <c r="O86" s="6">
        <v>6</v>
      </c>
      <c r="P86" s="13" t="str">
        <f t="shared" si="1"/>
        <v>BUENOS.AIRES</v>
      </c>
      <c r="Q86" s="6">
        <v>80</v>
      </c>
      <c r="R86" s="13" t="s">
        <v>5357</v>
      </c>
      <c r="Y86" t="str">
        <f>Tabla4[[#This Row],[Muni_Desc]]&amp;Tabla4[[#This Row],[Columna1]]</f>
        <v>SAN JOSECATAMARCA</v>
      </c>
      <c r="Z86">
        <v>162</v>
      </c>
      <c r="AA86" t="s">
        <v>5440</v>
      </c>
      <c r="AB86">
        <v>3</v>
      </c>
      <c r="AC86" t="s">
        <v>1221</v>
      </c>
      <c r="AD86">
        <v>10</v>
      </c>
      <c r="AE86" t="s">
        <v>1191</v>
      </c>
      <c r="AG86">
        <v>6</v>
      </c>
      <c r="AH86" t="s">
        <v>7530</v>
      </c>
      <c r="AI86" t="str">
        <f>Tabla5[[#This Row],[Provincia]]&amp;Tabla5[[#This Row],[Depto]]</f>
        <v>6546</v>
      </c>
      <c r="AJ86">
        <v>546</v>
      </c>
      <c r="AK86" t="s">
        <v>1335</v>
      </c>
      <c r="AN86">
        <v>30</v>
      </c>
      <c r="AO86">
        <v>21</v>
      </c>
      <c r="AP86">
        <v>4541</v>
      </c>
      <c r="AQ86" t="s">
        <v>3505</v>
      </c>
    </row>
    <row r="87" spans="2:43" x14ac:dyDescent="0.25">
      <c r="E87" s="6" t="s">
        <v>17</v>
      </c>
      <c r="F87" s="6">
        <v>16</v>
      </c>
      <c r="G87" s="6">
        <v>16291</v>
      </c>
      <c r="H87" s="7" t="s">
        <v>101</v>
      </c>
      <c r="I87" s="6" t="s">
        <v>17</v>
      </c>
      <c r="O87" s="6">
        <v>6</v>
      </c>
      <c r="P87" s="13" t="str">
        <f t="shared" si="1"/>
        <v>BUENOS.AIRES</v>
      </c>
      <c r="Q87" s="6">
        <v>81</v>
      </c>
      <c r="R87" s="13" t="s">
        <v>5358</v>
      </c>
      <c r="Y87" t="str">
        <f>Tabla4[[#This Row],[Muni_Desc]]&amp;Tabla4[[#This Row],[Columna1]]</f>
        <v>SANTA MARIACATAMARCA</v>
      </c>
      <c r="Z87">
        <v>163</v>
      </c>
      <c r="AA87" t="s">
        <v>5441</v>
      </c>
      <c r="AB87">
        <v>3</v>
      </c>
      <c r="AC87" t="s">
        <v>1221</v>
      </c>
      <c r="AD87">
        <v>10</v>
      </c>
      <c r="AE87" t="s">
        <v>1191</v>
      </c>
      <c r="AG87">
        <v>6</v>
      </c>
      <c r="AH87" t="s">
        <v>7530</v>
      </c>
      <c r="AI87" t="str">
        <f>Tabla5[[#This Row],[Provincia]]&amp;Tabla5[[#This Row],[Depto]]</f>
        <v>6553</v>
      </c>
      <c r="AJ87">
        <v>553</v>
      </c>
      <c r="AK87" t="s">
        <v>1336</v>
      </c>
      <c r="AN87">
        <v>90</v>
      </c>
      <c r="AO87">
        <v>28</v>
      </c>
      <c r="AP87">
        <v>9615</v>
      </c>
      <c r="AQ87" t="s">
        <v>5201</v>
      </c>
    </row>
    <row r="88" spans="2:43" x14ac:dyDescent="0.25">
      <c r="B88" s="486" t="s">
        <v>9374</v>
      </c>
      <c r="C88" s="487"/>
      <c r="E88" s="6" t="s">
        <v>17</v>
      </c>
      <c r="F88" s="6">
        <v>16</v>
      </c>
      <c r="G88" s="6">
        <v>16292</v>
      </c>
      <c r="H88" s="7" t="s">
        <v>102</v>
      </c>
      <c r="I88" s="6" t="s">
        <v>17</v>
      </c>
      <c r="O88" s="6">
        <v>6</v>
      </c>
      <c r="P88" s="13" t="str">
        <f t="shared" si="1"/>
        <v>BUENOS.AIRES</v>
      </c>
      <c r="Q88" s="6">
        <v>82</v>
      </c>
      <c r="R88" s="13" t="s">
        <v>5359</v>
      </c>
      <c r="Y88" t="str">
        <f>Tabla4[[#This Row],[Muni_Desc]]&amp;Tabla4[[#This Row],[Columna1]]</f>
        <v>SANTA ROSACATAMARCA</v>
      </c>
      <c r="Z88">
        <v>164</v>
      </c>
      <c r="AA88" t="s">
        <v>5442</v>
      </c>
      <c r="AB88">
        <v>3</v>
      </c>
      <c r="AC88" t="s">
        <v>1221</v>
      </c>
      <c r="AD88">
        <v>10</v>
      </c>
      <c r="AE88" t="s">
        <v>1191</v>
      </c>
      <c r="AG88">
        <v>6</v>
      </c>
      <c r="AH88" t="s">
        <v>7530</v>
      </c>
      <c r="AI88" t="str">
        <f>Tabla5[[#This Row],[Provincia]]&amp;Tabla5[[#This Row],[Depto]]</f>
        <v>6560</v>
      </c>
      <c r="AJ88">
        <v>560</v>
      </c>
      <c r="AK88" t="s">
        <v>1337</v>
      </c>
      <c r="AN88">
        <v>6</v>
      </c>
      <c r="AO88">
        <v>434</v>
      </c>
      <c r="AP88">
        <v>1259</v>
      </c>
      <c r="AQ88" t="s">
        <v>2110</v>
      </c>
    </row>
    <row r="89" spans="2:43" x14ac:dyDescent="0.25">
      <c r="B89" s="9" t="s">
        <v>12</v>
      </c>
      <c r="C89" s="9" t="s">
        <v>13</v>
      </c>
      <c r="E89" s="6" t="s">
        <v>17</v>
      </c>
      <c r="F89" s="6">
        <v>16</v>
      </c>
      <c r="G89" s="6">
        <v>16299</v>
      </c>
      <c r="H89" s="7" t="s">
        <v>103</v>
      </c>
      <c r="I89" s="6" t="s">
        <v>17</v>
      </c>
      <c r="O89" s="6">
        <v>6</v>
      </c>
      <c r="P89" s="13" t="str">
        <f t="shared" si="1"/>
        <v>BUENOS.AIRES</v>
      </c>
      <c r="Q89" s="6">
        <v>83</v>
      </c>
      <c r="R89" s="13" t="s">
        <v>5360</v>
      </c>
      <c r="Y89" t="str">
        <f>Tabla4[[#This Row],[Muni_Desc]]&amp;Tabla4[[#This Row],[Columna1]]</f>
        <v>SAUJILCATAMARCA</v>
      </c>
      <c r="Z89">
        <v>165</v>
      </c>
      <c r="AA89" t="s">
        <v>5443</v>
      </c>
      <c r="AB89">
        <v>3</v>
      </c>
      <c r="AC89" t="s">
        <v>1221</v>
      </c>
      <c r="AD89">
        <v>10</v>
      </c>
      <c r="AE89" t="s">
        <v>1191</v>
      </c>
      <c r="AG89">
        <v>6</v>
      </c>
      <c r="AH89" t="s">
        <v>7530</v>
      </c>
      <c r="AI89" t="str">
        <f>Tabla5[[#This Row],[Provincia]]&amp;Tabla5[[#This Row],[Depto]]</f>
        <v>6567</v>
      </c>
      <c r="AJ89">
        <v>567</v>
      </c>
      <c r="AK89" t="s">
        <v>1338</v>
      </c>
      <c r="AN89">
        <v>82</v>
      </c>
      <c r="AO89">
        <v>98</v>
      </c>
      <c r="AP89">
        <v>8706</v>
      </c>
      <c r="AQ89" t="s">
        <v>4930</v>
      </c>
    </row>
    <row r="90" spans="2:43" ht="22.5" x14ac:dyDescent="0.25">
      <c r="B90" s="6">
        <v>1</v>
      </c>
      <c r="C90" s="8" t="s">
        <v>9375</v>
      </c>
      <c r="E90" s="6" t="s">
        <v>17</v>
      </c>
      <c r="F90" s="6">
        <v>17</v>
      </c>
      <c r="G90" s="6">
        <v>17</v>
      </c>
      <c r="H90" s="7" t="s">
        <v>104</v>
      </c>
      <c r="I90" s="6" t="s">
        <v>17</v>
      </c>
      <c r="O90" s="6">
        <v>6</v>
      </c>
      <c r="P90" s="13" t="str">
        <f t="shared" si="1"/>
        <v>BUENOS.AIRES</v>
      </c>
      <c r="Q90" s="6">
        <v>84</v>
      </c>
      <c r="R90" s="13" t="s">
        <v>5361</v>
      </c>
      <c r="Y90" t="str">
        <f>Tabla4[[#This Row],[Muni_Desc]]&amp;Tabla4[[#This Row],[Columna1]]</f>
        <v>TAPSOCATAMARCA</v>
      </c>
      <c r="Z90">
        <v>166</v>
      </c>
      <c r="AA90" t="s">
        <v>5444</v>
      </c>
      <c r="AB90">
        <v>3</v>
      </c>
      <c r="AC90" t="s">
        <v>1221</v>
      </c>
      <c r="AD90">
        <v>10</v>
      </c>
      <c r="AE90" t="s">
        <v>1191</v>
      </c>
      <c r="AG90">
        <v>6</v>
      </c>
      <c r="AH90" t="s">
        <v>7530</v>
      </c>
      <c r="AI90" t="str">
        <f>Tabla5[[#This Row],[Provincia]]&amp;Tabla5[[#This Row],[Depto]]</f>
        <v>6574</v>
      </c>
      <c r="AJ90">
        <v>574</v>
      </c>
      <c r="AK90" t="s">
        <v>1339</v>
      </c>
      <c r="AN90">
        <v>6</v>
      </c>
      <c r="AO90">
        <v>784</v>
      </c>
      <c r="AP90">
        <v>1759</v>
      </c>
      <c r="AQ90" t="s">
        <v>2478</v>
      </c>
    </row>
    <row r="91" spans="2:43" ht="33.75" x14ac:dyDescent="0.25">
      <c r="B91" s="6">
        <v>2</v>
      </c>
      <c r="C91" s="8" t="s">
        <v>9376</v>
      </c>
      <c r="E91" s="6" t="s">
        <v>17</v>
      </c>
      <c r="F91" s="6">
        <v>17</v>
      </c>
      <c r="G91" s="6">
        <v>17010</v>
      </c>
      <c r="H91" s="7" t="s">
        <v>105</v>
      </c>
      <c r="I91" s="6" t="s">
        <v>17</v>
      </c>
      <c r="O91" s="6">
        <v>6</v>
      </c>
      <c r="P91" s="13" t="str">
        <f t="shared" si="1"/>
        <v>BUENOS.AIRES</v>
      </c>
      <c r="Q91" s="6">
        <v>85</v>
      </c>
      <c r="R91" s="13" t="s">
        <v>5362</v>
      </c>
      <c r="Y91" t="str">
        <f>Tabla4[[#This Row],[Muni_Desc]]&amp;Tabla4[[#This Row],[Columna1]]</f>
        <v>TINOGASTACATAMARCA</v>
      </c>
      <c r="Z91">
        <v>167</v>
      </c>
      <c r="AA91" t="s">
        <v>5445</v>
      </c>
      <c r="AB91">
        <v>3</v>
      </c>
      <c r="AC91" t="s">
        <v>1221</v>
      </c>
      <c r="AD91">
        <v>10</v>
      </c>
      <c r="AE91" t="s">
        <v>1191</v>
      </c>
      <c r="AG91">
        <v>6</v>
      </c>
      <c r="AH91" t="s">
        <v>7530</v>
      </c>
      <c r="AI91" t="str">
        <f>Tabla5[[#This Row],[Provincia]]&amp;Tabla5[[#This Row],[Depto]]</f>
        <v>6581</v>
      </c>
      <c r="AJ91">
        <v>581</v>
      </c>
      <c r="AK91" t="s">
        <v>1340</v>
      </c>
      <c r="AN91">
        <v>6</v>
      </c>
      <c r="AO91">
        <v>168</v>
      </c>
      <c r="AP91">
        <v>841</v>
      </c>
      <c r="AQ91" t="s">
        <v>1833</v>
      </c>
    </row>
    <row r="92" spans="2:43" ht="33.75" x14ac:dyDescent="0.25">
      <c r="B92" s="6">
        <v>3</v>
      </c>
      <c r="C92" s="8" t="s">
        <v>9377</v>
      </c>
      <c r="E92" s="6" t="s">
        <v>17</v>
      </c>
      <c r="F92" s="6">
        <v>17</v>
      </c>
      <c r="G92" s="6">
        <v>17020</v>
      </c>
      <c r="H92" s="7" t="s">
        <v>106</v>
      </c>
      <c r="I92" s="6" t="s">
        <v>17</v>
      </c>
      <c r="O92" s="6">
        <v>6</v>
      </c>
      <c r="P92" s="13" t="str">
        <f t="shared" si="1"/>
        <v>BUENOS.AIRES</v>
      </c>
      <c r="Q92" s="6">
        <v>86</v>
      </c>
      <c r="R92" s="13" t="s">
        <v>5363</v>
      </c>
      <c r="Y92" t="str">
        <f>Tabla4[[#This Row],[Muni_Desc]]&amp;Tabla4[[#This Row],[Columna1]]</f>
        <v>VALLE VIEJOCATAMARCA</v>
      </c>
      <c r="Z92">
        <v>168</v>
      </c>
      <c r="AA92" t="s">
        <v>5446</v>
      </c>
      <c r="AB92">
        <v>3</v>
      </c>
      <c r="AC92" t="s">
        <v>1221</v>
      </c>
      <c r="AD92">
        <v>10</v>
      </c>
      <c r="AE92" t="s">
        <v>1191</v>
      </c>
      <c r="AG92">
        <v>6</v>
      </c>
      <c r="AH92" t="s">
        <v>7530</v>
      </c>
      <c r="AI92" t="str">
        <f>Tabla5[[#This Row],[Provincia]]&amp;Tabla5[[#This Row],[Depto]]</f>
        <v>6588</v>
      </c>
      <c r="AJ92">
        <v>588</v>
      </c>
      <c r="AK92" t="s">
        <v>1341</v>
      </c>
      <c r="AN92">
        <v>14</v>
      </c>
      <c r="AO92">
        <v>56</v>
      </c>
      <c r="AP92">
        <v>2977</v>
      </c>
      <c r="AQ92" t="s">
        <v>2874</v>
      </c>
    </row>
    <row r="93" spans="2:43" ht="22.5" x14ac:dyDescent="0.25">
      <c r="B93" s="6">
        <v>4</v>
      </c>
      <c r="C93" s="8" t="s">
        <v>9378</v>
      </c>
      <c r="E93" s="6" t="s">
        <v>17</v>
      </c>
      <c r="F93" s="6">
        <v>21</v>
      </c>
      <c r="G93" s="6">
        <v>21</v>
      </c>
      <c r="H93" s="7" t="s">
        <v>107</v>
      </c>
      <c r="I93" s="6" t="s">
        <v>17</v>
      </c>
      <c r="O93" s="6">
        <v>6</v>
      </c>
      <c r="P93" s="13" t="str">
        <f t="shared" si="1"/>
        <v>BUENOS.AIRES</v>
      </c>
      <c r="Q93" s="6">
        <v>87</v>
      </c>
      <c r="R93" s="13" t="s">
        <v>5364</v>
      </c>
      <c r="Y93" t="str">
        <f>Tabla4[[#This Row],[Muni_Desc]]&amp;Tabla4[[#This Row],[Columna1]]</f>
        <v>VILLA VILCATAMARCA</v>
      </c>
      <c r="Z93">
        <v>169</v>
      </c>
      <c r="AA93" t="s">
        <v>5447</v>
      </c>
      <c r="AB93">
        <v>3</v>
      </c>
      <c r="AC93" t="s">
        <v>1221</v>
      </c>
      <c r="AD93">
        <v>10</v>
      </c>
      <c r="AE93" t="s">
        <v>1191</v>
      </c>
      <c r="AG93">
        <v>6</v>
      </c>
      <c r="AH93" t="s">
        <v>7530</v>
      </c>
      <c r="AI93" t="str">
        <f>Tabla5[[#This Row],[Provincia]]&amp;Tabla5[[#This Row],[Depto]]</f>
        <v>6595</v>
      </c>
      <c r="AJ93">
        <v>595</v>
      </c>
      <c r="AK93" t="s">
        <v>1342</v>
      </c>
      <c r="AN93">
        <v>14</v>
      </c>
      <c r="AO93">
        <v>63</v>
      </c>
      <c r="AP93">
        <v>2996</v>
      </c>
      <c r="AQ93" t="s">
        <v>2891</v>
      </c>
    </row>
    <row r="94" spans="2:43" ht="22.5" x14ac:dyDescent="0.25">
      <c r="B94" s="6">
        <v>5</v>
      </c>
      <c r="C94" s="8" t="s">
        <v>9379</v>
      </c>
      <c r="E94" s="6" t="s">
        <v>17</v>
      </c>
      <c r="F94" s="6">
        <v>21</v>
      </c>
      <c r="G94" s="6">
        <v>21010</v>
      </c>
      <c r="H94" s="7" t="s">
        <v>108</v>
      </c>
      <c r="I94" s="6" t="s">
        <v>17</v>
      </c>
      <c r="O94" s="6">
        <v>6</v>
      </c>
      <c r="P94" s="13" t="str">
        <f t="shared" si="1"/>
        <v>BUENOS.AIRES</v>
      </c>
      <c r="Q94" s="6">
        <v>88</v>
      </c>
      <c r="R94" s="13" t="s">
        <v>5365</v>
      </c>
      <c r="Y94" t="str">
        <f>Tabla4[[#This Row],[Muni_Desc]]&amp;Tabla4[[#This Row],[Columna1]]</f>
        <v>4 CAMINOSCORDOBA</v>
      </c>
      <c r="Z94">
        <v>2015</v>
      </c>
      <c r="AA94" t="s">
        <v>5865</v>
      </c>
      <c r="AB94">
        <v>4</v>
      </c>
      <c r="AC94" t="s">
        <v>1222</v>
      </c>
      <c r="AD94">
        <v>14</v>
      </c>
      <c r="AE94" t="s">
        <v>1192</v>
      </c>
      <c r="AG94">
        <v>6</v>
      </c>
      <c r="AH94" t="s">
        <v>7530</v>
      </c>
      <c r="AI94" t="str">
        <f>Tabla5[[#This Row],[Provincia]]&amp;Tabla5[[#This Row],[Depto]]</f>
        <v>6602</v>
      </c>
      <c r="AJ94">
        <v>602</v>
      </c>
      <c r="AK94" t="s">
        <v>1343</v>
      </c>
      <c r="AN94">
        <v>74</v>
      </c>
      <c r="AO94">
        <v>7</v>
      </c>
      <c r="AP94">
        <v>7905</v>
      </c>
      <c r="AQ94" t="s">
        <v>2168</v>
      </c>
    </row>
    <row r="95" spans="2:43" x14ac:dyDescent="0.25">
      <c r="E95" s="6" t="s">
        <v>17</v>
      </c>
      <c r="F95" s="6">
        <v>21</v>
      </c>
      <c r="G95" s="6">
        <v>21020</v>
      </c>
      <c r="H95" s="7" t="s">
        <v>109</v>
      </c>
      <c r="I95" s="6" t="s">
        <v>17</v>
      </c>
      <c r="O95" s="6">
        <v>6</v>
      </c>
      <c r="P95" s="13" t="str">
        <f t="shared" si="1"/>
        <v>BUENOS.AIRES</v>
      </c>
      <c r="Q95" s="6">
        <v>89</v>
      </c>
      <c r="R95" s="13" t="s">
        <v>5366</v>
      </c>
      <c r="Y95" t="str">
        <f>Tabla4[[#This Row],[Muni_Desc]]&amp;Tabla4[[#This Row],[Columna1]]</f>
        <v>ACHIRASCORDOBA</v>
      </c>
      <c r="Z95">
        <v>170</v>
      </c>
      <c r="AA95" t="s">
        <v>5451</v>
      </c>
      <c r="AB95">
        <v>4</v>
      </c>
      <c r="AC95" t="s">
        <v>1222</v>
      </c>
      <c r="AD95">
        <v>14</v>
      </c>
      <c r="AE95" t="s">
        <v>1192</v>
      </c>
      <c r="AG95">
        <v>6</v>
      </c>
      <c r="AH95" t="s">
        <v>7530</v>
      </c>
      <c r="AI95" t="str">
        <f>Tabla5[[#This Row],[Provincia]]&amp;Tabla5[[#This Row],[Depto]]</f>
        <v>6609</v>
      </c>
      <c r="AJ95">
        <v>609</v>
      </c>
      <c r="AK95" t="s">
        <v>1344</v>
      </c>
      <c r="AN95">
        <v>54</v>
      </c>
      <c r="AO95">
        <v>70</v>
      </c>
      <c r="AP95">
        <v>6500</v>
      </c>
      <c r="AQ95" t="s">
        <v>2168</v>
      </c>
    </row>
    <row r="96" spans="2:43" x14ac:dyDescent="0.25">
      <c r="B96" s="486" t="s">
        <v>9394</v>
      </c>
      <c r="C96" s="487"/>
      <c r="E96" s="6" t="s">
        <v>17</v>
      </c>
      <c r="F96" s="6">
        <v>21</v>
      </c>
      <c r="G96" s="6">
        <v>21030</v>
      </c>
      <c r="H96" s="7" t="s">
        <v>110</v>
      </c>
      <c r="I96" s="6" t="s">
        <v>17</v>
      </c>
      <c r="O96" s="6">
        <v>6</v>
      </c>
      <c r="P96" s="13" t="str">
        <f t="shared" si="1"/>
        <v>BUENOS.AIRES</v>
      </c>
      <c r="Q96" s="6">
        <v>90</v>
      </c>
      <c r="R96" s="13" t="s">
        <v>5367</v>
      </c>
      <c r="Y96" t="str">
        <f>Tabla4[[#This Row],[Muni_Desc]]&amp;Tabla4[[#This Row],[Columna1]]</f>
        <v>AGUA DE OROCORDOBA</v>
      </c>
      <c r="Z96">
        <v>172</v>
      </c>
      <c r="AA96" t="s">
        <v>5453</v>
      </c>
      <c r="AB96">
        <v>4</v>
      </c>
      <c r="AC96" t="s">
        <v>1222</v>
      </c>
      <c r="AD96">
        <v>14</v>
      </c>
      <c r="AE96" t="s">
        <v>1192</v>
      </c>
      <c r="AG96">
        <v>6</v>
      </c>
      <c r="AH96" t="s">
        <v>7530</v>
      </c>
      <c r="AI96" t="str">
        <f>Tabla5[[#This Row],[Provincia]]&amp;Tabla5[[#This Row],[Depto]]</f>
        <v>6613</v>
      </c>
      <c r="AJ96">
        <v>613</v>
      </c>
      <c r="AK96" t="s">
        <v>1345</v>
      </c>
      <c r="AN96">
        <v>6</v>
      </c>
      <c r="AO96">
        <v>469</v>
      </c>
      <c r="AP96">
        <v>1323</v>
      </c>
      <c r="AQ96" t="s">
        <v>2168</v>
      </c>
    </row>
    <row r="97" spans="2:43" x14ac:dyDescent="0.25">
      <c r="B97" s="9" t="s">
        <v>12</v>
      </c>
      <c r="C97" s="9" t="s">
        <v>13</v>
      </c>
      <c r="E97" s="6" t="s">
        <v>17</v>
      </c>
      <c r="F97" s="6">
        <v>22</v>
      </c>
      <c r="G97" s="6">
        <v>22</v>
      </c>
      <c r="H97" s="7" t="s">
        <v>111</v>
      </c>
      <c r="I97" s="6" t="s">
        <v>17</v>
      </c>
      <c r="O97" s="6">
        <v>6</v>
      </c>
      <c r="P97" s="13" t="str">
        <f t="shared" si="1"/>
        <v>BUENOS.AIRES</v>
      </c>
      <c r="Q97" s="6">
        <v>91</v>
      </c>
      <c r="R97" s="13" t="s">
        <v>5368</v>
      </c>
      <c r="Y97" t="str">
        <f>Tabla4[[#This Row],[Muni_Desc]]&amp;Tabla4[[#This Row],[Columna1]]</f>
        <v>ALDEA SANTA MARIACORDOBA</v>
      </c>
      <c r="Z97">
        <v>174</v>
      </c>
      <c r="AA97" t="s">
        <v>5455</v>
      </c>
      <c r="AB97">
        <v>4</v>
      </c>
      <c r="AC97" t="s">
        <v>1222</v>
      </c>
      <c r="AD97">
        <v>14</v>
      </c>
      <c r="AE97" t="s">
        <v>1192</v>
      </c>
      <c r="AG97">
        <v>6</v>
      </c>
      <c r="AH97" t="s">
        <v>7530</v>
      </c>
      <c r="AI97" t="str">
        <f>Tabla5[[#This Row],[Provincia]]&amp;Tabla5[[#This Row],[Depto]]</f>
        <v>6616</v>
      </c>
      <c r="AJ97">
        <v>616</v>
      </c>
      <c r="AK97" t="s">
        <v>1346</v>
      </c>
      <c r="AN97">
        <v>66</v>
      </c>
      <c r="AO97">
        <v>77</v>
      </c>
      <c r="AP97">
        <v>7315</v>
      </c>
      <c r="AQ97" t="s">
        <v>4417</v>
      </c>
    </row>
    <row r="98" spans="2:43" ht="22.5" x14ac:dyDescent="0.25">
      <c r="B98" s="6">
        <v>1</v>
      </c>
      <c r="C98" s="8" t="s">
        <v>9395</v>
      </c>
      <c r="E98" s="6" t="s">
        <v>17</v>
      </c>
      <c r="F98" s="6">
        <v>22</v>
      </c>
      <c r="G98" s="6">
        <v>22010</v>
      </c>
      <c r="H98" s="7" t="s">
        <v>112</v>
      </c>
      <c r="I98" s="6" t="s">
        <v>17</v>
      </c>
      <c r="O98" s="6">
        <v>6</v>
      </c>
      <c r="P98" s="13" t="str">
        <f t="shared" si="1"/>
        <v>BUENOS.AIRES</v>
      </c>
      <c r="Q98" s="6">
        <v>92</v>
      </c>
      <c r="R98" s="13" t="s">
        <v>5369</v>
      </c>
      <c r="Y98" t="str">
        <f>Tabla4[[#This Row],[Muni_Desc]]&amp;Tabla4[[#This Row],[Columna1]]</f>
        <v>ALICIACORDOBA</v>
      </c>
      <c r="Z98">
        <v>177</v>
      </c>
      <c r="AA98" t="s">
        <v>5458</v>
      </c>
      <c r="AB98">
        <v>4</v>
      </c>
      <c r="AC98" t="s">
        <v>1222</v>
      </c>
      <c r="AD98">
        <v>14</v>
      </c>
      <c r="AE98" t="s">
        <v>1192</v>
      </c>
      <c r="AG98">
        <v>6</v>
      </c>
      <c r="AH98" t="s">
        <v>7530</v>
      </c>
      <c r="AI98" t="str">
        <f>Tabla5[[#This Row],[Provincia]]&amp;Tabla5[[#This Row],[Depto]]</f>
        <v>6623</v>
      </c>
      <c r="AJ98">
        <v>623</v>
      </c>
      <c r="AK98" t="s">
        <v>1347</v>
      </c>
      <c r="AN98">
        <v>6</v>
      </c>
      <c r="AO98">
        <v>630</v>
      </c>
      <c r="AP98">
        <v>1557</v>
      </c>
      <c r="AQ98" t="s">
        <v>2330</v>
      </c>
    </row>
    <row r="99" spans="2:43" ht="45" x14ac:dyDescent="0.25">
      <c r="B99" s="6">
        <v>2</v>
      </c>
      <c r="C99" s="8" t="s">
        <v>9396</v>
      </c>
      <c r="E99" s="6" t="s">
        <v>17</v>
      </c>
      <c r="F99" s="6">
        <v>22</v>
      </c>
      <c r="G99" s="6">
        <v>22020</v>
      </c>
      <c r="H99" s="7" t="s">
        <v>113</v>
      </c>
      <c r="I99" s="6" t="s">
        <v>17</v>
      </c>
      <c r="O99" s="6">
        <v>6</v>
      </c>
      <c r="P99" s="13" t="str">
        <f t="shared" si="1"/>
        <v>BUENOS.AIRES</v>
      </c>
      <c r="Q99" s="6">
        <v>93</v>
      </c>
      <c r="R99" s="13" t="s">
        <v>5370</v>
      </c>
      <c r="Y99" t="str">
        <f>Tabla4[[#This Row],[Muni_Desc]]&amp;Tabla4[[#This Row],[Columna1]]</f>
        <v>ALMAFUERTECORDOBA</v>
      </c>
      <c r="Z99">
        <v>178</v>
      </c>
      <c r="AA99" t="s">
        <v>5459</v>
      </c>
      <c r="AB99">
        <v>4</v>
      </c>
      <c r="AC99" t="s">
        <v>1222</v>
      </c>
      <c r="AD99">
        <v>14</v>
      </c>
      <c r="AE99" t="s">
        <v>1192</v>
      </c>
      <c r="AG99">
        <v>6</v>
      </c>
      <c r="AH99" t="s">
        <v>7530</v>
      </c>
      <c r="AI99" t="str">
        <f>Tabla5[[#This Row],[Provincia]]&amp;Tabla5[[#This Row],[Depto]]</f>
        <v>6630</v>
      </c>
      <c r="AJ99">
        <v>630</v>
      </c>
      <c r="AK99" t="s">
        <v>1348</v>
      </c>
      <c r="AN99">
        <v>6</v>
      </c>
      <c r="AO99">
        <v>595</v>
      </c>
      <c r="AP99">
        <v>1488</v>
      </c>
      <c r="AQ99" t="s">
        <v>2274</v>
      </c>
    </row>
    <row r="100" spans="2:43" x14ac:dyDescent="0.25">
      <c r="E100" s="6" t="s">
        <v>17</v>
      </c>
      <c r="F100" s="6">
        <v>24</v>
      </c>
      <c r="G100" s="6">
        <v>24</v>
      </c>
      <c r="H100" s="7" t="s">
        <v>114</v>
      </c>
      <c r="I100" s="6" t="s">
        <v>17</v>
      </c>
      <c r="O100" s="6">
        <v>6</v>
      </c>
      <c r="P100" s="13" t="str">
        <f t="shared" si="1"/>
        <v>BUENOS.AIRES</v>
      </c>
      <c r="Q100" s="6">
        <v>94</v>
      </c>
      <c r="R100" s="13" t="s">
        <v>5371</v>
      </c>
      <c r="Y100" t="str">
        <f>Tabla4[[#This Row],[Muni_Desc]]&amp;Tabla4[[#This Row],[Columna1]]</f>
        <v>ALTA GRACIACORDOBA</v>
      </c>
      <c r="Z100">
        <v>180</v>
      </c>
      <c r="AA100" t="s">
        <v>5461</v>
      </c>
      <c r="AB100">
        <v>4</v>
      </c>
      <c r="AC100" t="s">
        <v>1222</v>
      </c>
      <c r="AD100">
        <v>14</v>
      </c>
      <c r="AE100" t="s">
        <v>1192</v>
      </c>
      <c r="AG100">
        <v>6</v>
      </c>
      <c r="AH100" t="s">
        <v>7530</v>
      </c>
      <c r="AI100" t="str">
        <f>Tabla5[[#This Row],[Provincia]]&amp;Tabla5[[#This Row],[Depto]]</f>
        <v>6637</v>
      </c>
      <c r="AJ100">
        <v>637</v>
      </c>
      <c r="AK100" t="s">
        <v>1349</v>
      </c>
      <c r="AN100">
        <v>42</v>
      </c>
      <c r="AO100">
        <v>49</v>
      </c>
      <c r="AP100">
        <v>5364</v>
      </c>
      <c r="AQ100" t="s">
        <v>3805</v>
      </c>
    </row>
    <row r="101" spans="2:43" ht="33.75" x14ac:dyDescent="0.25">
      <c r="B101" s="486" t="s">
        <v>9394</v>
      </c>
      <c r="C101" s="487"/>
      <c r="E101" s="6" t="s">
        <v>17</v>
      </c>
      <c r="F101" s="6">
        <v>24</v>
      </c>
      <c r="G101" s="6">
        <v>24010</v>
      </c>
      <c r="H101" s="7" t="s">
        <v>115</v>
      </c>
      <c r="I101" s="6" t="s">
        <v>17</v>
      </c>
      <c r="O101" s="6">
        <v>6</v>
      </c>
      <c r="P101" s="13" t="str">
        <f t="shared" si="1"/>
        <v>BUENOS.AIRES</v>
      </c>
      <c r="Q101" s="6">
        <v>95</v>
      </c>
      <c r="R101" s="13" t="s">
        <v>5372</v>
      </c>
      <c r="Y101" t="str">
        <f>Tabla4[[#This Row],[Muni_Desc]]&amp;Tabla4[[#This Row],[Columna1]]</f>
        <v>ALTO ALEGRECORDOBA</v>
      </c>
      <c r="Z101">
        <v>181</v>
      </c>
      <c r="AA101" t="s">
        <v>5462</v>
      </c>
      <c r="AB101">
        <v>4</v>
      </c>
      <c r="AC101" t="s">
        <v>1222</v>
      </c>
      <c r="AD101">
        <v>14</v>
      </c>
      <c r="AE101" t="s">
        <v>1192</v>
      </c>
      <c r="AG101">
        <v>6</v>
      </c>
      <c r="AH101" t="s">
        <v>7530</v>
      </c>
      <c r="AI101" t="str">
        <f>Tabla5[[#This Row],[Provincia]]&amp;Tabla5[[#This Row],[Depto]]</f>
        <v>6644</v>
      </c>
      <c r="AJ101">
        <v>644</v>
      </c>
      <c r="AK101" t="s">
        <v>1350</v>
      </c>
      <c r="AN101">
        <v>86</v>
      </c>
      <c r="AO101">
        <v>119</v>
      </c>
      <c r="AP101">
        <v>9278</v>
      </c>
      <c r="AQ101" t="s">
        <v>5120</v>
      </c>
    </row>
    <row r="102" spans="2:43" ht="33.75" x14ac:dyDescent="0.25">
      <c r="B102" s="9" t="s">
        <v>12</v>
      </c>
      <c r="C102" s="9" t="s">
        <v>13</v>
      </c>
      <c r="E102" s="6" t="s">
        <v>17</v>
      </c>
      <c r="F102" s="6">
        <v>24</v>
      </c>
      <c r="G102" s="6">
        <v>24020</v>
      </c>
      <c r="H102" s="7" t="s">
        <v>116</v>
      </c>
      <c r="I102" s="6" t="s">
        <v>17</v>
      </c>
      <c r="O102" s="6">
        <v>6</v>
      </c>
      <c r="P102" s="13" t="str">
        <f t="shared" si="1"/>
        <v>BUENOS.AIRES</v>
      </c>
      <c r="Q102" s="6">
        <v>96</v>
      </c>
      <c r="R102" s="13" t="s">
        <v>5373</v>
      </c>
      <c r="Y102" t="str">
        <f>Tabla4[[#This Row],[Muni_Desc]]&amp;Tabla4[[#This Row],[Columna1]]</f>
        <v>ALTO DE LOS QUEBRACHOSCORDOBA</v>
      </c>
      <c r="Z102">
        <v>182</v>
      </c>
      <c r="AA102" t="s">
        <v>5463</v>
      </c>
      <c r="AB102">
        <v>4</v>
      </c>
      <c r="AC102" t="s">
        <v>1222</v>
      </c>
      <c r="AD102">
        <v>14</v>
      </c>
      <c r="AE102" t="s">
        <v>1192</v>
      </c>
      <c r="AG102">
        <v>6</v>
      </c>
      <c r="AH102" t="s">
        <v>7530</v>
      </c>
      <c r="AI102" t="str">
        <f>Tabla5[[#This Row],[Provincia]]&amp;Tabla5[[#This Row],[Depto]]</f>
        <v>6651</v>
      </c>
      <c r="AJ102">
        <v>651</v>
      </c>
      <c r="AK102" t="s">
        <v>1351</v>
      </c>
      <c r="AN102">
        <v>14</v>
      </c>
      <c r="AO102">
        <v>140</v>
      </c>
      <c r="AP102">
        <v>3264</v>
      </c>
      <c r="AQ102" t="s">
        <v>3102</v>
      </c>
    </row>
    <row r="103" spans="2:43" ht="45" x14ac:dyDescent="0.25">
      <c r="B103" s="6">
        <v>1</v>
      </c>
      <c r="C103" s="8" t="s">
        <v>9633</v>
      </c>
      <c r="E103" s="6" t="s">
        <v>17</v>
      </c>
      <c r="F103" s="6">
        <v>31</v>
      </c>
      <c r="G103" s="6">
        <v>31</v>
      </c>
      <c r="H103" s="7" t="s">
        <v>117</v>
      </c>
      <c r="I103" s="6" t="s">
        <v>17</v>
      </c>
      <c r="O103" s="6">
        <v>6</v>
      </c>
      <c r="P103" s="13" t="str">
        <f t="shared" si="1"/>
        <v>BUENOS.AIRES</v>
      </c>
      <c r="Q103" s="6">
        <v>97</v>
      </c>
      <c r="R103" s="13" t="s">
        <v>5374</v>
      </c>
      <c r="Y103" t="str">
        <f>Tabla4[[#This Row],[Muni_Desc]]&amp;Tabla4[[#This Row],[Columna1]]</f>
        <v>ALTOS DE CHIPIONCORDOBA</v>
      </c>
      <c r="Z103">
        <v>183</v>
      </c>
      <c r="AA103" t="s">
        <v>5464</v>
      </c>
      <c r="AB103">
        <v>4</v>
      </c>
      <c r="AC103" t="s">
        <v>1222</v>
      </c>
      <c r="AD103">
        <v>14</v>
      </c>
      <c r="AE103" t="s">
        <v>1192</v>
      </c>
      <c r="AG103">
        <v>6</v>
      </c>
      <c r="AH103" t="s">
        <v>7530</v>
      </c>
      <c r="AI103" t="str">
        <f>Tabla5[[#This Row],[Provincia]]&amp;Tabla5[[#This Row],[Depto]]</f>
        <v>6654</v>
      </c>
      <c r="AJ103">
        <v>654</v>
      </c>
      <c r="AK103" t="s">
        <v>1352</v>
      </c>
      <c r="AN103">
        <v>10</v>
      </c>
      <c r="AO103">
        <v>98</v>
      </c>
      <c r="AP103">
        <v>2679</v>
      </c>
      <c r="AQ103" t="s">
        <v>2700</v>
      </c>
    </row>
    <row r="104" spans="2:43" ht="45" x14ac:dyDescent="0.25">
      <c r="B104" s="6">
        <v>2</v>
      </c>
      <c r="C104" s="8" t="s">
        <v>9631</v>
      </c>
      <c r="E104" s="6" t="s">
        <v>17</v>
      </c>
      <c r="F104" s="6">
        <v>31</v>
      </c>
      <c r="G104" s="6">
        <v>31110</v>
      </c>
      <c r="H104" s="7" t="s">
        <v>118</v>
      </c>
      <c r="I104" s="6" t="s">
        <v>17</v>
      </c>
      <c r="O104" s="6">
        <v>6</v>
      </c>
      <c r="P104" s="13" t="str">
        <f t="shared" si="1"/>
        <v>BUENOS.AIRES</v>
      </c>
      <c r="Q104" s="6">
        <v>98</v>
      </c>
      <c r="R104" s="13" t="s">
        <v>5375</v>
      </c>
      <c r="Y104" t="str">
        <f>Tabla4[[#This Row],[Muni_Desc]]&amp;Tabla4[[#This Row],[Columna1]]</f>
        <v>AMBOYCORDOBA</v>
      </c>
      <c r="Z104">
        <v>184</v>
      </c>
      <c r="AA104" t="s">
        <v>5465</v>
      </c>
      <c r="AB104">
        <v>4</v>
      </c>
      <c r="AC104" t="s">
        <v>1222</v>
      </c>
      <c r="AD104">
        <v>14</v>
      </c>
      <c r="AE104" t="s">
        <v>1192</v>
      </c>
      <c r="AG104">
        <v>6</v>
      </c>
      <c r="AH104" t="s">
        <v>7530</v>
      </c>
      <c r="AI104" t="str">
        <f>Tabla5[[#This Row],[Provincia]]&amp;Tabla5[[#This Row],[Depto]]</f>
        <v>6658</v>
      </c>
      <c r="AJ104">
        <v>658</v>
      </c>
      <c r="AK104" t="s">
        <v>1353</v>
      </c>
      <c r="AN104">
        <v>62</v>
      </c>
      <c r="AO104">
        <v>42</v>
      </c>
      <c r="AP104">
        <v>6957</v>
      </c>
      <c r="AQ104" t="s">
        <v>4281</v>
      </c>
    </row>
    <row r="105" spans="2:43" ht="22.5" x14ac:dyDescent="0.25">
      <c r="B105" s="6">
        <v>3</v>
      </c>
      <c r="C105" s="8" t="s">
        <v>9632</v>
      </c>
      <c r="E105" s="6" t="s">
        <v>17</v>
      </c>
      <c r="F105" s="6">
        <v>31</v>
      </c>
      <c r="G105" s="6">
        <v>31120</v>
      </c>
      <c r="H105" s="7" t="s">
        <v>119</v>
      </c>
      <c r="I105" s="6" t="s">
        <v>17</v>
      </c>
      <c r="O105" s="6">
        <v>6</v>
      </c>
      <c r="P105" s="13" t="str">
        <f t="shared" si="1"/>
        <v>BUENOS.AIRES</v>
      </c>
      <c r="Q105" s="6">
        <v>99</v>
      </c>
      <c r="R105" s="13" t="s">
        <v>5376</v>
      </c>
      <c r="Y105" t="str">
        <f>Tabla4[[#This Row],[Muni_Desc]]&amp;Tabla4[[#This Row],[Columna1]]</f>
        <v>AMBULCORDOBA</v>
      </c>
      <c r="Z105">
        <v>185</v>
      </c>
      <c r="AA105" t="s">
        <v>5466</v>
      </c>
      <c r="AB105">
        <v>4</v>
      </c>
      <c r="AC105" t="s">
        <v>1222</v>
      </c>
      <c r="AD105">
        <v>14</v>
      </c>
      <c r="AE105" t="s">
        <v>1192</v>
      </c>
      <c r="AG105">
        <v>6</v>
      </c>
      <c r="AH105" t="s">
        <v>7530</v>
      </c>
      <c r="AI105" t="str">
        <f>Tabla5[[#This Row],[Provincia]]&amp;Tabla5[[#This Row],[Depto]]</f>
        <v>6661</v>
      </c>
      <c r="AJ105">
        <v>661</v>
      </c>
      <c r="AK105" t="s">
        <v>1354</v>
      </c>
      <c r="AN105">
        <v>54</v>
      </c>
      <c r="AO105">
        <v>70</v>
      </c>
      <c r="AP105">
        <v>6494</v>
      </c>
      <c r="AQ105" t="s">
        <v>3189</v>
      </c>
    </row>
    <row r="106" spans="2:43" ht="22.5" x14ac:dyDescent="0.25">
      <c r="E106" s="6" t="s">
        <v>17</v>
      </c>
      <c r="F106" s="6">
        <v>31</v>
      </c>
      <c r="G106" s="6">
        <v>31130</v>
      </c>
      <c r="H106" s="7" t="s">
        <v>120</v>
      </c>
      <c r="I106" s="6" t="s">
        <v>17</v>
      </c>
      <c r="O106" s="6">
        <v>6</v>
      </c>
      <c r="P106" s="13" t="str">
        <f t="shared" si="1"/>
        <v>BUENOS.AIRES</v>
      </c>
      <c r="Q106" s="6">
        <v>100</v>
      </c>
      <c r="R106" s="13" t="s">
        <v>5377</v>
      </c>
      <c r="Y106" t="str">
        <f>Tabla4[[#This Row],[Muni_Desc]]&amp;Tabla4[[#This Row],[Columna1]]</f>
        <v>ANA ZUMARANCORDOBA</v>
      </c>
      <c r="Z106">
        <v>186</v>
      </c>
      <c r="AA106" t="s">
        <v>5467</v>
      </c>
      <c r="AB106">
        <v>4</v>
      </c>
      <c r="AC106" t="s">
        <v>1222</v>
      </c>
      <c r="AD106">
        <v>14</v>
      </c>
      <c r="AE106" t="s">
        <v>1192</v>
      </c>
      <c r="AG106">
        <v>6</v>
      </c>
      <c r="AH106" t="s">
        <v>7530</v>
      </c>
      <c r="AI106" t="str">
        <f>Tabla5[[#This Row],[Provincia]]&amp;Tabla5[[#This Row],[Depto]]</f>
        <v>6665</v>
      </c>
      <c r="AJ106">
        <v>665</v>
      </c>
      <c r="AK106" t="s">
        <v>1355</v>
      </c>
      <c r="AN106">
        <v>14</v>
      </c>
      <c r="AO106">
        <v>161</v>
      </c>
      <c r="AP106">
        <v>3362</v>
      </c>
      <c r="AQ106" t="s">
        <v>3189</v>
      </c>
    </row>
    <row r="107" spans="2:43" x14ac:dyDescent="0.25">
      <c r="E107" s="6" t="s">
        <v>17</v>
      </c>
      <c r="F107" s="6">
        <v>31</v>
      </c>
      <c r="G107" s="6">
        <v>31200</v>
      </c>
      <c r="H107" s="7" t="s">
        <v>121</v>
      </c>
      <c r="I107" s="6" t="s">
        <v>17</v>
      </c>
      <c r="O107" s="6">
        <v>6</v>
      </c>
      <c r="P107" s="13" t="str">
        <f t="shared" si="1"/>
        <v>BUENOS.AIRES</v>
      </c>
      <c r="Q107" s="6">
        <v>101</v>
      </c>
      <c r="R107" s="13" t="s">
        <v>5378</v>
      </c>
      <c r="Y107" t="str">
        <f>Tabla4[[#This Row],[Muni_Desc]]&amp;Tabla4[[#This Row],[Columna1]]</f>
        <v>ANISACATECORDOBA</v>
      </c>
      <c r="Z107">
        <v>187</v>
      </c>
      <c r="AA107" t="s">
        <v>5468</v>
      </c>
      <c r="AB107">
        <v>4</v>
      </c>
      <c r="AC107" t="s">
        <v>1222</v>
      </c>
      <c r="AD107">
        <v>14</v>
      </c>
      <c r="AE107" t="s">
        <v>1192</v>
      </c>
      <c r="AG107">
        <v>6</v>
      </c>
      <c r="AH107" t="s">
        <v>7530</v>
      </c>
      <c r="AI107" t="str">
        <f>Tabla5[[#This Row],[Provincia]]&amp;Tabla5[[#This Row],[Depto]]</f>
        <v>6672</v>
      </c>
      <c r="AJ107">
        <v>672</v>
      </c>
      <c r="AK107" t="s">
        <v>1356</v>
      </c>
      <c r="AN107">
        <v>6</v>
      </c>
      <c r="AO107">
        <v>28</v>
      </c>
      <c r="AP107">
        <v>687</v>
      </c>
      <c r="AQ107" t="s">
        <v>1257</v>
      </c>
    </row>
    <row r="108" spans="2:43" x14ac:dyDescent="0.25">
      <c r="E108" s="6" t="s">
        <v>17</v>
      </c>
      <c r="F108" s="6">
        <v>31</v>
      </c>
      <c r="G108" s="6">
        <v>31300</v>
      </c>
      <c r="H108" s="7" t="s">
        <v>122</v>
      </c>
      <c r="I108" s="6" t="s">
        <v>17</v>
      </c>
      <c r="O108" s="6">
        <v>6</v>
      </c>
      <c r="P108" s="13" t="str">
        <f t="shared" si="1"/>
        <v>BUENOS.AIRES</v>
      </c>
      <c r="Q108" s="6">
        <v>102</v>
      </c>
      <c r="R108" s="13" t="s">
        <v>5379</v>
      </c>
      <c r="Y108" t="str">
        <f>Tabla4[[#This Row],[Muni_Desc]]&amp;Tabla4[[#This Row],[Columna1]]</f>
        <v>ARROYITOCORDOBA</v>
      </c>
      <c r="Z108">
        <v>189</v>
      </c>
      <c r="AA108" t="s">
        <v>5470</v>
      </c>
      <c r="AB108">
        <v>4</v>
      </c>
      <c r="AC108" t="s">
        <v>1222</v>
      </c>
      <c r="AD108">
        <v>14</v>
      </c>
      <c r="AE108" t="s">
        <v>1192</v>
      </c>
      <c r="AG108">
        <v>6</v>
      </c>
      <c r="AH108" t="s">
        <v>7530</v>
      </c>
      <c r="AI108" t="str">
        <f>Tabla5[[#This Row],[Provincia]]&amp;Tabla5[[#This Row],[Depto]]</f>
        <v>6679</v>
      </c>
      <c r="AJ108">
        <v>679</v>
      </c>
      <c r="AK108" t="s">
        <v>1357</v>
      </c>
      <c r="AN108">
        <v>54</v>
      </c>
      <c r="AO108">
        <v>49</v>
      </c>
      <c r="AP108">
        <v>6469</v>
      </c>
      <c r="AQ108" t="s">
        <v>1257</v>
      </c>
    </row>
    <row r="109" spans="2:43" ht="22.5" x14ac:dyDescent="0.25">
      <c r="E109" s="6" t="s">
        <v>17</v>
      </c>
      <c r="F109" s="6">
        <v>32</v>
      </c>
      <c r="G109" s="6">
        <v>32</v>
      </c>
      <c r="H109" s="7" t="s">
        <v>123</v>
      </c>
      <c r="I109" s="6" t="s">
        <v>17</v>
      </c>
      <c r="O109" s="6">
        <v>6</v>
      </c>
      <c r="P109" s="13" t="str">
        <f t="shared" si="1"/>
        <v>BUENOS.AIRES</v>
      </c>
      <c r="Q109" s="6">
        <v>103</v>
      </c>
      <c r="R109" s="13" t="s">
        <v>5380</v>
      </c>
      <c r="Y109" t="str">
        <f>Tabla4[[#This Row],[Muni_Desc]]&amp;Tabla4[[#This Row],[Columna1]]</f>
        <v>ARROYO ALGODONCORDOBA</v>
      </c>
      <c r="Z109">
        <v>190</v>
      </c>
      <c r="AA109" t="s">
        <v>5471</v>
      </c>
      <c r="AB109">
        <v>4</v>
      </c>
      <c r="AC109" t="s">
        <v>1222</v>
      </c>
      <c r="AD109">
        <v>14</v>
      </c>
      <c r="AE109" t="s">
        <v>1192</v>
      </c>
      <c r="AG109">
        <v>6</v>
      </c>
      <c r="AH109" t="s">
        <v>7530</v>
      </c>
      <c r="AI109" t="str">
        <f>Tabla5[[#This Row],[Provincia]]&amp;Tabla5[[#This Row],[Depto]]</f>
        <v>6686</v>
      </c>
      <c r="AJ109">
        <v>686</v>
      </c>
      <c r="AK109" t="s">
        <v>1358</v>
      </c>
      <c r="AN109">
        <v>66</v>
      </c>
      <c r="AO109">
        <v>154</v>
      </c>
      <c r="AP109">
        <v>7420</v>
      </c>
      <c r="AQ109" t="s">
        <v>1257</v>
      </c>
    </row>
    <row r="110" spans="2:43" ht="22.5" x14ac:dyDescent="0.25">
      <c r="E110" s="6" t="s">
        <v>17</v>
      </c>
      <c r="F110" s="6">
        <v>32</v>
      </c>
      <c r="G110" s="6">
        <v>32000</v>
      </c>
      <c r="H110" s="7" t="s">
        <v>123</v>
      </c>
      <c r="I110" s="6" t="s">
        <v>17</v>
      </c>
      <c r="O110" s="6">
        <v>6</v>
      </c>
      <c r="P110" s="13" t="str">
        <f t="shared" si="1"/>
        <v>BUENOS.AIRES</v>
      </c>
      <c r="Q110" s="6">
        <v>104</v>
      </c>
      <c r="R110" s="13" t="s">
        <v>5381</v>
      </c>
      <c r="Y110" t="str">
        <f>Tabla4[[#This Row],[Muni_Desc]]&amp;Tabla4[[#This Row],[Columna1]]</f>
        <v>ARROYO CABRALCORDOBA</v>
      </c>
      <c r="Z110">
        <v>191</v>
      </c>
      <c r="AA110" t="s">
        <v>5472</v>
      </c>
      <c r="AB110">
        <v>4</v>
      </c>
      <c r="AC110" t="s">
        <v>1222</v>
      </c>
      <c r="AD110">
        <v>14</v>
      </c>
      <c r="AE110" t="s">
        <v>1192</v>
      </c>
      <c r="AG110">
        <v>6</v>
      </c>
      <c r="AH110" t="s">
        <v>7530</v>
      </c>
      <c r="AI110" t="str">
        <f>Tabla5[[#This Row],[Provincia]]&amp;Tabla5[[#This Row],[Depto]]</f>
        <v>6693</v>
      </c>
      <c r="AJ110">
        <v>693</v>
      </c>
      <c r="AK110" t="s">
        <v>1359</v>
      </c>
      <c r="AN110">
        <v>6</v>
      </c>
      <c r="AO110">
        <v>644</v>
      </c>
      <c r="AP110">
        <v>1571</v>
      </c>
      <c r="AQ110" t="s">
        <v>2338</v>
      </c>
    </row>
    <row r="111" spans="2:43" x14ac:dyDescent="0.25">
      <c r="E111" s="4" t="s">
        <v>124</v>
      </c>
      <c r="F111" s="4" t="s">
        <v>124</v>
      </c>
      <c r="G111" s="4" t="s">
        <v>124</v>
      </c>
      <c r="H111" s="5" t="s">
        <v>125</v>
      </c>
      <c r="I111" s="4" t="s">
        <v>124</v>
      </c>
      <c r="O111" s="6">
        <v>6</v>
      </c>
      <c r="P111" s="13" t="str">
        <f t="shared" si="1"/>
        <v>BUENOS.AIRES</v>
      </c>
      <c r="Q111" s="6">
        <v>105</v>
      </c>
      <c r="R111" s="13" t="s">
        <v>5382</v>
      </c>
      <c r="Y111" t="str">
        <f>Tabla4[[#This Row],[Muni_Desc]]&amp;Tabla4[[#This Row],[Columna1]]</f>
        <v>ARROYO DE LOS PATOSCORDOBA</v>
      </c>
      <c r="Z111">
        <v>192</v>
      </c>
      <c r="AA111" t="s">
        <v>5473</v>
      </c>
      <c r="AB111">
        <v>4</v>
      </c>
      <c r="AC111" t="s">
        <v>1222</v>
      </c>
      <c r="AD111">
        <v>14</v>
      </c>
      <c r="AE111" t="s">
        <v>1192</v>
      </c>
      <c r="AG111">
        <v>6</v>
      </c>
      <c r="AH111" t="s">
        <v>7530</v>
      </c>
      <c r="AI111" t="str">
        <f>Tabla5[[#This Row],[Provincia]]&amp;Tabla5[[#This Row],[Depto]]</f>
        <v>6700</v>
      </c>
      <c r="AJ111">
        <v>700</v>
      </c>
      <c r="AK111" t="s">
        <v>1360</v>
      </c>
      <c r="AN111">
        <v>14</v>
      </c>
      <c r="AO111">
        <v>98</v>
      </c>
      <c r="AP111">
        <v>3103</v>
      </c>
      <c r="AQ111" t="s">
        <v>2981</v>
      </c>
    </row>
    <row r="112" spans="2:43" x14ac:dyDescent="0.25">
      <c r="E112" s="6" t="s">
        <v>124</v>
      </c>
      <c r="F112" s="6">
        <v>51</v>
      </c>
      <c r="G112" s="6">
        <v>51</v>
      </c>
      <c r="H112" s="7" t="s">
        <v>126</v>
      </c>
      <c r="I112" s="6" t="s">
        <v>124</v>
      </c>
      <c r="O112" s="6">
        <v>6</v>
      </c>
      <c r="P112" s="13" t="str">
        <f t="shared" si="1"/>
        <v>BUENOS.AIRES</v>
      </c>
      <c r="Q112" s="6">
        <v>106</v>
      </c>
      <c r="R112" s="13" t="s">
        <v>5383</v>
      </c>
      <c r="Y112" t="str">
        <f>Tabla4[[#This Row],[Muni_Desc]]&amp;Tabla4[[#This Row],[Columna1]]</f>
        <v>ASSUNTACORDOBA</v>
      </c>
      <c r="Z112">
        <v>193</v>
      </c>
      <c r="AA112" t="s">
        <v>5474</v>
      </c>
      <c r="AB112">
        <v>4</v>
      </c>
      <c r="AC112" t="s">
        <v>1222</v>
      </c>
      <c r="AD112">
        <v>14</v>
      </c>
      <c r="AE112" t="s">
        <v>1192</v>
      </c>
      <c r="AG112">
        <v>6</v>
      </c>
      <c r="AH112" t="s">
        <v>7530</v>
      </c>
      <c r="AI112" t="str">
        <f>Tabla5[[#This Row],[Provincia]]&amp;Tabla5[[#This Row],[Depto]]</f>
        <v>6707</v>
      </c>
      <c r="AJ112">
        <v>707</v>
      </c>
      <c r="AK112" t="s">
        <v>1361</v>
      </c>
      <c r="AN112">
        <v>90</v>
      </c>
      <c r="AO112">
        <v>21</v>
      </c>
      <c r="AP112">
        <v>9630</v>
      </c>
      <c r="AQ112" t="s">
        <v>3814</v>
      </c>
    </row>
    <row r="113" spans="5:43" ht="33.75" x14ac:dyDescent="0.25">
      <c r="E113" s="6" t="s">
        <v>124</v>
      </c>
      <c r="F113" s="6">
        <v>51</v>
      </c>
      <c r="G113" s="6">
        <v>51000</v>
      </c>
      <c r="H113" s="7" t="s">
        <v>127</v>
      </c>
      <c r="I113" s="6" t="s">
        <v>124</v>
      </c>
      <c r="O113" s="6">
        <v>6</v>
      </c>
      <c r="P113" s="13" t="str">
        <f t="shared" si="1"/>
        <v>BUENOS.AIRES</v>
      </c>
      <c r="Q113" s="6">
        <v>107</v>
      </c>
      <c r="R113" s="13" t="s">
        <v>5384</v>
      </c>
      <c r="Y113" t="str">
        <f>Tabla4[[#This Row],[Muni_Desc]]&amp;Tabla4[[#This Row],[Columna1]]</f>
        <v>ATAHONACORDOBA</v>
      </c>
      <c r="Z113">
        <v>194</v>
      </c>
      <c r="AA113" t="s">
        <v>5475</v>
      </c>
      <c r="AB113">
        <v>4</v>
      </c>
      <c r="AC113" t="s">
        <v>1222</v>
      </c>
      <c r="AD113">
        <v>14</v>
      </c>
      <c r="AE113" t="s">
        <v>1192</v>
      </c>
      <c r="AG113">
        <v>6</v>
      </c>
      <c r="AH113" t="s">
        <v>7530</v>
      </c>
      <c r="AI113" t="str">
        <f>Tabla5[[#This Row],[Provincia]]&amp;Tabla5[[#This Row],[Depto]]</f>
        <v>6714</v>
      </c>
      <c r="AJ113">
        <v>714</v>
      </c>
      <c r="AK113" t="s">
        <v>1362</v>
      </c>
      <c r="AN113">
        <v>42</v>
      </c>
      <c r="AO113">
        <v>70</v>
      </c>
      <c r="AP113">
        <v>5370</v>
      </c>
      <c r="AQ113" t="s">
        <v>3814</v>
      </c>
    </row>
    <row r="114" spans="5:43" x14ac:dyDescent="0.25">
      <c r="E114" s="6" t="s">
        <v>124</v>
      </c>
      <c r="F114" s="6">
        <v>52</v>
      </c>
      <c r="G114" s="6">
        <v>52</v>
      </c>
      <c r="H114" s="7" t="s">
        <v>128</v>
      </c>
      <c r="I114" s="6" t="s">
        <v>124</v>
      </c>
      <c r="O114" s="6">
        <v>6</v>
      </c>
      <c r="P114" s="13" t="str">
        <f t="shared" si="1"/>
        <v>BUENOS.AIRES</v>
      </c>
      <c r="Q114" s="6">
        <v>108</v>
      </c>
      <c r="R114" s="13" t="s">
        <v>5385</v>
      </c>
      <c r="Y114" t="str">
        <f>Tabla4[[#This Row],[Muni_Desc]]&amp;Tabla4[[#This Row],[Columna1]]</f>
        <v>AVELLANEDACORDOBA</v>
      </c>
      <c r="Z114">
        <v>196</v>
      </c>
      <c r="AA114" t="s">
        <v>5284</v>
      </c>
      <c r="AB114">
        <v>4</v>
      </c>
      <c r="AC114" t="s">
        <v>1222</v>
      </c>
      <c r="AD114">
        <v>14</v>
      </c>
      <c r="AE114" t="s">
        <v>1192</v>
      </c>
      <c r="AG114">
        <v>6</v>
      </c>
      <c r="AH114" t="s">
        <v>7530</v>
      </c>
      <c r="AI114" t="str">
        <f>Tabla5[[#This Row],[Provincia]]&amp;Tabla5[[#This Row],[Depto]]</f>
        <v>6721</v>
      </c>
      <c r="AJ114">
        <v>721</v>
      </c>
      <c r="AK114" t="s">
        <v>1363</v>
      </c>
      <c r="AN114">
        <v>46</v>
      </c>
      <c r="AO114">
        <v>112</v>
      </c>
      <c r="AP114">
        <v>5638</v>
      </c>
      <c r="AQ114" t="s">
        <v>3927</v>
      </c>
    </row>
    <row r="115" spans="5:43" ht="22.5" x14ac:dyDescent="0.25">
      <c r="E115" s="6" t="s">
        <v>124</v>
      </c>
      <c r="F115" s="6">
        <v>52</v>
      </c>
      <c r="G115" s="6">
        <v>52000</v>
      </c>
      <c r="H115" s="7" t="s">
        <v>129</v>
      </c>
      <c r="I115" s="6" t="s">
        <v>124</v>
      </c>
      <c r="O115" s="6">
        <v>6</v>
      </c>
      <c r="P115" s="13" t="str">
        <f t="shared" si="1"/>
        <v>BUENOS.AIRES</v>
      </c>
      <c r="Q115" s="6">
        <v>109</v>
      </c>
      <c r="R115" s="13" t="s">
        <v>5386</v>
      </c>
      <c r="Y115" t="str">
        <f>Tabla4[[#This Row],[Muni_Desc]]&amp;Tabla4[[#This Row],[Columna1]]</f>
        <v>BALLESTEROSCORDOBA</v>
      </c>
      <c r="Z115">
        <v>197</v>
      </c>
      <c r="AA115" t="s">
        <v>5477</v>
      </c>
      <c r="AB115">
        <v>4</v>
      </c>
      <c r="AC115" t="s">
        <v>1222</v>
      </c>
      <c r="AD115">
        <v>14</v>
      </c>
      <c r="AE115" t="s">
        <v>1192</v>
      </c>
      <c r="AG115">
        <v>6</v>
      </c>
      <c r="AH115" t="s">
        <v>7530</v>
      </c>
      <c r="AI115" t="str">
        <f>Tabla5[[#This Row],[Provincia]]&amp;Tabla5[[#This Row],[Depto]]</f>
        <v>6728</v>
      </c>
      <c r="AJ115">
        <v>728</v>
      </c>
      <c r="AK115" t="s">
        <v>1364</v>
      </c>
      <c r="AN115">
        <v>14</v>
      </c>
      <c r="AO115">
        <v>147</v>
      </c>
      <c r="AP115">
        <v>3312</v>
      </c>
      <c r="AQ115" t="s">
        <v>3145</v>
      </c>
    </row>
    <row r="116" spans="5:43" x14ac:dyDescent="0.25">
      <c r="E116" s="6" t="s">
        <v>124</v>
      </c>
      <c r="F116" s="6">
        <v>61</v>
      </c>
      <c r="G116" s="6">
        <v>61</v>
      </c>
      <c r="H116" s="7" t="s">
        <v>130</v>
      </c>
      <c r="I116" s="6" t="s">
        <v>124</v>
      </c>
      <c r="O116" s="6">
        <v>6</v>
      </c>
      <c r="P116" s="13" t="str">
        <f t="shared" si="1"/>
        <v>BUENOS.AIRES</v>
      </c>
      <c r="Q116" s="6">
        <v>110</v>
      </c>
      <c r="R116" s="13" t="s">
        <v>5387</v>
      </c>
      <c r="Y116" t="str">
        <f>Tabla4[[#This Row],[Muni_Desc]]&amp;Tabla4[[#This Row],[Columna1]]</f>
        <v>BALLESTEROS SUDCORDOBA</v>
      </c>
      <c r="Z116">
        <v>198</v>
      </c>
      <c r="AA116" t="s">
        <v>5478</v>
      </c>
      <c r="AB116">
        <v>4</v>
      </c>
      <c r="AC116" t="s">
        <v>1222</v>
      </c>
      <c r="AD116">
        <v>14</v>
      </c>
      <c r="AE116" t="s">
        <v>1192</v>
      </c>
      <c r="AG116">
        <v>6</v>
      </c>
      <c r="AH116" t="s">
        <v>7530</v>
      </c>
      <c r="AI116" t="str">
        <f>Tabla5[[#This Row],[Provincia]]&amp;Tabla5[[#This Row],[Depto]]</f>
        <v>6735</v>
      </c>
      <c r="AJ116">
        <v>735</v>
      </c>
      <c r="AK116" t="s">
        <v>1365</v>
      </c>
      <c r="AN116">
        <v>42</v>
      </c>
      <c r="AO116">
        <v>133</v>
      </c>
      <c r="AP116">
        <v>5446</v>
      </c>
      <c r="AQ116" t="s">
        <v>3843</v>
      </c>
    </row>
    <row r="117" spans="5:43" ht="33.75" x14ac:dyDescent="0.25">
      <c r="E117" s="6" t="s">
        <v>124</v>
      </c>
      <c r="F117" s="6">
        <v>61</v>
      </c>
      <c r="G117" s="6">
        <v>61000</v>
      </c>
      <c r="H117" s="7" t="s">
        <v>131</v>
      </c>
      <c r="I117" s="6" t="s">
        <v>124</v>
      </c>
      <c r="O117" s="6">
        <v>6</v>
      </c>
      <c r="P117" s="13" t="str">
        <f t="shared" si="1"/>
        <v>BUENOS.AIRES</v>
      </c>
      <c r="Q117" s="6">
        <v>111</v>
      </c>
      <c r="R117" s="13" t="s">
        <v>5388</v>
      </c>
      <c r="Y117" t="str">
        <f>Tabla4[[#This Row],[Muni_Desc]]&amp;Tabla4[[#This Row],[Columna1]]</f>
        <v>BALNEARIACORDOBA</v>
      </c>
      <c r="Z117">
        <v>199</v>
      </c>
      <c r="AA117" t="s">
        <v>5479</v>
      </c>
      <c r="AB117">
        <v>4</v>
      </c>
      <c r="AC117" t="s">
        <v>1222</v>
      </c>
      <c r="AD117">
        <v>14</v>
      </c>
      <c r="AE117" t="s">
        <v>1192</v>
      </c>
      <c r="AG117">
        <v>6</v>
      </c>
      <c r="AH117" t="s">
        <v>7530</v>
      </c>
      <c r="AI117" t="str">
        <f>Tabla5[[#This Row],[Provincia]]&amp;Tabla5[[#This Row],[Depto]]</f>
        <v>6742</v>
      </c>
      <c r="AJ117">
        <v>742</v>
      </c>
      <c r="AK117" t="s">
        <v>1366</v>
      </c>
      <c r="AN117">
        <v>6</v>
      </c>
      <c r="AO117">
        <v>119</v>
      </c>
      <c r="AP117">
        <v>825</v>
      </c>
      <c r="AQ117" t="s">
        <v>1798</v>
      </c>
    </row>
    <row r="118" spans="5:43" x14ac:dyDescent="0.25">
      <c r="E118" s="6" t="s">
        <v>124</v>
      </c>
      <c r="F118" s="6">
        <v>62</v>
      </c>
      <c r="G118" s="6">
        <v>62</v>
      </c>
      <c r="H118" s="7" t="s">
        <v>132</v>
      </c>
      <c r="I118" s="6" t="s">
        <v>124</v>
      </c>
      <c r="O118" s="6">
        <v>6</v>
      </c>
      <c r="P118" s="13" t="str">
        <f t="shared" si="1"/>
        <v>BUENOS.AIRES</v>
      </c>
      <c r="Q118" s="6">
        <v>112</v>
      </c>
      <c r="R118" s="13" t="s">
        <v>5389</v>
      </c>
      <c r="Y118" t="str">
        <f>Tabla4[[#This Row],[Muni_Desc]]&amp;Tabla4[[#This Row],[Columna1]]</f>
        <v>BAÑADO DE SOTOCORDOBA</v>
      </c>
      <c r="Z118">
        <v>200</v>
      </c>
      <c r="AA118" t="s">
        <v>5480</v>
      </c>
      <c r="AB118">
        <v>4</v>
      </c>
      <c r="AC118" t="s">
        <v>1222</v>
      </c>
      <c r="AD118">
        <v>14</v>
      </c>
      <c r="AE118" t="s">
        <v>1192</v>
      </c>
      <c r="AG118">
        <v>6</v>
      </c>
      <c r="AH118" t="s">
        <v>7530</v>
      </c>
      <c r="AI118" t="str">
        <f>Tabla5[[#This Row],[Provincia]]&amp;Tabla5[[#This Row],[Depto]]</f>
        <v>6749</v>
      </c>
      <c r="AJ118">
        <v>749</v>
      </c>
      <c r="AK118" t="s">
        <v>1367</v>
      </c>
      <c r="AN118">
        <v>14</v>
      </c>
      <c r="AO118">
        <v>182</v>
      </c>
      <c r="AP118">
        <v>3410</v>
      </c>
      <c r="AQ118" t="s">
        <v>3219</v>
      </c>
    </row>
    <row r="119" spans="5:43" x14ac:dyDescent="0.25">
      <c r="E119" s="6" t="s">
        <v>124</v>
      </c>
      <c r="F119" s="6">
        <v>62</v>
      </c>
      <c r="G119" s="6">
        <v>62000</v>
      </c>
      <c r="H119" s="7" t="s">
        <v>133</v>
      </c>
      <c r="I119" s="6" t="s">
        <v>124</v>
      </c>
      <c r="O119" s="6">
        <v>6</v>
      </c>
      <c r="P119" s="13" t="str">
        <f t="shared" si="1"/>
        <v>BUENOS.AIRES</v>
      </c>
      <c r="Q119" s="6">
        <v>113</v>
      </c>
      <c r="R119" s="13" t="s">
        <v>5390</v>
      </c>
      <c r="Y119" t="str">
        <f>Tabla4[[#This Row],[Muni_Desc]]&amp;Tabla4[[#This Row],[Columna1]]</f>
        <v>BELL VILLECORDOBA</v>
      </c>
      <c r="Z119">
        <v>201</v>
      </c>
      <c r="AA119" t="s">
        <v>5481</v>
      </c>
      <c r="AB119">
        <v>4</v>
      </c>
      <c r="AC119" t="s">
        <v>1222</v>
      </c>
      <c r="AD119">
        <v>14</v>
      </c>
      <c r="AE119" t="s">
        <v>1192</v>
      </c>
      <c r="AG119">
        <v>6</v>
      </c>
      <c r="AH119" t="s">
        <v>7530</v>
      </c>
      <c r="AI119" t="str">
        <f>Tabla5[[#This Row],[Provincia]]&amp;Tabla5[[#This Row],[Depto]]</f>
        <v>6756</v>
      </c>
      <c r="AJ119">
        <v>756</v>
      </c>
      <c r="AK119" t="s">
        <v>1368</v>
      </c>
      <c r="AN119">
        <v>6</v>
      </c>
      <c r="AO119">
        <v>525</v>
      </c>
      <c r="AP119">
        <v>1405</v>
      </c>
      <c r="AQ119" t="s">
        <v>2228</v>
      </c>
    </row>
    <row r="120" spans="5:43" x14ac:dyDescent="0.25">
      <c r="E120" s="6" t="s">
        <v>124</v>
      </c>
      <c r="F120" s="6">
        <v>71</v>
      </c>
      <c r="G120" s="6">
        <v>71</v>
      </c>
      <c r="H120" s="7" t="s">
        <v>134</v>
      </c>
      <c r="I120" s="6" t="s">
        <v>124</v>
      </c>
      <c r="O120" s="6">
        <v>6</v>
      </c>
      <c r="P120" s="13" t="str">
        <f t="shared" si="1"/>
        <v>BUENOS.AIRES</v>
      </c>
      <c r="Q120" s="6">
        <v>114</v>
      </c>
      <c r="R120" s="13" t="s">
        <v>5391</v>
      </c>
      <c r="Y120" t="str">
        <f>Tabla4[[#This Row],[Muni_Desc]]&amp;Tabla4[[#This Row],[Columna1]]</f>
        <v>BIALET MASSECORDOBA</v>
      </c>
      <c r="Z120">
        <v>205</v>
      </c>
      <c r="AA120" t="s">
        <v>5485</v>
      </c>
      <c r="AB120">
        <v>4</v>
      </c>
      <c r="AC120" t="s">
        <v>1222</v>
      </c>
      <c r="AD120">
        <v>14</v>
      </c>
      <c r="AE120" t="s">
        <v>1192</v>
      </c>
      <c r="AG120">
        <v>6</v>
      </c>
      <c r="AH120" t="s">
        <v>7530</v>
      </c>
      <c r="AI120" t="str">
        <f>Tabla5[[#This Row],[Provincia]]&amp;Tabla5[[#This Row],[Depto]]</f>
        <v>6763</v>
      </c>
      <c r="AJ120">
        <v>763</v>
      </c>
      <c r="AK120" t="s">
        <v>1369</v>
      </c>
      <c r="AN120">
        <v>46</v>
      </c>
      <c r="AO120">
        <v>49</v>
      </c>
      <c r="AP120">
        <v>5563</v>
      </c>
      <c r="AQ120" t="s">
        <v>3898</v>
      </c>
    </row>
    <row r="121" spans="5:43" ht="22.5" x14ac:dyDescent="0.25">
      <c r="E121" s="6" t="s">
        <v>124</v>
      </c>
      <c r="F121" s="6">
        <v>71</v>
      </c>
      <c r="G121" s="6">
        <v>71000</v>
      </c>
      <c r="H121" s="7" t="s">
        <v>135</v>
      </c>
      <c r="I121" s="6" t="s">
        <v>124</v>
      </c>
      <c r="O121" s="6">
        <v>6</v>
      </c>
      <c r="P121" s="13" t="str">
        <f t="shared" si="1"/>
        <v>BUENOS.AIRES</v>
      </c>
      <c r="Q121" s="6">
        <v>115</v>
      </c>
      <c r="R121" s="13" t="s">
        <v>5392</v>
      </c>
      <c r="Y121" t="str">
        <f>Tabla4[[#This Row],[Muni_Desc]]&amp;Tabla4[[#This Row],[Columna1]]</f>
        <v>BOWERCORDOBA</v>
      </c>
      <c r="Z121">
        <v>206</v>
      </c>
      <c r="AA121" t="s">
        <v>5486</v>
      </c>
      <c r="AB121">
        <v>4</v>
      </c>
      <c r="AC121" t="s">
        <v>1222</v>
      </c>
      <c r="AD121">
        <v>14</v>
      </c>
      <c r="AE121" t="s">
        <v>1192</v>
      </c>
      <c r="AG121">
        <v>6</v>
      </c>
      <c r="AH121" t="s">
        <v>7530</v>
      </c>
      <c r="AI121" t="str">
        <f>Tabla5[[#This Row],[Provincia]]&amp;Tabla5[[#This Row],[Depto]]</f>
        <v>6767</v>
      </c>
      <c r="AJ121">
        <v>767</v>
      </c>
      <c r="AK121" t="s">
        <v>1370</v>
      </c>
      <c r="AN121">
        <v>10</v>
      </c>
      <c r="AO121">
        <v>21</v>
      </c>
      <c r="AP121">
        <v>9757</v>
      </c>
      <c r="AQ121" t="s">
        <v>2596</v>
      </c>
    </row>
    <row r="122" spans="5:43" x14ac:dyDescent="0.25">
      <c r="E122" s="6" t="s">
        <v>124</v>
      </c>
      <c r="F122" s="6">
        <v>72</v>
      </c>
      <c r="G122" s="6">
        <v>72</v>
      </c>
      <c r="H122" s="7" t="s">
        <v>136</v>
      </c>
      <c r="I122" s="6" t="s">
        <v>124</v>
      </c>
      <c r="O122" s="6">
        <v>6</v>
      </c>
      <c r="P122" s="13" t="str">
        <f t="shared" si="1"/>
        <v>BUENOS.AIRES</v>
      </c>
      <c r="Q122" s="6">
        <v>116</v>
      </c>
      <c r="R122" s="13" t="s">
        <v>5393</v>
      </c>
      <c r="Y122" t="str">
        <f>Tabla4[[#This Row],[Muni_Desc]]&amp;Tabla4[[#This Row],[Columna1]]</f>
        <v>BRICKMANNCORDOBA</v>
      </c>
      <c r="Z122">
        <v>207</v>
      </c>
      <c r="AA122" t="s">
        <v>5487</v>
      </c>
      <c r="AB122">
        <v>4</v>
      </c>
      <c r="AC122" t="s">
        <v>1222</v>
      </c>
      <c r="AD122">
        <v>14</v>
      </c>
      <c r="AE122" t="s">
        <v>1192</v>
      </c>
      <c r="AG122">
        <v>6</v>
      </c>
      <c r="AH122" t="s">
        <v>7530</v>
      </c>
      <c r="AI122" t="str">
        <f>Tabla5[[#This Row],[Provincia]]&amp;Tabla5[[#This Row],[Depto]]</f>
        <v>6770</v>
      </c>
      <c r="AJ122">
        <v>770</v>
      </c>
      <c r="AK122" t="s">
        <v>1371</v>
      </c>
      <c r="AN122">
        <v>70</v>
      </c>
      <c r="AO122">
        <v>63</v>
      </c>
      <c r="AP122">
        <v>7672</v>
      </c>
      <c r="AQ122" t="s">
        <v>4508</v>
      </c>
    </row>
    <row r="123" spans="5:43" x14ac:dyDescent="0.25">
      <c r="E123" s="6" t="s">
        <v>124</v>
      </c>
      <c r="F123" s="6">
        <v>72</v>
      </c>
      <c r="G123" s="6">
        <v>72100</v>
      </c>
      <c r="H123" s="7" t="s">
        <v>137</v>
      </c>
      <c r="I123" s="6" t="s">
        <v>124</v>
      </c>
      <c r="O123" s="6">
        <v>6</v>
      </c>
      <c r="P123" s="13" t="str">
        <f t="shared" si="1"/>
        <v>BUENOS.AIRES</v>
      </c>
      <c r="Q123" s="6">
        <v>117</v>
      </c>
      <c r="R123" s="13" t="s">
        <v>5394</v>
      </c>
      <c r="Y123" t="str">
        <f>Tabla4[[#This Row],[Muni_Desc]]&amp;Tabla4[[#This Row],[Columna1]]</f>
        <v>CABALANGOCORDOBA</v>
      </c>
      <c r="Z123">
        <v>210</v>
      </c>
      <c r="AA123" t="s">
        <v>5490</v>
      </c>
      <c r="AB123">
        <v>4</v>
      </c>
      <c r="AC123" t="s">
        <v>1222</v>
      </c>
      <c r="AD123">
        <v>14</v>
      </c>
      <c r="AE123" t="s">
        <v>1192</v>
      </c>
      <c r="AG123">
        <v>6</v>
      </c>
      <c r="AH123" t="s">
        <v>7530</v>
      </c>
      <c r="AI123" t="str">
        <f>Tabla5[[#This Row],[Provincia]]&amp;Tabla5[[#This Row],[Depto]]</f>
        <v>6777</v>
      </c>
      <c r="AJ123">
        <v>777</v>
      </c>
      <c r="AK123" t="s">
        <v>1372</v>
      </c>
      <c r="AN123">
        <v>70</v>
      </c>
      <c r="AO123">
        <v>98</v>
      </c>
      <c r="AP123">
        <v>7712</v>
      </c>
      <c r="AQ123" t="s">
        <v>4508</v>
      </c>
    </row>
    <row r="124" spans="5:43" x14ac:dyDescent="0.25">
      <c r="E124" s="6" t="s">
        <v>124</v>
      </c>
      <c r="F124" s="6">
        <v>72</v>
      </c>
      <c r="G124" s="6">
        <v>72910</v>
      </c>
      <c r="H124" s="7" t="s">
        <v>138</v>
      </c>
      <c r="I124" s="6" t="s">
        <v>124</v>
      </c>
      <c r="O124" s="6">
        <v>6</v>
      </c>
      <c r="P124" s="13" t="str">
        <f t="shared" si="1"/>
        <v>BUENOS.AIRES</v>
      </c>
      <c r="Q124" s="6">
        <v>118</v>
      </c>
      <c r="R124" s="13" t="s">
        <v>5395</v>
      </c>
      <c r="Y124" t="str">
        <f>Tabla4[[#This Row],[Muni_Desc]]&amp;Tabla4[[#This Row],[Columna1]]</f>
        <v>CALCHINCORDOBA</v>
      </c>
      <c r="Z124">
        <v>211</v>
      </c>
      <c r="AA124" t="s">
        <v>5491</v>
      </c>
      <c r="AB124">
        <v>4</v>
      </c>
      <c r="AC124" t="s">
        <v>1222</v>
      </c>
      <c r="AD124">
        <v>14</v>
      </c>
      <c r="AE124" t="s">
        <v>1192</v>
      </c>
      <c r="AG124">
        <v>6</v>
      </c>
      <c r="AH124" t="s">
        <v>7530</v>
      </c>
      <c r="AI124" t="str">
        <f>Tabla5[[#This Row],[Provincia]]&amp;Tabla5[[#This Row],[Depto]]</f>
        <v>6784</v>
      </c>
      <c r="AJ124">
        <v>784</v>
      </c>
      <c r="AK124" t="s">
        <v>1373</v>
      </c>
      <c r="AN124">
        <v>46</v>
      </c>
      <c r="AO124">
        <v>126</v>
      </c>
      <c r="AP124">
        <v>5619</v>
      </c>
      <c r="AQ124" t="s">
        <v>3940</v>
      </c>
    </row>
    <row r="125" spans="5:43" ht="45" x14ac:dyDescent="0.25">
      <c r="E125" s="6" t="s">
        <v>124</v>
      </c>
      <c r="F125" s="6">
        <v>72</v>
      </c>
      <c r="G125" s="6">
        <v>72990</v>
      </c>
      <c r="H125" s="7" t="s">
        <v>139</v>
      </c>
      <c r="I125" s="6" t="s">
        <v>124</v>
      </c>
      <c r="O125" s="6">
        <v>6</v>
      </c>
      <c r="P125" s="13" t="str">
        <f t="shared" si="1"/>
        <v>BUENOS.AIRES</v>
      </c>
      <c r="Q125" s="6">
        <v>119</v>
      </c>
      <c r="R125" s="13" t="s">
        <v>5396</v>
      </c>
      <c r="Y125" t="str">
        <f>Tabla4[[#This Row],[Muni_Desc]]&amp;Tabla4[[#This Row],[Columna1]]</f>
        <v>CALCHIN OESTECORDOBA</v>
      </c>
      <c r="Z125">
        <v>212</v>
      </c>
      <c r="AA125" t="s">
        <v>5492</v>
      </c>
      <c r="AB125">
        <v>4</v>
      </c>
      <c r="AC125" t="s">
        <v>1222</v>
      </c>
      <c r="AD125">
        <v>14</v>
      </c>
      <c r="AE125" t="s">
        <v>1192</v>
      </c>
      <c r="AG125">
        <v>6</v>
      </c>
      <c r="AH125" t="s">
        <v>7530</v>
      </c>
      <c r="AI125" t="str">
        <f>Tabla5[[#This Row],[Provincia]]&amp;Tabla5[[#This Row],[Depto]]</f>
        <v>6791</v>
      </c>
      <c r="AJ125">
        <v>791</v>
      </c>
      <c r="AK125" t="s">
        <v>1374</v>
      </c>
      <c r="AN125">
        <v>74</v>
      </c>
      <c r="AO125">
        <v>56</v>
      </c>
      <c r="AP125">
        <v>7988</v>
      </c>
      <c r="AQ125" t="s">
        <v>4610</v>
      </c>
    </row>
    <row r="126" spans="5:43" x14ac:dyDescent="0.25">
      <c r="E126" s="6" t="s">
        <v>124</v>
      </c>
      <c r="F126" s="6">
        <v>81</v>
      </c>
      <c r="G126" s="6">
        <v>81</v>
      </c>
      <c r="H126" s="7" t="s">
        <v>140</v>
      </c>
      <c r="I126" s="6" t="s">
        <v>124</v>
      </c>
      <c r="O126" s="6">
        <v>6</v>
      </c>
      <c r="P126" s="13" t="str">
        <f t="shared" si="1"/>
        <v>BUENOS.AIRES</v>
      </c>
      <c r="Q126" s="6">
        <v>120</v>
      </c>
      <c r="R126" s="13" t="s">
        <v>5397</v>
      </c>
      <c r="Y126" t="str">
        <f>Tabla4[[#This Row],[Muni_Desc]]&amp;Tabla4[[#This Row],[Columna1]]</f>
        <v>CALMAYOCORDOBA</v>
      </c>
      <c r="Z126">
        <v>213</v>
      </c>
      <c r="AA126" t="s">
        <v>5493</v>
      </c>
      <c r="AB126">
        <v>4</v>
      </c>
      <c r="AC126" t="s">
        <v>1222</v>
      </c>
      <c r="AD126">
        <v>14</v>
      </c>
      <c r="AE126" t="s">
        <v>1192</v>
      </c>
      <c r="AG126">
        <v>6</v>
      </c>
      <c r="AH126" t="s">
        <v>7530</v>
      </c>
      <c r="AI126" t="str">
        <f>Tabla5[[#This Row],[Provincia]]&amp;Tabla5[[#This Row],[Depto]]</f>
        <v>6798</v>
      </c>
      <c r="AJ126">
        <v>798</v>
      </c>
      <c r="AK126" t="s">
        <v>1375</v>
      </c>
      <c r="AN126">
        <v>74</v>
      </c>
      <c r="AO126">
        <v>56</v>
      </c>
      <c r="AP126">
        <v>7989</v>
      </c>
      <c r="AQ126" t="s">
        <v>4611</v>
      </c>
    </row>
    <row r="127" spans="5:43" ht="22.5" x14ac:dyDescent="0.25">
      <c r="E127" s="6" t="s">
        <v>124</v>
      </c>
      <c r="F127" s="6">
        <v>81</v>
      </c>
      <c r="G127" s="6">
        <v>81100</v>
      </c>
      <c r="H127" s="7" t="s">
        <v>141</v>
      </c>
      <c r="I127" s="6" t="s">
        <v>124</v>
      </c>
      <c r="O127" s="6">
        <v>6</v>
      </c>
      <c r="P127" s="13" t="str">
        <f t="shared" si="1"/>
        <v>BUENOS.AIRES</v>
      </c>
      <c r="Q127" s="6">
        <v>121</v>
      </c>
      <c r="R127" s="13" t="s">
        <v>5398</v>
      </c>
      <c r="Y127" t="str">
        <f>Tabla4[[#This Row],[Muni_Desc]]&amp;Tabla4[[#This Row],[Columna1]]</f>
        <v>CAMINIAGACORDOBA</v>
      </c>
      <c r="Z127">
        <v>215</v>
      </c>
      <c r="AA127" t="s">
        <v>5495</v>
      </c>
      <c r="AB127">
        <v>4</v>
      </c>
      <c r="AC127" t="s">
        <v>1222</v>
      </c>
      <c r="AD127">
        <v>14</v>
      </c>
      <c r="AE127" t="s">
        <v>1192</v>
      </c>
      <c r="AG127">
        <v>6</v>
      </c>
      <c r="AH127" t="s">
        <v>7530</v>
      </c>
      <c r="AI127" t="str">
        <f>Tabla5[[#This Row],[Provincia]]&amp;Tabla5[[#This Row],[Depto]]</f>
        <v>6805</v>
      </c>
      <c r="AJ127">
        <v>805</v>
      </c>
      <c r="AK127" t="s">
        <v>1376</v>
      </c>
      <c r="AN127">
        <v>14</v>
      </c>
      <c r="AO127">
        <v>133</v>
      </c>
      <c r="AP127">
        <v>3244</v>
      </c>
      <c r="AQ127" t="s">
        <v>3086</v>
      </c>
    </row>
    <row r="128" spans="5:43" ht="22.5" x14ac:dyDescent="0.25">
      <c r="E128" s="6" t="s">
        <v>124</v>
      </c>
      <c r="F128" s="6">
        <v>81</v>
      </c>
      <c r="G128" s="6">
        <v>81200</v>
      </c>
      <c r="H128" s="7" t="s">
        <v>142</v>
      </c>
      <c r="I128" s="6" t="s">
        <v>124</v>
      </c>
      <c r="O128" s="6">
        <v>6</v>
      </c>
      <c r="P128" s="13" t="str">
        <f t="shared" si="1"/>
        <v>BUENOS.AIRES</v>
      </c>
      <c r="Q128" s="6">
        <v>122</v>
      </c>
      <c r="R128" s="13" t="s">
        <v>5399</v>
      </c>
      <c r="Y128" t="str">
        <f>Tabla4[[#This Row],[Muni_Desc]]&amp;Tabla4[[#This Row],[Columna1]]</f>
        <v>CAMPO BATISTANCORDOBA</v>
      </c>
      <c r="Z128">
        <v>2059</v>
      </c>
      <c r="AA128" t="s">
        <v>5866</v>
      </c>
      <c r="AB128">
        <v>4</v>
      </c>
      <c r="AC128" t="s">
        <v>1222</v>
      </c>
      <c r="AD128">
        <v>14</v>
      </c>
      <c r="AE128" t="s">
        <v>1192</v>
      </c>
      <c r="AG128">
        <v>6</v>
      </c>
      <c r="AH128" t="s">
        <v>7530</v>
      </c>
      <c r="AI128" t="str">
        <f>Tabla5[[#This Row],[Provincia]]&amp;Tabla5[[#This Row],[Depto]]</f>
        <v>6812</v>
      </c>
      <c r="AJ128">
        <v>812</v>
      </c>
      <c r="AK128" t="s">
        <v>1377</v>
      </c>
      <c r="AN128">
        <v>26</v>
      </c>
      <c r="AO128">
        <v>84</v>
      </c>
      <c r="AP128">
        <v>4398</v>
      </c>
      <c r="AQ128" t="s">
        <v>3461</v>
      </c>
    </row>
    <row r="129" spans="5:43" ht="33.75" x14ac:dyDescent="0.25">
      <c r="E129" s="6" t="s">
        <v>124</v>
      </c>
      <c r="F129" s="6">
        <v>81</v>
      </c>
      <c r="G129" s="6">
        <v>81300</v>
      </c>
      <c r="H129" s="7" t="s">
        <v>143</v>
      </c>
      <c r="I129" s="6" t="s">
        <v>124</v>
      </c>
      <c r="O129" s="6">
        <v>6</v>
      </c>
      <c r="P129" s="13" t="str">
        <f t="shared" si="1"/>
        <v>BUENOS.AIRES</v>
      </c>
      <c r="Q129" s="6">
        <v>123</v>
      </c>
      <c r="R129" s="13" t="s">
        <v>5400</v>
      </c>
      <c r="Y129" t="str">
        <f>Tabla4[[#This Row],[Muni_Desc]]&amp;Tabla4[[#This Row],[Columna1]]</f>
        <v>CAMPO PEROTTICORDOBA</v>
      </c>
      <c r="Z129">
        <v>2060</v>
      </c>
      <c r="AA129" t="s">
        <v>5867</v>
      </c>
      <c r="AB129">
        <v>4</v>
      </c>
      <c r="AC129" t="s">
        <v>1222</v>
      </c>
      <c r="AD129">
        <v>14</v>
      </c>
      <c r="AE129" t="s">
        <v>1192</v>
      </c>
      <c r="AG129">
        <v>6</v>
      </c>
      <c r="AH129" t="s">
        <v>7530</v>
      </c>
      <c r="AI129" t="str">
        <f>Tabla5[[#This Row],[Provincia]]&amp;Tabla5[[#This Row],[Depto]]</f>
        <v>6819</v>
      </c>
      <c r="AJ129">
        <v>819</v>
      </c>
      <c r="AK129" t="s">
        <v>1378</v>
      </c>
      <c r="AN129">
        <v>90</v>
      </c>
      <c r="AO129">
        <v>21</v>
      </c>
      <c r="AP129">
        <v>9631</v>
      </c>
      <c r="AQ129" t="s">
        <v>4064</v>
      </c>
    </row>
    <row r="130" spans="5:43" ht="22.5" x14ac:dyDescent="0.25">
      <c r="E130" s="6" t="s">
        <v>124</v>
      </c>
      <c r="F130" s="6">
        <v>81</v>
      </c>
      <c r="G130" s="6">
        <v>81400</v>
      </c>
      <c r="H130" s="7" t="s">
        <v>144</v>
      </c>
      <c r="I130" s="6" t="s">
        <v>124</v>
      </c>
      <c r="O130" s="6">
        <v>6</v>
      </c>
      <c r="P130" s="13" t="str">
        <f t="shared" si="1"/>
        <v>BUENOS.AIRES</v>
      </c>
      <c r="Q130" s="6">
        <v>124</v>
      </c>
      <c r="R130" s="13" t="s">
        <v>5401</v>
      </c>
      <c r="Y130" t="str">
        <f>Tabla4[[#This Row],[Muni_Desc]]&amp;Tabla4[[#This Row],[Columna1]]</f>
        <v>CAMPO ROSSICORDOBA</v>
      </c>
      <c r="Z130">
        <v>2062</v>
      </c>
      <c r="AA130" t="s">
        <v>5868</v>
      </c>
      <c r="AB130">
        <v>4</v>
      </c>
      <c r="AC130" t="s">
        <v>1222</v>
      </c>
      <c r="AD130">
        <v>14</v>
      </c>
      <c r="AE130" t="s">
        <v>1192</v>
      </c>
      <c r="AG130">
        <v>6</v>
      </c>
      <c r="AH130" t="s">
        <v>7530</v>
      </c>
      <c r="AI130" t="str">
        <f>Tabla5[[#This Row],[Provincia]]&amp;Tabla5[[#This Row],[Depto]]</f>
        <v>6826</v>
      </c>
      <c r="AJ130">
        <v>826</v>
      </c>
      <c r="AK130" t="s">
        <v>1379</v>
      </c>
      <c r="AN130">
        <v>82</v>
      </c>
      <c r="AO130">
        <v>63</v>
      </c>
      <c r="AP130">
        <v>9758</v>
      </c>
      <c r="AQ130" t="s">
        <v>4064</v>
      </c>
    </row>
    <row r="131" spans="5:43" x14ac:dyDescent="0.25">
      <c r="E131" s="6" t="s">
        <v>124</v>
      </c>
      <c r="F131" s="6">
        <v>89</v>
      </c>
      <c r="G131" s="6">
        <v>89</v>
      </c>
      <c r="H131" s="7" t="s">
        <v>145</v>
      </c>
      <c r="I131" s="6" t="s">
        <v>124</v>
      </c>
      <c r="O131" s="6">
        <v>6</v>
      </c>
      <c r="P131" s="13" t="str">
        <f t="shared" si="1"/>
        <v>BUENOS.AIRES</v>
      </c>
      <c r="Q131" s="6">
        <v>125</v>
      </c>
      <c r="R131" s="13" t="s">
        <v>5402</v>
      </c>
      <c r="Y131" t="str">
        <f>Tabla4[[#This Row],[Muni_Desc]]&amp;Tabla4[[#This Row],[Columna1]]</f>
        <v>CANDELARIA SUDCORDOBA</v>
      </c>
      <c r="Z131">
        <v>217</v>
      </c>
      <c r="AA131" t="s">
        <v>5497</v>
      </c>
      <c r="AB131">
        <v>4</v>
      </c>
      <c r="AC131" t="s">
        <v>1222</v>
      </c>
      <c r="AD131">
        <v>14</v>
      </c>
      <c r="AE131" t="s">
        <v>1192</v>
      </c>
      <c r="AG131">
        <v>6</v>
      </c>
      <c r="AH131" t="s">
        <v>7530</v>
      </c>
      <c r="AI131" t="str">
        <f>Tabla5[[#This Row],[Provincia]]&amp;Tabla5[[#This Row],[Depto]]</f>
        <v>6833</v>
      </c>
      <c r="AJ131">
        <v>833</v>
      </c>
      <c r="AK131" t="s">
        <v>1380</v>
      </c>
      <c r="AN131">
        <v>50</v>
      </c>
      <c r="AO131">
        <v>98</v>
      </c>
      <c r="AP131">
        <v>5962</v>
      </c>
      <c r="AQ131" t="s">
        <v>4064</v>
      </c>
    </row>
    <row r="132" spans="5:43" ht="22.5" x14ac:dyDescent="0.25">
      <c r="E132" s="6" t="s">
        <v>124</v>
      </c>
      <c r="F132" s="6">
        <v>89</v>
      </c>
      <c r="G132" s="6">
        <v>89110</v>
      </c>
      <c r="H132" s="7" t="s">
        <v>146</v>
      </c>
      <c r="I132" s="6" t="s">
        <v>124</v>
      </c>
      <c r="O132" s="6">
        <v>6</v>
      </c>
      <c r="P132" s="13" t="str">
        <f t="shared" si="1"/>
        <v>BUENOS.AIRES</v>
      </c>
      <c r="Q132" s="6">
        <v>126</v>
      </c>
      <c r="R132" s="13" t="s">
        <v>5403</v>
      </c>
      <c r="Y132" t="str">
        <f>Tabla4[[#This Row],[Muni_Desc]]&amp;Tabla4[[#This Row],[Columna1]]</f>
        <v>CAÑADA DE LUQUECORDOBA</v>
      </c>
      <c r="Z132">
        <v>227</v>
      </c>
      <c r="AA132" t="s">
        <v>5507</v>
      </c>
      <c r="AB132">
        <v>4</v>
      </c>
      <c r="AC132" t="s">
        <v>1222</v>
      </c>
      <c r="AD132">
        <v>14</v>
      </c>
      <c r="AE132" t="s">
        <v>1192</v>
      </c>
      <c r="AG132">
        <v>6</v>
      </c>
      <c r="AH132" t="s">
        <v>7530</v>
      </c>
      <c r="AI132" t="str">
        <f>Tabla5[[#This Row],[Provincia]]&amp;Tabla5[[#This Row],[Depto]]</f>
        <v>6840</v>
      </c>
      <c r="AJ132">
        <v>840</v>
      </c>
      <c r="AK132" t="s">
        <v>1381</v>
      </c>
      <c r="AN132">
        <v>14</v>
      </c>
      <c r="AO132">
        <v>140</v>
      </c>
      <c r="AP132">
        <v>3265</v>
      </c>
      <c r="AQ132" t="s">
        <v>3103</v>
      </c>
    </row>
    <row r="133" spans="5:43" ht="45" x14ac:dyDescent="0.25">
      <c r="E133" s="6" t="s">
        <v>124</v>
      </c>
      <c r="F133" s="6">
        <v>89</v>
      </c>
      <c r="G133" s="6">
        <v>89120</v>
      </c>
      <c r="H133" s="7" t="s">
        <v>147</v>
      </c>
      <c r="I133" s="6" t="s">
        <v>124</v>
      </c>
      <c r="O133" s="6">
        <v>6</v>
      </c>
      <c r="P133" s="13" t="str">
        <f t="shared" ref="P133:P196" si="2">VLOOKUP(O133,$J$4:$L$29,3,FALSE)</f>
        <v>BUENOS.AIRES</v>
      </c>
      <c r="Q133" s="6">
        <v>127</v>
      </c>
      <c r="R133" s="13" t="s">
        <v>5404</v>
      </c>
      <c r="Y133" t="str">
        <f>Tabla4[[#This Row],[Muni_Desc]]&amp;Tabla4[[#This Row],[Columna1]]</f>
        <v>CAÑADA DE MACHADOCORDOBA</v>
      </c>
      <c r="Z133">
        <v>228</v>
      </c>
      <c r="AA133" t="s">
        <v>5508</v>
      </c>
      <c r="AB133">
        <v>4</v>
      </c>
      <c r="AC133" t="s">
        <v>1222</v>
      </c>
      <c r="AD133">
        <v>14</v>
      </c>
      <c r="AE133" t="s">
        <v>1192</v>
      </c>
      <c r="AG133">
        <v>6</v>
      </c>
      <c r="AH133" t="s">
        <v>7530</v>
      </c>
      <c r="AI133" t="str">
        <f>Tabla5[[#This Row],[Provincia]]&amp;Tabla5[[#This Row],[Depto]]</f>
        <v>6847</v>
      </c>
      <c r="AJ133">
        <v>847</v>
      </c>
      <c r="AK133" t="s">
        <v>1382</v>
      </c>
      <c r="AN133">
        <v>38</v>
      </c>
      <c r="AO133">
        <v>42</v>
      </c>
      <c r="AP133">
        <v>9759</v>
      </c>
      <c r="AQ133" t="s">
        <v>3722</v>
      </c>
    </row>
    <row r="134" spans="5:43" ht="22.5" x14ac:dyDescent="0.25">
      <c r="E134" s="6" t="s">
        <v>124</v>
      </c>
      <c r="F134" s="6">
        <v>89</v>
      </c>
      <c r="G134" s="6">
        <v>89200</v>
      </c>
      <c r="H134" s="7" t="s">
        <v>148</v>
      </c>
      <c r="I134" s="6" t="s">
        <v>124</v>
      </c>
      <c r="O134" s="6">
        <v>6</v>
      </c>
      <c r="P134" s="13" t="str">
        <f t="shared" si="2"/>
        <v>BUENOS.AIRES</v>
      </c>
      <c r="Q134" s="6">
        <v>128</v>
      </c>
      <c r="R134" s="13" t="s">
        <v>5405</v>
      </c>
      <c r="Y134" t="str">
        <f>Tabla4[[#This Row],[Muni_Desc]]&amp;Tabla4[[#This Row],[Columna1]]</f>
        <v>CAÑADA DE RIO PINTOCORDOBA</v>
      </c>
      <c r="Z134">
        <v>229</v>
      </c>
      <c r="AA134" t="s">
        <v>5509</v>
      </c>
      <c r="AB134">
        <v>4</v>
      </c>
      <c r="AC134" t="s">
        <v>1222</v>
      </c>
      <c r="AD134">
        <v>14</v>
      </c>
      <c r="AE134" t="s">
        <v>1192</v>
      </c>
      <c r="AG134">
        <v>6</v>
      </c>
      <c r="AH134" t="s">
        <v>7530</v>
      </c>
      <c r="AI134" t="str">
        <f>Tabla5[[#This Row],[Provincia]]&amp;Tabla5[[#This Row],[Depto]]</f>
        <v>6854</v>
      </c>
      <c r="AJ134">
        <v>854</v>
      </c>
      <c r="AK134" t="s">
        <v>1383</v>
      </c>
      <c r="AN134">
        <v>58</v>
      </c>
      <c r="AO134">
        <v>7</v>
      </c>
      <c r="AP134">
        <v>6704</v>
      </c>
      <c r="AQ134" t="s">
        <v>1571</v>
      </c>
    </row>
    <row r="135" spans="5:43" x14ac:dyDescent="0.25">
      <c r="E135" s="6" t="s">
        <v>124</v>
      </c>
      <c r="F135" s="6">
        <v>89</v>
      </c>
      <c r="G135" s="6">
        <v>89300</v>
      </c>
      <c r="H135" s="7" t="s">
        <v>149</v>
      </c>
      <c r="I135" s="6" t="s">
        <v>124</v>
      </c>
      <c r="O135" s="6">
        <v>6</v>
      </c>
      <c r="P135" s="13" t="str">
        <f t="shared" si="2"/>
        <v>BUENOS.AIRES</v>
      </c>
      <c r="Q135" s="6">
        <v>129</v>
      </c>
      <c r="R135" s="13" t="s">
        <v>5406</v>
      </c>
      <c r="Y135" t="str">
        <f>Tabla4[[#This Row],[Muni_Desc]]&amp;Tabla4[[#This Row],[Columna1]]</f>
        <v>CAÑADA DEL SAUCECORDOBA</v>
      </c>
      <c r="Z135">
        <v>230</v>
      </c>
      <c r="AA135" t="s">
        <v>5510</v>
      </c>
      <c r="AB135">
        <v>4</v>
      </c>
      <c r="AC135" t="s">
        <v>1222</v>
      </c>
      <c r="AD135">
        <v>14</v>
      </c>
      <c r="AE135" t="s">
        <v>1192</v>
      </c>
      <c r="AG135">
        <v>6</v>
      </c>
      <c r="AH135" t="s">
        <v>7530</v>
      </c>
      <c r="AI135" t="str">
        <f>Tabla5[[#This Row],[Provincia]]&amp;Tabla5[[#This Row],[Depto]]</f>
        <v>6861</v>
      </c>
      <c r="AJ135">
        <v>861</v>
      </c>
      <c r="AK135" t="s">
        <v>1384</v>
      </c>
      <c r="AN135">
        <v>82</v>
      </c>
      <c r="AO135">
        <v>84</v>
      </c>
      <c r="AP135">
        <v>8652</v>
      </c>
      <c r="AQ135" t="s">
        <v>4877</v>
      </c>
    </row>
    <row r="136" spans="5:43" ht="45" x14ac:dyDescent="0.25">
      <c r="E136" s="6" t="s">
        <v>124</v>
      </c>
      <c r="F136" s="6">
        <v>89</v>
      </c>
      <c r="G136" s="6">
        <v>89900</v>
      </c>
      <c r="H136" s="7" t="s">
        <v>150</v>
      </c>
      <c r="I136" s="6" t="s">
        <v>124</v>
      </c>
      <c r="O136" s="6">
        <v>6</v>
      </c>
      <c r="P136" s="13" t="str">
        <f t="shared" si="2"/>
        <v>BUENOS.AIRES</v>
      </c>
      <c r="Q136" s="6">
        <v>130</v>
      </c>
      <c r="R136" s="13" t="s">
        <v>5407</v>
      </c>
      <c r="Y136" t="str">
        <f>Tabla4[[#This Row],[Muni_Desc]]&amp;Tabla4[[#This Row],[Columna1]]</f>
        <v>CAPILLA DE LOS REMEDIOSCORDOBA</v>
      </c>
      <c r="Z136">
        <v>218</v>
      </c>
      <c r="AA136" t="s">
        <v>5498</v>
      </c>
      <c r="AB136">
        <v>4</v>
      </c>
      <c r="AC136" t="s">
        <v>1222</v>
      </c>
      <c r="AD136">
        <v>14</v>
      </c>
      <c r="AE136" t="s">
        <v>1192</v>
      </c>
      <c r="AG136">
        <v>6</v>
      </c>
      <c r="AH136" t="s">
        <v>7530</v>
      </c>
      <c r="AI136" t="str">
        <f>Tabla5[[#This Row],[Provincia]]&amp;Tabla5[[#This Row],[Depto]]</f>
        <v>6868</v>
      </c>
      <c r="AJ136">
        <v>868</v>
      </c>
      <c r="AK136" t="s">
        <v>1385</v>
      </c>
      <c r="AN136">
        <v>6</v>
      </c>
      <c r="AO136">
        <v>714</v>
      </c>
      <c r="AP136">
        <v>1667</v>
      </c>
      <c r="AQ136" t="s">
        <v>2421</v>
      </c>
    </row>
    <row r="137" spans="5:43" x14ac:dyDescent="0.25">
      <c r="E137" s="6" t="s">
        <v>124</v>
      </c>
      <c r="F137" s="6">
        <v>91</v>
      </c>
      <c r="G137" s="6">
        <v>91</v>
      </c>
      <c r="H137" s="7" t="s">
        <v>151</v>
      </c>
      <c r="I137" s="6" t="s">
        <v>124</v>
      </c>
      <c r="O137" s="6">
        <v>6</v>
      </c>
      <c r="P137" s="13" t="str">
        <f t="shared" si="2"/>
        <v>BUENOS.AIRES</v>
      </c>
      <c r="Q137" s="6">
        <v>131</v>
      </c>
      <c r="R137" s="13" t="s">
        <v>5408</v>
      </c>
      <c r="Y137" t="str">
        <f>Tabla4[[#This Row],[Muni_Desc]]&amp;Tabla4[[#This Row],[Columna1]]</f>
        <v>CAPILLA DE SITONCORDOBA</v>
      </c>
      <c r="Z137">
        <v>219</v>
      </c>
      <c r="AA137" t="s">
        <v>5499</v>
      </c>
      <c r="AB137">
        <v>4</v>
      </c>
      <c r="AC137" t="s">
        <v>1222</v>
      </c>
      <c r="AD137">
        <v>14</v>
      </c>
      <c r="AE137" t="s">
        <v>1192</v>
      </c>
      <c r="AG137">
        <v>6</v>
      </c>
      <c r="AH137" t="s">
        <v>7530</v>
      </c>
      <c r="AI137" t="str">
        <f>Tabla5[[#This Row],[Provincia]]&amp;Tabla5[[#This Row],[Depto]]</f>
        <v>6875</v>
      </c>
      <c r="AJ137">
        <v>875</v>
      </c>
      <c r="AK137" t="s">
        <v>1386</v>
      </c>
      <c r="AN137">
        <v>6</v>
      </c>
      <c r="AO137">
        <v>661</v>
      </c>
      <c r="AP137">
        <v>1381</v>
      </c>
      <c r="AQ137" t="s">
        <v>2387</v>
      </c>
    </row>
    <row r="138" spans="5:43" x14ac:dyDescent="0.25">
      <c r="E138" s="6" t="s">
        <v>124</v>
      </c>
      <c r="F138" s="6">
        <v>91</v>
      </c>
      <c r="G138" s="6">
        <v>91000</v>
      </c>
      <c r="H138" s="7" t="s">
        <v>151</v>
      </c>
      <c r="I138" s="6" t="s">
        <v>124</v>
      </c>
      <c r="O138" s="6">
        <v>6</v>
      </c>
      <c r="P138" s="13" t="str">
        <f t="shared" si="2"/>
        <v>BUENOS.AIRES</v>
      </c>
      <c r="Q138" s="6">
        <v>132</v>
      </c>
      <c r="R138" s="13" t="s">
        <v>5409</v>
      </c>
      <c r="Y138" t="str">
        <f>Tabla4[[#This Row],[Muni_Desc]]&amp;Tabla4[[#This Row],[Columna1]]</f>
        <v>CAPILLA DEL CARMENCORDOBA</v>
      </c>
      <c r="Z138">
        <v>220</v>
      </c>
      <c r="AA138" t="s">
        <v>5500</v>
      </c>
      <c r="AB138">
        <v>4</v>
      </c>
      <c r="AC138" t="s">
        <v>1222</v>
      </c>
      <c r="AD138">
        <v>14</v>
      </c>
      <c r="AE138" t="s">
        <v>1192</v>
      </c>
      <c r="AG138">
        <v>6</v>
      </c>
      <c r="AH138" t="s">
        <v>7530</v>
      </c>
      <c r="AI138" t="str">
        <f>Tabla5[[#This Row],[Provincia]]&amp;Tabla5[[#This Row],[Depto]]</f>
        <v>6882</v>
      </c>
      <c r="AJ138">
        <v>882</v>
      </c>
      <c r="AK138" t="s">
        <v>1387</v>
      </c>
      <c r="AN138">
        <v>18</v>
      </c>
      <c r="AO138">
        <v>56</v>
      </c>
      <c r="AP138">
        <v>3748</v>
      </c>
      <c r="AQ138" t="s">
        <v>3258</v>
      </c>
    </row>
    <row r="139" spans="5:43" ht="22.5" x14ac:dyDescent="0.25">
      <c r="E139" s="6" t="s">
        <v>124</v>
      </c>
      <c r="F139" s="6">
        <v>99</v>
      </c>
      <c r="G139" s="6">
        <v>99</v>
      </c>
      <c r="H139" s="7" t="s">
        <v>152</v>
      </c>
      <c r="I139" s="6" t="s">
        <v>124</v>
      </c>
      <c r="O139" s="6">
        <v>6</v>
      </c>
      <c r="P139" s="13" t="str">
        <f t="shared" si="2"/>
        <v>BUENOS.AIRES</v>
      </c>
      <c r="Q139" s="6">
        <v>133</v>
      </c>
      <c r="R139" s="13" t="s">
        <v>5410</v>
      </c>
      <c r="Y139" t="str">
        <f>Tabla4[[#This Row],[Muni_Desc]]&amp;Tabla4[[#This Row],[Columna1]]</f>
        <v>CAPILLA DEL MONTECORDOBA</v>
      </c>
      <c r="Z139">
        <v>221</v>
      </c>
      <c r="AA139" t="s">
        <v>5501</v>
      </c>
      <c r="AB139">
        <v>4</v>
      </c>
      <c r="AC139" t="s">
        <v>1222</v>
      </c>
      <c r="AD139">
        <v>14</v>
      </c>
      <c r="AE139" t="s">
        <v>1192</v>
      </c>
      <c r="AG139">
        <v>6</v>
      </c>
      <c r="AH139" t="s">
        <v>7530</v>
      </c>
      <c r="AI139" t="str">
        <f>Tabla5[[#This Row],[Provincia]]&amp;Tabla5[[#This Row],[Depto]]</f>
        <v>6889</v>
      </c>
      <c r="AJ139">
        <v>889</v>
      </c>
      <c r="AK139" t="s">
        <v>1388</v>
      </c>
      <c r="AN139">
        <v>82</v>
      </c>
      <c r="AO139">
        <v>84</v>
      </c>
      <c r="AP139">
        <v>8653</v>
      </c>
      <c r="AQ139" t="s">
        <v>3258</v>
      </c>
    </row>
    <row r="140" spans="5:43" ht="22.5" x14ac:dyDescent="0.25">
      <c r="E140" s="6" t="s">
        <v>124</v>
      </c>
      <c r="F140" s="6">
        <v>99</v>
      </c>
      <c r="G140" s="6">
        <v>99000</v>
      </c>
      <c r="H140" s="7" t="s">
        <v>152</v>
      </c>
      <c r="I140" s="6" t="s">
        <v>124</v>
      </c>
      <c r="O140" s="6">
        <v>6</v>
      </c>
      <c r="P140" s="13" t="str">
        <f t="shared" si="2"/>
        <v>BUENOS.AIRES</v>
      </c>
      <c r="Q140" s="6">
        <v>134</v>
      </c>
      <c r="R140" s="13" t="s">
        <v>5411</v>
      </c>
      <c r="Y140" t="str">
        <f>Tabla4[[#This Row],[Muni_Desc]]&amp;Tabla4[[#This Row],[Columna1]]</f>
        <v>CARRILOBOCORDOBA</v>
      </c>
      <c r="Z140">
        <v>224</v>
      </c>
      <c r="AA140" t="s">
        <v>5504</v>
      </c>
      <c r="AB140">
        <v>4</v>
      </c>
      <c r="AC140" t="s">
        <v>1222</v>
      </c>
      <c r="AD140">
        <v>14</v>
      </c>
      <c r="AE140" t="s">
        <v>1192</v>
      </c>
      <c r="AG140">
        <v>6</v>
      </c>
      <c r="AH140" t="s">
        <v>7530</v>
      </c>
      <c r="AI140" t="str">
        <f>Tabla5[[#This Row],[Provincia]]&amp;Tabla5[[#This Row],[Depto]]</f>
        <v>6890</v>
      </c>
      <c r="AJ140">
        <v>890</v>
      </c>
      <c r="AK140" t="s">
        <v>1389</v>
      </c>
      <c r="AN140">
        <v>10</v>
      </c>
      <c r="AO140">
        <v>77</v>
      </c>
      <c r="AP140">
        <v>2630</v>
      </c>
      <c r="AQ140" t="s">
        <v>2660</v>
      </c>
    </row>
    <row r="141" spans="5:43" x14ac:dyDescent="0.25">
      <c r="E141" s="4" t="s">
        <v>153</v>
      </c>
      <c r="F141" s="4" t="s">
        <v>153</v>
      </c>
      <c r="G141" s="4" t="s">
        <v>153</v>
      </c>
      <c r="H141" s="5" t="s">
        <v>154</v>
      </c>
      <c r="I141" s="4" t="s">
        <v>153</v>
      </c>
      <c r="O141" s="6">
        <v>6</v>
      </c>
      <c r="P141" s="13" t="str">
        <f t="shared" si="2"/>
        <v>BUENOS.AIRES</v>
      </c>
      <c r="Q141" s="6">
        <v>135</v>
      </c>
      <c r="R141" s="13" t="s">
        <v>5412</v>
      </c>
      <c r="Y141" t="str">
        <f>Tabla4[[#This Row],[Muni_Desc]]&amp;Tabla4[[#This Row],[Columna1]]</f>
        <v>CASA GRANDECORDOBA</v>
      </c>
      <c r="Z141">
        <v>225</v>
      </c>
      <c r="AA141" t="s">
        <v>5505</v>
      </c>
      <c r="AB141">
        <v>4</v>
      </c>
      <c r="AC141" t="s">
        <v>1222</v>
      </c>
      <c r="AD141">
        <v>14</v>
      </c>
      <c r="AE141" t="s">
        <v>1192</v>
      </c>
      <c r="AG141">
        <v>10</v>
      </c>
      <c r="AH141" t="s">
        <v>7531</v>
      </c>
      <c r="AI141" t="str">
        <f>Tabla5[[#This Row],[Provincia]]&amp;Tabla5[[#This Row],[Depto]]</f>
        <v>107</v>
      </c>
      <c r="AJ141">
        <v>7</v>
      </c>
      <c r="AK141" t="s">
        <v>1390</v>
      </c>
      <c r="AN141">
        <v>90</v>
      </c>
      <c r="AO141">
        <v>98</v>
      </c>
      <c r="AP141">
        <v>9724</v>
      </c>
      <c r="AQ141" t="s">
        <v>5256</v>
      </c>
    </row>
    <row r="142" spans="5:43" x14ac:dyDescent="0.25">
      <c r="E142" s="6" t="s">
        <v>153</v>
      </c>
      <c r="F142" s="6">
        <v>101</v>
      </c>
      <c r="G142" s="6">
        <v>101</v>
      </c>
      <c r="H142" s="7" t="s">
        <v>155</v>
      </c>
      <c r="I142" s="6" t="s">
        <v>153</v>
      </c>
      <c r="O142" s="6">
        <v>10</v>
      </c>
      <c r="P142" s="13" t="str">
        <f t="shared" si="2"/>
        <v>CATAMARCA</v>
      </c>
      <c r="Q142" s="6">
        <v>136</v>
      </c>
      <c r="R142" s="13" t="s">
        <v>5415</v>
      </c>
      <c r="Y142" t="str">
        <f>Tabla4[[#This Row],[Muni_Desc]]&amp;Tabla4[[#This Row],[Columna1]]</f>
        <v>CERRO COLORADOCORDOBA</v>
      </c>
      <c r="Z142">
        <v>231</v>
      </c>
      <c r="AA142" t="s">
        <v>5511</v>
      </c>
      <c r="AB142">
        <v>4</v>
      </c>
      <c r="AC142" t="s">
        <v>1222</v>
      </c>
      <c r="AD142">
        <v>14</v>
      </c>
      <c r="AE142" t="s">
        <v>1192</v>
      </c>
      <c r="AG142">
        <v>10</v>
      </c>
      <c r="AH142" t="s">
        <v>7531</v>
      </c>
      <c r="AI142" t="str">
        <f>Tabla5[[#This Row],[Provincia]]&amp;Tabla5[[#This Row],[Depto]]</f>
        <v>1014</v>
      </c>
      <c r="AJ142">
        <v>14</v>
      </c>
      <c r="AK142" t="s">
        <v>1391</v>
      </c>
      <c r="AN142">
        <v>46</v>
      </c>
      <c r="AO142">
        <v>98</v>
      </c>
      <c r="AP142">
        <v>5625</v>
      </c>
      <c r="AQ142" t="s">
        <v>3922</v>
      </c>
    </row>
    <row r="143" spans="5:43" x14ac:dyDescent="0.25">
      <c r="E143" s="6" t="s">
        <v>153</v>
      </c>
      <c r="F143" s="6">
        <v>101</v>
      </c>
      <c r="G143" s="6">
        <v>101011</v>
      </c>
      <c r="H143" s="7" t="s">
        <v>156</v>
      </c>
      <c r="I143" s="6" t="s">
        <v>153</v>
      </c>
      <c r="O143" s="6">
        <v>10</v>
      </c>
      <c r="P143" s="13" t="str">
        <f t="shared" si="2"/>
        <v>CATAMARCA</v>
      </c>
      <c r="Q143" s="6">
        <v>137</v>
      </c>
      <c r="R143" s="13" t="s">
        <v>5416</v>
      </c>
      <c r="Y143" t="str">
        <f>Tabla4[[#This Row],[Muni_Desc]]&amp;Tabla4[[#This Row],[Columna1]]</f>
        <v>CERRO HERMOSOCORDOBA</v>
      </c>
      <c r="Z143">
        <v>2064</v>
      </c>
      <c r="AA143" t="s">
        <v>5869</v>
      </c>
      <c r="AB143">
        <v>4</v>
      </c>
      <c r="AC143" t="s">
        <v>1222</v>
      </c>
      <c r="AD143">
        <v>14</v>
      </c>
      <c r="AE143" t="s">
        <v>1192</v>
      </c>
      <c r="AG143">
        <v>10</v>
      </c>
      <c r="AH143" t="s">
        <v>7531</v>
      </c>
      <c r="AI143" t="str">
        <f>Tabla5[[#This Row],[Provincia]]&amp;Tabla5[[#This Row],[Depto]]</f>
        <v>1021</v>
      </c>
      <c r="AJ143">
        <v>21</v>
      </c>
      <c r="AK143" t="s">
        <v>1392</v>
      </c>
      <c r="AN143">
        <v>10</v>
      </c>
      <c r="AO143">
        <v>21</v>
      </c>
      <c r="AP143">
        <v>2529</v>
      </c>
      <c r="AQ143" t="s">
        <v>2590</v>
      </c>
    </row>
    <row r="144" spans="5:43" x14ac:dyDescent="0.25">
      <c r="E144" s="6" t="s">
        <v>153</v>
      </c>
      <c r="F144" s="6">
        <v>101</v>
      </c>
      <c r="G144" s="6">
        <v>101012</v>
      </c>
      <c r="H144" s="7" t="s">
        <v>157</v>
      </c>
      <c r="I144" s="6" t="s">
        <v>153</v>
      </c>
      <c r="O144" s="6">
        <v>10</v>
      </c>
      <c r="P144" s="13" t="str">
        <f t="shared" si="2"/>
        <v>CATAMARCA</v>
      </c>
      <c r="Q144" s="6">
        <v>138</v>
      </c>
      <c r="R144" s="13" t="s">
        <v>5417</v>
      </c>
      <c r="Y144" t="str">
        <f>Tabla4[[#This Row],[Muni_Desc]]&amp;Tabla4[[#This Row],[Columna1]]</f>
        <v>CHALACEACORDOBA</v>
      </c>
      <c r="Z144">
        <v>233</v>
      </c>
      <c r="AA144" t="s">
        <v>5513</v>
      </c>
      <c r="AB144">
        <v>4</v>
      </c>
      <c r="AC144" t="s">
        <v>1222</v>
      </c>
      <c r="AD144">
        <v>14</v>
      </c>
      <c r="AE144" t="s">
        <v>1192</v>
      </c>
      <c r="AG144">
        <v>10</v>
      </c>
      <c r="AH144" t="s">
        <v>7531</v>
      </c>
      <c r="AI144" t="str">
        <f>Tabla5[[#This Row],[Provincia]]&amp;Tabla5[[#This Row],[Depto]]</f>
        <v>1028</v>
      </c>
      <c r="AJ144">
        <v>28</v>
      </c>
      <c r="AK144" t="s">
        <v>1393</v>
      </c>
      <c r="AN144">
        <v>46</v>
      </c>
      <c r="AO144">
        <v>84</v>
      </c>
      <c r="AP144">
        <v>5606</v>
      </c>
      <c r="AQ144" t="s">
        <v>3917</v>
      </c>
    </row>
    <row r="145" spans="5:43" x14ac:dyDescent="0.25">
      <c r="E145" s="6" t="s">
        <v>153</v>
      </c>
      <c r="F145" s="6">
        <v>101</v>
      </c>
      <c r="G145" s="6">
        <v>101013</v>
      </c>
      <c r="H145" s="7" t="s">
        <v>158</v>
      </c>
      <c r="I145" s="6" t="s">
        <v>153</v>
      </c>
      <c r="O145" s="6">
        <v>10</v>
      </c>
      <c r="P145" s="13" t="str">
        <f t="shared" si="2"/>
        <v>CATAMARCA</v>
      </c>
      <c r="Q145" s="6">
        <v>139</v>
      </c>
      <c r="R145" s="13" t="s">
        <v>5418</v>
      </c>
      <c r="Y145" t="str">
        <f>Tabla4[[#This Row],[Muni_Desc]]&amp;Tabla4[[#This Row],[Columna1]]</f>
        <v>CHANCANICORDOBA</v>
      </c>
      <c r="Z145">
        <v>234</v>
      </c>
      <c r="AA145" t="s">
        <v>5514</v>
      </c>
      <c r="AB145">
        <v>4</v>
      </c>
      <c r="AC145" t="s">
        <v>1222</v>
      </c>
      <c r="AD145">
        <v>14</v>
      </c>
      <c r="AE145" t="s">
        <v>1192</v>
      </c>
      <c r="AG145">
        <v>10</v>
      </c>
      <c r="AH145" t="s">
        <v>7531</v>
      </c>
      <c r="AI145" t="str">
        <f>Tabla5[[#This Row],[Provincia]]&amp;Tabla5[[#This Row],[Depto]]</f>
        <v>1035</v>
      </c>
      <c r="AJ145">
        <v>35</v>
      </c>
      <c r="AK145" t="s">
        <v>1394</v>
      </c>
      <c r="AN145">
        <v>14</v>
      </c>
      <c r="AO145">
        <v>7</v>
      </c>
      <c r="AP145">
        <v>2804</v>
      </c>
      <c r="AQ145" t="s">
        <v>2731</v>
      </c>
    </row>
    <row r="146" spans="5:43" x14ac:dyDescent="0.25">
      <c r="E146" s="6" t="s">
        <v>153</v>
      </c>
      <c r="F146" s="6">
        <v>101</v>
      </c>
      <c r="G146" s="6">
        <v>101020</v>
      </c>
      <c r="H146" s="7" t="s">
        <v>159</v>
      </c>
      <c r="I146" s="6" t="s">
        <v>153</v>
      </c>
      <c r="O146" s="6">
        <v>10</v>
      </c>
      <c r="P146" s="13" t="str">
        <f t="shared" si="2"/>
        <v>CATAMARCA</v>
      </c>
      <c r="Q146" s="6">
        <v>140</v>
      </c>
      <c r="R146" s="13" t="s">
        <v>5419</v>
      </c>
      <c r="Y146" t="str">
        <f>Tabla4[[#This Row],[Muni_Desc]]&amp;Tabla4[[#This Row],[Columna1]]</f>
        <v>CHAÑAR VIEJOCORDOBA</v>
      </c>
      <c r="Z146">
        <v>238</v>
      </c>
      <c r="AA146" t="s">
        <v>5518</v>
      </c>
      <c r="AB146">
        <v>4</v>
      </c>
      <c r="AC146" t="s">
        <v>1222</v>
      </c>
      <c r="AD146">
        <v>14</v>
      </c>
      <c r="AE146" t="s">
        <v>1192</v>
      </c>
      <c r="AG146">
        <v>10</v>
      </c>
      <c r="AH146" t="s">
        <v>7531</v>
      </c>
      <c r="AI146" t="str">
        <f>Tabla5[[#This Row],[Provincia]]&amp;Tabla5[[#This Row],[Depto]]</f>
        <v>1042</v>
      </c>
      <c r="AJ146">
        <v>42</v>
      </c>
      <c r="AK146" t="s">
        <v>1395</v>
      </c>
      <c r="AN146">
        <v>82</v>
      </c>
      <c r="AO146">
        <v>91</v>
      </c>
      <c r="AP146">
        <v>8679</v>
      </c>
      <c r="AQ146" t="s">
        <v>4907</v>
      </c>
    </row>
    <row r="147" spans="5:43" x14ac:dyDescent="0.25">
      <c r="E147" s="6" t="s">
        <v>153</v>
      </c>
      <c r="F147" s="6">
        <v>101</v>
      </c>
      <c r="G147" s="6">
        <v>101030</v>
      </c>
      <c r="H147" s="7" t="s">
        <v>160</v>
      </c>
      <c r="I147" s="6" t="s">
        <v>153</v>
      </c>
      <c r="O147" s="6">
        <v>10</v>
      </c>
      <c r="P147" s="13" t="str">
        <f t="shared" si="2"/>
        <v>CATAMARCA</v>
      </c>
      <c r="Q147" s="6">
        <v>141</v>
      </c>
      <c r="R147" s="13" t="s">
        <v>5420</v>
      </c>
      <c r="Y147" t="str">
        <f>Tabla4[[#This Row],[Muni_Desc]]&amp;Tabla4[[#This Row],[Columna1]]</f>
        <v>CHARBONIERCORDOBA</v>
      </c>
      <c r="Z147">
        <v>235</v>
      </c>
      <c r="AA147" t="s">
        <v>5515</v>
      </c>
      <c r="AB147">
        <v>4</v>
      </c>
      <c r="AC147" t="s">
        <v>1222</v>
      </c>
      <c r="AD147">
        <v>14</v>
      </c>
      <c r="AE147" t="s">
        <v>1192</v>
      </c>
      <c r="AG147">
        <v>10</v>
      </c>
      <c r="AH147" t="s">
        <v>7531</v>
      </c>
      <c r="AI147" t="str">
        <f>Tabla5[[#This Row],[Provincia]]&amp;Tabla5[[#This Row],[Depto]]</f>
        <v>1049</v>
      </c>
      <c r="AJ147">
        <v>49</v>
      </c>
      <c r="AK147" t="s">
        <v>1396</v>
      </c>
      <c r="AN147">
        <v>14</v>
      </c>
      <c r="AO147">
        <v>126</v>
      </c>
      <c r="AP147">
        <v>3205</v>
      </c>
      <c r="AQ147" t="s">
        <v>3063</v>
      </c>
    </row>
    <row r="148" spans="5:43" ht="22.5" x14ac:dyDescent="0.25">
      <c r="E148" s="6" t="s">
        <v>153</v>
      </c>
      <c r="F148" s="6">
        <v>101</v>
      </c>
      <c r="G148" s="6">
        <v>101040</v>
      </c>
      <c r="H148" s="7" t="s">
        <v>161</v>
      </c>
      <c r="I148" s="6" t="s">
        <v>153</v>
      </c>
      <c r="O148" s="6">
        <v>10</v>
      </c>
      <c r="P148" s="13" t="str">
        <f t="shared" si="2"/>
        <v>CATAMARCA</v>
      </c>
      <c r="Q148" s="6">
        <v>3036</v>
      </c>
      <c r="R148" s="13" t="s">
        <v>5450</v>
      </c>
      <c r="Y148" t="str">
        <f>Tabla4[[#This Row],[Muni_Desc]]&amp;Tabla4[[#This Row],[Columna1]]</f>
        <v>CHILIBROSTECORDOBA</v>
      </c>
      <c r="Z148">
        <v>239</v>
      </c>
      <c r="AA148" t="s">
        <v>5519</v>
      </c>
      <c r="AB148">
        <v>4</v>
      </c>
      <c r="AC148" t="s">
        <v>1222</v>
      </c>
      <c r="AD148">
        <v>14</v>
      </c>
      <c r="AE148" t="s">
        <v>1192</v>
      </c>
      <c r="AG148">
        <v>10</v>
      </c>
      <c r="AH148" t="s">
        <v>7531</v>
      </c>
      <c r="AI148" t="str">
        <f>Tabla5[[#This Row],[Provincia]]&amp;Tabla5[[#This Row],[Depto]]</f>
        <v>1056</v>
      </c>
      <c r="AJ148">
        <v>56</v>
      </c>
      <c r="AK148" t="s">
        <v>1397</v>
      </c>
      <c r="AN148">
        <v>82</v>
      </c>
      <c r="AO148">
        <v>42</v>
      </c>
      <c r="AP148">
        <v>8510</v>
      </c>
      <c r="AQ148" t="s">
        <v>4740</v>
      </c>
    </row>
    <row r="149" spans="5:43" x14ac:dyDescent="0.25">
      <c r="E149" s="6" t="s">
        <v>153</v>
      </c>
      <c r="F149" s="6">
        <v>101</v>
      </c>
      <c r="G149" s="6">
        <v>101091</v>
      </c>
      <c r="H149" s="7" t="s">
        <v>162</v>
      </c>
      <c r="I149" s="6" t="s">
        <v>153</v>
      </c>
      <c r="O149" s="6">
        <v>10</v>
      </c>
      <c r="P149" s="13" t="str">
        <f t="shared" si="2"/>
        <v>CATAMARCA</v>
      </c>
      <c r="Q149" s="6">
        <v>142</v>
      </c>
      <c r="R149" s="13" t="s">
        <v>5421</v>
      </c>
      <c r="Y149" t="str">
        <f>Tabla4[[#This Row],[Muni_Desc]]&amp;Tabla4[[#This Row],[Columna1]]</f>
        <v>CHUCULCORDOBA</v>
      </c>
      <c r="Z149">
        <v>240</v>
      </c>
      <c r="AA149" t="s">
        <v>5520</v>
      </c>
      <c r="AB149">
        <v>4</v>
      </c>
      <c r="AC149" t="s">
        <v>1222</v>
      </c>
      <c r="AD149">
        <v>14</v>
      </c>
      <c r="AE149" t="s">
        <v>1192</v>
      </c>
      <c r="AG149">
        <v>10</v>
      </c>
      <c r="AH149" t="s">
        <v>7531</v>
      </c>
      <c r="AI149" t="str">
        <f>Tabla5[[#This Row],[Provincia]]&amp;Tabla5[[#This Row],[Depto]]</f>
        <v>1063</v>
      </c>
      <c r="AJ149">
        <v>63</v>
      </c>
      <c r="AK149" t="s">
        <v>1398</v>
      </c>
      <c r="AN149">
        <v>46</v>
      </c>
      <c r="AO149">
        <v>21</v>
      </c>
      <c r="AP149">
        <v>5519</v>
      </c>
      <c r="AQ149" t="s">
        <v>3867</v>
      </c>
    </row>
    <row r="150" spans="5:43" ht="33.75" x14ac:dyDescent="0.25">
      <c r="E150" s="6" t="s">
        <v>153</v>
      </c>
      <c r="F150" s="6">
        <v>101</v>
      </c>
      <c r="G150" s="6">
        <v>101099</v>
      </c>
      <c r="H150" s="7" t="s">
        <v>163</v>
      </c>
      <c r="I150" s="6" t="s">
        <v>153</v>
      </c>
      <c r="O150" s="6">
        <v>10</v>
      </c>
      <c r="P150" s="13" t="str">
        <f t="shared" si="2"/>
        <v>CATAMARCA</v>
      </c>
      <c r="Q150" s="6">
        <v>143</v>
      </c>
      <c r="R150" s="13" t="s">
        <v>5422</v>
      </c>
      <c r="Y150" t="str">
        <f>Tabla4[[#This Row],[Muni_Desc]]&amp;Tabla4[[#This Row],[Columna1]]</f>
        <v>CHUÑACORDOBA</v>
      </c>
      <c r="Z150">
        <v>242</v>
      </c>
      <c r="AA150" t="s">
        <v>5522</v>
      </c>
      <c r="AB150">
        <v>4</v>
      </c>
      <c r="AC150" t="s">
        <v>1222</v>
      </c>
      <c r="AD150">
        <v>14</v>
      </c>
      <c r="AE150" t="s">
        <v>1192</v>
      </c>
      <c r="AG150">
        <v>10</v>
      </c>
      <c r="AH150" t="s">
        <v>7531</v>
      </c>
      <c r="AI150" t="str">
        <f>Tabla5[[#This Row],[Provincia]]&amp;Tabla5[[#This Row],[Depto]]</f>
        <v>1070</v>
      </c>
      <c r="AJ150">
        <v>70</v>
      </c>
      <c r="AK150" t="s">
        <v>1399</v>
      </c>
      <c r="AN150">
        <v>66</v>
      </c>
      <c r="AO150">
        <v>112</v>
      </c>
      <c r="AP150">
        <v>7350</v>
      </c>
      <c r="AQ150" t="s">
        <v>4425</v>
      </c>
    </row>
    <row r="151" spans="5:43" x14ac:dyDescent="0.25">
      <c r="E151" s="6" t="s">
        <v>153</v>
      </c>
      <c r="F151" s="6">
        <v>102</v>
      </c>
      <c r="G151" s="6">
        <v>102</v>
      </c>
      <c r="H151" s="7" t="s">
        <v>164</v>
      </c>
      <c r="I151" s="6" t="s">
        <v>153</v>
      </c>
      <c r="O151" s="6">
        <v>10</v>
      </c>
      <c r="P151" s="13" t="str">
        <f t="shared" si="2"/>
        <v>CATAMARCA</v>
      </c>
      <c r="Q151" s="6">
        <v>144</v>
      </c>
      <c r="R151" s="13" t="s">
        <v>5423</v>
      </c>
      <c r="Y151" t="str">
        <f>Tabla4[[#This Row],[Muni_Desc]]&amp;Tabla4[[#This Row],[Columna1]]</f>
        <v>CHUÑA HUASICORDOBA</v>
      </c>
      <c r="Z151">
        <v>243</v>
      </c>
      <c r="AA151" t="s">
        <v>5523</v>
      </c>
      <c r="AB151">
        <v>4</v>
      </c>
      <c r="AC151" t="s">
        <v>1222</v>
      </c>
      <c r="AD151">
        <v>14</v>
      </c>
      <c r="AE151" t="s">
        <v>1192</v>
      </c>
      <c r="AG151">
        <v>10</v>
      </c>
      <c r="AH151" t="s">
        <v>7531</v>
      </c>
      <c r="AI151" t="str">
        <f>Tabla5[[#This Row],[Provincia]]&amp;Tabla5[[#This Row],[Depto]]</f>
        <v>1077</v>
      </c>
      <c r="AJ151">
        <v>77</v>
      </c>
      <c r="AK151" t="s">
        <v>1400</v>
      </c>
      <c r="AN151">
        <v>46</v>
      </c>
      <c r="AO151">
        <v>112</v>
      </c>
      <c r="AP151">
        <v>5639</v>
      </c>
      <c r="AQ151" t="s">
        <v>3928</v>
      </c>
    </row>
    <row r="152" spans="5:43" x14ac:dyDescent="0.25">
      <c r="E152" s="6" t="s">
        <v>153</v>
      </c>
      <c r="F152" s="6">
        <v>102</v>
      </c>
      <c r="G152" s="6">
        <v>102001</v>
      </c>
      <c r="H152" s="7" t="s">
        <v>165</v>
      </c>
      <c r="I152" s="6" t="s">
        <v>153</v>
      </c>
      <c r="O152" s="6">
        <v>10</v>
      </c>
      <c r="P152" s="13" t="str">
        <f t="shared" si="2"/>
        <v>CATAMARCA</v>
      </c>
      <c r="Q152" s="6">
        <v>145</v>
      </c>
      <c r="R152" s="13" t="s">
        <v>5424</v>
      </c>
      <c r="Y152" t="str">
        <f>Tabla4[[#This Row],[Muni_Desc]]&amp;Tabla4[[#This Row],[Columna1]]</f>
        <v>CHURQUI CAÑADACORDOBA</v>
      </c>
      <c r="Z152">
        <v>241</v>
      </c>
      <c r="AA152" t="s">
        <v>5521</v>
      </c>
      <c r="AB152">
        <v>4</v>
      </c>
      <c r="AC152" t="s">
        <v>1222</v>
      </c>
      <c r="AD152">
        <v>14</v>
      </c>
      <c r="AE152" t="s">
        <v>1192</v>
      </c>
      <c r="AG152">
        <v>10</v>
      </c>
      <c r="AH152" t="s">
        <v>7531</v>
      </c>
      <c r="AI152" t="str">
        <f>Tabla5[[#This Row],[Provincia]]&amp;Tabla5[[#This Row],[Depto]]</f>
        <v>1084</v>
      </c>
      <c r="AJ152">
        <v>84</v>
      </c>
      <c r="AK152" t="s">
        <v>1401</v>
      </c>
      <c r="AN152">
        <v>86</v>
      </c>
      <c r="AO152">
        <v>56</v>
      </c>
      <c r="AP152">
        <v>9198</v>
      </c>
      <c r="AQ152" t="s">
        <v>5071</v>
      </c>
    </row>
    <row r="153" spans="5:43" x14ac:dyDescent="0.25">
      <c r="E153" s="6" t="s">
        <v>153</v>
      </c>
      <c r="F153" s="6">
        <v>102</v>
      </c>
      <c r="G153" s="6">
        <v>102002</v>
      </c>
      <c r="H153" s="7" t="s">
        <v>166</v>
      </c>
      <c r="I153" s="6" t="s">
        <v>153</v>
      </c>
      <c r="O153" s="6">
        <v>10</v>
      </c>
      <c r="P153" s="13" t="str">
        <f t="shared" si="2"/>
        <v>CATAMARCA</v>
      </c>
      <c r="Q153" s="6">
        <v>146</v>
      </c>
      <c r="R153" s="13" t="s">
        <v>5425</v>
      </c>
      <c r="Y153" t="str">
        <f>Tabla4[[#This Row],[Muni_Desc]]&amp;Tabla4[[#This Row],[Columna1]]</f>
        <v>CIENAGA DEL COROCORDOBA</v>
      </c>
      <c r="Z153">
        <v>244</v>
      </c>
      <c r="AA153" t="s">
        <v>5524</v>
      </c>
      <c r="AB153">
        <v>4</v>
      </c>
      <c r="AC153" t="s">
        <v>1222</v>
      </c>
      <c r="AD153">
        <v>14</v>
      </c>
      <c r="AE153" t="s">
        <v>1192</v>
      </c>
      <c r="AG153">
        <v>10</v>
      </c>
      <c r="AH153" t="s">
        <v>7531</v>
      </c>
      <c r="AI153" t="str">
        <f>Tabla5[[#This Row],[Provincia]]&amp;Tabla5[[#This Row],[Depto]]</f>
        <v>1091</v>
      </c>
      <c r="AJ153">
        <v>91</v>
      </c>
      <c r="AK153" t="s">
        <v>1402</v>
      </c>
      <c r="AN153">
        <v>74</v>
      </c>
      <c r="AO153">
        <v>42</v>
      </c>
      <c r="AP153">
        <v>7961</v>
      </c>
      <c r="AQ153" t="s">
        <v>4590</v>
      </c>
    </row>
    <row r="154" spans="5:43" x14ac:dyDescent="0.25">
      <c r="E154" s="6" t="s">
        <v>153</v>
      </c>
      <c r="F154" s="6">
        <v>102</v>
      </c>
      <c r="G154" s="6">
        <v>102003</v>
      </c>
      <c r="H154" s="7" t="s">
        <v>167</v>
      </c>
      <c r="I154" s="6" t="s">
        <v>153</v>
      </c>
      <c r="O154" s="6">
        <v>10</v>
      </c>
      <c r="P154" s="13" t="str">
        <f t="shared" si="2"/>
        <v>CATAMARCA</v>
      </c>
      <c r="Q154" s="6">
        <v>147</v>
      </c>
      <c r="R154" s="13" t="s">
        <v>5426</v>
      </c>
      <c r="Y154" t="str">
        <f>Tabla4[[#This Row],[Muni_Desc]]&amp;Tabla4[[#This Row],[Columna1]]</f>
        <v>CINTRACORDOBA</v>
      </c>
      <c r="Z154">
        <v>245</v>
      </c>
      <c r="AA154" t="s">
        <v>5525</v>
      </c>
      <c r="AB154">
        <v>4</v>
      </c>
      <c r="AC154" t="s">
        <v>1222</v>
      </c>
      <c r="AD154">
        <v>14</v>
      </c>
      <c r="AE154" t="s">
        <v>1192</v>
      </c>
      <c r="AG154">
        <v>10</v>
      </c>
      <c r="AH154" t="s">
        <v>7531</v>
      </c>
      <c r="AI154" t="str">
        <f>Tabla5[[#This Row],[Provincia]]&amp;Tabla5[[#This Row],[Depto]]</f>
        <v>1098</v>
      </c>
      <c r="AJ154">
        <v>98</v>
      </c>
      <c r="AK154" t="s">
        <v>1403</v>
      </c>
      <c r="AN154">
        <v>42</v>
      </c>
      <c r="AO154">
        <v>7</v>
      </c>
      <c r="AP154">
        <v>5308</v>
      </c>
      <c r="AQ154" t="s">
        <v>3790</v>
      </c>
    </row>
    <row r="155" spans="5:43" x14ac:dyDescent="0.25">
      <c r="E155" s="6" t="s">
        <v>153</v>
      </c>
      <c r="F155" s="6">
        <v>103</v>
      </c>
      <c r="G155" s="6">
        <v>103</v>
      </c>
      <c r="H155" s="7" t="s">
        <v>168</v>
      </c>
      <c r="I155" s="6" t="s">
        <v>153</v>
      </c>
      <c r="O155" s="6">
        <v>10</v>
      </c>
      <c r="P155" s="13" t="str">
        <f t="shared" si="2"/>
        <v>CATAMARCA</v>
      </c>
      <c r="Q155" s="6">
        <v>148</v>
      </c>
      <c r="R155" s="13" t="s">
        <v>5427</v>
      </c>
      <c r="Y155" t="str">
        <f>Tabla4[[#This Row],[Muni_Desc]]&amp;Tabla4[[#This Row],[Columna1]]</f>
        <v>COLAZOCORDOBA</v>
      </c>
      <c r="Z155">
        <v>246</v>
      </c>
      <c r="AA155" t="s">
        <v>5526</v>
      </c>
      <c r="AB155">
        <v>4</v>
      </c>
      <c r="AC155" t="s">
        <v>1222</v>
      </c>
      <c r="AD155">
        <v>14</v>
      </c>
      <c r="AE155" t="s">
        <v>1192</v>
      </c>
      <c r="AG155">
        <v>10</v>
      </c>
      <c r="AH155" t="s">
        <v>7531</v>
      </c>
      <c r="AI155" t="str">
        <f>Tabla5[[#This Row],[Provincia]]&amp;Tabla5[[#This Row],[Depto]]</f>
        <v>10105</v>
      </c>
      <c r="AJ155">
        <v>105</v>
      </c>
      <c r="AK155" t="s">
        <v>1404</v>
      </c>
      <c r="AN155">
        <v>58</v>
      </c>
      <c r="AO155">
        <v>77</v>
      </c>
      <c r="AP155">
        <v>6777</v>
      </c>
      <c r="AQ155" t="s">
        <v>4226</v>
      </c>
    </row>
    <row r="156" spans="5:43" x14ac:dyDescent="0.25">
      <c r="E156" s="6" t="s">
        <v>153</v>
      </c>
      <c r="F156" s="6">
        <v>103</v>
      </c>
      <c r="G156" s="6">
        <v>103011</v>
      </c>
      <c r="H156" s="7" t="s">
        <v>169</v>
      </c>
      <c r="I156" s="6" t="s">
        <v>153</v>
      </c>
      <c r="O156" s="6">
        <v>10</v>
      </c>
      <c r="P156" s="13" t="str">
        <f t="shared" si="2"/>
        <v>CATAMARCA</v>
      </c>
      <c r="Q156" s="6">
        <v>149</v>
      </c>
      <c r="R156" s="13" t="s">
        <v>5428</v>
      </c>
      <c r="Y156" t="str">
        <f>Tabla4[[#This Row],[Muni_Desc]]&amp;Tabla4[[#This Row],[Columna1]]</f>
        <v>COLONIA ALMADACORDOBA</v>
      </c>
      <c r="Z156">
        <v>247</v>
      </c>
      <c r="AA156" t="s">
        <v>5527</v>
      </c>
      <c r="AB156">
        <v>4</v>
      </c>
      <c r="AC156" t="s">
        <v>1222</v>
      </c>
      <c r="AD156">
        <v>14</v>
      </c>
      <c r="AE156" t="s">
        <v>1192</v>
      </c>
      <c r="AG156">
        <v>10</v>
      </c>
      <c r="AH156" t="s">
        <v>7531</v>
      </c>
      <c r="AI156" t="str">
        <f>Tabla5[[#This Row],[Provincia]]&amp;Tabla5[[#This Row],[Depto]]</f>
        <v>10112</v>
      </c>
      <c r="AJ156">
        <v>112</v>
      </c>
      <c r="AK156" t="s">
        <v>1405</v>
      </c>
      <c r="AN156">
        <v>10</v>
      </c>
      <c r="AO156">
        <v>21</v>
      </c>
      <c r="AP156">
        <v>2530</v>
      </c>
      <c r="AQ156" t="s">
        <v>1392</v>
      </c>
    </row>
    <row r="157" spans="5:43" x14ac:dyDescent="0.25">
      <c r="E157" s="6" t="s">
        <v>153</v>
      </c>
      <c r="F157" s="6">
        <v>103</v>
      </c>
      <c r="G157" s="6">
        <v>103012</v>
      </c>
      <c r="H157" s="7" t="s">
        <v>170</v>
      </c>
      <c r="I157" s="6" t="s">
        <v>153</v>
      </c>
      <c r="O157" s="6">
        <v>10</v>
      </c>
      <c r="P157" s="13" t="str">
        <f t="shared" si="2"/>
        <v>CATAMARCA</v>
      </c>
      <c r="Q157" s="6">
        <v>150</v>
      </c>
      <c r="R157" s="13" t="s">
        <v>5429</v>
      </c>
      <c r="Y157" t="str">
        <f>Tabla4[[#This Row],[Muni_Desc]]&amp;Tabla4[[#This Row],[Columna1]]</f>
        <v>COLONIA ANITACORDOBA</v>
      </c>
      <c r="Z157">
        <v>248</v>
      </c>
      <c r="AA157" t="s">
        <v>5528</v>
      </c>
      <c r="AB157">
        <v>4</v>
      </c>
      <c r="AC157" t="s">
        <v>1222</v>
      </c>
      <c r="AD157">
        <v>14</v>
      </c>
      <c r="AE157" t="s">
        <v>1192</v>
      </c>
      <c r="AG157">
        <v>14</v>
      </c>
      <c r="AH157" t="s">
        <v>7532</v>
      </c>
      <c r="AI157" t="str">
        <f>Tabla5[[#This Row],[Provincia]]&amp;Tabla5[[#This Row],[Depto]]</f>
        <v>147</v>
      </c>
      <c r="AJ157">
        <v>7</v>
      </c>
      <c r="AK157" t="s">
        <v>1406</v>
      </c>
      <c r="AN157">
        <v>10</v>
      </c>
      <c r="AO157">
        <v>91</v>
      </c>
      <c r="AP157">
        <v>2660</v>
      </c>
      <c r="AQ157" t="s">
        <v>2680</v>
      </c>
    </row>
    <row r="158" spans="5:43" ht="45" x14ac:dyDescent="0.25">
      <c r="E158" s="6" t="s">
        <v>153</v>
      </c>
      <c r="F158" s="6">
        <v>103</v>
      </c>
      <c r="G158" s="6">
        <v>103020</v>
      </c>
      <c r="H158" s="7" t="s">
        <v>171</v>
      </c>
      <c r="I158" s="6" t="s">
        <v>153</v>
      </c>
      <c r="O158" s="6">
        <v>10</v>
      </c>
      <c r="P158" s="13" t="str">
        <f t="shared" si="2"/>
        <v>CATAMARCA</v>
      </c>
      <c r="Q158" s="6">
        <v>153</v>
      </c>
      <c r="R158" s="13" t="s">
        <v>5432</v>
      </c>
      <c r="Y158" t="str">
        <f>Tabla4[[#This Row],[Muni_Desc]]&amp;Tabla4[[#This Row],[Columna1]]</f>
        <v>COLONIA BARGECORDOBA</v>
      </c>
      <c r="Z158">
        <v>249</v>
      </c>
      <c r="AA158" t="s">
        <v>5529</v>
      </c>
      <c r="AB158">
        <v>4</v>
      </c>
      <c r="AC158" t="s">
        <v>1222</v>
      </c>
      <c r="AD158">
        <v>14</v>
      </c>
      <c r="AE158" t="s">
        <v>1192</v>
      </c>
      <c r="AG158">
        <v>14</v>
      </c>
      <c r="AH158" t="s">
        <v>7532</v>
      </c>
      <c r="AI158" t="str">
        <f>Tabla5[[#This Row],[Provincia]]&amp;Tabla5[[#This Row],[Depto]]</f>
        <v>1414</v>
      </c>
      <c r="AJ158">
        <v>14</v>
      </c>
      <c r="AK158" t="s">
        <v>1396</v>
      </c>
      <c r="AN158">
        <v>6</v>
      </c>
      <c r="AO158">
        <v>231</v>
      </c>
      <c r="AP158">
        <v>968</v>
      </c>
      <c r="AQ158" t="s">
        <v>1898</v>
      </c>
    </row>
    <row r="159" spans="5:43" ht="45" x14ac:dyDescent="0.25">
      <c r="E159" s="6" t="s">
        <v>153</v>
      </c>
      <c r="F159" s="6">
        <v>103</v>
      </c>
      <c r="G159" s="6">
        <v>103091</v>
      </c>
      <c r="H159" s="7" t="s">
        <v>172</v>
      </c>
      <c r="I159" s="6" t="s">
        <v>153</v>
      </c>
      <c r="O159" s="6">
        <v>10</v>
      </c>
      <c r="P159" s="13" t="str">
        <f t="shared" si="2"/>
        <v>CATAMARCA</v>
      </c>
      <c r="Q159" s="6">
        <v>154</v>
      </c>
      <c r="R159" s="13" t="s">
        <v>5433</v>
      </c>
      <c r="Y159" t="str">
        <f>Tabla4[[#This Row],[Muni_Desc]]&amp;Tabla4[[#This Row],[Columna1]]</f>
        <v>COLONIA CAROYACORDOBA</v>
      </c>
      <c r="Z159">
        <v>252</v>
      </c>
      <c r="AA159" t="s">
        <v>5532</v>
      </c>
      <c r="AB159">
        <v>4</v>
      </c>
      <c r="AC159" t="s">
        <v>1222</v>
      </c>
      <c r="AD159">
        <v>14</v>
      </c>
      <c r="AE159" t="s">
        <v>1192</v>
      </c>
      <c r="AG159">
        <v>14</v>
      </c>
      <c r="AH159" t="s">
        <v>7532</v>
      </c>
      <c r="AI159" t="str">
        <f>Tabla5[[#This Row],[Provincia]]&amp;Tabla5[[#This Row],[Depto]]</f>
        <v>1421</v>
      </c>
      <c r="AJ159">
        <v>21</v>
      </c>
      <c r="AK159" t="s">
        <v>1281</v>
      </c>
      <c r="AN159">
        <v>46</v>
      </c>
      <c r="AO159">
        <v>112</v>
      </c>
      <c r="AP159">
        <v>5640</v>
      </c>
      <c r="AQ159" t="s">
        <v>3929</v>
      </c>
    </row>
    <row r="160" spans="5:43" x14ac:dyDescent="0.25">
      <c r="E160" s="6" t="s">
        <v>153</v>
      </c>
      <c r="F160" s="6">
        <v>103</v>
      </c>
      <c r="G160" s="6">
        <v>103099</v>
      </c>
      <c r="H160" s="7" t="s">
        <v>173</v>
      </c>
      <c r="I160" s="6" t="s">
        <v>153</v>
      </c>
      <c r="O160" s="6">
        <v>10</v>
      </c>
      <c r="P160" s="13" t="str">
        <f t="shared" si="2"/>
        <v>CATAMARCA</v>
      </c>
      <c r="Q160" s="6">
        <v>2387</v>
      </c>
      <c r="R160" s="13" t="s">
        <v>5448</v>
      </c>
      <c r="Y160" t="str">
        <f>Tabla4[[#This Row],[Muni_Desc]]&amp;Tabla4[[#This Row],[Columna1]]</f>
        <v>COLONIA ITURRASPECORDOBA</v>
      </c>
      <c r="Z160">
        <v>254</v>
      </c>
      <c r="AA160" t="s">
        <v>5534</v>
      </c>
      <c r="AB160">
        <v>4</v>
      </c>
      <c r="AC160" t="s">
        <v>1222</v>
      </c>
      <c r="AD160">
        <v>14</v>
      </c>
      <c r="AE160" t="s">
        <v>1192</v>
      </c>
      <c r="AG160">
        <v>14</v>
      </c>
      <c r="AH160" t="s">
        <v>7532</v>
      </c>
      <c r="AI160" t="str">
        <f>Tabla5[[#This Row],[Provincia]]&amp;Tabla5[[#This Row],[Depto]]</f>
        <v>1428</v>
      </c>
      <c r="AJ160">
        <v>28</v>
      </c>
      <c r="AK160" t="s">
        <v>1407</v>
      </c>
      <c r="AN160">
        <v>54</v>
      </c>
      <c r="AO160">
        <v>70</v>
      </c>
      <c r="AP160">
        <v>6501</v>
      </c>
      <c r="AQ160" t="s">
        <v>4150</v>
      </c>
    </row>
    <row r="161" spans="5:43" x14ac:dyDescent="0.25">
      <c r="E161" s="6" t="s">
        <v>153</v>
      </c>
      <c r="F161" s="6">
        <v>104</v>
      </c>
      <c r="G161" s="6">
        <v>104</v>
      </c>
      <c r="H161" s="7" t="s">
        <v>174</v>
      </c>
      <c r="I161" s="6" t="s">
        <v>153</v>
      </c>
      <c r="O161" s="6">
        <v>10</v>
      </c>
      <c r="P161" s="13" t="str">
        <f t="shared" si="2"/>
        <v>CATAMARCA</v>
      </c>
      <c r="Q161" s="6">
        <v>155</v>
      </c>
      <c r="R161" s="13" t="s">
        <v>5434</v>
      </c>
      <c r="Y161" t="str">
        <f>Tabla4[[#This Row],[Muni_Desc]]&amp;Tabla4[[#This Row],[Columna1]]</f>
        <v>COLONIA LAS CUATRO ESQUINASCORDOBA</v>
      </c>
      <c r="Z161">
        <v>255</v>
      </c>
      <c r="AA161" t="s">
        <v>5535</v>
      </c>
      <c r="AB161">
        <v>4</v>
      </c>
      <c r="AC161" t="s">
        <v>1222</v>
      </c>
      <c r="AD161">
        <v>14</v>
      </c>
      <c r="AE161" t="s">
        <v>1192</v>
      </c>
      <c r="AG161">
        <v>14</v>
      </c>
      <c r="AH161" t="s">
        <v>7532</v>
      </c>
      <c r="AI161" t="str">
        <f>Tabla5[[#This Row],[Provincia]]&amp;Tabla5[[#This Row],[Depto]]</f>
        <v>1435</v>
      </c>
      <c r="AJ161">
        <v>35</v>
      </c>
      <c r="AK161" t="s">
        <v>1408</v>
      </c>
      <c r="AN161">
        <v>66</v>
      </c>
      <c r="AO161">
        <v>168</v>
      </c>
      <c r="AP161">
        <v>7450</v>
      </c>
      <c r="AQ161" t="s">
        <v>4466</v>
      </c>
    </row>
    <row r="162" spans="5:43" x14ac:dyDescent="0.25">
      <c r="E162" s="6" t="s">
        <v>153</v>
      </c>
      <c r="F162" s="6">
        <v>104</v>
      </c>
      <c r="G162" s="6">
        <v>104011</v>
      </c>
      <c r="H162" s="7" t="s">
        <v>175</v>
      </c>
      <c r="I162" s="6" t="s">
        <v>153</v>
      </c>
      <c r="O162" s="6">
        <v>10</v>
      </c>
      <c r="P162" s="13" t="str">
        <f t="shared" si="2"/>
        <v>CATAMARCA</v>
      </c>
      <c r="Q162" s="6">
        <v>2995</v>
      </c>
      <c r="R162" s="13" t="s">
        <v>5449</v>
      </c>
      <c r="Y162" t="str">
        <f>Tabla4[[#This Row],[Muni_Desc]]&amp;Tabla4[[#This Row],[Columna1]]</f>
        <v>COLONIA LAS PICHANASCORDOBA</v>
      </c>
      <c r="Z162">
        <v>256</v>
      </c>
      <c r="AA162" t="s">
        <v>5536</v>
      </c>
      <c r="AB162">
        <v>4</v>
      </c>
      <c r="AC162" t="s">
        <v>1222</v>
      </c>
      <c r="AD162">
        <v>14</v>
      </c>
      <c r="AE162" t="s">
        <v>1192</v>
      </c>
      <c r="AG162">
        <v>14</v>
      </c>
      <c r="AH162" t="s">
        <v>7532</v>
      </c>
      <c r="AI162" t="str">
        <f>Tabla5[[#This Row],[Provincia]]&amp;Tabla5[[#This Row],[Depto]]</f>
        <v>1442</v>
      </c>
      <c r="AJ162">
        <v>42</v>
      </c>
      <c r="AK162" t="s">
        <v>1308</v>
      </c>
      <c r="AN162">
        <v>6</v>
      </c>
      <c r="AO162">
        <v>441</v>
      </c>
      <c r="AP162">
        <v>1287</v>
      </c>
      <c r="AQ162" t="s">
        <v>2127</v>
      </c>
    </row>
    <row r="163" spans="5:43" x14ac:dyDescent="0.25">
      <c r="E163" s="6" t="s">
        <v>153</v>
      </c>
      <c r="F163" s="6">
        <v>104</v>
      </c>
      <c r="G163" s="6">
        <v>104012</v>
      </c>
      <c r="H163" s="7" t="s">
        <v>176</v>
      </c>
      <c r="I163" s="6" t="s">
        <v>153</v>
      </c>
      <c r="O163" s="6">
        <v>10</v>
      </c>
      <c r="P163" s="13" t="str">
        <f t="shared" si="2"/>
        <v>CATAMARCA</v>
      </c>
      <c r="Q163" s="6">
        <v>156</v>
      </c>
      <c r="R163" s="13" t="s">
        <v>5435</v>
      </c>
      <c r="Y163" t="str">
        <f>Tabla4[[#This Row],[Muni_Desc]]&amp;Tabla4[[#This Row],[Columna1]]</f>
        <v>COLONIA MARINACORDOBA</v>
      </c>
      <c r="Z163">
        <v>257</v>
      </c>
      <c r="AA163" t="s">
        <v>5537</v>
      </c>
      <c r="AB163">
        <v>4</v>
      </c>
      <c r="AC163" t="s">
        <v>1222</v>
      </c>
      <c r="AD163">
        <v>14</v>
      </c>
      <c r="AE163" t="s">
        <v>1192</v>
      </c>
      <c r="AG163">
        <v>14</v>
      </c>
      <c r="AH163" t="s">
        <v>7532</v>
      </c>
      <c r="AI163" t="str">
        <f>Tabla5[[#This Row],[Provincia]]&amp;Tabla5[[#This Row],[Depto]]</f>
        <v>1449</v>
      </c>
      <c r="AJ163">
        <v>49</v>
      </c>
      <c r="AK163" t="s">
        <v>1409</v>
      </c>
      <c r="AN163">
        <v>82</v>
      </c>
      <c r="AO163">
        <v>63</v>
      </c>
      <c r="AP163">
        <v>8583</v>
      </c>
      <c r="AQ163" t="s">
        <v>4810</v>
      </c>
    </row>
    <row r="164" spans="5:43" ht="22.5" x14ac:dyDescent="0.25">
      <c r="E164" s="6" t="s">
        <v>153</v>
      </c>
      <c r="F164" s="6">
        <v>104</v>
      </c>
      <c r="G164" s="6">
        <v>104013</v>
      </c>
      <c r="H164" s="7" t="s">
        <v>177</v>
      </c>
      <c r="I164" s="6" t="s">
        <v>153</v>
      </c>
      <c r="O164" s="6">
        <v>10</v>
      </c>
      <c r="P164" s="13" t="str">
        <f t="shared" si="2"/>
        <v>CATAMARCA</v>
      </c>
      <c r="Q164" s="6">
        <v>157</v>
      </c>
      <c r="R164" s="13" t="s">
        <v>5436</v>
      </c>
      <c r="Y164" t="str">
        <f>Tabla4[[#This Row],[Muni_Desc]]&amp;Tabla4[[#This Row],[Columna1]]</f>
        <v>COLONIA PROSPERIDADCORDOBA</v>
      </c>
      <c r="Z164">
        <v>258</v>
      </c>
      <c r="AA164" t="s">
        <v>5538</v>
      </c>
      <c r="AB164">
        <v>4</v>
      </c>
      <c r="AC164" t="s">
        <v>1222</v>
      </c>
      <c r="AD164">
        <v>14</v>
      </c>
      <c r="AE164" t="s">
        <v>1192</v>
      </c>
      <c r="AG164">
        <v>14</v>
      </c>
      <c r="AH164" t="s">
        <v>7532</v>
      </c>
      <c r="AI164" t="str">
        <f>Tabla5[[#This Row],[Provincia]]&amp;Tabla5[[#This Row],[Depto]]</f>
        <v>1456</v>
      </c>
      <c r="AJ164">
        <v>56</v>
      </c>
      <c r="AK164" t="s">
        <v>1410</v>
      </c>
      <c r="AN164">
        <v>82</v>
      </c>
      <c r="AO164">
        <v>21</v>
      </c>
      <c r="AP164">
        <v>8432</v>
      </c>
      <c r="AQ164" t="s">
        <v>4679</v>
      </c>
    </row>
    <row r="165" spans="5:43" x14ac:dyDescent="0.25">
      <c r="E165" s="6" t="s">
        <v>153</v>
      </c>
      <c r="F165" s="6">
        <v>104</v>
      </c>
      <c r="G165" s="6">
        <v>104020</v>
      </c>
      <c r="H165" s="7" t="s">
        <v>178</v>
      </c>
      <c r="I165" s="6" t="s">
        <v>153</v>
      </c>
      <c r="O165" s="6">
        <v>10</v>
      </c>
      <c r="P165" s="13" t="str">
        <f t="shared" si="2"/>
        <v>CATAMARCA</v>
      </c>
      <c r="Q165" s="6">
        <v>158</v>
      </c>
      <c r="R165" s="13" t="s">
        <v>5437</v>
      </c>
      <c r="Y165" t="str">
        <f>Tabla4[[#This Row],[Muni_Desc]]&amp;Tabla4[[#This Row],[Columna1]]</f>
        <v>COLONIA SAN BARTOLOMECORDOBA</v>
      </c>
      <c r="Z165">
        <v>259</v>
      </c>
      <c r="AA165" t="s">
        <v>5539</v>
      </c>
      <c r="AB165">
        <v>4</v>
      </c>
      <c r="AC165" t="s">
        <v>1222</v>
      </c>
      <c r="AD165">
        <v>14</v>
      </c>
      <c r="AE165" t="s">
        <v>1192</v>
      </c>
      <c r="AG165">
        <v>14</v>
      </c>
      <c r="AH165" t="s">
        <v>7532</v>
      </c>
      <c r="AI165" t="str">
        <f>Tabla5[[#This Row],[Provincia]]&amp;Tabla5[[#This Row],[Depto]]</f>
        <v>1463</v>
      </c>
      <c r="AJ165">
        <v>63</v>
      </c>
      <c r="AK165" t="s">
        <v>1411</v>
      </c>
      <c r="AN165">
        <v>82</v>
      </c>
      <c r="AO165">
        <v>112</v>
      </c>
      <c r="AP165">
        <v>8741</v>
      </c>
      <c r="AQ165" t="s">
        <v>4957</v>
      </c>
    </row>
    <row r="166" spans="5:43" x14ac:dyDescent="0.25">
      <c r="E166" s="6" t="s">
        <v>153</v>
      </c>
      <c r="F166" s="6">
        <v>105</v>
      </c>
      <c r="G166" s="6">
        <v>105</v>
      </c>
      <c r="H166" s="7" t="s">
        <v>179</v>
      </c>
      <c r="I166" s="6" t="s">
        <v>153</v>
      </c>
      <c r="O166" s="6">
        <v>10</v>
      </c>
      <c r="P166" s="13" t="str">
        <f t="shared" si="2"/>
        <v>CATAMARCA</v>
      </c>
      <c r="Q166" s="6">
        <v>151</v>
      </c>
      <c r="R166" s="13" t="s">
        <v>5430</v>
      </c>
      <c r="Y166" t="str">
        <f>Tabla4[[#This Row],[Muni_Desc]]&amp;Tabla4[[#This Row],[Columna1]]</f>
        <v>COLONIA SAN PEDROCORDOBA</v>
      </c>
      <c r="Z166">
        <v>260</v>
      </c>
      <c r="AA166" t="s">
        <v>5540</v>
      </c>
      <c r="AB166">
        <v>4</v>
      </c>
      <c r="AC166" t="s">
        <v>1222</v>
      </c>
      <c r="AD166">
        <v>14</v>
      </c>
      <c r="AE166" t="s">
        <v>1192</v>
      </c>
      <c r="AG166">
        <v>14</v>
      </c>
      <c r="AH166" t="s">
        <v>7532</v>
      </c>
      <c r="AI166" t="str">
        <f>Tabla5[[#This Row],[Provincia]]&amp;Tabla5[[#This Row],[Depto]]</f>
        <v>1470</v>
      </c>
      <c r="AJ166">
        <v>70</v>
      </c>
      <c r="AK166" t="s">
        <v>1412</v>
      </c>
      <c r="AN166">
        <v>70</v>
      </c>
      <c r="AO166">
        <v>49</v>
      </c>
      <c r="AP166">
        <v>7650</v>
      </c>
      <c r="AQ166" t="s">
        <v>4497</v>
      </c>
    </row>
    <row r="167" spans="5:43" ht="45" x14ac:dyDescent="0.25">
      <c r="E167" s="6" t="s">
        <v>153</v>
      </c>
      <c r="F167" s="6">
        <v>105</v>
      </c>
      <c r="G167" s="6">
        <v>105010</v>
      </c>
      <c r="H167" s="7" t="s">
        <v>180</v>
      </c>
      <c r="I167" s="6" t="s">
        <v>153</v>
      </c>
      <c r="O167" s="6">
        <v>10</v>
      </c>
      <c r="P167" s="13" t="str">
        <f t="shared" si="2"/>
        <v>CATAMARCA</v>
      </c>
      <c r="Q167" s="6">
        <v>152</v>
      </c>
      <c r="R167" s="13" t="s">
        <v>5431</v>
      </c>
      <c r="Y167" t="str">
        <f>Tabla4[[#This Row],[Muni_Desc]]&amp;Tabla4[[#This Row],[Columna1]]</f>
        <v>COLONIA TIROLESACORDOBA</v>
      </c>
      <c r="Z167">
        <v>261</v>
      </c>
      <c r="AA167" t="s">
        <v>5541</v>
      </c>
      <c r="AB167">
        <v>4</v>
      </c>
      <c r="AC167" t="s">
        <v>1222</v>
      </c>
      <c r="AD167">
        <v>14</v>
      </c>
      <c r="AE167" t="s">
        <v>1192</v>
      </c>
      <c r="AG167">
        <v>14</v>
      </c>
      <c r="AH167" t="s">
        <v>7532</v>
      </c>
      <c r="AI167" t="str">
        <f>Tabla5[[#This Row],[Provincia]]&amp;Tabla5[[#This Row],[Depto]]</f>
        <v>1477</v>
      </c>
      <c r="AJ167">
        <v>77</v>
      </c>
      <c r="AK167" t="s">
        <v>1413</v>
      </c>
      <c r="AN167">
        <v>42</v>
      </c>
      <c r="AO167">
        <v>21</v>
      </c>
      <c r="AP167">
        <v>5319</v>
      </c>
      <c r="AQ167" t="s">
        <v>3793</v>
      </c>
    </row>
    <row r="168" spans="5:43" x14ac:dyDescent="0.25">
      <c r="E168" s="6" t="s">
        <v>153</v>
      </c>
      <c r="F168" s="6">
        <v>105</v>
      </c>
      <c r="G168" s="6">
        <v>105020</v>
      </c>
      <c r="H168" s="7" t="s">
        <v>181</v>
      </c>
      <c r="I168" s="6" t="s">
        <v>153</v>
      </c>
      <c r="O168" s="6">
        <v>10</v>
      </c>
      <c r="P168" s="13" t="str">
        <f t="shared" si="2"/>
        <v>CATAMARCA</v>
      </c>
      <c r="Q168" s="6">
        <v>159</v>
      </c>
      <c r="R168" s="13" t="s">
        <v>5438</v>
      </c>
      <c r="Y168" t="str">
        <f>Tabla4[[#This Row],[Muni_Desc]]&amp;Tabla4[[#This Row],[Columna1]]</f>
        <v>COLONIA VICENTE AGsEROCORDOBA</v>
      </c>
      <c r="Z168">
        <v>263</v>
      </c>
      <c r="AA168" t="s">
        <v>5543</v>
      </c>
      <c r="AB168">
        <v>4</v>
      </c>
      <c r="AC168" t="s">
        <v>1222</v>
      </c>
      <c r="AD168">
        <v>14</v>
      </c>
      <c r="AE168" t="s">
        <v>1192</v>
      </c>
      <c r="AG168">
        <v>14</v>
      </c>
      <c r="AH168" t="s">
        <v>7532</v>
      </c>
      <c r="AI168" t="str">
        <f>Tabla5[[#This Row],[Provincia]]&amp;Tabla5[[#This Row],[Depto]]</f>
        <v>1484</v>
      </c>
      <c r="AJ168">
        <v>84</v>
      </c>
      <c r="AK168" t="s">
        <v>1414</v>
      </c>
      <c r="AN168">
        <v>46</v>
      </c>
      <c r="AO168">
        <v>35</v>
      </c>
      <c r="AP168">
        <v>5549</v>
      </c>
      <c r="AQ168" t="s">
        <v>3878</v>
      </c>
    </row>
    <row r="169" spans="5:43" x14ac:dyDescent="0.25">
      <c r="E169" s="6" t="s">
        <v>153</v>
      </c>
      <c r="F169" s="6">
        <v>105</v>
      </c>
      <c r="G169" s="6">
        <v>105030</v>
      </c>
      <c r="H169" s="7" t="s">
        <v>182</v>
      </c>
      <c r="I169" s="6" t="s">
        <v>153</v>
      </c>
      <c r="O169" s="6">
        <v>10</v>
      </c>
      <c r="P169" s="13" t="str">
        <f t="shared" si="2"/>
        <v>CATAMARCA</v>
      </c>
      <c r="Q169" s="6">
        <v>160</v>
      </c>
      <c r="R169" s="13" t="s">
        <v>5393</v>
      </c>
      <c r="Y169" t="str">
        <f>Tabla4[[#This Row],[Muni_Desc]]&amp;Tabla4[[#This Row],[Columna1]]</f>
        <v>COLONIA VIDELACORDOBA</v>
      </c>
      <c r="Z169">
        <v>264</v>
      </c>
      <c r="AA169" t="s">
        <v>5544</v>
      </c>
      <c r="AB169">
        <v>4</v>
      </c>
      <c r="AC169" t="s">
        <v>1222</v>
      </c>
      <c r="AD169">
        <v>14</v>
      </c>
      <c r="AE169" t="s">
        <v>1192</v>
      </c>
      <c r="AG169">
        <v>14</v>
      </c>
      <c r="AH169" t="s">
        <v>7532</v>
      </c>
      <c r="AI169" t="str">
        <f>Tabla5[[#This Row],[Provincia]]&amp;Tabla5[[#This Row],[Depto]]</f>
        <v>1491</v>
      </c>
      <c r="AJ169">
        <v>91</v>
      </c>
      <c r="AK169" t="s">
        <v>1415</v>
      </c>
      <c r="AN169">
        <v>46</v>
      </c>
      <c r="AO169">
        <v>49</v>
      </c>
      <c r="AP169">
        <v>5564</v>
      </c>
      <c r="AQ169" t="s">
        <v>3899</v>
      </c>
    </row>
    <row r="170" spans="5:43" ht="33.75" x14ac:dyDescent="0.25">
      <c r="E170" s="6" t="s">
        <v>153</v>
      </c>
      <c r="F170" s="6">
        <v>105</v>
      </c>
      <c r="G170" s="6">
        <v>105090</v>
      </c>
      <c r="H170" s="7" t="s">
        <v>183</v>
      </c>
      <c r="I170" s="6" t="s">
        <v>153</v>
      </c>
      <c r="O170" s="6">
        <v>10</v>
      </c>
      <c r="P170" s="13" t="str">
        <f t="shared" si="2"/>
        <v>CATAMARCA</v>
      </c>
      <c r="Q170" s="6">
        <v>161</v>
      </c>
      <c r="R170" s="13" t="s">
        <v>5439</v>
      </c>
      <c r="Y170" t="str">
        <f>Tabla4[[#This Row],[Muni_Desc]]&amp;Tabla4[[#This Row],[Columna1]]</f>
        <v>COLONIA VIGNAUDCORDOBA</v>
      </c>
      <c r="Z170">
        <v>265</v>
      </c>
      <c r="AA170" t="s">
        <v>5545</v>
      </c>
      <c r="AB170">
        <v>4</v>
      </c>
      <c r="AC170" t="s">
        <v>1222</v>
      </c>
      <c r="AD170">
        <v>14</v>
      </c>
      <c r="AE170" t="s">
        <v>1192</v>
      </c>
      <c r="AG170">
        <v>14</v>
      </c>
      <c r="AH170" t="s">
        <v>7532</v>
      </c>
      <c r="AI170" t="str">
        <f>Tabla5[[#This Row],[Provincia]]&amp;Tabla5[[#This Row],[Depto]]</f>
        <v>1498</v>
      </c>
      <c r="AJ170">
        <v>98</v>
      </c>
      <c r="AK170" t="s">
        <v>1416</v>
      </c>
      <c r="AN170">
        <v>46</v>
      </c>
      <c r="AO170">
        <v>21</v>
      </c>
      <c r="AP170">
        <v>5520</v>
      </c>
      <c r="AQ170" t="s">
        <v>2705</v>
      </c>
    </row>
    <row r="171" spans="5:43" ht="22.5" x14ac:dyDescent="0.25">
      <c r="E171" s="6" t="s">
        <v>153</v>
      </c>
      <c r="F171" s="6">
        <v>106</v>
      </c>
      <c r="G171" s="6">
        <v>106</v>
      </c>
      <c r="H171" s="7" t="s">
        <v>184</v>
      </c>
      <c r="I171" s="6" t="s">
        <v>153</v>
      </c>
      <c r="O171" s="6">
        <v>10</v>
      </c>
      <c r="P171" s="13" t="str">
        <f t="shared" si="2"/>
        <v>CATAMARCA</v>
      </c>
      <c r="Q171" s="6">
        <v>162</v>
      </c>
      <c r="R171" s="13" t="s">
        <v>5440</v>
      </c>
      <c r="Y171" t="str">
        <f>Tabla4[[#This Row],[Muni_Desc]]&amp;Tabla4[[#This Row],[Columna1]]</f>
        <v>COLONIA WALTELINACORDOBA</v>
      </c>
      <c r="Z171">
        <v>262</v>
      </c>
      <c r="AA171" t="s">
        <v>5542</v>
      </c>
      <c r="AB171">
        <v>4</v>
      </c>
      <c r="AC171" t="s">
        <v>1222</v>
      </c>
      <c r="AD171">
        <v>14</v>
      </c>
      <c r="AE171" t="s">
        <v>1192</v>
      </c>
      <c r="AG171">
        <v>14</v>
      </c>
      <c r="AH171" t="s">
        <v>7532</v>
      </c>
      <c r="AI171" t="str">
        <f>Tabla5[[#This Row],[Provincia]]&amp;Tabla5[[#This Row],[Depto]]</f>
        <v>14105</v>
      </c>
      <c r="AJ171">
        <v>105</v>
      </c>
      <c r="AK171" t="s">
        <v>1417</v>
      </c>
      <c r="AN171">
        <v>10</v>
      </c>
      <c r="AO171">
        <v>105</v>
      </c>
      <c r="AP171">
        <v>2690</v>
      </c>
      <c r="AQ171" t="s">
        <v>2705</v>
      </c>
    </row>
    <row r="172" spans="5:43" x14ac:dyDescent="0.25">
      <c r="E172" s="6" t="s">
        <v>153</v>
      </c>
      <c r="F172" s="6">
        <v>106</v>
      </c>
      <c r="G172" s="6">
        <v>106110</v>
      </c>
      <c r="H172" s="7" t="s">
        <v>185</v>
      </c>
      <c r="I172" s="6" t="s">
        <v>153</v>
      </c>
      <c r="O172" s="6">
        <v>10</v>
      </c>
      <c r="P172" s="13" t="str">
        <f t="shared" si="2"/>
        <v>CATAMARCA</v>
      </c>
      <c r="Q172" s="6">
        <v>163</v>
      </c>
      <c r="R172" s="13" t="s">
        <v>5441</v>
      </c>
      <c r="Y172" t="str">
        <f>Tabla4[[#This Row],[Muni_Desc]]&amp;Tabla4[[#This Row],[Columna1]]</f>
        <v>COMECHINGONESCORDOBA</v>
      </c>
      <c r="Z172">
        <v>266</v>
      </c>
      <c r="AA172" t="s">
        <v>5546</v>
      </c>
      <c r="AB172">
        <v>4</v>
      </c>
      <c r="AC172" t="s">
        <v>1222</v>
      </c>
      <c r="AD172">
        <v>14</v>
      </c>
      <c r="AE172" t="s">
        <v>1192</v>
      </c>
      <c r="AG172">
        <v>14</v>
      </c>
      <c r="AH172" t="s">
        <v>7532</v>
      </c>
      <c r="AI172" t="str">
        <f>Tabla5[[#This Row],[Provincia]]&amp;Tabla5[[#This Row],[Depto]]</f>
        <v>14112</v>
      </c>
      <c r="AJ172">
        <v>112</v>
      </c>
      <c r="AK172" t="s">
        <v>1418</v>
      </c>
      <c r="AN172">
        <v>66</v>
      </c>
      <c r="AO172">
        <v>168</v>
      </c>
      <c r="AP172">
        <v>7451</v>
      </c>
      <c r="AQ172" t="s">
        <v>4467</v>
      </c>
    </row>
    <row r="173" spans="5:43" x14ac:dyDescent="0.25">
      <c r="E173" s="6" t="s">
        <v>153</v>
      </c>
      <c r="F173" s="6">
        <v>106</v>
      </c>
      <c r="G173" s="6">
        <v>106120</v>
      </c>
      <c r="H173" s="7" t="s">
        <v>186</v>
      </c>
      <c r="I173" s="6" t="s">
        <v>153</v>
      </c>
      <c r="O173" s="6">
        <v>10</v>
      </c>
      <c r="P173" s="13" t="str">
        <f t="shared" si="2"/>
        <v>CATAMARCA</v>
      </c>
      <c r="Q173" s="6">
        <v>164</v>
      </c>
      <c r="R173" s="13" t="s">
        <v>5442</v>
      </c>
      <c r="Y173" t="str">
        <f>Tabla4[[#This Row],[Muni_Desc]]&amp;Tabla4[[#This Row],[Columna1]]</f>
        <v>CONLARACORDOBA</v>
      </c>
      <c r="Z173">
        <v>267</v>
      </c>
      <c r="AA173" t="s">
        <v>5547</v>
      </c>
      <c r="AB173">
        <v>4</v>
      </c>
      <c r="AC173" t="s">
        <v>1222</v>
      </c>
      <c r="AD173">
        <v>14</v>
      </c>
      <c r="AE173" t="s">
        <v>1192</v>
      </c>
      <c r="AG173">
        <v>14</v>
      </c>
      <c r="AH173" t="s">
        <v>7532</v>
      </c>
      <c r="AI173" t="str">
        <f>Tabla5[[#This Row],[Provincia]]&amp;Tabla5[[#This Row],[Depto]]</f>
        <v>14119</v>
      </c>
      <c r="AJ173">
        <v>119</v>
      </c>
      <c r="AK173" t="s">
        <v>1419</v>
      </c>
      <c r="AN173">
        <v>46</v>
      </c>
      <c r="AO173">
        <v>21</v>
      </c>
      <c r="AP173">
        <v>5521</v>
      </c>
      <c r="AQ173" t="s">
        <v>3868</v>
      </c>
    </row>
    <row r="174" spans="5:43" x14ac:dyDescent="0.25">
      <c r="E174" s="6" t="s">
        <v>153</v>
      </c>
      <c r="F174" s="6">
        <v>106</v>
      </c>
      <c r="G174" s="6">
        <v>106131</v>
      </c>
      <c r="H174" s="7" t="s">
        <v>187</v>
      </c>
      <c r="I174" s="6" t="s">
        <v>153</v>
      </c>
      <c r="O174" s="6">
        <v>10</v>
      </c>
      <c r="P174" s="13" t="str">
        <f t="shared" si="2"/>
        <v>CATAMARCA</v>
      </c>
      <c r="Q174" s="6">
        <v>165</v>
      </c>
      <c r="R174" s="13" t="s">
        <v>5443</v>
      </c>
      <c r="Y174" t="str">
        <f>Tabla4[[#This Row],[Muni_Desc]]&amp;Tabla4[[#This Row],[Columna1]]</f>
        <v>COPACABANACORDOBA</v>
      </c>
      <c r="Z174">
        <v>268</v>
      </c>
      <c r="AA174" t="s">
        <v>5548</v>
      </c>
      <c r="AB174">
        <v>4</v>
      </c>
      <c r="AC174" t="s">
        <v>1222</v>
      </c>
      <c r="AD174">
        <v>14</v>
      </c>
      <c r="AE174" t="s">
        <v>1192</v>
      </c>
      <c r="AG174">
        <v>14</v>
      </c>
      <c r="AH174" t="s">
        <v>7532</v>
      </c>
      <c r="AI174" t="str">
        <f>Tabla5[[#This Row],[Provincia]]&amp;Tabla5[[#This Row],[Depto]]</f>
        <v>14126</v>
      </c>
      <c r="AJ174">
        <v>126</v>
      </c>
      <c r="AK174" t="s">
        <v>1420</v>
      </c>
      <c r="AN174">
        <v>10</v>
      </c>
      <c r="AO174">
        <v>14</v>
      </c>
      <c r="AP174">
        <v>2521</v>
      </c>
      <c r="AQ174" t="s">
        <v>2587</v>
      </c>
    </row>
    <row r="175" spans="5:43" ht="22.5" x14ac:dyDescent="0.25">
      <c r="E175" s="6" t="s">
        <v>153</v>
      </c>
      <c r="F175" s="6">
        <v>106</v>
      </c>
      <c r="G175" s="6">
        <v>106139</v>
      </c>
      <c r="H175" s="7" t="s">
        <v>188</v>
      </c>
      <c r="I175" s="6" t="s">
        <v>153</v>
      </c>
      <c r="O175" s="6">
        <v>10</v>
      </c>
      <c r="P175" s="13" t="str">
        <f t="shared" si="2"/>
        <v>CATAMARCA</v>
      </c>
      <c r="Q175" s="6">
        <v>166</v>
      </c>
      <c r="R175" s="13" t="s">
        <v>5444</v>
      </c>
      <c r="Y175" t="str">
        <f>Tabla4[[#This Row],[Muni_Desc]]&amp;Tabla4[[#This Row],[Columna1]]</f>
        <v>CORDOBACORDOBA</v>
      </c>
      <c r="Z175">
        <v>269</v>
      </c>
      <c r="AA175" t="s">
        <v>1192</v>
      </c>
      <c r="AB175">
        <v>4</v>
      </c>
      <c r="AC175" t="s">
        <v>1222</v>
      </c>
      <c r="AD175">
        <v>14</v>
      </c>
      <c r="AE175" t="s">
        <v>1192</v>
      </c>
      <c r="AG175">
        <v>14</v>
      </c>
      <c r="AH175" t="s">
        <v>7532</v>
      </c>
      <c r="AI175" t="str">
        <f>Tabla5[[#This Row],[Provincia]]&amp;Tabla5[[#This Row],[Depto]]</f>
        <v>14133</v>
      </c>
      <c r="AJ175">
        <v>133</v>
      </c>
      <c r="AK175" t="s">
        <v>1421</v>
      </c>
      <c r="AN175">
        <v>86</v>
      </c>
      <c r="AO175">
        <v>35</v>
      </c>
      <c r="AP175">
        <v>9140</v>
      </c>
      <c r="AQ175" t="s">
        <v>5044</v>
      </c>
    </row>
    <row r="176" spans="5:43" ht="22.5" x14ac:dyDescent="0.25">
      <c r="E176" s="6" t="s">
        <v>153</v>
      </c>
      <c r="F176" s="6">
        <v>106</v>
      </c>
      <c r="G176" s="6">
        <v>106200</v>
      </c>
      <c r="H176" s="7" t="s">
        <v>189</v>
      </c>
      <c r="I176" s="6" t="s">
        <v>153</v>
      </c>
      <c r="O176" s="6">
        <v>10</v>
      </c>
      <c r="P176" s="13" t="str">
        <f t="shared" si="2"/>
        <v>CATAMARCA</v>
      </c>
      <c r="Q176" s="6">
        <v>167</v>
      </c>
      <c r="R176" s="13" t="s">
        <v>5445</v>
      </c>
      <c r="Y176" t="str">
        <f>Tabla4[[#This Row],[Muni_Desc]]&amp;Tabla4[[#This Row],[Columna1]]</f>
        <v>CORRAL DE BUSTOSCORDOBA</v>
      </c>
      <c r="Z176">
        <v>272</v>
      </c>
      <c r="AA176" t="s">
        <v>5551</v>
      </c>
      <c r="AB176">
        <v>4</v>
      </c>
      <c r="AC176" t="s">
        <v>1222</v>
      </c>
      <c r="AD176">
        <v>14</v>
      </c>
      <c r="AE176" t="s">
        <v>1192</v>
      </c>
      <c r="AG176">
        <v>14</v>
      </c>
      <c r="AH176" t="s">
        <v>7532</v>
      </c>
      <c r="AI176" t="str">
        <f>Tabla5[[#This Row],[Provincia]]&amp;Tabla5[[#This Row],[Depto]]</f>
        <v>14140</v>
      </c>
      <c r="AJ176">
        <v>140</v>
      </c>
      <c r="AK176" t="s">
        <v>1422</v>
      </c>
      <c r="AN176">
        <v>30</v>
      </c>
      <c r="AO176">
        <v>105</v>
      </c>
      <c r="AP176">
        <v>4695</v>
      </c>
      <c r="AQ176" t="s">
        <v>3615</v>
      </c>
    </row>
    <row r="177" spans="5:43" x14ac:dyDescent="0.25">
      <c r="E177" s="6" t="s">
        <v>153</v>
      </c>
      <c r="F177" s="6">
        <v>107</v>
      </c>
      <c r="G177" s="6">
        <v>107</v>
      </c>
      <c r="H177" s="7" t="s">
        <v>190</v>
      </c>
      <c r="I177" s="6" t="s">
        <v>153</v>
      </c>
      <c r="O177" s="6">
        <v>10</v>
      </c>
      <c r="P177" s="13" t="str">
        <f t="shared" si="2"/>
        <v>CATAMARCA</v>
      </c>
      <c r="Q177" s="6">
        <v>168</v>
      </c>
      <c r="R177" s="13" t="s">
        <v>5446</v>
      </c>
      <c r="Y177" t="str">
        <f>Tabla4[[#This Row],[Muni_Desc]]&amp;Tabla4[[#This Row],[Columna1]]</f>
        <v>CORRALITOCORDOBA</v>
      </c>
      <c r="Z177">
        <v>273</v>
      </c>
      <c r="AA177" t="s">
        <v>5552</v>
      </c>
      <c r="AB177">
        <v>4</v>
      </c>
      <c r="AC177" t="s">
        <v>1222</v>
      </c>
      <c r="AD177">
        <v>14</v>
      </c>
      <c r="AE177" t="s">
        <v>1192</v>
      </c>
      <c r="AG177">
        <v>14</v>
      </c>
      <c r="AH177" t="s">
        <v>7532</v>
      </c>
      <c r="AI177" t="str">
        <f>Tabla5[[#This Row],[Provincia]]&amp;Tabla5[[#This Row],[Depto]]</f>
        <v>14147</v>
      </c>
      <c r="AJ177">
        <v>147</v>
      </c>
      <c r="AK177" t="s">
        <v>1402</v>
      </c>
      <c r="AN177">
        <v>66</v>
      </c>
      <c r="AO177">
        <v>154</v>
      </c>
      <c r="AP177">
        <v>7421</v>
      </c>
      <c r="AQ177" t="s">
        <v>4459</v>
      </c>
    </row>
    <row r="178" spans="5:43" x14ac:dyDescent="0.25">
      <c r="E178" s="6" t="s">
        <v>153</v>
      </c>
      <c r="F178" s="6">
        <v>107</v>
      </c>
      <c r="G178" s="6">
        <v>107110</v>
      </c>
      <c r="H178" s="7" t="s">
        <v>191</v>
      </c>
      <c r="I178" s="6" t="s">
        <v>153</v>
      </c>
      <c r="O178" s="6">
        <v>10</v>
      </c>
      <c r="P178" s="13" t="str">
        <f t="shared" si="2"/>
        <v>CATAMARCA</v>
      </c>
      <c r="Q178" s="6">
        <v>169</v>
      </c>
      <c r="R178" s="13" t="s">
        <v>5447</v>
      </c>
      <c r="Y178" t="str">
        <f>Tabla4[[#This Row],[Muni_Desc]]&amp;Tabla4[[#This Row],[Columna1]]</f>
        <v>COSQUINCORDOBA</v>
      </c>
      <c r="Z178">
        <v>274</v>
      </c>
      <c r="AA178" t="s">
        <v>5553</v>
      </c>
      <c r="AB178">
        <v>4</v>
      </c>
      <c r="AC178" t="s">
        <v>1222</v>
      </c>
      <c r="AD178">
        <v>14</v>
      </c>
      <c r="AE178" t="s">
        <v>1192</v>
      </c>
      <c r="AG178">
        <v>14</v>
      </c>
      <c r="AH178" t="s">
        <v>7532</v>
      </c>
      <c r="AI178" t="str">
        <f>Tabla5[[#This Row],[Provincia]]&amp;Tabla5[[#This Row],[Depto]]</f>
        <v>14154</v>
      </c>
      <c r="AJ178">
        <v>154</v>
      </c>
      <c r="AK178" t="s">
        <v>1423</v>
      </c>
      <c r="AN178">
        <v>46</v>
      </c>
      <c r="AO178">
        <v>49</v>
      </c>
      <c r="AP178">
        <v>5565</v>
      </c>
      <c r="AQ178" t="s">
        <v>2706</v>
      </c>
    </row>
    <row r="179" spans="5:43" ht="33.75" x14ac:dyDescent="0.25">
      <c r="E179" s="6" t="s">
        <v>153</v>
      </c>
      <c r="F179" s="6">
        <v>107</v>
      </c>
      <c r="G179" s="6">
        <v>107121</v>
      </c>
      <c r="H179" s="7" t="s">
        <v>192</v>
      </c>
      <c r="I179" s="6" t="s">
        <v>153</v>
      </c>
      <c r="O179" s="6">
        <v>14</v>
      </c>
      <c r="P179" s="13" t="str">
        <f t="shared" si="2"/>
        <v>CORDOBA</v>
      </c>
      <c r="Q179" s="6">
        <v>2015</v>
      </c>
      <c r="R179" s="13" t="s">
        <v>5865</v>
      </c>
      <c r="Y179" t="str">
        <f>Tabla4[[#This Row],[Muni_Desc]]&amp;Tabla4[[#This Row],[Columna1]]</f>
        <v>COSTA ALEGRECORDOBA</v>
      </c>
      <c r="Z179">
        <v>2094</v>
      </c>
      <c r="AA179" t="s">
        <v>5871</v>
      </c>
      <c r="AB179">
        <v>4</v>
      </c>
      <c r="AC179" t="s">
        <v>1222</v>
      </c>
      <c r="AD179">
        <v>14</v>
      </c>
      <c r="AE179" t="s">
        <v>1192</v>
      </c>
      <c r="AG179">
        <v>14</v>
      </c>
      <c r="AH179" t="s">
        <v>7532</v>
      </c>
      <c r="AI179" t="str">
        <f>Tabla5[[#This Row],[Provincia]]&amp;Tabla5[[#This Row],[Depto]]</f>
        <v>14161</v>
      </c>
      <c r="AJ179">
        <v>161</v>
      </c>
      <c r="AK179" t="s">
        <v>1424</v>
      </c>
      <c r="AN179">
        <v>10</v>
      </c>
      <c r="AO179">
        <v>105</v>
      </c>
      <c r="AP179">
        <v>2691</v>
      </c>
      <c r="AQ179" t="s">
        <v>2706</v>
      </c>
    </row>
    <row r="180" spans="5:43" ht="33.75" x14ac:dyDescent="0.25">
      <c r="E180" s="6" t="s">
        <v>153</v>
      </c>
      <c r="F180" s="6">
        <v>107</v>
      </c>
      <c r="G180" s="6">
        <v>107129</v>
      </c>
      <c r="H180" s="7" t="s">
        <v>193</v>
      </c>
      <c r="I180" s="6" t="s">
        <v>153</v>
      </c>
      <c r="O180" s="6">
        <v>14</v>
      </c>
      <c r="P180" s="13" t="str">
        <f t="shared" si="2"/>
        <v>CORDOBA</v>
      </c>
      <c r="Q180" s="6">
        <v>170</v>
      </c>
      <c r="R180" s="13" t="s">
        <v>5451</v>
      </c>
      <c r="Y180" t="str">
        <f>Tabla4[[#This Row],[Muni_Desc]]&amp;Tabla4[[#This Row],[Columna1]]</f>
        <v>COSTASACATECORDOBA</v>
      </c>
      <c r="Z180">
        <v>275</v>
      </c>
      <c r="AA180" t="s">
        <v>5554</v>
      </c>
      <c r="AB180">
        <v>4</v>
      </c>
      <c r="AC180" t="s">
        <v>1222</v>
      </c>
      <c r="AD180">
        <v>14</v>
      </c>
      <c r="AE180" t="s">
        <v>1192</v>
      </c>
      <c r="AG180">
        <v>14</v>
      </c>
      <c r="AH180" t="s">
        <v>7532</v>
      </c>
      <c r="AI180" t="str">
        <f>Tabla5[[#This Row],[Provincia]]&amp;Tabla5[[#This Row],[Depto]]</f>
        <v>14168</v>
      </c>
      <c r="AJ180">
        <v>168</v>
      </c>
      <c r="AK180" t="s">
        <v>1425</v>
      </c>
      <c r="AN180">
        <v>10</v>
      </c>
      <c r="AO180">
        <v>28</v>
      </c>
      <c r="AP180">
        <v>2540</v>
      </c>
      <c r="AQ180" t="s">
        <v>2600</v>
      </c>
    </row>
    <row r="181" spans="5:43" x14ac:dyDescent="0.25">
      <c r="E181" s="6" t="s">
        <v>153</v>
      </c>
      <c r="F181" s="6">
        <v>107</v>
      </c>
      <c r="G181" s="6">
        <v>107200</v>
      </c>
      <c r="H181" s="7" t="s">
        <v>194</v>
      </c>
      <c r="I181" s="6" t="s">
        <v>153</v>
      </c>
      <c r="O181" s="6">
        <v>14</v>
      </c>
      <c r="P181" s="13" t="str">
        <f t="shared" si="2"/>
        <v>CORDOBA</v>
      </c>
      <c r="Q181" s="6">
        <v>171</v>
      </c>
      <c r="R181" s="13" t="s">
        <v>5452</v>
      </c>
      <c r="Y181" t="str">
        <f>Tabla4[[#This Row],[Muni_Desc]]&amp;Tabla4[[#This Row],[Columna1]]</f>
        <v>CRISPICORDOBA</v>
      </c>
      <c r="Z181">
        <v>2101</v>
      </c>
      <c r="AA181" t="s">
        <v>5872</v>
      </c>
      <c r="AB181">
        <v>4</v>
      </c>
      <c r="AC181" t="s">
        <v>1222</v>
      </c>
      <c r="AD181">
        <v>14</v>
      </c>
      <c r="AE181" t="s">
        <v>1192</v>
      </c>
      <c r="AG181">
        <v>14</v>
      </c>
      <c r="AH181" t="s">
        <v>7532</v>
      </c>
      <c r="AI181" t="str">
        <f>Tabla5[[#This Row],[Provincia]]&amp;Tabla5[[#This Row],[Depto]]</f>
        <v>14175</v>
      </c>
      <c r="AJ181">
        <v>175</v>
      </c>
      <c r="AK181" t="s">
        <v>1426</v>
      </c>
      <c r="AN181">
        <v>6</v>
      </c>
      <c r="AO181">
        <v>490</v>
      </c>
      <c r="AP181">
        <v>1351</v>
      </c>
      <c r="AQ181" t="s">
        <v>2185</v>
      </c>
    </row>
    <row r="182" spans="5:43" x14ac:dyDescent="0.25">
      <c r="E182" s="6" t="s">
        <v>153</v>
      </c>
      <c r="F182" s="6">
        <v>107</v>
      </c>
      <c r="G182" s="6">
        <v>107301</v>
      </c>
      <c r="H182" s="7" t="s">
        <v>195</v>
      </c>
      <c r="I182" s="6" t="s">
        <v>153</v>
      </c>
      <c r="O182" s="6">
        <v>14</v>
      </c>
      <c r="P182" s="13" t="str">
        <f t="shared" si="2"/>
        <v>CORDOBA</v>
      </c>
      <c r="Q182" s="6">
        <v>172</v>
      </c>
      <c r="R182" s="13" t="s">
        <v>5453</v>
      </c>
      <c r="Y182" t="str">
        <f>Tabla4[[#This Row],[Muni_Desc]]&amp;Tabla4[[#This Row],[Columna1]]</f>
        <v>CRUZ DE CAÑACORDOBA</v>
      </c>
      <c r="Z182">
        <v>277</v>
      </c>
      <c r="AA182" t="s">
        <v>5556</v>
      </c>
      <c r="AB182">
        <v>4</v>
      </c>
      <c r="AC182" t="s">
        <v>1222</v>
      </c>
      <c r="AD182">
        <v>14</v>
      </c>
      <c r="AE182" t="s">
        <v>1192</v>
      </c>
      <c r="AG182">
        <v>14</v>
      </c>
      <c r="AH182" t="s">
        <v>7532</v>
      </c>
      <c r="AI182" t="str">
        <f>Tabla5[[#This Row],[Provincia]]&amp;Tabla5[[#This Row],[Depto]]</f>
        <v>14182</v>
      </c>
      <c r="AJ182">
        <v>182</v>
      </c>
      <c r="AK182" t="s">
        <v>1427</v>
      </c>
      <c r="AN182">
        <v>42</v>
      </c>
      <c r="AO182">
        <v>14</v>
      </c>
      <c r="AP182">
        <v>5313</v>
      </c>
      <c r="AQ182" t="s">
        <v>3791</v>
      </c>
    </row>
    <row r="183" spans="5:43" ht="22.5" x14ac:dyDescent="0.25">
      <c r="E183" s="6" t="s">
        <v>153</v>
      </c>
      <c r="F183" s="6">
        <v>107</v>
      </c>
      <c r="G183" s="6">
        <v>107309</v>
      </c>
      <c r="H183" s="7" t="s">
        <v>196</v>
      </c>
      <c r="I183" s="6" t="s">
        <v>153</v>
      </c>
      <c r="O183" s="6">
        <v>14</v>
      </c>
      <c r="P183" s="13" t="str">
        <f t="shared" si="2"/>
        <v>CORDOBA</v>
      </c>
      <c r="Q183" s="6">
        <v>173</v>
      </c>
      <c r="R183" s="13" t="s">
        <v>5454</v>
      </c>
      <c r="Y183" t="str">
        <f>Tabla4[[#This Row],[Muni_Desc]]&amp;Tabla4[[#This Row],[Columna1]]</f>
        <v>CRUZ DEL EJECORDOBA</v>
      </c>
      <c r="Z183">
        <v>278</v>
      </c>
      <c r="AA183" t="s">
        <v>5557</v>
      </c>
      <c r="AB183">
        <v>4</v>
      </c>
      <c r="AC183" t="s">
        <v>1222</v>
      </c>
      <c r="AD183">
        <v>14</v>
      </c>
      <c r="AE183" t="s">
        <v>1192</v>
      </c>
      <c r="AG183">
        <v>18</v>
      </c>
      <c r="AH183" t="s">
        <v>7533</v>
      </c>
      <c r="AI183" t="str">
        <f>Tabla5[[#This Row],[Provincia]]&amp;Tabla5[[#This Row],[Depto]]</f>
        <v>187</v>
      </c>
      <c r="AJ183">
        <v>7</v>
      </c>
      <c r="AK183" t="s">
        <v>1428</v>
      </c>
      <c r="AN183">
        <v>86</v>
      </c>
      <c r="AO183">
        <v>77</v>
      </c>
      <c r="AP183">
        <v>9227</v>
      </c>
      <c r="AQ183" t="s">
        <v>5097</v>
      </c>
    </row>
    <row r="184" spans="5:43" x14ac:dyDescent="0.25">
      <c r="E184" s="6" t="s">
        <v>153</v>
      </c>
      <c r="F184" s="6">
        <v>107</v>
      </c>
      <c r="G184" s="6">
        <v>107410</v>
      </c>
      <c r="H184" s="7" t="s">
        <v>197</v>
      </c>
      <c r="I184" s="6" t="s">
        <v>153</v>
      </c>
      <c r="O184" s="6">
        <v>14</v>
      </c>
      <c r="P184" s="13" t="str">
        <f t="shared" si="2"/>
        <v>CORDOBA</v>
      </c>
      <c r="Q184" s="6">
        <v>174</v>
      </c>
      <c r="R184" s="13" t="s">
        <v>5455</v>
      </c>
      <c r="Y184" t="str">
        <f>Tabla4[[#This Row],[Muni_Desc]]&amp;Tabla4[[#This Row],[Columna1]]</f>
        <v>CUESTA BLANCACORDOBA</v>
      </c>
      <c r="Z184">
        <v>279</v>
      </c>
      <c r="AA184" t="s">
        <v>5558</v>
      </c>
      <c r="AB184">
        <v>4</v>
      </c>
      <c r="AC184" t="s">
        <v>1222</v>
      </c>
      <c r="AD184">
        <v>14</v>
      </c>
      <c r="AE184" t="s">
        <v>1192</v>
      </c>
      <c r="AG184">
        <v>18</v>
      </c>
      <c r="AH184" t="s">
        <v>7533</v>
      </c>
      <c r="AI184" t="str">
        <f>Tabla5[[#This Row],[Provincia]]&amp;Tabla5[[#This Row],[Depto]]</f>
        <v>1814</v>
      </c>
      <c r="AJ184">
        <v>14</v>
      </c>
      <c r="AK184" t="s">
        <v>1429</v>
      </c>
      <c r="AN184">
        <v>58</v>
      </c>
      <c r="AO184">
        <v>14</v>
      </c>
      <c r="AP184">
        <v>6709</v>
      </c>
      <c r="AQ184" t="s">
        <v>1572</v>
      </c>
    </row>
    <row r="185" spans="5:43" x14ac:dyDescent="0.25">
      <c r="E185" s="6" t="s">
        <v>153</v>
      </c>
      <c r="F185" s="6">
        <v>107</v>
      </c>
      <c r="G185" s="6">
        <v>107420</v>
      </c>
      <c r="H185" s="7" t="s">
        <v>198</v>
      </c>
      <c r="I185" s="6" t="s">
        <v>153</v>
      </c>
      <c r="O185" s="6">
        <v>14</v>
      </c>
      <c r="P185" s="13" t="str">
        <f t="shared" si="2"/>
        <v>CORDOBA</v>
      </c>
      <c r="Q185" s="6">
        <v>175</v>
      </c>
      <c r="R185" s="13" t="s">
        <v>5456</v>
      </c>
      <c r="Y185" t="str">
        <f>Tabla4[[#This Row],[Muni_Desc]]&amp;Tabla4[[#This Row],[Columna1]]</f>
        <v>DALMACIO VELEZ SARSFIELDCORDOBA</v>
      </c>
      <c r="Z185">
        <v>280</v>
      </c>
      <c r="AA185" t="s">
        <v>5559</v>
      </c>
      <c r="AB185">
        <v>4</v>
      </c>
      <c r="AC185" t="s">
        <v>1222</v>
      </c>
      <c r="AD185">
        <v>14</v>
      </c>
      <c r="AE185" t="s">
        <v>1192</v>
      </c>
      <c r="AG185">
        <v>18</v>
      </c>
      <c r="AH185" t="s">
        <v>7533</v>
      </c>
      <c r="AI185" t="str">
        <f>Tabla5[[#This Row],[Provincia]]&amp;Tabla5[[#This Row],[Depto]]</f>
        <v>1821</v>
      </c>
      <c r="AJ185">
        <v>21</v>
      </c>
      <c r="AK185" t="s">
        <v>1396</v>
      </c>
      <c r="AN185">
        <v>6</v>
      </c>
      <c r="AO185">
        <v>210</v>
      </c>
      <c r="AP185">
        <v>910</v>
      </c>
      <c r="AQ185" t="s">
        <v>1876</v>
      </c>
    </row>
    <row r="186" spans="5:43" ht="22.5" x14ac:dyDescent="0.25">
      <c r="E186" s="6" t="s">
        <v>153</v>
      </c>
      <c r="F186" s="6">
        <v>107</v>
      </c>
      <c r="G186" s="6">
        <v>107500</v>
      </c>
      <c r="H186" s="7" t="s">
        <v>199</v>
      </c>
      <c r="I186" s="6" t="s">
        <v>153</v>
      </c>
      <c r="O186" s="6">
        <v>14</v>
      </c>
      <c r="P186" s="13" t="str">
        <f t="shared" si="2"/>
        <v>CORDOBA</v>
      </c>
      <c r="Q186" s="6">
        <v>176</v>
      </c>
      <c r="R186" s="13" t="s">
        <v>5457</v>
      </c>
      <c r="Y186" t="str">
        <f>Tabla4[[#This Row],[Muni_Desc]]&amp;Tabla4[[#This Row],[Columna1]]</f>
        <v>DEAN FUNESCORDOBA</v>
      </c>
      <c r="Z186">
        <v>281</v>
      </c>
      <c r="AA186" t="s">
        <v>5560</v>
      </c>
      <c r="AB186">
        <v>4</v>
      </c>
      <c r="AC186" t="s">
        <v>1222</v>
      </c>
      <c r="AD186">
        <v>14</v>
      </c>
      <c r="AE186" t="s">
        <v>1192</v>
      </c>
      <c r="AG186">
        <v>18</v>
      </c>
      <c r="AH186" t="s">
        <v>7533</v>
      </c>
      <c r="AI186" t="str">
        <f>Tabla5[[#This Row],[Provincia]]&amp;Tabla5[[#This Row],[Depto]]</f>
        <v>1828</v>
      </c>
      <c r="AJ186">
        <v>28</v>
      </c>
      <c r="AK186" t="s">
        <v>1430</v>
      </c>
      <c r="AN186">
        <v>6</v>
      </c>
      <c r="AO186">
        <v>546</v>
      </c>
      <c r="AP186">
        <v>1425</v>
      </c>
      <c r="AQ186" t="s">
        <v>2243</v>
      </c>
    </row>
    <row r="187" spans="5:43" x14ac:dyDescent="0.25">
      <c r="E187" s="6" t="s">
        <v>153</v>
      </c>
      <c r="F187" s="6">
        <v>107</v>
      </c>
      <c r="G187" s="6">
        <v>107911</v>
      </c>
      <c r="H187" s="7" t="s">
        <v>200</v>
      </c>
      <c r="I187" s="6" t="s">
        <v>153</v>
      </c>
      <c r="O187" s="6">
        <v>14</v>
      </c>
      <c r="P187" s="13" t="str">
        <f t="shared" si="2"/>
        <v>CORDOBA</v>
      </c>
      <c r="Q187" s="6">
        <v>177</v>
      </c>
      <c r="R187" s="13" t="s">
        <v>5458</v>
      </c>
      <c r="Y187" t="str">
        <f>Tabla4[[#This Row],[Muni_Desc]]&amp;Tabla4[[#This Row],[Columna1]]</f>
        <v>DESPEÑADEROSCORDOBA</v>
      </c>
      <c r="Z187">
        <v>283</v>
      </c>
      <c r="AA187" t="s">
        <v>5562</v>
      </c>
      <c r="AB187">
        <v>4</v>
      </c>
      <c r="AC187" t="s">
        <v>1222</v>
      </c>
      <c r="AD187">
        <v>14</v>
      </c>
      <c r="AE187" t="s">
        <v>1192</v>
      </c>
      <c r="AG187">
        <v>18</v>
      </c>
      <c r="AH187" t="s">
        <v>7533</v>
      </c>
      <c r="AI187" t="str">
        <f>Tabla5[[#This Row],[Provincia]]&amp;Tabla5[[#This Row],[Depto]]</f>
        <v>1835</v>
      </c>
      <c r="AJ187">
        <v>35</v>
      </c>
      <c r="AK187" t="s">
        <v>1431</v>
      </c>
      <c r="AN187">
        <v>38</v>
      </c>
      <c r="AO187">
        <v>14</v>
      </c>
      <c r="AP187">
        <v>5028</v>
      </c>
      <c r="AQ187" t="s">
        <v>3677</v>
      </c>
    </row>
    <row r="188" spans="5:43" x14ac:dyDescent="0.25">
      <c r="E188" s="6" t="s">
        <v>153</v>
      </c>
      <c r="F188" s="6">
        <v>107</v>
      </c>
      <c r="G188" s="6">
        <v>107912</v>
      </c>
      <c r="H188" s="7" t="s">
        <v>201</v>
      </c>
      <c r="I188" s="6" t="s">
        <v>153</v>
      </c>
      <c r="O188" s="6">
        <v>14</v>
      </c>
      <c r="P188" s="13" t="str">
        <f t="shared" si="2"/>
        <v>CORDOBA</v>
      </c>
      <c r="Q188" s="6">
        <v>178</v>
      </c>
      <c r="R188" s="13" t="s">
        <v>5459</v>
      </c>
      <c r="Y188" t="str">
        <f>Tabla4[[#This Row],[Muni_Desc]]&amp;Tabla4[[#This Row],[Columna1]]</f>
        <v>DEVOTOCORDOBA</v>
      </c>
      <c r="Z188">
        <v>284</v>
      </c>
      <c r="AA188" t="s">
        <v>5563</v>
      </c>
      <c r="AB188">
        <v>4</v>
      </c>
      <c r="AC188" t="s">
        <v>1222</v>
      </c>
      <c r="AD188">
        <v>14</v>
      </c>
      <c r="AE188" t="s">
        <v>1192</v>
      </c>
      <c r="AG188">
        <v>18</v>
      </c>
      <c r="AH188" t="s">
        <v>7533</v>
      </c>
      <c r="AI188" t="str">
        <f>Tabla5[[#This Row],[Provincia]]&amp;Tabla5[[#This Row],[Depto]]</f>
        <v>1842</v>
      </c>
      <c r="AJ188">
        <v>42</v>
      </c>
      <c r="AK188" t="s">
        <v>1432</v>
      </c>
      <c r="AN188">
        <v>66</v>
      </c>
      <c r="AO188">
        <v>154</v>
      </c>
      <c r="AP188">
        <v>7426</v>
      </c>
      <c r="AQ188" t="s">
        <v>4463</v>
      </c>
    </row>
    <row r="189" spans="5:43" x14ac:dyDescent="0.25">
      <c r="E189" s="6" t="s">
        <v>153</v>
      </c>
      <c r="F189" s="6">
        <v>107</v>
      </c>
      <c r="G189" s="6">
        <v>107920</v>
      </c>
      <c r="H189" s="7" t="s">
        <v>202</v>
      </c>
      <c r="I189" s="6" t="s">
        <v>153</v>
      </c>
      <c r="O189" s="6">
        <v>14</v>
      </c>
      <c r="P189" s="13" t="str">
        <f t="shared" si="2"/>
        <v>CORDOBA</v>
      </c>
      <c r="Q189" s="6">
        <v>179</v>
      </c>
      <c r="R189" s="13" t="s">
        <v>5460</v>
      </c>
      <c r="Y189" t="str">
        <f>Tabla4[[#This Row],[Muni_Desc]]&amp;Tabla4[[#This Row],[Columna1]]</f>
        <v>DIEGO DE ROJASCORDOBA</v>
      </c>
      <c r="Z189">
        <v>285</v>
      </c>
      <c r="AA189" t="s">
        <v>5564</v>
      </c>
      <c r="AB189">
        <v>4</v>
      </c>
      <c r="AC189" t="s">
        <v>1222</v>
      </c>
      <c r="AD189">
        <v>14</v>
      </c>
      <c r="AE189" t="s">
        <v>1192</v>
      </c>
      <c r="AG189">
        <v>18</v>
      </c>
      <c r="AH189" t="s">
        <v>7533</v>
      </c>
      <c r="AI189" t="str">
        <f>Tabla5[[#This Row],[Provincia]]&amp;Tabla5[[#This Row],[Depto]]</f>
        <v>1849</v>
      </c>
      <c r="AJ189">
        <v>49</v>
      </c>
      <c r="AK189" t="s">
        <v>1433</v>
      </c>
      <c r="AN189">
        <v>6</v>
      </c>
      <c r="AO189">
        <v>644</v>
      </c>
      <c r="AP189">
        <v>9760</v>
      </c>
      <c r="AQ189" t="s">
        <v>2349</v>
      </c>
    </row>
    <row r="190" spans="5:43" x14ac:dyDescent="0.25">
      <c r="E190" s="6" t="s">
        <v>153</v>
      </c>
      <c r="F190" s="6">
        <v>107</v>
      </c>
      <c r="G190" s="6">
        <v>107930</v>
      </c>
      <c r="H190" s="7" t="s">
        <v>203</v>
      </c>
      <c r="I190" s="6" t="s">
        <v>153</v>
      </c>
      <c r="O190" s="6">
        <v>14</v>
      </c>
      <c r="P190" s="13" t="str">
        <f t="shared" si="2"/>
        <v>CORDOBA</v>
      </c>
      <c r="Q190" s="6">
        <v>180</v>
      </c>
      <c r="R190" s="13" t="s">
        <v>5461</v>
      </c>
      <c r="Y190" t="str">
        <f>Tabla4[[#This Row],[Muni_Desc]]&amp;Tabla4[[#This Row],[Columna1]]</f>
        <v>DIQUE CHICOCORDOBA</v>
      </c>
      <c r="Z190">
        <v>286</v>
      </c>
      <c r="AA190" t="s">
        <v>5565</v>
      </c>
      <c r="AB190">
        <v>4</v>
      </c>
      <c r="AC190" t="s">
        <v>1222</v>
      </c>
      <c r="AD190">
        <v>14</v>
      </c>
      <c r="AE190" t="s">
        <v>1192</v>
      </c>
      <c r="AG190">
        <v>18</v>
      </c>
      <c r="AH190" t="s">
        <v>7533</v>
      </c>
      <c r="AI190" t="str">
        <f>Tabla5[[#This Row],[Provincia]]&amp;Tabla5[[#This Row],[Depto]]</f>
        <v>1856</v>
      </c>
      <c r="AJ190">
        <v>56</v>
      </c>
      <c r="AK190" t="s">
        <v>1296</v>
      </c>
      <c r="AN190">
        <v>66</v>
      </c>
      <c r="AO190">
        <v>7</v>
      </c>
      <c r="AP190">
        <v>7204</v>
      </c>
      <c r="AQ190" t="s">
        <v>4357</v>
      </c>
    </row>
    <row r="191" spans="5:43" x14ac:dyDescent="0.25">
      <c r="E191" s="6" t="s">
        <v>153</v>
      </c>
      <c r="F191" s="6">
        <v>107</v>
      </c>
      <c r="G191" s="6">
        <v>107991</v>
      </c>
      <c r="H191" s="7" t="s">
        <v>204</v>
      </c>
      <c r="I191" s="6" t="s">
        <v>153</v>
      </c>
      <c r="O191" s="6">
        <v>14</v>
      </c>
      <c r="P191" s="13" t="str">
        <f t="shared" si="2"/>
        <v>CORDOBA</v>
      </c>
      <c r="Q191" s="6">
        <v>181</v>
      </c>
      <c r="R191" s="13" t="s">
        <v>5462</v>
      </c>
      <c r="Y191" t="str">
        <f>Tabla4[[#This Row],[Muni_Desc]]&amp;Tabla4[[#This Row],[Columna1]]</f>
        <v>EL ARAÑADOCORDOBA</v>
      </c>
      <c r="Z191">
        <v>287</v>
      </c>
      <c r="AA191" t="s">
        <v>5566</v>
      </c>
      <c r="AB191">
        <v>4</v>
      </c>
      <c r="AC191" t="s">
        <v>1222</v>
      </c>
      <c r="AD191">
        <v>14</v>
      </c>
      <c r="AE191" t="s">
        <v>1192</v>
      </c>
      <c r="AG191">
        <v>18</v>
      </c>
      <c r="AH191" t="s">
        <v>7533</v>
      </c>
      <c r="AI191" t="str">
        <f>Tabla5[[#This Row],[Provincia]]&amp;Tabla5[[#This Row],[Depto]]</f>
        <v>1863</v>
      </c>
      <c r="AJ191">
        <v>63</v>
      </c>
      <c r="AK191" t="s">
        <v>1304</v>
      </c>
      <c r="AN191">
        <v>54</v>
      </c>
      <c r="AO191">
        <v>7</v>
      </c>
      <c r="AP191">
        <v>6404</v>
      </c>
      <c r="AQ191" t="s">
        <v>1561</v>
      </c>
    </row>
    <row r="192" spans="5:43" x14ac:dyDescent="0.25">
      <c r="E192" s="6" t="s">
        <v>153</v>
      </c>
      <c r="F192" s="6">
        <v>107</v>
      </c>
      <c r="G192" s="6">
        <v>107992</v>
      </c>
      <c r="H192" s="7" t="s">
        <v>205</v>
      </c>
      <c r="I192" s="6" t="s">
        <v>153</v>
      </c>
      <c r="O192" s="6">
        <v>14</v>
      </c>
      <c r="P192" s="13" t="str">
        <f t="shared" si="2"/>
        <v>CORDOBA</v>
      </c>
      <c r="Q192" s="6">
        <v>182</v>
      </c>
      <c r="R192" s="13" t="s">
        <v>5463</v>
      </c>
      <c r="Y192" t="str">
        <f>Tabla4[[#This Row],[Muni_Desc]]&amp;Tabla4[[#This Row],[Columna1]]</f>
        <v>EL BRETECORDOBA</v>
      </c>
      <c r="Z192">
        <v>288</v>
      </c>
      <c r="AA192" t="s">
        <v>5567</v>
      </c>
      <c r="AB192">
        <v>4</v>
      </c>
      <c r="AC192" t="s">
        <v>1222</v>
      </c>
      <c r="AD192">
        <v>14</v>
      </c>
      <c r="AE192" t="s">
        <v>1192</v>
      </c>
      <c r="AG192">
        <v>18</v>
      </c>
      <c r="AH192" t="s">
        <v>7533</v>
      </c>
      <c r="AI192" t="str">
        <f>Tabla5[[#This Row],[Provincia]]&amp;Tabla5[[#This Row],[Depto]]</f>
        <v>1870</v>
      </c>
      <c r="AJ192">
        <v>70</v>
      </c>
      <c r="AK192" t="s">
        <v>1434</v>
      </c>
      <c r="AN192">
        <v>10</v>
      </c>
      <c r="AO192">
        <v>84</v>
      </c>
      <c r="AP192">
        <v>2645</v>
      </c>
      <c r="AQ192" t="s">
        <v>2669</v>
      </c>
    </row>
    <row r="193" spans="5:43" ht="33.75" x14ac:dyDescent="0.25">
      <c r="E193" s="6" t="s">
        <v>153</v>
      </c>
      <c r="F193" s="6">
        <v>107</v>
      </c>
      <c r="G193" s="6">
        <v>107999</v>
      </c>
      <c r="H193" s="7" t="s">
        <v>206</v>
      </c>
      <c r="I193" s="6" t="s">
        <v>153</v>
      </c>
      <c r="O193" s="6">
        <v>14</v>
      </c>
      <c r="P193" s="13" t="str">
        <f t="shared" si="2"/>
        <v>CORDOBA</v>
      </c>
      <c r="Q193" s="6">
        <v>183</v>
      </c>
      <c r="R193" s="13" t="s">
        <v>5464</v>
      </c>
      <c r="Y193" t="str">
        <f>Tabla4[[#This Row],[Muni_Desc]]&amp;Tabla4[[#This Row],[Columna1]]</f>
        <v>EL CHACHOCORDOBA</v>
      </c>
      <c r="Z193">
        <v>289</v>
      </c>
      <c r="AA193" t="s">
        <v>5568</v>
      </c>
      <c r="AB193">
        <v>4</v>
      </c>
      <c r="AC193" t="s">
        <v>1222</v>
      </c>
      <c r="AD193">
        <v>14</v>
      </c>
      <c r="AE193" t="s">
        <v>1192</v>
      </c>
      <c r="AG193">
        <v>18</v>
      </c>
      <c r="AH193" t="s">
        <v>7533</v>
      </c>
      <c r="AI193" t="str">
        <f>Tabla5[[#This Row],[Provincia]]&amp;Tabla5[[#This Row],[Depto]]</f>
        <v>1877</v>
      </c>
      <c r="AJ193">
        <v>77</v>
      </c>
      <c r="AK193" t="s">
        <v>1435</v>
      </c>
      <c r="AN193">
        <v>86</v>
      </c>
      <c r="AO193">
        <v>147</v>
      </c>
      <c r="AP193">
        <v>9325</v>
      </c>
      <c r="AQ193" t="s">
        <v>5145</v>
      </c>
    </row>
    <row r="194" spans="5:43" x14ac:dyDescent="0.25">
      <c r="E194" s="6" t="s">
        <v>153</v>
      </c>
      <c r="F194" s="6">
        <v>108</v>
      </c>
      <c r="G194" s="6">
        <v>108</v>
      </c>
      <c r="H194" s="7" t="s">
        <v>207</v>
      </c>
      <c r="I194" s="6" t="s">
        <v>153</v>
      </c>
      <c r="O194" s="6">
        <v>14</v>
      </c>
      <c r="P194" s="13" t="str">
        <f t="shared" si="2"/>
        <v>CORDOBA</v>
      </c>
      <c r="Q194" s="6">
        <v>184</v>
      </c>
      <c r="R194" s="13" t="s">
        <v>5465</v>
      </c>
      <c r="Y194" t="str">
        <f>Tabla4[[#This Row],[Muni_Desc]]&amp;Tabla4[[#This Row],[Columna1]]</f>
        <v>EL CRISPINCORDOBA</v>
      </c>
      <c r="Z194">
        <v>290</v>
      </c>
      <c r="AA194" t="s">
        <v>5569</v>
      </c>
      <c r="AB194">
        <v>4</v>
      </c>
      <c r="AC194" t="s">
        <v>1222</v>
      </c>
      <c r="AD194">
        <v>14</v>
      </c>
      <c r="AE194" t="s">
        <v>1192</v>
      </c>
      <c r="AG194">
        <v>18</v>
      </c>
      <c r="AH194" t="s">
        <v>7533</v>
      </c>
      <c r="AI194" t="str">
        <f>Tabla5[[#This Row],[Provincia]]&amp;Tabla5[[#This Row],[Depto]]</f>
        <v>1884</v>
      </c>
      <c r="AJ194">
        <v>84</v>
      </c>
      <c r="AK194" t="s">
        <v>1315</v>
      </c>
      <c r="AN194">
        <v>6</v>
      </c>
      <c r="AO194">
        <v>441</v>
      </c>
      <c r="AP194">
        <v>1302</v>
      </c>
      <c r="AQ194" t="s">
        <v>2142</v>
      </c>
    </row>
    <row r="195" spans="5:43" x14ac:dyDescent="0.25">
      <c r="E195" s="6" t="s">
        <v>153</v>
      </c>
      <c r="F195" s="6">
        <v>108</v>
      </c>
      <c r="G195" s="6">
        <v>108000</v>
      </c>
      <c r="H195" s="7" t="s">
        <v>207</v>
      </c>
      <c r="I195" s="6" t="s">
        <v>153</v>
      </c>
      <c r="O195" s="6">
        <v>14</v>
      </c>
      <c r="P195" s="13" t="str">
        <f t="shared" si="2"/>
        <v>CORDOBA</v>
      </c>
      <c r="Q195" s="6">
        <v>185</v>
      </c>
      <c r="R195" s="13" t="s">
        <v>5466</v>
      </c>
      <c r="Y195" t="str">
        <f>Tabla4[[#This Row],[Muni_Desc]]&amp;Tabla4[[#This Row],[Columna1]]</f>
        <v>EL FORTINCORDOBA</v>
      </c>
      <c r="Z195">
        <v>291</v>
      </c>
      <c r="AA195" t="s">
        <v>5570</v>
      </c>
      <c r="AB195">
        <v>4</v>
      </c>
      <c r="AC195" t="s">
        <v>1222</v>
      </c>
      <c r="AD195">
        <v>14</v>
      </c>
      <c r="AE195" t="s">
        <v>1192</v>
      </c>
      <c r="AG195">
        <v>18</v>
      </c>
      <c r="AH195" t="s">
        <v>7533</v>
      </c>
      <c r="AI195" t="str">
        <f>Tabla5[[#This Row],[Provincia]]&amp;Tabla5[[#This Row],[Depto]]</f>
        <v>1891</v>
      </c>
      <c r="AJ195">
        <v>91</v>
      </c>
      <c r="AK195" t="s">
        <v>1436</v>
      </c>
      <c r="AN195">
        <v>30</v>
      </c>
      <c r="AO195">
        <v>77</v>
      </c>
      <c r="AP195">
        <v>4623</v>
      </c>
      <c r="AQ195" t="s">
        <v>3553</v>
      </c>
    </row>
    <row r="196" spans="5:43" x14ac:dyDescent="0.25">
      <c r="E196" s="6" t="s">
        <v>153</v>
      </c>
      <c r="F196" s="6">
        <v>109</v>
      </c>
      <c r="G196" s="6">
        <v>109</v>
      </c>
      <c r="H196" s="7" t="s">
        <v>208</v>
      </c>
      <c r="I196" s="6" t="s">
        <v>153</v>
      </c>
      <c r="O196" s="6">
        <v>14</v>
      </c>
      <c r="P196" s="13" t="str">
        <f t="shared" si="2"/>
        <v>CORDOBA</v>
      </c>
      <c r="Q196" s="6">
        <v>186</v>
      </c>
      <c r="R196" s="13" t="s">
        <v>5467</v>
      </c>
      <c r="Y196" t="str">
        <f>Tabla4[[#This Row],[Muni_Desc]]&amp;Tabla4[[#This Row],[Columna1]]</f>
        <v>EL FUERTECITOCORDOBA</v>
      </c>
      <c r="Z196">
        <v>2130</v>
      </c>
      <c r="AA196" t="s">
        <v>5873</v>
      </c>
      <c r="AB196">
        <v>4</v>
      </c>
      <c r="AC196" t="s">
        <v>1222</v>
      </c>
      <c r="AD196">
        <v>14</v>
      </c>
      <c r="AE196" t="s">
        <v>1192</v>
      </c>
      <c r="AG196">
        <v>18</v>
      </c>
      <c r="AH196" t="s">
        <v>7533</v>
      </c>
      <c r="AI196" t="str">
        <f>Tabla5[[#This Row],[Provincia]]&amp;Tabla5[[#This Row],[Depto]]</f>
        <v>1898</v>
      </c>
      <c r="AJ196">
        <v>98</v>
      </c>
      <c r="AK196" t="s">
        <v>1437</v>
      </c>
      <c r="AN196">
        <v>90</v>
      </c>
      <c r="AO196">
        <v>7</v>
      </c>
      <c r="AP196">
        <v>9606</v>
      </c>
      <c r="AQ196" t="s">
        <v>5189</v>
      </c>
    </row>
    <row r="197" spans="5:43" ht="45" x14ac:dyDescent="0.25">
      <c r="E197" s="6" t="s">
        <v>153</v>
      </c>
      <c r="F197" s="6">
        <v>109</v>
      </c>
      <c r="G197" s="6">
        <v>109000</v>
      </c>
      <c r="H197" s="7" t="s">
        <v>209</v>
      </c>
      <c r="I197" s="6" t="s">
        <v>153</v>
      </c>
      <c r="O197" s="6">
        <v>14</v>
      </c>
      <c r="P197" s="13" t="str">
        <f t="shared" ref="P197:P260" si="3">VLOOKUP(O197,$J$4:$L$29,3,FALSE)</f>
        <v>CORDOBA</v>
      </c>
      <c r="Q197" s="6">
        <v>187</v>
      </c>
      <c r="R197" s="13" t="s">
        <v>5468</v>
      </c>
      <c r="Y197" t="str">
        <f>Tabla4[[#This Row],[Muni_Desc]]&amp;Tabla4[[#This Row],[Columna1]]</f>
        <v>EL MANZANOCORDOBA</v>
      </c>
      <c r="Z197">
        <v>292</v>
      </c>
      <c r="AA197" t="s">
        <v>5571</v>
      </c>
      <c r="AB197">
        <v>4</v>
      </c>
      <c r="AC197" t="s">
        <v>1222</v>
      </c>
      <c r="AD197">
        <v>14</v>
      </c>
      <c r="AE197" t="s">
        <v>1192</v>
      </c>
      <c r="AG197">
        <v>18</v>
      </c>
      <c r="AH197" t="s">
        <v>7533</v>
      </c>
      <c r="AI197" t="str">
        <f>Tabla5[[#This Row],[Provincia]]&amp;Tabla5[[#This Row],[Depto]]</f>
        <v>18105</v>
      </c>
      <c r="AJ197">
        <v>105</v>
      </c>
      <c r="AK197" t="s">
        <v>1334</v>
      </c>
      <c r="AN197">
        <v>42</v>
      </c>
      <c r="AO197">
        <v>147</v>
      </c>
      <c r="AP197">
        <v>5463</v>
      </c>
      <c r="AQ197" t="s">
        <v>3851</v>
      </c>
    </row>
    <row r="198" spans="5:43" x14ac:dyDescent="0.25">
      <c r="E198" s="6" t="s">
        <v>153</v>
      </c>
      <c r="F198" s="6">
        <v>110</v>
      </c>
      <c r="G198" s="6">
        <v>110</v>
      </c>
      <c r="H198" s="7" t="s">
        <v>210</v>
      </c>
      <c r="I198" s="6" t="s">
        <v>153</v>
      </c>
      <c r="O198" s="6">
        <v>14</v>
      </c>
      <c r="P198" s="13" t="str">
        <f t="shared" si="3"/>
        <v>CORDOBA</v>
      </c>
      <c r="Q198" s="6">
        <v>188</v>
      </c>
      <c r="R198" s="13" t="s">
        <v>5469</v>
      </c>
      <c r="Y198" t="str">
        <f>Tabla4[[#This Row],[Muni_Desc]]&amp;Tabla4[[#This Row],[Columna1]]</f>
        <v>EL RASTREADORCORDOBA</v>
      </c>
      <c r="Z198">
        <v>293</v>
      </c>
      <c r="AA198" t="s">
        <v>5572</v>
      </c>
      <c r="AB198">
        <v>4</v>
      </c>
      <c r="AC198" t="s">
        <v>1222</v>
      </c>
      <c r="AD198">
        <v>14</v>
      </c>
      <c r="AE198" t="s">
        <v>1192</v>
      </c>
      <c r="AG198">
        <v>18</v>
      </c>
      <c r="AH198" t="s">
        <v>7533</v>
      </c>
      <c r="AI198" t="str">
        <f>Tabla5[[#This Row],[Provincia]]&amp;Tabla5[[#This Row],[Depto]]</f>
        <v>18112</v>
      </c>
      <c r="AJ198">
        <v>112</v>
      </c>
      <c r="AK198" t="s">
        <v>1438</v>
      </c>
      <c r="AN198">
        <v>46</v>
      </c>
      <c r="AO198">
        <v>7</v>
      </c>
      <c r="AP198">
        <v>5505</v>
      </c>
      <c r="AQ198" t="s">
        <v>1538</v>
      </c>
    </row>
    <row r="199" spans="5:43" x14ac:dyDescent="0.25">
      <c r="E199" s="6" t="s">
        <v>153</v>
      </c>
      <c r="F199" s="6">
        <v>110</v>
      </c>
      <c r="G199" s="6">
        <v>110100</v>
      </c>
      <c r="H199" s="7" t="s">
        <v>211</v>
      </c>
      <c r="I199" s="6" t="s">
        <v>153</v>
      </c>
      <c r="O199" s="6">
        <v>14</v>
      </c>
      <c r="P199" s="13" t="str">
        <f t="shared" si="3"/>
        <v>CORDOBA</v>
      </c>
      <c r="Q199" s="6">
        <v>189</v>
      </c>
      <c r="R199" s="13" t="s">
        <v>5470</v>
      </c>
      <c r="Y199" t="str">
        <f>Tabla4[[#This Row],[Muni_Desc]]&amp;Tabla4[[#This Row],[Columna1]]</f>
        <v>EL RODEOCORDOBA</v>
      </c>
      <c r="Z199">
        <v>294</v>
      </c>
      <c r="AA199" t="s">
        <v>5423</v>
      </c>
      <c r="AB199">
        <v>4</v>
      </c>
      <c r="AC199" t="s">
        <v>1222</v>
      </c>
      <c r="AD199">
        <v>14</v>
      </c>
      <c r="AE199" t="s">
        <v>1192</v>
      </c>
      <c r="AG199">
        <v>18</v>
      </c>
      <c r="AH199" t="s">
        <v>7533</v>
      </c>
      <c r="AI199" t="str">
        <f>Tabla5[[#This Row],[Provincia]]&amp;Tabla5[[#This Row],[Depto]]</f>
        <v>18119</v>
      </c>
      <c r="AJ199">
        <v>119</v>
      </c>
      <c r="AK199" t="s">
        <v>1439</v>
      </c>
      <c r="AN199">
        <v>82</v>
      </c>
      <c r="AO199">
        <v>70</v>
      </c>
      <c r="AP199">
        <v>8613</v>
      </c>
      <c r="AQ199" t="s">
        <v>4843</v>
      </c>
    </row>
    <row r="200" spans="5:43" x14ac:dyDescent="0.25">
      <c r="E200" s="6" t="s">
        <v>153</v>
      </c>
      <c r="F200" s="6">
        <v>110</v>
      </c>
      <c r="G200" s="6">
        <v>110211</v>
      </c>
      <c r="H200" s="7" t="s">
        <v>212</v>
      </c>
      <c r="I200" s="6" t="s">
        <v>153</v>
      </c>
      <c r="O200" s="6">
        <v>14</v>
      </c>
      <c r="P200" s="13" t="str">
        <f t="shared" si="3"/>
        <v>CORDOBA</v>
      </c>
      <c r="Q200" s="6">
        <v>190</v>
      </c>
      <c r="R200" s="13" t="s">
        <v>5471</v>
      </c>
      <c r="Y200" t="str">
        <f>Tabla4[[#This Row],[Muni_Desc]]&amp;Tabla4[[#This Row],[Columna1]]</f>
        <v>EL TIOCORDOBA</v>
      </c>
      <c r="Z200">
        <v>295</v>
      </c>
      <c r="AA200" t="s">
        <v>5573</v>
      </c>
      <c r="AB200">
        <v>4</v>
      </c>
      <c r="AC200" t="s">
        <v>1222</v>
      </c>
      <c r="AD200">
        <v>14</v>
      </c>
      <c r="AE200" t="s">
        <v>1192</v>
      </c>
      <c r="AG200">
        <v>18</v>
      </c>
      <c r="AH200" t="s">
        <v>7533</v>
      </c>
      <c r="AI200" t="str">
        <f>Tabla5[[#This Row],[Provincia]]&amp;Tabla5[[#This Row],[Depto]]</f>
        <v>18126</v>
      </c>
      <c r="AJ200">
        <v>126</v>
      </c>
      <c r="AK200" t="s">
        <v>1440</v>
      </c>
      <c r="AN200">
        <v>82</v>
      </c>
      <c r="AO200">
        <v>84</v>
      </c>
      <c r="AP200">
        <v>8648</v>
      </c>
      <c r="AQ200" t="s">
        <v>4873</v>
      </c>
    </row>
    <row r="201" spans="5:43" x14ac:dyDescent="0.25">
      <c r="E201" s="6" t="s">
        <v>153</v>
      </c>
      <c r="F201" s="6">
        <v>110</v>
      </c>
      <c r="G201" s="6">
        <v>110212</v>
      </c>
      <c r="H201" s="7" t="s">
        <v>213</v>
      </c>
      <c r="I201" s="6" t="s">
        <v>153</v>
      </c>
      <c r="O201" s="6">
        <v>14</v>
      </c>
      <c r="P201" s="13" t="str">
        <f t="shared" si="3"/>
        <v>CORDOBA</v>
      </c>
      <c r="Q201" s="6">
        <v>191</v>
      </c>
      <c r="R201" s="13" t="s">
        <v>5472</v>
      </c>
      <c r="Y201" t="str">
        <f>Tabla4[[#This Row],[Muni_Desc]]&amp;Tabla4[[#This Row],[Columna1]]</f>
        <v>EMBALSECORDOBA</v>
      </c>
      <c r="Z201">
        <v>297</v>
      </c>
      <c r="AA201" t="s">
        <v>5575</v>
      </c>
      <c r="AB201">
        <v>4</v>
      </c>
      <c r="AC201" t="s">
        <v>1222</v>
      </c>
      <c r="AD201">
        <v>14</v>
      </c>
      <c r="AE201" t="s">
        <v>1192</v>
      </c>
      <c r="AG201">
        <v>18</v>
      </c>
      <c r="AH201" t="s">
        <v>7533</v>
      </c>
      <c r="AI201" t="str">
        <f>Tabla5[[#This Row],[Provincia]]&amp;Tabla5[[#This Row],[Depto]]</f>
        <v>18133</v>
      </c>
      <c r="AJ201">
        <v>133</v>
      </c>
      <c r="AK201" t="s">
        <v>1441</v>
      </c>
      <c r="AN201">
        <v>6</v>
      </c>
      <c r="AO201">
        <v>231</v>
      </c>
      <c r="AP201">
        <v>970</v>
      </c>
      <c r="AQ201" t="s">
        <v>1900</v>
      </c>
    </row>
    <row r="202" spans="5:43" x14ac:dyDescent="0.25">
      <c r="E202" s="6" t="s">
        <v>153</v>
      </c>
      <c r="F202" s="6">
        <v>110</v>
      </c>
      <c r="G202" s="6">
        <v>110290</v>
      </c>
      <c r="H202" s="7" t="s">
        <v>214</v>
      </c>
      <c r="I202" s="6" t="s">
        <v>153</v>
      </c>
      <c r="O202" s="6">
        <v>14</v>
      </c>
      <c r="P202" s="13" t="str">
        <f t="shared" si="3"/>
        <v>CORDOBA</v>
      </c>
      <c r="Q202" s="6">
        <v>192</v>
      </c>
      <c r="R202" s="13" t="s">
        <v>5473</v>
      </c>
      <c r="Y202" t="str">
        <f>Tabla4[[#This Row],[Muni_Desc]]&amp;Tabla4[[#This Row],[Columna1]]</f>
        <v>ESQUINACORDOBA</v>
      </c>
      <c r="Z202">
        <v>298</v>
      </c>
      <c r="AA202" t="s">
        <v>5576</v>
      </c>
      <c r="AB202">
        <v>4</v>
      </c>
      <c r="AC202" t="s">
        <v>1222</v>
      </c>
      <c r="AD202">
        <v>14</v>
      </c>
      <c r="AE202" t="s">
        <v>1192</v>
      </c>
      <c r="AG202">
        <v>18</v>
      </c>
      <c r="AH202" t="s">
        <v>7533</v>
      </c>
      <c r="AI202" t="str">
        <f>Tabla5[[#This Row],[Provincia]]&amp;Tabla5[[#This Row],[Depto]]</f>
        <v>18140</v>
      </c>
      <c r="AJ202">
        <v>140</v>
      </c>
      <c r="AK202" t="s">
        <v>1442</v>
      </c>
      <c r="AN202">
        <v>90</v>
      </c>
      <c r="AO202">
        <v>21</v>
      </c>
      <c r="AP202">
        <v>9632</v>
      </c>
      <c r="AQ202" t="s">
        <v>5195</v>
      </c>
    </row>
    <row r="203" spans="5:43" x14ac:dyDescent="0.25">
      <c r="E203" s="6" t="s">
        <v>153</v>
      </c>
      <c r="F203" s="6">
        <v>110</v>
      </c>
      <c r="G203" s="6">
        <v>110300</v>
      </c>
      <c r="H203" s="7" t="s">
        <v>215</v>
      </c>
      <c r="I203" s="6" t="s">
        <v>153</v>
      </c>
      <c r="O203" s="6">
        <v>14</v>
      </c>
      <c r="P203" s="13" t="str">
        <f t="shared" si="3"/>
        <v>CORDOBA</v>
      </c>
      <c r="Q203" s="6">
        <v>193</v>
      </c>
      <c r="R203" s="13" t="s">
        <v>5474</v>
      </c>
      <c r="Y203" t="str">
        <f>Tabla4[[#This Row],[Muni_Desc]]&amp;Tabla4[[#This Row],[Columna1]]</f>
        <v>ESTACION GENERAL PAZCORDOBA</v>
      </c>
      <c r="Z203">
        <v>299</v>
      </c>
      <c r="AA203" t="s">
        <v>5577</v>
      </c>
      <c r="AB203">
        <v>4</v>
      </c>
      <c r="AC203" t="s">
        <v>1222</v>
      </c>
      <c r="AD203">
        <v>14</v>
      </c>
      <c r="AE203" t="s">
        <v>1192</v>
      </c>
      <c r="AG203">
        <v>18</v>
      </c>
      <c r="AH203" t="s">
        <v>7533</v>
      </c>
      <c r="AI203" t="str">
        <f>Tabla5[[#This Row],[Provincia]]&amp;Tabla5[[#This Row],[Depto]]</f>
        <v>18147</v>
      </c>
      <c r="AJ203">
        <v>147</v>
      </c>
      <c r="AK203" t="s">
        <v>1443</v>
      </c>
      <c r="AN203">
        <v>86</v>
      </c>
      <c r="AO203">
        <v>35</v>
      </c>
      <c r="AP203">
        <v>9141</v>
      </c>
      <c r="AQ203" t="s">
        <v>5045</v>
      </c>
    </row>
    <row r="204" spans="5:43" x14ac:dyDescent="0.25">
      <c r="E204" s="6" t="s">
        <v>153</v>
      </c>
      <c r="F204" s="6">
        <v>110</v>
      </c>
      <c r="G204" s="6">
        <v>110411</v>
      </c>
      <c r="H204" s="7" t="s">
        <v>216</v>
      </c>
      <c r="I204" s="6" t="s">
        <v>153</v>
      </c>
      <c r="O204" s="6">
        <v>14</v>
      </c>
      <c r="P204" s="13" t="str">
        <f t="shared" si="3"/>
        <v>CORDOBA</v>
      </c>
      <c r="Q204" s="6">
        <v>194</v>
      </c>
      <c r="R204" s="13" t="s">
        <v>5475</v>
      </c>
      <c r="Y204" t="str">
        <f>Tabla4[[#This Row],[Muni_Desc]]&amp;Tabla4[[#This Row],[Columna1]]</f>
        <v>ESTACION JUAREZ CELMANCORDOBA</v>
      </c>
      <c r="Z204">
        <v>300</v>
      </c>
      <c r="AA204" t="s">
        <v>5578</v>
      </c>
      <c r="AB204">
        <v>4</v>
      </c>
      <c r="AC204" t="s">
        <v>1222</v>
      </c>
      <c r="AD204">
        <v>14</v>
      </c>
      <c r="AE204" t="s">
        <v>1192</v>
      </c>
      <c r="AG204">
        <v>18</v>
      </c>
      <c r="AH204" t="s">
        <v>7533</v>
      </c>
      <c r="AI204" t="str">
        <f>Tabla5[[#This Row],[Provincia]]&amp;Tabla5[[#This Row],[Depto]]</f>
        <v>18154</v>
      </c>
      <c r="AJ204">
        <v>154</v>
      </c>
      <c r="AK204" t="s">
        <v>1370</v>
      </c>
      <c r="AN204">
        <v>6</v>
      </c>
      <c r="AO204">
        <v>483</v>
      </c>
      <c r="AP204">
        <v>1341</v>
      </c>
      <c r="AQ204" t="s">
        <v>2179</v>
      </c>
    </row>
    <row r="205" spans="5:43" x14ac:dyDescent="0.25">
      <c r="E205" s="6" t="s">
        <v>153</v>
      </c>
      <c r="F205" s="6">
        <v>110</v>
      </c>
      <c r="G205" s="6">
        <v>110412</v>
      </c>
      <c r="H205" s="7" t="s">
        <v>217</v>
      </c>
      <c r="I205" s="6" t="s">
        <v>153</v>
      </c>
      <c r="O205" s="6">
        <v>14</v>
      </c>
      <c r="P205" s="13" t="str">
        <f t="shared" si="3"/>
        <v>CORDOBA</v>
      </c>
      <c r="Q205" s="6">
        <v>195</v>
      </c>
      <c r="R205" s="13" t="s">
        <v>5476</v>
      </c>
      <c r="Y205" t="str">
        <f>Tabla4[[#This Row],[Muni_Desc]]&amp;Tabla4[[#This Row],[Columna1]]</f>
        <v>ESTANCIA DE GUADALUPECORDOBA</v>
      </c>
      <c r="Z205">
        <v>301</v>
      </c>
      <c r="AA205" t="s">
        <v>5579</v>
      </c>
      <c r="AB205">
        <v>4</v>
      </c>
      <c r="AC205" t="s">
        <v>1222</v>
      </c>
      <c r="AD205">
        <v>14</v>
      </c>
      <c r="AE205" t="s">
        <v>1192</v>
      </c>
      <c r="AG205">
        <v>18</v>
      </c>
      <c r="AH205" t="s">
        <v>7533</v>
      </c>
      <c r="AI205" t="str">
        <f>Tabla5[[#This Row],[Provincia]]&amp;Tabla5[[#This Row],[Depto]]</f>
        <v>18161</v>
      </c>
      <c r="AJ205">
        <v>161</v>
      </c>
      <c r="AK205" t="s">
        <v>1444</v>
      </c>
      <c r="AN205">
        <v>6</v>
      </c>
      <c r="AO205">
        <v>476</v>
      </c>
      <c r="AP205">
        <v>1329</v>
      </c>
      <c r="AQ205" t="s">
        <v>2171</v>
      </c>
    </row>
    <row r="206" spans="5:43" x14ac:dyDescent="0.25">
      <c r="E206" s="6" t="s">
        <v>153</v>
      </c>
      <c r="F206" s="6">
        <v>110</v>
      </c>
      <c r="G206" s="6">
        <v>110420</v>
      </c>
      <c r="H206" s="7" t="s">
        <v>218</v>
      </c>
      <c r="I206" s="6" t="s">
        <v>153</v>
      </c>
      <c r="O206" s="6">
        <v>14</v>
      </c>
      <c r="P206" s="13" t="str">
        <f t="shared" si="3"/>
        <v>CORDOBA</v>
      </c>
      <c r="Q206" s="6">
        <v>196</v>
      </c>
      <c r="R206" s="13" t="s">
        <v>5284</v>
      </c>
      <c r="Y206" t="str">
        <f>Tabla4[[#This Row],[Muni_Desc]]&amp;Tabla4[[#This Row],[Columna1]]</f>
        <v>ESTANCIA VIEJACORDOBA</v>
      </c>
      <c r="Z206">
        <v>302</v>
      </c>
      <c r="AA206" t="s">
        <v>5580</v>
      </c>
      <c r="AB206">
        <v>4</v>
      </c>
      <c r="AC206" t="s">
        <v>1222</v>
      </c>
      <c r="AD206">
        <v>14</v>
      </c>
      <c r="AE206" t="s">
        <v>1192</v>
      </c>
      <c r="AG206">
        <v>18</v>
      </c>
      <c r="AH206" t="s">
        <v>7533</v>
      </c>
      <c r="AI206" t="str">
        <f>Tabla5[[#This Row],[Provincia]]&amp;Tabla5[[#This Row],[Depto]]</f>
        <v>18168</v>
      </c>
      <c r="AJ206">
        <v>168</v>
      </c>
      <c r="AK206" t="s">
        <v>1445</v>
      </c>
      <c r="AN206">
        <v>82</v>
      </c>
      <c r="AO206">
        <v>14</v>
      </c>
      <c r="AP206">
        <v>8414</v>
      </c>
      <c r="AQ206" t="s">
        <v>4666</v>
      </c>
    </row>
    <row r="207" spans="5:43" x14ac:dyDescent="0.25">
      <c r="E207" s="6" t="s">
        <v>153</v>
      </c>
      <c r="F207" s="6">
        <v>110</v>
      </c>
      <c r="G207" s="6">
        <v>110491</v>
      </c>
      <c r="H207" s="7" t="s">
        <v>219</v>
      </c>
      <c r="I207" s="6" t="s">
        <v>153</v>
      </c>
      <c r="O207" s="6">
        <v>14</v>
      </c>
      <c r="P207" s="13" t="str">
        <f t="shared" si="3"/>
        <v>CORDOBA</v>
      </c>
      <c r="Q207" s="6">
        <v>197</v>
      </c>
      <c r="R207" s="13" t="s">
        <v>5477</v>
      </c>
      <c r="Y207" t="str">
        <f>Tabla4[[#This Row],[Muni_Desc]]&amp;Tabla4[[#This Row],[Columna1]]</f>
        <v>EUFRASIO LOZACORDOBA</v>
      </c>
      <c r="Z207">
        <v>304</v>
      </c>
      <c r="AA207" t="s">
        <v>5582</v>
      </c>
      <c r="AB207">
        <v>4</v>
      </c>
      <c r="AC207" t="s">
        <v>1222</v>
      </c>
      <c r="AD207">
        <v>14</v>
      </c>
      <c r="AE207" t="s">
        <v>1192</v>
      </c>
      <c r="AG207">
        <v>18</v>
      </c>
      <c r="AH207" t="s">
        <v>7533</v>
      </c>
      <c r="AI207" t="str">
        <f>Tabla5[[#This Row],[Provincia]]&amp;Tabla5[[#This Row],[Depto]]</f>
        <v>18175</v>
      </c>
      <c r="AJ207">
        <v>175</v>
      </c>
      <c r="AK207" t="s">
        <v>1446</v>
      </c>
      <c r="AN207">
        <v>86</v>
      </c>
      <c r="AO207">
        <v>7</v>
      </c>
      <c r="AP207">
        <v>9104</v>
      </c>
      <c r="AQ207" t="s">
        <v>5027</v>
      </c>
    </row>
    <row r="208" spans="5:43" ht="45" x14ac:dyDescent="0.25">
      <c r="E208" s="6" t="s">
        <v>153</v>
      </c>
      <c r="F208" s="6">
        <v>110</v>
      </c>
      <c r="G208" s="6">
        <v>110492</v>
      </c>
      <c r="H208" s="7" t="s">
        <v>220</v>
      </c>
      <c r="I208" s="6" t="s">
        <v>153</v>
      </c>
      <c r="O208" s="6">
        <v>14</v>
      </c>
      <c r="P208" s="13" t="str">
        <f t="shared" si="3"/>
        <v>CORDOBA</v>
      </c>
      <c r="Q208" s="6">
        <v>198</v>
      </c>
      <c r="R208" s="13" t="s">
        <v>5478</v>
      </c>
      <c r="Y208" t="str">
        <f>Tabla4[[#This Row],[Muni_Desc]]&amp;Tabla4[[#This Row],[Columna1]]</f>
        <v>FALDA DEL CARMENCORDOBA</v>
      </c>
      <c r="Z208">
        <v>305</v>
      </c>
      <c r="AA208" t="s">
        <v>5583</v>
      </c>
      <c r="AB208">
        <v>4</v>
      </c>
      <c r="AC208" t="s">
        <v>1222</v>
      </c>
      <c r="AD208">
        <v>14</v>
      </c>
      <c r="AE208" t="s">
        <v>1192</v>
      </c>
      <c r="AG208">
        <v>22</v>
      </c>
      <c r="AH208" t="s">
        <v>7534</v>
      </c>
      <c r="AI208" t="str">
        <f>Tabla5[[#This Row],[Provincia]]&amp;Tabla5[[#This Row],[Depto]]</f>
        <v>227</v>
      </c>
      <c r="AJ208">
        <v>7</v>
      </c>
      <c r="AK208" t="s">
        <v>1257</v>
      </c>
      <c r="AN208">
        <v>6</v>
      </c>
      <c r="AO208">
        <v>882</v>
      </c>
      <c r="AP208">
        <v>1894</v>
      </c>
      <c r="AQ208" t="s">
        <v>2563</v>
      </c>
    </row>
    <row r="209" spans="5:43" x14ac:dyDescent="0.25">
      <c r="E209" s="6" t="s">
        <v>153</v>
      </c>
      <c r="F209" s="6">
        <v>120</v>
      </c>
      <c r="G209" s="6">
        <v>120</v>
      </c>
      <c r="H209" s="7" t="s">
        <v>221</v>
      </c>
      <c r="I209" s="6" t="s">
        <v>153</v>
      </c>
      <c r="O209" s="6">
        <v>14</v>
      </c>
      <c r="P209" s="13" t="str">
        <f t="shared" si="3"/>
        <v>CORDOBA</v>
      </c>
      <c r="Q209" s="6">
        <v>199</v>
      </c>
      <c r="R209" s="13" t="s">
        <v>5479</v>
      </c>
      <c r="Y209" t="str">
        <f>Tabla4[[#This Row],[Muni_Desc]]&amp;Tabla4[[#This Row],[Columna1]]</f>
        <v>FREYRECORDOBA</v>
      </c>
      <c r="Z209">
        <v>306</v>
      </c>
      <c r="AA209" t="s">
        <v>5584</v>
      </c>
      <c r="AB209">
        <v>4</v>
      </c>
      <c r="AC209" t="s">
        <v>1222</v>
      </c>
      <c r="AD209">
        <v>14</v>
      </c>
      <c r="AE209" t="s">
        <v>1192</v>
      </c>
      <c r="AG209">
        <v>22</v>
      </c>
      <c r="AH209" t="s">
        <v>7534</v>
      </c>
      <c r="AI209" t="str">
        <f>Tabla5[[#This Row],[Provincia]]&amp;Tabla5[[#This Row],[Depto]]</f>
        <v>2214</v>
      </c>
      <c r="AJ209">
        <v>14</v>
      </c>
      <c r="AK209" t="s">
        <v>1447</v>
      </c>
      <c r="AN209">
        <v>14</v>
      </c>
      <c r="AO209">
        <v>63</v>
      </c>
      <c r="AP209">
        <v>2997</v>
      </c>
      <c r="AQ209" t="s">
        <v>2892</v>
      </c>
    </row>
    <row r="210" spans="5:43" x14ac:dyDescent="0.25">
      <c r="E210" s="6" t="s">
        <v>153</v>
      </c>
      <c r="F210" s="6">
        <v>120</v>
      </c>
      <c r="G210" s="6">
        <v>120010</v>
      </c>
      <c r="H210" s="7" t="s">
        <v>222</v>
      </c>
      <c r="I210" s="6" t="s">
        <v>153</v>
      </c>
      <c r="O210" s="6">
        <v>14</v>
      </c>
      <c r="P210" s="13" t="str">
        <f t="shared" si="3"/>
        <v>CORDOBA</v>
      </c>
      <c r="Q210" s="6">
        <v>200</v>
      </c>
      <c r="R210" s="13" t="s">
        <v>5480</v>
      </c>
      <c r="Y210" t="str">
        <f>Tabla4[[#This Row],[Muni_Desc]]&amp;Tabla4[[#This Row],[Columna1]]</f>
        <v>GENERAL FOTHERINGHAMCORDOBA</v>
      </c>
      <c r="Z210">
        <v>310</v>
      </c>
      <c r="AA210" t="s">
        <v>5588</v>
      </c>
      <c r="AB210">
        <v>4</v>
      </c>
      <c r="AC210" t="s">
        <v>1222</v>
      </c>
      <c r="AD210">
        <v>14</v>
      </c>
      <c r="AE210" t="s">
        <v>1192</v>
      </c>
      <c r="AG210">
        <v>22</v>
      </c>
      <c r="AH210" t="s">
        <v>7534</v>
      </c>
      <c r="AI210" t="str">
        <f>Tabla5[[#This Row],[Provincia]]&amp;Tabla5[[#This Row],[Depto]]</f>
        <v>2221</v>
      </c>
      <c r="AJ210">
        <v>21</v>
      </c>
      <c r="AK210" t="s">
        <v>1278</v>
      </c>
      <c r="AN210">
        <v>6</v>
      </c>
      <c r="AO210">
        <v>203</v>
      </c>
      <c r="AP210">
        <v>9761</v>
      </c>
      <c r="AQ210" t="s">
        <v>1869</v>
      </c>
    </row>
    <row r="211" spans="5:43" x14ac:dyDescent="0.25">
      <c r="E211" s="6" t="s">
        <v>153</v>
      </c>
      <c r="F211" s="6">
        <v>120</v>
      </c>
      <c r="G211" s="6">
        <v>120091</v>
      </c>
      <c r="H211" s="7" t="s">
        <v>223</v>
      </c>
      <c r="I211" s="6" t="s">
        <v>153</v>
      </c>
      <c r="O211" s="6">
        <v>14</v>
      </c>
      <c r="P211" s="13" t="str">
        <f t="shared" si="3"/>
        <v>CORDOBA</v>
      </c>
      <c r="Q211" s="6">
        <v>201</v>
      </c>
      <c r="R211" s="13" t="s">
        <v>5481</v>
      </c>
      <c r="Y211" t="str">
        <f>Tabla4[[#This Row],[Muni_Desc]]&amp;Tabla4[[#This Row],[Columna1]]</f>
        <v>GUANACO MUERTOCORDOBA</v>
      </c>
      <c r="Z211">
        <v>313</v>
      </c>
      <c r="AA211" t="s">
        <v>5591</v>
      </c>
      <c r="AB211">
        <v>4</v>
      </c>
      <c r="AC211" t="s">
        <v>1222</v>
      </c>
      <c r="AD211">
        <v>14</v>
      </c>
      <c r="AE211" t="s">
        <v>1192</v>
      </c>
      <c r="AG211">
        <v>22</v>
      </c>
      <c r="AH211" t="s">
        <v>7534</v>
      </c>
      <c r="AI211" t="str">
        <f>Tabla5[[#This Row],[Provincia]]&amp;Tabla5[[#This Row],[Depto]]</f>
        <v>2228</v>
      </c>
      <c r="AJ211">
        <v>28</v>
      </c>
      <c r="AK211" t="s">
        <v>1448</v>
      </c>
      <c r="AN211">
        <v>6</v>
      </c>
      <c r="AO211">
        <v>49</v>
      </c>
      <c r="AP211">
        <v>719</v>
      </c>
      <c r="AQ211" t="s">
        <v>1727</v>
      </c>
    </row>
    <row r="212" spans="5:43" x14ac:dyDescent="0.25">
      <c r="E212" s="6" t="s">
        <v>153</v>
      </c>
      <c r="F212" s="6">
        <v>120</v>
      </c>
      <c r="G212" s="6">
        <v>120099</v>
      </c>
      <c r="H212" s="7" t="s">
        <v>224</v>
      </c>
      <c r="I212" s="6" t="s">
        <v>153</v>
      </c>
      <c r="O212" s="6">
        <v>14</v>
      </c>
      <c r="P212" s="13" t="str">
        <f t="shared" si="3"/>
        <v>CORDOBA</v>
      </c>
      <c r="Q212" s="6">
        <v>202</v>
      </c>
      <c r="R212" s="13" t="s">
        <v>5482</v>
      </c>
      <c r="Y212" t="str">
        <f>Tabla4[[#This Row],[Muni_Desc]]&amp;Tabla4[[#This Row],[Columna1]]</f>
        <v>GUASAPAMPACORDOBA</v>
      </c>
      <c r="Z212">
        <v>314</v>
      </c>
      <c r="AA212" t="s">
        <v>5592</v>
      </c>
      <c r="AB212">
        <v>4</v>
      </c>
      <c r="AC212" t="s">
        <v>1222</v>
      </c>
      <c r="AD212">
        <v>14</v>
      </c>
      <c r="AE212" t="s">
        <v>1192</v>
      </c>
      <c r="AG212">
        <v>22</v>
      </c>
      <c r="AH212" t="s">
        <v>7534</v>
      </c>
      <c r="AI212" t="str">
        <f>Tabla5[[#This Row],[Provincia]]&amp;Tabla5[[#This Row],[Depto]]</f>
        <v>2235</v>
      </c>
      <c r="AJ212">
        <v>35</v>
      </c>
      <c r="AK212" t="s">
        <v>1449</v>
      </c>
      <c r="AN212">
        <v>54</v>
      </c>
      <c r="AO212">
        <v>14</v>
      </c>
      <c r="AP212">
        <v>6415</v>
      </c>
      <c r="AQ212" t="s">
        <v>4110</v>
      </c>
    </row>
    <row r="213" spans="5:43" x14ac:dyDescent="0.25">
      <c r="E213" s="6" t="s">
        <v>153</v>
      </c>
      <c r="F213" s="6">
        <v>131</v>
      </c>
      <c r="G213" s="6">
        <v>131</v>
      </c>
      <c r="H213" s="7" t="s">
        <v>225</v>
      </c>
      <c r="I213" s="6" t="s">
        <v>153</v>
      </c>
      <c r="O213" s="6">
        <v>14</v>
      </c>
      <c r="P213" s="13" t="str">
        <f t="shared" si="3"/>
        <v>CORDOBA</v>
      </c>
      <c r="Q213" s="6">
        <v>203</v>
      </c>
      <c r="R213" s="13" t="s">
        <v>5483</v>
      </c>
      <c r="Y213" t="str">
        <f>Tabla4[[#This Row],[Muni_Desc]]&amp;Tabla4[[#This Row],[Columna1]]</f>
        <v>GUTEMBERGCORDOBA</v>
      </c>
      <c r="Z213">
        <v>316</v>
      </c>
      <c r="AA213" t="s">
        <v>5594</v>
      </c>
      <c r="AB213">
        <v>4</v>
      </c>
      <c r="AC213" t="s">
        <v>1222</v>
      </c>
      <c r="AD213">
        <v>14</v>
      </c>
      <c r="AE213" t="s">
        <v>1192</v>
      </c>
      <c r="AG213">
        <v>22</v>
      </c>
      <c r="AH213" t="s">
        <v>7534</v>
      </c>
      <c r="AI213" t="str">
        <f>Tabla5[[#This Row],[Provincia]]&amp;Tabla5[[#This Row],[Depto]]</f>
        <v>2239</v>
      </c>
      <c r="AJ213">
        <v>39</v>
      </c>
      <c r="AK213" t="s">
        <v>1450</v>
      </c>
      <c r="AN213">
        <v>74</v>
      </c>
      <c r="AO213">
        <v>42</v>
      </c>
      <c r="AP213">
        <v>7962</v>
      </c>
      <c r="AQ213" t="s">
        <v>4591</v>
      </c>
    </row>
    <row r="214" spans="5:43" ht="22.5" x14ac:dyDescent="0.25">
      <c r="E214" s="6" t="s">
        <v>153</v>
      </c>
      <c r="F214" s="6">
        <v>131</v>
      </c>
      <c r="G214" s="6">
        <v>131110</v>
      </c>
      <c r="H214" s="7" t="s">
        <v>226</v>
      </c>
      <c r="I214" s="6" t="s">
        <v>153</v>
      </c>
      <c r="O214" s="6">
        <v>14</v>
      </c>
      <c r="P214" s="13" t="str">
        <f t="shared" si="3"/>
        <v>CORDOBA</v>
      </c>
      <c r="Q214" s="6">
        <v>204</v>
      </c>
      <c r="R214" s="13" t="s">
        <v>5484</v>
      </c>
      <c r="Y214" t="str">
        <f>Tabla4[[#This Row],[Muni_Desc]]&amp;Tabla4[[#This Row],[Columna1]]</f>
        <v>HERNANDOCORDOBA</v>
      </c>
      <c r="Z214">
        <v>317</v>
      </c>
      <c r="AA214" t="s">
        <v>5595</v>
      </c>
      <c r="AB214">
        <v>4</v>
      </c>
      <c r="AC214" t="s">
        <v>1222</v>
      </c>
      <c r="AD214">
        <v>14</v>
      </c>
      <c r="AE214" t="s">
        <v>1192</v>
      </c>
      <c r="AG214">
        <v>22</v>
      </c>
      <c r="AH214" t="s">
        <v>7534</v>
      </c>
      <c r="AI214" t="str">
        <f>Tabla5[[#This Row],[Provincia]]&amp;Tabla5[[#This Row],[Depto]]</f>
        <v>2242</v>
      </c>
      <c r="AJ214">
        <v>42</v>
      </c>
      <c r="AK214" t="s">
        <v>1451</v>
      </c>
      <c r="AN214">
        <v>82</v>
      </c>
      <c r="AO214">
        <v>84</v>
      </c>
      <c r="AP214">
        <v>8654</v>
      </c>
      <c r="AQ214" t="s">
        <v>4878</v>
      </c>
    </row>
    <row r="215" spans="5:43" x14ac:dyDescent="0.25">
      <c r="E215" s="6" t="s">
        <v>153</v>
      </c>
      <c r="F215" s="6">
        <v>131</v>
      </c>
      <c r="G215" s="6">
        <v>131120</v>
      </c>
      <c r="H215" s="7" t="s">
        <v>227</v>
      </c>
      <c r="I215" s="6" t="s">
        <v>153</v>
      </c>
      <c r="O215" s="6">
        <v>14</v>
      </c>
      <c r="P215" s="13" t="str">
        <f t="shared" si="3"/>
        <v>CORDOBA</v>
      </c>
      <c r="Q215" s="6">
        <v>205</v>
      </c>
      <c r="R215" s="13" t="s">
        <v>5485</v>
      </c>
      <c r="Y215" t="str">
        <f>Tabla4[[#This Row],[Muni_Desc]]&amp;Tabla4[[#This Row],[Columna1]]</f>
        <v>HUERTA GRANDECORDOBA</v>
      </c>
      <c r="Z215">
        <v>319</v>
      </c>
      <c r="AA215" t="s">
        <v>5597</v>
      </c>
      <c r="AB215">
        <v>4</v>
      </c>
      <c r="AC215" t="s">
        <v>1222</v>
      </c>
      <c r="AD215">
        <v>14</v>
      </c>
      <c r="AE215" t="s">
        <v>1192</v>
      </c>
      <c r="AG215">
        <v>22</v>
      </c>
      <c r="AH215" t="s">
        <v>7534</v>
      </c>
      <c r="AI215" t="str">
        <f>Tabla5[[#This Row],[Provincia]]&amp;Tabla5[[#This Row],[Depto]]</f>
        <v>2249</v>
      </c>
      <c r="AJ215">
        <v>49</v>
      </c>
      <c r="AK215" t="s">
        <v>1298</v>
      </c>
      <c r="AN215">
        <v>82</v>
      </c>
      <c r="AO215">
        <v>7</v>
      </c>
      <c r="AP215">
        <v>8404</v>
      </c>
      <c r="AQ215" t="s">
        <v>4659</v>
      </c>
    </row>
    <row r="216" spans="5:43" x14ac:dyDescent="0.25">
      <c r="E216" s="6" t="s">
        <v>153</v>
      </c>
      <c r="F216" s="6">
        <v>131</v>
      </c>
      <c r="G216" s="6">
        <v>131131</v>
      </c>
      <c r="H216" s="7" t="s">
        <v>228</v>
      </c>
      <c r="I216" s="6" t="s">
        <v>153</v>
      </c>
      <c r="O216" s="6">
        <v>14</v>
      </c>
      <c r="P216" s="13" t="str">
        <f t="shared" si="3"/>
        <v>CORDOBA</v>
      </c>
      <c r="Q216" s="6">
        <v>206</v>
      </c>
      <c r="R216" s="13" t="s">
        <v>5486</v>
      </c>
      <c r="Y216" t="str">
        <f>Tabla4[[#This Row],[Muni_Desc]]&amp;Tabla4[[#This Row],[Columna1]]</f>
        <v>IMPIRACORDOBA</v>
      </c>
      <c r="Z216">
        <v>322</v>
      </c>
      <c r="AA216" t="s">
        <v>5600</v>
      </c>
      <c r="AB216">
        <v>4</v>
      </c>
      <c r="AC216" t="s">
        <v>1222</v>
      </c>
      <c r="AD216">
        <v>14</v>
      </c>
      <c r="AE216" t="s">
        <v>1192</v>
      </c>
      <c r="AG216">
        <v>22</v>
      </c>
      <c r="AH216" t="s">
        <v>7534</v>
      </c>
      <c r="AI216" t="str">
        <f>Tabla5[[#This Row],[Provincia]]&amp;Tabla5[[#This Row],[Depto]]</f>
        <v>2256</v>
      </c>
      <c r="AJ216">
        <v>56</v>
      </c>
      <c r="AK216" t="s">
        <v>1452</v>
      </c>
      <c r="AN216">
        <v>82</v>
      </c>
      <c r="AO216">
        <v>105</v>
      </c>
      <c r="AP216">
        <v>8716</v>
      </c>
      <c r="AQ216" t="s">
        <v>4937</v>
      </c>
    </row>
    <row r="217" spans="5:43" x14ac:dyDescent="0.25">
      <c r="E217" s="6" t="s">
        <v>153</v>
      </c>
      <c r="F217" s="6">
        <v>131</v>
      </c>
      <c r="G217" s="6">
        <v>131132</v>
      </c>
      <c r="H217" s="7" t="s">
        <v>229</v>
      </c>
      <c r="I217" s="6" t="s">
        <v>153</v>
      </c>
      <c r="O217" s="6">
        <v>14</v>
      </c>
      <c r="P217" s="13" t="str">
        <f t="shared" si="3"/>
        <v>CORDOBA</v>
      </c>
      <c r="Q217" s="6">
        <v>207</v>
      </c>
      <c r="R217" s="13" t="s">
        <v>5487</v>
      </c>
      <c r="Y217" t="str">
        <f>Tabla4[[#This Row],[Muni_Desc]]&amp;Tabla4[[#This Row],[Columna1]]</f>
        <v>JAMES CRAIKCORDOBA</v>
      </c>
      <c r="Z217">
        <v>326</v>
      </c>
      <c r="AA217" t="s">
        <v>5604</v>
      </c>
      <c r="AB217">
        <v>4</v>
      </c>
      <c r="AC217" t="s">
        <v>1222</v>
      </c>
      <c r="AD217">
        <v>14</v>
      </c>
      <c r="AE217" t="s">
        <v>1192</v>
      </c>
      <c r="AG217">
        <v>22</v>
      </c>
      <c r="AH217" t="s">
        <v>7534</v>
      </c>
      <c r="AI217" t="str">
        <f>Tabla5[[#This Row],[Provincia]]&amp;Tabla5[[#This Row],[Depto]]</f>
        <v>2263</v>
      </c>
      <c r="AJ217">
        <v>63</v>
      </c>
      <c r="AK217" t="s">
        <v>1453</v>
      </c>
      <c r="AN217">
        <v>86</v>
      </c>
      <c r="AO217">
        <v>189</v>
      </c>
      <c r="AP217">
        <v>9390</v>
      </c>
      <c r="AQ217" t="s">
        <v>5181</v>
      </c>
    </row>
    <row r="218" spans="5:43" x14ac:dyDescent="0.25">
      <c r="E218" s="6" t="s">
        <v>153</v>
      </c>
      <c r="F218" s="6">
        <v>131</v>
      </c>
      <c r="G218" s="6">
        <v>131139</v>
      </c>
      <c r="H218" s="7" t="s">
        <v>230</v>
      </c>
      <c r="I218" s="6" t="s">
        <v>153</v>
      </c>
      <c r="O218" s="6">
        <v>14</v>
      </c>
      <c r="P218" s="13" t="str">
        <f t="shared" si="3"/>
        <v>CORDOBA</v>
      </c>
      <c r="Q218" s="6">
        <v>208</v>
      </c>
      <c r="R218" s="13" t="s">
        <v>5488</v>
      </c>
      <c r="Y218" t="str">
        <f>Tabla4[[#This Row],[Muni_Desc]]&amp;Tabla4[[#This Row],[Columna1]]</f>
        <v>JESUS MARIACORDOBA</v>
      </c>
      <c r="Z218">
        <v>327</v>
      </c>
      <c r="AA218" t="s">
        <v>5605</v>
      </c>
      <c r="AB218">
        <v>4</v>
      </c>
      <c r="AC218" t="s">
        <v>1222</v>
      </c>
      <c r="AD218">
        <v>14</v>
      </c>
      <c r="AE218" t="s">
        <v>1192</v>
      </c>
      <c r="AG218">
        <v>22</v>
      </c>
      <c r="AH218" t="s">
        <v>7534</v>
      </c>
      <c r="AI218" t="str">
        <f>Tabla5[[#This Row],[Provincia]]&amp;Tabla5[[#This Row],[Depto]]</f>
        <v>2270</v>
      </c>
      <c r="AJ218">
        <v>70</v>
      </c>
      <c r="AK218" t="s">
        <v>1454</v>
      </c>
      <c r="AN218">
        <v>6</v>
      </c>
      <c r="AO218">
        <v>77</v>
      </c>
      <c r="AP218">
        <v>757</v>
      </c>
      <c r="AQ218" t="s">
        <v>1749</v>
      </c>
    </row>
    <row r="219" spans="5:43" ht="22.5" x14ac:dyDescent="0.25">
      <c r="E219" s="6" t="s">
        <v>153</v>
      </c>
      <c r="F219" s="6">
        <v>131</v>
      </c>
      <c r="G219" s="6">
        <v>131201</v>
      </c>
      <c r="H219" s="7" t="s">
        <v>231</v>
      </c>
      <c r="I219" s="6" t="s">
        <v>153</v>
      </c>
      <c r="O219" s="6">
        <v>14</v>
      </c>
      <c r="P219" s="13" t="str">
        <f t="shared" si="3"/>
        <v>CORDOBA</v>
      </c>
      <c r="Q219" s="6">
        <v>209</v>
      </c>
      <c r="R219" s="13" t="s">
        <v>5489</v>
      </c>
      <c r="Y219" t="str">
        <f>Tabla4[[#This Row],[Muni_Desc]]&amp;Tabla4[[#This Row],[Columna1]]</f>
        <v>KILOMETRO 658CORDOBA</v>
      </c>
      <c r="Z219">
        <v>330</v>
      </c>
      <c r="AA219" t="s">
        <v>5608</v>
      </c>
      <c r="AB219">
        <v>4</v>
      </c>
      <c r="AC219" t="s">
        <v>1222</v>
      </c>
      <c r="AD219">
        <v>14</v>
      </c>
      <c r="AE219" t="s">
        <v>1192</v>
      </c>
      <c r="AG219">
        <v>22</v>
      </c>
      <c r="AH219" t="s">
        <v>7534</v>
      </c>
      <c r="AI219" t="str">
        <f>Tabla5[[#This Row],[Provincia]]&amp;Tabla5[[#This Row],[Depto]]</f>
        <v>2277</v>
      </c>
      <c r="AJ219">
        <v>77</v>
      </c>
      <c r="AK219" t="s">
        <v>1455</v>
      </c>
      <c r="AN219">
        <v>6</v>
      </c>
      <c r="AO219">
        <v>301</v>
      </c>
      <c r="AP219">
        <v>1061</v>
      </c>
      <c r="AQ219" t="s">
        <v>1965</v>
      </c>
    </row>
    <row r="220" spans="5:43" ht="22.5" x14ac:dyDescent="0.25">
      <c r="E220" s="6" t="s">
        <v>153</v>
      </c>
      <c r="F220" s="6">
        <v>131</v>
      </c>
      <c r="G220" s="6">
        <v>131202</v>
      </c>
      <c r="H220" s="7" t="s">
        <v>232</v>
      </c>
      <c r="I220" s="6" t="s">
        <v>153</v>
      </c>
      <c r="O220" s="6">
        <v>14</v>
      </c>
      <c r="P220" s="13" t="str">
        <f t="shared" si="3"/>
        <v>CORDOBA</v>
      </c>
      <c r="Q220" s="6">
        <v>210</v>
      </c>
      <c r="R220" s="13" t="s">
        <v>5490</v>
      </c>
      <c r="Y220" t="str">
        <f>Tabla4[[#This Row],[Muni_Desc]]&amp;Tabla4[[#This Row],[Columna1]]</f>
        <v>LA BATEACORDOBA</v>
      </c>
      <c r="Z220">
        <v>331</v>
      </c>
      <c r="AA220" t="s">
        <v>5609</v>
      </c>
      <c r="AB220">
        <v>4</v>
      </c>
      <c r="AC220" t="s">
        <v>1222</v>
      </c>
      <c r="AD220">
        <v>14</v>
      </c>
      <c r="AE220" t="s">
        <v>1192</v>
      </c>
      <c r="AG220">
        <v>22</v>
      </c>
      <c r="AH220" t="s">
        <v>7534</v>
      </c>
      <c r="AI220" t="str">
        <f>Tabla5[[#This Row],[Provincia]]&amp;Tabla5[[#This Row],[Depto]]</f>
        <v>2284</v>
      </c>
      <c r="AJ220">
        <v>84</v>
      </c>
      <c r="AK220" t="s">
        <v>1456</v>
      </c>
      <c r="AN220">
        <v>58</v>
      </c>
      <c r="AO220">
        <v>42</v>
      </c>
      <c r="AP220">
        <v>6728</v>
      </c>
      <c r="AQ220" t="s">
        <v>3104</v>
      </c>
    </row>
    <row r="221" spans="5:43" ht="22.5" x14ac:dyDescent="0.25">
      <c r="E221" s="6" t="s">
        <v>153</v>
      </c>
      <c r="F221" s="6">
        <v>131</v>
      </c>
      <c r="G221" s="6">
        <v>131209</v>
      </c>
      <c r="H221" s="7" t="s">
        <v>233</v>
      </c>
      <c r="I221" s="6" t="s">
        <v>153</v>
      </c>
      <c r="O221" s="6">
        <v>14</v>
      </c>
      <c r="P221" s="13" t="str">
        <f t="shared" si="3"/>
        <v>CORDOBA</v>
      </c>
      <c r="Q221" s="6">
        <v>211</v>
      </c>
      <c r="R221" s="13" t="s">
        <v>5491</v>
      </c>
      <c r="Y221" t="str">
        <f>Tabla4[[#This Row],[Muni_Desc]]&amp;Tabla4[[#This Row],[Columna1]]</f>
        <v>LA CALERACORDOBA</v>
      </c>
      <c r="Z221">
        <v>332</v>
      </c>
      <c r="AA221" t="s">
        <v>5610</v>
      </c>
      <c r="AB221">
        <v>4</v>
      </c>
      <c r="AC221" t="s">
        <v>1222</v>
      </c>
      <c r="AD221">
        <v>14</v>
      </c>
      <c r="AE221" t="s">
        <v>1192</v>
      </c>
      <c r="AG221">
        <v>22</v>
      </c>
      <c r="AH221" t="s">
        <v>7534</v>
      </c>
      <c r="AI221" t="str">
        <f>Tabla5[[#This Row],[Provincia]]&amp;Tabla5[[#This Row],[Depto]]</f>
        <v>2291</v>
      </c>
      <c r="AJ221">
        <v>91</v>
      </c>
      <c r="AK221" t="s">
        <v>1330</v>
      </c>
      <c r="AN221">
        <v>14</v>
      </c>
      <c r="AO221">
        <v>140</v>
      </c>
      <c r="AP221">
        <v>3266</v>
      </c>
      <c r="AQ221" t="s">
        <v>3104</v>
      </c>
    </row>
    <row r="222" spans="5:43" x14ac:dyDescent="0.25">
      <c r="E222" s="6" t="s">
        <v>153</v>
      </c>
      <c r="F222" s="6">
        <v>131</v>
      </c>
      <c r="G222" s="6">
        <v>131300</v>
      </c>
      <c r="H222" s="7" t="s">
        <v>234</v>
      </c>
      <c r="I222" s="6" t="s">
        <v>153</v>
      </c>
      <c r="O222" s="6">
        <v>14</v>
      </c>
      <c r="P222" s="13" t="str">
        <f t="shared" si="3"/>
        <v>CORDOBA</v>
      </c>
      <c r="Q222" s="6">
        <v>212</v>
      </c>
      <c r="R222" s="13" t="s">
        <v>5492</v>
      </c>
      <c r="Y222" t="str">
        <f>Tabla4[[#This Row],[Muni_Desc]]&amp;Tabla4[[#This Row],[Columna1]]</f>
        <v>LA CAROLINA "EL POTOSI"CORDOBA</v>
      </c>
      <c r="Z222">
        <v>334</v>
      </c>
      <c r="AA222" t="s">
        <v>5612</v>
      </c>
      <c r="AB222">
        <v>4</v>
      </c>
      <c r="AC222" t="s">
        <v>1222</v>
      </c>
      <c r="AD222">
        <v>14</v>
      </c>
      <c r="AE222" t="s">
        <v>1192</v>
      </c>
      <c r="AG222">
        <v>22</v>
      </c>
      <c r="AH222" t="s">
        <v>7534</v>
      </c>
      <c r="AI222" t="str">
        <f>Tabla5[[#This Row],[Provincia]]&amp;Tabla5[[#This Row],[Depto]]</f>
        <v>2298</v>
      </c>
      <c r="AJ222">
        <v>98</v>
      </c>
      <c r="AK222" t="s">
        <v>1457</v>
      </c>
      <c r="AN222">
        <v>82</v>
      </c>
      <c r="AO222">
        <v>63</v>
      </c>
      <c r="AP222">
        <v>8584</v>
      </c>
      <c r="AQ222" t="s">
        <v>4811</v>
      </c>
    </row>
    <row r="223" spans="5:43" x14ac:dyDescent="0.25">
      <c r="E223" s="6" t="s">
        <v>153</v>
      </c>
      <c r="F223" s="6">
        <v>139</v>
      </c>
      <c r="G223" s="6">
        <v>139</v>
      </c>
      <c r="H223" s="7" t="s">
        <v>235</v>
      </c>
      <c r="I223" s="6" t="s">
        <v>153</v>
      </c>
      <c r="O223" s="6">
        <v>14</v>
      </c>
      <c r="P223" s="13" t="str">
        <f t="shared" si="3"/>
        <v>CORDOBA</v>
      </c>
      <c r="Q223" s="6">
        <v>213</v>
      </c>
      <c r="R223" s="13" t="s">
        <v>5493</v>
      </c>
      <c r="Y223" t="str">
        <f>Tabla4[[#This Row],[Muni_Desc]]&amp;Tabla4[[#This Row],[Columna1]]</f>
        <v>LA CRUZCORDOBA</v>
      </c>
      <c r="Z223">
        <v>337</v>
      </c>
      <c r="AA223" t="s">
        <v>5615</v>
      </c>
      <c r="AB223">
        <v>4</v>
      </c>
      <c r="AC223" t="s">
        <v>1222</v>
      </c>
      <c r="AD223">
        <v>14</v>
      </c>
      <c r="AE223" t="s">
        <v>1192</v>
      </c>
      <c r="AG223">
        <v>22</v>
      </c>
      <c r="AH223" t="s">
        <v>7534</v>
      </c>
      <c r="AI223" t="str">
        <f>Tabla5[[#This Row],[Provincia]]&amp;Tabla5[[#This Row],[Depto]]</f>
        <v>22105</v>
      </c>
      <c r="AJ223">
        <v>105</v>
      </c>
      <c r="AK223" t="s">
        <v>1342</v>
      </c>
      <c r="AN223">
        <v>14</v>
      </c>
      <c r="AO223">
        <v>42</v>
      </c>
      <c r="AP223">
        <v>2938</v>
      </c>
      <c r="AQ223" t="s">
        <v>2849</v>
      </c>
    </row>
    <row r="224" spans="5:43" x14ac:dyDescent="0.25">
      <c r="E224" s="6" t="s">
        <v>153</v>
      </c>
      <c r="F224" s="6">
        <v>139</v>
      </c>
      <c r="G224" s="6">
        <v>139100</v>
      </c>
      <c r="H224" s="7" t="s">
        <v>236</v>
      </c>
      <c r="I224" s="6" t="s">
        <v>153</v>
      </c>
      <c r="O224" s="6">
        <v>14</v>
      </c>
      <c r="P224" s="13" t="str">
        <f t="shared" si="3"/>
        <v>CORDOBA</v>
      </c>
      <c r="Q224" s="6">
        <v>214</v>
      </c>
      <c r="R224" s="13" t="s">
        <v>5494</v>
      </c>
      <c r="Y224" t="str">
        <f>Tabla4[[#This Row],[Muni_Desc]]&amp;Tabla4[[#This Row],[Columna1]]</f>
        <v>LA CUMBRECORDOBA</v>
      </c>
      <c r="Z224">
        <v>338</v>
      </c>
      <c r="AA224" t="s">
        <v>5616</v>
      </c>
      <c r="AB224">
        <v>4</v>
      </c>
      <c r="AC224" t="s">
        <v>1222</v>
      </c>
      <c r="AD224">
        <v>14</v>
      </c>
      <c r="AE224" t="s">
        <v>1192</v>
      </c>
      <c r="AG224">
        <v>22</v>
      </c>
      <c r="AH224" t="s">
        <v>7534</v>
      </c>
      <c r="AI224" t="str">
        <f>Tabla5[[#This Row],[Provincia]]&amp;Tabla5[[#This Row],[Depto]]</f>
        <v>22112</v>
      </c>
      <c r="AJ224">
        <v>112</v>
      </c>
      <c r="AK224" t="s">
        <v>1458</v>
      </c>
      <c r="AN224">
        <v>30</v>
      </c>
      <c r="AO224">
        <v>7</v>
      </c>
      <c r="AP224">
        <v>4504</v>
      </c>
      <c r="AQ224" t="s">
        <v>3472</v>
      </c>
    </row>
    <row r="225" spans="5:43" x14ac:dyDescent="0.25">
      <c r="E225" s="6" t="s">
        <v>153</v>
      </c>
      <c r="F225" s="6">
        <v>139</v>
      </c>
      <c r="G225" s="6">
        <v>139201</v>
      </c>
      <c r="H225" s="7" t="s">
        <v>237</v>
      </c>
      <c r="I225" s="6" t="s">
        <v>153</v>
      </c>
      <c r="O225" s="6">
        <v>14</v>
      </c>
      <c r="P225" s="13" t="str">
        <f t="shared" si="3"/>
        <v>CORDOBA</v>
      </c>
      <c r="Q225" s="6">
        <v>215</v>
      </c>
      <c r="R225" s="13" t="s">
        <v>5495</v>
      </c>
      <c r="Y225" t="str">
        <f>Tabla4[[#This Row],[Muni_Desc]]&amp;Tabla4[[#This Row],[Columna1]]</f>
        <v>LA CUMBRECITACORDOBA</v>
      </c>
      <c r="Z225">
        <v>339</v>
      </c>
      <c r="AA225" t="s">
        <v>5617</v>
      </c>
      <c r="AB225">
        <v>4</v>
      </c>
      <c r="AC225" t="s">
        <v>1222</v>
      </c>
      <c r="AD225">
        <v>14</v>
      </c>
      <c r="AE225" t="s">
        <v>1192</v>
      </c>
      <c r="AG225">
        <v>22</v>
      </c>
      <c r="AH225" t="s">
        <v>7534</v>
      </c>
      <c r="AI225" t="str">
        <f>Tabla5[[#This Row],[Provincia]]&amp;Tabla5[[#This Row],[Depto]]</f>
        <v>22119</v>
      </c>
      <c r="AJ225">
        <v>119</v>
      </c>
      <c r="AK225" t="s">
        <v>1459</v>
      </c>
      <c r="AN225">
        <v>14</v>
      </c>
      <c r="AO225">
        <v>42</v>
      </c>
      <c r="AP225">
        <v>2939</v>
      </c>
      <c r="AQ225" t="s">
        <v>2850</v>
      </c>
    </row>
    <row r="226" spans="5:43" x14ac:dyDescent="0.25">
      <c r="E226" s="6" t="s">
        <v>153</v>
      </c>
      <c r="F226" s="6">
        <v>139</v>
      </c>
      <c r="G226" s="6">
        <v>139202</v>
      </c>
      <c r="H226" s="7" t="s">
        <v>238</v>
      </c>
      <c r="I226" s="6" t="s">
        <v>153</v>
      </c>
      <c r="O226" s="6">
        <v>14</v>
      </c>
      <c r="P226" s="13" t="str">
        <f t="shared" si="3"/>
        <v>CORDOBA</v>
      </c>
      <c r="Q226" s="6">
        <v>2059</v>
      </c>
      <c r="R226" s="13" t="s">
        <v>5866</v>
      </c>
      <c r="Y226" t="str">
        <f>Tabla4[[#This Row],[Muni_Desc]]&amp;Tabla4[[#This Row],[Columna1]]</f>
        <v>LA FALDACORDOBA</v>
      </c>
      <c r="Z226">
        <v>340</v>
      </c>
      <c r="AA226" t="s">
        <v>5618</v>
      </c>
      <c r="AB226">
        <v>4</v>
      </c>
      <c r="AC226" t="s">
        <v>1222</v>
      </c>
      <c r="AD226">
        <v>14</v>
      </c>
      <c r="AE226" t="s">
        <v>1192</v>
      </c>
      <c r="AG226">
        <v>22</v>
      </c>
      <c r="AH226" t="s">
        <v>7534</v>
      </c>
      <c r="AI226" t="str">
        <f>Tabla5[[#This Row],[Provincia]]&amp;Tabla5[[#This Row],[Depto]]</f>
        <v>22126</v>
      </c>
      <c r="AJ226">
        <v>126</v>
      </c>
      <c r="AK226" t="s">
        <v>1460</v>
      </c>
      <c r="AN226">
        <v>82</v>
      </c>
      <c r="AO226">
        <v>49</v>
      </c>
      <c r="AP226">
        <v>8544</v>
      </c>
      <c r="AQ226" t="s">
        <v>4771</v>
      </c>
    </row>
    <row r="227" spans="5:43" x14ac:dyDescent="0.25">
      <c r="E227" s="6" t="s">
        <v>153</v>
      </c>
      <c r="F227" s="6">
        <v>139</v>
      </c>
      <c r="G227" s="6">
        <v>139203</v>
      </c>
      <c r="H227" s="7" t="s">
        <v>239</v>
      </c>
      <c r="I227" s="6" t="s">
        <v>153</v>
      </c>
      <c r="O227" s="6">
        <v>14</v>
      </c>
      <c r="P227" s="13" t="str">
        <f t="shared" si="3"/>
        <v>CORDOBA</v>
      </c>
      <c r="Q227" s="6">
        <v>2060</v>
      </c>
      <c r="R227" s="13" t="s">
        <v>5867</v>
      </c>
      <c r="Y227" t="str">
        <f>Tabla4[[#This Row],[Muni_Desc]]&amp;Tabla4[[#This Row],[Columna1]]</f>
        <v>LA FRANCIACORDOBA</v>
      </c>
      <c r="Z227">
        <v>341</v>
      </c>
      <c r="AA227" t="s">
        <v>5619</v>
      </c>
      <c r="AB227">
        <v>4</v>
      </c>
      <c r="AC227" t="s">
        <v>1222</v>
      </c>
      <c r="AD227">
        <v>14</v>
      </c>
      <c r="AE227" t="s">
        <v>1192</v>
      </c>
      <c r="AG227">
        <v>22</v>
      </c>
      <c r="AH227" t="s">
        <v>7534</v>
      </c>
      <c r="AI227" t="str">
        <f>Tabla5[[#This Row],[Provincia]]&amp;Tabla5[[#This Row],[Depto]]</f>
        <v>22133</v>
      </c>
      <c r="AJ227">
        <v>133</v>
      </c>
      <c r="AK227" t="s">
        <v>1461</v>
      </c>
      <c r="AN227">
        <v>38</v>
      </c>
      <c r="AO227">
        <v>63</v>
      </c>
      <c r="AP227">
        <v>5080</v>
      </c>
      <c r="AQ227" t="s">
        <v>3729</v>
      </c>
    </row>
    <row r="228" spans="5:43" x14ac:dyDescent="0.25">
      <c r="E228" s="6" t="s">
        <v>153</v>
      </c>
      <c r="F228" s="6">
        <v>139</v>
      </c>
      <c r="G228" s="6">
        <v>139204</v>
      </c>
      <c r="H228" s="7" t="s">
        <v>240</v>
      </c>
      <c r="I228" s="6" t="s">
        <v>153</v>
      </c>
      <c r="O228" s="6">
        <v>14</v>
      </c>
      <c r="P228" s="13" t="str">
        <f t="shared" si="3"/>
        <v>CORDOBA</v>
      </c>
      <c r="Q228" s="6">
        <v>2062</v>
      </c>
      <c r="R228" s="13" t="s">
        <v>5868</v>
      </c>
      <c r="Y228" t="str">
        <f>Tabla4[[#This Row],[Muni_Desc]]&amp;Tabla4[[#This Row],[Columna1]]</f>
        <v>LA GRANJACORDOBA</v>
      </c>
      <c r="Z228">
        <v>342</v>
      </c>
      <c r="AA228" t="s">
        <v>5620</v>
      </c>
      <c r="AB228">
        <v>4</v>
      </c>
      <c r="AC228" t="s">
        <v>1222</v>
      </c>
      <c r="AD228">
        <v>14</v>
      </c>
      <c r="AE228" t="s">
        <v>1192</v>
      </c>
      <c r="AG228">
        <v>22</v>
      </c>
      <c r="AH228" t="s">
        <v>7534</v>
      </c>
      <c r="AI228" t="str">
        <f>Tabla5[[#This Row],[Provincia]]&amp;Tabla5[[#This Row],[Depto]]</f>
        <v>22140</v>
      </c>
      <c r="AJ228">
        <v>140</v>
      </c>
      <c r="AK228" t="s">
        <v>1368</v>
      </c>
      <c r="AN228">
        <v>6</v>
      </c>
      <c r="AO228">
        <v>707</v>
      </c>
      <c r="AP228">
        <v>1657</v>
      </c>
      <c r="AQ228" t="s">
        <v>2416</v>
      </c>
    </row>
    <row r="229" spans="5:43" ht="22.5" x14ac:dyDescent="0.25">
      <c r="E229" s="6" t="s">
        <v>153</v>
      </c>
      <c r="F229" s="6">
        <v>139</v>
      </c>
      <c r="G229" s="6">
        <v>139209</v>
      </c>
      <c r="H229" s="7" t="s">
        <v>241</v>
      </c>
      <c r="I229" s="6" t="s">
        <v>153</v>
      </c>
      <c r="O229" s="6">
        <v>14</v>
      </c>
      <c r="P229" s="13" t="str">
        <f t="shared" si="3"/>
        <v>CORDOBA</v>
      </c>
      <c r="Q229" s="6">
        <v>216</v>
      </c>
      <c r="R229" s="13" t="s">
        <v>5496</v>
      </c>
      <c r="Y229" t="str">
        <f>Tabla4[[#This Row],[Muni_Desc]]&amp;Tabla4[[#This Row],[Columna1]]</f>
        <v>LA HIGUERACORDOBA</v>
      </c>
      <c r="Z229">
        <v>343</v>
      </c>
      <c r="AA229" t="s">
        <v>5621</v>
      </c>
      <c r="AB229">
        <v>4</v>
      </c>
      <c r="AC229" t="s">
        <v>1222</v>
      </c>
      <c r="AD229">
        <v>14</v>
      </c>
      <c r="AE229" t="s">
        <v>1192</v>
      </c>
      <c r="AG229">
        <v>22</v>
      </c>
      <c r="AH229" t="s">
        <v>7534</v>
      </c>
      <c r="AI229" t="str">
        <f>Tabla5[[#This Row],[Provincia]]&amp;Tabla5[[#This Row],[Depto]]</f>
        <v>22147</v>
      </c>
      <c r="AJ229">
        <v>147</v>
      </c>
      <c r="AK229" t="s">
        <v>1462</v>
      </c>
      <c r="AN229">
        <v>6</v>
      </c>
      <c r="AO229">
        <v>266</v>
      </c>
      <c r="AP229">
        <v>1015</v>
      </c>
      <c r="AQ229" t="s">
        <v>1929</v>
      </c>
    </row>
    <row r="230" spans="5:43" x14ac:dyDescent="0.25">
      <c r="E230" s="6" t="s">
        <v>153</v>
      </c>
      <c r="F230" s="6">
        <v>139</v>
      </c>
      <c r="G230" s="6">
        <v>139300</v>
      </c>
      <c r="H230" s="7" t="s">
        <v>242</v>
      </c>
      <c r="I230" s="6" t="s">
        <v>153</v>
      </c>
      <c r="O230" s="6">
        <v>14</v>
      </c>
      <c r="P230" s="13" t="str">
        <f t="shared" si="3"/>
        <v>CORDOBA</v>
      </c>
      <c r="Q230" s="6">
        <v>217</v>
      </c>
      <c r="R230" s="13" t="s">
        <v>5497</v>
      </c>
      <c r="Y230" t="str">
        <f>Tabla4[[#This Row],[Muni_Desc]]&amp;Tabla4[[#This Row],[Columna1]]</f>
        <v>LA PAISANITACORDOBA</v>
      </c>
      <c r="Z230">
        <v>345</v>
      </c>
      <c r="AA230" t="s">
        <v>5623</v>
      </c>
      <c r="AB230">
        <v>4</v>
      </c>
      <c r="AC230" t="s">
        <v>1222</v>
      </c>
      <c r="AD230">
        <v>14</v>
      </c>
      <c r="AE230" t="s">
        <v>1192</v>
      </c>
      <c r="AG230">
        <v>22</v>
      </c>
      <c r="AH230" t="s">
        <v>7534</v>
      </c>
      <c r="AI230" t="str">
        <f>Tabla5[[#This Row],[Provincia]]&amp;Tabla5[[#This Row],[Depto]]</f>
        <v>22154</v>
      </c>
      <c r="AJ230">
        <v>154</v>
      </c>
      <c r="AK230" t="s">
        <v>1463</v>
      </c>
      <c r="AN230">
        <v>62</v>
      </c>
      <c r="AO230">
        <v>77</v>
      </c>
      <c r="AP230">
        <v>7041</v>
      </c>
      <c r="AQ230" t="s">
        <v>4340</v>
      </c>
    </row>
    <row r="231" spans="5:43" x14ac:dyDescent="0.25">
      <c r="E231" s="6" t="s">
        <v>153</v>
      </c>
      <c r="F231" s="6">
        <v>139</v>
      </c>
      <c r="G231" s="6">
        <v>139400</v>
      </c>
      <c r="H231" s="7" t="s">
        <v>243</v>
      </c>
      <c r="I231" s="6" t="s">
        <v>153</v>
      </c>
      <c r="O231" s="6">
        <v>14</v>
      </c>
      <c r="P231" s="13" t="str">
        <f t="shared" si="3"/>
        <v>CORDOBA</v>
      </c>
      <c r="Q231" s="6">
        <v>227</v>
      </c>
      <c r="R231" s="13" t="s">
        <v>5507</v>
      </c>
      <c r="Y231" t="str">
        <f>Tabla4[[#This Row],[Muni_Desc]]&amp;Tabla4[[#This Row],[Columna1]]</f>
        <v>LA PAMPACORDOBA</v>
      </c>
      <c r="Z231">
        <v>347</v>
      </c>
      <c r="AA231" t="s">
        <v>1207</v>
      </c>
      <c r="AB231">
        <v>4</v>
      </c>
      <c r="AC231" t="s">
        <v>1222</v>
      </c>
      <c r="AD231">
        <v>14</v>
      </c>
      <c r="AE231" t="s">
        <v>1192</v>
      </c>
      <c r="AG231">
        <v>22</v>
      </c>
      <c r="AH231" t="s">
        <v>7534</v>
      </c>
      <c r="AI231" t="str">
        <f>Tabla5[[#This Row],[Provincia]]&amp;Tabla5[[#This Row],[Depto]]</f>
        <v>22161</v>
      </c>
      <c r="AJ231">
        <v>161</v>
      </c>
      <c r="AK231" t="s">
        <v>1464</v>
      </c>
      <c r="AN231">
        <v>54</v>
      </c>
      <c r="AO231">
        <v>70</v>
      </c>
      <c r="AP231">
        <v>6495</v>
      </c>
      <c r="AQ231" t="s">
        <v>4145</v>
      </c>
    </row>
    <row r="232" spans="5:43" x14ac:dyDescent="0.25">
      <c r="E232" s="6" t="s">
        <v>153</v>
      </c>
      <c r="F232" s="6">
        <v>139</v>
      </c>
      <c r="G232" s="6">
        <v>139900</v>
      </c>
      <c r="H232" s="7" t="s">
        <v>235</v>
      </c>
      <c r="I232" s="6" t="s">
        <v>153</v>
      </c>
      <c r="O232" s="6">
        <v>14</v>
      </c>
      <c r="P232" s="13" t="str">
        <f t="shared" si="3"/>
        <v>CORDOBA</v>
      </c>
      <c r="Q232" s="6">
        <v>228</v>
      </c>
      <c r="R232" s="13" t="s">
        <v>5508</v>
      </c>
      <c r="Y232" t="str">
        <f>Tabla4[[#This Row],[Muni_Desc]]&amp;Tabla4[[#This Row],[Columna1]]</f>
        <v>LA PAQUITACORDOBA</v>
      </c>
      <c r="Z232">
        <v>348</v>
      </c>
      <c r="AA232" t="s">
        <v>5625</v>
      </c>
      <c r="AB232">
        <v>4</v>
      </c>
      <c r="AC232" t="s">
        <v>1222</v>
      </c>
      <c r="AD232">
        <v>14</v>
      </c>
      <c r="AE232" t="s">
        <v>1192</v>
      </c>
      <c r="AG232">
        <v>22</v>
      </c>
      <c r="AH232" t="s">
        <v>7534</v>
      </c>
      <c r="AI232" t="str">
        <f>Tabla5[[#This Row],[Provincia]]&amp;Tabla5[[#This Row],[Depto]]</f>
        <v>22168</v>
      </c>
      <c r="AJ232">
        <v>168</v>
      </c>
      <c r="AK232" t="s">
        <v>1384</v>
      </c>
      <c r="AN232">
        <v>6</v>
      </c>
      <c r="AO232">
        <v>728</v>
      </c>
      <c r="AP232">
        <v>1677</v>
      </c>
      <c r="AQ232" t="s">
        <v>2428</v>
      </c>
    </row>
    <row r="233" spans="5:43" x14ac:dyDescent="0.25">
      <c r="E233" s="6" t="s">
        <v>153</v>
      </c>
      <c r="F233" s="6">
        <v>141</v>
      </c>
      <c r="G233" s="6">
        <v>141</v>
      </c>
      <c r="H233" s="7" t="s">
        <v>244</v>
      </c>
      <c r="I233" s="6" t="s">
        <v>153</v>
      </c>
      <c r="O233" s="6">
        <v>14</v>
      </c>
      <c r="P233" s="13" t="str">
        <f t="shared" si="3"/>
        <v>CORDOBA</v>
      </c>
      <c r="Q233" s="6">
        <v>229</v>
      </c>
      <c r="R233" s="13" t="s">
        <v>5509</v>
      </c>
      <c r="Y233" t="str">
        <f>Tabla4[[#This Row],[Muni_Desc]]&amp;Tabla4[[#This Row],[Columna1]]</f>
        <v>LA PARACORDOBA</v>
      </c>
      <c r="Z233">
        <v>349</v>
      </c>
      <c r="AA233" t="s">
        <v>5626</v>
      </c>
      <c r="AB233">
        <v>4</v>
      </c>
      <c r="AC233" t="s">
        <v>1222</v>
      </c>
      <c r="AD233">
        <v>14</v>
      </c>
      <c r="AE233" t="s">
        <v>1192</v>
      </c>
      <c r="AG233">
        <v>26</v>
      </c>
      <c r="AH233" t="s">
        <v>7535</v>
      </c>
      <c r="AI233" t="str">
        <f>Tabla5[[#This Row],[Provincia]]&amp;Tabla5[[#This Row],[Depto]]</f>
        <v>267</v>
      </c>
      <c r="AJ233">
        <v>7</v>
      </c>
      <c r="AK233" t="s">
        <v>1465</v>
      </c>
      <c r="AN233">
        <v>82</v>
      </c>
      <c r="AO233">
        <v>63</v>
      </c>
      <c r="AP233">
        <v>8580</v>
      </c>
      <c r="AQ233" t="s">
        <v>4807</v>
      </c>
    </row>
    <row r="234" spans="5:43" x14ac:dyDescent="0.25">
      <c r="E234" s="6" t="s">
        <v>153</v>
      </c>
      <c r="F234" s="6">
        <v>141</v>
      </c>
      <c r="G234" s="6">
        <v>141110</v>
      </c>
      <c r="H234" s="7" t="s">
        <v>245</v>
      </c>
      <c r="I234" s="6" t="s">
        <v>153</v>
      </c>
      <c r="O234" s="6">
        <v>14</v>
      </c>
      <c r="P234" s="13" t="str">
        <f t="shared" si="3"/>
        <v>CORDOBA</v>
      </c>
      <c r="Q234" s="6">
        <v>230</v>
      </c>
      <c r="R234" s="13" t="s">
        <v>5510</v>
      </c>
      <c r="Y234" t="str">
        <f>Tabla4[[#This Row],[Muni_Desc]]&amp;Tabla4[[#This Row],[Columna1]]</f>
        <v>LA PAZCORDOBA</v>
      </c>
      <c r="Z234">
        <v>350</v>
      </c>
      <c r="AA234" t="s">
        <v>5627</v>
      </c>
      <c r="AB234">
        <v>4</v>
      </c>
      <c r="AC234" t="s">
        <v>1222</v>
      </c>
      <c r="AD234">
        <v>14</v>
      </c>
      <c r="AE234" t="s">
        <v>1192</v>
      </c>
      <c r="AG234">
        <v>26</v>
      </c>
      <c r="AH234" t="s">
        <v>7535</v>
      </c>
      <c r="AI234" t="str">
        <f>Tabla5[[#This Row],[Provincia]]&amp;Tabla5[[#This Row],[Depto]]</f>
        <v>2614</v>
      </c>
      <c r="AJ234">
        <v>14</v>
      </c>
      <c r="AK234" t="s">
        <v>1466</v>
      </c>
      <c r="AN234">
        <v>62</v>
      </c>
      <c r="AO234">
        <v>77</v>
      </c>
      <c r="AP234">
        <v>7042</v>
      </c>
      <c r="AQ234" t="s">
        <v>4341</v>
      </c>
    </row>
    <row r="235" spans="5:43" x14ac:dyDescent="0.25">
      <c r="E235" s="6" t="s">
        <v>153</v>
      </c>
      <c r="F235" s="6">
        <v>141</v>
      </c>
      <c r="G235" s="6">
        <v>141120</v>
      </c>
      <c r="H235" s="7" t="s">
        <v>246</v>
      </c>
      <c r="I235" s="6" t="s">
        <v>153</v>
      </c>
      <c r="O235" s="6">
        <v>14</v>
      </c>
      <c r="P235" s="13" t="str">
        <f t="shared" si="3"/>
        <v>CORDOBA</v>
      </c>
      <c r="Q235" s="6">
        <v>218</v>
      </c>
      <c r="R235" s="13" t="s">
        <v>5498</v>
      </c>
      <c r="Y235" t="str">
        <f>Tabla4[[#This Row],[Muni_Desc]]&amp;Tabla4[[#This Row],[Columna1]]</f>
        <v>LA PLAYACORDOBA</v>
      </c>
      <c r="Z235">
        <v>351</v>
      </c>
      <c r="AA235" t="s">
        <v>5628</v>
      </c>
      <c r="AB235">
        <v>4</v>
      </c>
      <c r="AC235" t="s">
        <v>1222</v>
      </c>
      <c r="AD235">
        <v>14</v>
      </c>
      <c r="AE235" t="s">
        <v>1192</v>
      </c>
      <c r="AG235">
        <v>26</v>
      </c>
      <c r="AH235" t="s">
        <v>7535</v>
      </c>
      <c r="AI235" t="str">
        <f>Tabla5[[#This Row],[Provincia]]&amp;Tabla5[[#This Row],[Depto]]</f>
        <v>2621</v>
      </c>
      <c r="AJ235">
        <v>21</v>
      </c>
      <c r="AK235" t="s">
        <v>1467</v>
      </c>
      <c r="AN235">
        <v>14</v>
      </c>
      <c r="AO235">
        <v>7</v>
      </c>
      <c r="AP235">
        <v>2805</v>
      </c>
      <c r="AQ235" t="s">
        <v>2732</v>
      </c>
    </row>
    <row r="236" spans="5:43" x14ac:dyDescent="0.25">
      <c r="E236" s="6" t="s">
        <v>153</v>
      </c>
      <c r="F236" s="6">
        <v>141</v>
      </c>
      <c r="G236" s="6">
        <v>141130</v>
      </c>
      <c r="H236" s="7" t="s">
        <v>247</v>
      </c>
      <c r="I236" s="6" t="s">
        <v>153</v>
      </c>
      <c r="O236" s="6">
        <v>14</v>
      </c>
      <c r="P236" s="13" t="str">
        <f t="shared" si="3"/>
        <v>CORDOBA</v>
      </c>
      <c r="Q236" s="6">
        <v>219</v>
      </c>
      <c r="R236" s="13" t="s">
        <v>5499</v>
      </c>
      <c r="Y236" t="str">
        <f>Tabla4[[#This Row],[Muni_Desc]]&amp;Tabla4[[#This Row],[Columna1]]</f>
        <v>LA PLAYOSACORDOBA</v>
      </c>
      <c r="Z236">
        <v>352</v>
      </c>
      <c r="AA236" t="s">
        <v>5629</v>
      </c>
      <c r="AB236">
        <v>4</v>
      </c>
      <c r="AC236" t="s">
        <v>1222</v>
      </c>
      <c r="AD236">
        <v>14</v>
      </c>
      <c r="AE236" t="s">
        <v>1192</v>
      </c>
      <c r="AG236">
        <v>26</v>
      </c>
      <c r="AH236" t="s">
        <v>7535</v>
      </c>
      <c r="AI236" t="str">
        <f>Tabla5[[#This Row],[Provincia]]&amp;Tabla5[[#This Row],[Depto]]</f>
        <v>2628</v>
      </c>
      <c r="AJ236">
        <v>28</v>
      </c>
      <c r="AK236" t="s">
        <v>1294</v>
      </c>
      <c r="AN236">
        <v>82</v>
      </c>
      <c r="AO236">
        <v>84</v>
      </c>
      <c r="AP236">
        <v>8655</v>
      </c>
      <c r="AQ236" t="s">
        <v>4879</v>
      </c>
    </row>
    <row r="237" spans="5:43" x14ac:dyDescent="0.25">
      <c r="E237" s="6" t="s">
        <v>153</v>
      </c>
      <c r="F237" s="6">
        <v>141</v>
      </c>
      <c r="G237" s="6">
        <v>141140</v>
      </c>
      <c r="H237" s="7" t="s">
        <v>248</v>
      </c>
      <c r="I237" s="6" t="s">
        <v>153</v>
      </c>
      <c r="O237" s="6">
        <v>14</v>
      </c>
      <c r="P237" s="13" t="str">
        <f t="shared" si="3"/>
        <v>CORDOBA</v>
      </c>
      <c r="Q237" s="6">
        <v>220</v>
      </c>
      <c r="R237" s="13" t="s">
        <v>5500</v>
      </c>
      <c r="Y237" t="str">
        <f>Tabla4[[#This Row],[Muni_Desc]]&amp;Tabla4[[#This Row],[Columna1]]</f>
        <v>LA POBLACIONCORDOBA</v>
      </c>
      <c r="Z237">
        <v>353</v>
      </c>
      <c r="AA237" t="s">
        <v>5630</v>
      </c>
      <c r="AB237">
        <v>4</v>
      </c>
      <c r="AC237" t="s">
        <v>1222</v>
      </c>
      <c r="AD237">
        <v>14</v>
      </c>
      <c r="AE237" t="s">
        <v>1192</v>
      </c>
      <c r="AG237">
        <v>26</v>
      </c>
      <c r="AH237" t="s">
        <v>7535</v>
      </c>
      <c r="AI237" t="str">
        <f>Tabla5[[#This Row],[Provincia]]&amp;Tabla5[[#This Row],[Depto]]</f>
        <v>2635</v>
      </c>
      <c r="AJ237">
        <v>35</v>
      </c>
      <c r="AK237" t="s">
        <v>1468</v>
      </c>
      <c r="AN237">
        <v>6</v>
      </c>
      <c r="AO237">
        <v>406</v>
      </c>
      <c r="AP237">
        <v>1223</v>
      </c>
      <c r="AQ237" t="s">
        <v>2077</v>
      </c>
    </row>
    <row r="238" spans="5:43" x14ac:dyDescent="0.25">
      <c r="E238" s="6" t="s">
        <v>153</v>
      </c>
      <c r="F238" s="6">
        <v>141</v>
      </c>
      <c r="G238" s="6">
        <v>141191</v>
      </c>
      <c r="H238" s="7" t="s">
        <v>249</v>
      </c>
      <c r="I238" s="6" t="s">
        <v>153</v>
      </c>
      <c r="O238" s="6">
        <v>14</v>
      </c>
      <c r="P238" s="13" t="str">
        <f t="shared" si="3"/>
        <v>CORDOBA</v>
      </c>
      <c r="Q238" s="6">
        <v>221</v>
      </c>
      <c r="R238" s="13" t="s">
        <v>5501</v>
      </c>
      <c r="Y238" t="str">
        <f>Tabla4[[#This Row],[Muni_Desc]]&amp;Tabla4[[#This Row],[Columna1]]</f>
        <v>LA POSTACORDOBA</v>
      </c>
      <c r="Z238">
        <v>354</v>
      </c>
      <c r="AA238" t="s">
        <v>5631</v>
      </c>
      <c r="AB238">
        <v>4</v>
      </c>
      <c r="AC238" t="s">
        <v>1222</v>
      </c>
      <c r="AD238">
        <v>14</v>
      </c>
      <c r="AE238" t="s">
        <v>1192</v>
      </c>
      <c r="AG238">
        <v>26</v>
      </c>
      <c r="AH238" t="s">
        <v>7535</v>
      </c>
      <c r="AI238" t="str">
        <f>Tabla5[[#This Row],[Provincia]]&amp;Tabla5[[#This Row],[Depto]]</f>
        <v>2642</v>
      </c>
      <c r="AJ238">
        <v>42</v>
      </c>
      <c r="AK238" t="s">
        <v>1469</v>
      </c>
      <c r="AN238">
        <v>82</v>
      </c>
      <c r="AO238">
        <v>91</v>
      </c>
      <c r="AP238">
        <v>8680</v>
      </c>
      <c r="AQ238" t="s">
        <v>4908</v>
      </c>
    </row>
    <row r="239" spans="5:43" ht="22.5" x14ac:dyDescent="0.25">
      <c r="E239" s="6" t="s">
        <v>153</v>
      </c>
      <c r="F239" s="6">
        <v>141</v>
      </c>
      <c r="G239" s="6">
        <v>141199</v>
      </c>
      <c r="H239" s="7" t="s">
        <v>250</v>
      </c>
      <c r="I239" s="6" t="s">
        <v>153</v>
      </c>
      <c r="O239" s="6">
        <v>14</v>
      </c>
      <c r="P239" s="13" t="str">
        <f t="shared" si="3"/>
        <v>CORDOBA</v>
      </c>
      <c r="Q239" s="6">
        <v>222</v>
      </c>
      <c r="R239" s="13" t="s">
        <v>5502</v>
      </c>
      <c r="Y239" t="str">
        <f>Tabla4[[#This Row],[Muni_Desc]]&amp;Tabla4[[#This Row],[Columna1]]</f>
        <v>LA PUERTACORDOBA</v>
      </c>
      <c r="Z239">
        <v>355</v>
      </c>
      <c r="AA239" t="s">
        <v>5429</v>
      </c>
      <c r="AB239">
        <v>4</v>
      </c>
      <c r="AC239" t="s">
        <v>1222</v>
      </c>
      <c r="AD239">
        <v>14</v>
      </c>
      <c r="AE239" t="s">
        <v>1192</v>
      </c>
      <c r="AG239">
        <v>26</v>
      </c>
      <c r="AH239" t="s">
        <v>7535</v>
      </c>
      <c r="AI239" t="str">
        <f>Tabla5[[#This Row],[Provincia]]&amp;Tabla5[[#This Row],[Depto]]</f>
        <v>2649</v>
      </c>
      <c r="AJ239">
        <v>49</v>
      </c>
      <c r="AK239" t="s">
        <v>1470</v>
      </c>
      <c r="AN239">
        <v>82</v>
      </c>
      <c r="AO239">
        <v>14</v>
      </c>
      <c r="AP239">
        <v>8415</v>
      </c>
      <c r="AQ239" t="s">
        <v>4667</v>
      </c>
    </row>
    <row r="240" spans="5:43" x14ac:dyDescent="0.25">
      <c r="E240" s="6" t="s">
        <v>153</v>
      </c>
      <c r="F240" s="6">
        <v>141</v>
      </c>
      <c r="G240" s="6">
        <v>141201</v>
      </c>
      <c r="H240" s="7" t="s">
        <v>251</v>
      </c>
      <c r="I240" s="6" t="s">
        <v>153</v>
      </c>
      <c r="O240" s="6">
        <v>14</v>
      </c>
      <c r="P240" s="13" t="str">
        <f t="shared" si="3"/>
        <v>CORDOBA</v>
      </c>
      <c r="Q240" s="6">
        <v>223</v>
      </c>
      <c r="R240" s="13" t="s">
        <v>5503</v>
      </c>
      <c r="Y240" t="str">
        <f>Tabla4[[#This Row],[Muni_Desc]]&amp;Tabla4[[#This Row],[Columna1]]</f>
        <v>LA QUINTACORDOBA</v>
      </c>
      <c r="Z240">
        <v>356</v>
      </c>
      <c r="AA240" t="s">
        <v>5632</v>
      </c>
      <c r="AB240">
        <v>4</v>
      </c>
      <c r="AC240" t="s">
        <v>1222</v>
      </c>
      <c r="AD240">
        <v>14</v>
      </c>
      <c r="AE240" t="s">
        <v>1192</v>
      </c>
      <c r="AG240">
        <v>26</v>
      </c>
      <c r="AH240" t="s">
        <v>7535</v>
      </c>
      <c r="AI240" t="str">
        <f>Tabla5[[#This Row],[Provincia]]&amp;Tabla5[[#This Row],[Depto]]</f>
        <v>2656</v>
      </c>
      <c r="AJ240">
        <v>56</v>
      </c>
      <c r="AK240" t="s">
        <v>1471</v>
      </c>
      <c r="AN240">
        <v>6</v>
      </c>
      <c r="AO240">
        <v>441</v>
      </c>
      <c r="AP240">
        <v>1288</v>
      </c>
      <c r="AQ240" t="s">
        <v>2128</v>
      </c>
    </row>
    <row r="241" spans="5:43" x14ac:dyDescent="0.25">
      <c r="E241" s="6" t="s">
        <v>153</v>
      </c>
      <c r="F241" s="6">
        <v>141</v>
      </c>
      <c r="G241" s="6">
        <v>141202</v>
      </c>
      <c r="H241" s="7" t="s">
        <v>252</v>
      </c>
      <c r="I241" s="6" t="s">
        <v>153</v>
      </c>
      <c r="O241" s="6">
        <v>14</v>
      </c>
      <c r="P241" s="13" t="str">
        <f t="shared" si="3"/>
        <v>CORDOBA</v>
      </c>
      <c r="Q241" s="6">
        <v>224</v>
      </c>
      <c r="R241" s="13" t="s">
        <v>5504</v>
      </c>
      <c r="Y241" t="str">
        <f>Tabla4[[#This Row],[Muni_Desc]]&amp;Tabla4[[#This Row],[Columna1]]</f>
        <v>LA RANCHERITACORDOBA</v>
      </c>
      <c r="Z241">
        <v>357</v>
      </c>
      <c r="AA241" t="s">
        <v>5633</v>
      </c>
      <c r="AB241">
        <v>4</v>
      </c>
      <c r="AC241" t="s">
        <v>1222</v>
      </c>
      <c r="AD241">
        <v>14</v>
      </c>
      <c r="AE241" t="s">
        <v>1192</v>
      </c>
      <c r="AG241">
        <v>26</v>
      </c>
      <c r="AH241" t="s">
        <v>7535</v>
      </c>
      <c r="AI241" t="str">
        <f>Tabla5[[#This Row],[Provincia]]&amp;Tabla5[[#This Row],[Depto]]</f>
        <v>2663</v>
      </c>
      <c r="AJ241">
        <v>63</v>
      </c>
      <c r="AK241" t="s">
        <v>1472</v>
      </c>
      <c r="AN241">
        <v>6</v>
      </c>
      <c r="AO241">
        <v>112</v>
      </c>
      <c r="AP241">
        <v>811</v>
      </c>
      <c r="AQ241" t="s">
        <v>1788</v>
      </c>
    </row>
    <row r="242" spans="5:43" x14ac:dyDescent="0.25">
      <c r="E242" s="6" t="s">
        <v>153</v>
      </c>
      <c r="F242" s="6">
        <v>142</v>
      </c>
      <c r="G242" s="6">
        <v>142</v>
      </c>
      <c r="H242" s="7" t="s">
        <v>253</v>
      </c>
      <c r="I242" s="6" t="s">
        <v>153</v>
      </c>
      <c r="O242" s="6">
        <v>14</v>
      </c>
      <c r="P242" s="13" t="str">
        <f t="shared" si="3"/>
        <v>CORDOBA</v>
      </c>
      <c r="Q242" s="6">
        <v>225</v>
      </c>
      <c r="R242" s="13" t="s">
        <v>5505</v>
      </c>
      <c r="Y242" t="str">
        <f>Tabla4[[#This Row],[Muni_Desc]]&amp;Tabla4[[#This Row],[Columna1]]</f>
        <v>LA RINCONADACORDOBA</v>
      </c>
      <c r="Z242">
        <v>358</v>
      </c>
      <c r="AA242" t="s">
        <v>5634</v>
      </c>
      <c r="AB242">
        <v>4</v>
      </c>
      <c r="AC242" t="s">
        <v>1222</v>
      </c>
      <c r="AD242">
        <v>14</v>
      </c>
      <c r="AE242" t="s">
        <v>1192</v>
      </c>
      <c r="AG242">
        <v>26</v>
      </c>
      <c r="AH242" t="s">
        <v>7535</v>
      </c>
      <c r="AI242" t="str">
        <f>Tabla5[[#This Row],[Provincia]]&amp;Tabla5[[#This Row],[Depto]]</f>
        <v>2670</v>
      </c>
      <c r="AJ242">
        <v>70</v>
      </c>
      <c r="AK242" t="s">
        <v>1473</v>
      </c>
      <c r="AN242">
        <v>6</v>
      </c>
      <c r="AO242">
        <v>301</v>
      </c>
      <c r="AP242">
        <v>1062</v>
      </c>
      <c r="AQ242" t="s">
        <v>1966</v>
      </c>
    </row>
    <row r="243" spans="5:43" x14ac:dyDescent="0.25">
      <c r="E243" s="6" t="s">
        <v>153</v>
      </c>
      <c r="F243" s="6">
        <v>142</v>
      </c>
      <c r="G243" s="6">
        <v>142000</v>
      </c>
      <c r="H243" s="7" t="s">
        <v>253</v>
      </c>
      <c r="I243" s="6" t="s">
        <v>153</v>
      </c>
      <c r="O243" s="6">
        <v>14</v>
      </c>
      <c r="P243" s="13" t="str">
        <f t="shared" si="3"/>
        <v>CORDOBA</v>
      </c>
      <c r="Q243" s="6">
        <v>226</v>
      </c>
      <c r="R243" s="13" t="s">
        <v>5506</v>
      </c>
      <c r="Y243" t="str">
        <f>Tabla4[[#This Row],[Muni_Desc]]&amp;Tabla4[[#This Row],[Columna1]]</f>
        <v>LA SERRANITACORDOBA</v>
      </c>
      <c r="Z243">
        <v>359</v>
      </c>
      <c r="AA243" t="s">
        <v>5635</v>
      </c>
      <c r="AB243">
        <v>4</v>
      </c>
      <c r="AC243" t="s">
        <v>1222</v>
      </c>
      <c r="AD243">
        <v>14</v>
      </c>
      <c r="AE243" t="s">
        <v>1192</v>
      </c>
      <c r="AG243">
        <v>26</v>
      </c>
      <c r="AH243" t="s">
        <v>7535</v>
      </c>
      <c r="AI243" t="str">
        <f>Tabla5[[#This Row],[Provincia]]&amp;Tabla5[[#This Row],[Depto]]</f>
        <v>2677</v>
      </c>
      <c r="AJ243">
        <v>77</v>
      </c>
      <c r="AK243" t="s">
        <v>1474</v>
      </c>
      <c r="AN243">
        <v>14</v>
      </c>
      <c r="AO243">
        <v>21</v>
      </c>
      <c r="AP243">
        <v>2861</v>
      </c>
      <c r="AQ243" t="s">
        <v>2776</v>
      </c>
    </row>
    <row r="244" spans="5:43" x14ac:dyDescent="0.25">
      <c r="E244" s="6" t="s">
        <v>153</v>
      </c>
      <c r="F244" s="6">
        <v>143</v>
      </c>
      <c r="G244" s="6">
        <v>143</v>
      </c>
      <c r="H244" s="7" t="s">
        <v>254</v>
      </c>
      <c r="I244" s="6" t="s">
        <v>153</v>
      </c>
      <c r="O244" s="6">
        <v>14</v>
      </c>
      <c r="P244" s="13" t="str">
        <f t="shared" si="3"/>
        <v>CORDOBA</v>
      </c>
      <c r="Q244" s="6">
        <v>231</v>
      </c>
      <c r="R244" s="13" t="s">
        <v>5511</v>
      </c>
      <c r="Y244" t="str">
        <f>Tabla4[[#This Row],[Muni_Desc]]&amp;Tabla4[[#This Row],[Columna1]]</f>
        <v>LA TORDILLACORDOBA</v>
      </c>
      <c r="Z244">
        <v>360</v>
      </c>
      <c r="AA244" t="s">
        <v>5636</v>
      </c>
      <c r="AB244">
        <v>4</v>
      </c>
      <c r="AC244" t="s">
        <v>1222</v>
      </c>
      <c r="AD244">
        <v>14</v>
      </c>
      <c r="AE244" t="s">
        <v>1192</v>
      </c>
      <c r="AG244">
        <v>26</v>
      </c>
      <c r="AH244" t="s">
        <v>7535</v>
      </c>
      <c r="AI244" t="str">
        <f>Tabla5[[#This Row],[Provincia]]&amp;Tabla5[[#This Row],[Depto]]</f>
        <v>2684</v>
      </c>
      <c r="AJ244">
        <v>84</v>
      </c>
      <c r="AK244" t="s">
        <v>1475</v>
      </c>
      <c r="AN244">
        <v>82</v>
      </c>
      <c r="AO244">
        <v>63</v>
      </c>
      <c r="AP244">
        <v>9762</v>
      </c>
      <c r="AQ244" t="s">
        <v>4824</v>
      </c>
    </row>
    <row r="245" spans="5:43" x14ac:dyDescent="0.25">
      <c r="E245" s="6" t="s">
        <v>153</v>
      </c>
      <c r="F245" s="6">
        <v>143</v>
      </c>
      <c r="G245" s="6">
        <v>143010</v>
      </c>
      <c r="H245" s="7" t="s">
        <v>255</v>
      </c>
      <c r="I245" s="6" t="s">
        <v>153</v>
      </c>
      <c r="O245" s="6">
        <v>14</v>
      </c>
      <c r="P245" s="13" t="str">
        <f t="shared" si="3"/>
        <v>CORDOBA</v>
      </c>
      <c r="Q245" s="6">
        <v>2064</v>
      </c>
      <c r="R245" s="13" t="s">
        <v>5869</v>
      </c>
      <c r="Y245" t="str">
        <f>Tabla4[[#This Row],[Muni_Desc]]&amp;Tabla4[[#This Row],[Columna1]]</f>
        <v>LAGUINILLACORDOBA</v>
      </c>
      <c r="Z245">
        <v>2205</v>
      </c>
      <c r="AA245" t="s">
        <v>5874</v>
      </c>
      <c r="AB245">
        <v>4</v>
      </c>
      <c r="AC245" t="s">
        <v>1222</v>
      </c>
      <c r="AD245">
        <v>14</v>
      </c>
      <c r="AE245" t="s">
        <v>1192</v>
      </c>
      <c r="AG245">
        <v>26</v>
      </c>
      <c r="AH245" t="s">
        <v>7535</v>
      </c>
      <c r="AI245" t="str">
        <f>Tabla5[[#This Row],[Provincia]]&amp;Tabla5[[#This Row],[Depto]]</f>
        <v>2691</v>
      </c>
      <c r="AJ245">
        <v>91</v>
      </c>
      <c r="AK245" t="s">
        <v>1476</v>
      </c>
      <c r="AN245">
        <v>14</v>
      </c>
      <c r="AO245">
        <v>56</v>
      </c>
      <c r="AP245">
        <v>2978</v>
      </c>
      <c r="AQ245" t="s">
        <v>2875</v>
      </c>
    </row>
    <row r="246" spans="5:43" x14ac:dyDescent="0.25">
      <c r="E246" s="6" t="s">
        <v>153</v>
      </c>
      <c r="F246" s="6">
        <v>143</v>
      </c>
      <c r="G246" s="6">
        <v>143020</v>
      </c>
      <c r="H246" s="7" t="s">
        <v>256</v>
      </c>
      <c r="I246" s="6" t="s">
        <v>153</v>
      </c>
      <c r="O246" s="6">
        <v>14</v>
      </c>
      <c r="P246" s="13" t="str">
        <f t="shared" si="3"/>
        <v>CORDOBA</v>
      </c>
      <c r="Q246" s="6">
        <v>232</v>
      </c>
      <c r="R246" s="13" t="s">
        <v>5512</v>
      </c>
      <c r="Y246" t="str">
        <f>Tabla4[[#This Row],[Muni_Desc]]&amp;Tabla4[[#This Row],[Columna1]]</f>
        <v>LAGUNA LARGACORDOBA</v>
      </c>
      <c r="Z246">
        <v>363</v>
      </c>
      <c r="AA246" t="s">
        <v>5639</v>
      </c>
      <c r="AB246">
        <v>4</v>
      </c>
      <c r="AC246" t="s">
        <v>1222</v>
      </c>
      <c r="AD246">
        <v>14</v>
      </c>
      <c r="AE246" t="s">
        <v>1192</v>
      </c>
      <c r="AG246">
        <v>26</v>
      </c>
      <c r="AH246" t="s">
        <v>7535</v>
      </c>
      <c r="AI246" t="str">
        <f>Tabla5[[#This Row],[Provincia]]&amp;Tabla5[[#This Row],[Depto]]</f>
        <v>2698</v>
      </c>
      <c r="AJ246">
        <v>98</v>
      </c>
      <c r="AK246" t="s">
        <v>1477</v>
      </c>
      <c r="AN246">
        <v>70</v>
      </c>
      <c r="AO246">
        <v>119</v>
      </c>
      <c r="AP246">
        <v>7736</v>
      </c>
      <c r="AQ246" t="s">
        <v>4549</v>
      </c>
    </row>
    <row r="247" spans="5:43" x14ac:dyDescent="0.25">
      <c r="E247" s="6" t="s">
        <v>153</v>
      </c>
      <c r="F247" s="6">
        <v>149</v>
      </c>
      <c r="G247" s="6">
        <v>149</v>
      </c>
      <c r="H247" s="7" t="s">
        <v>257</v>
      </c>
      <c r="I247" s="6" t="s">
        <v>153</v>
      </c>
      <c r="O247" s="6">
        <v>14</v>
      </c>
      <c r="P247" s="13" t="str">
        <f t="shared" si="3"/>
        <v>CORDOBA</v>
      </c>
      <c r="Q247" s="6">
        <v>233</v>
      </c>
      <c r="R247" s="13" t="s">
        <v>5513</v>
      </c>
      <c r="Y247" t="str">
        <f>Tabla4[[#This Row],[Muni_Desc]]&amp;Tabla4[[#This Row],[Columna1]]</f>
        <v>LAS ALBAHACASCORDOBA</v>
      </c>
      <c r="Z247">
        <v>365</v>
      </c>
      <c r="AA247" t="s">
        <v>5641</v>
      </c>
      <c r="AB247">
        <v>4</v>
      </c>
      <c r="AC247" t="s">
        <v>1222</v>
      </c>
      <c r="AD247">
        <v>14</v>
      </c>
      <c r="AE247" t="s">
        <v>1192</v>
      </c>
      <c r="AG247">
        <v>26</v>
      </c>
      <c r="AH247" t="s">
        <v>7535</v>
      </c>
      <c r="AI247" t="str">
        <f>Tabla5[[#This Row],[Provincia]]&amp;Tabla5[[#This Row],[Depto]]</f>
        <v>26105</v>
      </c>
      <c r="AJ247">
        <v>105</v>
      </c>
      <c r="AK247" t="s">
        <v>1478</v>
      </c>
      <c r="AN247">
        <v>26</v>
      </c>
      <c r="AO247">
        <v>21</v>
      </c>
      <c r="AP247">
        <v>4326</v>
      </c>
      <c r="AQ247" t="s">
        <v>3406</v>
      </c>
    </row>
    <row r="248" spans="5:43" ht="33.75" x14ac:dyDescent="0.25">
      <c r="E248" s="6" t="s">
        <v>153</v>
      </c>
      <c r="F248" s="6">
        <v>149</v>
      </c>
      <c r="G248" s="6">
        <v>149000</v>
      </c>
      <c r="H248" s="7" t="s">
        <v>258</v>
      </c>
      <c r="I248" s="6" t="s">
        <v>153</v>
      </c>
      <c r="O248" s="6">
        <v>14</v>
      </c>
      <c r="P248" s="13" t="str">
        <f t="shared" si="3"/>
        <v>CORDOBA</v>
      </c>
      <c r="Q248" s="6">
        <v>234</v>
      </c>
      <c r="R248" s="13" t="s">
        <v>5514</v>
      </c>
      <c r="Y248" t="str">
        <f>Tabla4[[#This Row],[Muni_Desc]]&amp;Tabla4[[#This Row],[Columna1]]</f>
        <v>LAS ARRIASCORDOBA</v>
      </c>
      <c r="Z248">
        <v>366</v>
      </c>
      <c r="AA248" t="s">
        <v>5642</v>
      </c>
      <c r="AB248">
        <v>4</v>
      </c>
      <c r="AC248" t="s">
        <v>1222</v>
      </c>
      <c r="AD248">
        <v>14</v>
      </c>
      <c r="AE248" t="s">
        <v>1192</v>
      </c>
      <c r="AG248">
        <v>30</v>
      </c>
      <c r="AH248" t="s">
        <v>7536</v>
      </c>
      <c r="AI248" t="str">
        <f>Tabla5[[#This Row],[Provincia]]&amp;Tabla5[[#This Row],[Depto]]</f>
        <v>307</v>
      </c>
      <c r="AJ248">
        <v>7</v>
      </c>
      <c r="AK248" t="s">
        <v>1281</v>
      </c>
      <c r="AN248">
        <v>14</v>
      </c>
      <c r="AO248">
        <v>105</v>
      </c>
      <c r="AP248">
        <v>3136</v>
      </c>
      <c r="AQ248" t="s">
        <v>3011</v>
      </c>
    </row>
    <row r="249" spans="5:43" ht="22.5" x14ac:dyDescent="0.25">
      <c r="E249" s="6" t="s">
        <v>153</v>
      </c>
      <c r="F249" s="6">
        <v>151</v>
      </c>
      <c r="G249" s="6">
        <v>151</v>
      </c>
      <c r="H249" s="7" t="s">
        <v>259</v>
      </c>
      <c r="I249" s="6" t="s">
        <v>153</v>
      </c>
      <c r="O249" s="6">
        <v>14</v>
      </c>
      <c r="P249" s="13" t="str">
        <f t="shared" si="3"/>
        <v>CORDOBA</v>
      </c>
      <c r="Q249" s="6">
        <v>238</v>
      </c>
      <c r="R249" s="13" t="s">
        <v>5518</v>
      </c>
      <c r="Y249" t="str">
        <f>Tabla4[[#This Row],[Muni_Desc]]&amp;Tabla4[[#This Row],[Columna1]]</f>
        <v>LAS BAJADASCORDOBA</v>
      </c>
      <c r="Z249">
        <v>367</v>
      </c>
      <c r="AA249" t="s">
        <v>5643</v>
      </c>
      <c r="AB249">
        <v>4</v>
      </c>
      <c r="AC249" t="s">
        <v>1222</v>
      </c>
      <c r="AD249">
        <v>14</v>
      </c>
      <c r="AE249" t="s">
        <v>1192</v>
      </c>
      <c r="AG249">
        <v>30</v>
      </c>
      <c r="AH249" t="s">
        <v>7536</v>
      </c>
      <c r="AI249" t="str">
        <f>Tabla5[[#This Row],[Provincia]]&amp;Tabla5[[#This Row],[Depto]]</f>
        <v>3014</v>
      </c>
      <c r="AJ249">
        <v>14</v>
      </c>
      <c r="AK249" t="s">
        <v>1479</v>
      </c>
      <c r="AN249">
        <v>90</v>
      </c>
      <c r="AO249">
        <v>91</v>
      </c>
      <c r="AP249">
        <v>9714</v>
      </c>
      <c r="AQ249" t="s">
        <v>3011</v>
      </c>
    </row>
    <row r="250" spans="5:43" x14ac:dyDescent="0.25">
      <c r="E250" s="6" t="s">
        <v>153</v>
      </c>
      <c r="F250" s="6">
        <v>151</v>
      </c>
      <c r="G250" s="6">
        <v>151100</v>
      </c>
      <c r="H250" s="7" t="s">
        <v>260</v>
      </c>
      <c r="I250" s="6" t="s">
        <v>153</v>
      </c>
      <c r="O250" s="6">
        <v>14</v>
      </c>
      <c r="P250" s="13" t="str">
        <f t="shared" si="3"/>
        <v>CORDOBA</v>
      </c>
      <c r="Q250" s="6">
        <v>235</v>
      </c>
      <c r="R250" s="13" t="s">
        <v>5515</v>
      </c>
      <c r="Y250" t="str">
        <f>Tabla4[[#This Row],[Muni_Desc]]&amp;Tabla4[[#This Row],[Columna1]]</f>
        <v>LAS CALERASCORDOBA</v>
      </c>
      <c r="Z250">
        <v>2005</v>
      </c>
      <c r="AA250" t="s">
        <v>5864</v>
      </c>
      <c r="AB250">
        <v>4</v>
      </c>
      <c r="AC250" t="s">
        <v>1222</v>
      </c>
      <c r="AD250">
        <v>14</v>
      </c>
      <c r="AE250" t="s">
        <v>1192</v>
      </c>
      <c r="AG250">
        <v>30</v>
      </c>
      <c r="AH250" t="s">
        <v>7536</v>
      </c>
      <c r="AI250" t="str">
        <f>Tabla5[[#This Row],[Provincia]]&amp;Tabla5[[#This Row],[Depto]]</f>
        <v>3021</v>
      </c>
      <c r="AJ250">
        <v>21</v>
      </c>
      <c r="AK250" t="s">
        <v>1480</v>
      </c>
      <c r="AN250">
        <v>6</v>
      </c>
      <c r="AO250">
        <v>511</v>
      </c>
      <c r="AP250">
        <v>1382</v>
      </c>
      <c r="AQ250" t="s">
        <v>2211</v>
      </c>
    </row>
    <row r="251" spans="5:43" ht="22.5" x14ac:dyDescent="0.25">
      <c r="E251" s="6" t="s">
        <v>153</v>
      </c>
      <c r="F251" s="6">
        <v>151</v>
      </c>
      <c r="G251" s="6">
        <v>151200</v>
      </c>
      <c r="H251" s="7" t="s">
        <v>261</v>
      </c>
      <c r="I251" s="6" t="s">
        <v>153</v>
      </c>
      <c r="O251" s="6">
        <v>14</v>
      </c>
      <c r="P251" s="13" t="str">
        <f t="shared" si="3"/>
        <v>CORDOBA</v>
      </c>
      <c r="Q251" s="6">
        <v>236</v>
      </c>
      <c r="R251" s="13" t="s">
        <v>5516</v>
      </c>
      <c r="Y251" t="str">
        <f>Tabla4[[#This Row],[Muni_Desc]]&amp;Tabla4[[#This Row],[Columna1]]</f>
        <v>LAS CALLESCORDOBA</v>
      </c>
      <c r="Z251">
        <v>368</v>
      </c>
      <c r="AA251" t="s">
        <v>5644</v>
      </c>
      <c r="AB251">
        <v>4</v>
      </c>
      <c r="AC251" t="s">
        <v>1222</v>
      </c>
      <c r="AD251">
        <v>14</v>
      </c>
      <c r="AE251" t="s">
        <v>1192</v>
      </c>
      <c r="AG251">
        <v>30</v>
      </c>
      <c r="AH251" t="s">
        <v>7536</v>
      </c>
      <c r="AI251" t="str">
        <f>Tabla5[[#This Row],[Provincia]]&amp;Tabla5[[#This Row],[Depto]]</f>
        <v>3028</v>
      </c>
      <c r="AJ251">
        <v>28</v>
      </c>
      <c r="AK251" t="s">
        <v>1481</v>
      </c>
      <c r="AN251">
        <v>82</v>
      </c>
      <c r="AO251">
        <v>21</v>
      </c>
      <c r="AP251">
        <v>8433</v>
      </c>
      <c r="AQ251" t="s">
        <v>4680</v>
      </c>
    </row>
    <row r="252" spans="5:43" x14ac:dyDescent="0.25">
      <c r="E252" s="6" t="s">
        <v>153</v>
      </c>
      <c r="F252" s="6">
        <v>152</v>
      </c>
      <c r="G252" s="6">
        <v>152</v>
      </c>
      <c r="H252" s="7" t="s">
        <v>262</v>
      </c>
      <c r="I252" s="6" t="s">
        <v>153</v>
      </c>
      <c r="O252" s="6">
        <v>14</v>
      </c>
      <c r="P252" s="13" t="str">
        <f t="shared" si="3"/>
        <v>CORDOBA</v>
      </c>
      <c r="Q252" s="6">
        <v>237</v>
      </c>
      <c r="R252" s="13" t="s">
        <v>5517</v>
      </c>
      <c r="Y252" t="str">
        <f>Tabla4[[#This Row],[Muni_Desc]]&amp;Tabla4[[#This Row],[Columna1]]</f>
        <v>LAS CAÑADASCORDOBA</v>
      </c>
      <c r="Z252">
        <v>369</v>
      </c>
      <c r="AA252" t="s">
        <v>5645</v>
      </c>
      <c r="AB252">
        <v>4</v>
      </c>
      <c r="AC252" t="s">
        <v>1222</v>
      </c>
      <c r="AD252">
        <v>14</v>
      </c>
      <c r="AE252" t="s">
        <v>1192</v>
      </c>
      <c r="AG252">
        <v>30</v>
      </c>
      <c r="AH252" t="s">
        <v>7536</v>
      </c>
      <c r="AI252" t="str">
        <f>Tabla5[[#This Row],[Provincia]]&amp;Tabla5[[#This Row],[Depto]]</f>
        <v>3035</v>
      </c>
      <c r="AJ252">
        <v>35</v>
      </c>
      <c r="AK252" t="s">
        <v>1482</v>
      </c>
      <c r="AN252">
        <v>42</v>
      </c>
      <c r="AO252">
        <v>154</v>
      </c>
      <c r="AP252">
        <v>5470</v>
      </c>
      <c r="AQ252" t="s">
        <v>3853</v>
      </c>
    </row>
    <row r="253" spans="5:43" x14ac:dyDescent="0.25">
      <c r="E253" s="6" t="s">
        <v>153</v>
      </c>
      <c r="F253" s="6">
        <v>152</v>
      </c>
      <c r="G253" s="6">
        <v>152011</v>
      </c>
      <c r="H253" s="7" t="s">
        <v>263</v>
      </c>
      <c r="I253" s="6" t="s">
        <v>153</v>
      </c>
      <c r="O253" s="6">
        <v>14</v>
      </c>
      <c r="P253" s="13" t="str">
        <f t="shared" si="3"/>
        <v>CORDOBA</v>
      </c>
      <c r="Q253" s="6">
        <v>239</v>
      </c>
      <c r="R253" s="13" t="s">
        <v>5519</v>
      </c>
      <c r="Y253" t="str">
        <f>Tabla4[[#This Row],[Muni_Desc]]&amp;Tabla4[[#This Row],[Columna1]]</f>
        <v>LAS GRAMILLASCORDOBA</v>
      </c>
      <c r="Z253">
        <v>370</v>
      </c>
      <c r="AA253" t="s">
        <v>5646</v>
      </c>
      <c r="AB253">
        <v>4</v>
      </c>
      <c r="AC253" t="s">
        <v>1222</v>
      </c>
      <c r="AD253">
        <v>14</v>
      </c>
      <c r="AE253" t="s">
        <v>1192</v>
      </c>
      <c r="AG253">
        <v>30</v>
      </c>
      <c r="AH253" t="s">
        <v>7536</v>
      </c>
      <c r="AI253" t="str">
        <f>Tabla5[[#This Row],[Provincia]]&amp;Tabla5[[#This Row],[Depto]]</f>
        <v>3042</v>
      </c>
      <c r="AJ253">
        <v>42</v>
      </c>
      <c r="AK253" t="s">
        <v>1483</v>
      </c>
      <c r="AN253">
        <v>6</v>
      </c>
      <c r="AO253">
        <v>525</v>
      </c>
      <c r="AP253">
        <v>9763</v>
      </c>
      <c r="AQ253" t="s">
        <v>2230</v>
      </c>
    </row>
    <row r="254" spans="5:43" ht="22.5" x14ac:dyDescent="0.25">
      <c r="E254" s="6" t="s">
        <v>153</v>
      </c>
      <c r="F254" s="6">
        <v>152</v>
      </c>
      <c r="G254" s="6">
        <v>152021</v>
      </c>
      <c r="H254" s="7" t="s">
        <v>264</v>
      </c>
      <c r="I254" s="6" t="s">
        <v>153</v>
      </c>
      <c r="O254" s="6">
        <v>14</v>
      </c>
      <c r="P254" s="13" t="str">
        <f t="shared" si="3"/>
        <v>CORDOBA</v>
      </c>
      <c r="Q254" s="6">
        <v>240</v>
      </c>
      <c r="R254" s="13" t="s">
        <v>5520</v>
      </c>
      <c r="Y254" t="str">
        <f>Tabla4[[#This Row],[Muni_Desc]]&amp;Tabla4[[#This Row],[Columna1]]</f>
        <v>LAS ISLETILLASCORDOBA</v>
      </c>
      <c r="Z254">
        <v>372</v>
      </c>
      <c r="AA254" t="s">
        <v>5648</v>
      </c>
      <c r="AB254">
        <v>4</v>
      </c>
      <c r="AC254" t="s">
        <v>1222</v>
      </c>
      <c r="AD254">
        <v>14</v>
      </c>
      <c r="AE254" t="s">
        <v>1192</v>
      </c>
      <c r="AG254">
        <v>30</v>
      </c>
      <c r="AH254" t="s">
        <v>7536</v>
      </c>
      <c r="AI254" t="str">
        <f>Tabla5[[#This Row],[Provincia]]&amp;Tabla5[[#This Row],[Depto]]</f>
        <v>3049</v>
      </c>
      <c r="AJ254">
        <v>49</v>
      </c>
      <c r="AK254" t="s">
        <v>1484</v>
      </c>
      <c r="AN254">
        <v>66</v>
      </c>
      <c r="AO254">
        <v>28</v>
      </c>
      <c r="AP254">
        <v>7249</v>
      </c>
      <c r="AQ254" t="s">
        <v>4382</v>
      </c>
    </row>
    <row r="255" spans="5:43" x14ac:dyDescent="0.25">
      <c r="E255" s="6" t="s">
        <v>153</v>
      </c>
      <c r="F255" s="6">
        <v>152</v>
      </c>
      <c r="G255" s="6">
        <v>152031</v>
      </c>
      <c r="H255" s="7" t="s">
        <v>265</v>
      </c>
      <c r="I255" s="6" t="s">
        <v>153</v>
      </c>
      <c r="O255" s="6">
        <v>14</v>
      </c>
      <c r="P255" s="13" t="str">
        <f t="shared" si="3"/>
        <v>CORDOBA</v>
      </c>
      <c r="Q255" s="6">
        <v>242</v>
      </c>
      <c r="R255" s="13" t="s">
        <v>5522</v>
      </c>
      <c r="Y255" t="str">
        <f>Tabla4[[#This Row],[Muni_Desc]]&amp;Tabla4[[#This Row],[Columna1]]</f>
        <v>LAS JUNTURASCORDOBA</v>
      </c>
      <c r="Z255">
        <v>373</v>
      </c>
      <c r="AA255" t="s">
        <v>5649</v>
      </c>
      <c r="AB255">
        <v>4</v>
      </c>
      <c r="AC255" t="s">
        <v>1222</v>
      </c>
      <c r="AD255">
        <v>14</v>
      </c>
      <c r="AE255" t="s">
        <v>1192</v>
      </c>
      <c r="AG255">
        <v>30</v>
      </c>
      <c r="AH255" t="s">
        <v>7536</v>
      </c>
      <c r="AI255" t="str">
        <f>Tabla5[[#This Row],[Provincia]]&amp;Tabla5[[#This Row],[Depto]]</f>
        <v>3056</v>
      </c>
      <c r="AJ255">
        <v>56</v>
      </c>
      <c r="AK255" t="s">
        <v>1485</v>
      </c>
      <c r="AN255">
        <v>82</v>
      </c>
      <c r="AO255">
        <v>21</v>
      </c>
      <c r="AP255">
        <v>8434</v>
      </c>
      <c r="AQ255" t="s">
        <v>4681</v>
      </c>
    </row>
    <row r="256" spans="5:43" x14ac:dyDescent="0.25">
      <c r="E256" s="6" t="s">
        <v>153</v>
      </c>
      <c r="F256" s="6">
        <v>152</v>
      </c>
      <c r="G256" s="6">
        <v>152040</v>
      </c>
      <c r="H256" s="7" t="s">
        <v>266</v>
      </c>
      <c r="I256" s="6" t="s">
        <v>153</v>
      </c>
      <c r="O256" s="6">
        <v>14</v>
      </c>
      <c r="P256" s="13" t="str">
        <f t="shared" si="3"/>
        <v>CORDOBA</v>
      </c>
      <c r="Q256" s="6">
        <v>243</v>
      </c>
      <c r="R256" s="13" t="s">
        <v>5523</v>
      </c>
      <c r="Y256" t="str">
        <f>Tabla4[[#This Row],[Muni_Desc]]&amp;Tabla4[[#This Row],[Columna1]]</f>
        <v>LAS PALMASCORDOBA</v>
      </c>
      <c r="Z256">
        <v>374</v>
      </c>
      <c r="AA256" t="s">
        <v>5650</v>
      </c>
      <c r="AB256">
        <v>4</v>
      </c>
      <c r="AC256" t="s">
        <v>1222</v>
      </c>
      <c r="AD256">
        <v>14</v>
      </c>
      <c r="AE256" t="s">
        <v>1192</v>
      </c>
      <c r="AG256">
        <v>30</v>
      </c>
      <c r="AH256" t="s">
        <v>7536</v>
      </c>
      <c r="AI256" t="str">
        <f>Tabla5[[#This Row],[Provincia]]&amp;Tabla5[[#This Row],[Depto]]</f>
        <v>3063</v>
      </c>
      <c r="AJ256">
        <v>63</v>
      </c>
      <c r="AK256" t="s">
        <v>1486</v>
      </c>
      <c r="AN256">
        <v>14</v>
      </c>
      <c r="AO256">
        <v>42</v>
      </c>
      <c r="AP256">
        <v>2940</v>
      </c>
      <c r="AQ256" t="s">
        <v>2851</v>
      </c>
    </row>
    <row r="257" spans="5:43" x14ac:dyDescent="0.25">
      <c r="E257" s="6" t="s">
        <v>153</v>
      </c>
      <c r="F257" s="6">
        <v>161</v>
      </c>
      <c r="G257" s="6">
        <v>161</v>
      </c>
      <c r="H257" s="7" t="s">
        <v>267</v>
      </c>
      <c r="I257" s="6" t="s">
        <v>153</v>
      </c>
      <c r="O257" s="6">
        <v>14</v>
      </c>
      <c r="P257" s="13" t="str">
        <f t="shared" si="3"/>
        <v>CORDOBA</v>
      </c>
      <c r="Q257" s="6">
        <v>241</v>
      </c>
      <c r="R257" s="13" t="s">
        <v>5521</v>
      </c>
      <c r="Y257" t="str">
        <f>Tabla4[[#This Row],[Muni_Desc]]&amp;Tabla4[[#This Row],[Columna1]]</f>
        <v>LAS PEÑASCORDOBA</v>
      </c>
      <c r="Z257">
        <v>376</v>
      </c>
      <c r="AA257" t="s">
        <v>5652</v>
      </c>
      <c r="AB257">
        <v>4</v>
      </c>
      <c r="AC257" t="s">
        <v>1222</v>
      </c>
      <c r="AD257">
        <v>14</v>
      </c>
      <c r="AE257" t="s">
        <v>1192</v>
      </c>
      <c r="AG257">
        <v>30</v>
      </c>
      <c r="AH257" t="s">
        <v>7536</v>
      </c>
      <c r="AI257" t="str">
        <f>Tabla5[[#This Row],[Provincia]]&amp;Tabla5[[#This Row],[Depto]]</f>
        <v>3070</v>
      </c>
      <c r="AJ257">
        <v>70</v>
      </c>
      <c r="AK257" t="s">
        <v>1399</v>
      </c>
      <c r="AN257">
        <v>6</v>
      </c>
      <c r="AO257">
        <v>35</v>
      </c>
      <c r="AP257">
        <v>702</v>
      </c>
      <c r="AQ257" t="s">
        <v>1258</v>
      </c>
    </row>
    <row r="258" spans="5:43" x14ac:dyDescent="0.25">
      <c r="E258" s="6" t="s">
        <v>153</v>
      </c>
      <c r="F258" s="6">
        <v>161</v>
      </c>
      <c r="G258" s="6">
        <v>161001</v>
      </c>
      <c r="H258" s="7" t="s">
        <v>268</v>
      </c>
      <c r="I258" s="6" t="s">
        <v>153</v>
      </c>
      <c r="O258" s="6">
        <v>14</v>
      </c>
      <c r="P258" s="13" t="str">
        <f t="shared" si="3"/>
        <v>CORDOBA</v>
      </c>
      <c r="Q258" s="6">
        <v>244</v>
      </c>
      <c r="R258" s="13" t="s">
        <v>5524</v>
      </c>
      <c r="Y258" t="str">
        <f>Tabla4[[#This Row],[Muni_Desc]]&amp;Tabla4[[#This Row],[Columna1]]</f>
        <v>LAS PEÑAS SUDCORDOBA</v>
      </c>
      <c r="Z258">
        <v>377</v>
      </c>
      <c r="AA258" t="s">
        <v>5653</v>
      </c>
      <c r="AB258">
        <v>4</v>
      </c>
      <c r="AC258" t="s">
        <v>1222</v>
      </c>
      <c r="AD258">
        <v>14</v>
      </c>
      <c r="AE258" t="s">
        <v>1192</v>
      </c>
      <c r="AG258">
        <v>30</v>
      </c>
      <c r="AH258" t="s">
        <v>7536</v>
      </c>
      <c r="AI258" t="str">
        <f>Tabla5[[#This Row],[Provincia]]&amp;Tabla5[[#This Row],[Depto]]</f>
        <v>3077</v>
      </c>
      <c r="AJ258">
        <v>77</v>
      </c>
      <c r="AK258" t="s">
        <v>1487</v>
      </c>
      <c r="AN258">
        <v>82</v>
      </c>
      <c r="AO258">
        <v>49</v>
      </c>
      <c r="AP258">
        <v>8545</v>
      </c>
      <c r="AQ258" t="s">
        <v>1258</v>
      </c>
    </row>
    <row r="259" spans="5:43" x14ac:dyDescent="0.25">
      <c r="E259" s="6" t="s">
        <v>153</v>
      </c>
      <c r="F259" s="6">
        <v>161</v>
      </c>
      <c r="G259" s="6">
        <v>161002</v>
      </c>
      <c r="H259" s="7" t="s">
        <v>269</v>
      </c>
      <c r="I259" s="6" t="s">
        <v>153</v>
      </c>
      <c r="O259" s="6">
        <v>14</v>
      </c>
      <c r="P259" s="13" t="str">
        <f t="shared" si="3"/>
        <v>CORDOBA</v>
      </c>
      <c r="Q259" s="6">
        <v>245</v>
      </c>
      <c r="R259" s="13" t="s">
        <v>5525</v>
      </c>
      <c r="Y259" t="str">
        <f>Tabla4[[#This Row],[Muni_Desc]]&amp;Tabla4[[#This Row],[Columna1]]</f>
        <v>LAS PERDICESCORDOBA</v>
      </c>
      <c r="Z259">
        <v>375</v>
      </c>
      <c r="AA259" t="s">
        <v>5651</v>
      </c>
      <c r="AB259">
        <v>4</v>
      </c>
      <c r="AC259" t="s">
        <v>1222</v>
      </c>
      <c r="AD259">
        <v>14</v>
      </c>
      <c r="AE259" t="s">
        <v>1192</v>
      </c>
      <c r="AG259">
        <v>30</v>
      </c>
      <c r="AH259" t="s">
        <v>7536</v>
      </c>
      <c r="AI259" t="str">
        <f>Tabla5[[#This Row],[Provincia]]&amp;Tabla5[[#This Row],[Depto]]</f>
        <v>3084</v>
      </c>
      <c r="AJ259">
        <v>84</v>
      </c>
      <c r="AK259" t="s">
        <v>1488</v>
      </c>
      <c r="AN259">
        <v>14</v>
      </c>
      <c r="AO259">
        <v>49</v>
      </c>
      <c r="AP259">
        <v>2959</v>
      </c>
      <c r="AQ259" t="s">
        <v>1258</v>
      </c>
    </row>
    <row r="260" spans="5:43" x14ac:dyDescent="0.25">
      <c r="E260" s="6" t="s">
        <v>153</v>
      </c>
      <c r="F260" s="6">
        <v>162</v>
      </c>
      <c r="G260" s="6">
        <v>162</v>
      </c>
      <c r="H260" s="7" t="s">
        <v>270</v>
      </c>
      <c r="I260" s="6" t="s">
        <v>153</v>
      </c>
      <c r="O260" s="6">
        <v>14</v>
      </c>
      <c r="P260" s="13" t="str">
        <f t="shared" si="3"/>
        <v>CORDOBA</v>
      </c>
      <c r="Q260" s="6">
        <v>246</v>
      </c>
      <c r="R260" s="13" t="s">
        <v>5526</v>
      </c>
      <c r="Y260" t="str">
        <f>Tabla4[[#This Row],[Muni_Desc]]&amp;Tabla4[[#This Row],[Columna1]]</f>
        <v>LAS PLAYASCORDOBA</v>
      </c>
      <c r="Z260">
        <v>378</v>
      </c>
      <c r="AA260" t="s">
        <v>5654</v>
      </c>
      <c r="AB260">
        <v>4</v>
      </c>
      <c r="AC260" t="s">
        <v>1222</v>
      </c>
      <c r="AD260">
        <v>14</v>
      </c>
      <c r="AE260" t="s">
        <v>1192</v>
      </c>
      <c r="AG260">
        <v>30</v>
      </c>
      <c r="AH260" t="s">
        <v>7536</v>
      </c>
      <c r="AI260" t="str">
        <f>Tabla5[[#This Row],[Provincia]]&amp;Tabla5[[#This Row],[Depto]]</f>
        <v>3088</v>
      </c>
      <c r="AJ260">
        <v>88</v>
      </c>
      <c r="AK260" t="s">
        <v>1489</v>
      </c>
      <c r="AN260">
        <v>86</v>
      </c>
      <c r="AO260">
        <v>77</v>
      </c>
      <c r="AP260">
        <v>9226</v>
      </c>
      <c r="AQ260" t="s">
        <v>5096</v>
      </c>
    </row>
    <row r="261" spans="5:43" ht="33.75" x14ac:dyDescent="0.25">
      <c r="E261" s="6" t="s">
        <v>153</v>
      </c>
      <c r="F261" s="6">
        <v>162</v>
      </c>
      <c r="G261" s="6">
        <v>162100</v>
      </c>
      <c r="H261" s="7" t="s">
        <v>271</v>
      </c>
      <c r="I261" s="6" t="s">
        <v>153</v>
      </c>
      <c r="O261" s="6">
        <v>14</v>
      </c>
      <c r="P261" s="13" t="str">
        <f t="shared" ref="P261:P324" si="4">VLOOKUP(O261,$J$4:$L$29,3,FALSE)</f>
        <v>CORDOBA</v>
      </c>
      <c r="Q261" s="6">
        <v>247</v>
      </c>
      <c r="R261" s="13" t="s">
        <v>5527</v>
      </c>
      <c r="Y261" t="str">
        <f>Tabla4[[#This Row],[Muni_Desc]]&amp;Tabla4[[#This Row],[Columna1]]</f>
        <v>LAS RABONASCORDOBA</v>
      </c>
      <c r="Z261">
        <v>379</v>
      </c>
      <c r="AA261" t="s">
        <v>5655</v>
      </c>
      <c r="AB261">
        <v>4</v>
      </c>
      <c r="AC261" t="s">
        <v>1222</v>
      </c>
      <c r="AD261">
        <v>14</v>
      </c>
      <c r="AE261" t="s">
        <v>1192</v>
      </c>
      <c r="AG261">
        <v>30</v>
      </c>
      <c r="AH261" t="s">
        <v>7536</v>
      </c>
      <c r="AI261" t="str">
        <f>Tabla5[[#This Row],[Provincia]]&amp;Tabla5[[#This Row],[Depto]]</f>
        <v>3091</v>
      </c>
      <c r="AJ261">
        <v>91</v>
      </c>
      <c r="AK261" t="s">
        <v>1490</v>
      </c>
      <c r="AN261">
        <v>22</v>
      </c>
      <c r="AO261">
        <v>70</v>
      </c>
      <c r="AP261">
        <v>4081</v>
      </c>
      <c r="AQ261" t="s">
        <v>3342</v>
      </c>
    </row>
    <row r="262" spans="5:43" x14ac:dyDescent="0.25">
      <c r="E262" s="6" t="s">
        <v>153</v>
      </c>
      <c r="F262" s="6">
        <v>162</v>
      </c>
      <c r="G262" s="6">
        <v>162201</v>
      </c>
      <c r="H262" s="7" t="s">
        <v>272</v>
      </c>
      <c r="I262" s="6" t="s">
        <v>153</v>
      </c>
      <c r="O262" s="6">
        <v>14</v>
      </c>
      <c r="P262" s="13" t="str">
        <f t="shared" si="4"/>
        <v>CORDOBA</v>
      </c>
      <c r="Q262" s="6">
        <v>248</v>
      </c>
      <c r="R262" s="13" t="s">
        <v>5528</v>
      </c>
      <c r="Y262" t="str">
        <f>Tabla4[[#This Row],[Muni_Desc]]&amp;Tabla4[[#This Row],[Columna1]]</f>
        <v>LAS SALADASCORDOBA</v>
      </c>
      <c r="Z262">
        <v>380</v>
      </c>
      <c r="AA262" t="s">
        <v>5656</v>
      </c>
      <c r="AB262">
        <v>4</v>
      </c>
      <c r="AC262" t="s">
        <v>1222</v>
      </c>
      <c r="AD262">
        <v>14</v>
      </c>
      <c r="AE262" t="s">
        <v>1192</v>
      </c>
      <c r="AG262">
        <v>30</v>
      </c>
      <c r="AH262" t="s">
        <v>7536</v>
      </c>
      <c r="AI262" t="str">
        <f>Tabla5[[#This Row],[Provincia]]&amp;Tabla5[[#This Row],[Depto]]</f>
        <v>3098</v>
      </c>
      <c r="AJ262">
        <v>98</v>
      </c>
      <c r="AK262" t="s">
        <v>1491</v>
      </c>
      <c r="AN262">
        <v>6</v>
      </c>
      <c r="AO262">
        <v>42</v>
      </c>
      <c r="AP262">
        <v>714</v>
      </c>
      <c r="AQ262" t="s">
        <v>1259</v>
      </c>
    </row>
    <row r="263" spans="5:43" x14ac:dyDescent="0.25">
      <c r="E263" s="6" t="s">
        <v>153</v>
      </c>
      <c r="F263" s="6">
        <v>162</v>
      </c>
      <c r="G263" s="6">
        <v>162202</v>
      </c>
      <c r="H263" s="7" t="s">
        <v>273</v>
      </c>
      <c r="I263" s="6" t="s">
        <v>153</v>
      </c>
      <c r="O263" s="6">
        <v>14</v>
      </c>
      <c r="P263" s="13" t="str">
        <f t="shared" si="4"/>
        <v>CORDOBA</v>
      </c>
      <c r="Q263" s="6">
        <v>249</v>
      </c>
      <c r="R263" s="13" t="s">
        <v>5529</v>
      </c>
      <c r="Y263" t="str">
        <f>Tabla4[[#This Row],[Muni_Desc]]&amp;Tabla4[[#This Row],[Columna1]]</f>
        <v>LAS TAPIASCORDOBA</v>
      </c>
      <c r="Z263">
        <v>381</v>
      </c>
      <c r="AA263" t="s">
        <v>5657</v>
      </c>
      <c r="AB263">
        <v>4</v>
      </c>
      <c r="AC263" t="s">
        <v>1222</v>
      </c>
      <c r="AD263">
        <v>14</v>
      </c>
      <c r="AE263" t="s">
        <v>1192</v>
      </c>
      <c r="AG263">
        <v>30</v>
      </c>
      <c r="AH263" t="s">
        <v>7536</v>
      </c>
      <c r="AI263" t="str">
        <f>Tabla5[[#This Row],[Provincia]]&amp;Tabla5[[#This Row],[Depto]]</f>
        <v>30105</v>
      </c>
      <c r="AJ263">
        <v>105</v>
      </c>
      <c r="AK263" t="s">
        <v>1492</v>
      </c>
      <c r="AN263">
        <v>54</v>
      </c>
      <c r="AO263">
        <v>7</v>
      </c>
      <c r="AP263">
        <v>6405</v>
      </c>
      <c r="AQ263" t="s">
        <v>4105</v>
      </c>
    </row>
    <row r="264" spans="5:43" x14ac:dyDescent="0.25">
      <c r="E264" s="6" t="s">
        <v>153</v>
      </c>
      <c r="F264" s="6">
        <v>162</v>
      </c>
      <c r="G264" s="6">
        <v>162300</v>
      </c>
      <c r="H264" s="7" t="s">
        <v>274</v>
      </c>
      <c r="I264" s="6" t="s">
        <v>153</v>
      </c>
      <c r="O264" s="6">
        <v>14</v>
      </c>
      <c r="P264" s="13" t="str">
        <f t="shared" si="4"/>
        <v>CORDOBA</v>
      </c>
      <c r="Q264" s="6">
        <v>250</v>
      </c>
      <c r="R264" s="13" t="s">
        <v>5530</v>
      </c>
      <c r="Y264" t="str">
        <f>Tabla4[[#This Row],[Muni_Desc]]&amp;Tabla4[[#This Row],[Columna1]]</f>
        <v>LAS VARASCORDOBA</v>
      </c>
      <c r="Z264">
        <v>382</v>
      </c>
      <c r="AA264" t="s">
        <v>5658</v>
      </c>
      <c r="AB264">
        <v>4</v>
      </c>
      <c r="AC264" t="s">
        <v>1222</v>
      </c>
      <c r="AD264">
        <v>14</v>
      </c>
      <c r="AE264" t="s">
        <v>1192</v>
      </c>
      <c r="AG264">
        <v>30</v>
      </c>
      <c r="AH264" t="s">
        <v>7536</v>
      </c>
      <c r="AI264" t="str">
        <f>Tabla5[[#This Row],[Provincia]]&amp;Tabla5[[#This Row],[Depto]]</f>
        <v>30112</v>
      </c>
      <c r="AJ264">
        <v>112</v>
      </c>
      <c r="AK264" t="s">
        <v>1493</v>
      </c>
      <c r="AN264">
        <v>6</v>
      </c>
      <c r="AO264">
        <v>735</v>
      </c>
      <c r="AP264">
        <v>1692</v>
      </c>
      <c r="AQ264" t="s">
        <v>2432</v>
      </c>
    </row>
    <row r="265" spans="5:43" x14ac:dyDescent="0.25">
      <c r="E265" s="6" t="s">
        <v>153</v>
      </c>
      <c r="F265" s="6">
        <v>162</v>
      </c>
      <c r="G265" s="6">
        <v>162901</v>
      </c>
      <c r="H265" s="7" t="s">
        <v>275</v>
      </c>
      <c r="I265" s="6" t="s">
        <v>153</v>
      </c>
      <c r="O265" s="6">
        <v>14</v>
      </c>
      <c r="P265" s="13" t="str">
        <f t="shared" si="4"/>
        <v>CORDOBA</v>
      </c>
      <c r="Q265" s="6">
        <v>251</v>
      </c>
      <c r="R265" s="13" t="s">
        <v>5531</v>
      </c>
      <c r="Y265" t="str">
        <f>Tabla4[[#This Row],[Muni_Desc]]&amp;Tabla4[[#This Row],[Columna1]]</f>
        <v>LAS VARILLASCORDOBA</v>
      </c>
      <c r="Z265">
        <v>383</v>
      </c>
      <c r="AA265" t="s">
        <v>5659</v>
      </c>
      <c r="AB265">
        <v>4</v>
      </c>
      <c r="AC265" t="s">
        <v>1222</v>
      </c>
      <c r="AD265">
        <v>14</v>
      </c>
      <c r="AE265" t="s">
        <v>1192</v>
      </c>
      <c r="AG265">
        <v>34</v>
      </c>
      <c r="AH265" t="s">
        <v>7537</v>
      </c>
      <c r="AI265" t="str">
        <f>Tabla5[[#This Row],[Provincia]]&amp;Tabla5[[#This Row],[Depto]]</f>
        <v>347</v>
      </c>
      <c r="AJ265">
        <v>7</v>
      </c>
      <c r="AK265" t="s">
        <v>1447</v>
      </c>
      <c r="AN265">
        <v>6</v>
      </c>
      <c r="AO265">
        <v>658</v>
      </c>
      <c r="AP265">
        <v>1592</v>
      </c>
      <c r="AQ265" t="s">
        <v>2375</v>
      </c>
    </row>
    <row r="266" spans="5:43" x14ac:dyDescent="0.25">
      <c r="E266" s="6" t="s">
        <v>153</v>
      </c>
      <c r="F266" s="6">
        <v>162</v>
      </c>
      <c r="G266" s="6">
        <v>162902</v>
      </c>
      <c r="H266" s="7" t="s">
        <v>276</v>
      </c>
      <c r="I266" s="6" t="s">
        <v>153</v>
      </c>
      <c r="O266" s="6">
        <v>14</v>
      </c>
      <c r="P266" s="13" t="str">
        <f t="shared" si="4"/>
        <v>CORDOBA</v>
      </c>
      <c r="Q266" s="6">
        <v>252</v>
      </c>
      <c r="R266" s="13" t="s">
        <v>5532</v>
      </c>
      <c r="Y266" t="str">
        <f>Tabla4[[#This Row],[Muni_Desc]]&amp;Tabla4[[#This Row],[Columna1]]</f>
        <v>LASPIURCORDOBA</v>
      </c>
      <c r="Z266">
        <v>518</v>
      </c>
      <c r="AA266" t="s">
        <v>5787</v>
      </c>
      <c r="AB266">
        <v>4</v>
      </c>
      <c r="AC266" t="s">
        <v>1222</v>
      </c>
      <c r="AD266">
        <v>14</v>
      </c>
      <c r="AE266" t="s">
        <v>1192</v>
      </c>
      <c r="AG266">
        <v>34</v>
      </c>
      <c r="AH266" t="s">
        <v>7537</v>
      </c>
      <c r="AI266" t="str">
        <f>Tabla5[[#This Row],[Provincia]]&amp;Tabla5[[#This Row],[Depto]]</f>
        <v>3414</v>
      </c>
      <c r="AJ266">
        <v>14</v>
      </c>
      <c r="AK266" t="s">
        <v>1494</v>
      </c>
      <c r="AN266">
        <v>6</v>
      </c>
      <c r="AO266">
        <v>49</v>
      </c>
      <c r="AP266">
        <v>720</v>
      </c>
      <c r="AQ266" t="s">
        <v>1260</v>
      </c>
    </row>
    <row r="267" spans="5:43" x14ac:dyDescent="0.25">
      <c r="E267" s="6" t="s">
        <v>153</v>
      </c>
      <c r="F267" s="6">
        <v>162</v>
      </c>
      <c r="G267" s="6">
        <v>162903</v>
      </c>
      <c r="H267" s="7" t="s">
        <v>277</v>
      </c>
      <c r="I267" s="6" t="s">
        <v>153</v>
      </c>
      <c r="O267" s="6">
        <v>14</v>
      </c>
      <c r="P267" s="13" t="str">
        <f t="shared" si="4"/>
        <v>CORDOBA</v>
      </c>
      <c r="Q267" s="6">
        <v>253</v>
      </c>
      <c r="R267" s="13" t="s">
        <v>5533</v>
      </c>
      <c r="Y267" t="str">
        <f>Tabla4[[#This Row],[Muni_Desc]]&amp;Tabla4[[#This Row],[Columna1]]</f>
        <v>LEGUIZAMONCORDOBA</v>
      </c>
      <c r="Z267">
        <v>385</v>
      </c>
      <c r="AA267" t="s">
        <v>5661</v>
      </c>
      <c r="AB267">
        <v>4</v>
      </c>
      <c r="AC267" t="s">
        <v>1222</v>
      </c>
      <c r="AD267">
        <v>14</v>
      </c>
      <c r="AE267" t="s">
        <v>1192</v>
      </c>
      <c r="AG267">
        <v>34</v>
      </c>
      <c r="AH267" t="s">
        <v>7537</v>
      </c>
      <c r="AI267" t="str">
        <f>Tabla5[[#This Row],[Provincia]]&amp;Tabla5[[#This Row],[Depto]]</f>
        <v>3421</v>
      </c>
      <c r="AJ267">
        <v>21</v>
      </c>
      <c r="AK267" t="s">
        <v>1495</v>
      </c>
      <c r="AN267">
        <v>74</v>
      </c>
      <c r="AO267">
        <v>42</v>
      </c>
      <c r="AP267">
        <v>7963</v>
      </c>
      <c r="AQ267" t="s">
        <v>4592</v>
      </c>
    </row>
    <row r="268" spans="5:43" ht="33.75" x14ac:dyDescent="0.25">
      <c r="E268" s="6" t="s">
        <v>153</v>
      </c>
      <c r="F268" s="6">
        <v>162</v>
      </c>
      <c r="G268" s="6">
        <v>162909</v>
      </c>
      <c r="H268" s="7" t="s">
        <v>278</v>
      </c>
      <c r="I268" s="6" t="s">
        <v>153</v>
      </c>
      <c r="O268" s="6">
        <v>14</v>
      </c>
      <c r="P268" s="13" t="str">
        <f t="shared" si="4"/>
        <v>CORDOBA</v>
      </c>
      <c r="Q268" s="6">
        <v>254</v>
      </c>
      <c r="R268" s="13" t="s">
        <v>5534</v>
      </c>
      <c r="Y268" t="str">
        <f>Tabla4[[#This Row],[Muni_Desc]]&amp;Tabla4[[#This Row],[Columna1]]</f>
        <v>LEONESCORDOBA</v>
      </c>
      <c r="Z268">
        <v>386</v>
      </c>
      <c r="AA268" t="s">
        <v>5662</v>
      </c>
      <c r="AB268">
        <v>4</v>
      </c>
      <c r="AC268" t="s">
        <v>1222</v>
      </c>
      <c r="AD268">
        <v>14</v>
      </c>
      <c r="AE268" t="s">
        <v>1192</v>
      </c>
      <c r="AG268">
        <v>34</v>
      </c>
      <c r="AH268" t="s">
        <v>7537</v>
      </c>
      <c r="AI268" t="str">
        <f>Tabla5[[#This Row],[Provincia]]&amp;Tabla5[[#This Row],[Depto]]</f>
        <v>3428</v>
      </c>
      <c r="AJ268">
        <v>28</v>
      </c>
      <c r="AK268" t="s">
        <v>1496</v>
      </c>
      <c r="AN268">
        <v>6</v>
      </c>
      <c r="AO268">
        <v>56</v>
      </c>
      <c r="AP268">
        <v>9764</v>
      </c>
      <c r="AQ268" t="s">
        <v>1261</v>
      </c>
    </row>
    <row r="269" spans="5:43" x14ac:dyDescent="0.25">
      <c r="E269" s="6" t="s">
        <v>153</v>
      </c>
      <c r="F269" s="6">
        <v>170</v>
      </c>
      <c r="G269" s="6">
        <v>170</v>
      </c>
      <c r="H269" s="7" t="s">
        <v>279</v>
      </c>
      <c r="I269" s="6" t="s">
        <v>153</v>
      </c>
      <c r="O269" s="6">
        <v>14</v>
      </c>
      <c r="P269" s="13" t="str">
        <f t="shared" si="4"/>
        <v>CORDOBA</v>
      </c>
      <c r="Q269" s="6">
        <v>255</v>
      </c>
      <c r="R269" s="13" t="s">
        <v>5535</v>
      </c>
      <c r="Y269" t="str">
        <f>Tabla4[[#This Row],[Muni_Desc]]&amp;Tabla4[[#This Row],[Columna1]]</f>
        <v>LOMAS DEL TROZOCORDOBA</v>
      </c>
      <c r="Z269">
        <v>2222</v>
      </c>
      <c r="AA269" t="s">
        <v>5875</v>
      </c>
      <c r="AB269">
        <v>4</v>
      </c>
      <c r="AC269" t="s">
        <v>1222</v>
      </c>
      <c r="AD269">
        <v>14</v>
      </c>
      <c r="AE269" t="s">
        <v>1192</v>
      </c>
      <c r="AG269">
        <v>34</v>
      </c>
      <c r="AH269" t="s">
        <v>7537</v>
      </c>
      <c r="AI269" t="str">
        <f>Tabla5[[#This Row],[Provincia]]&amp;Tabla5[[#This Row],[Depto]]</f>
        <v>3435</v>
      </c>
      <c r="AJ269">
        <v>35</v>
      </c>
      <c r="AK269" t="s">
        <v>1497</v>
      </c>
      <c r="AN269">
        <v>26</v>
      </c>
      <c r="AO269">
        <v>21</v>
      </c>
      <c r="AP269">
        <v>4327</v>
      </c>
      <c r="AQ269" t="s">
        <v>3407</v>
      </c>
    </row>
    <row r="270" spans="5:43" x14ac:dyDescent="0.25">
      <c r="E270" s="6" t="s">
        <v>153</v>
      </c>
      <c r="F270" s="6">
        <v>170</v>
      </c>
      <c r="G270" s="6">
        <v>170101</v>
      </c>
      <c r="H270" s="7" t="s">
        <v>280</v>
      </c>
      <c r="I270" s="6" t="s">
        <v>153</v>
      </c>
      <c r="O270" s="6">
        <v>14</v>
      </c>
      <c r="P270" s="13" t="str">
        <f t="shared" si="4"/>
        <v>CORDOBA</v>
      </c>
      <c r="Q270" s="6">
        <v>256</v>
      </c>
      <c r="R270" s="13" t="s">
        <v>5536</v>
      </c>
      <c r="Y270" t="str">
        <f>Tabla4[[#This Row],[Muni_Desc]]&amp;Tabla4[[#This Row],[Columna1]]</f>
        <v>LOS CEDROSCORDOBA</v>
      </c>
      <c r="Z270">
        <v>387</v>
      </c>
      <c r="AA270" t="s">
        <v>5663</v>
      </c>
      <c r="AB270">
        <v>4</v>
      </c>
      <c r="AC270" t="s">
        <v>1222</v>
      </c>
      <c r="AD270">
        <v>14</v>
      </c>
      <c r="AE270" t="s">
        <v>1192</v>
      </c>
      <c r="AG270">
        <v>34</v>
      </c>
      <c r="AH270" t="s">
        <v>7537</v>
      </c>
      <c r="AI270" t="str">
        <f>Tabla5[[#This Row],[Provincia]]&amp;Tabla5[[#This Row],[Depto]]</f>
        <v>3442</v>
      </c>
      <c r="AJ270">
        <v>42</v>
      </c>
      <c r="AK270" t="s">
        <v>1498</v>
      </c>
      <c r="AN270">
        <v>62</v>
      </c>
      <c r="AO270">
        <v>7</v>
      </c>
      <c r="AP270">
        <v>6904</v>
      </c>
      <c r="AQ270" t="s">
        <v>4246</v>
      </c>
    </row>
    <row r="271" spans="5:43" x14ac:dyDescent="0.25">
      <c r="E271" s="6" t="s">
        <v>153</v>
      </c>
      <c r="F271" s="6">
        <v>170</v>
      </c>
      <c r="G271" s="6">
        <v>170102</v>
      </c>
      <c r="H271" s="7" t="s">
        <v>281</v>
      </c>
      <c r="I271" s="6" t="s">
        <v>153</v>
      </c>
      <c r="O271" s="6">
        <v>14</v>
      </c>
      <c r="P271" s="13" t="str">
        <f t="shared" si="4"/>
        <v>CORDOBA</v>
      </c>
      <c r="Q271" s="6">
        <v>257</v>
      </c>
      <c r="R271" s="13" t="s">
        <v>5537</v>
      </c>
      <c r="Y271" t="str">
        <f>Tabla4[[#This Row],[Muni_Desc]]&amp;Tabla4[[#This Row],[Columna1]]</f>
        <v>LOS CERRILLOSCORDOBA</v>
      </c>
      <c r="Z271">
        <v>388</v>
      </c>
      <c r="AA271" t="s">
        <v>5664</v>
      </c>
      <c r="AB271">
        <v>4</v>
      </c>
      <c r="AC271" t="s">
        <v>1222</v>
      </c>
      <c r="AD271">
        <v>14</v>
      </c>
      <c r="AE271" t="s">
        <v>1192</v>
      </c>
      <c r="AG271">
        <v>34</v>
      </c>
      <c r="AH271" t="s">
        <v>7537</v>
      </c>
      <c r="AI271" t="str">
        <f>Tabla5[[#This Row],[Provincia]]&amp;Tabla5[[#This Row],[Depto]]</f>
        <v>3449</v>
      </c>
      <c r="AJ271">
        <v>49</v>
      </c>
      <c r="AK271" t="s">
        <v>1499</v>
      </c>
      <c r="AN271">
        <v>6</v>
      </c>
      <c r="AO271">
        <v>609</v>
      </c>
      <c r="AP271">
        <v>1520</v>
      </c>
      <c r="AQ271" t="s">
        <v>2303</v>
      </c>
    </row>
    <row r="272" spans="5:43" x14ac:dyDescent="0.25">
      <c r="E272" s="6" t="s">
        <v>153</v>
      </c>
      <c r="F272" s="6">
        <v>170</v>
      </c>
      <c r="G272" s="6">
        <v>170201</v>
      </c>
      <c r="H272" s="7" t="s">
        <v>282</v>
      </c>
      <c r="I272" s="6" t="s">
        <v>153</v>
      </c>
      <c r="O272" s="6">
        <v>14</v>
      </c>
      <c r="P272" s="13" t="str">
        <f t="shared" si="4"/>
        <v>CORDOBA</v>
      </c>
      <c r="Q272" s="6">
        <v>258</v>
      </c>
      <c r="R272" s="13" t="s">
        <v>5538</v>
      </c>
      <c r="Y272" t="str">
        <f>Tabla4[[#This Row],[Muni_Desc]]&amp;Tabla4[[#This Row],[Columna1]]</f>
        <v>LOS CHAÑARITOS (CRUZ DEL EJE)CORDOBA</v>
      </c>
      <c r="Z272">
        <v>390</v>
      </c>
      <c r="AA272" t="s">
        <v>5666</v>
      </c>
      <c r="AB272">
        <v>4</v>
      </c>
      <c r="AC272" t="s">
        <v>1222</v>
      </c>
      <c r="AD272">
        <v>14</v>
      </c>
      <c r="AE272" t="s">
        <v>1192</v>
      </c>
      <c r="AG272">
        <v>34</v>
      </c>
      <c r="AH272" t="s">
        <v>7537</v>
      </c>
      <c r="AI272" t="str">
        <f>Tabla5[[#This Row],[Provincia]]&amp;Tabla5[[#This Row],[Depto]]</f>
        <v>3456</v>
      </c>
      <c r="AJ272">
        <v>56</v>
      </c>
      <c r="AK272" t="s">
        <v>1500</v>
      </c>
      <c r="AN272">
        <v>6</v>
      </c>
      <c r="AO272">
        <v>392</v>
      </c>
      <c r="AP272">
        <v>1199</v>
      </c>
      <c r="AQ272" t="s">
        <v>2058</v>
      </c>
    </row>
    <row r="273" spans="5:43" x14ac:dyDescent="0.25">
      <c r="E273" s="6" t="s">
        <v>153</v>
      </c>
      <c r="F273" s="6">
        <v>170</v>
      </c>
      <c r="G273" s="6">
        <v>170202</v>
      </c>
      <c r="H273" s="7" t="s">
        <v>283</v>
      </c>
      <c r="I273" s="6" t="s">
        <v>153</v>
      </c>
      <c r="O273" s="6">
        <v>14</v>
      </c>
      <c r="P273" s="13" t="str">
        <f t="shared" si="4"/>
        <v>CORDOBA</v>
      </c>
      <c r="Q273" s="6">
        <v>259</v>
      </c>
      <c r="R273" s="13" t="s">
        <v>5539</v>
      </c>
      <c r="Y273" t="str">
        <f>Tabla4[[#This Row],[Muni_Desc]]&amp;Tabla4[[#This Row],[Columna1]]</f>
        <v>LOS CHAÑARITOS (RIO SEGUNDO)CORDOBA</v>
      </c>
      <c r="Z273">
        <v>389</v>
      </c>
      <c r="AA273" t="s">
        <v>5665</v>
      </c>
      <c r="AB273">
        <v>4</v>
      </c>
      <c r="AC273" t="s">
        <v>1222</v>
      </c>
      <c r="AD273">
        <v>14</v>
      </c>
      <c r="AE273" t="s">
        <v>1192</v>
      </c>
      <c r="AG273">
        <v>34</v>
      </c>
      <c r="AH273" t="s">
        <v>7537</v>
      </c>
      <c r="AI273" t="str">
        <f>Tabla5[[#This Row],[Provincia]]&amp;Tabla5[[#This Row],[Depto]]</f>
        <v>3463</v>
      </c>
      <c r="AJ273">
        <v>63</v>
      </c>
      <c r="AK273" t="s">
        <v>1501</v>
      </c>
      <c r="AN273">
        <v>58</v>
      </c>
      <c r="AO273">
        <v>98</v>
      </c>
      <c r="AP273">
        <v>6808</v>
      </c>
      <c r="AQ273" t="s">
        <v>4235</v>
      </c>
    </row>
    <row r="274" spans="5:43" ht="22.5" x14ac:dyDescent="0.25">
      <c r="E274" s="6" t="s">
        <v>153</v>
      </c>
      <c r="F274" s="6">
        <v>170</v>
      </c>
      <c r="G274" s="6">
        <v>170910</v>
      </c>
      <c r="H274" s="7" t="s">
        <v>284</v>
      </c>
      <c r="I274" s="6" t="s">
        <v>153</v>
      </c>
      <c r="O274" s="6">
        <v>14</v>
      </c>
      <c r="P274" s="13" t="str">
        <f t="shared" si="4"/>
        <v>CORDOBA</v>
      </c>
      <c r="Q274" s="6">
        <v>260</v>
      </c>
      <c r="R274" s="13" t="s">
        <v>5540</v>
      </c>
      <c r="Y274" t="str">
        <f>Tabla4[[#This Row],[Muni_Desc]]&amp;Tabla4[[#This Row],[Columna1]]</f>
        <v>LOS COCOSCORDOBA</v>
      </c>
      <c r="Z274">
        <v>392</v>
      </c>
      <c r="AA274" t="s">
        <v>5668</v>
      </c>
      <c r="AB274">
        <v>4</v>
      </c>
      <c r="AC274" t="s">
        <v>1222</v>
      </c>
      <c r="AD274">
        <v>14</v>
      </c>
      <c r="AE274" t="s">
        <v>1192</v>
      </c>
      <c r="AG274">
        <v>38</v>
      </c>
      <c r="AH274" t="s">
        <v>7538</v>
      </c>
      <c r="AI274" t="str">
        <f>Tabla5[[#This Row],[Provincia]]&amp;Tabla5[[#This Row],[Depto]]</f>
        <v>387</v>
      </c>
      <c r="AJ274">
        <v>7</v>
      </c>
      <c r="AK274" t="s">
        <v>1502</v>
      </c>
      <c r="AN274">
        <v>78</v>
      </c>
      <c r="AO274">
        <v>49</v>
      </c>
      <c r="AP274">
        <v>8251</v>
      </c>
      <c r="AQ274" t="s">
        <v>4655</v>
      </c>
    </row>
    <row r="275" spans="5:43" ht="22.5" x14ac:dyDescent="0.25">
      <c r="E275" s="6" t="s">
        <v>153</v>
      </c>
      <c r="F275" s="6">
        <v>170</v>
      </c>
      <c r="G275" s="6">
        <v>170990</v>
      </c>
      <c r="H275" s="7" t="s">
        <v>285</v>
      </c>
      <c r="I275" s="6" t="s">
        <v>153</v>
      </c>
      <c r="O275" s="6">
        <v>14</v>
      </c>
      <c r="P275" s="13" t="str">
        <f t="shared" si="4"/>
        <v>CORDOBA</v>
      </c>
      <c r="Q275" s="6">
        <v>261</v>
      </c>
      <c r="R275" s="13" t="s">
        <v>5541</v>
      </c>
      <c r="Y275" t="str">
        <f>Tabla4[[#This Row],[Muni_Desc]]&amp;Tabla4[[#This Row],[Columna1]]</f>
        <v>LOS HORMIGUEROSCORDOBA</v>
      </c>
      <c r="Z275">
        <v>2229</v>
      </c>
      <c r="AA275" t="s">
        <v>5876</v>
      </c>
      <c r="AB275">
        <v>4</v>
      </c>
      <c r="AC275" t="s">
        <v>1222</v>
      </c>
      <c r="AD275">
        <v>14</v>
      </c>
      <c r="AE275" t="s">
        <v>1192</v>
      </c>
      <c r="AG275">
        <v>38</v>
      </c>
      <c r="AH275" t="s">
        <v>7538</v>
      </c>
      <c r="AI275" t="str">
        <f>Tabla5[[#This Row],[Provincia]]&amp;Tabla5[[#This Row],[Depto]]</f>
        <v>3814</v>
      </c>
      <c r="AJ275">
        <v>14</v>
      </c>
      <c r="AK275" t="s">
        <v>1503</v>
      </c>
      <c r="AN275">
        <v>46</v>
      </c>
      <c r="AO275">
        <v>49</v>
      </c>
      <c r="AP275">
        <v>5566</v>
      </c>
      <c r="AQ275" t="s">
        <v>3900</v>
      </c>
    </row>
    <row r="276" spans="5:43" x14ac:dyDescent="0.25">
      <c r="E276" s="6" t="s">
        <v>153</v>
      </c>
      <c r="F276" s="6">
        <v>181</v>
      </c>
      <c r="G276" s="6">
        <v>181</v>
      </c>
      <c r="H276" s="7" t="s">
        <v>286</v>
      </c>
      <c r="I276" s="6" t="s">
        <v>153</v>
      </c>
      <c r="O276" s="6">
        <v>14</v>
      </c>
      <c r="P276" s="13" t="str">
        <f t="shared" si="4"/>
        <v>CORDOBA</v>
      </c>
      <c r="Q276" s="6">
        <v>263</v>
      </c>
      <c r="R276" s="13" t="s">
        <v>5543</v>
      </c>
      <c r="Y276" t="str">
        <f>Tabla4[[#This Row],[Muni_Desc]]&amp;Tabla4[[#This Row],[Columna1]]</f>
        <v>LOS HORNILLOSCORDOBA</v>
      </c>
      <c r="Z276">
        <v>394</v>
      </c>
      <c r="AA276" t="s">
        <v>5670</v>
      </c>
      <c r="AB276">
        <v>4</v>
      </c>
      <c r="AC276" t="s">
        <v>1222</v>
      </c>
      <c r="AD276">
        <v>14</v>
      </c>
      <c r="AE276" t="s">
        <v>1192</v>
      </c>
      <c r="AG276">
        <v>38</v>
      </c>
      <c r="AH276" t="s">
        <v>7538</v>
      </c>
      <c r="AI276" t="str">
        <f>Tabla5[[#This Row],[Provincia]]&amp;Tabla5[[#This Row],[Depto]]</f>
        <v>3821</v>
      </c>
      <c r="AJ276">
        <v>21</v>
      </c>
      <c r="AK276" t="s">
        <v>1504</v>
      </c>
      <c r="AN276">
        <v>6</v>
      </c>
      <c r="AO276">
        <v>203</v>
      </c>
      <c r="AP276">
        <v>901</v>
      </c>
      <c r="AQ276" t="s">
        <v>1864</v>
      </c>
    </row>
    <row r="277" spans="5:43" x14ac:dyDescent="0.25">
      <c r="E277" s="6" t="s">
        <v>153</v>
      </c>
      <c r="F277" s="6">
        <v>181</v>
      </c>
      <c r="G277" s="6">
        <v>181101</v>
      </c>
      <c r="H277" s="7" t="s">
        <v>287</v>
      </c>
      <c r="I277" s="6" t="s">
        <v>153</v>
      </c>
      <c r="O277" s="6">
        <v>14</v>
      </c>
      <c r="P277" s="13" t="str">
        <f t="shared" si="4"/>
        <v>CORDOBA</v>
      </c>
      <c r="Q277" s="6">
        <v>264</v>
      </c>
      <c r="R277" s="13" t="s">
        <v>5544</v>
      </c>
      <c r="Y277" t="str">
        <f>Tabla4[[#This Row],[Muni_Desc]]&amp;Tabla4[[#This Row],[Columna1]]</f>
        <v>LOS HOYOSCORDOBA</v>
      </c>
      <c r="Z277">
        <v>395</v>
      </c>
      <c r="AA277" t="s">
        <v>5671</v>
      </c>
      <c r="AB277">
        <v>4</v>
      </c>
      <c r="AC277" t="s">
        <v>1222</v>
      </c>
      <c r="AD277">
        <v>14</v>
      </c>
      <c r="AE277" t="s">
        <v>1192</v>
      </c>
      <c r="AG277">
        <v>38</v>
      </c>
      <c r="AH277" t="s">
        <v>7538</v>
      </c>
      <c r="AI277" t="str">
        <f>Tabla5[[#This Row],[Provincia]]&amp;Tabla5[[#This Row],[Depto]]</f>
        <v>3828</v>
      </c>
      <c r="AJ277">
        <v>28</v>
      </c>
      <c r="AK277" t="s">
        <v>1505</v>
      </c>
      <c r="AN277">
        <v>46</v>
      </c>
      <c r="AO277">
        <v>126</v>
      </c>
      <c r="AP277">
        <v>9765</v>
      </c>
      <c r="AQ277" t="s">
        <v>3942</v>
      </c>
    </row>
    <row r="278" spans="5:43" x14ac:dyDescent="0.25">
      <c r="E278" s="6" t="s">
        <v>153</v>
      </c>
      <c r="F278" s="6">
        <v>181</v>
      </c>
      <c r="G278" s="6">
        <v>181109</v>
      </c>
      <c r="H278" s="7" t="s">
        <v>288</v>
      </c>
      <c r="I278" s="6" t="s">
        <v>153</v>
      </c>
      <c r="O278" s="6">
        <v>14</v>
      </c>
      <c r="P278" s="13" t="str">
        <f t="shared" si="4"/>
        <v>CORDOBA</v>
      </c>
      <c r="Q278" s="6">
        <v>265</v>
      </c>
      <c r="R278" s="13" t="s">
        <v>5545</v>
      </c>
      <c r="Y278" t="str">
        <f>Tabla4[[#This Row],[Muni_Desc]]&amp;Tabla4[[#This Row],[Columna1]]</f>
        <v>LOS MISTOLESCORDOBA</v>
      </c>
      <c r="Z278">
        <v>396</v>
      </c>
      <c r="AA278" t="s">
        <v>5672</v>
      </c>
      <c r="AB278">
        <v>4</v>
      </c>
      <c r="AC278" t="s">
        <v>1222</v>
      </c>
      <c r="AD278">
        <v>14</v>
      </c>
      <c r="AE278" t="s">
        <v>1192</v>
      </c>
      <c r="AG278">
        <v>38</v>
      </c>
      <c r="AH278" t="s">
        <v>7538</v>
      </c>
      <c r="AI278" t="str">
        <f>Tabla5[[#This Row],[Provincia]]&amp;Tabla5[[#This Row],[Depto]]</f>
        <v>3835</v>
      </c>
      <c r="AJ278">
        <v>35</v>
      </c>
      <c r="AK278" t="s">
        <v>1506</v>
      </c>
      <c r="AN278">
        <v>66</v>
      </c>
      <c r="AO278">
        <v>154</v>
      </c>
      <c r="AP278">
        <v>7422</v>
      </c>
      <c r="AQ278" t="s">
        <v>4460</v>
      </c>
    </row>
    <row r="279" spans="5:43" x14ac:dyDescent="0.25">
      <c r="E279" s="6" t="s">
        <v>153</v>
      </c>
      <c r="F279" s="6">
        <v>181</v>
      </c>
      <c r="G279" s="6">
        <v>181200</v>
      </c>
      <c r="H279" s="7" t="s">
        <v>289</v>
      </c>
      <c r="I279" s="6" t="s">
        <v>153</v>
      </c>
      <c r="O279" s="6">
        <v>14</v>
      </c>
      <c r="P279" s="13" t="str">
        <f t="shared" si="4"/>
        <v>CORDOBA</v>
      </c>
      <c r="Q279" s="6">
        <v>262</v>
      </c>
      <c r="R279" s="13" t="s">
        <v>5542</v>
      </c>
      <c r="Y279" t="str">
        <f>Tabla4[[#This Row],[Muni_Desc]]&amp;Tabla4[[#This Row],[Columna1]]</f>
        <v>LOS MOLINOSCORDOBA</v>
      </c>
      <c r="Z279">
        <v>397</v>
      </c>
      <c r="AA279" t="s">
        <v>5673</v>
      </c>
      <c r="AB279">
        <v>4</v>
      </c>
      <c r="AC279" t="s">
        <v>1222</v>
      </c>
      <c r="AD279">
        <v>14</v>
      </c>
      <c r="AE279" t="s">
        <v>1192</v>
      </c>
      <c r="AG279">
        <v>38</v>
      </c>
      <c r="AH279" t="s">
        <v>7538</v>
      </c>
      <c r="AI279" t="str">
        <f>Tabla5[[#This Row],[Provincia]]&amp;Tabla5[[#This Row],[Depto]]</f>
        <v>3842</v>
      </c>
      <c r="AJ279">
        <v>42</v>
      </c>
      <c r="AK279" t="s">
        <v>1507</v>
      </c>
      <c r="AN279">
        <v>74</v>
      </c>
      <c r="AO279">
        <v>56</v>
      </c>
      <c r="AP279">
        <v>7990</v>
      </c>
      <c r="AQ279" t="s">
        <v>4612</v>
      </c>
    </row>
    <row r="280" spans="5:43" x14ac:dyDescent="0.25">
      <c r="E280" s="6" t="s">
        <v>153</v>
      </c>
      <c r="F280" s="6">
        <v>182</v>
      </c>
      <c r="G280" s="6">
        <v>182</v>
      </c>
      <c r="H280" s="7" t="s">
        <v>290</v>
      </c>
      <c r="I280" s="6" t="s">
        <v>153</v>
      </c>
      <c r="O280" s="6">
        <v>14</v>
      </c>
      <c r="P280" s="13" t="str">
        <f t="shared" si="4"/>
        <v>CORDOBA</v>
      </c>
      <c r="Q280" s="6">
        <v>266</v>
      </c>
      <c r="R280" s="13" t="s">
        <v>5546</v>
      </c>
      <c r="Y280" t="str">
        <f>Tabla4[[#This Row],[Muni_Desc]]&amp;Tabla4[[#This Row],[Columna1]]</f>
        <v>LOS POZOSCORDOBA</v>
      </c>
      <c r="Z280">
        <v>398</v>
      </c>
      <c r="AA280" t="s">
        <v>5674</v>
      </c>
      <c r="AB280">
        <v>4</v>
      </c>
      <c r="AC280" t="s">
        <v>1222</v>
      </c>
      <c r="AD280">
        <v>14</v>
      </c>
      <c r="AE280" t="s">
        <v>1192</v>
      </c>
      <c r="AG280">
        <v>38</v>
      </c>
      <c r="AH280" t="s">
        <v>7538</v>
      </c>
      <c r="AI280" t="str">
        <f>Tabla5[[#This Row],[Provincia]]&amp;Tabla5[[#This Row],[Depto]]</f>
        <v>3849</v>
      </c>
      <c r="AJ280">
        <v>49</v>
      </c>
      <c r="AK280" t="s">
        <v>1508</v>
      </c>
      <c r="AN280">
        <v>10</v>
      </c>
      <c r="AO280">
        <v>42</v>
      </c>
      <c r="AP280">
        <v>2568</v>
      </c>
      <c r="AQ280" t="s">
        <v>2619</v>
      </c>
    </row>
    <row r="281" spans="5:43" x14ac:dyDescent="0.25">
      <c r="E281" s="6" t="s">
        <v>153</v>
      </c>
      <c r="F281" s="6">
        <v>182</v>
      </c>
      <c r="G281" s="6">
        <v>182000</v>
      </c>
      <c r="H281" s="7" t="s">
        <v>290</v>
      </c>
      <c r="I281" s="6" t="s">
        <v>153</v>
      </c>
      <c r="O281" s="6">
        <v>14</v>
      </c>
      <c r="P281" s="13" t="str">
        <f t="shared" si="4"/>
        <v>CORDOBA</v>
      </c>
      <c r="Q281" s="6">
        <v>267</v>
      </c>
      <c r="R281" s="13" t="s">
        <v>5547</v>
      </c>
      <c r="Y281" t="str">
        <f>Tabla4[[#This Row],[Muni_Desc]]&amp;Tabla4[[#This Row],[Columna1]]</f>
        <v>LOS REARTESCORDOBA</v>
      </c>
      <c r="Z281">
        <v>399</v>
      </c>
      <c r="AA281" t="s">
        <v>5675</v>
      </c>
      <c r="AB281">
        <v>4</v>
      </c>
      <c r="AC281" t="s">
        <v>1222</v>
      </c>
      <c r="AD281">
        <v>14</v>
      </c>
      <c r="AE281" t="s">
        <v>1192</v>
      </c>
      <c r="AG281">
        <v>38</v>
      </c>
      <c r="AH281" t="s">
        <v>7538</v>
      </c>
      <c r="AI281" t="str">
        <f>Tabla5[[#This Row],[Provincia]]&amp;Tabla5[[#This Row],[Depto]]</f>
        <v>3856</v>
      </c>
      <c r="AJ281">
        <v>56</v>
      </c>
      <c r="AK281" t="s">
        <v>1509</v>
      </c>
      <c r="AN281">
        <v>70</v>
      </c>
      <c r="AO281">
        <v>119</v>
      </c>
      <c r="AP281">
        <v>7737</v>
      </c>
      <c r="AQ281" t="s">
        <v>4550</v>
      </c>
    </row>
    <row r="282" spans="5:43" x14ac:dyDescent="0.25">
      <c r="E282" s="6" t="s">
        <v>153</v>
      </c>
      <c r="F282" s="6">
        <v>191</v>
      </c>
      <c r="G282" s="6">
        <v>191</v>
      </c>
      <c r="H282" s="7" t="s">
        <v>291</v>
      </c>
      <c r="I282" s="6" t="s">
        <v>153</v>
      </c>
      <c r="O282" s="6">
        <v>14</v>
      </c>
      <c r="P282" s="13" t="str">
        <f t="shared" si="4"/>
        <v>CORDOBA</v>
      </c>
      <c r="Q282" s="6">
        <v>268</v>
      </c>
      <c r="R282" s="13" t="s">
        <v>5548</v>
      </c>
      <c r="Y282" t="str">
        <f>Tabla4[[#This Row],[Muni_Desc]]&amp;Tabla4[[#This Row],[Columna1]]</f>
        <v>LOS TALARESCORDOBA</v>
      </c>
      <c r="Z282">
        <v>401</v>
      </c>
      <c r="AA282" t="s">
        <v>5677</v>
      </c>
      <c r="AB282">
        <v>4</v>
      </c>
      <c r="AC282" t="s">
        <v>1222</v>
      </c>
      <c r="AD282">
        <v>14</v>
      </c>
      <c r="AE282" t="s">
        <v>1192</v>
      </c>
      <c r="AG282">
        <v>38</v>
      </c>
      <c r="AH282" t="s">
        <v>7538</v>
      </c>
      <c r="AI282" t="str">
        <f>Tabla5[[#This Row],[Provincia]]&amp;Tabla5[[#This Row],[Depto]]</f>
        <v>3863</v>
      </c>
      <c r="AJ282">
        <v>63</v>
      </c>
      <c r="AK282" t="s">
        <v>1372</v>
      </c>
      <c r="AN282">
        <v>14</v>
      </c>
      <c r="AO282">
        <v>182</v>
      </c>
      <c r="AP282">
        <v>3411</v>
      </c>
      <c r="AQ282" t="s">
        <v>3220</v>
      </c>
    </row>
    <row r="283" spans="5:43" x14ac:dyDescent="0.25">
      <c r="E283" s="6" t="s">
        <v>153</v>
      </c>
      <c r="F283" s="6">
        <v>191</v>
      </c>
      <c r="G283" s="6">
        <v>191000</v>
      </c>
      <c r="H283" s="7" t="s">
        <v>291</v>
      </c>
      <c r="I283" s="6" t="s">
        <v>153</v>
      </c>
      <c r="O283" s="6">
        <v>14</v>
      </c>
      <c r="P283" s="13" t="str">
        <f t="shared" si="4"/>
        <v>CORDOBA</v>
      </c>
      <c r="Q283" s="6">
        <v>269</v>
      </c>
      <c r="R283" s="13" t="s">
        <v>1192</v>
      </c>
      <c r="Y283" t="str">
        <f>Tabla4[[#This Row],[Muni_Desc]]&amp;Tabla4[[#This Row],[Columna1]]</f>
        <v>LOS ZORROSCORDOBA</v>
      </c>
      <c r="Z283">
        <v>402</v>
      </c>
      <c r="AA283" t="s">
        <v>5678</v>
      </c>
      <c r="AB283">
        <v>4</v>
      </c>
      <c r="AC283" t="s">
        <v>1222</v>
      </c>
      <c r="AD283">
        <v>14</v>
      </c>
      <c r="AE283" t="s">
        <v>1192</v>
      </c>
      <c r="AG283">
        <v>38</v>
      </c>
      <c r="AH283" t="s">
        <v>7538</v>
      </c>
      <c r="AI283" t="str">
        <f>Tabla5[[#This Row],[Provincia]]&amp;Tabla5[[#This Row],[Depto]]</f>
        <v>3870</v>
      </c>
      <c r="AJ283">
        <v>70</v>
      </c>
      <c r="AK283" t="s">
        <v>1510</v>
      </c>
      <c r="AN283">
        <v>14</v>
      </c>
      <c r="AO283">
        <v>182</v>
      </c>
      <c r="AP283">
        <v>3412</v>
      </c>
      <c r="AQ283" t="s">
        <v>3221</v>
      </c>
    </row>
    <row r="284" spans="5:43" x14ac:dyDescent="0.25">
      <c r="E284" s="6" t="s">
        <v>153</v>
      </c>
      <c r="F284" s="6">
        <v>192</v>
      </c>
      <c r="G284" s="6">
        <v>192</v>
      </c>
      <c r="H284" s="7" t="s">
        <v>292</v>
      </c>
      <c r="I284" s="6" t="s">
        <v>153</v>
      </c>
      <c r="O284" s="6">
        <v>14</v>
      </c>
      <c r="P284" s="13" t="str">
        <f t="shared" si="4"/>
        <v>CORDOBA</v>
      </c>
      <c r="Q284" s="6">
        <v>270</v>
      </c>
      <c r="R284" s="13" t="s">
        <v>5549</v>
      </c>
      <c r="Y284" t="str">
        <f>Tabla4[[#This Row],[Muni_Desc]]&amp;Tabla4[[#This Row],[Columna1]]</f>
        <v>LOZADACORDOBA</v>
      </c>
      <c r="Z284">
        <v>403</v>
      </c>
      <c r="AA284" t="s">
        <v>5679</v>
      </c>
      <c r="AB284">
        <v>4</v>
      </c>
      <c r="AC284" t="s">
        <v>1222</v>
      </c>
      <c r="AD284">
        <v>14</v>
      </c>
      <c r="AE284" t="s">
        <v>1192</v>
      </c>
      <c r="AG284">
        <v>38</v>
      </c>
      <c r="AH284" t="s">
        <v>7538</v>
      </c>
      <c r="AI284" t="str">
        <f>Tabla5[[#This Row],[Provincia]]&amp;Tabla5[[#This Row],[Depto]]</f>
        <v>3877</v>
      </c>
      <c r="AJ284">
        <v>77</v>
      </c>
      <c r="AK284" t="s">
        <v>1511</v>
      </c>
      <c r="AN284">
        <v>14</v>
      </c>
      <c r="AO284">
        <v>140</v>
      </c>
      <c r="AP284">
        <v>3267</v>
      </c>
      <c r="AQ284" t="s">
        <v>3105</v>
      </c>
    </row>
    <row r="285" spans="5:43" x14ac:dyDescent="0.25">
      <c r="E285" s="6" t="s">
        <v>153</v>
      </c>
      <c r="F285" s="6">
        <v>192</v>
      </c>
      <c r="G285" s="6">
        <v>192000</v>
      </c>
      <c r="H285" s="7" t="s">
        <v>292</v>
      </c>
      <c r="I285" s="6" t="s">
        <v>153</v>
      </c>
      <c r="O285" s="6">
        <v>14</v>
      </c>
      <c r="P285" s="13" t="str">
        <f t="shared" si="4"/>
        <v>CORDOBA</v>
      </c>
      <c r="Q285" s="6">
        <v>271</v>
      </c>
      <c r="R285" s="13" t="s">
        <v>5550</v>
      </c>
      <c r="Y285" t="str">
        <f>Tabla4[[#This Row],[Muni_Desc]]&amp;Tabla4[[#This Row],[Columna1]]</f>
        <v>LUCIO V. MANSILLACORDOBA</v>
      </c>
      <c r="Z285">
        <v>405</v>
      </c>
      <c r="AA285" t="s">
        <v>5681</v>
      </c>
      <c r="AB285">
        <v>4</v>
      </c>
      <c r="AC285" t="s">
        <v>1222</v>
      </c>
      <c r="AD285">
        <v>14</v>
      </c>
      <c r="AE285" t="s">
        <v>1192</v>
      </c>
      <c r="AG285">
        <v>38</v>
      </c>
      <c r="AH285" t="s">
        <v>7538</v>
      </c>
      <c r="AI285" t="str">
        <f>Tabla5[[#This Row],[Provincia]]&amp;Tabla5[[#This Row],[Depto]]</f>
        <v>3884</v>
      </c>
      <c r="AJ285">
        <v>84</v>
      </c>
      <c r="AK285" t="s">
        <v>1512</v>
      </c>
      <c r="AN285">
        <v>62</v>
      </c>
      <c r="AO285">
        <v>42</v>
      </c>
      <c r="AP285">
        <v>6961</v>
      </c>
      <c r="AQ285" t="s">
        <v>4285</v>
      </c>
    </row>
    <row r="286" spans="5:43" x14ac:dyDescent="0.25">
      <c r="E286" s="6" t="s">
        <v>153</v>
      </c>
      <c r="F286" s="6">
        <v>201</v>
      </c>
      <c r="G286" s="6">
        <v>201</v>
      </c>
      <c r="H286" s="7" t="s">
        <v>293</v>
      </c>
      <c r="I286" s="6" t="s">
        <v>153</v>
      </c>
      <c r="O286" s="6">
        <v>14</v>
      </c>
      <c r="P286" s="13" t="str">
        <f t="shared" si="4"/>
        <v>CORDOBA</v>
      </c>
      <c r="Q286" s="6">
        <v>272</v>
      </c>
      <c r="R286" s="13" t="s">
        <v>5551</v>
      </c>
      <c r="Y286" t="str">
        <f>Tabla4[[#This Row],[Muni_Desc]]&amp;Tabla4[[#This Row],[Columna1]]</f>
        <v>LUQUECORDOBA</v>
      </c>
      <c r="Z286">
        <v>406</v>
      </c>
      <c r="AA286" t="s">
        <v>5682</v>
      </c>
      <c r="AB286">
        <v>4</v>
      </c>
      <c r="AC286" t="s">
        <v>1222</v>
      </c>
      <c r="AD286">
        <v>14</v>
      </c>
      <c r="AE286" t="s">
        <v>1192</v>
      </c>
      <c r="AG286">
        <v>38</v>
      </c>
      <c r="AH286" t="s">
        <v>7538</v>
      </c>
      <c r="AI286" t="str">
        <f>Tabla5[[#This Row],[Provincia]]&amp;Tabla5[[#This Row],[Depto]]</f>
        <v>3891</v>
      </c>
      <c r="AJ286">
        <v>91</v>
      </c>
      <c r="AK286" t="s">
        <v>1513</v>
      </c>
      <c r="AN286">
        <v>82</v>
      </c>
      <c r="AO286">
        <v>14</v>
      </c>
      <c r="AP286">
        <v>8413</v>
      </c>
      <c r="AQ286" t="s">
        <v>4665</v>
      </c>
    </row>
    <row r="287" spans="5:43" x14ac:dyDescent="0.25">
      <c r="E287" s="6" t="s">
        <v>153</v>
      </c>
      <c r="F287" s="6">
        <v>201</v>
      </c>
      <c r="G287" s="6">
        <v>201110</v>
      </c>
      <c r="H287" s="7" t="s">
        <v>294</v>
      </c>
      <c r="I287" s="6" t="s">
        <v>153</v>
      </c>
      <c r="O287" s="6">
        <v>14</v>
      </c>
      <c r="P287" s="13" t="str">
        <f t="shared" si="4"/>
        <v>CORDOBA</v>
      </c>
      <c r="Q287" s="6">
        <v>273</v>
      </c>
      <c r="R287" s="13" t="s">
        <v>5552</v>
      </c>
      <c r="Y287" t="str">
        <f>Tabla4[[#This Row],[Muni_Desc]]&amp;Tabla4[[#This Row],[Columna1]]</f>
        <v>LUTTICORDOBA</v>
      </c>
      <c r="Z287">
        <v>407</v>
      </c>
      <c r="AA287" t="s">
        <v>5683</v>
      </c>
      <c r="AB287">
        <v>4</v>
      </c>
      <c r="AC287" t="s">
        <v>1222</v>
      </c>
      <c r="AD287">
        <v>14</v>
      </c>
      <c r="AE287" t="s">
        <v>1192</v>
      </c>
      <c r="AG287">
        <v>38</v>
      </c>
      <c r="AH287" t="s">
        <v>7538</v>
      </c>
      <c r="AI287" t="str">
        <f>Tabla5[[#This Row],[Provincia]]&amp;Tabla5[[#This Row],[Depto]]</f>
        <v>3898</v>
      </c>
      <c r="AJ287">
        <v>98</v>
      </c>
      <c r="AK287" t="s">
        <v>1514</v>
      </c>
      <c r="AN287">
        <v>62</v>
      </c>
      <c r="AO287">
        <v>7</v>
      </c>
      <c r="AP287">
        <v>6905</v>
      </c>
      <c r="AQ287" t="s">
        <v>4247</v>
      </c>
    </row>
    <row r="288" spans="5:43" x14ac:dyDescent="0.25">
      <c r="E288" s="6" t="s">
        <v>153</v>
      </c>
      <c r="F288" s="6">
        <v>201</v>
      </c>
      <c r="G288" s="6">
        <v>201120</v>
      </c>
      <c r="H288" s="7" t="s">
        <v>295</v>
      </c>
      <c r="I288" s="6" t="s">
        <v>153</v>
      </c>
      <c r="O288" s="6">
        <v>14</v>
      </c>
      <c r="P288" s="13" t="str">
        <f t="shared" si="4"/>
        <v>CORDOBA</v>
      </c>
      <c r="Q288" s="6">
        <v>274</v>
      </c>
      <c r="R288" s="13" t="s">
        <v>5553</v>
      </c>
      <c r="Y288" t="str">
        <f>Tabla4[[#This Row],[Muni_Desc]]&amp;Tabla4[[#This Row],[Columna1]]</f>
        <v>LUYABACORDOBA</v>
      </c>
      <c r="Z288">
        <v>408</v>
      </c>
      <c r="AA288" t="s">
        <v>5684</v>
      </c>
      <c r="AB288">
        <v>4</v>
      </c>
      <c r="AC288" t="s">
        <v>1222</v>
      </c>
      <c r="AD288">
        <v>14</v>
      </c>
      <c r="AE288" t="s">
        <v>1192</v>
      </c>
      <c r="AG288">
        <v>38</v>
      </c>
      <c r="AH288" t="s">
        <v>7538</v>
      </c>
      <c r="AI288" t="str">
        <f>Tabla5[[#This Row],[Provincia]]&amp;Tabla5[[#This Row],[Depto]]</f>
        <v>38105</v>
      </c>
      <c r="AJ288">
        <v>105</v>
      </c>
      <c r="AK288" t="s">
        <v>1515</v>
      </c>
      <c r="AN288">
        <v>62</v>
      </c>
      <c r="AO288">
        <v>70</v>
      </c>
      <c r="AP288">
        <v>7028</v>
      </c>
      <c r="AQ288" t="s">
        <v>4331</v>
      </c>
    </row>
    <row r="289" spans="5:43" x14ac:dyDescent="0.25">
      <c r="E289" s="6" t="s">
        <v>153</v>
      </c>
      <c r="F289" s="6">
        <v>201</v>
      </c>
      <c r="G289" s="6">
        <v>201130</v>
      </c>
      <c r="H289" s="7" t="s">
        <v>296</v>
      </c>
      <c r="I289" s="6" t="s">
        <v>153</v>
      </c>
      <c r="O289" s="6">
        <v>14</v>
      </c>
      <c r="P289" s="13" t="str">
        <f t="shared" si="4"/>
        <v>CORDOBA</v>
      </c>
      <c r="Q289" s="6">
        <v>2094</v>
      </c>
      <c r="R289" s="13" t="s">
        <v>5871</v>
      </c>
      <c r="Y289" t="str">
        <f>Tabla4[[#This Row],[Muni_Desc]]&amp;Tabla4[[#This Row],[Columna1]]</f>
        <v>MALAGUEÑOCORDOBA</v>
      </c>
      <c r="Z289">
        <v>409</v>
      </c>
      <c r="AA289" t="s">
        <v>5685</v>
      </c>
      <c r="AB289">
        <v>4</v>
      </c>
      <c r="AC289" t="s">
        <v>1222</v>
      </c>
      <c r="AD289">
        <v>14</v>
      </c>
      <c r="AE289" t="s">
        <v>1192</v>
      </c>
      <c r="AG289">
        <v>38</v>
      </c>
      <c r="AH289" t="s">
        <v>7538</v>
      </c>
      <c r="AI289" t="str">
        <f>Tabla5[[#This Row],[Provincia]]&amp;Tabla5[[#This Row],[Depto]]</f>
        <v>38112</v>
      </c>
      <c r="AJ289">
        <v>112</v>
      </c>
      <c r="AK289" t="s">
        <v>1516</v>
      </c>
      <c r="AN289">
        <v>58</v>
      </c>
      <c r="AO289">
        <v>42</v>
      </c>
      <c r="AP289">
        <v>6737</v>
      </c>
      <c r="AQ289" t="s">
        <v>4203</v>
      </c>
    </row>
    <row r="290" spans="5:43" x14ac:dyDescent="0.25">
      <c r="E290" s="6" t="s">
        <v>153</v>
      </c>
      <c r="F290" s="6">
        <v>201</v>
      </c>
      <c r="G290" s="6">
        <v>201140</v>
      </c>
      <c r="H290" s="7" t="s">
        <v>297</v>
      </c>
      <c r="I290" s="6" t="s">
        <v>153</v>
      </c>
      <c r="O290" s="6">
        <v>14</v>
      </c>
      <c r="P290" s="13" t="str">
        <f t="shared" si="4"/>
        <v>CORDOBA</v>
      </c>
      <c r="Q290" s="6">
        <v>275</v>
      </c>
      <c r="R290" s="13" t="s">
        <v>5554</v>
      </c>
      <c r="Y290" t="str">
        <f>Tabla4[[#This Row],[Muni_Desc]]&amp;Tabla4[[#This Row],[Columna1]]</f>
        <v>MALENACORDOBA</v>
      </c>
      <c r="Z290">
        <v>410</v>
      </c>
      <c r="AA290" t="s">
        <v>5686</v>
      </c>
      <c r="AB290">
        <v>4</v>
      </c>
      <c r="AC290" t="s">
        <v>1222</v>
      </c>
      <c r="AD290">
        <v>14</v>
      </c>
      <c r="AE290" t="s">
        <v>1192</v>
      </c>
      <c r="AG290">
        <v>42</v>
      </c>
      <c r="AH290" t="s">
        <v>7539</v>
      </c>
      <c r="AI290" t="str">
        <f>Tabla5[[#This Row],[Provincia]]&amp;Tabla5[[#This Row],[Depto]]</f>
        <v>427</v>
      </c>
      <c r="AJ290">
        <v>7</v>
      </c>
      <c r="AK290" t="s">
        <v>1517</v>
      </c>
      <c r="AN290">
        <v>6</v>
      </c>
      <c r="AO290">
        <v>420</v>
      </c>
      <c r="AP290">
        <v>1240</v>
      </c>
      <c r="AQ290" t="s">
        <v>2091</v>
      </c>
    </row>
    <row r="291" spans="5:43" x14ac:dyDescent="0.25">
      <c r="E291" s="6" t="s">
        <v>153</v>
      </c>
      <c r="F291" s="6">
        <v>201</v>
      </c>
      <c r="G291" s="6">
        <v>201180</v>
      </c>
      <c r="H291" s="7" t="s">
        <v>298</v>
      </c>
      <c r="I291" s="6" t="s">
        <v>153</v>
      </c>
      <c r="O291" s="6">
        <v>14</v>
      </c>
      <c r="P291" s="13" t="str">
        <f t="shared" si="4"/>
        <v>CORDOBA</v>
      </c>
      <c r="Q291" s="6">
        <v>2101</v>
      </c>
      <c r="R291" s="13" t="s">
        <v>5872</v>
      </c>
      <c r="Y291" t="str">
        <f>Tabla4[[#This Row],[Muni_Desc]]&amp;Tabla4[[#This Row],[Columna1]]</f>
        <v>MALVINAS ARGENTINASCORDOBA</v>
      </c>
      <c r="Z291">
        <v>411</v>
      </c>
      <c r="AA291" t="s">
        <v>5358</v>
      </c>
      <c r="AB291">
        <v>4</v>
      </c>
      <c r="AC291" t="s">
        <v>1222</v>
      </c>
      <c r="AD291">
        <v>14</v>
      </c>
      <c r="AE291" t="s">
        <v>1192</v>
      </c>
      <c r="AG291">
        <v>42</v>
      </c>
      <c r="AH291" t="s">
        <v>7539</v>
      </c>
      <c r="AI291" t="str">
        <f>Tabla5[[#This Row],[Provincia]]&amp;Tabla5[[#This Row],[Depto]]</f>
        <v>4214</v>
      </c>
      <c r="AJ291">
        <v>14</v>
      </c>
      <c r="AK291" t="s">
        <v>1518</v>
      </c>
      <c r="AN291">
        <v>62</v>
      </c>
      <c r="AO291">
        <v>70</v>
      </c>
      <c r="AP291">
        <v>7030</v>
      </c>
      <c r="AQ291" t="s">
        <v>4333</v>
      </c>
    </row>
    <row r="292" spans="5:43" ht="33.75" x14ac:dyDescent="0.25">
      <c r="E292" s="6" t="s">
        <v>153</v>
      </c>
      <c r="F292" s="6">
        <v>201</v>
      </c>
      <c r="G292" s="6">
        <v>201190</v>
      </c>
      <c r="H292" s="7" t="s">
        <v>299</v>
      </c>
      <c r="I292" s="6" t="s">
        <v>153</v>
      </c>
      <c r="O292" s="6">
        <v>14</v>
      </c>
      <c r="P292" s="13" t="str">
        <f t="shared" si="4"/>
        <v>CORDOBA</v>
      </c>
      <c r="Q292" s="6">
        <v>276</v>
      </c>
      <c r="R292" s="13" t="s">
        <v>5555</v>
      </c>
      <c r="Y292" t="str">
        <f>Tabla4[[#This Row],[Muni_Desc]]&amp;Tabla4[[#This Row],[Columna1]]</f>
        <v>MANFREDICORDOBA</v>
      </c>
      <c r="Z292">
        <v>412</v>
      </c>
      <c r="AA292" t="s">
        <v>5687</v>
      </c>
      <c r="AB292">
        <v>4</v>
      </c>
      <c r="AC292" t="s">
        <v>1222</v>
      </c>
      <c r="AD292">
        <v>14</v>
      </c>
      <c r="AE292" t="s">
        <v>1192</v>
      </c>
      <c r="AG292">
        <v>42</v>
      </c>
      <c r="AH292" t="s">
        <v>7539</v>
      </c>
      <c r="AI292" t="str">
        <f>Tabla5[[#This Row],[Provincia]]&amp;Tabla5[[#This Row],[Depto]]</f>
        <v>4221</v>
      </c>
      <c r="AJ292">
        <v>21</v>
      </c>
      <c r="AK292" t="s">
        <v>1396</v>
      </c>
      <c r="AN292">
        <v>82</v>
      </c>
      <c r="AO292">
        <v>105</v>
      </c>
      <c r="AP292">
        <v>8714</v>
      </c>
      <c r="AQ292" t="s">
        <v>4935</v>
      </c>
    </row>
    <row r="293" spans="5:43" x14ac:dyDescent="0.25">
      <c r="E293" s="6" t="s">
        <v>153</v>
      </c>
      <c r="F293" s="6">
        <v>201</v>
      </c>
      <c r="G293" s="6">
        <v>201210</v>
      </c>
      <c r="H293" s="7" t="s">
        <v>300</v>
      </c>
      <c r="I293" s="6" t="s">
        <v>153</v>
      </c>
      <c r="O293" s="6">
        <v>14</v>
      </c>
      <c r="P293" s="13" t="str">
        <f t="shared" si="4"/>
        <v>CORDOBA</v>
      </c>
      <c r="Q293" s="6">
        <v>277</v>
      </c>
      <c r="R293" s="13" t="s">
        <v>5556</v>
      </c>
      <c r="Y293" t="str">
        <f>Tabla4[[#This Row],[Muni_Desc]]&amp;Tabla4[[#This Row],[Columna1]]</f>
        <v>MAQUINISTA GALLINICORDOBA</v>
      </c>
      <c r="Z293">
        <v>413</v>
      </c>
      <c r="AA293" t="s">
        <v>5688</v>
      </c>
      <c r="AB293">
        <v>4</v>
      </c>
      <c r="AC293" t="s">
        <v>1222</v>
      </c>
      <c r="AD293">
        <v>14</v>
      </c>
      <c r="AE293" t="s">
        <v>1192</v>
      </c>
      <c r="AG293">
        <v>42</v>
      </c>
      <c r="AH293" t="s">
        <v>7539</v>
      </c>
      <c r="AI293" t="str">
        <f>Tabla5[[#This Row],[Provincia]]&amp;Tabla5[[#This Row],[Depto]]</f>
        <v>4228</v>
      </c>
      <c r="AJ293">
        <v>28</v>
      </c>
      <c r="AK293" t="s">
        <v>1519</v>
      </c>
      <c r="AN293">
        <v>6</v>
      </c>
      <c r="AO293">
        <v>840</v>
      </c>
      <c r="AP293">
        <v>1829</v>
      </c>
      <c r="AQ293" t="s">
        <v>2520</v>
      </c>
    </row>
    <row r="294" spans="5:43" x14ac:dyDescent="0.25">
      <c r="E294" s="6" t="s">
        <v>153</v>
      </c>
      <c r="F294" s="6">
        <v>201</v>
      </c>
      <c r="G294" s="6">
        <v>201220</v>
      </c>
      <c r="H294" s="7" t="s">
        <v>301</v>
      </c>
      <c r="I294" s="6" t="s">
        <v>153</v>
      </c>
      <c r="O294" s="6">
        <v>14</v>
      </c>
      <c r="P294" s="13" t="str">
        <f t="shared" si="4"/>
        <v>CORDOBA</v>
      </c>
      <c r="Q294" s="6">
        <v>278</v>
      </c>
      <c r="R294" s="13" t="s">
        <v>5557</v>
      </c>
      <c r="Y294" t="str">
        <f>Tabla4[[#This Row],[Muni_Desc]]&amp;Tabla4[[#This Row],[Columna1]]</f>
        <v>MARCOS JUAREZCORDOBA</v>
      </c>
      <c r="Z294">
        <v>414</v>
      </c>
      <c r="AA294" t="s">
        <v>5689</v>
      </c>
      <c r="AB294">
        <v>4</v>
      </c>
      <c r="AC294" t="s">
        <v>1222</v>
      </c>
      <c r="AD294">
        <v>14</v>
      </c>
      <c r="AE294" t="s">
        <v>1192</v>
      </c>
      <c r="AG294">
        <v>42</v>
      </c>
      <c r="AH294" t="s">
        <v>7539</v>
      </c>
      <c r="AI294" t="str">
        <f>Tabla5[[#This Row],[Provincia]]&amp;Tabla5[[#This Row],[Depto]]</f>
        <v>4235</v>
      </c>
      <c r="AJ294">
        <v>35</v>
      </c>
      <c r="AK294" t="s">
        <v>1520</v>
      </c>
      <c r="AN294">
        <v>6</v>
      </c>
      <c r="AO294">
        <v>840</v>
      </c>
      <c r="AP294">
        <v>1824</v>
      </c>
      <c r="AQ294" t="s">
        <v>2515</v>
      </c>
    </row>
    <row r="295" spans="5:43" x14ac:dyDescent="0.25">
      <c r="E295" s="6" t="s">
        <v>153</v>
      </c>
      <c r="F295" s="6">
        <v>201</v>
      </c>
      <c r="G295" s="6">
        <v>201300</v>
      </c>
      <c r="H295" s="7" t="s">
        <v>302</v>
      </c>
      <c r="I295" s="6" t="s">
        <v>153</v>
      </c>
      <c r="O295" s="6">
        <v>14</v>
      </c>
      <c r="P295" s="13" t="str">
        <f t="shared" si="4"/>
        <v>CORDOBA</v>
      </c>
      <c r="Q295" s="6">
        <v>279</v>
      </c>
      <c r="R295" s="13" t="s">
        <v>5558</v>
      </c>
      <c r="Y295" t="str">
        <f>Tabla4[[#This Row],[Muni_Desc]]&amp;Tabla4[[#This Row],[Columna1]]</f>
        <v>MARULLCORDOBA</v>
      </c>
      <c r="Z295">
        <v>415</v>
      </c>
      <c r="AA295" t="s">
        <v>5690</v>
      </c>
      <c r="AB295">
        <v>4</v>
      </c>
      <c r="AC295" t="s">
        <v>1222</v>
      </c>
      <c r="AD295">
        <v>14</v>
      </c>
      <c r="AE295" t="s">
        <v>1192</v>
      </c>
      <c r="AG295">
        <v>42</v>
      </c>
      <c r="AH295" t="s">
        <v>7539</v>
      </c>
      <c r="AI295" t="str">
        <f>Tabla5[[#This Row],[Provincia]]&amp;Tabla5[[#This Row],[Depto]]</f>
        <v>4242</v>
      </c>
      <c r="AJ295">
        <v>42</v>
      </c>
      <c r="AK295" t="s">
        <v>1521</v>
      </c>
      <c r="AN295">
        <v>6</v>
      </c>
      <c r="AO295">
        <v>210</v>
      </c>
      <c r="AP295">
        <v>911</v>
      </c>
      <c r="AQ295" t="s">
        <v>1877</v>
      </c>
    </row>
    <row r="296" spans="5:43" x14ac:dyDescent="0.25">
      <c r="E296" s="6" t="s">
        <v>153</v>
      </c>
      <c r="F296" s="6">
        <v>201</v>
      </c>
      <c r="G296" s="6">
        <v>201401</v>
      </c>
      <c r="H296" s="7" t="s">
        <v>303</v>
      </c>
      <c r="I296" s="6" t="s">
        <v>153</v>
      </c>
      <c r="O296" s="6">
        <v>14</v>
      </c>
      <c r="P296" s="13" t="str">
        <f t="shared" si="4"/>
        <v>CORDOBA</v>
      </c>
      <c r="Q296" s="6">
        <v>280</v>
      </c>
      <c r="R296" s="13" t="s">
        <v>5559</v>
      </c>
      <c r="Y296" t="str">
        <f>Tabla4[[#This Row],[Muni_Desc]]&amp;Tabla4[[#This Row],[Columna1]]</f>
        <v>MATORRALESCORDOBA</v>
      </c>
      <c r="Z296">
        <v>416</v>
      </c>
      <c r="AA296" t="s">
        <v>5691</v>
      </c>
      <c r="AB296">
        <v>4</v>
      </c>
      <c r="AC296" t="s">
        <v>1222</v>
      </c>
      <c r="AD296">
        <v>14</v>
      </c>
      <c r="AE296" t="s">
        <v>1192</v>
      </c>
      <c r="AG296">
        <v>42</v>
      </c>
      <c r="AH296" t="s">
        <v>7539</v>
      </c>
      <c r="AI296" t="str">
        <f>Tabla5[[#This Row],[Provincia]]&amp;Tabla5[[#This Row],[Depto]]</f>
        <v>4249</v>
      </c>
      <c r="AJ296">
        <v>49</v>
      </c>
      <c r="AK296" t="s">
        <v>1522</v>
      </c>
      <c r="AN296">
        <v>6</v>
      </c>
      <c r="AO296">
        <v>749</v>
      </c>
      <c r="AP296">
        <v>1710</v>
      </c>
      <c r="AQ296" t="s">
        <v>2440</v>
      </c>
    </row>
    <row r="297" spans="5:43" x14ac:dyDescent="0.25">
      <c r="E297" s="6" t="s">
        <v>153</v>
      </c>
      <c r="F297" s="6">
        <v>201</v>
      </c>
      <c r="G297" s="6">
        <v>201409</v>
      </c>
      <c r="H297" s="7" t="s">
        <v>304</v>
      </c>
      <c r="I297" s="6" t="s">
        <v>153</v>
      </c>
      <c r="O297" s="6">
        <v>14</v>
      </c>
      <c r="P297" s="13" t="str">
        <f t="shared" si="4"/>
        <v>CORDOBA</v>
      </c>
      <c r="Q297" s="6">
        <v>281</v>
      </c>
      <c r="R297" s="13" t="s">
        <v>5560</v>
      </c>
      <c r="Y297" t="str">
        <f>Tabla4[[#This Row],[Muni_Desc]]&amp;Tabla4[[#This Row],[Columna1]]</f>
        <v>MAYU SUMAJCORDOBA</v>
      </c>
      <c r="Z297">
        <v>418</v>
      </c>
      <c r="AA297" t="s">
        <v>5693</v>
      </c>
      <c r="AB297">
        <v>4</v>
      </c>
      <c r="AC297" t="s">
        <v>1222</v>
      </c>
      <c r="AD297">
        <v>14</v>
      </c>
      <c r="AE297" t="s">
        <v>1192</v>
      </c>
      <c r="AG297">
        <v>42</v>
      </c>
      <c r="AH297" t="s">
        <v>7539</v>
      </c>
      <c r="AI297" t="str">
        <f>Tabla5[[#This Row],[Provincia]]&amp;Tabla5[[#This Row],[Depto]]</f>
        <v>4256</v>
      </c>
      <c r="AJ297">
        <v>56</v>
      </c>
      <c r="AK297" t="s">
        <v>1523</v>
      </c>
      <c r="AN297">
        <v>6</v>
      </c>
      <c r="AO297">
        <v>560</v>
      </c>
      <c r="AP297">
        <v>1440</v>
      </c>
      <c r="AQ297" t="s">
        <v>2250</v>
      </c>
    </row>
    <row r="298" spans="5:43" x14ac:dyDescent="0.25">
      <c r="E298" s="6" t="s">
        <v>153</v>
      </c>
      <c r="F298" s="6">
        <v>202</v>
      </c>
      <c r="G298" s="6">
        <v>202</v>
      </c>
      <c r="H298" s="7" t="s">
        <v>305</v>
      </c>
      <c r="I298" s="6" t="s">
        <v>153</v>
      </c>
      <c r="O298" s="6">
        <v>14</v>
      </c>
      <c r="P298" s="13" t="str">
        <f t="shared" si="4"/>
        <v>CORDOBA</v>
      </c>
      <c r="Q298" s="6">
        <v>282</v>
      </c>
      <c r="R298" s="13" t="s">
        <v>5561</v>
      </c>
      <c r="Y298" t="str">
        <f>Tabla4[[#This Row],[Muni_Desc]]&amp;Tabla4[[#This Row],[Columna1]]</f>
        <v>MEDIA NARANJACORDOBA</v>
      </c>
      <c r="Z298">
        <v>419</v>
      </c>
      <c r="AA298" t="s">
        <v>5694</v>
      </c>
      <c r="AB298">
        <v>4</v>
      </c>
      <c r="AC298" t="s">
        <v>1222</v>
      </c>
      <c r="AD298">
        <v>14</v>
      </c>
      <c r="AE298" t="s">
        <v>1192</v>
      </c>
      <c r="AG298">
        <v>42</v>
      </c>
      <c r="AH298" t="s">
        <v>7539</v>
      </c>
      <c r="AI298" t="str">
        <f>Tabla5[[#This Row],[Provincia]]&amp;Tabla5[[#This Row],[Depto]]</f>
        <v>4263</v>
      </c>
      <c r="AJ298">
        <v>63</v>
      </c>
      <c r="AK298" t="s">
        <v>1524</v>
      </c>
      <c r="AN298">
        <v>10</v>
      </c>
      <c r="AO298">
        <v>105</v>
      </c>
      <c r="AP298">
        <v>2692</v>
      </c>
      <c r="AQ298" t="s">
        <v>2707</v>
      </c>
    </row>
    <row r="299" spans="5:43" ht="22.5" x14ac:dyDescent="0.25">
      <c r="E299" s="6" t="s">
        <v>153</v>
      </c>
      <c r="F299" s="6">
        <v>202</v>
      </c>
      <c r="G299" s="6">
        <v>202101</v>
      </c>
      <c r="H299" s="7" t="s">
        <v>306</v>
      </c>
      <c r="I299" s="6" t="s">
        <v>153</v>
      </c>
      <c r="O299" s="6">
        <v>14</v>
      </c>
      <c r="P299" s="13" t="str">
        <f t="shared" si="4"/>
        <v>CORDOBA</v>
      </c>
      <c r="Q299" s="6">
        <v>283</v>
      </c>
      <c r="R299" s="13" t="s">
        <v>5562</v>
      </c>
      <c r="Y299" t="str">
        <f>Tabla4[[#This Row],[Muni_Desc]]&amp;Tabla4[[#This Row],[Columna1]]</f>
        <v>MENDIOLAZACORDOBA</v>
      </c>
      <c r="Z299">
        <v>421</v>
      </c>
      <c r="AA299" t="s">
        <v>5696</v>
      </c>
      <c r="AB299">
        <v>4</v>
      </c>
      <c r="AC299" t="s">
        <v>1222</v>
      </c>
      <c r="AD299">
        <v>14</v>
      </c>
      <c r="AE299" t="s">
        <v>1192</v>
      </c>
      <c r="AG299">
        <v>42</v>
      </c>
      <c r="AH299" t="s">
        <v>7539</v>
      </c>
      <c r="AI299" t="str">
        <f>Tabla5[[#This Row],[Provincia]]&amp;Tabla5[[#This Row],[Depto]]</f>
        <v>4270</v>
      </c>
      <c r="AJ299">
        <v>70</v>
      </c>
      <c r="AK299" t="s">
        <v>1525</v>
      </c>
      <c r="AN299">
        <v>10</v>
      </c>
      <c r="AO299">
        <v>49</v>
      </c>
      <c r="AP299">
        <v>2587</v>
      </c>
      <c r="AQ299" t="s">
        <v>2631</v>
      </c>
    </row>
    <row r="300" spans="5:43" ht="22.5" x14ac:dyDescent="0.25">
      <c r="E300" s="6" t="s">
        <v>153</v>
      </c>
      <c r="F300" s="6">
        <v>202</v>
      </c>
      <c r="G300" s="6">
        <v>202200</v>
      </c>
      <c r="H300" s="7" t="s">
        <v>307</v>
      </c>
      <c r="I300" s="6" t="s">
        <v>153</v>
      </c>
      <c r="O300" s="6">
        <v>14</v>
      </c>
      <c r="P300" s="13" t="str">
        <f t="shared" si="4"/>
        <v>CORDOBA</v>
      </c>
      <c r="Q300" s="6">
        <v>284</v>
      </c>
      <c r="R300" s="13" t="s">
        <v>5563</v>
      </c>
      <c r="Y300" t="str">
        <f>Tabla4[[#This Row],[Muni_Desc]]&amp;Tabla4[[#This Row],[Columna1]]</f>
        <v>MI GRANJACORDOBA</v>
      </c>
      <c r="Z300">
        <v>422</v>
      </c>
      <c r="AA300" t="s">
        <v>5697</v>
      </c>
      <c r="AB300">
        <v>4</v>
      </c>
      <c r="AC300" t="s">
        <v>1222</v>
      </c>
      <c r="AD300">
        <v>14</v>
      </c>
      <c r="AE300" t="s">
        <v>1192</v>
      </c>
      <c r="AG300">
        <v>42</v>
      </c>
      <c r="AH300" t="s">
        <v>7539</v>
      </c>
      <c r="AI300" t="str">
        <f>Tabla5[[#This Row],[Provincia]]&amp;Tabla5[[#This Row],[Depto]]</f>
        <v>4277</v>
      </c>
      <c r="AJ300">
        <v>77</v>
      </c>
      <c r="AK300" t="s">
        <v>1526</v>
      </c>
      <c r="AN300">
        <v>90</v>
      </c>
      <c r="AO300">
        <v>28</v>
      </c>
      <c r="AP300">
        <v>9616</v>
      </c>
      <c r="AQ300" t="s">
        <v>5202</v>
      </c>
    </row>
    <row r="301" spans="5:43" x14ac:dyDescent="0.25">
      <c r="E301" s="6" t="s">
        <v>153</v>
      </c>
      <c r="F301" s="6">
        <v>202</v>
      </c>
      <c r="G301" s="6">
        <v>202311</v>
      </c>
      <c r="H301" s="7" t="s">
        <v>308</v>
      </c>
      <c r="I301" s="6" t="s">
        <v>153</v>
      </c>
      <c r="O301" s="6">
        <v>14</v>
      </c>
      <c r="P301" s="13" t="str">
        <f t="shared" si="4"/>
        <v>CORDOBA</v>
      </c>
      <c r="Q301" s="6">
        <v>285</v>
      </c>
      <c r="R301" s="13" t="s">
        <v>5564</v>
      </c>
      <c r="Y301" t="str">
        <f>Tabla4[[#This Row],[Muni_Desc]]&amp;Tabla4[[#This Row],[Columna1]]</f>
        <v>MINA CLAVEROCORDOBA</v>
      </c>
      <c r="Z301">
        <v>423</v>
      </c>
      <c r="AA301" t="s">
        <v>5698</v>
      </c>
      <c r="AB301">
        <v>4</v>
      </c>
      <c r="AC301" t="s">
        <v>1222</v>
      </c>
      <c r="AD301">
        <v>14</v>
      </c>
      <c r="AE301" t="s">
        <v>1192</v>
      </c>
      <c r="AG301">
        <v>42</v>
      </c>
      <c r="AH301" t="s">
        <v>7539</v>
      </c>
      <c r="AI301" t="str">
        <f>Tabla5[[#This Row],[Provincia]]&amp;Tabla5[[#This Row],[Depto]]</f>
        <v>4284</v>
      </c>
      <c r="AJ301">
        <v>84</v>
      </c>
      <c r="AK301" t="s">
        <v>1527</v>
      </c>
      <c r="AN301">
        <v>46</v>
      </c>
      <c r="AO301">
        <v>42</v>
      </c>
      <c r="AP301">
        <v>5532</v>
      </c>
      <c r="AQ301" t="s">
        <v>3893</v>
      </c>
    </row>
    <row r="302" spans="5:43" x14ac:dyDescent="0.25">
      <c r="E302" s="6" t="s">
        <v>153</v>
      </c>
      <c r="F302" s="6">
        <v>202</v>
      </c>
      <c r="G302" s="6">
        <v>202312</v>
      </c>
      <c r="H302" s="7" t="s">
        <v>309</v>
      </c>
      <c r="I302" s="6" t="s">
        <v>153</v>
      </c>
      <c r="O302" s="6">
        <v>14</v>
      </c>
      <c r="P302" s="13" t="str">
        <f t="shared" si="4"/>
        <v>CORDOBA</v>
      </c>
      <c r="Q302" s="6">
        <v>286</v>
      </c>
      <c r="R302" s="13" t="s">
        <v>5565</v>
      </c>
      <c r="Y302" t="str">
        <f>Tabla4[[#This Row],[Muni_Desc]]&amp;Tabla4[[#This Row],[Columna1]]</f>
        <v>MIRAMARCORDOBA</v>
      </c>
      <c r="Z302">
        <v>424</v>
      </c>
      <c r="AA302" t="s">
        <v>5699</v>
      </c>
      <c r="AB302">
        <v>4</v>
      </c>
      <c r="AC302" t="s">
        <v>1222</v>
      </c>
      <c r="AD302">
        <v>14</v>
      </c>
      <c r="AE302" t="s">
        <v>1192</v>
      </c>
      <c r="AG302">
        <v>42</v>
      </c>
      <c r="AH302" t="s">
        <v>7539</v>
      </c>
      <c r="AI302" t="str">
        <f>Tabla5[[#This Row],[Provincia]]&amp;Tabla5[[#This Row],[Depto]]</f>
        <v>4291</v>
      </c>
      <c r="AJ302">
        <v>91</v>
      </c>
      <c r="AK302" t="s">
        <v>1528</v>
      </c>
      <c r="AN302">
        <v>86</v>
      </c>
      <c r="AO302">
        <v>42</v>
      </c>
      <c r="AP302">
        <v>9160</v>
      </c>
      <c r="AQ302" t="s">
        <v>5055</v>
      </c>
    </row>
    <row r="303" spans="5:43" x14ac:dyDescent="0.25">
      <c r="E303" s="6" t="s">
        <v>153</v>
      </c>
      <c r="F303" s="6">
        <v>202</v>
      </c>
      <c r="G303" s="6">
        <v>202320</v>
      </c>
      <c r="H303" s="7" t="s">
        <v>310</v>
      </c>
      <c r="I303" s="6" t="s">
        <v>153</v>
      </c>
      <c r="O303" s="6">
        <v>14</v>
      </c>
      <c r="P303" s="13" t="str">
        <f t="shared" si="4"/>
        <v>CORDOBA</v>
      </c>
      <c r="Q303" s="6">
        <v>287</v>
      </c>
      <c r="R303" s="13" t="s">
        <v>5566</v>
      </c>
      <c r="Y303" t="str">
        <f>Tabla4[[#This Row],[Muni_Desc]]&amp;Tabla4[[#This Row],[Columna1]]</f>
        <v>MONTE CRISTOCORDOBA</v>
      </c>
      <c r="Z303">
        <v>426</v>
      </c>
      <c r="AA303" t="s">
        <v>5701</v>
      </c>
      <c r="AB303">
        <v>4</v>
      </c>
      <c r="AC303" t="s">
        <v>1222</v>
      </c>
      <c r="AD303">
        <v>14</v>
      </c>
      <c r="AE303" t="s">
        <v>1192</v>
      </c>
      <c r="AG303">
        <v>42</v>
      </c>
      <c r="AH303" t="s">
        <v>7539</v>
      </c>
      <c r="AI303" t="str">
        <f>Tabla5[[#This Row],[Provincia]]&amp;Tabla5[[#This Row],[Depto]]</f>
        <v>4298</v>
      </c>
      <c r="AJ303">
        <v>98</v>
      </c>
      <c r="AK303" t="s">
        <v>1529</v>
      </c>
      <c r="AN303">
        <v>86</v>
      </c>
      <c r="AO303">
        <v>70</v>
      </c>
      <c r="AP303">
        <v>9211</v>
      </c>
      <c r="AQ303" t="s">
        <v>5088</v>
      </c>
    </row>
    <row r="304" spans="5:43" x14ac:dyDescent="0.25">
      <c r="E304" s="6" t="s">
        <v>153</v>
      </c>
      <c r="F304" s="6">
        <v>202</v>
      </c>
      <c r="G304" s="6">
        <v>202906</v>
      </c>
      <c r="H304" s="7" t="s">
        <v>311</v>
      </c>
      <c r="I304" s="6" t="s">
        <v>153</v>
      </c>
      <c r="O304" s="6">
        <v>14</v>
      </c>
      <c r="P304" s="13" t="str">
        <f t="shared" si="4"/>
        <v>CORDOBA</v>
      </c>
      <c r="Q304" s="6">
        <v>288</v>
      </c>
      <c r="R304" s="13" t="s">
        <v>5567</v>
      </c>
      <c r="Y304" t="str">
        <f>Tabla4[[#This Row],[Muni_Desc]]&amp;Tabla4[[#This Row],[Columna1]]</f>
        <v>MONTE LEÑACORDOBA</v>
      </c>
      <c r="Z304">
        <v>428</v>
      </c>
      <c r="AA304" t="s">
        <v>5703</v>
      </c>
      <c r="AB304">
        <v>4</v>
      </c>
      <c r="AC304" t="s">
        <v>1222</v>
      </c>
      <c r="AD304">
        <v>14</v>
      </c>
      <c r="AE304" t="s">
        <v>1192</v>
      </c>
      <c r="AG304">
        <v>42</v>
      </c>
      <c r="AH304" t="s">
        <v>7539</v>
      </c>
      <c r="AI304" t="str">
        <f>Tabla5[[#This Row],[Provincia]]&amp;Tabla5[[#This Row],[Depto]]</f>
        <v>42105</v>
      </c>
      <c r="AJ304">
        <v>105</v>
      </c>
      <c r="AK304" t="s">
        <v>1530</v>
      </c>
      <c r="AN304">
        <v>6</v>
      </c>
      <c r="AO304">
        <v>399</v>
      </c>
      <c r="AP304">
        <v>1207</v>
      </c>
      <c r="AQ304" t="s">
        <v>2062</v>
      </c>
    </row>
    <row r="305" spans="5:43" ht="22.5" x14ac:dyDescent="0.25">
      <c r="E305" s="6" t="s">
        <v>153</v>
      </c>
      <c r="F305" s="6">
        <v>202</v>
      </c>
      <c r="G305" s="6">
        <v>202907</v>
      </c>
      <c r="H305" s="7" t="s">
        <v>312</v>
      </c>
      <c r="I305" s="6" t="s">
        <v>153</v>
      </c>
      <c r="O305" s="6">
        <v>14</v>
      </c>
      <c r="P305" s="13" t="str">
        <f t="shared" si="4"/>
        <v>CORDOBA</v>
      </c>
      <c r="Q305" s="6">
        <v>289</v>
      </c>
      <c r="R305" s="13" t="s">
        <v>5568</v>
      </c>
      <c r="Y305" t="str">
        <f>Tabla4[[#This Row],[Muni_Desc]]&amp;Tabla4[[#This Row],[Columna1]]</f>
        <v>MONTE RALOCORDOBA</v>
      </c>
      <c r="Z305">
        <v>430</v>
      </c>
      <c r="AA305" t="s">
        <v>5705</v>
      </c>
      <c r="AB305">
        <v>4</v>
      </c>
      <c r="AC305" t="s">
        <v>1222</v>
      </c>
      <c r="AD305">
        <v>14</v>
      </c>
      <c r="AE305" t="s">
        <v>1192</v>
      </c>
      <c r="AG305">
        <v>42</v>
      </c>
      <c r="AH305" t="s">
        <v>7539</v>
      </c>
      <c r="AI305" t="str">
        <f>Tabla5[[#This Row],[Provincia]]&amp;Tabla5[[#This Row],[Depto]]</f>
        <v>42112</v>
      </c>
      <c r="AJ305">
        <v>112</v>
      </c>
      <c r="AK305" t="s">
        <v>1531</v>
      </c>
      <c r="AN305">
        <v>6</v>
      </c>
      <c r="AO305">
        <v>497</v>
      </c>
      <c r="AP305">
        <v>1360</v>
      </c>
      <c r="AQ305" t="s">
        <v>2190</v>
      </c>
    </row>
    <row r="306" spans="5:43" ht="22.5" x14ac:dyDescent="0.25">
      <c r="E306" s="6" t="s">
        <v>153</v>
      </c>
      <c r="F306" s="6">
        <v>202</v>
      </c>
      <c r="G306" s="6">
        <v>202908</v>
      </c>
      <c r="H306" s="7" t="s">
        <v>313</v>
      </c>
      <c r="I306" s="6" t="s">
        <v>153</v>
      </c>
      <c r="O306" s="6">
        <v>14</v>
      </c>
      <c r="P306" s="13" t="str">
        <f t="shared" si="4"/>
        <v>CORDOBA</v>
      </c>
      <c r="Q306" s="6">
        <v>290</v>
      </c>
      <c r="R306" s="13" t="s">
        <v>5569</v>
      </c>
      <c r="Y306" t="str">
        <f>Tabla4[[#This Row],[Muni_Desc]]&amp;Tabla4[[#This Row],[Columna1]]</f>
        <v>MORRISONCORDOBA</v>
      </c>
      <c r="Z306">
        <v>431</v>
      </c>
      <c r="AA306" t="s">
        <v>5706</v>
      </c>
      <c r="AB306">
        <v>4</v>
      </c>
      <c r="AC306" t="s">
        <v>1222</v>
      </c>
      <c r="AD306">
        <v>14</v>
      </c>
      <c r="AE306" t="s">
        <v>1192</v>
      </c>
      <c r="AG306">
        <v>42</v>
      </c>
      <c r="AH306" t="s">
        <v>7539</v>
      </c>
      <c r="AI306" t="str">
        <f>Tabla5[[#This Row],[Provincia]]&amp;Tabla5[[#This Row],[Depto]]</f>
        <v>42119</v>
      </c>
      <c r="AJ306">
        <v>119</v>
      </c>
      <c r="AK306" t="s">
        <v>1532</v>
      </c>
      <c r="AN306">
        <v>46</v>
      </c>
      <c r="AO306">
        <v>7</v>
      </c>
      <c r="AP306">
        <v>5506</v>
      </c>
      <c r="AQ306" t="s">
        <v>3860</v>
      </c>
    </row>
    <row r="307" spans="5:43" x14ac:dyDescent="0.25">
      <c r="E307" s="6" t="s">
        <v>153</v>
      </c>
      <c r="F307" s="6">
        <v>203</v>
      </c>
      <c r="G307" s="6">
        <v>203</v>
      </c>
      <c r="H307" s="7" t="s">
        <v>314</v>
      </c>
      <c r="I307" s="6" t="s">
        <v>153</v>
      </c>
      <c r="O307" s="6">
        <v>14</v>
      </c>
      <c r="P307" s="13" t="str">
        <f t="shared" si="4"/>
        <v>CORDOBA</v>
      </c>
      <c r="Q307" s="6">
        <v>291</v>
      </c>
      <c r="R307" s="13" t="s">
        <v>5570</v>
      </c>
      <c r="Y307" t="str">
        <f>Tabla4[[#This Row],[Muni_Desc]]&amp;Tabla4[[#This Row],[Columna1]]</f>
        <v>MORTEROSCORDOBA</v>
      </c>
      <c r="Z307">
        <v>432</v>
      </c>
      <c r="AA307" t="s">
        <v>5707</v>
      </c>
      <c r="AB307">
        <v>4</v>
      </c>
      <c r="AC307" t="s">
        <v>1222</v>
      </c>
      <c r="AD307">
        <v>14</v>
      </c>
      <c r="AE307" t="s">
        <v>1192</v>
      </c>
      <c r="AG307">
        <v>42</v>
      </c>
      <c r="AH307" t="s">
        <v>7539</v>
      </c>
      <c r="AI307" t="str">
        <f>Tabla5[[#This Row],[Provincia]]&amp;Tabla5[[#This Row],[Depto]]</f>
        <v>42126</v>
      </c>
      <c r="AJ307">
        <v>126</v>
      </c>
      <c r="AK307" t="s">
        <v>1533</v>
      </c>
      <c r="AN307">
        <v>10</v>
      </c>
      <c r="AO307">
        <v>98</v>
      </c>
      <c r="AP307">
        <v>2680</v>
      </c>
      <c r="AQ307" t="s">
        <v>2701</v>
      </c>
    </row>
    <row r="308" spans="5:43" x14ac:dyDescent="0.25">
      <c r="E308" s="6" t="s">
        <v>153</v>
      </c>
      <c r="F308" s="6">
        <v>203</v>
      </c>
      <c r="G308" s="6">
        <v>203000</v>
      </c>
      <c r="H308" s="7" t="s">
        <v>314</v>
      </c>
      <c r="I308" s="6" t="s">
        <v>153</v>
      </c>
      <c r="O308" s="6">
        <v>14</v>
      </c>
      <c r="P308" s="13" t="str">
        <f t="shared" si="4"/>
        <v>CORDOBA</v>
      </c>
      <c r="Q308" s="6">
        <v>2130</v>
      </c>
      <c r="R308" s="13" t="s">
        <v>5873</v>
      </c>
      <c r="Y308" t="str">
        <f>Tabla4[[#This Row],[Muni_Desc]]&amp;Tabla4[[#This Row],[Columna1]]</f>
        <v>NICOLAS BRUZZONECORDOBA</v>
      </c>
      <c r="Z308">
        <v>433</v>
      </c>
      <c r="AA308" t="s">
        <v>5708</v>
      </c>
      <c r="AB308">
        <v>4</v>
      </c>
      <c r="AC308" t="s">
        <v>1222</v>
      </c>
      <c r="AD308">
        <v>14</v>
      </c>
      <c r="AE308" t="s">
        <v>1192</v>
      </c>
      <c r="AG308">
        <v>42</v>
      </c>
      <c r="AH308" t="s">
        <v>7539</v>
      </c>
      <c r="AI308" t="str">
        <f>Tabla5[[#This Row],[Provincia]]&amp;Tabla5[[#This Row],[Depto]]</f>
        <v>42133</v>
      </c>
      <c r="AJ308">
        <v>133</v>
      </c>
      <c r="AK308" t="s">
        <v>1534</v>
      </c>
      <c r="AN308">
        <v>6</v>
      </c>
      <c r="AO308">
        <v>70</v>
      </c>
      <c r="AP308">
        <v>749</v>
      </c>
      <c r="AQ308" t="s">
        <v>1263</v>
      </c>
    </row>
    <row r="309" spans="5:43" x14ac:dyDescent="0.25">
      <c r="E309" s="6" t="s">
        <v>153</v>
      </c>
      <c r="F309" s="6">
        <v>204</v>
      </c>
      <c r="G309" s="6">
        <v>204</v>
      </c>
      <c r="H309" s="7" t="s">
        <v>315</v>
      </c>
      <c r="I309" s="6" t="s">
        <v>153</v>
      </c>
      <c r="O309" s="6">
        <v>14</v>
      </c>
      <c r="P309" s="13" t="str">
        <f t="shared" si="4"/>
        <v>CORDOBA</v>
      </c>
      <c r="Q309" s="6">
        <v>292</v>
      </c>
      <c r="R309" s="13" t="s">
        <v>5571</v>
      </c>
      <c r="Y309" t="str">
        <f>Tabla4[[#This Row],[Muni_Desc]]&amp;Tabla4[[#This Row],[Columna1]]</f>
        <v>NOETINGERCORDOBA</v>
      </c>
      <c r="Z309">
        <v>434</v>
      </c>
      <c r="AA309" t="s">
        <v>5709</v>
      </c>
      <c r="AB309">
        <v>4</v>
      </c>
      <c r="AC309" t="s">
        <v>1222</v>
      </c>
      <c r="AD309">
        <v>14</v>
      </c>
      <c r="AE309" t="s">
        <v>1192</v>
      </c>
      <c r="AG309">
        <v>42</v>
      </c>
      <c r="AH309" t="s">
        <v>7539</v>
      </c>
      <c r="AI309" t="str">
        <f>Tabla5[[#This Row],[Provincia]]&amp;Tabla5[[#This Row],[Depto]]</f>
        <v>42140</v>
      </c>
      <c r="AJ309">
        <v>140</v>
      </c>
      <c r="AK309" t="s">
        <v>1535</v>
      </c>
      <c r="AN309">
        <v>38</v>
      </c>
      <c r="AO309">
        <v>98</v>
      </c>
      <c r="AP309">
        <v>5146</v>
      </c>
      <c r="AQ309" t="s">
        <v>3773</v>
      </c>
    </row>
    <row r="310" spans="5:43" x14ac:dyDescent="0.25">
      <c r="E310" s="6" t="s">
        <v>153</v>
      </c>
      <c r="F310" s="6">
        <v>204</v>
      </c>
      <c r="G310" s="6">
        <v>204000</v>
      </c>
      <c r="H310" s="7" t="s">
        <v>315</v>
      </c>
      <c r="I310" s="6" t="s">
        <v>153</v>
      </c>
      <c r="O310" s="6">
        <v>14</v>
      </c>
      <c r="P310" s="13" t="str">
        <f t="shared" si="4"/>
        <v>CORDOBA</v>
      </c>
      <c r="Q310" s="6">
        <v>293</v>
      </c>
      <c r="R310" s="13" t="s">
        <v>5572</v>
      </c>
      <c r="Y310" t="str">
        <f>Tabla4[[#This Row],[Muni_Desc]]&amp;Tabla4[[#This Row],[Columna1]]</f>
        <v>NONOCORDOBA</v>
      </c>
      <c r="Z310">
        <v>435</v>
      </c>
      <c r="AA310" t="s">
        <v>5710</v>
      </c>
      <c r="AB310">
        <v>4</v>
      </c>
      <c r="AC310" t="s">
        <v>1222</v>
      </c>
      <c r="AD310">
        <v>14</v>
      </c>
      <c r="AE310" t="s">
        <v>1192</v>
      </c>
      <c r="AG310">
        <v>42</v>
      </c>
      <c r="AH310" t="s">
        <v>7539</v>
      </c>
      <c r="AI310" t="str">
        <f>Tabla5[[#This Row],[Provincia]]&amp;Tabla5[[#This Row],[Depto]]</f>
        <v>42147</v>
      </c>
      <c r="AJ310">
        <v>147</v>
      </c>
      <c r="AK310" t="s">
        <v>1536</v>
      </c>
      <c r="AN310">
        <v>62</v>
      </c>
      <c r="AO310">
        <v>42</v>
      </c>
      <c r="AP310">
        <v>6958</v>
      </c>
      <c r="AQ310" t="s">
        <v>4282</v>
      </c>
    </row>
    <row r="311" spans="5:43" ht="22.5" x14ac:dyDescent="0.25">
      <c r="E311" s="6" t="s">
        <v>153</v>
      </c>
      <c r="F311" s="6">
        <v>210</v>
      </c>
      <c r="G311" s="6">
        <v>210</v>
      </c>
      <c r="H311" s="7" t="s">
        <v>316</v>
      </c>
      <c r="I311" s="6" t="s">
        <v>153</v>
      </c>
      <c r="O311" s="6">
        <v>14</v>
      </c>
      <c r="P311" s="13" t="str">
        <f t="shared" si="4"/>
        <v>CORDOBA</v>
      </c>
      <c r="Q311" s="6">
        <v>294</v>
      </c>
      <c r="R311" s="13" t="s">
        <v>5423</v>
      </c>
      <c r="Y311" t="str">
        <f>Tabla4[[#This Row],[Muni_Desc]]&amp;Tabla4[[#This Row],[Columna1]]</f>
        <v>OBISPO TREJOCORDOBA</v>
      </c>
      <c r="Z311">
        <v>436</v>
      </c>
      <c r="AA311" t="s">
        <v>5711</v>
      </c>
      <c r="AB311">
        <v>4</v>
      </c>
      <c r="AC311" t="s">
        <v>1222</v>
      </c>
      <c r="AD311">
        <v>14</v>
      </c>
      <c r="AE311" t="s">
        <v>1192</v>
      </c>
      <c r="AG311">
        <v>42</v>
      </c>
      <c r="AH311" t="s">
        <v>7539</v>
      </c>
      <c r="AI311" t="str">
        <f>Tabla5[[#This Row],[Provincia]]&amp;Tabla5[[#This Row],[Depto]]</f>
        <v>42154</v>
      </c>
      <c r="AJ311">
        <v>154</v>
      </c>
      <c r="AK311" t="s">
        <v>1537</v>
      </c>
      <c r="AN311">
        <v>6</v>
      </c>
      <c r="AO311">
        <v>84</v>
      </c>
      <c r="AP311">
        <v>764</v>
      </c>
      <c r="AQ311" t="s">
        <v>1752</v>
      </c>
    </row>
    <row r="312" spans="5:43" x14ac:dyDescent="0.25">
      <c r="E312" s="6" t="s">
        <v>153</v>
      </c>
      <c r="F312" s="6">
        <v>210</v>
      </c>
      <c r="G312" s="6">
        <v>210010</v>
      </c>
      <c r="H312" s="7" t="s">
        <v>317</v>
      </c>
      <c r="I312" s="6" t="s">
        <v>153</v>
      </c>
      <c r="O312" s="6">
        <v>14</v>
      </c>
      <c r="P312" s="13" t="str">
        <f t="shared" si="4"/>
        <v>CORDOBA</v>
      </c>
      <c r="Q312" s="6">
        <v>295</v>
      </c>
      <c r="R312" s="13" t="s">
        <v>5573</v>
      </c>
      <c r="Y312" t="str">
        <f>Tabla4[[#This Row],[Muni_Desc]]&amp;Tabla4[[#This Row],[Columna1]]</f>
        <v>OLIVACORDOBA</v>
      </c>
      <c r="Z312">
        <v>438</v>
      </c>
      <c r="AA312" t="s">
        <v>5713</v>
      </c>
      <c r="AB312">
        <v>4</v>
      </c>
      <c r="AC312" t="s">
        <v>1222</v>
      </c>
      <c r="AD312">
        <v>14</v>
      </c>
      <c r="AE312" t="s">
        <v>1192</v>
      </c>
      <c r="AG312">
        <v>46</v>
      </c>
      <c r="AH312" t="s">
        <v>7542</v>
      </c>
      <c r="AI312" t="str">
        <f>Tabla5[[#This Row],[Provincia]]&amp;Tabla5[[#This Row],[Depto]]</f>
        <v>467</v>
      </c>
      <c r="AJ312">
        <v>7</v>
      </c>
      <c r="AK312" t="s">
        <v>1538</v>
      </c>
      <c r="AN312">
        <v>6</v>
      </c>
      <c r="AO312">
        <v>14</v>
      </c>
      <c r="AP312">
        <v>672</v>
      </c>
      <c r="AQ312" t="s">
        <v>1698</v>
      </c>
    </row>
    <row r="313" spans="5:43" x14ac:dyDescent="0.25">
      <c r="E313" s="6" t="s">
        <v>153</v>
      </c>
      <c r="F313" s="6">
        <v>210</v>
      </c>
      <c r="G313" s="6">
        <v>210020</v>
      </c>
      <c r="H313" s="7" t="s">
        <v>318</v>
      </c>
      <c r="I313" s="6" t="s">
        <v>153</v>
      </c>
      <c r="O313" s="6">
        <v>14</v>
      </c>
      <c r="P313" s="13" t="str">
        <f t="shared" si="4"/>
        <v>CORDOBA</v>
      </c>
      <c r="Q313" s="6">
        <v>296</v>
      </c>
      <c r="R313" s="13" t="s">
        <v>5574</v>
      </c>
      <c r="Y313" t="str">
        <f>Tabla4[[#This Row],[Muni_Desc]]&amp;Tabla4[[#This Row],[Columna1]]</f>
        <v>OLIVARES DE SAN NICOLASCORDOBA</v>
      </c>
      <c r="Z313">
        <v>439</v>
      </c>
      <c r="AA313" t="s">
        <v>5714</v>
      </c>
      <c r="AB313">
        <v>4</v>
      </c>
      <c r="AC313" t="s">
        <v>1222</v>
      </c>
      <c r="AD313">
        <v>14</v>
      </c>
      <c r="AE313" t="s">
        <v>1192</v>
      </c>
      <c r="AG313">
        <v>46</v>
      </c>
      <c r="AH313" t="s">
        <v>7542</v>
      </c>
      <c r="AI313" t="str">
        <f>Tabla5[[#This Row],[Provincia]]&amp;Tabla5[[#This Row],[Depto]]</f>
        <v>4614</v>
      </c>
      <c r="AJ313">
        <v>14</v>
      </c>
      <c r="AK313" t="s">
        <v>1396</v>
      </c>
      <c r="AN313">
        <v>74</v>
      </c>
      <c r="AO313">
        <v>49</v>
      </c>
      <c r="AP313">
        <v>7981</v>
      </c>
      <c r="AQ313" t="s">
        <v>4604</v>
      </c>
    </row>
    <row r="314" spans="5:43" x14ac:dyDescent="0.25">
      <c r="E314" s="6" t="s">
        <v>153</v>
      </c>
      <c r="F314" s="6">
        <v>210</v>
      </c>
      <c r="G314" s="6">
        <v>210030</v>
      </c>
      <c r="H314" s="7" t="s">
        <v>319</v>
      </c>
      <c r="I314" s="6" t="s">
        <v>153</v>
      </c>
      <c r="O314" s="6">
        <v>14</v>
      </c>
      <c r="P314" s="13" t="str">
        <f t="shared" si="4"/>
        <v>CORDOBA</v>
      </c>
      <c r="Q314" s="6">
        <v>297</v>
      </c>
      <c r="R314" s="13" t="s">
        <v>5575</v>
      </c>
      <c r="Y314" t="str">
        <f>Tabla4[[#This Row],[Muni_Desc]]&amp;Tabla4[[#This Row],[Columna1]]</f>
        <v>ONAGOYTICORDOBA</v>
      </c>
      <c r="Z314">
        <v>440</v>
      </c>
      <c r="AA314" t="s">
        <v>5715</v>
      </c>
      <c r="AB314">
        <v>4</v>
      </c>
      <c r="AC314" t="s">
        <v>1222</v>
      </c>
      <c r="AD314">
        <v>14</v>
      </c>
      <c r="AE314" t="s">
        <v>1192</v>
      </c>
      <c r="AG314">
        <v>46</v>
      </c>
      <c r="AH314" t="s">
        <v>7542</v>
      </c>
      <c r="AI314" t="str">
        <f>Tabla5[[#This Row],[Provincia]]&amp;Tabla5[[#This Row],[Depto]]</f>
        <v>4621</v>
      </c>
      <c r="AJ314">
        <v>21</v>
      </c>
      <c r="AK314" t="s">
        <v>1539</v>
      </c>
      <c r="AN314">
        <v>10</v>
      </c>
      <c r="AO314">
        <v>35</v>
      </c>
      <c r="AP314">
        <v>2548</v>
      </c>
      <c r="AQ314" t="s">
        <v>2604</v>
      </c>
    </row>
    <row r="315" spans="5:43" ht="22.5" x14ac:dyDescent="0.25">
      <c r="E315" s="6" t="s">
        <v>153</v>
      </c>
      <c r="F315" s="6">
        <v>210</v>
      </c>
      <c r="G315" s="6">
        <v>210090</v>
      </c>
      <c r="H315" s="7" t="s">
        <v>320</v>
      </c>
      <c r="I315" s="6" t="s">
        <v>153</v>
      </c>
      <c r="O315" s="6">
        <v>14</v>
      </c>
      <c r="P315" s="13" t="str">
        <f t="shared" si="4"/>
        <v>CORDOBA</v>
      </c>
      <c r="Q315" s="6">
        <v>298</v>
      </c>
      <c r="R315" s="13" t="s">
        <v>5576</v>
      </c>
      <c r="Y315" t="str">
        <f>Tabla4[[#This Row],[Muni_Desc]]&amp;Tabla4[[#This Row],[Columna1]]</f>
        <v>ONCATIVOCORDOBA</v>
      </c>
      <c r="Z315">
        <v>441</v>
      </c>
      <c r="AA315" t="s">
        <v>5716</v>
      </c>
      <c r="AB315">
        <v>4</v>
      </c>
      <c r="AC315" t="s">
        <v>1222</v>
      </c>
      <c r="AD315">
        <v>14</v>
      </c>
      <c r="AE315" t="s">
        <v>1192</v>
      </c>
      <c r="AG315">
        <v>46</v>
      </c>
      <c r="AH315" t="s">
        <v>7542</v>
      </c>
      <c r="AI315" t="str">
        <f>Tabla5[[#This Row],[Provincia]]&amp;Tabla5[[#This Row],[Depto]]</f>
        <v>4628</v>
      </c>
      <c r="AJ315">
        <v>28</v>
      </c>
      <c r="AK315" t="s">
        <v>1540</v>
      </c>
      <c r="AN315">
        <v>58</v>
      </c>
      <c r="AO315">
        <v>84</v>
      </c>
      <c r="AP315">
        <v>6795</v>
      </c>
      <c r="AQ315" t="s">
        <v>4231</v>
      </c>
    </row>
    <row r="316" spans="5:43" x14ac:dyDescent="0.25">
      <c r="E316" s="6" t="s">
        <v>153</v>
      </c>
      <c r="F316" s="6">
        <v>221</v>
      </c>
      <c r="G316" s="6">
        <v>221</v>
      </c>
      <c r="H316" s="7" t="s">
        <v>321</v>
      </c>
      <c r="I316" s="6" t="s">
        <v>153</v>
      </c>
      <c r="O316" s="6">
        <v>14</v>
      </c>
      <c r="P316" s="13" t="str">
        <f t="shared" si="4"/>
        <v>CORDOBA</v>
      </c>
      <c r="Q316" s="6">
        <v>299</v>
      </c>
      <c r="R316" s="13" t="s">
        <v>5577</v>
      </c>
      <c r="Y316" t="str">
        <f>Tabla4[[#This Row],[Muni_Desc]]&amp;Tabla4[[#This Row],[Columna1]]</f>
        <v>PACHECO DE MELOCORDOBA</v>
      </c>
      <c r="Z316">
        <v>443</v>
      </c>
      <c r="AA316" t="s">
        <v>5718</v>
      </c>
      <c r="AB316">
        <v>4</v>
      </c>
      <c r="AC316" t="s">
        <v>1222</v>
      </c>
      <c r="AD316">
        <v>14</v>
      </c>
      <c r="AE316" t="s">
        <v>1192</v>
      </c>
      <c r="AG316">
        <v>46</v>
      </c>
      <c r="AH316" t="s">
        <v>7542</v>
      </c>
      <c r="AI316" t="str">
        <f>Tabla5[[#This Row],[Provincia]]&amp;Tabla5[[#This Row],[Depto]]</f>
        <v>4635</v>
      </c>
      <c r="AJ316">
        <v>35</v>
      </c>
      <c r="AK316" t="s">
        <v>1541</v>
      </c>
      <c r="AN316">
        <v>82</v>
      </c>
      <c r="AO316">
        <v>105</v>
      </c>
      <c r="AP316">
        <v>8717</v>
      </c>
      <c r="AQ316" t="s">
        <v>4231</v>
      </c>
    </row>
    <row r="317" spans="5:43" x14ac:dyDescent="0.25">
      <c r="E317" s="6" t="s">
        <v>153</v>
      </c>
      <c r="F317" s="6">
        <v>221</v>
      </c>
      <c r="G317" s="6">
        <v>221110</v>
      </c>
      <c r="H317" s="7" t="s">
        <v>322</v>
      </c>
      <c r="I317" s="6" t="s">
        <v>153</v>
      </c>
      <c r="O317" s="6">
        <v>14</v>
      </c>
      <c r="P317" s="13" t="str">
        <f t="shared" si="4"/>
        <v>CORDOBA</v>
      </c>
      <c r="Q317" s="6">
        <v>300</v>
      </c>
      <c r="R317" s="13" t="s">
        <v>5578</v>
      </c>
      <c r="Y317" t="str">
        <f>Tabla4[[#This Row],[Muni_Desc]]&amp;Tabla4[[#This Row],[Columna1]]</f>
        <v>Pago de los DeseosCORDOBA</v>
      </c>
      <c r="Z317">
        <v>3038</v>
      </c>
      <c r="AA317" t="s">
        <v>5882</v>
      </c>
      <c r="AB317">
        <v>4</v>
      </c>
      <c r="AC317" t="s">
        <v>1222</v>
      </c>
      <c r="AD317">
        <v>14</v>
      </c>
      <c r="AE317" t="s">
        <v>1192</v>
      </c>
      <c r="AG317">
        <v>46</v>
      </c>
      <c r="AH317" t="s">
        <v>7542</v>
      </c>
      <c r="AI317" t="str">
        <f>Tabla5[[#This Row],[Provincia]]&amp;Tabla5[[#This Row],[Depto]]</f>
        <v>4642</v>
      </c>
      <c r="AJ317">
        <v>42</v>
      </c>
      <c r="AK317" t="s">
        <v>1542</v>
      </c>
      <c r="AN317">
        <v>22</v>
      </c>
      <c r="AO317">
        <v>140</v>
      </c>
      <c r="AP317">
        <v>4152</v>
      </c>
      <c r="AQ317" t="s">
        <v>3371</v>
      </c>
    </row>
    <row r="318" spans="5:43" x14ac:dyDescent="0.25">
      <c r="E318" s="6" t="s">
        <v>153</v>
      </c>
      <c r="F318" s="6">
        <v>221</v>
      </c>
      <c r="G318" s="6">
        <v>221120</v>
      </c>
      <c r="H318" s="7" t="s">
        <v>323</v>
      </c>
      <c r="I318" s="6" t="s">
        <v>153</v>
      </c>
      <c r="O318" s="6">
        <v>14</v>
      </c>
      <c r="P318" s="13" t="str">
        <f t="shared" si="4"/>
        <v>CORDOBA</v>
      </c>
      <c r="Q318" s="6">
        <v>301</v>
      </c>
      <c r="R318" s="13" t="s">
        <v>5579</v>
      </c>
      <c r="Y318" t="str">
        <f>Tabla4[[#This Row],[Muni_Desc]]&amp;Tabla4[[#This Row],[Columna1]]</f>
        <v>PAMPAYASTA NORTECORDOBA</v>
      </c>
      <c r="Z318">
        <v>444</v>
      </c>
      <c r="AA318" t="s">
        <v>5719</v>
      </c>
      <c r="AB318">
        <v>4</v>
      </c>
      <c r="AC318" t="s">
        <v>1222</v>
      </c>
      <c r="AD318">
        <v>14</v>
      </c>
      <c r="AE318" t="s">
        <v>1192</v>
      </c>
      <c r="AG318">
        <v>46</v>
      </c>
      <c r="AH318" t="s">
        <v>7542</v>
      </c>
      <c r="AI318" t="str">
        <f>Tabla5[[#This Row],[Provincia]]&amp;Tabla5[[#This Row],[Depto]]</f>
        <v>4649</v>
      </c>
      <c r="AJ318">
        <v>49</v>
      </c>
      <c r="AK318" t="s">
        <v>1543</v>
      </c>
      <c r="AN318">
        <v>70</v>
      </c>
      <c r="AO318">
        <v>21</v>
      </c>
      <c r="AP318">
        <v>7620</v>
      </c>
      <c r="AQ318" t="s">
        <v>4486</v>
      </c>
    </row>
    <row r="319" spans="5:43" x14ac:dyDescent="0.25">
      <c r="E319" s="6" t="s">
        <v>153</v>
      </c>
      <c r="F319" s="6">
        <v>221</v>
      </c>
      <c r="G319" s="6">
        <v>221901</v>
      </c>
      <c r="H319" s="7" t="s">
        <v>324</v>
      </c>
      <c r="I319" s="6" t="s">
        <v>153</v>
      </c>
      <c r="O319" s="6">
        <v>14</v>
      </c>
      <c r="P319" s="13" t="str">
        <f t="shared" si="4"/>
        <v>CORDOBA</v>
      </c>
      <c r="Q319" s="6">
        <v>302</v>
      </c>
      <c r="R319" s="13" t="s">
        <v>5580</v>
      </c>
      <c r="Y319" t="str">
        <f>Tabla4[[#This Row],[Muni_Desc]]&amp;Tabla4[[#This Row],[Columna1]]</f>
        <v>PAMPAYASTA SUDCORDOBA</v>
      </c>
      <c r="Z319">
        <v>445</v>
      </c>
      <c r="AA319" t="s">
        <v>5720</v>
      </c>
      <c r="AB319">
        <v>4</v>
      </c>
      <c r="AC319" t="s">
        <v>1222</v>
      </c>
      <c r="AD319">
        <v>14</v>
      </c>
      <c r="AE319" t="s">
        <v>1192</v>
      </c>
      <c r="AG319">
        <v>46</v>
      </c>
      <c r="AH319" t="s">
        <v>7542</v>
      </c>
      <c r="AI319" t="str">
        <f>Tabla5[[#This Row],[Provincia]]&amp;Tabla5[[#This Row],[Depto]]</f>
        <v>4656</v>
      </c>
      <c r="AJ319">
        <v>56</v>
      </c>
      <c r="AK319" t="s">
        <v>1544</v>
      </c>
      <c r="AN319">
        <v>50</v>
      </c>
      <c r="AO319">
        <v>28</v>
      </c>
      <c r="AP319">
        <v>9807</v>
      </c>
      <c r="AQ319" t="s">
        <v>3966</v>
      </c>
    </row>
    <row r="320" spans="5:43" x14ac:dyDescent="0.25">
      <c r="E320" s="6" t="s">
        <v>153</v>
      </c>
      <c r="F320" s="6">
        <v>221</v>
      </c>
      <c r="G320" s="6">
        <v>221909</v>
      </c>
      <c r="H320" s="7" t="s">
        <v>325</v>
      </c>
      <c r="I320" s="6" t="s">
        <v>153</v>
      </c>
      <c r="O320" s="6">
        <v>14</v>
      </c>
      <c r="P320" s="13" t="str">
        <f t="shared" si="4"/>
        <v>CORDOBA</v>
      </c>
      <c r="Q320" s="6">
        <v>303</v>
      </c>
      <c r="R320" s="13" t="s">
        <v>5581</v>
      </c>
      <c r="Y320" t="str">
        <f>Tabla4[[#This Row],[Muni_Desc]]&amp;Tabla4[[#This Row],[Columna1]]</f>
        <v>PANAHOLMACORDOBA</v>
      </c>
      <c r="Z320">
        <v>446</v>
      </c>
      <c r="AA320" t="s">
        <v>5721</v>
      </c>
      <c r="AB320">
        <v>4</v>
      </c>
      <c r="AC320" t="s">
        <v>1222</v>
      </c>
      <c r="AD320">
        <v>14</v>
      </c>
      <c r="AE320" t="s">
        <v>1192</v>
      </c>
      <c r="AG320">
        <v>46</v>
      </c>
      <c r="AH320" t="s">
        <v>7542</v>
      </c>
      <c r="AI320" t="str">
        <f>Tabla5[[#This Row],[Provincia]]&amp;Tabla5[[#This Row],[Depto]]</f>
        <v>4663</v>
      </c>
      <c r="AJ320">
        <v>63</v>
      </c>
      <c r="AK320" t="s">
        <v>1298</v>
      </c>
      <c r="AN320">
        <v>82</v>
      </c>
      <c r="AO320">
        <v>21</v>
      </c>
      <c r="AP320">
        <v>8448</v>
      </c>
      <c r="AQ320" t="s">
        <v>4694</v>
      </c>
    </row>
    <row r="321" spans="5:43" x14ac:dyDescent="0.25">
      <c r="E321" s="6" t="s">
        <v>153</v>
      </c>
      <c r="F321" s="6">
        <v>222</v>
      </c>
      <c r="G321" s="6">
        <v>222</v>
      </c>
      <c r="H321" s="7" t="s">
        <v>326</v>
      </c>
      <c r="I321" s="6" t="s">
        <v>153</v>
      </c>
      <c r="O321" s="6">
        <v>14</v>
      </c>
      <c r="P321" s="13" t="str">
        <f t="shared" si="4"/>
        <v>CORDOBA</v>
      </c>
      <c r="Q321" s="6">
        <v>304</v>
      </c>
      <c r="R321" s="13" t="s">
        <v>5582</v>
      </c>
      <c r="Y321" t="str">
        <f>Tabla4[[#This Row],[Muni_Desc]]&amp;Tabla4[[#This Row],[Columna1]]</f>
        <v>PARAJE LOS ESPINILLOSCORDOBA</v>
      </c>
      <c r="Z321">
        <v>2270</v>
      </c>
      <c r="AA321" t="s">
        <v>5877</v>
      </c>
      <c r="AB321">
        <v>4</v>
      </c>
      <c r="AC321" t="s">
        <v>1222</v>
      </c>
      <c r="AD321">
        <v>14</v>
      </c>
      <c r="AE321" t="s">
        <v>1192</v>
      </c>
      <c r="AG321">
        <v>46</v>
      </c>
      <c r="AH321" t="s">
        <v>7542</v>
      </c>
      <c r="AI321" t="str">
        <f>Tabla5[[#This Row],[Provincia]]&amp;Tabla5[[#This Row],[Depto]]</f>
        <v>4670</v>
      </c>
      <c r="AJ321">
        <v>70</v>
      </c>
      <c r="AK321" t="s">
        <v>1545</v>
      </c>
      <c r="AN321">
        <v>90</v>
      </c>
      <c r="AO321">
        <v>28</v>
      </c>
      <c r="AP321">
        <v>9617</v>
      </c>
      <c r="AQ321" t="s">
        <v>5203</v>
      </c>
    </row>
    <row r="322" spans="5:43" x14ac:dyDescent="0.25">
      <c r="E322" s="6" t="s">
        <v>153</v>
      </c>
      <c r="F322" s="6">
        <v>222</v>
      </c>
      <c r="G322" s="6">
        <v>222010</v>
      </c>
      <c r="H322" s="7" t="s">
        <v>327</v>
      </c>
      <c r="I322" s="6" t="s">
        <v>153</v>
      </c>
      <c r="O322" s="6">
        <v>14</v>
      </c>
      <c r="P322" s="13" t="str">
        <f t="shared" si="4"/>
        <v>CORDOBA</v>
      </c>
      <c r="Q322" s="6">
        <v>305</v>
      </c>
      <c r="R322" s="13" t="s">
        <v>5583</v>
      </c>
      <c r="Y322" t="str">
        <f>Tabla4[[#This Row],[Muni_Desc]]&amp;Tabla4[[#This Row],[Columna1]]</f>
        <v>PASO DEL DURAZNOCORDOBA</v>
      </c>
      <c r="Z322">
        <v>449</v>
      </c>
      <c r="AA322" t="s">
        <v>5724</v>
      </c>
      <c r="AB322">
        <v>4</v>
      </c>
      <c r="AC322" t="s">
        <v>1222</v>
      </c>
      <c r="AD322">
        <v>14</v>
      </c>
      <c r="AE322" t="s">
        <v>1192</v>
      </c>
      <c r="AG322">
        <v>46</v>
      </c>
      <c r="AH322" t="s">
        <v>7542</v>
      </c>
      <c r="AI322" t="str">
        <f>Tabla5[[#This Row],[Provincia]]&amp;Tabla5[[#This Row],[Depto]]</f>
        <v>4677</v>
      </c>
      <c r="AJ322">
        <v>77</v>
      </c>
      <c r="AK322" t="s">
        <v>1546</v>
      </c>
      <c r="AN322">
        <v>82</v>
      </c>
      <c r="AO322">
        <v>70</v>
      </c>
      <c r="AP322">
        <v>8601</v>
      </c>
      <c r="AQ322" t="s">
        <v>4831</v>
      </c>
    </row>
    <row r="323" spans="5:43" ht="22.5" x14ac:dyDescent="0.25">
      <c r="E323" s="6" t="s">
        <v>153</v>
      </c>
      <c r="F323" s="6">
        <v>222</v>
      </c>
      <c r="G323" s="6">
        <v>222090</v>
      </c>
      <c r="H323" s="7" t="s">
        <v>328</v>
      </c>
      <c r="I323" s="6" t="s">
        <v>153</v>
      </c>
      <c r="O323" s="6">
        <v>14</v>
      </c>
      <c r="P323" s="13" t="str">
        <f t="shared" si="4"/>
        <v>CORDOBA</v>
      </c>
      <c r="Q323" s="6">
        <v>306</v>
      </c>
      <c r="R323" s="13" t="s">
        <v>5584</v>
      </c>
      <c r="Y323" t="str">
        <f>Tabla4[[#This Row],[Muni_Desc]]&amp;Tabla4[[#This Row],[Columna1]]</f>
        <v>PASO VIEJOCORDOBA</v>
      </c>
      <c r="Z323">
        <v>450</v>
      </c>
      <c r="AA323" t="s">
        <v>5725</v>
      </c>
      <c r="AB323">
        <v>4</v>
      </c>
      <c r="AC323" t="s">
        <v>1222</v>
      </c>
      <c r="AD323">
        <v>14</v>
      </c>
      <c r="AE323" t="s">
        <v>1192</v>
      </c>
      <c r="AG323">
        <v>46</v>
      </c>
      <c r="AH323" t="s">
        <v>7542</v>
      </c>
      <c r="AI323" t="str">
        <f>Tabla5[[#This Row],[Provincia]]&amp;Tabla5[[#This Row],[Depto]]</f>
        <v>4684</v>
      </c>
      <c r="AJ323">
        <v>84</v>
      </c>
      <c r="AK323" t="s">
        <v>1547</v>
      </c>
      <c r="AN323">
        <v>50</v>
      </c>
      <c r="AO323">
        <v>84</v>
      </c>
      <c r="AP323">
        <v>5946</v>
      </c>
      <c r="AQ323" t="s">
        <v>4053</v>
      </c>
    </row>
    <row r="324" spans="5:43" x14ac:dyDescent="0.25">
      <c r="E324" s="6" t="s">
        <v>153</v>
      </c>
      <c r="F324" s="6">
        <v>231</v>
      </c>
      <c r="G324" s="6">
        <v>231</v>
      </c>
      <c r="H324" s="7" t="s">
        <v>329</v>
      </c>
      <c r="I324" s="6" t="s">
        <v>153</v>
      </c>
      <c r="O324" s="6">
        <v>14</v>
      </c>
      <c r="P324" s="13" t="str">
        <f t="shared" si="4"/>
        <v>CORDOBA</v>
      </c>
      <c r="Q324" s="6">
        <v>307</v>
      </c>
      <c r="R324" s="13" t="s">
        <v>5585</v>
      </c>
      <c r="Y324" t="str">
        <f>Tabla4[[#This Row],[Muni_Desc]]&amp;Tabla4[[#This Row],[Columna1]]</f>
        <v>PILARCORDOBA</v>
      </c>
      <c r="Z324">
        <v>451</v>
      </c>
      <c r="AA324" t="s">
        <v>5375</v>
      </c>
      <c r="AB324">
        <v>4</v>
      </c>
      <c r="AC324" t="s">
        <v>1222</v>
      </c>
      <c r="AD324">
        <v>14</v>
      </c>
      <c r="AE324" t="s">
        <v>1192</v>
      </c>
      <c r="AG324">
        <v>46</v>
      </c>
      <c r="AH324" t="s">
        <v>7542</v>
      </c>
      <c r="AI324" t="str">
        <f>Tabla5[[#This Row],[Provincia]]&amp;Tabla5[[#This Row],[Depto]]</f>
        <v>4691</v>
      </c>
      <c r="AJ324">
        <v>91</v>
      </c>
      <c r="AK324" t="s">
        <v>1308</v>
      </c>
      <c r="AN324">
        <v>38</v>
      </c>
      <c r="AO324">
        <v>14</v>
      </c>
      <c r="AP324">
        <v>9766</v>
      </c>
      <c r="AQ324" t="s">
        <v>3681</v>
      </c>
    </row>
    <row r="325" spans="5:43" x14ac:dyDescent="0.25">
      <c r="E325" s="6" t="s">
        <v>153</v>
      </c>
      <c r="F325" s="6">
        <v>231</v>
      </c>
      <c r="G325" s="6">
        <v>231010</v>
      </c>
      <c r="H325" s="7" t="s">
        <v>330</v>
      </c>
      <c r="I325" s="6" t="s">
        <v>153</v>
      </c>
      <c r="O325" s="6">
        <v>14</v>
      </c>
      <c r="P325" s="13" t="str">
        <f t="shared" ref="P325:P388" si="5">VLOOKUP(O325,$J$4:$L$29,3,FALSE)</f>
        <v>CORDOBA</v>
      </c>
      <c r="Q325" s="6">
        <v>308</v>
      </c>
      <c r="R325" s="13" t="s">
        <v>5586</v>
      </c>
      <c r="Y325" t="str">
        <f>Tabla4[[#This Row],[Muni_Desc]]&amp;Tabla4[[#This Row],[Columna1]]</f>
        <v>PINCENCORDOBA</v>
      </c>
      <c r="Z325">
        <v>452</v>
      </c>
      <c r="AA325" t="s">
        <v>5726</v>
      </c>
      <c r="AB325">
        <v>4</v>
      </c>
      <c r="AC325" t="s">
        <v>1222</v>
      </c>
      <c r="AD325">
        <v>14</v>
      </c>
      <c r="AE325" t="s">
        <v>1192</v>
      </c>
      <c r="AG325">
        <v>46</v>
      </c>
      <c r="AH325" t="s">
        <v>7542</v>
      </c>
      <c r="AI325" t="str">
        <f>Tabla5[[#This Row],[Provincia]]&amp;Tabla5[[#This Row],[Depto]]</f>
        <v>4698</v>
      </c>
      <c r="AJ325">
        <v>98</v>
      </c>
      <c r="AK325" t="s">
        <v>1454</v>
      </c>
      <c r="AN325">
        <v>50</v>
      </c>
      <c r="AO325">
        <v>63</v>
      </c>
      <c r="AP325">
        <v>5905</v>
      </c>
      <c r="AQ325" t="s">
        <v>4010</v>
      </c>
    </row>
    <row r="326" spans="5:43" x14ac:dyDescent="0.25">
      <c r="E326" s="6" t="s">
        <v>153</v>
      </c>
      <c r="F326" s="6">
        <v>231</v>
      </c>
      <c r="G326" s="6">
        <v>231020</v>
      </c>
      <c r="H326" s="7" t="s">
        <v>331</v>
      </c>
      <c r="I326" s="6" t="s">
        <v>153</v>
      </c>
      <c r="O326" s="6">
        <v>14</v>
      </c>
      <c r="P326" s="13" t="str">
        <f t="shared" si="5"/>
        <v>CORDOBA</v>
      </c>
      <c r="Q326" s="6">
        <v>309</v>
      </c>
      <c r="R326" s="13" t="s">
        <v>5587</v>
      </c>
      <c r="Y326" t="str">
        <f>Tabla4[[#This Row],[Muni_Desc]]&amp;Tabla4[[#This Row],[Columna1]]</f>
        <v>PIQUILLINCORDOBA</v>
      </c>
      <c r="Z326">
        <v>453</v>
      </c>
      <c r="AA326" t="s">
        <v>5727</v>
      </c>
      <c r="AB326">
        <v>4</v>
      </c>
      <c r="AC326" t="s">
        <v>1222</v>
      </c>
      <c r="AD326">
        <v>14</v>
      </c>
      <c r="AE326" t="s">
        <v>1192</v>
      </c>
      <c r="AG326">
        <v>46</v>
      </c>
      <c r="AH326" t="s">
        <v>7542</v>
      </c>
      <c r="AI326" t="str">
        <f>Tabla5[[#This Row],[Provincia]]&amp;Tabla5[[#This Row],[Depto]]</f>
        <v>46105</v>
      </c>
      <c r="AJ326">
        <v>105</v>
      </c>
      <c r="AK326" t="s">
        <v>1548</v>
      </c>
      <c r="AN326">
        <v>50</v>
      </c>
      <c r="AO326">
        <v>70</v>
      </c>
      <c r="AP326">
        <v>5914</v>
      </c>
      <c r="AQ326" t="s">
        <v>4027</v>
      </c>
    </row>
    <row r="327" spans="5:43" x14ac:dyDescent="0.25">
      <c r="E327" s="6" t="s">
        <v>153</v>
      </c>
      <c r="F327" s="6">
        <v>231</v>
      </c>
      <c r="G327" s="6">
        <v>231090</v>
      </c>
      <c r="H327" s="7" t="s">
        <v>332</v>
      </c>
      <c r="I327" s="6" t="s">
        <v>153</v>
      </c>
      <c r="O327" s="6">
        <v>14</v>
      </c>
      <c r="P327" s="13" t="str">
        <f t="shared" si="5"/>
        <v>CORDOBA</v>
      </c>
      <c r="Q327" s="6">
        <v>310</v>
      </c>
      <c r="R327" s="13" t="s">
        <v>5588</v>
      </c>
      <c r="Y327" t="str">
        <f>Tabla4[[#This Row],[Muni_Desc]]&amp;Tabla4[[#This Row],[Columna1]]</f>
        <v>PLAZA DE MERCEDESCORDOBA</v>
      </c>
      <c r="Z327">
        <v>454</v>
      </c>
      <c r="AA327" t="s">
        <v>5728</v>
      </c>
      <c r="AB327">
        <v>4</v>
      </c>
      <c r="AC327" t="s">
        <v>1222</v>
      </c>
      <c r="AD327">
        <v>14</v>
      </c>
      <c r="AE327" t="s">
        <v>1192</v>
      </c>
      <c r="AG327">
        <v>46</v>
      </c>
      <c r="AH327" t="s">
        <v>7542</v>
      </c>
      <c r="AI327" t="str">
        <f>Tabla5[[#This Row],[Provincia]]&amp;Tabla5[[#This Row],[Depto]]</f>
        <v>46112</v>
      </c>
      <c r="AJ327">
        <v>112</v>
      </c>
      <c r="AK327" t="s">
        <v>1549</v>
      </c>
      <c r="AN327">
        <v>6</v>
      </c>
      <c r="AO327">
        <v>602</v>
      </c>
      <c r="AP327">
        <v>1910</v>
      </c>
      <c r="AQ327" t="s">
        <v>2301</v>
      </c>
    </row>
    <row r="328" spans="5:43" x14ac:dyDescent="0.25">
      <c r="E328" s="6" t="s">
        <v>153</v>
      </c>
      <c r="F328" s="6">
        <v>239</v>
      </c>
      <c r="G328" s="6">
        <v>239</v>
      </c>
      <c r="H328" s="7" t="s">
        <v>333</v>
      </c>
      <c r="I328" s="6" t="s">
        <v>153</v>
      </c>
      <c r="O328" s="6">
        <v>14</v>
      </c>
      <c r="P328" s="13" t="str">
        <f t="shared" si="5"/>
        <v>CORDOBA</v>
      </c>
      <c r="Q328" s="6">
        <v>311</v>
      </c>
      <c r="R328" s="13" t="s">
        <v>5589</v>
      </c>
      <c r="Y328" t="str">
        <f>Tabla4[[#This Row],[Muni_Desc]]&amp;Tabla4[[#This Row],[Columna1]]</f>
        <v>PLAZA LUXARDOCORDOBA</v>
      </c>
      <c r="Z328">
        <v>455</v>
      </c>
      <c r="AA328" t="s">
        <v>5729</v>
      </c>
      <c r="AB328">
        <v>4</v>
      </c>
      <c r="AC328" t="s">
        <v>1222</v>
      </c>
      <c r="AD328">
        <v>14</v>
      </c>
      <c r="AE328" t="s">
        <v>1192</v>
      </c>
      <c r="AG328">
        <v>46</v>
      </c>
      <c r="AH328" t="s">
        <v>7542</v>
      </c>
      <c r="AI328" t="str">
        <f>Tabla5[[#This Row],[Provincia]]&amp;Tabla5[[#This Row],[Depto]]</f>
        <v>46119</v>
      </c>
      <c r="AJ328">
        <v>119</v>
      </c>
      <c r="AK328" t="s">
        <v>1550</v>
      </c>
      <c r="AN328">
        <v>6</v>
      </c>
      <c r="AO328">
        <v>126</v>
      </c>
      <c r="AP328">
        <v>9767</v>
      </c>
      <c r="AQ328" t="s">
        <v>1807</v>
      </c>
    </row>
    <row r="329" spans="5:43" x14ac:dyDescent="0.25">
      <c r="E329" s="6" t="s">
        <v>153</v>
      </c>
      <c r="F329" s="6">
        <v>239</v>
      </c>
      <c r="G329" s="6">
        <v>239100</v>
      </c>
      <c r="H329" s="7" t="s">
        <v>334</v>
      </c>
      <c r="I329" s="6" t="s">
        <v>153</v>
      </c>
      <c r="O329" s="6">
        <v>14</v>
      </c>
      <c r="P329" s="13" t="str">
        <f t="shared" si="5"/>
        <v>CORDOBA</v>
      </c>
      <c r="Q329" s="6">
        <v>312</v>
      </c>
      <c r="R329" s="13" t="s">
        <v>5590</v>
      </c>
      <c r="Y329" t="str">
        <f>Tabla4[[#This Row],[Muni_Desc]]&amp;Tabla4[[#This Row],[Columna1]]</f>
        <v>PORTEÑACORDOBA</v>
      </c>
      <c r="Z329">
        <v>456</v>
      </c>
      <c r="AA329" t="s">
        <v>5730</v>
      </c>
      <c r="AB329">
        <v>4</v>
      </c>
      <c r="AC329" t="s">
        <v>1222</v>
      </c>
      <c r="AD329">
        <v>14</v>
      </c>
      <c r="AE329" t="s">
        <v>1192</v>
      </c>
      <c r="AG329">
        <v>46</v>
      </c>
      <c r="AH329" t="s">
        <v>7542</v>
      </c>
      <c r="AI329" t="str">
        <f>Tabla5[[#This Row],[Provincia]]&amp;Tabla5[[#This Row],[Depto]]</f>
        <v>46126</v>
      </c>
      <c r="AJ329">
        <v>126</v>
      </c>
      <c r="AK329" t="s">
        <v>1551</v>
      </c>
      <c r="AN329">
        <v>50</v>
      </c>
      <c r="AO329">
        <v>105</v>
      </c>
      <c r="AP329">
        <v>5991</v>
      </c>
      <c r="AQ329" t="s">
        <v>4086</v>
      </c>
    </row>
    <row r="330" spans="5:43" x14ac:dyDescent="0.25">
      <c r="E330" s="6" t="s">
        <v>153</v>
      </c>
      <c r="F330" s="6">
        <v>239</v>
      </c>
      <c r="G330" s="6">
        <v>239201</v>
      </c>
      <c r="H330" s="7" t="s">
        <v>335</v>
      </c>
      <c r="I330" s="6" t="s">
        <v>153</v>
      </c>
      <c r="O330" s="6">
        <v>14</v>
      </c>
      <c r="P330" s="13" t="str">
        <f t="shared" si="5"/>
        <v>CORDOBA</v>
      </c>
      <c r="Q330" s="6">
        <v>313</v>
      </c>
      <c r="R330" s="13" t="s">
        <v>5591</v>
      </c>
      <c r="Y330" t="str">
        <f>Tabla4[[#This Row],[Muni_Desc]]&amp;Tabla4[[#This Row],[Columna1]]</f>
        <v>POTRERO DE GARAYCORDOBA</v>
      </c>
      <c r="Z330">
        <v>457</v>
      </c>
      <c r="AA330" t="s">
        <v>5731</v>
      </c>
      <c r="AB330">
        <v>4</v>
      </c>
      <c r="AC330" t="s">
        <v>1222</v>
      </c>
      <c r="AD330">
        <v>14</v>
      </c>
      <c r="AE330" t="s">
        <v>1192</v>
      </c>
      <c r="AG330">
        <v>50</v>
      </c>
      <c r="AH330" t="s">
        <v>7543</v>
      </c>
      <c r="AI330" t="str">
        <f>Tabla5[[#This Row],[Provincia]]&amp;Tabla5[[#This Row],[Depto]]</f>
        <v>507</v>
      </c>
      <c r="AJ330">
        <v>7</v>
      </c>
      <c r="AK330" t="s">
        <v>1396</v>
      </c>
      <c r="AN330">
        <v>50</v>
      </c>
      <c r="AO330">
        <v>84</v>
      </c>
      <c r="AP330">
        <v>5948</v>
      </c>
      <c r="AQ330" t="s">
        <v>4054</v>
      </c>
    </row>
    <row r="331" spans="5:43" x14ac:dyDescent="0.25">
      <c r="E331" s="6" t="s">
        <v>153</v>
      </c>
      <c r="F331" s="6">
        <v>239</v>
      </c>
      <c r="G331" s="6">
        <v>239202</v>
      </c>
      <c r="H331" s="7" t="s">
        <v>336</v>
      </c>
      <c r="I331" s="6" t="s">
        <v>153</v>
      </c>
      <c r="O331" s="6">
        <v>14</v>
      </c>
      <c r="P331" s="13" t="str">
        <f t="shared" si="5"/>
        <v>CORDOBA</v>
      </c>
      <c r="Q331" s="6">
        <v>314</v>
      </c>
      <c r="R331" s="13" t="s">
        <v>5592</v>
      </c>
      <c r="Y331" t="str">
        <f>Tabla4[[#This Row],[Muni_Desc]]&amp;Tabla4[[#This Row],[Columna1]]</f>
        <v>POZO DEL MOLLECORDOBA</v>
      </c>
      <c r="Z331">
        <v>458</v>
      </c>
      <c r="AA331" t="s">
        <v>5732</v>
      </c>
      <c r="AB331">
        <v>4</v>
      </c>
      <c r="AC331" t="s">
        <v>1222</v>
      </c>
      <c r="AD331">
        <v>14</v>
      </c>
      <c r="AE331" t="s">
        <v>1192</v>
      </c>
      <c r="AG331">
        <v>50</v>
      </c>
      <c r="AH331" t="s">
        <v>7543</v>
      </c>
      <c r="AI331" t="str">
        <f>Tabla5[[#This Row],[Provincia]]&amp;Tabla5[[#This Row],[Depto]]</f>
        <v>5014</v>
      </c>
      <c r="AJ331">
        <v>14</v>
      </c>
      <c r="AK331" t="s">
        <v>1296</v>
      </c>
      <c r="AN331">
        <v>6</v>
      </c>
      <c r="AO331">
        <v>98</v>
      </c>
      <c r="AP331">
        <v>786</v>
      </c>
      <c r="AQ331" t="s">
        <v>1768</v>
      </c>
    </row>
    <row r="332" spans="5:43" ht="22.5" x14ac:dyDescent="0.25">
      <c r="E332" s="6" t="s">
        <v>153</v>
      </c>
      <c r="F332" s="6">
        <v>239</v>
      </c>
      <c r="G332" s="6">
        <v>239209</v>
      </c>
      <c r="H332" s="7" t="s">
        <v>337</v>
      </c>
      <c r="I332" s="6" t="s">
        <v>153</v>
      </c>
      <c r="O332" s="6">
        <v>14</v>
      </c>
      <c r="P332" s="13" t="str">
        <f t="shared" si="5"/>
        <v>CORDOBA</v>
      </c>
      <c r="Q332" s="6">
        <v>315</v>
      </c>
      <c r="R332" s="13" t="s">
        <v>5593</v>
      </c>
      <c r="Y332" t="str">
        <f>Tabla4[[#This Row],[Muni_Desc]]&amp;Tabla4[[#This Row],[Columna1]]</f>
        <v>POZO NUEVOCORDOBA</v>
      </c>
      <c r="Z332">
        <v>459</v>
      </c>
      <c r="AA332" t="s">
        <v>5733</v>
      </c>
      <c r="AB332">
        <v>4</v>
      </c>
      <c r="AC332" t="s">
        <v>1222</v>
      </c>
      <c r="AD332">
        <v>14</v>
      </c>
      <c r="AE332" t="s">
        <v>1192</v>
      </c>
      <c r="AG332">
        <v>50</v>
      </c>
      <c r="AH332" t="s">
        <v>7543</v>
      </c>
      <c r="AI332" t="str">
        <f>Tabla5[[#This Row],[Provincia]]&amp;Tabla5[[#This Row],[Depto]]</f>
        <v>5021</v>
      </c>
      <c r="AJ332">
        <v>21</v>
      </c>
      <c r="AK332" t="s">
        <v>1552</v>
      </c>
      <c r="AN332">
        <v>62</v>
      </c>
      <c r="AO332">
        <v>42</v>
      </c>
      <c r="AP332">
        <v>6985</v>
      </c>
      <c r="AQ332" t="s">
        <v>4308</v>
      </c>
    </row>
    <row r="333" spans="5:43" x14ac:dyDescent="0.25">
      <c r="E333" s="6" t="s">
        <v>153</v>
      </c>
      <c r="F333" s="6">
        <v>239</v>
      </c>
      <c r="G333" s="6">
        <v>239310</v>
      </c>
      <c r="H333" s="7" t="s">
        <v>338</v>
      </c>
      <c r="I333" s="6" t="s">
        <v>153</v>
      </c>
      <c r="O333" s="6">
        <v>14</v>
      </c>
      <c r="P333" s="13" t="str">
        <f t="shared" si="5"/>
        <v>CORDOBA</v>
      </c>
      <c r="Q333" s="6">
        <v>316</v>
      </c>
      <c r="R333" s="13" t="s">
        <v>5594</v>
      </c>
      <c r="Y333" t="str">
        <f>Tabla4[[#This Row],[Muni_Desc]]&amp;Tabla4[[#This Row],[Columna1]]</f>
        <v>PUESTO DE CASTROCORDOBA</v>
      </c>
      <c r="Z333">
        <v>461</v>
      </c>
      <c r="AA333" t="s">
        <v>5735</v>
      </c>
      <c r="AB333">
        <v>4</v>
      </c>
      <c r="AC333" t="s">
        <v>1222</v>
      </c>
      <c r="AD333">
        <v>14</v>
      </c>
      <c r="AE333" t="s">
        <v>1192</v>
      </c>
      <c r="AG333">
        <v>50</v>
      </c>
      <c r="AH333" t="s">
        <v>7543</v>
      </c>
      <c r="AI333" t="str">
        <f>Tabla5[[#This Row],[Provincia]]&amp;Tabla5[[#This Row],[Depto]]</f>
        <v>5028</v>
      </c>
      <c r="AJ333">
        <v>28</v>
      </c>
      <c r="AK333" t="s">
        <v>1553</v>
      </c>
      <c r="AN333">
        <v>6</v>
      </c>
      <c r="AO333">
        <v>168</v>
      </c>
      <c r="AP333">
        <v>842</v>
      </c>
      <c r="AQ333" t="s">
        <v>1834</v>
      </c>
    </row>
    <row r="334" spans="5:43" ht="22.5" x14ac:dyDescent="0.25">
      <c r="E334" s="6" t="s">
        <v>153</v>
      </c>
      <c r="F334" s="6">
        <v>239</v>
      </c>
      <c r="G334" s="6">
        <v>239391</v>
      </c>
      <c r="H334" s="7" t="s">
        <v>339</v>
      </c>
      <c r="I334" s="6" t="s">
        <v>153</v>
      </c>
      <c r="O334" s="6">
        <v>14</v>
      </c>
      <c r="P334" s="13" t="str">
        <f t="shared" si="5"/>
        <v>CORDOBA</v>
      </c>
      <c r="Q334" s="6">
        <v>317</v>
      </c>
      <c r="R334" s="13" t="s">
        <v>5595</v>
      </c>
      <c r="Y334" t="str">
        <f>Tabla4[[#This Row],[Muni_Desc]]&amp;Tabla4[[#This Row],[Columna1]]</f>
        <v>PUNTA DEL AGUACORDOBA</v>
      </c>
      <c r="Z334">
        <v>462</v>
      </c>
      <c r="AA334" t="s">
        <v>5736</v>
      </c>
      <c r="AB334">
        <v>4</v>
      </c>
      <c r="AC334" t="s">
        <v>1222</v>
      </c>
      <c r="AD334">
        <v>14</v>
      </c>
      <c r="AE334" t="s">
        <v>1192</v>
      </c>
      <c r="AG334">
        <v>50</v>
      </c>
      <c r="AH334" t="s">
        <v>7543</v>
      </c>
      <c r="AI334" t="str">
        <f>Tabla5[[#This Row],[Provincia]]&amp;Tabla5[[#This Row],[Depto]]</f>
        <v>5035</v>
      </c>
      <c r="AJ334">
        <v>35</v>
      </c>
      <c r="AK334" t="s">
        <v>1316</v>
      </c>
      <c r="AN334">
        <v>6</v>
      </c>
      <c r="AO334">
        <v>364</v>
      </c>
      <c r="AP334">
        <v>1136</v>
      </c>
      <c r="AQ334" t="s">
        <v>1834</v>
      </c>
    </row>
    <row r="335" spans="5:43" ht="22.5" x14ac:dyDescent="0.25">
      <c r="E335" s="6" t="s">
        <v>153</v>
      </c>
      <c r="F335" s="6">
        <v>239</v>
      </c>
      <c r="G335" s="6">
        <v>239399</v>
      </c>
      <c r="H335" s="7" t="s">
        <v>340</v>
      </c>
      <c r="I335" s="6" t="s">
        <v>153</v>
      </c>
      <c r="O335" s="6">
        <v>14</v>
      </c>
      <c r="P335" s="13" t="str">
        <f t="shared" si="5"/>
        <v>CORDOBA</v>
      </c>
      <c r="Q335" s="6">
        <v>318</v>
      </c>
      <c r="R335" s="13" t="s">
        <v>5596</v>
      </c>
      <c r="Y335" t="str">
        <f>Tabla4[[#This Row],[Muni_Desc]]&amp;Tabla4[[#This Row],[Columna1]]</f>
        <v>QUEBRACHO HERRADOCORDOBA</v>
      </c>
      <c r="Z335">
        <v>463</v>
      </c>
      <c r="AA335" t="s">
        <v>5737</v>
      </c>
      <c r="AB335">
        <v>4</v>
      </c>
      <c r="AC335" t="s">
        <v>1222</v>
      </c>
      <c r="AD335">
        <v>14</v>
      </c>
      <c r="AE335" t="s">
        <v>1192</v>
      </c>
      <c r="AG335">
        <v>50</v>
      </c>
      <c r="AH335" t="s">
        <v>7543</v>
      </c>
      <c r="AI335" t="str">
        <f>Tabla5[[#This Row],[Provincia]]&amp;Tabla5[[#This Row],[Depto]]</f>
        <v>5042</v>
      </c>
      <c r="AJ335">
        <v>42</v>
      </c>
      <c r="AK335" t="s">
        <v>1399</v>
      </c>
      <c r="AN335">
        <v>30</v>
      </c>
      <c r="AO335">
        <v>14</v>
      </c>
      <c r="AP335">
        <v>4522</v>
      </c>
      <c r="AQ335" t="s">
        <v>3486</v>
      </c>
    </row>
    <row r="336" spans="5:43" x14ac:dyDescent="0.25">
      <c r="E336" s="6" t="s">
        <v>153</v>
      </c>
      <c r="F336" s="6">
        <v>239</v>
      </c>
      <c r="G336" s="6">
        <v>239410</v>
      </c>
      <c r="H336" s="7" t="s">
        <v>341</v>
      </c>
      <c r="I336" s="6" t="s">
        <v>153</v>
      </c>
      <c r="O336" s="6">
        <v>14</v>
      </c>
      <c r="P336" s="13" t="str">
        <f t="shared" si="5"/>
        <v>CORDOBA</v>
      </c>
      <c r="Q336" s="6">
        <v>319</v>
      </c>
      <c r="R336" s="13" t="s">
        <v>5597</v>
      </c>
      <c r="Y336" t="str">
        <f>Tabla4[[#This Row],[Muni_Desc]]&amp;Tabla4[[#This Row],[Columna1]]</f>
        <v>QUILINOCORDOBA</v>
      </c>
      <c r="Z336">
        <v>464</v>
      </c>
      <c r="AA336" t="s">
        <v>5738</v>
      </c>
      <c r="AB336">
        <v>4</v>
      </c>
      <c r="AC336" t="s">
        <v>1222</v>
      </c>
      <c r="AD336">
        <v>14</v>
      </c>
      <c r="AE336" t="s">
        <v>1192</v>
      </c>
      <c r="AG336">
        <v>50</v>
      </c>
      <c r="AH336" t="s">
        <v>7543</v>
      </c>
      <c r="AI336" t="str">
        <f>Tabla5[[#This Row],[Provincia]]&amp;Tabla5[[#This Row],[Depto]]</f>
        <v>5049</v>
      </c>
      <c r="AJ336">
        <v>49</v>
      </c>
      <c r="AK336" t="s">
        <v>1554</v>
      </c>
      <c r="AN336">
        <v>50</v>
      </c>
      <c r="AO336">
        <v>63</v>
      </c>
      <c r="AP336">
        <v>5896</v>
      </c>
      <c r="AQ336" t="s">
        <v>4004</v>
      </c>
    </row>
    <row r="337" spans="5:43" x14ac:dyDescent="0.25">
      <c r="E337" s="6" t="s">
        <v>153</v>
      </c>
      <c r="F337" s="6">
        <v>239</v>
      </c>
      <c r="G337" s="6">
        <v>239421</v>
      </c>
      <c r="H337" s="7" t="s">
        <v>342</v>
      </c>
      <c r="I337" s="6" t="s">
        <v>153</v>
      </c>
      <c r="O337" s="6">
        <v>14</v>
      </c>
      <c r="P337" s="13" t="str">
        <f t="shared" si="5"/>
        <v>CORDOBA</v>
      </c>
      <c r="Q337" s="6">
        <v>320</v>
      </c>
      <c r="R337" s="13" t="s">
        <v>5598</v>
      </c>
      <c r="Y337" t="str">
        <f>Tabla4[[#This Row],[Muni_Desc]]&amp;Tabla4[[#This Row],[Columna1]]</f>
        <v>RAFAEL GARCIACORDOBA</v>
      </c>
      <c r="Z337">
        <v>465</v>
      </c>
      <c r="AA337" t="s">
        <v>5739</v>
      </c>
      <c r="AB337">
        <v>4</v>
      </c>
      <c r="AC337" t="s">
        <v>1222</v>
      </c>
      <c r="AD337">
        <v>14</v>
      </c>
      <c r="AE337" t="s">
        <v>1192</v>
      </c>
      <c r="AG337">
        <v>50</v>
      </c>
      <c r="AH337" t="s">
        <v>7543</v>
      </c>
      <c r="AI337" t="str">
        <f>Tabla5[[#This Row],[Provincia]]&amp;Tabla5[[#This Row],[Depto]]</f>
        <v>5056</v>
      </c>
      <c r="AJ337">
        <v>56</v>
      </c>
      <c r="AK337" t="s">
        <v>1436</v>
      </c>
      <c r="AN337">
        <v>6</v>
      </c>
      <c r="AO337">
        <v>770</v>
      </c>
      <c r="AP337">
        <v>1740</v>
      </c>
      <c r="AQ337" t="s">
        <v>2454</v>
      </c>
    </row>
    <row r="338" spans="5:43" x14ac:dyDescent="0.25">
      <c r="E338" s="6" t="s">
        <v>153</v>
      </c>
      <c r="F338" s="6">
        <v>239</v>
      </c>
      <c r="G338" s="6">
        <v>239422</v>
      </c>
      <c r="H338" s="7" t="s">
        <v>343</v>
      </c>
      <c r="I338" s="6" t="s">
        <v>153</v>
      </c>
      <c r="O338" s="6">
        <v>14</v>
      </c>
      <c r="P338" s="13" t="str">
        <f t="shared" si="5"/>
        <v>CORDOBA</v>
      </c>
      <c r="Q338" s="6">
        <v>321</v>
      </c>
      <c r="R338" s="13" t="s">
        <v>5599</v>
      </c>
      <c r="Y338" t="str">
        <f>Tabla4[[#This Row],[Muni_Desc]]&amp;Tabla4[[#This Row],[Columna1]]</f>
        <v>RANQUELESCORDOBA</v>
      </c>
      <c r="Z338">
        <v>466</v>
      </c>
      <c r="AA338" t="s">
        <v>5740</v>
      </c>
      <c r="AB338">
        <v>4</v>
      </c>
      <c r="AC338" t="s">
        <v>1222</v>
      </c>
      <c r="AD338">
        <v>14</v>
      </c>
      <c r="AE338" t="s">
        <v>1192</v>
      </c>
      <c r="AG338">
        <v>50</v>
      </c>
      <c r="AH338" t="s">
        <v>7543</v>
      </c>
      <c r="AI338" t="str">
        <f>Tabla5[[#This Row],[Provincia]]&amp;Tabla5[[#This Row],[Depto]]</f>
        <v>5063</v>
      </c>
      <c r="AJ338">
        <v>63</v>
      </c>
      <c r="AK338" t="s">
        <v>1555</v>
      </c>
      <c r="AN338">
        <v>62</v>
      </c>
      <c r="AO338">
        <v>42</v>
      </c>
      <c r="AP338">
        <v>6959</v>
      </c>
      <c r="AQ338" t="s">
        <v>4283</v>
      </c>
    </row>
    <row r="339" spans="5:43" x14ac:dyDescent="0.25">
      <c r="E339" s="6" t="s">
        <v>153</v>
      </c>
      <c r="F339" s="6">
        <v>239</v>
      </c>
      <c r="G339" s="6">
        <v>239510</v>
      </c>
      <c r="H339" s="7" t="s">
        <v>344</v>
      </c>
      <c r="I339" s="6" t="s">
        <v>153</v>
      </c>
      <c r="O339" s="6">
        <v>14</v>
      </c>
      <c r="P339" s="13" t="str">
        <f t="shared" si="5"/>
        <v>CORDOBA</v>
      </c>
      <c r="Q339" s="6">
        <v>322</v>
      </c>
      <c r="R339" s="13" t="s">
        <v>5600</v>
      </c>
      <c r="Y339" t="str">
        <f>Tabla4[[#This Row],[Muni_Desc]]&amp;Tabla4[[#This Row],[Columna1]]</f>
        <v>RAYO CORTADOCORDOBA</v>
      </c>
      <c r="Z339">
        <v>467</v>
      </c>
      <c r="AA339" t="s">
        <v>5741</v>
      </c>
      <c r="AB339">
        <v>4</v>
      </c>
      <c r="AC339" t="s">
        <v>1222</v>
      </c>
      <c r="AD339">
        <v>14</v>
      </c>
      <c r="AE339" t="s">
        <v>1192</v>
      </c>
      <c r="AG339">
        <v>50</v>
      </c>
      <c r="AH339" t="s">
        <v>7543</v>
      </c>
      <c r="AI339" t="str">
        <f>Tabla5[[#This Row],[Provincia]]&amp;Tabla5[[#This Row],[Depto]]</f>
        <v>5070</v>
      </c>
      <c r="AJ339">
        <v>70</v>
      </c>
      <c r="AK339" t="s">
        <v>1330</v>
      </c>
      <c r="AN339">
        <v>90</v>
      </c>
      <c r="AO339">
        <v>35</v>
      </c>
      <c r="AP339">
        <v>9641</v>
      </c>
      <c r="AQ339" t="s">
        <v>5223</v>
      </c>
    </row>
    <row r="340" spans="5:43" x14ac:dyDescent="0.25">
      <c r="E340" s="6" t="s">
        <v>153</v>
      </c>
      <c r="F340" s="6">
        <v>239</v>
      </c>
      <c r="G340" s="6">
        <v>239591</v>
      </c>
      <c r="H340" s="7" t="s">
        <v>345</v>
      </c>
      <c r="I340" s="6" t="s">
        <v>153</v>
      </c>
      <c r="O340" s="6">
        <v>14</v>
      </c>
      <c r="P340" s="13" t="str">
        <f t="shared" si="5"/>
        <v>CORDOBA</v>
      </c>
      <c r="Q340" s="6">
        <v>323</v>
      </c>
      <c r="R340" s="13" t="s">
        <v>5601</v>
      </c>
      <c r="Y340" t="str">
        <f>Tabla4[[#This Row],[Muni_Desc]]&amp;Tabla4[[#This Row],[Columna1]]</f>
        <v>RINCONCORDOBA</v>
      </c>
      <c r="Z340">
        <v>469</v>
      </c>
      <c r="AA340" t="s">
        <v>5743</v>
      </c>
      <c r="AB340">
        <v>4</v>
      </c>
      <c r="AC340" t="s">
        <v>1222</v>
      </c>
      <c r="AD340">
        <v>14</v>
      </c>
      <c r="AE340" t="s">
        <v>1192</v>
      </c>
      <c r="AG340">
        <v>50</v>
      </c>
      <c r="AH340" t="s">
        <v>7543</v>
      </c>
      <c r="AI340" t="str">
        <f>Tabla5[[#This Row],[Provincia]]&amp;Tabla5[[#This Row],[Depto]]</f>
        <v>5077</v>
      </c>
      <c r="AJ340">
        <v>77</v>
      </c>
      <c r="AK340" t="s">
        <v>1556</v>
      </c>
      <c r="AN340">
        <v>26</v>
      </c>
      <c r="AO340">
        <v>21</v>
      </c>
      <c r="AP340">
        <v>4328</v>
      </c>
      <c r="AQ340" t="s">
        <v>2458</v>
      </c>
    </row>
    <row r="341" spans="5:43" x14ac:dyDescent="0.25">
      <c r="E341" s="6" t="s">
        <v>153</v>
      </c>
      <c r="F341" s="6">
        <v>239</v>
      </c>
      <c r="G341" s="6">
        <v>239592</v>
      </c>
      <c r="H341" s="7" t="s">
        <v>346</v>
      </c>
      <c r="I341" s="6" t="s">
        <v>153</v>
      </c>
      <c r="O341" s="6">
        <v>14</v>
      </c>
      <c r="P341" s="13" t="str">
        <f t="shared" si="5"/>
        <v>CORDOBA</v>
      </c>
      <c r="Q341" s="6">
        <v>324</v>
      </c>
      <c r="R341" s="13" t="s">
        <v>5602</v>
      </c>
      <c r="Y341" t="str">
        <f>Tabla4[[#This Row],[Muni_Desc]]&amp;Tabla4[[#This Row],[Columna1]]</f>
        <v>RIO CEBALLOSCORDOBA</v>
      </c>
      <c r="Z341">
        <v>470</v>
      </c>
      <c r="AA341" t="s">
        <v>5744</v>
      </c>
      <c r="AB341">
        <v>4</v>
      </c>
      <c r="AC341" t="s">
        <v>1222</v>
      </c>
      <c r="AD341">
        <v>14</v>
      </c>
      <c r="AE341" t="s">
        <v>1192</v>
      </c>
      <c r="AG341">
        <v>50</v>
      </c>
      <c r="AH341" t="s">
        <v>7543</v>
      </c>
      <c r="AI341" t="str">
        <f>Tabla5[[#This Row],[Provincia]]&amp;Tabla5[[#This Row],[Depto]]</f>
        <v>5084</v>
      </c>
      <c r="AJ341">
        <v>84</v>
      </c>
      <c r="AK341" t="s">
        <v>1358</v>
      </c>
      <c r="AN341">
        <v>6</v>
      </c>
      <c r="AO341">
        <v>770</v>
      </c>
      <c r="AP341">
        <v>9768</v>
      </c>
      <c r="AQ341" t="s">
        <v>2458</v>
      </c>
    </row>
    <row r="342" spans="5:43" ht="22.5" x14ac:dyDescent="0.25">
      <c r="E342" s="6" t="s">
        <v>153</v>
      </c>
      <c r="F342" s="6">
        <v>239</v>
      </c>
      <c r="G342" s="6">
        <v>239593</v>
      </c>
      <c r="H342" s="7" t="s">
        <v>347</v>
      </c>
      <c r="I342" s="6" t="s">
        <v>153</v>
      </c>
      <c r="O342" s="6">
        <v>14</v>
      </c>
      <c r="P342" s="13" t="str">
        <f t="shared" si="5"/>
        <v>CORDOBA</v>
      </c>
      <c r="Q342" s="6">
        <v>325</v>
      </c>
      <c r="R342" s="13" t="s">
        <v>5603</v>
      </c>
      <c r="Y342" t="str">
        <f>Tabla4[[#This Row],[Muni_Desc]]&amp;Tabla4[[#This Row],[Columna1]]</f>
        <v>RIO HONDOCORDOBA</v>
      </c>
      <c r="Z342">
        <v>2309</v>
      </c>
      <c r="AA342" t="s">
        <v>5878</v>
      </c>
      <c r="AB342">
        <v>4</v>
      </c>
      <c r="AC342" t="s">
        <v>1222</v>
      </c>
      <c r="AD342">
        <v>14</v>
      </c>
      <c r="AE342" t="s">
        <v>1192</v>
      </c>
      <c r="AG342">
        <v>50</v>
      </c>
      <c r="AH342" t="s">
        <v>7543</v>
      </c>
      <c r="AI342" t="str">
        <f>Tabla5[[#This Row],[Provincia]]&amp;Tabla5[[#This Row],[Depto]]</f>
        <v>5091</v>
      </c>
      <c r="AJ342">
        <v>91</v>
      </c>
      <c r="AK342" t="s">
        <v>1557</v>
      </c>
      <c r="AN342">
        <v>50</v>
      </c>
      <c r="AO342">
        <v>84</v>
      </c>
      <c r="AP342">
        <v>5941</v>
      </c>
      <c r="AQ342" t="s">
        <v>4049</v>
      </c>
    </row>
    <row r="343" spans="5:43" x14ac:dyDescent="0.25">
      <c r="E343" s="6" t="s">
        <v>153</v>
      </c>
      <c r="F343" s="6">
        <v>239</v>
      </c>
      <c r="G343" s="6">
        <v>239600</v>
      </c>
      <c r="H343" s="7" t="s">
        <v>348</v>
      </c>
      <c r="I343" s="6" t="s">
        <v>153</v>
      </c>
      <c r="O343" s="6">
        <v>14</v>
      </c>
      <c r="P343" s="13" t="str">
        <f t="shared" si="5"/>
        <v>CORDOBA</v>
      </c>
      <c r="Q343" s="6">
        <v>326</v>
      </c>
      <c r="R343" s="13" t="s">
        <v>5604</v>
      </c>
      <c r="Y343" t="str">
        <f>Tabla4[[#This Row],[Muni_Desc]]&amp;Tabla4[[#This Row],[Columna1]]</f>
        <v>RIO PRIMEROCORDOBA</v>
      </c>
      <c r="Z343">
        <v>473</v>
      </c>
      <c r="AA343" t="s">
        <v>5747</v>
      </c>
      <c r="AB343">
        <v>4</v>
      </c>
      <c r="AC343" t="s">
        <v>1222</v>
      </c>
      <c r="AD343">
        <v>14</v>
      </c>
      <c r="AE343" t="s">
        <v>1192</v>
      </c>
      <c r="AG343">
        <v>50</v>
      </c>
      <c r="AH343" t="s">
        <v>7543</v>
      </c>
      <c r="AI343" t="str">
        <f>Tabla5[[#This Row],[Provincia]]&amp;Tabla5[[#This Row],[Depto]]</f>
        <v>5098</v>
      </c>
      <c r="AJ343">
        <v>98</v>
      </c>
      <c r="AK343" t="s">
        <v>1443</v>
      </c>
      <c r="AN343">
        <v>54</v>
      </c>
      <c r="AO343">
        <v>28</v>
      </c>
      <c r="AP343">
        <v>6438</v>
      </c>
      <c r="AQ343" t="s">
        <v>4119</v>
      </c>
    </row>
    <row r="344" spans="5:43" ht="22.5" x14ac:dyDescent="0.25">
      <c r="E344" s="6" t="s">
        <v>153</v>
      </c>
      <c r="F344" s="6">
        <v>239</v>
      </c>
      <c r="G344" s="6">
        <v>239900</v>
      </c>
      <c r="H344" s="7" t="s">
        <v>349</v>
      </c>
      <c r="I344" s="6" t="s">
        <v>153</v>
      </c>
      <c r="O344" s="6">
        <v>14</v>
      </c>
      <c r="P344" s="13" t="str">
        <f t="shared" si="5"/>
        <v>CORDOBA</v>
      </c>
      <c r="Q344" s="6">
        <v>327</v>
      </c>
      <c r="R344" s="13" t="s">
        <v>5605</v>
      </c>
      <c r="Y344" t="str">
        <f>Tabla4[[#This Row],[Muni_Desc]]&amp;Tabla4[[#This Row],[Columna1]]</f>
        <v>RIO SEGUNDOCORDOBA</v>
      </c>
      <c r="Z344">
        <v>474</v>
      </c>
      <c r="AA344" t="s">
        <v>5748</v>
      </c>
      <c r="AB344">
        <v>4</v>
      </c>
      <c r="AC344" t="s">
        <v>1222</v>
      </c>
      <c r="AD344">
        <v>14</v>
      </c>
      <c r="AE344" t="s">
        <v>1192</v>
      </c>
      <c r="AG344">
        <v>50</v>
      </c>
      <c r="AH344" t="s">
        <v>7543</v>
      </c>
      <c r="AI344" t="str">
        <f>Tabla5[[#This Row],[Provincia]]&amp;Tabla5[[#This Row],[Depto]]</f>
        <v>50105</v>
      </c>
      <c r="AJ344">
        <v>105</v>
      </c>
      <c r="AK344" t="s">
        <v>1558</v>
      </c>
      <c r="AN344">
        <v>50</v>
      </c>
      <c r="AO344">
        <v>91</v>
      </c>
      <c r="AP344">
        <v>5955</v>
      </c>
      <c r="AQ344" t="s">
        <v>4061</v>
      </c>
    </row>
    <row r="345" spans="5:43" x14ac:dyDescent="0.25">
      <c r="E345" s="6" t="s">
        <v>153</v>
      </c>
      <c r="F345" s="6">
        <v>241</v>
      </c>
      <c r="G345" s="6">
        <v>241</v>
      </c>
      <c r="H345" s="7" t="s">
        <v>350</v>
      </c>
      <c r="I345" s="6" t="s">
        <v>153</v>
      </c>
      <c r="O345" s="6">
        <v>14</v>
      </c>
      <c r="P345" s="13" t="str">
        <f t="shared" si="5"/>
        <v>CORDOBA</v>
      </c>
      <c r="Q345" s="6">
        <v>328</v>
      </c>
      <c r="R345" s="13" t="s">
        <v>5606</v>
      </c>
      <c r="Y345" t="str">
        <f>Tabla4[[#This Row],[Muni_Desc]]&amp;Tabla4[[#This Row],[Columna1]]</f>
        <v>RIO TERCEROCORDOBA</v>
      </c>
      <c r="Z345">
        <v>475</v>
      </c>
      <c r="AA345" t="s">
        <v>5749</v>
      </c>
      <c r="AB345">
        <v>4</v>
      </c>
      <c r="AC345" t="s">
        <v>1222</v>
      </c>
      <c r="AD345">
        <v>14</v>
      </c>
      <c r="AE345" t="s">
        <v>1192</v>
      </c>
      <c r="AG345">
        <v>50</v>
      </c>
      <c r="AH345" t="s">
        <v>7543</v>
      </c>
      <c r="AI345" t="str">
        <f>Tabla5[[#This Row],[Provincia]]&amp;Tabla5[[#This Row],[Depto]]</f>
        <v>50112</v>
      </c>
      <c r="AJ345">
        <v>112</v>
      </c>
      <c r="AK345" t="s">
        <v>1403</v>
      </c>
      <c r="AN345">
        <v>62</v>
      </c>
      <c r="AO345">
        <v>42</v>
      </c>
      <c r="AP345">
        <v>6960</v>
      </c>
      <c r="AQ345" t="s">
        <v>4284</v>
      </c>
    </row>
    <row r="346" spans="5:43" ht="22.5" x14ac:dyDescent="0.25">
      <c r="E346" s="6" t="s">
        <v>153</v>
      </c>
      <c r="F346" s="6">
        <v>241</v>
      </c>
      <c r="G346" s="6">
        <v>241001</v>
      </c>
      <c r="H346" s="7" t="s">
        <v>351</v>
      </c>
      <c r="I346" s="6" t="s">
        <v>153</v>
      </c>
      <c r="O346" s="6">
        <v>14</v>
      </c>
      <c r="P346" s="13" t="str">
        <f t="shared" si="5"/>
        <v>CORDOBA</v>
      </c>
      <c r="Q346" s="6">
        <v>329</v>
      </c>
      <c r="R346" s="13" t="s">
        <v>5607</v>
      </c>
      <c r="Y346" t="str">
        <f>Tabla4[[#This Row],[Muni_Desc]]&amp;Tabla4[[#This Row],[Columna1]]</f>
        <v>RIOBAMBACORDOBA</v>
      </c>
      <c r="Z346">
        <v>476</v>
      </c>
      <c r="AA346" t="s">
        <v>5750</v>
      </c>
      <c r="AB346">
        <v>4</v>
      </c>
      <c r="AC346" t="s">
        <v>1222</v>
      </c>
      <c r="AD346">
        <v>14</v>
      </c>
      <c r="AE346" t="s">
        <v>1192</v>
      </c>
      <c r="AG346">
        <v>50</v>
      </c>
      <c r="AH346" t="s">
        <v>7543</v>
      </c>
      <c r="AI346" t="str">
        <f>Tabla5[[#This Row],[Provincia]]&amp;Tabla5[[#This Row],[Depto]]</f>
        <v>50119</v>
      </c>
      <c r="AJ346">
        <v>119</v>
      </c>
      <c r="AK346" t="s">
        <v>1559</v>
      </c>
      <c r="AN346">
        <v>50</v>
      </c>
      <c r="AO346">
        <v>98</v>
      </c>
      <c r="AP346">
        <v>5963</v>
      </c>
      <c r="AQ346" t="s">
        <v>4065</v>
      </c>
    </row>
    <row r="347" spans="5:43" ht="22.5" x14ac:dyDescent="0.25">
      <c r="E347" s="6" t="s">
        <v>153</v>
      </c>
      <c r="F347" s="6">
        <v>241</v>
      </c>
      <c r="G347" s="6">
        <v>241009</v>
      </c>
      <c r="H347" s="7" t="s">
        <v>352</v>
      </c>
      <c r="I347" s="6" t="s">
        <v>153</v>
      </c>
      <c r="O347" s="6">
        <v>14</v>
      </c>
      <c r="P347" s="13" t="str">
        <f t="shared" si="5"/>
        <v>CORDOBA</v>
      </c>
      <c r="Q347" s="6">
        <v>330</v>
      </c>
      <c r="R347" s="13" t="s">
        <v>5608</v>
      </c>
      <c r="Y347" t="str">
        <f>Tabla4[[#This Row],[Muni_Desc]]&amp;Tabla4[[#This Row],[Columna1]]</f>
        <v>ROSARIO DEL SALADILLOCORDOBA</v>
      </c>
      <c r="Z347">
        <v>478</v>
      </c>
      <c r="AA347" t="s">
        <v>5752</v>
      </c>
      <c r="AB347">
        <v>4</v>
      </c>
      <c r="AC347" t="s">
        <v>1222</v>
      </c>
      <c r="AD347">
        <v>14</v>
      </c>
      <c r="AE347" t="s">
        <v>1192</v>
      </c>
      <c r="AG347">
        <v>50</v>
      </c>
      <c r="AH347" t="s">
        <v>7543</v>
      </c>
      <c r="AI347" t="str">
        <f>Tabla5[[#This Row],[Provincia]]&amp;Tabla5[[#This Row],[Depto]]</f>
        <v>50126</v>
      </c>
      <c r="AJ347">
        <v>126</v>
      </c>
      <c r="AK347" t="s">
        <v>1560</v>
      </c>
      <c r="AN347">
        <v>82</v>
      </c>
      <c r="AO347">
        <v>56</v>
      </c>
      <c r="AP347">
        <v>8565</v>
      </c>
      <c r="AQ347" t="s">
        <v>4790</v>
      </c>
    </row>
    <row r="348" spans="5:43" x14ac:dyDescent="0.25">
      <c r="E348" s="6" t="s">
        <v>153</v>
      </c>
      <c r="F348" s="6">
        <v>242</v>
      </c>
      <c r="G348" s="6">
        <v>242</v>
      </c>
      <c r="H348" s="7" t="s">
        <v>353</v>
      </c>
      <c r="I348" s="6" t="s">
        <v>153</v>
      </c>
      <c r="O348" s="6">
        <v>14</v>
      </c>
      <c r="P348" s="13" t="str">
        <f t="shared" si="5"/>
        <v>CORDOBA</v>
      </c>
      <c r="Q348" s="6">
        <v>331</v>
      </c>
      <c r="R348" s="13" t="s">
        <v>5609</v>
      </c>
      <c r="Y348" t="str">
        <f>Tabla4[[#This Row],[Muni_Desc]]&amp;Tabla4[[#This Row],[Columna1]]</f>
        <v>SACANTACORDOBA</v>
      </c>
      <c r="Z348">
        <v>479</v>
      </c>
      <c r="AA348" t="s">
        <v>5753</v>
      </c>
      <c r="AB348">
        <v>4</v>
      </c>
      <c r="AC348" t="s">
        <v>1222</v>
      </c>
      <c r="AD348">
        <v>14</v>
      </c>
      <c r="AE348" t="s">
        <v>1192</v>
      </c>
      <c r="AG348">
        <v>54</v>
      </c>
      <c r="AH348" t="s">
        <v>7544</v>
      </c>
      <c r="AI348" t="str">
        <f>Tabla5[[#This Row],[Provincia]]&amp;Tabla5[[#This Row],[Depto]]</f>
        <v>547</v>
      </c>
      <c r="AJ348">
        <v>7</v>
      </c>
      <c r="AK348" t="s">
        <v>1561</v>
      </c>
      <c r="AN348">
        <v>14</v>
      </c>
      <c r="AO348">
        <v>91</v>
      </c>
      <c r="AP348">
        <v>3086</v>
      </c>
      <c r="AQ348" t="s">
        <v>2952</v>
      </c>
    </row>
    <row r="349" spans="5:43" x14ac:dyDescent="0.25">
      <c r="E349" s="6" t="s">
        <v>153</v>
      </c>
      <c r="F349" s="6">
        <v>242</v>
      </c>
      <c r="G349" s="6">
        <v>242010</v>
      </c>
      <c r="H349" s="7" t="s">
        <v>354</v>
      </c>
      <c r="I349" s="6" t="s">
        <v>153</v>
      </c>
      <c r="O349" s="6">
        <v>14</v>
      </c>
      <c r="P349" s="13" t="str">
        <f t="shared" si="5"/>
        <v>CORDOBA</v>
      </c>
      <c r="Q349" s="6">
        <v>332</v>
      </c>
      <c r="R349" s="13" t="s">
        <v>5610</v>
      </c>
      <c r="Y349" t="str">
        <f>Tabla4[[#This Row],[Muni_Desc]]&amp;Tabla4[[#This Row],[Columna1]]</f>
        <v>SAGRADA FAMILIACORDOBA</v>
      </c>
      <c r="Z349">
        <v>480</v>
      </c>
      <c r="AA349" t="s">
        <v>5754</v>
      </c>
      <c r="AB349">
        <v>4</v>
      </c>
      <c r="AC349" t="s">
        <v>1222</v>
      </c>
      <c r="AD349">
        <v>14</v>
      </c>
      <c r="AE349" t="s">
        <v>1192</v>
      </c>
      <c r="AG349">
        <v>54</v>
      </c>
      <c r="AH349" t="s">
        <v>7544</v>
      </c>
      <c r="AI349" t="str">
        <f>Tabla5[[#This Row],[Provincia]]&amp;Tabla5[[#This Row],[Depto]]</f>
        <v>5414</v>
      </c>
      <c r="AJ349">
        <v>14</v>
      </c>
      <c r="AK349" t="s">
        <v>1562</v>
      </c>
      <c r="AN349">
        <v>6</v>
      </c>
      <c r="AO349">
        <v>364</v>
      </c>
      <c r="AP349">
        <v>1127</v>
      </c>
      <c r="AQ349" t="s">
        <v>1992</v>
      </c>
    </row>
    <row r="350" spans="5:43" ht="22.5" x14ac:dyDescent="0.25">
      <c r="E350" s="6" t="s">
        <v>153</v>
      </c>
      <c r="F350" s="6">
        <v>242</v>
      </c>
      <c r="G350" s="6">
        <v>242090</v>
      </c>
      <c r="H350" s="7" t="s">
        <v>355</v>
      </c>
      <c r="I350" s="6" t="s">
        <v>153</v>
      </c>
      <c r="O350" s="6">
        <v>14</v>
      </c>
      <c r="P350" s="13" t="str">
        <f t="shared" si="5"/>
        <v>CORDOBA</v>
      </c>
      <c r="Q350" s="6">
        <v>333</v>
      </c>
      <c r="R350" s="13" t="s">
        <v>5611</v>
      </c>
      <c r="Y350" t="str">
        <f>Tabla4[[#This Row],[Muni_Desc]]&amp;Tabla4[[#This Row],[Columna1]]</f>
        <v>SAIRACORDOBA</v>
      </c>
      <c r="Z350">
        <v>481</v>
      </c>
      <c r="AA350" t="s">
        <v>5755</v>
      </c>
      <c r="AB350">
        <v>4</v>
      </c>
      <c r="AC350" t="s">
        <v>1222</v>
      </c>
      <c r="AD350">
        <v>14</v>
      </c>
      <c r="AE350" t="s">
        <v>1192</v>
      </c>
      <c r="AG350">
        <v>54</v>
      </c>
      <c r="AH350" t="s">
        <v>7544</v>
      </c>
      <c r="AI350" t="str">
        <f>Tabla5[[#This Row],[Provincia]]&amp;Tabla5[[#This Row],[Depto]]</f>
        <v>5421</v>
      </c>
      <c r="AJ350">
        <v>21</v>
      </c>
      <c r="AK350" t="s">
        <v>1563</v>
      </c>
      <c r="AN350">
        <v>6</v>
      </c>
      <c r="AO350">
        <v>364</v>
      </c>
      <c r="AP350">
        <v>1128</v>
      </c>
      <c r="AQ350" t="s">
        <v>1993</v>
      </c>
    </row>
    <row r="351" spans="5:43" x14ac:dyDescent="0.25">
      <c r="E351" s="6" t="s">
        <v>153</v>
      </c>
      <c r="F351" s="6">
        <v>243</v>
      </c>
      <c r="G351" s="6">
        <v>243</v>
      </c>
      <c r="H351" s="7" t="s">
        <v>356</v>
      </c>
      <c r="I351" s="6" t="s">
        <v>153</v>
      </c>
      <c r="O351" s="6">
        <v>14</v>
      </c>
      <c r="P351" s="13" t="str">
        <f t="shared" si="5"/>
        <v>CORDOBA</v>
      </c>
      <c r="Q351" s="6">
        <v>334</v>
      </c>
      <c r="R351" s="13" t="s">
        <v>5612</v>
      </c>
      <c r="Y351" t="str">
        <f>Tabla4[[#This Row],[Muni_Desc]]&amp;Tabla4[[#This Row],[Columna1]]</f>
        <v>SALDANCORDOBA</v>
      </c>
      <c r="Z351">
        <v>483</v>
      </c>
      <c r="AA351" t="s">
        <v>5756</v>
      </c>
      <c r="AB351">
        <v>4</v>
      </c>
      <c r="AC351" t="s">
        <v>1222</v>
      </c>
      <c r="AD351">
        <v>14</v>
      </c>
      <c r="AE351" t="s">
        <v>1192</v>
      </c>
      <c r="AG351">
        <v>54</v>
      </c>
      <c r="AH351" t="s">
        <v>7544</v>
      </c>
      <c r="AI351" t="str">
        <f>Tabla5[[#This Row],[Provincia]]&amp;Tabla5[[#This Row],[Depto]]</f>
        <v>5428</v>
      </c>
      <c r="AJ351">
        <v>28</v>
      </c>
      <c r="AK351" t="s">
        <v>1396</v>
      </c>
      <c r="AN351">
        <v>38</v>
      </c>
      <c r="AO351">
        <v>21</v>
      </c>
      <c r="AP351">
        <v>5020</v>
      </c>
      <c r="AQ351" t="s">
        <v>3690</v>
      </c>
    </row>
    <row r="352" spans="5:43" x14ac:dyDescent="0.25">
      <c r="E352" s="6" t="s">
        <v>153</v>
      </c>
      <c r="F352" s="6">
        <v>243</v>
      </c>
      <c r="G352" s="6">
        <v>243100</v>
      </c>
      <c r="H352" s="7" t="s">
        <v>357</v>
      </c>
      <c r="I352" s="6" t="s">
        <v>153</v>
      </c>
      <c r="O352" s="6">
        <v>14</v>
      </c>
      <c r="P352" s="13" t="str">
        <f t="shared" si="5"/>
        <v>CORDOBA</v>
      </c>
      <c r="Q352" s="6">
        <v>335</v>
      </c>
      <c r="R352" s="13" t="s">
        <v>5613</v>
      </c>
      <c r="Y352" t="str">
        <f>Tabla4[[#This Row],[Muni_Desc]]&amp;Tabla4[[#This Row],[Columna1]]</f>
        <v>SALSACATECORDOBA</v>
      </c>
      <c r="Z352">
        <v>484</v>
      </c>
      <c r="AA352" t="s">
        <v>5757</v>
      </c>
      <c r="AB352">
        <v>4</v>
      </c>
      <c r="AC352" t="s">
        <v>1222</v>
      </c>
      <c r="AD352">
        <v>14</v>
      </c>
      <c r="AE352" t="s">
        <v>1192</v>
      </c>
      <c r="AG352">
        <v>54</v>
      </c>
      <c r="AH352" t="s">
        <v>7544</v>
      </c>
      <c r="AI352" t="str">
        <f>Tabla5[[#This Row],[Provincia]]&amp;Tabla5[[#This Row],[Depto]]</f>
        <v>5435</v>
      </c>
      <c r="AJ352">
        <v>35</v>
      </c>
      <c r="AK352" t="s">
        <v>1430</v>
      </c>
      <c r="AN352">
        <v>14</v>
      </c>
      <c r="AO352">
        <v>133</v>
      </c>
      <c r="AP352">
        <v>3257</v>
      </c>
      <c r="AQ352" t="s">
        <v>3093</v>
      </c>
    </row>
    <row r="353" spans="5:43" x14ac:dyDescent="0.25">
      <c r="E353" s="6" t="s">
        <v>153</v>
      </c>
      <c r="F353" s="6">
        <v>243</v>
      </c>
      <c r="G353" s="6">
        <v>243200</v>
      </c>
      <c r="H353" s="7" t="s">
        <v>358</v>
      </c>
      <c r="I353" s="6" t="s">
        <v>153</v>
      </c>
      <c r="O353" s="6">
        <v>14</v>
      </c>
      <c r="P353" s="13" t="str">
        <f t="shared" si="5"/>
        <v>CORDOBA</v>
      </c>
      <c r="Q353" s="6">
        <v>336</v>
      </c>
      <c r="R353" s="13" t="s">
        <v>5614</v>
      </c>
      <c r="Y353" t="str">
        <f>Tabla4[[#This Row],[Muni_Desc]]&amp;Tabla4[[#This Row],[Columna1]]</f>
        <v>SALSIPUEDESCORDOBA</v>
      </c>
      <c r="Z353">
        <v>485</v>
      </c>
      <c r="AA353" t="s">
        <v>5758</v>
      </c>
      <c r="AB353">
        <v>4</v>
      </c>
      <c r="AC353" t="s">
        <v>1222</v>
      </c>
      <c r="AD353">
        <v>14</v>
      </c>
      <c r="AE353" t="s">
        <v>1192</v>
      </c>
      <c r="AG353">
        <v>54</v>
      </c>
      <c r="AH353" t="s">
        <v>7544</v>
      </c>
      <c r="AI353" t="str">
        <f>Tabla5[[#This Row],[Provincia]]&amp;Tabla5[[#This Row],[Depto]]</f>
        <v>5442</v>
      </c>
      <c r="AJ353">
        <v>42</v>
      </c>
      <c r="AK353" t="s">
        <v>1564</v>
      </c>
      <c r="AN353">
        <v>62</v>
      </c>
      <c r="AO353">
        <v>42</v>
      </c>
      <c r="AP353">
        <v>6956</v>
      </c>
      <c r="AQ353" t="s">
        <v>4280</v>
      </c>
    </row>
    <row r="354" spans="5:43" ht="22.5" x14ac:dyDescent="0.25">
      <c r="E354" s="6" t="s">
        <v>153</v>
      </c>
      <c r="F354" s="6">
        <v>251</v>
      </c>
      <c r="G354" s="6">
        <v>251</v>
      </c>
      <c r="H354" s="7" t="s">
        <v>359</v>
      </c>
      <c r="I354" s="6" t="s">
        <v>153</v>
      </c>
      <c r="O354" s="6">
        <v>14</v>
      </c>
      <c r="P354" s="13" t="str">
        <f t="shared" si="5"/>
        <v>CORDOBA</v>
      </c>
      <c r="Q354" s="6">
        <v>337</v>
      </c>
      <c r="R354" s="13" t="s">
        <v>5615</v>
      </c>
      <c r="Y354" t="str">
        <f>Tabla4[[#This Row],[Muni_Desc]]&amp;Tabla4[[#This Row],[Columna1]]</f>
        <v>SAN AGUSTINCORDOBA</v>
      </c>
      <c r="Z354">
        <v>487</v>
      </c>
      <c r="AA354" t="s">
        <v>5760</v>
      </c>
      <c r="AB354">
        <v>4</v>
      </c>
      <c r="AC354" t="s">
        <v>1222</v>
      </c>
      <c r="AD354">
        <v>14</v>
      </c>
      <c r="AE354" t="s">
        <v>1192</v>
      </c>
      <c r="AG354">
        <v>54</v>
      </c>
      <c r="AH354" t="s">
        <v>7544</v>
      </c>
      <c r="AI354" t="str">
        <f>Tabla5[[#This Row],[Provincia]]&amp;Tabla5[[#This Row],[Depto]]</f>
        <v>5449</v>
      </c>
      <c r="AJ354">
        <v>49</v>
      </c>
      <c r="AK354" t="s">
        <v>1565</v>
      </c>
      <c r="AN354">
        <v>22</v>
      </c>
      <c r="AO354">
        <v>126</v>
      </c>
      <c r="AP354">
        <v>4139</v>
      </c>
      <c r="AQ354" t="s">
        <v>3367</v>
      </c>
    </row>
    <row r="355" spans="5:43" x14ac:dyDescent="0.25">
      <c r="E355" s="6" t="s">
        <v>153</v>
      </c>
      <c r="F355" s="6">
        <v>251</v>
      </c>
      <c r="G355" s="6">
        <v>251101</v>
      </c>
      <c r="H355" s="7" t="s">
        <v>360</v>
      </c>
      <c r="I355" s="6" t="s">
        <v>153</v>
      </c>
      <c r="O355" s="6">
        <v>14</v>
      </c>
      <c r="P355" s="13" t="str">
        <f t="shared" si="5"/>
        <v>CORDOBA</v>
      </c>
      <c r="Q355" s="6">
        <v>338</v>
      </c>
      <c r="R355" s="13" t="s">
        <v>5616</v>
      </c>
      <c r="Y355" t="str">
        <f>Tabla4[[#This Row],[Muni_Desc]]&amp;Tabla4[[#This Row],[Columna1]]</f>
        <v>SAN ANTONIO DE ARREDONDOCORDOBA</v>
      </c>
      <c r="Z355">
        <v>488</v>
      </c>
      <c r="AA355" t="s">
        <v>5761</v>
      </c>
      <c r="AB355">
        <v>4</v>
      </c>
      <c r="AC355" t="s">
        <v>1222</v>
      </c>
      <c r="AD355">
        <v>14</v>
      </c>
      <c r="AE355" t="s">
        <v>1192</v>
      </c>
      <c r="AG355">
        <v>54</v>
      </c>
      <c r="AH355" t="s">
        <v>7544</v>
      </c>
      <c r="AI355" t="str">
        <f>Tabla5[[#This Row],[Provincia]]&amp;Tabla5[[#This Row],[Depto]]</f>
        <v>5456</v>
      </c>
      <c r="AJ355">
        <v>56</v>
      </c>
      <c r="AK355" t="s">
        <v>1566</v>
      </c>
      <c r="AN355">
        <v>6</v>
      </c>
      <c r="AO355">
        <v>644</v>
      </c>
      <c r="AP355">
        <v>9769</v>
      </c>
      <c r="AQ355" t="s">
        <v>2350</v>
      </c>
    </row>
    <row r="356" spans="5:43" x14ac:dyDescent="0.25">
      <c r="E356" s="6" t="s">
        <v>153</v>
      </c>
      <c r="F356" s="6">
        <v>251</v>
      </c>
      <c r="G356" s="6">
        <v>251102</v>
      </c>
      <c r="H356" s="7" t="s">
        <v>361</v>
      </c>
      <c r="I356" s="6" t="s">
        <v>153</v>
      </c>
      <c r="O356" s="6">
        <v>14</v>
      </c>
      <c r="P356" s="13" t="str">
        <f t="shared" si="5"/>
        <v>CORDOBA</v>
      </c>
      <c r="Q356" s="6">
        <v>339</v>
      </c>
      <c r="R356" s="13" t="s">
        <v>5617</v>
      </c>
      <c r="Y356" t="str">
        <f>Tabla4[[#This Row],[Muni_Desc]]&amp;Tabla4[[#This Row],[Columna1]]</f>
        <v>SAN ANTONIO DE LITINCORDOBA</v>
      </c>
      <c r="Z356">
        <v>489</v>
      </c>
      <c r="AA356" t="s">
        <v>5762</v>
      </c>
      <c r="AB356">
        <v>4</v>
      </c>
      <c r="AC356" t="s">
        <v>1222</v>
      </c>
      <c r="AD356">
        <v>14</v>
      </c>
      <c r="AE356" t="s">
        <v>1192</v>
      </c>
      <c r="AG356">
        <v>54</v>
      </c>
      <c r="AH356" t="s">
        <v>7544</v>
      </c>
      <c r="AI356" t="str">
        <f>Tabla5[[#This Row],[Provincia]]&amp;Tabla5[[#This Row],[Depto]]</f>
        <v>5463</v>
      </c>
      <c r="AJ356">
        <v>63</v>
      </c>
      <c r="AK356" t="s">
        <v>1567</v>
      </c>
      <c r="AN356">
        <v>90</v>
      </c>
      <c r="AO356">
        <v>105</v>
      </c>
      <c r="AP356">
        <v>9732</v>
      </c>
      <c r="AQ356" t="s">
        <v>5259</v>
      </c>
    </row>
    <row r="357" spans="5:43" ht="22.5" x14ac:dyDescent="0.25">
      <c r="E357" s="6" t="s">
        <v>153</v>
      </c>
      <c r="F357" s="6">
        <v>251</v>
      </c>
      <c r="G357" s="6">
        <v>251200</v>
      </c>
      <c r="H357" s="7" t="s">
        <v>362</v>
      </c>
      <c r="I357" s="6" t="s">
        <v>153</v>
      </c>
      <c r="O357" s="6">
        <v>14</v>
      </c>
      <c r="P357" s="13" t="str">
        <f t="shared" si="5"/>
        <v>CORDOBA</v>
      </c>
      <c r="Q357" s="6">
        <v>340</v>
      </c>
      <c r="R357" s="13" t="s">
        <v>5618</v>
      </c>
      <c r="Y357" t="str">
        <f>Tabla4[[#This Row],[Muni_Desc]]&amp;Tabla4[[#This Row],[Columna1]]</f>
        <v>SAN CARLOS MINASCORDOBA</v>
      </c>
      <c r="Z357">
        <v>491</v>
      </c>
      <c r="AA357" t="s">
        <v>5764</v>
      </c>
      <c r="AB357">
        <v>4</v>
      </c>
      <c r="AC357" t="s">
        <v>1222</v>
      </c>
      <c r="AD357">
        <v>14</v>
      </c>
      <c r="AE357" t="s">
        <v>1192</v>
      </c>
      <c r="AG357">
        <v>54</v>
      </c>
      <c r="AH357" t="s">
        <v>7544</v>
      </c>
      <c r="AI357" t="str">
        <f>Tabla5[[#This Row],[Provincia]]&amp;Tabla5[[#This Row],[Depto]]</f>
        <v>5470</v>
      </c>
      <c r="AJ357">
        <v>70</v>
      </c>
      <c r="AK357" t="s">
        <v>1323</v>
      </c>
      <c r="AN357">
        <v>58</v>
      </c>
      <c r="AO357">
        <v>42</v>
      </c>
      <c r="AP357">
        <v>9770</v>
      </c>
      <c r="AQ357" t="s">
        <v>4209</v>
      </c>
    </row>
    <row r="358" spans="5:43" x14ac:dyDescent="0.25">
      <c r="E358" s="6" t="s">
        <v>153</v>
      </c>
      <c r="F358" s="6">
        <v>251</v>
      </c>
      <c r="G358" s="6">
        <v>251300</v>
      </c>
      <c r="H358" s="7" t="s">
        <v>363</v>
      </c>
      <c r="I358" s="6" t="s">
        <v>153</v>
      </c>
      <c r="O358" s="6">
        <v>14</v>
      </c>
      <c r="P358" s="13" t="str">
        <f t="shared" si="5"/>
        <v>CORDOBA</v>
      </c>
      <c r="Q358" s="6">
        <v>341</v>
      </c>
      <c r="R358" s="13" t="s">
        <v>5619</v>
      </c>
      <c r="Y358" t="str">
        <f>Tabla4[[#This Row],[Muni_Desc]]&amp;Tabla4[[#This Row],[Columna1]]</f>
        <v>SAN CLEMENTECORDOBA</v>
      </c>
      <c r="Z358">
        <v>492</v>
      </c>
      <c r="AA358" t="s">
        <v>5765</v>
      </c>
      <c r="AB358">
        <v>4</v>
      </c>
      <c r="AC358" t="s">
        <v>1222</v>
      </c>
      <c r="AD358">
        <v>14</v>
      </c>
      <c r="AE358" t="s">
        <v>1192</v>
      </c>
      <c r="AG358">
        <v>54</v>
      </c>
      <c r="AH358" t="s">
        <v>7544</v>
      </c>
      <c r="AI358" t="str">
        <f>Tabla5[[#This Row],[Provincia]]&amp;Tabla5[[#This Row],[Depto]]</f>
        <v>5477</v>
      </c>
      <c r="AJ358">
        <v>77</v>
      </c>
      <c r="AK358" t="s">
        <v>1456</v>
      </c>
      <c r="AN358">
        <v>6</v>
      </c>
      <c r="AO358">
        <v>364</v>
      </c>
      <c r="AP358">
        <v>1129</v>
      </c>
      <c r="AQ358" t="s">
        <v>1994</v>
      </c>
    </row>
    <row r="359" spans="5:43" x14ac:dyDescent="0.25">
      <c r="E359" s="6" t="s">
        <v>153</v>
      </c>
      <c r="F359" s="6">
        <v>252</v>
      </c>
      <c r="G359" s="6">
        <v>252</v>
      </c>
      <c r="H359" s="7" t="s">
        <v>364</v>
      </c>
      <c r="I359" s="6" t="s">
        <v>153</v>
      </c>
      <c r="O359" s="6">
        <v>14</v>
      </c>
      <c r="P359" s="13" t="str">
        <f t="shared" si="5"/>
        <v>CORDOBA</v>
      </c>
      <c r="Q359" s="6">
        <v>342</v>
      </c>
      <c r="R359" s="13" t="s">
        <v>5620</v>
      </c>
      <c r="Y359" t="str">
        <f>Tabla4[[#This Row],[Muni_Desc]]&amp;Tabla4[[#This Row],[Columna1]]</f>
        <v>SAN ESTEBANCORDOBA</v>
      </c>
      <c r="Z359">
        <v>493</v>
      </c>
      <c r="AA359" t="s">
        <v>5766</v>
      </c>
      <c r="AB359">
        <v>4</v>
      </c>
      <c r="AC359" t="s">
        <v>1222</v>
      </c>
      <c r="AD359">
        <v>14</v>
      </c>
      <c r="AE359" t="s">
        <v>1192</v>
      </c>
      <c r="AG359">
        <v>54</v>
      </c>
      <c r="AH359" t="s">
        <v>7544</v>
      </c>
      <c r="AI359" t="str">
        <f>Tabla5[[#This Row],[Provincia]]&amp;Tabla5[[#This Row],[Depto]]</f>
        <v>5484</v>
      </c>
      <c r="AJ359">
        <v>84</v>
      </c>
      <c r="AK359" t="s">
        <v>1568</v>
      </c>
      <c r="AN359">
        <v>6</v>
      </c>
      <c r="AO359">
        <v>98</v>
      </c>
      <c r="AP359">
        <v>787</v>
      </c>
      <c r="AQ359" t="s">
        <v>1769</v>
      </c>
    </row>
    <row r="360" spans="5:43" x14ac:dyDescent="0.25">
      <c r="E360" s="6" t="s">
        <v>153</v>
      </c>
      <c r="F360" s="6">
        <v>252</v>
      </c>
      <c r="G360" s="6">
        <v>252000</v>
      </c>
      <c r="H360" s="7" t="s">
        <v>364</v>
      </c>
      <c r="I360" s="6" t="s">
        <v>153</v>
      </c>
      <c r="O360" s="6">
        <v>14</v>
      </c>
      <c r="P360" s="13" t="str">
        <f t="shared" si="5"/>
        <v>CORDOBA</v>
      </c>
      <c r="Q360" s="6">
        <v>343</v>
      </c>
      <c r="R360" s="13" t="s">
        <v>5621</v>
      </c>
      <c r="Y360" t="str">
        <f>Tabla4[[#This Row],[Muni_Desc]]&amp;Tabla4[[#This Row],[Columna1]]</f>
        <v>SAN FRANCISCOCORDOBA</v>
      </c>
      <c r="Z360">
        <v>494</v>
      </c>
      <c r="AA360" t="s">
        <v>5767</v>
      </c>
      <c r="AB360">
        <v>4</v>
      </c>
      <c r="AC360" t="s">
        <v>1222</v>
      </c>
      <c r="AD360">
        <v>14</v>
      </c>
      <c r="AE360" t="s">
        <v>1192</v>
      </c>
      <c r="AG360">
        <v>54</v>
      </c>
      <c r="AH360" t="s">
        <v>7544</v>
      </c>
      <c r="AI360" t="str">
        <f>Tabla5[[#This Row],[Provincia]]&amp;Tabla5[[#This Row],[Depto]]</f>
        <v>5491</v>
      </c>
      <c r="AJ360">
        <v>91</v>
      </c>
      <c r="AK360" t="s">
        <v>1569</v>
      </c>
      <c r="AN360">
        <v>6</v>
      </c>
      <c r="AO360">
        <v>441</v>
      </c>
      <c r="AP360">
        <v>1289</v>
      </c>
      <c r="AQ360" t="s">
        <v>2129</v>
      </c>
    </row>
    <row r="361" spans="5:43" ht="22.5" x14ac:dyDescent="0.25">
      <c r="E361" s="6" t="s">
        <v>153</v>
      </c>
      <c r="F361" s="6">
        <v>259</v>
      </c>
      <c r="G361" s="6">
        <v>259</v>
      </c>
      <c r="H361" s="7" t="s">
        <v>365</v>
      </c>
      <c r="I361" s="6" t="s">
        <v>153</v>
      </c>
      <c r="O361" s="6">
        <v>14</v>
      </c>
      <c r="P361" s="13" t="str">
        <f t="shared" si="5"/>
        <v>CORDOBA</v>
      </c>
      <c r="Q361" s="6">
        <v>344</v>
      </c>
      <c r="R361" s="13" t="s">
        <v>5622</v>
      </c>
      <c r="Y361" t="str">
        <f>Tabla4[[#This Row],[Muni_Desc]]&amp;Tabla4[[#This Row],[Columna1]]</f>
        <v>SAN FRANCISCO DEL CHAÑARCORDOBA</v>
      </c>
      <c r="Z361">
        <v>495</v>
      </c>
      <c r="AA361" t="s">
        <v>5768</v>
      </c>
      <c r="AB361">
        <v>4</v>
      </c>
      <c r="AC361" t="s">
        <v>1222</v>
      </c>
      <c r="AD361">
        <v>14</v>
      </c>
      <c r="AE361" t="s">
        <v>1192</v>
      </c>
      <c r="AG361">
        <v>54</v>
      </c>
      <c r="AH361" t="s">
        <v>7544</v>
      </c>
      <c r="AI361" t="str">
        <f>Tabla5[[#This Row],[Provincia]]&amp;Tabla5[[#This Row],[Depto]]</f>
        <v>5498</v>
      </c>
      <c r="AJ361">
        <v>98</v>
      </c>
      <c r="AK361" t="s">
        <v>1570</v>
      </c>
      <c r="AN361">
        <v>6</v>
      </c>
      <c r="AO361">
        <v>364</v>
      </c>
      <c r="AP361">
        <v>9771</v>
      </c>
      <c r="AQ361" t="s">
        <v>2002</v>
      </c>
    </row>
    <row r="362" spans="5:43" x14ac:dyDescent="0.25">
      <c r="E362" s="6" t="s">
        <v>153</v>
      </c>
      <c r="F362" s="6">
        <v>259</v>
      </c>
      <c r="G362" s="6">
        <v>259100</v>
      </c>
      <c r="H362" s="7" t="s">
        <v>366</v>
      </c>
      <c r="I362" s="6" t="s">
        <v>153</v>
      </c>
      <c r="O362" s="6">
        <v>14</v>
      </c>
      <c r="P362" s="13" t="str">
        <f t="shared" si="5"/>
        <v>CORDOBA</v>
      </c>
      <c r="Q362" s="6">
        <v>345</v>
      </c>
      <c r="R362" s="13" t="s">
        <v>5623</v>
      </c>
      <c r="Y362" t="str">
        <f>Tabla4[[#This Row],[Muni_Desc]]&amp;Tabla4[[#This Row],[Columna1]]</f>
        <v>SAN GERONIMOCORDOBA</v>
      </c>
      <c r="Z362">
        <v>496</v>
      </c>
      <c r="AA362" t="s">
        <v>5769</v>
      </c>
      <c r="AB362">
        <v>4</v>
      </c>
      <c r="AC362" t="s">
        <v>1222</v>
      </c>
      <c r="AD362">
        <v>14</v>
      </c>
      <c r="AE362" t="s">
        <v>1192</v>
      </c>
      <c r="AG362">
        <v>54</v>
      </c>
      <c r="AH362" t="s">
        <v>7544</v>
      </c>
      <c r="AI362" t="str">
        <f>Tabla5[[#This Row],[Provincia]]&amp;Tabla5[[#This Row],[Depto]]</f>
        <v>54105</v>
      </c>
      <c r="AJ362">
        <v>105</v>
      </c>
      <c r="AK362" t="s">
        <v>1421</v>
      </c>
      <c r="AN362">
        <v>6</v>
      </c>
      <c r="AO362">
        <v>364</v>
      </c>
      <c r="AP362">
        <v>1130</v>
      </c>
      <c r="AQ362" t="s">
        <v>1995</v>
      </c>
    </row>
    <row r="363" spans="5:43" x14ac:dyDescent="0.25">
      <c r="E363" s="6" t="s">
        <v>153</v>
      </c>
      <c r="F363" s="6">
        <v>259</v>
      </c>
      <c r="G363" s="6">
        <v>259200</v>
      </c>
      <c r="H363" s="7" t="s">
        <v>367</v>
      </c>
      <c r="I363" s="6" t="s">
        <v>153</v>
      </c>
      <c r="O363" s="6">
        <v>14</v>
      </c>
      <c r="P363" s="13" t="str">
        <f t="shared" si="5"/>
        <v>CORDOBA</v>
      </c>
      <c r="Q363" s="6">
        <v>346</v>
      </c>
      <c r="R363" s="13" t="s">
        <v>5624</v>
      </c>
      <c r="Y363" t="str">
        <f>Tabla4[[#This Row],[Muni_Desc]]&amp;Tabla4[[#This Row],[Columna1]]</f>
        <v>SAN IGNACIOCORDOBA</v>
      </c>
      <c r="Z363">
        <v>497</v>
      </c>
      <c r="AA363" t="s">
        <v>5770</v>
      </c>
      <c r="AB363">
        <v>4</v>
      </c>
      <c r="AC363" t="s">
        <v>1222</v>
      </c>
      <c r="AD363">
        <v>14</v>
      </c>
      <c r="AE363" t="s">
        <v>1192</v>
      </c>
      <c r="AG363">
        <v>54</v>
      </c>
      <c r="AH363" t="s">
        <v>7544</v>
      </c>
      <c r="AI363" t="str">
        <f>Tabla5[[#This Row],[Provincia]]&amp;Tabla5[[#This Row],[Depto]]</f>
        <v>54112</v>
      </c>
      <c r="AJ363">
        <v>112</v>
      </c>
      <c r="AK363" t="s">
        <v>1372</v>
      </c>
      <c r="AN363">
        <v>50</v>
      </c>
      <c r="AO363">
        <v>28</v>
      </c>
      <c r="AP363">
        <v>5838</v>
      </c>
      <c r="AQ363" t="s">
        <v>3960</v>
      </c>
    </row>
    <row r="364" spans="5:43" x14ac:dyDescent="0.25">
      <c r="E364" s="6" t="s">
        <v>153</v>
      </c>
      <c r="F364" s="6">
        <v>259</v>
      </c>
      <c r="G364" s="6">
        <v>259301</v>
      </c>
      <c r="H364" s="7" t="s">
        <v>368</v>
      </c>
      <c r="I364" s="6" t="s">
        <v>153</v>
      </c>
      <c r="O364" s="6">
        <v>14</v>
      </c>
      <c r="P364" s="13" t="str">
        <f t="shared" si="5"/>
        <v>CORDOBA</v>
      </c>
      <c r="Q364" s="6">
        <v>347</v>
      </c>
      <c r="R364" s="13" t="s">
        <v>1207</v>
      </c>
      <c r="Y364" t="str">
        <f>Tabla4[[#This Row],[Muni_Desc]]&amp;Tabla4[[#This Row],[Columna1]]</f>
        <v>SAN JAVIER Y YACANTOCORDOBA</v>
      </c>
      <c r="Z364">
        <v>498</v>
      </c>
      <c r="AA364" t="s">
        <v>5771</v>
      </c>
      <c r="AB364">
        <v>4</v>
      </c>
      <c r="AC364" t="s">
        <v>1222</v>
      </c>
      <c r="AD364">
        <v>14</v>
      </c>
      <c r="AE364" t="s">
        <v>1192</v>
      </c>
      <c r="AG364">
        <v>54</v>
      </c>
      <c r="AH364" t="s">
        <v>7544</v>
      </c>
      <c r="AI364" t="str">
        <f>Tabla5[[#This Row],[Provincia]]&amp;Tabla5[[#This Row],[Depto]]</f>
        <v>54119</v>
      </c>
      <c r="AJ364">
        <v>119</v>
      </c>
      <c r="AK364" t="s">
        <v>1384</v>
      </c>
      <c r="AN364">
        <v>30</v>
      </c>
      <c r="AO364">
        <v>14</v>
      </c>
      <c r="AP364">
        <v>9772</v>
      </c>
      <c r="AQ364" t="s">
        <v>3495</v>
      </c>
    </row>
    <row r="365" spans="5:43" x14ac:dyDescent="0.25">
      <c r="E365" s="6" t="s">
        <v>153</v>
      </c>
      <c r="F365" s="6">
        <v>259</v>
      </c>
      <c r="G365" s="6">
        <v>259302</v>
      </c>
      <c r="H365" s="7" t="s">
        <v>369</v>
      </c>
      <c r="I365" s="6" t="s">
        <v>153</v>
      </c>
      <c r="O365" s="6">
        <v>14</v>
      </c>
      <c r="P365" s="13" t="str">
        <f t="shared" si="5"/>
        <v>CORDOBA</v>
      </c>
      <c r="Q365" s="6">
        <v>348</v>
      </c>
      <c r="R365" s="13" t="s">
        <v>5625</v>
      </c>
      <c r="Y365" t="str">
        <f>Tabla4[[#This Row],[Muni_Desc]]&amp;Tabla4[[#This Row],[Columna1]]</f>
        <v>SAN JOAQUINCORDOBA</v>
      </c>
      <c r="Z365">
        <v>499</v>
      </c>
      <c r="AA365" t="s">
        <v>5772</v>
      </c>
      <c r="AB365">
        <v>4</v>
      </c>
      <c r="AC365" t="s">
        <v>1222</v>
      </c>
      <c r="AD365">
        <v>14</v>
      </c>
      <c r="AE365" t="s">
        <v>1192</v>
      </c>
      <c r="AG365">
        <v>58</v>
      </c>
      <c r="AH365" t="s">
        <v>7545</v>
      </c>
      <c r="AI365" t="str">
        <f>Tabla5[[#This Row],[Provincia]]&amp;Tabla5[[#This Row],[Depto]]</f>
        <v>587</v>
      </c>
      <c r="AJ365">
        <v>7</v>
      </c>
      <c r="AK365" t="s">
        <v>1571</v>
      </c>
      <c r="AN365">
        <v>62</v>
      </c>
      <c r="AO365">
        <v>21</v>
      </c>
      <c r="AP365">
        <v>6928</v>
      </c>
      <c r="AQ365" t="s">
        <v>4262</v>
      </c>
    </row>
    <row r="366" spans="5:43" x14ac:dyDescent="0.25">
      <c r="E366" s="6" t="s">
        <v>153</v>
      </c>
      <c r="F366" s="6">
        <v>259</v>
      </c>
      <c r="G366" s="6">
        <v>259309</v>
      </c>
      <c r="H366" s="7" t="s">
        <v>370</v>
      </c>
      <c r="I366" s="6" t="s">
        <v>153</v>
      </c>
      <c r="O366" s="6">
        <v>14</v>
      </c>
      <c r="P366" s="13" t="str">
        <f t="shared" si="5"/>
        <v>CORDOBA</v>
      </c>
      <c r="Q366" s="6">
        <v>349</v>
      </c>
      <c r="R366" s="13" t="s">
        <v>5626</v>
      </c>
      <c r="Y366" t="str">
        <f>Tabla4[[#This Row],[Muni_Desc]]&amp;Tabla4[[#This Row],[Columna1]]</f>
        <v>SAN JOSECORDOBA</v>
      </c>
      <c r="Z366">
        <v>500</v>
      </c>
      <c r="AA366" t="s">
        <v>5440</v>
      </c>
      <c r="AB366">
        <v>4</v>
      </c>
      <c r="AC366" t="s">
        <v>1222</v>
      </c>
      <c r="AD366">
        <v>14</v>
      </c>
      <c r="AE366" t="s">
        <v>1192</v>
      </c>
      <c r="AG366">
        <v>58</v>
      </c>
      <c r="AH366" t="s">
        <v>7545</v>
      </c>
      <c r="AI366" t="str">
        <f>Tabla5[[#This Row],[Provincia]]&amp;Tabla5[[#This Row],[Depto]]</f>
        <v>5814</v>
      </c>
      <c r="AJ366">
        <v>14</v>
      </c>
      <c r="AK366" t="s">
        <v>1572</v>
      </c>
      <c r="AN366">
        <v>6</v>
      </c>
      <c r="AO366">
        <v>266</v>
      </c>
      <c r="AP366">
        <v>1017</v>
      </c>
      <c r="AQ366" t="s">
        <v>1931</v>
      </c>
    </row>
    <row r="367" spans="5:43" x14ac:dyDescent="0.25">
      <c r="E367" s="6" t="s">
        <v>153</v>
      </c>
      <c r="F367" s="6">
        <v>259</v>
      </c>
      <c r="G367" s="6">
        <v>259910</v>
      </c>
      <c r="H367" s="7" t="s">
        <v>371</v>
      </c>
      <c r="I367" s="6" t="s">
        <v>153</v>
      </c>
      <c r="O367" s="6">
        <v>14</v>
      </c>
      <c r="P367" s="13" t="str">
        <f t="shared" si="5"/>
        <v>CORDOBA</v>
      </c>
      <c r="Q367" s="6">
        <v>350</v>
      </c>
      <c r="R367" s="13" t="s">
        <v>5627</v>
      </c>
      <c r="Y367" t="str">
        <f>Tabla4[[#This Row],[Muni_Desc]]&amp;Tabla4[[#This Row],[Columna1]]</f>
        <v>SAN JOSE DE LA DORMIDACORDOBA</v>
      </c>
      <c r="Z367">
        <v>501</v>
      </c>
      <c r="AA367" t="s">
        <v>5773</v>
      </c>
      <c r="AB367">
        <v>4</v>
      </c>
      <c r="AC367" t="s">
        <v>1222</v>
      </c>
      <c r="AD367">
        <v>14</v>
      </c>
      <c r="AE367" t="s">
        <v>1192</v>
      </c>
      <c r="AG367">
        <v>58</v>
      </c>
      <c r="AH367" t="s">
        <v>7545</v>
      </c>
      <c r="AI367" t="str">
        <f>Tabla5[[#This Row],[Provincia]]&amp;Tabla5[[#This Row],[Depto]]</f>
        <v>5821</v>
      </c>
      <c r="AJ367">
        <v>21</v>
      </c>
      <c r="AK367" t="s">
        <v>1573</v>
      </c>
      <c r="AN367">
        <v>6</v>
      </c>
      <c r="AO367">
        <v>441</v>
      </c>
      <c r="AP367">
        <v>1297</v>
      </c>
      <c r="AQ367" t="s">
        <v>2137</v>
      </c>
    </row>
    <row r="368" spans="5:43" x14ac:dyDescent="0.25">
      <c r="E368" s="6" t="s">
        <v>153</v>
      </c>
      <c r="F368" s="6">
        <v>259</v>
      </c>
      <c r="G368" s="6">
        <v>259991</v>
      </c>
      <c r="H368" s="7" t="s">
        <v>372</v>
      </c>
      <c r="I368" s="6" t="s">
        <v>153</v>
      </c>
      <c r="O368" s="6">
        <v>14</v>
      </c>
      <c r="P368" s="13" t="str">
        <f t="shared" si="5"/>
        <v>CORDOBA</v>
      </c>
      <c r="Q368" s="6">
        <v>351</v>
      </c>
      <c r="R368" s="13" t="s">
        <v>5628</v>
      </c>
      <c r="Y368" t="str">
        <f>Tabla4[[#This Row],[Muni_Desc]]&amp;Tabla4[[#This Row],[Columna1]]</f>
        <v>SAN JOSE DE LAS SALINASCORDOBA</v>
      </c>
      <c r="Z368">
        <v>502</v>
      </c>
      <c r="AA368" t="s">
        <v>5774</v>
      </c>
      <c r="AB368">
        <v>4</v>
      </c>
      <c r="AC368" t="s">
        <v>1222</v>
      </c>
      <c r="AD368">
        <v>14</v>
      </c>
      <c r="AE368" t="s">
        <v>1192</v>
      </c>
      <c r="AG368">
        <v>58</v>
      </c>
      <c r="AH368" t="s">
        <v>7545</v>
      </c>
      <c r="AI368" t="str">
        <f>Tabla5[[#This Row],[Provincia]]&amp;Tabla5[[#This Row],[Depto]]</f>
        <v>5828</v>
      </c>
      <c r="AJ368">
        <v>28</v>
      </c>
      <c r="AK368" t="s">
        <v>1574</v>
      </c>
      <c r="AN368">
        <v>62</v>
      </c>
      <c r="AO368">
        <v>42</v>
      </c>
      <c r="AP368">
        <v>9773</v>
      </c>
      <c r="AQ368" t="s">
        <v>4310</v>
      </c>
    </row>
    <row r="369" spans="5:43" x14ac:dyDescent="0.25">
      <c r="E369" s="6" t="s">
        <v>153</v>
      </c>
      <c r="F369" s="6">
        <v>259</v>
      </c>
      <c r="G369" s="6">
        <v>259992</v>
      </c>
      <c r="H369" s="7" t="s">
        <v>373</v>
      </c>
      <c r="I369" s="6" t="s">
        <v>153</v>
      </c>
      <c r="O369" s="6">
        <v>14</v>
      </c>
      <c r="P369" s="13" t="str">
        <f t="shared" si="5"/>
        <v>CORDOBA</v>
      </c>
      <c r="Q369" s="6">
        <v>352</v>
      </c>
      <c r="R369" s="13" t="s">
        <v>5629</v>
      </c>
      <c r="Y369" t="str">
        <f>Tabla4[[#This Row],[Muni_Desc]]&amp;Tabla4[[#This Row],[Columna1]]</f>
        <v>SAN LORENZOCORDOBA</v>
      </c>
      <c r="Z369">
        <v>503</v>
      </c>
      <c r="AA369" t="s">
        <v>5775</v>
      </c>
      <c r="AB369">
        <v>4</v>
      </c>
      <c r="AC369" t="s">
        <v>1222</v>
      </c>
      <c r="AD369">
        <v>14</v>
      </c>
      <c r="AE369" t="s">
        <v>1192</v>
      </c>
      <c r="AG369">
        <v>58</v>
      </c>
      <c r="AH369" t="s">
        <v>7545</v>
      </c>
      <c r="AI369" t="str">
        <f>Tabla5[[#This Row],[Provincia]]&amp;Tabla5[[#This Row],[Depto]]</f>
        <v>5835</v>
      </c>
      <c r="AJ369">
        <v>35</v>
      </c>
      <c r="AK369" t="s">
        <v>1575</v>
      </c>
      <c r="AN369">
        <v>6</v>
      </c>
      <c r="AO369">
        <v>385</v>
      </c>
      <c r="AP369">
        <v>9774</v>
      </c>
      <c r="AQ369" t="s">
        <v>2053</v>
      </c>
    </row>
    <row r="370" spans="5:43" x14ac:dyDescent="0.25">
      <c r="E370" s="6" t="s">
        <v>153</v>
      </c>
      <c r="F370" s="6">
        <v>259</v>
      </c>
      <c r="G370" s="6">
        <v>259993</v>
      </c>
      <c r="H370" s="7" t="s">
        <v>374</v>
      </c>
      <c r="I370" s="6" t="s">
        <v>153</v>
      </c>
      <c r="O370" s="6">
        <v>14</v>
      </c>
      <c r="P370" s="13" t="str">
        <f t="shared" si="5"/>
        <v>CORDOBA</v>
      </c>
      <c r="Q370" s="6">
        <v>353</v>
      </c>
      <c r="R370" s="13" t="s">
        <v>5630</v>
      </c>
      <c r="Y370" t="str">
        <f>Tabla4[[#This Row],[Muni_Desc]]&amp;Tabla4[[#This Row],[Columna1]]</f>
        <v>SAN MARCOS SIERRASCORDOBA</v>
      </c>
      <c r="Z370">
        <v>504</v>
      </c>
      <c r="AA370" t="s">
        <v>5776</v>
      </c>
      <c r="AB370">
        <v>4</v>
      </c>
      <c r="AC370" t="s">
        <v>1222</v>
      </c>
      <c r="AD370">
        <v>14</v>
      </c>
      <c r="AE370" t="s">
        <v>1192</v>
      </c>
      <c r="AG370">
        <v>58</v>
      </c>
      <c r="AH370" t="s">
        <v>7545</v>
      </c>
      <c r="AI370" t="str">
        <f>Tabla5[[#This Row],[Provincia]]&amp;Tabla5[[#This Row],[Depto]]</f>
        <v>5842</v>
      </c>
      <c r="AJ370">
        <v>42</v>
      </c>
      <c r="AK370" t="s">
        <v>1576</v>
      </c>
      <c r="AN370">
        <v>6</v>
      </c>
      <c r="AO370">
        <v>364</v>
      </c>
      <c r="AP370">
        <v>9775</v>
      </c>
      <c r="AQ370" t="s">
        <v>2003</v>
      </c>
    </row>
    <row r="371" spans="5:43" x14ac:dyDescent="0.25">
      <c r="E371" s="6" t="s">
        <v>153</v>
      </c>
      <c r="F371" s="6">
        <v>259</v>
      </c>
      <c r="G371" s="6">
        <v>259999</v>
      </c>
      <c r="H371" s="7" t="s">
        <v>375</v>
      </c>
      <c r="I371" s="6" t="s">
        <v>153</v>
      </c>
      <c r="O371" s="6">
        <v>14</v>
      </c>
      <c r="P371" s="13" t="str">
        <f t="shared" si="5"/>
        <v>CORDOBA</v>
      </c>
      <c r="Q371" s="6">
        <v>354</v>
      </c>
      <c r="R371" s="13" t="s">
        <v>5631</v>
      </c>
      <c r="Y371" t="str">
        <f>Tabla4[[#This Row],[Muni_Desc]]&amp;Tabla4[[#This Row],[Columna1]]</f>
        <v>SAN MARCOS SUDCORDOBA</v>
      </c>
      <c r="Z371">
        <v>505</v>
      </c>
      <c r="AA371" t="s">
        <v>5777</v>
      </c>
      <c r="AB371">
        <v>4</v>
      </c>
      <c r="AC371" t="s">
        <v>1222</v>
      </c>
      <c r="AD371">
        <v>14</v>
      </c>
      <c r="AE371" t="s">
        <v>1192</v>
      </c>
      <c r="AG371">
        <v>58</v>
      </c>
      <c r="AH371" t="s">
        <v>7545</v>
      </c>
      <c r="AI371" t="str">
        <f>Tabla5[[#This Row],[Provincia]]&amp;Tabla5[[#This Row],[Depto]]</f>
        <v>5849</v>
      </c>
      <c r="AJ371">
        <v>49</v>
      </c>
      <c r="AK371" t="s">
        <v>1577</v>
      </c>
      <c r="AN371">
        <v>6</v>
      </c>
      <c r="AO371">
        <v>168</v>
      </c>
      <c r="AP371">
        <v>843</v>
      </c>
      <c r="AQ371" t="s">
        <v>1835</v>
      </c>
    </row>
    <row r="372" spans="5:43" x14ac:dyDescent="0.25">
      <c r="E372" s="6" t="s">
        <v>153</v>
      </c>
      <c r="F372" s="6">
        <v>261</v>
      </c>
      <c r="G372" s="6">
        <v>261</v>
      </c>
      <c r="H372" s="7" t="s">
        <v>376</v>
      </c>
      <c r="I372" s="6" t="s">
        <v>153</v>
      </c>
      <c r="O372" s="6">
        <v>14</v>
      </c>
      <c r="P372" s="13" t="str">
        <f t="shared" si="5"/>
        <v>CORDOBA</v>
      </c>
      <c r="Q372" s="6">
        <v>355</v>
      </c>
      <c r="R372" s="13" t="s">
        <v>5429</v>
      </c>
      <c r="Y372" t="str">
        <f>Tabla4[[#This Row],[Muni_Desc]]&amp;Tabla4[[#This Row],[Columna1]]</f>
        <v>SAN PEDROCORDOBA</v>
      </c>
      <c r="Z372">
        <v>506</v>
      </c>
      <c r="AA372" t="s">
        <v>5397</v>
      </c>
      <c r="AB372">
        <v>4</v>
      </c>
      <c r="AC372" t="s">
        <v>1222</v>
      </c>
      <c r="AD372">
        <v>14</v>
      </c>
      <c r="AE372" t="s">
        <v>1192</v>
      </c>
      <c r="AG372">
        <v>58</v>
      </c>
      <c r="AH372" t="s">
        <v>7545</v>
      </c>
      <c r="AI372" t="str">
        <f>Tabla5[[#This Row],[Provincia]]&amp;Tabla5[[#This Row],[Depto]]</f>
        <v>5856</v>
      </c>
      <c r="AJ372">
        <v>56</v>
      </c>
      <c r="AK372" t="s">
        <v>1578</v>
      </c>
      <c r="AN372">
        <v>58</v>
      </c>
      <c r="AO372">
        <v>42</v>
      </c>
      <c r="AP372">
        <v>9776</v>
      </c>
      <c r="AQ372" t="s">
        <v>4210</v>
      </c>
    </row>
    <row r="373" spans="5:43" x14ac:dyDescent="0.25">
      <c r="E373" s="6" t="s">
        <v>153</v>
      </c>
      <c r="F373" s="6">
        <v>261</v>
      </c>
      <c r="G373" s="6">
        <v>261000</v>
      </c>
      <c r="H373" s="7" t="s">
        <v>376</v>
      </c>
      <c r="I373" s="6" t="s">
        <v>153</v>
      </c>
      <c r="O373" s="6">
        <v>14</v>
      </c>
      <c r="P373" s="13" t="str">
        <f t="shared" si="5"/>
        <v>CORDOBA</v>
      </c>
      <c r="Q373" s="6">
        <v>356</v>
      </c>
      <c r="R373" s="13" t="s">
        <v>5632</v>
      </c>
      <c r="Y373" t="str">
        <f>Tabla4[[#This Row],[Muni_Desc]]&amp;Tabla4[[#This Row],[Columna1]]</f>
        <v>SAN PEDRO NORTECORDOBA</v>
      </c>
      <c r="Z373">
        <v>507</v>
      </c>
      <c r="AA373" t="s">
        <v>5778</v>
      </c>
      <c r="AB373">
        <v>4</v>
      </c>
      <c r="AC373" t="s">
        <v>1222</v>
      </c>
      <c r="AD373">
        <v>14</v>
      </c>
      <c r="AE373" t="s">
        <v>1192</v>
      </c>
      <c r="AG373">
        <v>58</v>
      </c>
      <c r="AH373" t="s">
        <v>7545</v>
      </c>
      <c r="AI373" t="str">
        <f>Tabla5[[#This Row],[Provincia]]&amp;Tabla5[[#This Row],[Depto]]</f>
        <v>5863</v>
      </c>
      <c r="AJ373">
        <v>63</v>
      </c>
      <c r="AK373" t="s">
        <v>1579</v>
      </c>
      <c r="AN373">
        <v>6</v>
      </c>
      <c r="AO373">
        <v>266</v>
      </c>
      <c r="AP373">
        <v>1016</v>
      </c>
      <c r="AQ373" t="s">
        <v>1930</v>
      </c>
    </row>
    <row r="374" spans="5:43" x14ac:dyDescent="0.25">
      <c r="E374" s="6" t="s">
        <v>153</v>
      </c>
      <c r="F374" s="6">
        <v>262</v>
      </c>
      <c r="G374" s="6">
        <v>262</v>
      </c>
      <c r="H374" s="7" t="s">
        <v>377</v>
      </c>
      <c r="I374" s="6" t="s">
        <v>153</v>
      </c>
      <c r="O374" s="6">
        <v>14</v>
      </c>
      <c r="P374" s="13" t="str">
        <f t="shared" si="5"/>
        <v>CORDOBA</v>
      </c>
      <c r="Q374" s="6">
        <v>357</v>
      </c>
      <c r="R374" s="13" t="s">
        <v>5633</v>
      </c>
      <c r="Y374" t="str">
        <f>Tabla4[[#This Row],[Muni_Desc]]&amp;Tabla4[[#This Row],[Columna1]]</f>
        <v>SAN ROQUECORDOBA</v>
      </c>
      <c r="Z374">
        <v>508</v>
      </c>
      <c r="AA374" t="s">
        <v>5779</v>
      </c>
      <c r="AB374">
        <v>4</v>
      </c>
      <c r="AC374" t="s">
        <v>1222</v>
      </c>
      <c r="AD374">
        <v>14</v>
      </c>
      <c r="AE374" t="s">
        <v>1192</v>
      </c>
      <c r="AG374">
        <v>58</v>
      </c>
      <c r="AH374" t="s">
        <v>7545</v>
      </c>
      <c r="AI374" t="str">
        <f>Tabla5[[#This Row],[Provincia]]&amp;Tabla5[[#This Row],[Depto]]</f>
        <v>5870</v>
      </c>
      <c r="AJ374">
        <v>70</v>
      </c>
      <c r="AK374" t="s">
        <v>1580</v>
      </c>
      <c r="AN374">
        <v>18</v>
      </c>
      <c r="AO374">
        <v>21</v>
      </c>
      <c r="AP374">
        <v>3875</v>
      </c>
      <c r="AQ374" t="s">
        <v>3250</v>
      </c>
    </row>
    <row r="375" spans="5:43" x14ac:dyDescent="0.25">
      <c r="E375" s="6" t="s">
        <v>153</v>
      </c>
      <c r="F375" s="6">
        <v>262</v>
      </c>
      <c r="G375" s="6">
        <v>262000</v>
      </c>
      <c r="H375" s="7" t="s">
        <v>377</v>
      </c>
      <c r="I375" s="6" t="s">
        <v>153</v>
      </c>
      <c r="O375" s="6">
        <v>14</v>
      </c>
      <c r="P375" s="13" t="str">
        <f t="shared" si="5"/>
        <v>CORDOBA</v>
      </c>
      <c r="Q375" s="6">
        <v>358</v>
      </c>
      <c r="R375" s="13" t="s">
        <v>5634</v>
      </c>
      <c r="Y375" t="str">
        <f>Tabla4[[#This Row],[Muni_Desc]]&amp;Tabla4[[#This Row],[Columna1]]</f>
        <v>SAN VICENTECORDOBA</v>
      </c>
      <c r="Z375">
        <v>509</v>
      </c>
      <c r="AA375" t="s">
        <v>5398</v>
      </c>
      <c r="AB375">
        <v>4</v>
      </c>
      <c r="AC375" t="s">
        <v>1222</v>
      </c>
      <c r="AD375">
        <v>14</v>
      </c>
      <c r="AE375" t="s">
        <v>1192</v>
      </c>
      <c r="AG375">
        <v>58</v>
      </c>
      <c r="AH375" t="s">
        <v>7545</v>
      </c>
      <c r="AI375" t="str">
        <f>Tabla5[[#This Row],[Provincia]]&amp;Tabla5[[#This Row],[Depto]]</f>
        <v>5877</v>
      </c>
      <c r="AJ375">
        <v>77</v>
      </c>
      <c r="AK375" t="s">
        <v>1412</v>
      </c>
      <c r="AN375">
        <v>6</v>
      </c>
      <c r="AO375">
        <v>259</v>
      </c>
      <c r="AP375">
        <v>9777</v>
      </c>
      <c r="AQ375" t="s">
        <v>1928</v>
      </c>
    </row>
    <row r="376" spans="5:43" x14ac:dyDescent="0.25">
      <c r="E376" s="6" t="s">
        <v>153</v>
      </c>
      <c r="F376" s="6">
        <v>263</v>
      </c>
      <c r="G376" s="6">
        <v>263</v>
      </c>
      <c r="H376" s="7" t="s">
        <v>378</v>
      </c>
      <c r="I376" s="6" t="s">
        <v>153</v>
      </c>
      <c r="O376" s="6">
        <v>14</v>
      </c>
      <c r="P376" s="13" t="str">
        <f t="shared" si="5"/>
        <v>CORDOBA</v>
      </c>
      <c r="Q376" s="6">
        <v>359</v>
      </c>
      <c r="R376" s="13" t="s">
        <v>5635</v>
      </c>
      <c r="Y376" t="str">
        <f>Tabla4[[#This Row],[Muni_Desc]]&amp;Tabla4[[#This Row],[Columna1]]</f>
        <v>SANTA ELENACORDOBA</v>
      </c>
      <c r="Z376">
        <v>511</v>
      </c>
      <c r="AA376" t="s">
        <v>5781</v>
      </c>
      <c r="AB376">
        <v>4</v>
      </c>
      <c r="AC376" t="s">
        <v>1222</v>
      </c>
      <c r="AD376">
        <v>14</v>
      </c>
      <c r="AE376" t="s">
        <v>1192</v>
      </c>
      <c r="AG376">
        <v>58</v>
      </c>
      <c r="AH376" t="s">
        <v>7545</v>
      </c>
      <c r="AI376" t="str">
        <f>Tabla5[[#This Row],[Provincia]]&amp;Tabla5[[#This Row],[Depto]]</f>
        <v>5884</v>
      </c>
      <c r="AJ376">
        <v>84</v>
      </c>
      <c r="AK376" t="s">
        <v>1581</v>
      </c>
      <c r="AN376">
        <v>6</v>
      </c>
      <c r="AO376">
        <v>364</v>
      </c>
      <c r="AP376">
        <v>9778</v>
      </c>
      <c r="AQ376" t="s">
        <v>2004</v>
      </c>
    </row>
    <row r="377" spans="5:43" x14ac:dyDescent="0.25">
      <c r="E377" s="6" t="s">
        <v>153</v>
      </c>
      <c r="F377" s="6">
        <v>263</v>
      </c>
      <c r="G377" s="6">
        <v>263000</v>
      </c>
      <c r="H377" s="7" t="s">
        <v>378</v>
      </c>
      <c r="I377" s="6" t="s">
        <v>153</v>
      </c>
      <c r="O377" s="6">
        <v>14</v>
      </c>
      <c r="P377" s="13" t="str">
        <f t="shared" si="5"/>
        <v>CORDOBA</v>
      </c>
      <c r="Q377" s="6">
        <v>360</v>
      </c>
      <c r="R377" s="13" t="s">
        <v>5636</v>
      </c>
      <c r="Y377" t="str">
        <f>Tabla4[[#This Row],[Muni_Desc]]&amp;Tabla4[[#This Row],[Columna1]]</f>
        <v>SANTA MARIACORDOBA</v>
      </c>
      <c r="Z377">
        <v>513</v>
      </c>
      <c r="AA377" t="s">
        <v>5441</v>
      </c>
      <c r="AB377">
        <v>4</v>
      </c>
      <c r="AC377" t="s">
        <v>1222</v>
      </c>
      <c r="AD377">
        <v>14</v>
      </c>
      <c r="AE377" t="s">
        <v>1192</v>
      </c>
      <c r="AG377">
        <v>58</v>
      </c>
      <c r="AH377" t="s">
        <v>7545</v>
      </c>
      <c r="AI377" t="str">
        <f>Tabla5[[#This Row],[Provincia]]&amp;Tabla5[[#This Row],[Depto]]</f>
        <v>5891</v>
      </c>
      <c r="AJ377">
        <v>91</v>
      </c>
      <c r="AK377" t="s">
        <v>1582</v>
      </c>
      <c r="AN377">
        <v>38</v>
      </c>
      <c r="AO377">
        <v>21</v>
      </c>
      <c r="AP377">
        <v>5015</v>
      </c>
      <c r="AQ377" t="s">
        <v>3687</v>
      </c>
    </row>
    <row r="378" spans="5:43" ht="22.5" x14ac:dyDescent="0.25">
      <c r="E378" s="6" t="s">
        <v>153</v>
      </c>
      <c r="F378" s="6">
        <v>264</v>
      </c>
      <c r="G378" s="6">
        <v>264</v>
      </c>
      <c r="H378" s="7" t="s">
        <v>379</v>
      </c>
      <c r="I378" s="6" t="s">
        <v>153</v>
      </c>
      <c r="O378" s="6">
        <v>14</v>
      </c>
      <c r="P378" s="13" t="str">
        <f t="shared" si="5"/>
        <v>CORDOBA</v>
      </c>
      <c r="Q378" s="6">
        <v>361</v>
      </c>
      <c r="R378" s="13" t="s">
        <v>5637</v>
      </c>
      <c r="Y378" t="str">
        <f>Tabla4[[#This Row],[Muni_Desc]]&amp;Tabla4[[#This Row],[Columna1]]</f>
        <v>SANTA RITACORDOBA</v>
      </c>
      <c r="Z378">
        <v>2338</v>
      </c>
      <c r="AA378" t="s">
        <v>5879</v>
      </c>
      <c r="AB378">
        <v>4</v>
      </c>
      <c r="AC378" t="s">
        <v>1222</v>
      </c>
      <c r="AD378">
        <v>14</v>
      </c>
      <c r="AE378" t="s">
        <v>1192</v>
      </c>
      <c r="AG378">
        <v>58</v>
      </c>
      <c r="AH378" t="s">
        <v>7545</v>
      </c>
      <c r="AI378" t="str">
        <f>Tabla5[[#This Row],[Provincia]]&amp;Tabla5[[#This Row],[Depto]]</f>
        <v>5898</v>
      </c>
      <c r="AJ378">
        <v>98</v>
      </c>
      <c r="AK378" t="s">
        <v>1583</v>
      </c>
      <c r="AN378">
        <v>50</v>
      </c>
      <c r="AO378">
        <v>84</v>
      </c>
      <c r="AP378">
        <v>5937</v>
      </c>
      <c r="AQ378" t="s">
        <v>4045</v>
      </c>
    </row>
    <row r="379" spans="5:43" ht="22.5" x14ac:dyDescent="0.25">
      <c r="E379" s="6" t="s">
        <v>153</v>
      </c>
      <c r="F379" s="6">
        <v>264</v>
      </c>
      <c r="G379" s="6">
        <v>264000</v>
      </c>
      <c r="H379" s="7" t="s">
        <v>379</v>
      </c>
      <c r="I379" s="6" t="s">
        <v>153</v>
      </c>
      <c r="O379" s="6">
        <v>14</v>
      </c>
      <c r="P379" s="13" t="str">
        <f t="shared" si="5"/>
        <v>CORDOBA</v>
      </c>
      <c r="Q379" s="6">
        <v>362</v>
      </c>
      <c r="R379" s="13" t="s">
        <v>5638</v>
      </c>
      <c r="Y379" t="str">
        <f>Tabla4[[#This Row],[Muni_Desc]]&amp;Tabla4[[#This Row],[Columna1]]</f>
        <v>SANTA ROSA DE CALAMUCHITACORDOBA</v>
      </c>
      <c r="Z379">
        <v>514</v>
      </c>
      <c r="AA379" t="s">
        <v>5783</v>
      </c>
      <c r="AB379">
        <v>4</v>
      </c>
      <c r="AC379" t="s">
        <v>1222</v>
      </c>
      <c r="AD379">
        <v>14</v>
      </c>
      <c r="AE379" t="s">
        <v>1192</v>
      </c>
      <c r="AG379">
        <v>58</v>
      </c>
      <c r="AH379" t="s">
        <v>7545</v>
      </c>
      <c r="AI379" t="str">
        <f>Tabla5[[#This Row],[Provincia]]&amp;Tabla5[[#This Row],[Depto]]</f>
        <v>58105</v>
      </c>
      <c r="AJ379">
        <v>105</v>
      </c>
      <c r="AK379" t="s">
        <v>1584</v>
      </c>
      <c r="AN379">
        <v>26</v>
      </c>
      <c r="AO379">
        <v>21</v>
      </c>
      <c r="AP379">
        <v>10449</v>
      </c>
      <c r="AQ379" t="s">
        <v>2459</v>
      </c>
    </row>
    <row r="380" spans="5:43" ht="22.5" x14ac:dyDescent="0.25">
      <c r="E380" s="6" t="s">
        <v>153</v>
      </c>
      <c r="F380" s="6">
        <v>265</v>
      </c>
      <c r="G380" s="6">
        <v>265</v>
      </c>
      <c r="H380" s="7" t="s">
        <v>380</v>
      </c>
      <c r="I380" s="6" t="s">
        <v>153</v>
      </c>
      <c r="O380" s="6">
        <v>14</v>
      </c>
      <c r="P380" s="13" t="str">
        <f t="shared" si="5"/>
        <v>CORDOBA</v>
      </c>
      <c r="Q380" s="6">
        <v>2205</v>
      </c>
      <c r="R380" s="13" t="s">
        <v>5874</v>
      </c>
      <c r="Y380" t="str">
        <f>Tabla4[[#This Row],[Muni_Desc]]&amp;Tabla4[[#This Row],[Columna1]]</f>
        <v>SANTA ROSA DE RIO PRIMEROCORDOBA</v>
      </c>
      <c r="Z380">
        <v>515</v>
      </c>
      <c r="AA380" t="s">
        <v>5784</v>
      </c>
      <c r="AB380">
        <v>4</v>
      </c>
      <c r="AC380" t="s">
        <v>1222</v>
      </c>
      <c r="AD380">
        <v>14</v>
      </c>
      <c r="AE380" t="s">
        <v>1192</v>
      </c>
      <c r="AG380">
        <v>58</v>
      </c>
      <c r="AH380" t="s">
        <v>7545</v>
      </c>
      <c r="AI380" t="str">
        <f>Tabla5[[#This Row],[Provincia]]&amp;Tabla5[[#This Row],[Depto]]</f>
        <v>58112</v>
      </c>
      <c r="AJ380">
        <v>112</v>
      </c>
      <c r="AK380" t="s">
        <v>1585</v>
      </c>
      <c r="AN380">
        <v>6</v>
      </c>
      <c r="AO380">
        <v>770</v>
      </c>
      <c r="AP380">
        <v>9779</v>
      </c>
      <c r="AQ380" t="s">
        <v>2459</v>
      </c>
    </row>
    <row r="381" spans="5:43" ht="22.5" x14ac:dyDescent="0.25">
      <c r="E381" s="6" t="s">
        <v>153</v>
      </c>
      <c r="F381" s="6">
        <v>265</v>
      </c>
      <c r="G381" s="6">
        <v>265101</v>
      </c>
      <c r="H381" s="7" t="s">
        <v>381</v>
      </c>
      <c r="I381" s="6" t="s">
        <v>153</v>
      </c>
      <c r="O381" s="6">
        <v>14</v>
      </c>
      <c r="P381" s="13" t="str">
        <f t="shared" si="5"/>
        <v>CORDOBA</v>
      </c>
      <c r="Q381" s="6">
        <v>363</v>
      </c>
      <c r="R381" s="13" t="s">
        <v>5639</v>
      </c>
      <c r="Y381" t="str">
        <f>Tabla4[[#This Row],[Muni_Desc]]&amp;Tabla4[[#This Row],[Columna1]]</f>
        <v>SANTIAGO TEMPLECORDOBA</v>
      </c>
      <c r="Z381">
        <v>516</v>
      </c>
      <c r="AA381" t="s">
        <v>5785</v>
      </c>
      <c r="AB381">
        <v>4</v>
      </c>
      <c r="AC381" t="s">
        <v>1222</v>
      </c>
      <c r="AD381">
        <v>14</v>
      </c>
      <c r="AE381" t="s">
        <v>1192</v>
      </c>
      <c r="AG381">
        <v>62</v>
      </c>
      <c r="AH381" t="s">
        <v>7546</v>
      </c>
      <c r="AI381" t="str">
        <f>Tabla5[[#This Row],[Provincia]]&amp;Tabla5[[#This Row],[Depto]]</f>
        <v>627</v>
      </c>
      <c r="AJ381">
        <v>7</v>
      </c>
      <c r="AK381" t="s">
        <v>1254</v>
      </c>
      <c r="AN381">
        <v>14</v>
      </c>
      <c r="AO381">
        <v>147</v>
      </c>
      <c r="AP381">
        <v>3313</v>
      </c>
      <c r="AQ381" t="s">
        <v>3146</v>
      </c>
    </row>
    <row r="382" spans="5:43" x14ac:dyDescent="0.25">
      <c r="E382" s="6" t="s">
        <v>153</v>
      </c>
      <c r="F382" s="6">
        <v>265</v>
      </c>
      <c r="G382" s="6">
        <v>265102</v>
      </c>
      <c r="H382" s="7" t="s">
        <v>382</v>
      </c>
      <c r="I382" s="6" t="s">
        <v>153</v>
      </c>
      <c r="O382" s="6">
        <v>14</v>
      </c>
      <c r="P382" s="13" t="str">
        <f t="shared" si="5"/>
        <v>CORDOBA</v>
      </c>
      <c r="Q382" s="6">
        <v>364</v>
      </c>
      <c r="R382" s="13" t="s">
        <v>5640</v>
      </c>
      <c r="Y382" t="str">
        <f>Tabla4[[#This Row],[Muni_Desc]]&amp;Tabla4[[#This Row],[Columna1]]</f>
        <v>SARMIENTOCORDOBA</v>
      </c>
      <c r="Z382">
        <v>517</v>
      </c>
      <c r="AA382" t="s">
        <v>5786</v>
      </c>
      <c r="AB382">
        <v>4</v>
      </c>
      <c r="AC382" t="s">
        <v>1222</v>
      </c>
      <c r="AD382">
        <v>14</v>
      </c>
      <c r="AE382" t="s">
        <v>1192</v>
      </c>
      <c r="AG382">
        <v>62</v>
      </c>
      <c r="AH382" t="s">
        <v>7546</v>
      </c>
      <c r="AI382" t="str">
        <f>Tabla5[[#This Row],[Provincia]]&amp;Tabla5[[#This Row],[Depto]]</f>
        <v>6214</v>
      </c>
      <c r="AJ382">
        <v>14</v>
      </c>
      <c r="AK382" t="s">
        <v>1258</v>
      </c>
      <c r="AN382">
        <v>50</v>
      </c>
      <c r="AO382">
        <v>77</v>
      </c>
      <c r="AP382">
        <v>5928</v>
      </c>
      <c r="AQ382" t="s">
        <v>4040</v>
      </c>
    </row>
    <row r="383" spans="5:43" x14ac:dyDescent="0.25">
      <c r="E383" s="6" t="s">
        <v>153</v>
      </c>
      <c r="F383" s="6">
        <v>265</v>
      </c>
      <c r="G383" s="6">
        <v>265200</v>
      </c>
      <c r="H383" s="7" t="s">
        <v>383</v>
      </c>
      <c r="I383" s="6" t="s">
        <v>153</v>
      </c>
      <c r="O383" s="6">
        <v>14</v>
      </c>
      <c r="P383" s="13" t="str">
        <f t="shared" si="5"/>
        <v>CORDOBA</v>
      </c>
      <c r="Q383" s="6">
        <v>365</v>
      </c>
      <c r="R383" s="13" t="s">
        <v>5641</v>
      </c>
      <c r="Y383" t="str">
        <f>Tabla4[[#This Row],[Muni_Desc]]&amp;Tabla4[[#This Row],[Columna1]]</f>
        <v>SAUCE ARRIBACORDOBA</v>
      </c>
      <c r="Z383">
        <v>519</v>
      </c>
      <c r="AA383" t="s">
        <v>5788</v>
      </c>
      <c r="AB383">
        <v>4</v>
      </c>
      <c r="AC383" t="s">
        <v>1222</v>
      </c>
      <c r="AD383">
        <v>14</v>
      </c>
      <c r="AE383" t="s">
        <v>1192</v>
      </c>
      <c r="AG383">
        <v>62</v>
      </c>
      <c r="AH383" t="s">
        <v>7546</v>
      </c>
      <c r="AI383" t="str">
        <f>Tabla5[[#This Row],[Provincia]]&amp;Tabla5[[#This Row],[Depto]]</f>
        <v>6221</v>
      </c>
      <c r="AJ383">
        <v>21</v>
      </c>
      <c r="AK383" t="s">
        <v>1586</v>
      </c>
      <c r="AN383">
        <v>50</v>
      </c>
      <c r="AO383">
        <v>70</v>
      </c>
      <c r="AP383">
        <v>5915</v>
      </c>
      <c r="AQ383" t="s">
        <v>4028</v>
      </c>
    </row>
    <row r="384" spans="5:43" x14ac:dyDescent="0.25">
      <c r="E384" s="6" t="s">
        <v>153</v>
      </c>
      <c r="F384" s="6">
        <v>266</v>
      </c>
      <c r="G384" s="6">
        <v>266</v>
      </c>
      <c r="H384" s="7" t="s">
        <v>384</v>
      </c>
      <c r="I384" s="6" t="s">
        <v>153</v>
      </c>
      <c r="O384" s="6">
        <v>14</v>
      </c>
      <c r="P384" s="13" t="str">
        <f t="shared" si="5"/>
        <v>CORDOBA</v>
      </c>
      <c r="Q384" s="6">
        <v>366</v>
      </c>
      <c r="R384" s="13" t="s">
        <v>5642</v>
      </c>
      <c r="Y384" t="str">
        <f>Tabla4[[#This Row],[Muni_Desc]]&amp;Tabla4[[#This Row],[Columna1]]</f>
        <v>SEEBERCORDOBA</v>
      </c>
      <c r="Z384">
        <v>521</v>
      </c>
      <c r="AA384" t="s">
        <v>5790</v>
      </c>
      <c r="AB384">
        <v>4</v>
      </c>
      <c r="AC384" t="s">
        <v>1222</v>
      </c>
      <c r="AD384">
        <v>14</v>
      </c>
      <c r="AE384" t="s">
        <v>1192</v>
      </c>
      <c r="AG384">
        <v>62</v>
      </c>
      <c r="AH384" t="s">
        <v>7546</v>
      </c>
      <c r="AI384" t="str">
        <f>Tabla5[[#This Row],[Provincia]]&amp;Tabla5[[#This Row],[Depto]]</f>
        <v>6228</v>
      </c>
      <c r="AJ384">
        <v>28</v>
      </c>
      <c r="AK384" t="s">
        <v>1587</v>
      </c>
      <c r="AN384">
        <v>50</v>
      </c>
      <c r="AO384">
        <v>119</v>
      </c>
      <c r="AP384">
        <v>6009</v>
      </c>
      <c r="AQ384" t="s">
        <v>4028</v>
      </c>
    </row>
    <row r="385" spans="5:43" ht="33.75" x14ac:dyDescent="0.25">
      <c r="E385" s="6" t="s">
        <v>153</v>
      </c>
      <c r="F385" s="6">
        <v>266</v>
      </c>
      <c r="G385" s="6">
        <v>266010</v>
      </c>
      <c r="H385" s="7" t="s">
        <v>385</v>
      </c>
      <c r="I385" s="6" t="s">
        <v>153</v>
      </c>
      <c r="O385" s="6">
        <v>14</v>
      </c>
      <c r="P385" s="13" t="str">
        <f t="shared" si="5"/>
        <v>CORDOBA</v>
      </c>
      <c r="Q385" s="6">
        <v>367</v>
      </c>
      <c r="R385" s="13" t="s">
        <v>5643</v>
      </c>
      <c r="Y385" t="str">
        <f>Tabla4[[#This Row],[Muni_Desc]]&amp;Tabla4[[#This Row],[Columna1]]</f>
        <v>SEGUNDA USINACORDOBA</v>
      </c>
      <c r="Z385">
        <v>522</v>
      </c>
      <c r="AA385" t="s">
        <v>5791</v>
      </c>
      <c r="AB385">
        <v>4</v>
      </c>
      <c r="AC385" t="s">
        <v>1222</v>
      </c>
      <c r="AD385">
        <v>14</v>
      </c>
      <c r="AE385" t="s">
        <v>1192</v>
      </c>
      <c r="AG385">
        <v>62</v>
      </c>
      <c r="AH385" t="s">
        <v>7546</v>
      </c>
      <c r="AI385" t="str">
        <f>Tabla5[[#This Row],[Provincia]]&amp;Tabla5[[#This Row],[Depto]]</f>
        <v>6235</v>
      </c>
      <c r="AJ385">
        <v>35</v>
      </c>
      <c r="AK385" t="s">
        <v>1588</v>
      </c>
      <c r="AN385">
        <v>14</v>
      </c>
      <c r="AO385">
        <v>147</v>
      </c>
      <c r="AP385">
        <v>3327</v>
      </c>
      <c r="AQ385" t="s">
        <v>3154</v>
      </c>
    </row>
    <row r="386" spans="5:43" ht="22.5" x14ac:dyDescent="0.25">
      <c r="E386" s="6" t="s">
        <v>153</v>
      </c>
      <c r="F386" s="6">
        <v>266</v>
      </c>
      <c r="G386" s="6">
        <v>266090</v>
      </c>
      <c r="H386" s="7" t="s">
        <v>386</v>
      </c>
      <c r="I386" s="6" t="s">
        <v>153</v>
      </c>
      <c r="O386" s="6">
        <v>14</v>
      </c>
      <c r="P386" s="13" t="str">
        <f t="shared" si="5"/>
        <v>CORDOBA</v>
      </c>
      <c r="Q386" s="6">
        <v>2005</v>
      </c>
      <c r="R386" s="13" t="s">
        <v>5864</v>
      </c>
      <c r="Y386" t="str">
        <f>Tabla4[[#This Row],[Muni_Desc]]&amp;Tabla4[[#This Row],[Columna1]]</f>
        <v>SERREZUELACORDOBA</v>
      </c>
      <c r="Z386">
        <v>524</v>
      </c>
      <c r="AA386" t="s">
        <v>5793</v>
      </c>
      <c r="AB386">
        <v>4</v>
      </c>
      <c r="AC386" t="s">
        <v>1222</v>
      </c>
      <c r="AD386">
        <v>14</v>
      </c>
      <c r="AE386" t="s">
        <v>1192</v>
      </c>
      <c r="AG386">
        <v>62</v>
      </c>
      <c r="AH386" t="s">
        <v>7546</v>
      </c>
      <c r="AI386" t="str">
        <f>Tabla5[[#This Row],[Provincia]]&amp;Tabla5[[#This Row],[Depto]]</f>
        <v>6242</v>
      </c>
      <c r="AJ386">
        <v>42</v>
      </c>
      <c r="AK386" t="s">
        <v>1408</v>
      </c>
      <c r="AN386">
        <v>50</v>
      </c>
      <c r="AO386">
        <v>119</v>
      </c>
      <c r="AP386">
        <v>9780</v>
      </c>
      <c r="AQ386" t="s">
        <v>4099</v>
      </c>
    </row>
    <row r="387" spans="5:43" x14ac:dyDescent="0.25">
      <c r="E387" s="6" t="s">
        <v>153</v>
      </c>
      <c r="F387" s="6">
        <v>267</v>
      </c>
      <c r="G387" s="6">
        <v>267</v>
      </c>
      <c r="H387" s="7" t="s">
        <v>387</v>
      </c>
      <c r="I387" s="6" t="s">
        <v>153</v>
      </c>
      <c r="O387" s="6">
        <v>14</v>
      </c>
      <c r="P387" s="13" t="str">
        <f t="shared" si="5"/>
        <v>CORDOBA</v>
      </c>
      <c r="Q387" s="6">
        <v>368</v>
      </c>
      <c r="R387" s="13" t="s">
        <v>5644</v>
      </c>
      <c r="Y387" t="str">
        <f>Tabla4[[#This Row],[Muni_Desc]]&amp;Tabla4[[#This Row],[Columna1]]</f>
        <v>SILVIO PELLICOCORDOBA</v>
      </c>
      <c r="Z387">
        <v>525</v>
      </c>
      <c r="AA387" t="s">
        <v>5794</v>
      </c>
      <c r="AB387">
        <v>4</v>
      </c>
      <c r="AC387" t="s">
        <v>1222</v>
      </c>
      <c r="AD387">
        <v>14</v>
      </c>
      <c r="AE387" t="s">
        <v>1192</v>
      </c>
      <c r="AG387">
        <v>62</v>
      </c>
      <c r="AH387" t="s">
        <v>7546</v>
      </c>
      <c r="AI387" t="str">
        <f>Tabla5[[#This Row],[Provincia]]&amp;Tabla5[[#This Row],[Depto]]</f>
        <v>6249</v>
      </c>
      <c r="AJ387">
        <v>49</v>
      </c>
      <c r="AK387" t="s">
        <v>1342</v>
      </c>
      <c r="AN387">
        <v>50</v>
      </c>
      <c r="AO387">
        <v>28</v>
      </c>
      <c r="AP387">
        <v>9781</v>
      </c>
      <c r="AQ387" t="s">
        <v>3963</v>
      </c>
    </row>
    <row r="388" spans="5:43" x14ac:dyDescent="0.25">
      <c r="E388" s="6" t="s">
        <v>153</v>
      </c>
      <c r="F388" s="6">
        <v>267</v>
      </c>
      <c r="G388" s="6">
        <v>267001</v>
      </c>
      <c r="H388" s="7" t="s">
        <v>388</v>
      </c>
      <c r="I388" s="6" t="s">
        <v>153</v>
      </c>
      <c r="O388" s="6">
        <v>14</v>
      </c>
      <c r="P388" s="13" t="str">
        <f t="shared" si="5"/>
        <v>CORDOBA</v>
      </c>
      <c r="Q388" s="6">
        <v>369</v>
      </c>
      <c r="R388" s="13" t="s">
        <v>5645</v>
      </c>
      <c r="Y388" t="str">
        <f>Tabla4[[#This Row],[Muni_Desc]]&amp;Tabla4[[#This Row],[Columna1]]</f>
        <v>SIMBOLARCORDOBA</v>
      </c>
      <c r="Z388">
        <v>526</v>
      </c>
      <c r="AA388" t="s">
        <v>5795</v>
      </c>
      <c r="AB388">
        <v>4</v>
      </c>
      <c r="AC388" t="s">
        <v>1222</v>
      </c>
      <c r="AD388">
        <v>14</v>
      </c>
      <c r="AE388" t="s">
        <v>1192</v>
      </c>
      <c r="AG388">
        <v>62</v>
      </c>
      <c r="AH388" t="s">
        <v>7546</v>
      </c>
      <c r="AI388" t="str">
        <f>Tabla5[[#This Row],[Provincia]]&amp;Tabla5[[#This Row],[Depto]]</f>
        <v>6256</v>
      </c>
      <c r="AJ388">
        <v>56</v>
      </c>
      <c r="AK388" t="s">
        <v>1589</v>
      </c>
      <c r="AN388">
        <v>38</v>
      </c>
      <c r="AO388">
        <v>21</v>
      </c>
      <c r="AP388">
        <v>5018</v>
      </c>
      <c r="AQ388" t="s">
        <v>3689</v>
      </c>
    </row>
    <row r="389" spans="5:43" ht="22.5" x14ac:dyDescent="0.25">
      <c r="E389" s="6" t="s">
        <v>153</v>
      </c>
      <c r="F389" s="6">
        <v>267</v>
      </c>
      <c r="G389" s="6">
        <v>267002</v>
      </c>
      <c r="H389" s="7" t="s">
        <v>389</v>
      </c>
      <c r="I389" s="6" t="s">
        <v>153</v>
      </c>
      <c r="O389" s="6">
        <v>14</v>
      </c>
      <c r="P389" s="13" t="str">
        <f t="shared" ref="P389:P452" si="6">VLOOKUP(O389,$J$4:$L$29,3,FALSE)</f>
        <v>CORDOBA</v>
      </c>
      <c r="Q389" s="6">
        <v>370</v>
      </c>
      <c r="R389" s="13" t="s">
        <v>5646</v>
      </c>
      <c r="Y389" t="str">
        <f>Tabla4[[#This Row],[Muni_Desc]]&amp;Tabla4[[#This Row],[Columna1]]</f>
        <v>SINSACATECORDOBA</v>
      </c>
      <c r="Z389">
        <v>527</v>
      </c>
      <c r="AA389" t="s">
        <v>5796</v>
      </c>
      <c r="AB389">
        <v>4</v>
      </c>
      <c r="AC389" t="s">
        <v>1222</v>
      </c>
      <c r="AD389">
        <v>14</v>
      </c>
      <c r="AE389" t="s">
        <v>1192</v>
      </c>
      <c r="AG389">
        <v>62</v>
      </c>
      <c r="AH389" t="s">
        <v>7546</v>
      </c>
      <c r="AI389" t="str">
        <f>Tabla5[[#This Row],[Provincia]]&amp;Tabla5[[#This Row],[Depto]]</f>
        <v>6263</v>
      </c>
      <c r="AJ389">
        <v>63</v>
      </c>
      <c r="AK389" t="s">
        <v>1590</v>
      </c>
      <c r="AN389">
        <v>58</v>
      </c>
      <c r="AO389">
        <v>42</v>
      </c>
      <c r="AP389">
        <v>9782</v>
      </c>
      <c r="AQ389" t="s">
        <v>4211</v>
      </c>
    </row>
    <row r="390" spans="5:43" x14ac:dyDescent="0.25">
      <c r="E390" s="6" t="s">
        <v>153</v>
      </c>
      <c r="F390" s="6">
        <v>268</v>
      </c>
      <c r="G390" s="6">
        <v>268</v>
      </c>
      <c r="H390" s="7" t="s">
        <v>390</v>
      </c>
      <c r="I390" s="6" t="s">
        <v>153</v>
      </c>
      <c r="O390" s="6">
        <v>14</v>
      </c>
      <c r="P390" s="13" t="str">
        <f t="shared" si="6"/>
        <v>CORDOBA</v>
      </c>
      <c r="Q390" s="6">
        <v>371</v>
      </c>
      <c r="R390" s="13" t="s">
        <v>5647</v>
      </c>
      <c r="Y390" t="str">
        <f>Tabla4[[#This Row],[Muni_Desc]]&amp;Tabla4[[#This Row],[Columna1]]</f>
        <v>SOCONCHOCORDOBA</v>
      </c>
      <c r="Z390">
        <v>2345</v>
      </c>
      <c r="AA390" t="s">
        <v>5880</v>
      </c>
      <c r="AB390">
        <v>4</v>
      </c>
      <c r="AC390" t="s">
        <v>1222</v>
      </c>
      <c r="AD390">
        <v>14</v>
      </c>
      <c r="AE390" t="s">
        <v>1192</v>
      </c>
      <c r="AG390">
        <v>62</v>
      </c>
      <c r="AH390" t="s">
        <v>7546</v>
      </c>
      <c r="AI390" t="str">
        <f>Tabla5[[#This Row],[Provincia]]&amp;Tabla5[[#This Row],[Depto]]</f>
        <v>6270</v>
      </c>
      <c r="AJ390">
        <v>70</v>
      </c>
      <c r="AK390" t="s">
        <v>1509</v>
      </c>
      <c r="AN390">
        <v>6</v>
      </c>
      <c r="AO390">
        <v>364</v>
      </c>
      <c r="AP390">
        <v>9783</v>
      </c>
      <c r="AQ390" t="s">
        <v>2005</v>
      </c>
    </row>
    <row r="391" spans="5:43" ht="22.5" x14ac:dyDescent="0.25">
      <c r="E391" s="6" t="s">
        <v>153</v>
      </c>
      <c r="F391" s="6">
        <v>268</v>
      </c>
      <c r="G391" s="6">
        <v>268000</v>
      </c>
      <c r="H391" s="7" t="s">
        <v>391</v>
      </c>
      <c r="I391" s="6" t="s">
        <v>153</v>
      </c>
      <c r="O391" s="6">
        <v>14</v>
      </c>
      <c r="P391" s="13" t="str">
        <f t="shared" si="6"/>
        <v>CORDOBA</v>
      </c>
      <c r="Q391" s="6">
        <v>372</v>
      </c>
      <c r="R391" s="13" t="s">
        <v>5648</v>
      </c>
      <c r="Y391" t="str">
        <f>Tabla4[[#This Row],[Muni_Desc]]&amp;Tabla4[[#This Row],[Columna1]]</f>
        <v>SUCOCORDOBA</v>
      </c>
      <c r="Z391">
        <v>528</v>
      </c>
      <c r="AA391" t="s">
        <v>5797</v>
      </c>
      <c r="AB391">
        <v>4</v>
      </c>
      <c r="AC391" t="s">
        <v>1222</v>
      </c>
      <c r="AD391">
        <v>14</v>
      </c>
      <c r="AE391" t="s">
        <v>1192</v>
      </c>
      <c r="AG391">
        <v>62</v>
      </c>
      <c r="AH391" t="s">
        <v>7546</v>
      </c>
      <c r="AI391" t="str">
        <f>Tabla5[[#This Row],[Provincia]]&amp;Tabla5[[#This Row],[Depto]]</f>
        <v>6277</v>
      </c>
      <c r="AJ391">
        <v>77</v>
      </c>
      <c r="AK391" t="s">
        <v>1591</v>
      </c>
      <c r="AN391">
        <v>6</v>
      </c>
      <c r="AO391">
        <v>770</v>
      </c>
      <c r="AP391">
        <v>9784</v>
      </c>
      <c r="AQ391" t="s">
        <v>2005</v>
      </c>
    </row>
    <row r="392" spans="5:43" ht="22.5" x14ac:dyDescent="0.25">
      <c r="E392" s="6" t="s">
        <v>153</v>
      </c>
      <c r="F392" s="6">
        <v>271</v>
      </c>
      <c r="G392" s="6">
        <v>271</v>
      </c>
      <c r="H392" s="7" t="s">
        <v>392</v>
      </c>
      <c r="I392" s="6" t="s">
        <v>153</v>
      </c>
      <c r="O392" s="6">
        <v>14</v>
      </c>
      <c r="P392" s="13" t="str">
        <f t="shared" si="6"/>
        <v>CORDOBA</v>
      </c>
      <c r="Q392" s="6">
        <v>373</v>
      </c>
      <c r="R392" s="13" t="s">
        <v>5649</v>
      </c>
      <c r="Y392" t="str">
        <f>Tabla4[[#This Row],[Muni_Desc]]&amp;Tabla4[[#This Row],[Columna1]]</f>
        <v>TALA CAÑADACORDOBA</v>
      </c>
      <c r="Z392">
        <v>529</v>
      </c>
      <c r="AA392" t="s">
        <v>5798</v>
      </c>
      <c r="AB392">
        <v>4</v>
      </c>
      <c r="AC392" t="s">
        <v>1222</v>
      </c>
      <c r="AD392">
        <v>14</v>
      </c>
      <c r="AE392" t="s">
        <v>1192</v>
      </c>
      <c r="AG392">
        <v>62</v>
      </c>
      <c r="AH392" t="s">
        <v>7546</v>
      </c>
      <c r="AI392" t="str">
        <f>Tabla5[[#This Row],[Provincia]]&amp;Tabla5[[#This Row],[Depto]]</f>
        <v>6284</v>
      </c>
      <c r="AJ392">
        <v>84</v>
      </c>
      <c r="AK392" t="s">
        <v>1384</v>
      </c>
      <c r="AN392">
        <v>50</v>
      </c>
      <c r="AO392">
        <v>49</v>
      </c>
      <c r="AP392">
        <v>5881</v>
      </c>
      <c r="AQ392" t="s">
        <v>3995</v>
      </c>
    </row>
    <row r="393" spans="5:43" x14ac:dyDescent="0.25">
      <c r="E393" s="6" t="s">
        <v>153</v>
      </c>
      <c r="F393" s="6">
        <v>271</v>
      </c>
      <c r="G393" s="6">
        <v>271010</v>
      </c>
      <c r="H393" s="7" t="s">
        <v>393</v>
      </c>
      <c r="I393" s="6" t="s">
        <v>153</v>
      </c>
      <c r="O393" s="6">
        <v>14</v>
      </c>
      <c r="P393" s="13" t="str">
        <f t="shared" si="6"/>
        <v>CORDOBA</v>
      </c>
      <c r="Q393" s="6">
        <v>374</v>
      </c>
      <c r="R393" s="13" t="s">
        <v>5650</v>
      </c>
      <c r="Y393" t="str">
        <f>Tabla4[[#This Row],[Muni_Desc]]&amp;Tabla4[[#This Row],[Columna1]]</f>
        <v>TALA HUASICORDOBA</v>
      </c>
      <c r="Z393">
        <v>530</v>
      </c>
      <c r="AA393" t="s">
        <v>5799</v>
      </c>
      <c r="AB393">
        <v>4</v>
      </c>
      <c r="AC393" t="s">
        <v>1222</v>
      </c>
      <c r="AD393">
        <v>14</v>
      </c>
      <c r="AE393" t="s">
        <v>1192</v>
      </c>
      <c r="AG393">
        <v>62</v>
      </c>
      <c r="AH393" t="s">
        <v>7546</v>
      </c>
      <c r="AI393" t="str">
        <f>Tabla5[[#This Row],[Provincia]]&amp;Tabla5[[#This Row],[Depto]]</f>
        <v>6291</v>
      </c>
      <c r="AJ393">
        <v>91</v>
      </c>
      <c r="AK393" t="s">
        <v>1592</v>
      </c>
      <c r="AN393">
        <v>6</v>
      </c>
      <c r="AO393">
        <v>364</v>
      </c>
      <c r="AP393">
        <v>1131</v>
      </c>
      <c r="AQ393" t="s">
        <v>1996</v>
      </c>
    </row>
    <row r="394" spans="5:43" x14ac:dyDescent="0.25">
      <c r="E394" s="6" t="s">
        <v>153</v>
      </c>
      <c r="F394" s="6">
        <v>271</v>
      </c>
      <c r="G394" s="6">
        <v>271020</v>
      </c>
      <c r="H394" s="7" t="s">
        <v>394</v>
      </c>
      <c r="I394" s="6" t="s">
        <v>153</v>
      </c>
      <c r="O394" s="6">
        <v>14</v>
      </c>
      <c r="P394" s="13" t="str">
        <f t="shared" si="6"/>
        <v>CORDOBA</v>
      </c>
      <c r="Q394" s="6">
        <v>376</v>
      </c>
      <c r="R394" s="13" t="s">
        <v>5652</v>
      </c>
      <c r="Y394" t="str">
        <f>Tabla4[[#This Row],[Muni_Desc]]&amp;Tabla4[[#This Row],[Columna1]]</f>
        <v>TALAINICORDOBA</v>
      </c>
      <c r="Z394">
        <v>531</v>
      </c>
      <c r="AA394" t="s">
        <v>5800</v>
      </c>
      <c r="AB394">
        <v>4</v>
      </c>
      <c r="AC394" t="s">
        <v>1222</v>
      </c>
      <c r="AD394">
        <v>14</v>
      </c>
      <c r="AE394" t="s">
        <v>1192</v>
      </c>
      <c r="AG394">
        <v>66</v>
      </c>
      <c r="AH394" t="s">
        <v>7547</v>
      </c>
      <c r="AI394" t="str">
        <f>Tabla5[[#This Row],[Provincia]]&amp;Tabla5[[#This Row],[Depto]]</f>
        <v>667</v>
      </c>
      <c r="AJ394">
        <v>7</v>
      </c>
      <c r="AK394" t="s">
        <v>1593</v>
      </c>
      <c r="AN394">
        <v>6</v>
      </c>
      <c r="AO394">
        <v>126</v>
      </c>
      <c r="AP394">
        <v>9785</v>
      </c>
      <c r="AQ394" t="s">
        <v>1808</v>
      </c>
    </row>
    <row r="395" spans="5:43" x14ac:dyDescent="0.25">
      <c r="E395" s="6" t="s">
        <v>153</v>
      </c>
      <c r="F395" s="6">
        <v>272</v>
      </c>
      <c r="G395" s="6">
        <v>272</v>
      </c>
      <c r="H395" s="7" t="s">
        <v>395</v>
      </c>
      <c r="I395" s="6" t="s">
        <v>153</v>
      </c>
      <c r="O395" s="6">
        <v>14</v>
      </c>
      <c r="P395" s="13" t="str">
        <f t="shared" si="6"/>
        <v>CORDOBA</v>
      </c>
      <c r="Q395" s="6">
        <v>377</v>
      </c>
      <c r="R395" s="13" t="s">
        <v>5653</v>
      </c>
      <c r="Y395" t="str">
        <f>Tabla4[[#This Row],[Muni_Desc]]&amp;Tabla4[[#This Row],[Columna1]]</f>
        <v>TANCACHACORDOBA</v>
      </c>
      <c r="Z395">
        <v>532</v>
      </c>
      <c r="AA395" t="s">
        <v>5801</v>
      </c>
      <c r="AB395">
        <v>4</v>
      </c>
      <c r="AC395" t="s">
        <v>1222</v>
      </c>
      <c r="AD395">
        <v>14</v>
      </c>
      <c r="AE395" t="s">
        <v>1192</v>
      </c>
      <c r="AG395">
        <v>66</v>
      </c>
      <c r="AH395" t="s">
        <v>7547</v>
      </c>
      <c r="AI395" t="str">
        <f>Tabla5[[#This Row],[Provincia]]&amp;Tabla5[[#This Row],[Depto]]</f>
        <v>6614</v>
      </c>
      <c r="AJ395">
        <v>14</v>
      </c>
      <c r="AK395" t="s">
        <v>1594</v>
      </c>
      <c r="AN395">
        <v>38</v>
      </c>
      <c r="AO395">
        <v>21</v>
      </c>
      <c r="AP395">
        <v>9786</v>
      </c>
      <c r="AQ395" t="s">
        <v>3693</v>
      </c>
    </row>
    <row r="396" spans="5:43" x14ac:dyDescent="0.25">
      <c r="E396" s="6" t="s">
        <v>153</v>
      </c>
      <c r="F396" s="6">
        <v>272</v>
      </c>
      <c r="G396" s="6">
        <v>272000</v>
      </c>
      <c r="H396" s="7" t="s">
        <v>395</v>
      </c>
      <c r="I396" s="6" t="s">
        <v>153</v>
      </c>
      <c r="O396" s="6">
        <v>14</v>
      </c>
      <c r="P396" s="13" t="str">
        <f t="shared" si="6"/>
        <v>CORDOBA</v>
      </c>
      <c r="Q396" s="6">
        <v>375</v>
      </c>
      <c r="R396" s="13" t="s">
        <v>5651</v>
      </c>
      <c r="Y396" t="str">
        <f>Tabla4[[#This Row],[Muni_Desc]]&amp;Tabla4[[#This Row],[Columna1]]</f>
        <v>TANTICORDOBA</v>
      </c>
      <c r="Z396">
        <v>533</v>
      </c>
      <c r="AA396" t="s">
        <v>5802</v>
      </c>
      <c r="AB396">
        <v>4</v>
      </c>
      <c r="AC396" t="s">
        <v>1222</v>
      </c>
      <c r="AD396">
        <v>14</v>
      </c>
      <c r="AE396" t="s">
        <v>1192</v>
      </c>
      <c r="AG396">
        <v>66</v>
      </c>
      <c r="AH396" t="s">
        <v>7547</v>
      </c>
      <c r="AI396" t="str">
        <f>Tabla5[[#This Row],[Provincia]]&amp;Tabla5[[#This Row],[Depto]]</f>
        <v>6621</v>
      </c>
      <c r="AJ396">
        <v>21</v>
      </c>
      <c r="AK396" t="s">
        <v>1595</v>
      </c>
      <c r="AN396">
        <v>62</v>
      </c>
      <c r="AO396">
        <v>42</v>
      </c>
      <c r="AP396">
        <v>9787</v>
      </c>
      <c r="AQ396" t="s">
        <v>4311</v>
      </c>
    </row>
    <row r="397" spans="5:43" x14ac:dyDescent="0.25">
      <c r="E397" s="6" t="s">
        <v>153</v>
      </c>
      <c r="F397" s="6">
        <v>273</v>
      </c>
      <c r="G397" s="6">
        <v>273</v>
      </c>
      <c r="H397" s="7" t="s">
        <v>396</v>
      </c>
      <c r="I397" s="6" t="s">
        <v>153</v>
      </c>
      <c r="O397" s="6">
        <v>14</v>
      </c>
      <c r="P397" s="13" t="str">
        <f t="shared" si="6"/>
        <v>CORDOBA</v>
      </c>
      <c r="Q397" s="6">
        <v>378</v>
      </c>
      <c r="R397" s="13" t="s">
        <v>5654</v>
      </c>
      <c r="Y397" t="str">
        <f>Tabla4[[#This Row],[Muni_Desc]]&amp;Tabla4[[#This Row],[Columna1]]</f>
        <v>TINOCOCORDOBA</v>
      </c>
      <c r="Z397">
        <v>535</v>
      </c>
      <c r="AA397" t="s">
        <v>5804</v>
      </c>
      <c r="AB397">
        <v>4</v>
      </c>
      <c r="AC397" t="s">
        <v>1222</v>
      </c>
      <c r="AD397">
        <v>14</v>
      </c>
      <c r="AE397" t="s">
        <v>1192</v>
      </c>
      <c r="AG397">
        <v>66</v>
      </c>
      <c r="AH397" t="s">
        <v>7547</v>
      </c>
      <c r="AI397" t="str">
        <f>Tabla5[[#This Row],[Provincia]]&amp;Tabla5[[#This Row],[Depto]]</f>
        <v>6628</v>
      </c>
      <c r="AJ397">
        <v>28</v>
      </c>
      <c r="AK397" t="s">
        <v>1396</v>
      </c>
      <c r="AN397">
        <v>6</v>
      </c>
      <c r="AO397">
        <v>168</v>
      </c>
      <c r="AP397">
        <v>9788</v>
      </c>
      <c r="AQ397" t="s">
        <v>1842</v>
      </c>
    </row>
    <row r="398" spans="5:43" x14ac:dyDescent="0.25">
      <c r="E398" s="6" t="s">
        <v>153</v>
      </c>
      <c r="F398" s="6">
        <v>273</v>
      </c>
      <c r="G398" s="6">
        <v>273110</v>
      </c>
      <c r="H398" s="7" t="s">
        <v>397</v>
      </c>
      <c r="I398" s="6" t="s">
        <v>153</v>
      </c>
      <c r="O398" s="6">
        <v>14</v>
      </c>
      <c r="P398" s="13" t="str">
        <f t="shared" si="6"/>
        <v>CORDOBA</v>
      </c>
      <c r="Q398" s="6">
        <v>379</v>
      </c>
      <c r="R398" s="13" t="s">
        <v>5655</v>
      </c>
      <c r="Y398" t="str">
        <f>Tabla4[[#This Row],[Muni_Desc]]&amp;Tabla4[[#This Row],[Columna1]]</f>
        <v>TIO PUJIOCORDOBA</v>
      </c>
      <c r="Z398">
        <v>536</v>
      </c>
      <c r="AA398" t="s">
        <v>5805</v>
      </c>
      <c r="AB398">
        <v>4</v>
      </c>
      <c r="AC398" t="s">
        <v>1222</v>
      </c>
      <c r="AD398">
        <v>14</v>
      </c>
      <c r="AE398" t="s">
        <v>1192</v>
      </c>
      <c r="AG398">
        <v>66</v>
      </c>
      <c r="AH398" t="s">
        <v>7547</v>
      </c>
      <c r="AI398" t="str">
        <f>Tabla5[[#This Row],[Provincia]]&amp;Tabla5[[#This Row],[Depto]]</f>
        <v>6635</v>
      </c>
      <c r="AJ398">
        <v>35</v>
      </c>
      <c r="AK398" t="s">
        <v>1596</v>
      </c>
      <c r="AN398">
        <v>38</v>
      </c>
      <c r="AO398">
        <v>21</v>
      </c>
      <c r="AP398">
        <v>9789</v>
      </c>
      <c r="AQ398" t="s">
        <v>3694</v>
      </c>
    </row>
    <row r="399" spans="5:43" x14ac:dyDescent="0.25">
      <c r="E399" s="6" t="s">
        <v>153</v>
      </c>
      <c r="F399" s="6">
        <v>273</v>
      </c>
      <c r="G399" s="6">
        <v>273190</v>
      </c>
      <c r="H399" s="7" t="s">
        <v>398</v>
      </c>
      <c r="I399" s="6" t="s">
        <v>153</v>
      </c>
      <c r="O399" s="6">
        <v>14</v>
      </c>
      <c r="P399" s="13" t="str">
        <f t="shared" si="6"/>
        <v>CORDOBA</v>
      </c>
      <c r="Q399" s="6">
        <v>380</v>
      </c>
      <c r="R399" s="13" t="s">
        <v>5656</v>
      </c>
      <c r="Y399" t="str">
        <f>Tabla4[[#This Row],[Muni_Desc]]&amp;Tabla4[[#This Row],[Columna1]]</f>
        <v>TOLEDOCORDOBA</v>
      </c>
      <c r="Z399">
        <v>537</v>
      </c>
      <c r="AA399" t="s">
        <v>5806</v>
      </c>
      <c r="AB399">
        <v>4</v>
      </c>
      <c r="AC399" t="s">
        <v>1222</v>
      </c>
      <c r="AD399">
        <v>14</v>
      </c>
      <c r="AE399" t="s">
        <v>1192</v>
      </c>
      <c r="AG399">
        <v>66</v>
      </c>
      <c r="AH399" t="s">
        <v>7547</v>
      </c>
      <c r="AI399" t="str">
        <f>Tabla5[[#This Row],[Provincia]]&amp;Tabla5[[#This Row],[Depto]]</f>
        <v>6642</v>
      </c>
      <c r="AJ399">
        <v>42</v>
      </c>
      <c r="AK399" t="s">
        <v>1597</v>
      </c>
      <c r="AN399">
        <v>62</v>
      </c>
      <c r="AO399">
        <v>42</v>
      </c>
      <c r="AP399">
        <v>6962</v>
      </c>
      <c r="AQ399" t="s">
        <v>4286</v>
      </c>
    </row>
    <row r="400" spans="5:43" x14ac:dyDescent="0.25">
      <c r="E400" s="6" t="s">
        <v>153</v>
      </c>
      <c r="F400" s="6">
        <v>274</v>
      </c>
      <c r="G400" s="6">
        <v>274</v>
      </c>
      <c r="H400" s="7" t="s">
        <v>399</v>
      </c>
      <c r="I400" s="6" t="s">
        <v>153</v>
      </c>
      <c r="O400" s="6">
        <v>14</v>
      </c>
      <c r="P400" s="13" t="str">
        <f t="shared" si="6"/>
        <v>CORDOBA</v>
      </c>
      <c r="Q400" s="6">
        <v>381</v>
      </c>
      <c r="R400" s="13" t="s">
        <v>5657</v>
      </c>
      <c r="Y400" t="str">
        <f>Tabla4[[#This Row],[Muni_Desc]]&amp;Tabla4[[#This Row],[Columna1]]</f>
        <v>TORO PUJIOCORDOBA</v>
      </c>
      <c r="Z400">
        <v>538</v>
      </c>
      <c r="AA400" t="s">
        <v>5807</v>
      </c>
      <c r="AB400">
        <v>4</v>
      </c>
      <c r="AC400" t="s">
        <v>1222</v>
      </c>
      <c r="AD400">
        <v>14</v>
      </c>
      <c r="AE400" t="s">
        <v>1192</v>
      </c>
      <c r="AG400">
        <v>66</v>
      </c>
      <c r="AH400" t="s">
        <v>7547</v>
      </c>
      <c r="AI400" t="str">
        <f>Tabla5[[#This Row],[Provincia]]&amp;Tabla5[[#This Row],[Depto]]</f>
        <v>6649</v>
      </c>
      <c r="AJ400">
        <v>49</v>
      </c>
      <c r="AK400" t="s">
        <v>1453</v>
      </c>
      <c r="AN400">
        <v>50</v>
      </c>
      <c r="AO400">
        <v>49</v>
      </c>
      <c r="AP400">
        <v>9790</v>
      </c>
      <c r="AQ400" t="s">
        <v>3996</v>
      </c>
    </row>
    <row r="401" spans="5:43" x14ac:dyDescent="0.25">
      <c r="E401" s="6" t="s">
        <v>153</v>
      </c>
      <c r="F401" s="6">
        <v>274</v>
      </c>
      <c r="G401" s="6">
        <v>274000</v>
      </c>
      <c r="H401" s="7" t="s">
        <v>399</v>
      </c>
      <c r="I401" s="6" t="s">
        <v>153</v>
      </c>
      <c r="O401" s="6">
        <v>14</v>
      </c>
      <c r="P401" s="13" t="str">
        <f t="shared" si="6"/>
        <v>CORDOBA</v>
      </c>
      <c r="Q401" s="6">
        <v>382</v>
      </c>
      <c r="R401" s="13" t="s">
        <v>5658</v>
      </c>
      <c r="Y401" t="str">
        <f>Tabla4[[#This Row],[Muni_Desc]]&amp;Tabla4[[#This Row],[Columna1]]</f>
        <v>TOSNOCORDOBA</v>
      </c>
      <c r="Z401">
        <v>539</v>
      </c>
      <c r="AA401" t="s">
        <v>5808</v>
      </c>
      <c r="AB401">
        <v>4</v>
      </c>
      <c r="AC401" t="s">
        <v>1222</v>
      </c>
      <c r="AD401">
        <v>14</v>
      </c>
      <c r="AE401" t="s">
        <v>1192</v>
      </c>
      <c r="AG401">
        <v>66</v>
      </c>
      <c r="AH401" t="s">
        <v>7547</v>
      </c>
      <c r="AI401" t="str">
        <f>Tabla5[[#This Row],[Provincia]]&amp;Tabla5[[#This Row],[Depto]]</f>
        <v>6656</v>
      </c>
      <c r="AJ401">
        <v>56</v>
      </c>
      <c r="AK401" t="s">
        <v>1453</v>
      </c>
      <c r="AN401">
        <v>6</v>
      </c>
      <c r="AO401">
        <v>126</v>
      </c>
      <c r="AP401">
        <v>9791</v>
      </c>
      <c r="AQ401" t="s">
        <v>1809</v>
      </c>
    </row>
    <row r="402" spans="5:43" x14ac:dyDescent="0.25">
      <c r="E402" s="6" t="s">
        <v>153</v>
      </c>
      <c r="F402" s="6">
        <v>275</v>
      </c>
      <c r="G402" s="6">
        <v>275</v>
      </c>
      <c r="H402" s="7" t="s">
        <v>400</v>
      </c>
      <c r="I402" s="6" t="s">
        <v>153</v>
      </c>
      <c r="O402" s="6">
        <v>14</v>
      </c>
      <c r="P402" s="13" t="str">
        <f t="shared" si="6"/>
        <v>CORDOBA</v>
      </c>
      <c r="Q402" s="6">
        <v>383</v>
      </c>
      <c r="R402" s="13" t="s">
        <v>5659</v>
      </c>
      <c r="Y402" t="str">
        <f>Tabla4[[#This Row],[Muni_Desc]]&amp;Tabla4[[#This Row],[Columna1]]</f>
        <v>TRANSITOCORDOBA</v>
      </c>
      <c r="Z402">
        <v>541</v>
      </c>
      <c r="AA402" t="s">
        <v>5810</v>
      </c>
      <c r="AB402">
        <v>4</v>
      </c>
      <c r="AC402" t="s">
        <v>1222</v>
      </c>
      <c r="AD402">
        <v>14</v>
      </c>
      <c r="AE402" t="s">
        <v>1192</v>
      </c>
      <c r="AG402">
        <v>66</v>
      </c>
      <c r="AH402" t="s">
        <v>7547</v>
      </c>
      <c r="AI402" t="str">
        <f>Tabla5[[#This Row],[Provincia]]&amp;Tabla5[[#This Row],[Depto]]</f>
        <v>6663</v>
      </c>
      <c r="AJ402">
        <v>63</v>
      </c>
      <c r="AK402" t="s">
        <v>1598</v>
      </c>
      <c r="AN402">
        <v>6</v>
      </c>
      <c r="AO402">
        <v>441</v>
      </c>
      <c r="AP402">
        <v>1290</v>
      </c>
      <c r="AQ402" t="s">
        <v>2130</v>
      </c>
    </row>
    <row r="403" spans="5:43" x14ac:dyDescent="0.25">
      <c r="E403" s="6" t="s">
        <v>153</v>
      </c>
      <c r="F403" s="6">
        <v>275</v>
      </c>
      <c r="G403" s="6">
        <v>275010</v>
      </c>
      <c r="H403" s="7" t="s">
        <v>401</v>
      </c>
      <c r="I403" s="6" t="s">
        <v>153</v>
      </c>
      <c r="O403" s="6">
        <v>14</v>
      </c>
      <c r="P403" s="13" t="str">
        <f t="shared" si="6"/>
        <v>CORDOBA</v>
      </c>
      <c r="Q403" s="6">
        <v>384</v>
      </c>
      <c r="R403" s="13" t="s">
        <v>5660</v>
      </c>
      <c r="Y403" t="str">
        <f>Tabla4[[#This Row],[Muni_Desc]]&amp;Tabla4[[#This Row],[Columna1]]</f>
        <v>Tres de AbrilCORDOBA</v>
      </c>
      <c r="Z403">
        <v>3039</v>
      </c>
      <c r="AA403" t="s">
        <v>5883</v>
      </c>
      <c r="AB403">
        <v>4</v>
      </c>
      <c r="AC403" t="s">
        <v>1222</v>
      </c>
      <c r="AD403">
        <v>14</v>
      </c>
      <c r="AE403" t="s">
        <v>1192</v>
      </c>
      <c r="AG403">
        <v>66</v>
      </c>
      <c r="AH403" t="s">
        <v>7547</v>
      </c>
      <c r="AI403" t="str">
        <f>Tabla5[[#This Row],[Provincia]]&amp;Tabla5[[#This Row],[Depto]]</f>
        <v>6677</v>
      </c>
      <c r="AJ403">
        <v>77</v>
      </c>
      <c r="AK403" t="s">
        <v>1599</v>
      </c>
      <c r="AN403">
        <v>6</v>
      </c>
      <c r="AO403">
        <v>770</v>
      </c>
      <c r="AP403">
        <v>9792</v>
      </c>
      <c r="AQ403" t="s">
        <v>2460</v>
      </c>
    </row>
    <row r="404" spans="5:43" x14ac:dyDescent="0.25">
      <c r="E404" s="6" t="s">
        <v>153</v>
      </c>
      <c r="F404" s="6">
        <v>275</v>
      </c>
      <c r="G404" s="6">
        <v>275020</v>
      </c>
      <c r="H404" s="7" t="s">
        <v>402</v>
      </c>
      <c r="I404" s="6" t="s">
        <v>153</v>
      </c>
      <c r="O404" s="6">
        <v>14</v>
      </c>
      <c r="P404" s="13" t="str">
        <f t="shared" si="6"/>
        <v>CORDOBA</v>
      </c>
      <c r="Q404" s="6">
        <v>518</v>
      </c>
      <c r="R404" s="13" t="s">
        <v>5787</v>
      </c>
      <c r="Y404" t="str">
        <f>Tabla4[[#This Row],[Muni_Desc]]&amp;Tabla4[[#This Row],[Columna1]]</f>
        <v>TUCLAMECORDOBA</v>
      </c>
      <c r="Z404">
        <v>542</v>
      </c>
      <c r="AA404" t="s">
        <v>5811</v>
      </c>
      <c r="AB404">
        <v>4</v>
      </c>
      <c r="AC404" t="s">
        <v>1222</v>
      </c>
      <c r="AD404">
        <v>14</v>
      </c>
      <c r="AE404" t="s">
        <v>1192</v>
      </c>
      <c r="AG404">
        <v>66</v>
      </c>
      <c r="AH404" t="s">
        <v>7547</v>
      </c>
      <c r="AI404" t="str">
        <f>Tabla5[[#This Row],[Provincia]]&amp;Tabla5[[#This Row],[Depto]]</f>
        <v>6684</v>
      </c>
      <c r="AJ404">
        <v>84</v>
      </c>
      <c r="AK404" t="s">
        <v>1600</v>
      </c>
      <c r="AN404">
        <v>50</v>
      </c>
      <c r="AO404">
        <v>119</v>
      </c>
      <c r="AP404">
        <v>9793</v>
      </c>
      <c r="AQ404" t="s">
        <v>4100</v>
      </c>
    </row>
    <row r="405" spans="5:43" x14ac:dyDescent="0.25">
      <c r="E405" s="6" t="s">
        <v>153</v>
      </c>
      <c r="F405" s="6">
        <v>275</v>
      </c>
      <c r="G405" s="6">
        <v>275091</v>
      </c>
      <c r="H405" s="7" t="s">
        <v>403</v>
      </c>
      <c r="I405" s="6" t="s">
        <v>153</v>
      </c>
      <c r="O405" s="6">
        <v>14</v>
      </c>
      <c r="P405" s="13" t="str">
        <f t="shared" si="6"/>
        <v>CORDOBA</v>
      </c>
      <c r="Q405" s="6">
        <v>385</v>
      </c>
      <c r="R405" s="13" t="s">
        <v>5661</v>
      </c>
      <c r="Y405" t="str">
        <f>Tabla4[[#This Row],[Muni_Desc]]&amp;Tabla4[[#This Row],[Columna1]]</f>
        <v>UNQUILLOCORDOBA</v>
      </c>
      <c r="Z405">
        <v>544</v>
      </c>
      <c r="AA405" t="s">
        <v>5813</v>
      </c>
      <c r="AB405">
        <v>4</v>
      </c>
      <c r="AC405" t="s">
        <v>1222</v>
      </c>
      <c r="AD405">
        <v>14</v>
      </c>
      <c r="AE405" t="s">
        <v>1192</v>
      </c>
      <c r="AG405">
        <v>66</v>
      </c>
      <c r="AH405" t="s">
        <v>7547</v>
      </c>
      <c r="AI405" t="str">
        <f>Tabla5[[#This Row],[Provincia]]&amp;Tabla5[[#This Row],[Depto]]</f>
        <v>6691</v>
      </c>
      <c r="AJ405">
        <v>91</v>
      </c>
      <c r="AK405" t="s">
        <v>1601</v>
      </c>
      <c r="AN405">
        <v>6</v>
      </c>
      <c r="AO405">
        <v>126</v>
      </c>
      <c r="AP405">
        <v>9794</v>
      </c>
      <c r="AQ405" t="s">
        <v>1810</v>
      </c>
    </row>
    <row r="406" spans="5:43" ht="22.5" x14ac:dyDescent="0.25">
      <c r="E406" s="6" t="s">
        <v>153</v>
      </c>
      <c r="F406" s="6">
        <v>275</v>
      </c>
      <c r="G406" s="6">
        <v>275092</v>
      </c>
      <c r="H406" s="7" t="s">
        <v>404</v>
      </c>
      <c r="I406" s="6" t="s">
        <v>153</v>
      </c>
      <c r="O406" s="6">
        <v>14</v>
      </c>
      <c r="P406" s="13" t="str">
        <f t="shared" si="6"/>
        <v>CORDOBA</v>
      </c>
      <c r="Q406" s="6">
        <v>386</v>
      </c>
      <c r="R406" s="13" t="s">
        <v>5662</v>
      </c>
      <c r="Y406" t="str">
        <f>Tabla4[[#This Row],[Muni_Desc]]&amp;Tabla4[[#This Row],[Columna1]]</f>
        <v>VALLE DE ANISACATECORDOBA</v>
      </c>
      <c r="Z406">
        <v>545</v>
      </c>
      <c r="AA406" t="s">
        <v>5814</v>
      </c>
      <c r="AB406">
        <v>4</v>
      </c>
      <c r="AC406" t="s">
        <v>1222</v>
      </c>
      <c r="AD406">
        <v>14</v>
      </c>
      <c r="AE406" t="s">
        <v>1192</v>
      </c>
      <c r="AG406">
        <v>66</v>
      </c>
      <c r="AH406" t="s">
        <v>7547</v>
      </c>
      <c r="AI406" t="str">
        <f>Tabla5[[#This Row],[Provincia]]&amp;Tabla5[[#This Row],[Depto]]</f>
        <v>6698</v>
      </c>
      <c r="AJ406">
        <v>98</v>
      </c>
      <c r="AK406" t="s">
        <v>1602</v>
      </c>
      <c r="AN406">
        <v>6</v>
      </c>
      <c r="AO406">
        <v>441</v>
      </c>
      <c r="AP406">
        <v>1291</v>
      </c>
      <c r="AQ406" t="s">
        <v>2131</v>
      </c>
    </row>
    <row r="407" spans="5:43" ht="22.5" x14ac:dyDescent="0.25">
      <c r="E407" s="6" t="s">
        <v>153</v>
      </c>
      <c r="F407" s="6">
        <v>275</v>
      </c>
      <c r="G407" s="6">
        <v>275099</v>
      </c>
      <c r="H407" s="7" t="s">
        <v>405</v>
      </c>
      <c r="I407" s="6" t="s">
        <v>153</v>
      </c>
      <c r="O407" s="6">
        <v>14</v>
      </c>
      <c r="P407" s="13" t="str">
        <f t="shared" si="6"/>
        <v>CORDOBA</v>
      </c>
      <c r="Q407" s="6">
        <v>2222</v>
      </c>
      <c r="R407" s="13" t="s">
        <v>5875</v>
      </c>
      <c r="Y407" t="str">
        <f>Tabla4[[#This Row],[Muni_Desc]]&amp;Tabla4[[#This Row],[Columna1]]</f>
        <v>VALLE HERMOSOCORDOBA</v>
      </c>
      <c r="Z407">
        <v>546</v>
      </c>
      <c r="AA407" t="s">
        <v>5815</v>
      </c>
      <c r="AB407">
        <v>4</v>
      </c>
      <c r="AC407" t="s">
        <v>1222</v>
      </c>
      <c r="AD407">
        <v>14</v>
      </c>
      <c r="AE407" t="s">
        <v>1192</v>
      </c>
      <c r="AG407">
        <v>66</v>
      </c>
      <c r="AH407" t="s">
        <v>7547</v>
      </c>
      <c r="AI407" t="str">
        <f>Tabla5[[#This Row],[Provincia]]&amp;Tabla5[[#This Row],[Depto]]</f>
        <v>66105</v>
      </c>
      <c r="AJ407">
        <v>105</v>
      </c>
      <c r="AK407" t="s">
        <v>1603</v>
      </c>
      <c r="AN407">
        <v>30</v>
      </c>
      <c r="AO407">
        <v>14</v>
      </c>
      <c r="AP407">
        <v>9795</v>
      </c>
      <c r="AQ407" t="s">
        <v>3496</v>
      </c>
    </row>
    <row r="408" spans="5:43" x14ac:dyDescent="0.25">
      <c r="E408" s="6" t="s">
        <v>153</v>
      </c>
      <c r="F408" s="6">
        <v>279</v>
      </c>
      <c r="G408" s="6">
        <v>279</v>
      </c>
      <c r="H408" s="7" t="s">
        <v>406</v>
      </c>
      <c r="I408" s="6" t="s">
        <v>153</v>
      </c>
      <c r="O408" s="6">
        <v>14</v>
      </c>
      <c r="P408" s="13" t="str">
        <f t="shared" si="6"/>
        <v>CORDOBA</v>
      </c>
      <c r="Q408" s="6">
        <v>387</v>
      </c>
      <c r="R408" s="13" t="s">
        <v>5663</v>
      </c>
      <c r="Y408" t="str">
        <f>Tabla4[[#This Row],[Muni_Desc]]&amp;Tabla4[[#This Row],[Columna1]]</f>
        <v>VILLA ALLENDECORDOBA</v>
      </c>
      <c r="Z408">
        <v>549</v>
      </c>
      <c r="AA408" t="s">
        <v>5818</v>
      </c>
      <c r="AB408">
        <v>4</v>
      </c>
      <c r="AC408" t="s">
        <v>1222</v>
      </c>
      <c r="AD408">
        <v>14</v>
      </c>
      <c r="AE408" t="s">
        <v>1192</v>
      </c>
      <c r="AG408">
        <v>66</v>
      </c>
      <c r="AH408" t="s">
        <v>7547</v>
      </c>
      <c r="AI408" t="str">
        <f>Tabla5[[#This Row],[Provincia]]&amp;Tabla5[[#This Row],[Depto]]</f>
        <v>66112</v>
      </c>
      <c r="AJ408">
        <v>112</v>
      </c>
      <c r="AK408" t="s">
        <v>1604</v>
      </c>
      <c r="AN408">
        <v>50</v>
      </c>
      <c r="AO408">
        <v>84</v>
      </c>
      <c r="AP408">
        <v>5935</v>
      </c>
      <c r="AQ408" t="s">
        <v>4043</v>
      </c>
    </row>
    <row r="409" spans="5:43" x14ac:dyDescent="0.25">
      <c r="E409" s="6" t="s">
        <v>153</v>
      </c>
      <c r="F409" s="6">
        <v>279</v>
      </c>
      <c r="G409" s="6">
        <v>279000</v>
      </c>
      <c r="H409" s="7" t="s">
        <v>406</v>
      </c>
      <c r="I409" s="6" t="s">
        <v>153</v>
      </c>
      <c r="O409" s="6">
        <v>14</v>
      </c>
      <c r="P409" s="13" t="str">
        <f t="shared" si="6"/>
        <v>CORDOBA</v>
      </c>
      <c r="Q409" s="6">
        <v>388</v>
      </c>
      <c r="R409" s="13" t="s">
        <v>5664</v>
      </c>
      <c r="Y409" t="str">
        <f>Tabla4[[#This Row],[Muni_Desc]]&amp;Tabla4[[#This Row],[Columna1]]</f>
        <v>VILLA AMANCAYCORDOBA</v>
      </c>
      <c r="Z409">
        <v>550</v>
      </c>
      <c r="AA409" t="s">
        <v>5819</v>
      </c>
      <c r="AB409">
        <v>4</v>
      </c>
      <c r="AC409" t="s">
        <v>1222</v>
      </c>
      <c r="AD409">
        <v>14</v>
      </c>
      <c r="AE409" t="s">
        <v>1192</v>
      </c>
      <c r="AG409">
        <v>66</v>
      </c>
      <c r="AH409" t="s">
        <v>7547</v>
      </c>
      <c r="AI409" t="str">
        <f>Tabla5[[#This Row],[Provincia]]&amp;Tabla5[[#This Row],[Depto]]</f>
        <v>66119</v>
      </c>
      <c r="AJ409">
        <v>119</v>
      </c>
      <c r="AK409" t="s">
        <v>1605</v>
      </c>
      <c r="AN409">
        <v>90</v>
      </c>
      <c r="AO409">
        <v>105</v>
      </c>
      <c r="AP409">
        <v>9733</v>
      </c>
      <c r="AQ409" t="s">
        <v>5260</v>
      </c>
    </row>
    <row r="410" spans="5:43" x14ac:dyDescent="0.25">
      <c r="E410" s="6" t="s">
        <v>153</v>
      </c>
      <c r="F410" s="6">
        <v>281</v>
      </c>
      <c r="G410" s="6">
        <v>281</v>
      </c>
      <c r="H410" s="7" t="s">
        <v>407</v>
      </c>
      <c r="I410" s="6" t="s">
        <v>153</v>
      </c>
      <c r="O410" s="6">
        <v>14</v>
      </c>
      <c r="P410" s="13" t="str">
        <f t="shared" si="6"/>
        <v>CORDOBA</v>
      </c>
      <c r="Q410" s="6">
        <v>390</v>
      </c>
      <c r="R410" s="13" t="s">
        <v>5666</v>
      </c>
      <c r="Y410" t="str">
        <f>Tabla4[[#This Row],[Muni_Desc]]&amp;Tabla4[[#This Row],[Columna1]]</f>
        <v>VILLA ASCASUBICORDOBA</v>
      </c>
      <c r="Z410">
        <v>551</v>
      </c>
      <c r="AA410" t="s">
        <v>5820</v>
      </c>
      <c r="AB410">
        <v>4</v>
      </c>
      <c r="AC410" t="s">
        <v>1222</v>
      </c>
      <c r="AD410">
        <v>14</v>
      </c>
      <c r="AE410" t="s">
        <v>1192</v>
      </c>
      <c r="AG410">
        <v>66</v>
      </c>
      <c r="AH410" t="s">
        <v>7547</v>
      </c>
      <c r="AI410" t="str">
        <f>Tabla5[[#This Row],[Provincia]]&amp;Tabla5[[#This Row],[Depto]]</f>
        <v>66126</v>
      </c>
      <c r="AJ410">
        <v>126</v>
      </c>
      <c r="AK410" t="s">
        <v>1606</v>
      </c>
      <c r="AN410">
        <v>50</v>
      </c>
      <c r="AO410">
        <v>98</v>
      </c>
      <c r="AP410">
        <v>5965</v>
      </c>
      <c r="AQ410" t="s">
        <v>4066</v>
      </c>
    </row>
    <row r="411" spans="5:43" ht="22.5" x14ac:dyDescent="0.25">
      <c r="E411" s="6" t="s">
        <v>153</v>
      </c>
      <c r="F411" s="6">
        <v>281</v>
      </c>
      <c r="G411" s="6">
        <v>281100</v>
      </c>
      <c r="H411" s="7" t="s">
        <v>408</v>
      </c>
      <c r="I411" s="6" t="s">
        <v>153</v>
      </c>
      <c r="O411" s="6">
        <v>14</v>
      </c>
      <c r="P411" s="13" t="str">
        <f t="shared" si="6"/>
        <v>CORDOBA</v>
      </c>
      <c r="Q411" s="6">
        <v>389</v>
      </c>
      <c r="R411" s="13" t="s">
        <v>5665</v>
      </c>
      <c r="Y411" t="str">
        <f>Tabla4[[#This Row],[Muni_Desc]]&amp;Tabla4[[#This Row],[Columna1]]</f>
        <v>VILLA CANDELARIA NORTECORDOBA</v>
      </c>
      <c r="Z411">
        <v>552</v>
      </c>
      <c r="AA411" t="s">
        <v>5821</v>
      </c>
      <c r="AB411">
        <v>4</v>
      </c>
      <c r="AC411" t="s">
        <v>1222</v>
      </c>
      <c r="AD411">
        <v>14</v>
      </c>
      <c r="AE411" t="s">
        <v>1192</v>
      </c>
      <c r="AG411">
        <v>66</v>
      </c>
      <c r="AH411" t="s">
        <v>7547</v>
      </c>
      <c r="AI411" t="str">
        <f>Tabla5[[#This Row],[Provincia]]&amp;Tabla5[[#This Row],[Depto]]</f>
        <v>66133</v>
      </c>
      <c r="AJ411">
        <v>133</v>
      </c>
      <c r="AK411" t="s">
        <v>1607</v>
      </c>
      <c r="AN411">
        <v>6</v>
      </c>
      <c r="AO411">
        <v>644</v>
      </c>
      <c r="AP411">
        <v>1572</v>
      </c>
      <c r="AQ411" t="s">
        <v>2339</v>
      </c>
    </row>
    <row r="412" spans="5:43" x14ac:dyDescent="0.25">
      <c r="E412" s="6" t="s">
        <v>153</v>
      </c>
      <c r="F412" s="6">
        <v>281</v>
      </c>
      <c r="G412" s="6">
        <v>281201</v>
      </c>
      <c r="H412" s="7" t="s">
        <v>409</v>
      </c>
      <c r="I412" s="6" t="s">
        <v>153</v>
      </c>
      <c r="O412" s="6">
        <v>14</v>
      </c>
      <c r="P412" s="13" t="str">
        <f t="shared" si="6"/>
        <v>CORDOBA</v>
      </c>
      <c r="Q412" s="6">
        <v>391</v>
      </c>
      <c r="R412" s="13" t="s">
        <v>5667</v>
      </c>
      <c r="Y412" t="str">
        <f>Tabla4[[#This Row],[Muni_Desc]]&amp;Tabla4[[#This Row],[Columna1]]</f>
        <v>VILLA CARLOS PAZCORDOBA</v>
      </c>
      <c r="Z412">
        <v>553</v>
      </c>
      <c r="AA412" t="s">
        <v>5822</v>
      </c>
      <c r="AB412">
        <v>4</v>
      </c>
      <c r="AC412" t="s">
        <v>1222</v>
      </c>
      <c r="AD412">
        <v>14</v>
      </c>
      <c r="AE412" t="s">
        <v>1192</v>
      </c>
      <c r="AG412">
        <v>66</v>
      </c>
      <c r="AH412" t="s">
        <v>7547</v>
      </c>
      <c r="AI412" t="str">
        <f>Tabla5[[#This Row],[Provincia]]&amp;Tabla5[[#This Row],[Depto]]</f>
        <v>66140</v>
      </c>
      <c r="AJ412">
        <v>140</v>
      </c>
      <c r="AK412" t="s">
        <v>1608</v>
      </c>
      <c r="AN412">
        <v>6</v>
      </c>
      <c r="AO412">
        <v>126</v>
      </c>
      <c r="AP412">
        <v>834</v>
      </c>
      <c r="AQ412" t="s">
        <v>1804</v>
      </c>
    </row>
    <row r="413" spans="5:43" x14ac:dyDescent="0.25">
      <c r="E413" s="6" t="s">
        <v>153</v>
      </c>
      <c r="F413" s="6">
        <v>281</v>
      </c>
      <c r="G413" s="6">
        <v>281301</v>
      </c>
      <c r="H413" s="7" t="s">
        <v>410</v>
      </c>
      <c r="I413" s="6" t="s">
        <v>153</v>
      </c>
      <c r="O413" s="6">
        <v>14</v>
      </c>
      <c r="P413" s="13" t="str">
        <f t="shared" si="6"/>
        <v>CORDOBA</v>
      </c>
      <c r="Q413" s="6">
        <v>392</v>
      </c>
      <c r="R413" s="13" t="s">
        <v>5668</v>
      </c>
      <c r="Y413" t="str">
        <f>Tabla4[[#This Row],[Muni_Desc]]&amp;Tabla4[[#This Row],[Columna1]]</f>
        <v>VILLA CERRO AZULCORDOBA</v>
      </c>
      <c r="Z413">
        <v>554</v>
      </c>
      <c r="AA413" t="s">
        <v>5823</v>
      </c>
      <c r="AB413">
        <v>4</v>
      </c>
      <c r="AC413" t="s">
        <v>1222</v>
      </c>
      <c r="AD413">
        <v>14</v>
      </c>
      <c r="AE413" t="s">
        <v>1192</v>
      </c>
      <c r="AG413">
        <v>66</v>
      </c>
      <c r="AH413" t="s">
        <v>7547</v>
      </c>
      <c r="AI413" t="str">
        <f>Tabla5[[#This Row],[Provincia]]&amp;Tabla5[[#This Row],[Depto]]</f>
        <v>66147</v>
      </c>
      <c r="AJ413">
        <v>147</v>
      </c>
      <c r="AK413" t="s">
        <v>1358</v>
      </c>
      <c r="AN413">
        <v>50</v>
      </c>
      <c r="AO413">
        <v>77</v>
      </c>
      <c r="AP413">
        <v>9796</v>
      </c>
      <c r="AQ413" t="s">
        <v>4041</v>
      </c>
    </row>
    <row r="414" spans="5:43" ht="22.5" x14ac:dyDescent="0.25">
      <c r="E414" s="6" t="s">
        <v>153</v>
      </c>
      <c r="F414" s="6">
        <v>281</v>
      </c>
      <c r="G414" s="6">
        <v>281400</v>
      </c>
      <c r="H414" s="7" t="s">
        <v>411</v>
      </c>
      <c r="I414" s="6" t="s">
        <v>153</v>
      </c>
      <c r="O414" s="6">
        <v>14</v>
      </c>
      <c r="P414" s="13" t="str">
        <f t="shared" si="6"/>
        <v>CORDOBA</v>
      </c>
      <c r="Q414" s="6">
        <v>393</v>
      </c>
      <c r="R414" s="13" t="s">
        <v>5669</v>
      </c>
      <c r="Y414" t="str">
        <f>Tabla4[[#This Row],[Muni_Desc]]&amp;Tabla4[[#This Row],[Columna1]]</f>
        <v>VILLA CIUDAD DE AMERICACORDOBA</v>
      </c>
      <c r="Z414">
        <v>555</v>
      </c>
      <c r="AA414" t="s">
        <v>5824</v>
      </c>
      <c r="AB414">
        <v>4</v>
      </c>
      <c r="AC414" t="s">
        <v>1222</v>
      </c>
      <c r="AD414">
        <v>14</v>
      </c>
      <c r="AE414" t="s">
        <v>1192</v>
      </c>
      <c r="AG414">
        <v>66</v>
      </c>
      <c r="AH414" t="s">
        <v>7547</v>
      </c>
      <c r="AI414" t="str">
        <f>Tabla5[[#This Row],[Provincia]]&amp;Tabla5[[#This Row],[Depto]]</f>
        <v>66154</v>
      </c>
      <c r="AJ414">
        <v>154</v>
      </c>
      <c r="AK414" t="s">
        <v>1609</v>
      </c>
      <c r="AN414">
        <v>6</v>
      </c>
      <c r="AO414">
        <v>364</v>
      </c>
      <c r="AP414">
        <v>1133</v>
      </c>
      <c r="AQ414" t="s">
        <v>1998</v>
      </c>
    </row>
    <row r="415" spans="5:43" x14ac:dyDescent="0.25">
      <c r="E415" s="6" t="s">
        <v>153</v>
      </c>
      <c r="F415" s="6">
        <v>281</v>
      </c>
      <c r="G415" s="6">
        <v>281500</v>
      </c>
      <c r="H415" s="7" t="s">
        <v>412</v>
      </c>
      <c r="I415" s="6" t="s">
        <v>153</v>
      </c>
      <c r="O415" s="6">
        <v>14</v>
      </c>
      <c r="P415" s="13" t="str">
        <f t="shared" si="6"/>
        <v>CORDOBA</v>
      </c>
      <c r="Q415" s="6">
        <v>2229</v>
      </c>
      <c r="R415" s="13" t="s">
        <v>5876</v>
      </c>
      <c r="Y415" t="str">
        <f>Tabla4[[#This Row],[Muni_Desc]]&amp;Tabla4[[#This Row],[Columna1]]</f>
        <v>VILLA CIUDAD PARQUE LOS REARTESCORDOBA</v>
      </c>
      <c r="Z415">
        <v>556</v>
      </c>
      <c r="AA415" t="s">
        <v>5825</v>
      </c>
      <c r="AB415">
        <v>4</v>
      </c>
      <c r="AC415" t="s">
        <v>1222</v>
      </c>
      <c r="AD415">
        <v>14</v>
      </c>
      <c r="AE415" t="s">
        <v>1192</v>
      </c>
      <c r="AG415">
        <v>66</v>
      </c>
      <c r="AH415" t="s">
        <v>7547</v>
      </c>
      <c r="AI415" t="str">
        <f>Tabla5[[#This Row],[Provincia]]&amp;Tabla5[[#This Row],[Depto]]</f>
        <v>66161</v>
      </c>
      <c r="AJ415">
        <v>161</v>
      </c>
      <c r="AK415" t="s">
        <v>1610</v>
      </c>
      <c r="AN415">
        <v>50</v>
      </c>
      <c r="AO415">
        <v>28</v>
      </c>
      <c r="AP415">
        <v>9797</v>
      </c>
      <c r="AQ415" t="s">
        <v>3964</v>
      </c>
    </row>
    <row r="416" spans="5:43" ht="22.5" x14ac:dyDescent="0.25">
      <c r="E416" s="6" t="s">
        <v>153</v>
      </c>
      <c r="F416" s="6">
        <v>281</v>
      </c>
      <c r="G416" s="6">
        <v>281600</v>
      </c>
      <c r="H416" s="7" t="s">
        <v>413</v>
      </c>
      <c r="I416" s="6" t="s">
        <v>153</v>
      </c>
      <c r="O416" s="6">
        <v>14</v>
      </c>
      <c r="P416" s="13" t="str">
        <f t="shared" si="6"/>
        <v>CORDOBA</v>
      </c>
      <c r="Q416" s="6">
        <v>394</v>
      </c>
      <c r="R416" s="13" t="s">
        <v>5670</v>
      </c>
      <c r="Y416" t="str">
        <f>Tabla4[[#This Row],[Muni_Desc]]&amp;Tabla4[[#This Row],[Columna1]]</f>
        <v>VILLA CONCEPCION DEL TIOCORDOBA</v>
      </c>
      <c r="Z416">
        <v>557</v>
      </c>
      <c r="AA416" t="s">
        <v>5826</v>
      </c>
      <c r="AB416">
        <v>4</v>
      </c>
      <c r="AC416" t="s">
        <v>1222</v>
      </c>
      <c r="AD416">
        <v>14</v>
      </c>
      <c r="AE416" t="s">
        <v>1192</v>
      </c>
      <c r="AG416">
        <v>66</v>
      </c>
      <c r="AH416" t="s">
        <v>7547</v>
      </c>
      <c r="AI416" t="str">
        <f>Tabla5[[#This Row],[Provincia]]&amp;Tabla5[[#This Row],[Depto]]</f>
        <v>66168</v>
      </c>
      <c r="AJ416">
        <v>168</v>
      </c>
      <c r="AK416" t="s">
        <v>1557</v>
      </c>
      <c r="AN416">
        <v>6</v>
      </c>
      <c r="AO416">
        <v>266</v>
      </c>
      <c r="AP416">
        <v>9798</v>
      </c>
      <c r="AQ416" t="s">
        <v>1940</v>
      </c>
    </row>
    <row r="417" spans="5:43" x14ac:dyDescent="0.25">
      <c r="E417" s="6" t="s">
        <v>153</v>
      </c>
      <c r="F417" s="6">
        <v>281</v>
      </c>
      <c r="G417" s="6">
        <v>281700</v>
      </c>
      <c r="H417" s="7" t="s">
        <v>414</v>
      </c>
      <c r="I417" s="6" t="s">
        <v>153</v>
      </c>
      <c r="O417" s="6">
        <v>14</v>
      </c>
      <c r="P417" s="13" t="str">
        <f t="shared" si="6"/>
        <v>CORDOBA</v>
      </c>
      <c r="Q417" s="6">
        <v>395</v>
      </c>
      <c r="R417" s="13" t="s">
        <v>5671</v>
      </c>
      <c r="Y417" t="str">
        <f>Tabla4[[#This Row],[Muni_Desc]]&amp;Tabla4[[#This Row],[Columna1]]</f>
        <v>VILLA CURA BROCHEROCORDOBA</v>
      </c>
      <c r="Z417">
        <v>558</v>
      </c>
      <c r="AA417" t="s">
        <v>5827</v>
      </c>
      <c r="AB417">
        <v>4</v>
      </c>
      <c r="AC417" t="s">
        <v>1222</v>
      </c>
      <c r="AD417">
        <v>14</v>
      </c>
      <c r="AE417" t="s">
        <v>1192</v>
      </c>
      <c r="AG417">
        <v>66</v>
      </c>
      <c r="AH417" t="s">
        <v>7547</v>
      </c>
      <c r="AI417" t="str">
        <f>Tabla5[[#This Row],[Provincia]]&amp;Tabla5[[#This Row],[Depto]]</f>
        <v>66175</v>
      </c>
      <c r="AJ417">
        <v>175</v>
      </c>
      <c r="AK417" t="s">
        <v>1611</v>
      </c>
      <c r="AN417">
        <v>90</v>
      </c>
      <c r="AO417">
        <v>105</v>
      </c>
      <c r="AP417">
        <v>9734</v>
      </c>
      <c r="AQ417" t="s">
        <v>5261</v>
      </c>
    </row>
    <row r="418" spans="5:43" ht="22.5" x14ac:dyDescent="0.25">
      <c r="E418" s="6" t="s">
        <v>153</v>
      </c>
      <c r="F418" s="6">
        <v>281</v>
      </c>
      <c r="G418" s="6">
        <v>281900</v>
      </c>
      <c r="H418" s="7" t="s">
        <v>415</v>
      </c>
      <c r="I418" s="6" t="s">
        <v>153</v>
      </c>
      <c r="O418" s="6">
        <v>14</v>
      </c>
      <c r="P418" s="13" t="str">
        <f t="shared" si="6"/>
        <v>CORDOBA</v>
      </c>
      <c r="Q418" s="6">
        <v>396</v>
      </c>
      <c r="R418" s="13" t="s">
        <v>5672</v>
      </c>
      <c r="Y418" t="str">
        <f>Tabla4[[#This Row],[Muni_Desc]]&amp;Tabla4[[#This Row],[Columna1]]</f>
        <v>VILLA DE LAS ROSASCORDOBA</v>
      </c>
      <c r="Z418">
        <v>559</v>
      </c>
      <c r="AA418" t="s">
        <v>5828</v>
      </c>
      <c r="AB418">
        <v>4</v>
      </c>
      <c r="AC418" t="s">
        <v>1222</v>
      </c>
      <c r="AD418">
        <v>14</v>
      </c>
      <c r="AE418" t="s">
        <v>1192</v>
      </c>
      <c r="AG418">
        <v>70</v>
      </c>
      <c r="AH418" t="s">
        <v>7548</v>
      </c>
      <c r="AI418" t="str">
        <f>Tabla5[[#This Row],[Provincia]]&amp;Tabla5[[#This Row],[Depto]]</f>
        <v>707</v>
      </c>
      <c r="AJ418">
        <v>7</v>
      </c>
      <c r="AK418" t="s">
        <v>1612</v>
      </c>
      <c r="AN418">
        <v>6</v>
      </c>
      <c r="AO418">
        <v>168</v>
      </c>
      <c r="AP418">
        <v>844</v>
      </c>
      <c r="AQ418" t="s">
        <v>1836</v>
      </c>
    </row>
    <row r="419" spans="5:43" x14ac:dyDescent="0.25">
      <c r="E419" s="6" t="s">
        <v>153</v>
      </c>
      <c r="F419" s="6">
        <v>282</v>
      </c>
      <c r="G419" s="6">
        <v>282</v>
      </c>
      <c r="H419" s="7" t="s">
        <v>416</v>
      </c>
      <c r="I419" s="6" t="s">
        <v>153</v>
      </c>
      <c r="O419" s="6">
        <v>14</v>
      </c>
      <c r="P419" s="13" t="str">
        <f t="shared" si="6"/>
        <v>CORDOBA</v>
      </c>
      <c r="Q419" s="6">
        <v>397</v>
      </c>
      <c r="R419" s="13" t="s">
        <v>5673</v>
      </c>
      <c r="Y419" t="str">
        <f>Tabla4[[#This Row],[Muni_Desc]]&amp;Tabla4[[#This Row],[Columna1]]</f>
        <v>VILLA DE MARIACORDOBA</v>
      </c>
      <c r="Z419">
        <v>560</v>
      </c>
      <c r="AA419" t="s">
        <v>5829</v>
      </c>
      <c r="AB419">
        <v>4</v>
      </c>
      <c r="AC419" t="s">
        <v>1222</v>
      </c>
      <c r="AD419">
        <v>14</v>
      </c>
      <c r="AE419" t="s">
        <v>1192</v>
      </c>
      <c r="AG419">
        <v>70</v>
      </c>
      <c r="AH419" t="s">
        <v>7548</v>
      </c>
      <c r="AI419" t="str">
        <f>Tabla5[[#This Row],[Provincia]]&amp;Tabla5[[#This Row],[Depto]]</f>
        <v>7014</v>
      </c>
      <c r="AJ419">
        <v>14</v>
      </c>
      <c r="AK419" t="s">
        <v>1613</v>
      </c>
      <c r="AN419">
        <v>6</v>
      </c>
      <c r="AO419">
        <v>364</v>
      </c>
      <c r="AP419">
        <v>9799</v>
      </c>
      <c r="AQ419" t="s">
        <v>2006</v>
      </c>
    </row>
    <row r="420" spans="5:43" x14ac:dyDescent="0.25">
      <c r="E420" s="6" t="s">
        <v>153</v>
      </c>
      <c r="F420" s="6">
        <v>282</v>
      </c>
      <c r="G420" s="6">
        <v>282110</v>
      </c>
      <c r="H420" s="7" t="s">
        <v>417</v>
      </c>
      <c r="I420" s="6" t="s">
        <v>153</v>
      </c>
      <c r="O420" s="6">
        <v>14</v>
      </c>
      <c r="P420" s="13" t="str">
        <f t="shared" si="6"/>
        <v>CORDOBA</v>
      </c>
      <c r="Q420" s="6">
        <v>398</v>
      </c>
      <c r="R420" s="13" t="s">
        <v>5674</v>
      </c>
      <c r="Y420" t="str">
        <f>Tabla4[[#This Row],[Muni_Desc]]&amp;Tabla4[[#This Row],[Columna1]]</f>
        <v>VILLA DE POCHOCORDOBA</v>
      </c>
      <c r="Z420">
        <v>561</v>
      </c>
      <c r="AA420" t="s">
        <v>5830</v>
      </c>
      <c r="AB420">
        <v>4</v>
      </c>
      <c r="AC420" t="s">
        <v>1222</v>
      </c>
      <c r="AD420">
        <v>14</v>
      </c>
      <c r="AE420" t="s">
        <v>1192</v>
      </c>
      <c r="AG420">
        <v>70</v>
      </c>
      <c r="AH420" t="s">
        <v>7548</v>
      </c>
      <c r="AI420" t="str">
        <f>Tabla5[[#This Row],[Provincia]]&amp;Tabla5[[#This Row],[Depto]]</f>
        <v>7021</v>
      </c>
      <c r="AJ420">
        <v>21</v>
      </c>
      <c r="AK420" t="s">
        <v>1614</v>
      </c>
      <c r="AN420">
        <v>90</v>
      </c>
      <c r="AO420">
        <v>105</v>
      </c>
      <c r="AP420">
        <v>9735</v>
      </c>
      <c r="AQ420" t="s">
        <v>5262</v>
      </c>
    </row>
    <row r="421" spans="5:43" x14ac:dyDescent="0.25">
      <c r="E421" s="6" t="s">
        <v>153</v>
      </c>
      <c r="F421" s="6">
        <v>282</v>
      </c>
      <c r="G421" s="6">
        <v>282120</v>
      </c>
      <c r="H421" s="7" t="s">
        <v>418</v>
      </c>
      <c r="I421" s="6" t="s">
        <v>153</v>
      </c>
      <c r="O421" s="6">
        <v>14</v>
      </c>
      <c r="P421" s="13" t="str">
        <f t="shared" si="6"/>
        <v>CORDOBA</v>
      </c>
      <c r="Q421" s="6">
        <v>399</v>
      </c>
      <c r="R421" s="13" t="s">
        <v>5675</v>
      </c>
      <c r="Y421" t="str">
        <f>Tabla4[[#This Row],[Muni_Desc]]&amp;Tabla4[[#This Row],[Columna1]]</f>
        <v>VILLA DE SOTOCORDOBA</v>
      </c>
      <c r="Z421">
        <v>562</v>
      </c>
      <c r="AA421" t="s">
        <v>5831</v>
      </c>
      <c r="AB421">
        <v>4</v>
      </c>
      <c r="AC421" t="s">
        <v>1222</v>
      </c>
      <c r="AD421">
        <v>14</v>
      </c>
      <c r="AE421" t="s">
        <v>1192</v>
      </c>
      <c r="AG421">
        <v>70</v>
      </c>
      <c r="AH421" t="s">
        <v>7548</v>
      </c>
      <c r="AI421" t="str">
        <f>Tabla5[[#This Row],[Provincia]]&amp;Tabla5[[#This Row],[Depto]]</f>
        <v>7028</v>
      </c>
      <c r="AJ421">
        <v>28</v>
      </c>
      <c r="AK421" t="s">
        <v>1396</v>
      </c>
      <c r="AN421">
        <v>50</v>
      </c>
      <c r="AO421">
        <v>28</v>
      </c>
      <c r="AP421">
        <v>9800</v>
      </c>
      <c r="AQ421" t="s">
        <v>3965</v>
      </c>
    </row>
    <row r="422" spans="5:43" x14ac:dyDescent="0.25">
      <c r="E422" s="6" t="s">
        <v>153</v>
      </c>
      <c r="F422" s="6">
        <v>282</v>
      </c>
      <c r="G422" s="6">
        <v>282130</v>
      </c>
      <c r="H422" s="7" t="s">
        <v>419</v>
      </c>
      <c r="I422" s="6" t="s">
        <v>153</v>
      </c>
      <c r="O422" s="6">
        <v>14</v>
      </c>
      <c r="P422" s="13" t="str">
        <f t="shared" si="6"/>
        <v>CORDOBA</v>
      </c>
      <c r="Q422" s="6">
        <v>400</v>
      </c>
      <c r="R422" s="13" t="s">
        <v>5676</v>
      </c>
      <c r="Y422" t="str">
        <f>Tabla4[[#This Row],[Muni_Desc]]&amp;Tabla4[[#This Row],[Columna1]]</f>
        <v>VILLA DEL DIQUECORDOBA</v>
      </c>
      <c r="Z422">
        <v>563</v>
      </c>
      <c r="AA422" t="s">
        <v>5832</v>
      </c>
      <c r="AB422">
        <v>4</v>
      </c>
      <c r="AC422" t="s">
        <v>1222</v>
      </c>
      <c r="AD422">
        <v>14</v>
      </c>
      <c r="AE422" t="s">
        <v>1192</v>
      </c>
      <c r="AG422">
        <v>70</v>
      </c>
      <c r="AH422" t="s">
        <v>7548</v>
      </c>
      <c r="AI422" t="str">
        <f>Tabla5[[#This Row],[Provincia]]&amp;Tabla5[[#This Row],[Depto]]</f>
        <v>7035</v>
      </c>
      <c r="AJ422">
        <v>35</v>
      </c>
      <c r="AK422" t="s">
        <v>1615</v>
      </c>
      <c r="AN422">
        <v>50</v>
      </c>
      <c r="AO422">
        <v>70</v>
      </c>
      <c r="AP422">
        <v>9801</v>
      </c>
      <c r="AQ422" t="s">
        <v>4033</v>
      </c>
    </row>
    <row r="423" spans="5:43" x14ac:dyDescent="0.25">
      <c r="E423" s="6" t="s">
        <v>153</v>
      </c>
      <c r="F423" s="6">
        <v>282</v>
      </c>
      <c r="G423" s="6">
        <v>282200</v>
      </c>
      <c r="H423" s="7" t="s">
        <v>420</v>
      </c>
      <c r="I423" s="6" t="s">
        <v>153</v>
      </c>
      <c r="O423" s="6">
        <v>14</v>
      </c>
      <c r="P423" s="13" t="str">
        <f t="shared" si="6"/>
        <v>CORDOBA</v>
      </c>
      <c r="Q423" s="6">
        <v>401</v>
      </c>
      <c r="R423" s="13" t="s">
        <v>5677</v>
      </c>
      <c r="Y423" t="str">
        <f>Tabla4[[#This Row],[Muni_Desc]]&amp;Tabla4[[#This Row],[Columna1]]</f>
        <v>VILLA DEL PRADOCORDOBA</v>
      </c>
      <c r="Z423">
        <v>564</v>
      </c>
      <c r="AA423" t="s">
        <v>5833</v>
      </c>
      <c r="AB423">
        <v>4</v>
      </c>
      <c r="AC423" t="s">
        <v>1222</v>
      </c>
      <c r="AD423">
        <v>14</v>
      </c>
      <c r="AE423" t="s">
        <v>1192</v>
      </c>
      <c r="AG423">
        <v>70</v>
      </c>
      <c r="AH423" t="s">
        <v>7548</v>
      </c>
      <c r="AI423" t="str">
        <f>Tabla5[[#This Row],[Provincia]]&amp;Tabla5[[#This Row],[Depto]]</f>
        <v>7042</v>
      </c>
      <c r="AJ423">
        <v>42</v>
      </c>
      <c r="AK423" t="s">
        <v>1616</v>
      </c>
      <c r="AN423">
        <v>14</v>
      </c>
      <c r="AO423">
        <v>126</v>
      </c>
      <c r="AP423">
        <v>3223</v>
      </c>
      <c r="AQ423" t="s">
        <v>3074</v>
      </c>
    </row>
    <row r="424" spans="5:43" x14ac:dyDescent="0.25">
      <c r="E424" s="6" t="s">
        <v>153</v>
      </c>
      <c r="F424" s="6">
        <v>282</v>
      </c>
      <c r="G424" s="6">
        <v>282300</v>
      </c>
      <c r="H424" s="7" t="s">
        <v>421</v>
      </c>
      <c r="I424" s="6" t="s">
        <v>153</v>
      </c>
      <c r="O424" s="6">
        <v>14</v>
      </c>
      <c r="P424" s="13" t="str">
        <f t="shared" si="6"/>
        <v>CORDOBA</v>
      </c>
      <c r="Q424" s="6">
        <v>402</v>
      </c>
      <c r="R424" s="13" t="s">
        <v>5678</v>
      </c>
      <c r="Y424" t="str">
        <f>Tabla4[[#This Row],[Muni_Desc]]&amp;Tabla4[[#This Row],[Columna1]]</f>
        <v>VILLA DEL ROSARIOCORDOBA</v>
      </c>
      <c r="Z424">
        <v>565</v>
      </c>
      <c r="AA424" t="s">
        <v>5834</v>
      </c>
      <c r="AB424">
        <v>4</v>
      </c>
      <c r="AC424" t="s">
        <v>1222</v>
      </c>
      <c r="AD424">
        <v>14</v>
      </c>
      <c r="AE424" t="s">
        <v>1192</v>
      </c>
      <c r="AG424">
        <v>70</v>
      </c>
      <c r="AH424" t="s">
        <v>7548</v>
      </c>
      <c r="AI424" t="str">
        <f>Tabla5[[#This Row],[Provincia]]&amp;Tabla5[[#This Row],[Depto]]</f>
        <v>7049</v>
      </c>
      <c r="AJ424">
        <v>49</v>
      </c>
      <c r="AK424" t="s">
        <v>1617</v>
      </c>
      <c r="AN424">
        <v>26</v>
      </c>
      <c r="AO424">
        <v>21</v>
      </c>
      <c r="AP424">
        <v>9802</v>
      </c>
      <c r="AQ424" t="s">
        <v>3410</v>
      </c>
    </row>
    <row r="425" spans="5:43" ht="33.75" x14ac:dyDescent="0.25">
      <c r="E425" s="6" t="s">
        <v>153</v>
      </c>
      <c r="F425" s="6">
        <v>282</v>
      </c>
      <c r="G425" s="6">
        <v>282400</v>
      </c>
      <c r="H425" s="7" t="s">
        <v>422</v>
      </c>
      <c r="I425" s="6" t="s">
        <v>153</v>
      </c>
      <c r="O425" s="6">
        <v>14</v>
      </c>
      <c r="P425" s="13" t="str">
        <f t="shared" si="6"/>
        <v>CORDOBA</v>
      </c>
      <c r="Q425" s="6">
        <v>403</v>
      </c>
      <c r="R425" s="13" t="s">
        <v>5679</v>
      </c>
      <c r="Y425" t="str">
        <f>Tabla4[[#This Row],[Muni_Desc]]&amp;Tabla4[[#This Row],[Columna1]]</f>
        <v>VILLA DEL TOTORALCORDOBA</v>
      </c>
      <c r="Z425">
        <v>566</v>
      </c>
      <c r="AA425" t="s">
        <v>5835</v>
      </c>
      <c r="AB425">
        <v>4</v>
      </c>
      <c r="AC425" t="s">
        <v>1222</v>
      </c>
      <c r="AD425">
        <v>14</v>
      </c>
      <c r="AE425" t="s">
        <v>1192</v>
      </c>
      <c r="AG425">
        <v>70</v>
      </c>
      <c r="AH425" t="s">
        <v>7548</v>
      </c>
      <c r="AI425" t="str">
        <f>Tabla5[[#This Row],[Provincia]]&amp;Tabla5[[#This Row],[Depto]]</f>
        <v>7056</v>
      </c>
      <c r="AJ425">
        <v>56</v>
      </c>
      <c r="AK425" t="s">
        <v>1618</v>
      </c>
      <c r="AN425">
        <v>38</v>
      </c>
      <c r="AO425">
        <v>21</v>
      </c>
      <c r="AP425">
        <v>5021</v>
      </c>
      <c r="AQ425" t="s">
        <v>3691</v>
      </c>
    </row>
    <row r="426" spans="5:43" x14ac:dyDescent="0.25">
      <c r="E426" s="6" t="s">
        <v>153</v>
      </c>
      <c r="F426" s="6">
        <v>282</v>
      </c>
      <c r="G426" s="6">
        <v>282500</v>
      </c>
      <c r="H426" s="7" t="s">
        <v>423</v>
      </c>
      <c r="I426" s="6" t="s">
        <v>153</v>
      </c>
      <c r="O426" s="6">
        <v>14</v>
      </c>
      <c r="P426" s="13" t="str">
        <f t="shared" si="6"/>
        <v>CORDOBA</v>
      </c>
      <c r="Q426" s="6">
        <v>404</v>
      </c>
      <c r="R426" s="13" t="s">
        <v>5680</v>
      </c>
      <c r="Y426" t="str">
        <f>Tabla4[[#This Row],[Muni_Desc]]&amp;Tabla4[[#This Row],[Columna1]]</f>
        <v>VILLA DOLORESCORDOBA</v>
      </c>
      <c r="Z426">
        <v>567</v>
      </c>
      <c r="AA426" t="s">
        <v>5836</v>
      </c>
      <c r="AB426">
        <v>4</v>
      </c>
      <c r="AC426" t="s">
        <v>1222</v>
      </c>
      <c r="AD426">
        <v>14</v>
      </c>
      <c r="AE426" t="s">
        <v>1192</v>
      </c>
      <c r="AG426">
        <v>70</v>
      </c>
      <c r="AH426" t="s">
        <v>7548</v>
      </c>
      <c r="AI426" t="str">
        <f>Tabla5[[#This Row],[Provincia]]&amp;Tabla5[[#This Row],[Depto]]</f>
        <v>7063</v>
      </c>
      <c r="AJ426">
        <v>63</v>
      </c>
      <c r="AK426" t="s">
        <v>1342</v>
      </c>
      <c r="AN426">
        <v>14</v>
      </c>
      <c r="AO426">
        <v>21</v>
      </c>
      <c r="AP426">
        <v>2887</v>
      </c>
      <c r="AQ426" t="s">
        <v>2794</v>
      </c>
    </row>
    <row r="427" spans="5:43" ht="22.5" x14ac:dyDescent="0.25">
      <c r="E427" s="6" t="s">
        <v>153</v>
      </c>
      <c r="F427" s="6">
        <v>282</v>
      </c>
      <c r="G427" s="6">
        <v>282600</v>
      </c>
      <c r="H427" s="7" t="s">
        <v>424</v>
      </c>
      <c r="I427" s="6" t="s">
        <v>153</v>
      </c>
      <c r="O427" s="6">
        <v>14</v>
      </c>
      <c r="P427" s="13" t="str">
        <f t="shared" si="6"/>
        <v>CORDOBA</v>
      </c>
      <c r="Q427" s="6">
        <v>405</v>
      </c>
      <c r="R427" s="13" t="s">
        <v>5681</v>
      </c>
      <c r="Y427" t="str">
        <f>Tabla4[[#This Row],[Muni_Desc]]&amp;Tabla4[[#This Row],[Columna1]]</f>
        <v>VILLA EL CHACAYCORDOBA</v>
      </c>
      <c r="Z427">
        <v>568</v>
      </c>
      <c r="AA427" t="s">
        <v>5837</v>
      </c>
      <c r="AB427">
        <v>4</v>
      </c>
      <c r="AC427" t="s">
        <v>1222</v>
      </c>
      <c r="AD427">
        <v>14</v>
      </c>
      <c r="AE427" t="s">
        <v>1192</v>
      </c>
      <c r="AG427">
        <v>70</v>
      </c>
      <c r="AH427" t="s">
        <v>7548</v>
      </c>
      <c r="AI427" t="str">
        <f>Tabla5[[#This Row],[Provincia]]&amp;Tabla5[[#This Row],[Depto]]</f>
        <v>7070</v>
      </c>
      <c r="AJ427">
        <v>70</v>
      </c>
      <c r="AK427" t="s">
        <v>1619</v>
      </c>
      <c r="AN427">
        <v>38</v>
      </c>
      <c r="AO427">
        <v>21</v>
      </c>
      <c r="AP427">
        <v>9803</v>
      </c>
      <c r="AQ427" t="s">
        <v>2794</v>
      </c>
    </row>
    <row r="428" spans="5:43" x14ac:dyDescent="0.25">
      <c r="E428" s="6" t="s">
        <v>153</v>
      </c>
      <c r="F428" s="6">
        <v>282</v>
      </c>
      <c r="G428" s="6">
        <v>282901</v>
      </c>
      <c r="H428" s="7" t="s">
        <v>425</v>
      </c>
      <c r="I428" s="6" t="s">
        <v>153</v>
      </c>
      <c r="O428" s="6">
        <v>14</v>
      </c>
      <c r="P428" s="13" t="str">
        <f t="shared" si="6"/>
        <v>CORDOBA</v>
      </c>
      <c r="Q428" s="6">
        <v>406</v>
      </c>
      <c r="R428" s="13" t="s">
        <v>5682</v>
      </c>
      <c r="Y428" t="str">
        <f>Tabla4[[#This Row],[Muni_Desc]]&amp;Tabla4[[#This Row],[Columna1]]</f>
        <v>VILLA ELISACORDOBA</v>
      </c>
      <c r="Z428">
        <v>569</v>
      </c>
      <c r="AA428" t="s">
        <v>5838</v>
      </c>
      <c r="AB428">
        <v>4</v>
      </c>
      <c r="AC428" t="s">
        <v>1222</v>
      </c>
      <c r="AD428">
        <v>14</v>
      </c>
      <c r="AE428" t="s">
        <v>1192</v>
      </c>
      <c r="AG428">
        <v>70</v>
      </c>
      <c r="AH428" t="s">
        <v>7548</v>
      </c>
      <c r="AI428" t="str">
        <f>Tabla5[[#This Row],[Provincia]]&amp;Tabla5[[#This Row],[Depto]]</f>
        <v>7077</v>
      </c>
      <c r="AJ428">
        <v>77</v>
      </c>
      <c r="AK428" t="s">
        <v>1474</v>
      </c>
      <c r="AN428">
        <v>66</v>
      </c>
      <c r="AO428">
        <v>56</v>
      </c>
      <c r="AP428">
        <v>7278</v>
      </c>
      <c r="AQ428" t="s">
        <v>2794</v>
      </c>
    </row>
    <row r="429" spans="5:43" x14ac:dyDescent="0.25">
      <c r="E429" s="6" t="s">
        <v>153</v>
      </c>
      <c r="F429" s="6">
        <v>282</v>
      </c>
      <c r="G429" s="6">
        <v>282909</v>
      </c>
      <c r="H429" s="7" t="s">
        <v>426</v>
      </c>
      <c r="I429" s="6" t="s">
        <v>153</v>
      </c>
      <c r="O429" s="6">
        <v>14</v>
      </c>
      <c r="P429" s="13" t="str">
        <f t="shared" si="6"/>
        <v>CORDOBA</v>
      </c>
      <c r="Q429" s="6">
        <v>407</v>
      </c>
      <c r="R429" s="13" t="s">
        <v>5683</v>
      </c>
      <c r="Y429" t="str">
        <f>Tabla4[[#This Row],[Muni_Desc]]&amp;Tabla4[[#This Row],[Columna1]]</f>
        <v>VILLA FLOR SERRANACORDOBA</v>
      </c>
      <c r="Z429">
        <v>2079</v>
      </c>
      <c r="AA429" t="s">
        <v>5870</v>
      </c>
      <c r="AB429">
        <v>4</v>
      </c>
      <c r="AC429" t="s">
        <v>1222</v>
      </c>
      <c r="AD429">
        <v>14</v>
      </c>
      <c r="AE429" t="s">
        <v>1192</v>
      </c>
      <c r="AG429">
        <v>70</v>
      </c>
      <c r="AH429" t="s">
        <v>7548</v>
      </c>
      <c r="AI429" t="str">
        <f>Tabla5[[#This Row],[Provincia]]&amp;Tabla5[[#This Row],[Depto]]</f>
        <v>7084</v>
      </c>
      <c r="AJ429">
        <v>84</v>
      </c>
      <c r="AK429" t="s">
        <v>1358</v>
      </c>
      <c r="AN429">
        <v>82</v>
      </c>
      <c r="AO429">
        <v>28</v>
      </c>
      <c r="AP429">
        <v>8475</v>
      </c>
      <c r="AQ429" t="s">
        <v>4103</v>
      </c>
    </row>
    <row r="430" spans="5:43" x14ac:dyDescent="0.25">
      <c r="E430" s="6" t="s">
        <v>153</v>
      </c>
      <c r="F430" s="6">
        <v>291</v>
      </c>
      <c r="G430" s="6">
        <v>291</v>
      </c>
      <c r="H430" s="7" t="s">
        <v>427</v>
      </c>
      <c r="I430" s="6" t="s">
        <v>153</v>
      </c>
      <c r="O430" s="6">
        <v>14</v>
      </c>
      <c r="P430" s="13" t="str">
        <f t="shared" si="6"/>
        <v>CORDOBA</v>
      </c>
      <c r="Q430" s="6">
        <v>408</v>
      </c>
      <c r="R430" s="13" t="s">
        <v>5684</v>
      </c>
      <c r="Y430" t="str">
        <f>Tabla4[[#This Row],[Muni_Desc]]&amp;Tabla4[[#This Row],[Columna1]]</f>
        <v>VILLA FONTANACORDOBA</v>
      </c>
      <c r="Z430">
        <v>570</v>
      </c>
      <c r="AA430" t="s">
        <v>5839</v>
      </c>
      <c r="AB430">
        <v>4</v>
      </c>
      <c r="AC430" t="s">
        <v>1222</v>
      </c>
      <c r="AD430">
        <v>14</v>
      </c>
      <c r="AE430" t="s">
        <v>1192</v>
      </c>
      <c r="AG430">
        <v>70</v>
      </c>
      <c r="AH430" t="s">
        <v>7548</v>
      </c>
      <c r="AI430" t="str">
        <f>Tabla5[[#This Row],[Provincia]]&amp;Tabla5[[#This Row],[Depto]]</f>
        <v>7091</v>
      </c>
      <c r="AJ430">
        <v>91</v>
      </c>
      <c r="AK430" t="s">
        <v>1443</v>
      </c>
      <c r="AN430">
        <v>50</v>
      </c>
      <c r="AO430">
        <v>126</v>
      </c>
      <c r="AP430">
        <v>6017</v>
      </c>
      <c r="AQ430" t="s">
        <v>4103</v>
      </c>
    </row>
    <row r="431" spans="5:43" ht="22.5" x14ac:dyDescent="0.25">
      <c r="E431" s="6" t="s">
        <v>153</v>
      </c>
      <c r="F431" s="6">
        <v>291</v>
      </c>
      <c r="G431" s="6">
        <v>291000</v>
      </c>
      <c r="H431" s="7" t="s">
        <v>428</v>
      </c>
      <c r="I431" s="6" t="s">
        <v>153</v>
      </c>
      <c r="O431" s="6">
        <v>14</v>
      </c>
      <c r="P431" s="13" t="str">
        <f t="shared" si="6"/>
        <v>CORDOBA</v>
      </c>
      <c r="Q431" s="6">
        <v>409</v>
      </c>
      <c r="R431" s="13" t="s">
        <v>5685</v>
      </c>
      <c r="Y431" t="str">
        <f>Tabla4[[#This Row],[Muni_Desc]]&amp;Tabla4[[#This Row],[Columna1]]</f>
        <v>VILLA GENERAL BELGRANOCORDOBA</v>
      </c>
      <c r="Z431">
        <v>571</v>
      </c>
      <c r="AA431" t="s">
        <v>5840</v>
      </c>
      <c r="AB431">
        <v>4</v>
      </c>
      <c r="AC431" t="s">
        <v>1222</v>
      </c>
      <c r="AD431">
        <v>14</v>
      </c>
      <c r="AE431" t="s">
        <v>1192</v>
      </c>
      <c r="AG431">
        <v>70</v>
      </c>
      <c r="AH431" t="s">
        <v>7548</v>
      </c>
      <c r="AI431" t="str">
        <f>Tabla5[[#This Row],[Provincia]]&amp;Tabla5[[#This Row],[Depto]]</f>
        <v>7098</v>
      </c>
      <c r="AJ431">
        <v>98</v>
      </c>
      <c r="AK431" t="s">
        <v>1620</v>
      </c>
      <c r="AN431">
        <v>50</v>
      </c>
      <c r="AO431">
        <v>112</v>
      </c>
      <c r="AP431">
        <v>5997</v>
      </c>
      <c r="AQ431" t="s">
        <v>4091</v>
      </c>
    </row>
    <row r="432" spans="5:43" ht="22.5" x14ac:dyDescent="0.25">
      <c r="E432" s="6" t="s">
        <v>153</v>
      </c>
      <c r="F432" s="6">
        <v>292</v>
      </c>
      <c r="G432" s="6">
        <v>292</v>
      </c>
      <c r="H432" s="7" t="s">
        <v>429</v>
      </c>
      <c r="I432" s="6" t="s">
        <v>153</v>
      </c>
      <c r="O432" s="6">
        <v>14</v>
      </c>
      <c r="P432" s="13" t="str">
        <f t="shared" si="6"/>
        <v>CORDOBA</v>
      </c>
      <c r="Q432" s="6">
        <v>410</v>
      </c>
      <c r="R432" s="13" t="s">
        <v>5686</v>
      </c>
      <c r="Y432" t="str">
        <f>Tabla4[[#This Row],[Muni_Desc]]&amp;Tabla4[[#This Row],[Columna1]]</f>
        <v>VILLA GIARDINOCORDOBA</v>
      </c>
      <c r="Z432">
        <v>572</v>
      </c>
      <c r="AA432" t="s">
        <v>5841</v>
      </c>
      <c r="AB432">
        <v>4</v>
      </c>
      <c r="AC432" t="s">
        <v>1222</v>
      </c>
      <c r="AD432">
        <v>14</v>
      </c>
      <c r="AE432" t="s">
        <v>1192</v>
      </c>
      <c r="AG432">
        <v>70</v>
      </c>
      <c r="AH432" t="s">
        <v>7548</v>
      </c>
      <c r="AI432" t="str">
        <f>Tabla5[[#This Row],[Provincia]]&amp;Tabla5[[#This Row],[Depto]]</f>
        <v>70105</v>
      </c>
      <c r="AJ432">
        <v>105</v>
      </c>
      <c r="AK432" t="s">
        <v>1476</v>
      </c>
      <c r="AN432">
        <v>14</v>
      </c>
      <c r="AO432">
        <v>147</v>
      </c>
      <c r="AP432">
        <v>9804</v>
      </c>
      <c r="AQ432" t="s">
        <v>3173</v>
      </c>
    </row>
    <row r="433" spans="5:43" ht="22.5" x14ac:dyDescent="0.25">
      <c r="E433" s="6" t="s">
        <v>153</v>
      </c>
      <c r="F433" s="6">
        <v>292</v>
      </c>
      <c r="G433" s="6">
        <v>292000</v>
      </c>
      <c r="H433" s="7" t="s">
        <v>429</v>
      </c>
      <c r="I433" s="6" t="s">
        <v>153</v>
      </c>
      <c r="O433" s="6">
        <v>14</v>
      </c>
      <c r="P433" s="13" t="str">
        <f t="shared" si="6"/>
        <v>CORDOBA</v>
      </c>
      <c r="Q433" s="6">
        <v>411</v>
      </c>
      <c r="R433" s="13" t="s">
        <v>5358</v>
      </c>
      <c r="Y433" t="str">
        <f>Tabla4[[#This Row],[Muni_Desc]]&amp;Tabla4[[#This Row],[Columna1]]</f>
        <v>VILLA GUTIERREZCORDOBA</v>
      </c>
      <c r="Z433">
        <v>573</v>
      </c>
      <c r="AA433" t="s">
        <v>5842</v>
      </c>
      <c r="AB433">
        <v>4</v>
      </c>
      <c r="AC433" t="s">
        <v>1222</v>
      </c>
      <c r="AD433">
        <v>14</v>
      </c>
      <c r="AE433" t="s">
        <v>1192</v>
      </c>
      <c r="AG433">
        <v>70</v>
      </c>
      <c r="AH433" t="s">
        <v>7548</v>
      </c>
      <c r="AI433" t="str">
        <f>Tabla5[[#This Row],[Provincia]]&amp;Tabla5[[#This Row],[Depto]]</f>
        <v>70112</v>
      </c>
      <c r="AJ433">
        <v>112</v>
      </c>
      <c r="AK433" t="s">
        <v>1621</v>
      </c>
      <c r="AN433">
        <v>6</v>
      </c>
      <c r="AO433">
        <v>770</v>
      </c>
      <c r="AP433">
        <v>9805</v>
      </c>
      <c r="AQ433" t="s">
        <v>2461</v>
      </c>
    </row>
    <row r="434" spans="5:43" ht="22.5" x14ac:dyDescent="0.25">
      <c r="E434" s="6" t="s">
        <v>153</v>
      </c>
      <c r="F434" s="6">
        <v>293</v>
      </c>
      <c r="G434" s="6">
        <v>293</v>
      </c>
      <c r="H434" s="7" t="s">
        <v>430</v>
      </c>
      <c r="I434" s="6" t="s">
        <v>153</v>
      </c>
      <c r="O434" s="6">
        <v>14</v>
      </c>
      <c r="P434" s="13" t="str">
        <f t="shared" si="6"/>
        <v>CORDOBA</v>
      </c>
      <c r="Q434" s="6">
        <v>412</v>
      </c>
      <c r="R434" s="13" t="s">
        <v>5687</v>
      </c>
      <c r="Y434" t="str">
        <f>Tabla4[[#This Row],[Muni_Desc]]&amp;Tabla4[[#This Row],[Columna1]]</f>
        <v>VILLA LA BOLSACORDOBA</v>
      </c>
      <c r="Z434">
        <v>575</v>
      </c>
      <c r="AA434" t="s">
        <v>5844</v>
      </c>
      <c r="AB434">
        <v>4</v>
      </c>
      <c r="AC434" t="s">
        <v>1222</v>
      </c>
      <c r="AD434">
        <v>14</v>
      </c>
      <c r="AE434" t="s">
        <v>1192</v>
      </c>
      <c r="AG434">
        <v>70</v>
      </c>
      <c r="AH434" t="s">
        <v>7548</v>
      </c>
      <c r="AI434" t="str">
        <f>Tabla5[[#This Row],[Provincia]]&amp;Tabla5[[#This Row],[Depto]]</f>
        <v>70119</v>
      </c>
      <c r="AJ434">
        <v>119</v>
      </c>
      <c r="AK434" t="s">
        <v>1622</v>
      </c>
      <c r="AN434">
        <v>62</v>
      </c>
      <c r="AO434">
        <v>42</v>
      </c>
      <c r="AP434">
        <v>6963</v>
      </c>
      <c r="AQ434" t="s">
        <v>4287</v>
      </c>
    </row>
    <row r="435" spans="5:43" x14ac:dyDescent="0.25">
      <c r="E435" s="6" t="s">
        <v>153</v>
      </c>
      <c r="F435" s="6">
        <v>293</v>
      </c>
      <c r="G435" s="6">
        <v>293011</v>
      </c>
      <c r="H435" s="7" t="s">
        <v>431</v>
      </c>
      <c r="I435" s="6" t="s">
        <v>153</v>
      </c>
      <c r="O435" s="6">
        <v>14</v>
      </c>
      <c r="P435" s="13" t="str">
        <f t="shared" si="6"/>
        <v>CORDOBA</v>
      </c>
      <c r="Q435" s="6">
        <v>413</v>
      </c>
      <c r="R435" s="13" t="s">
        <v>5688</v>
      </c>
      <c r="Y435" t="str">
        <f>Tabla4[[#This Row],[Muni_Desc]]&amp;Tabla4[[#This Row],[Columna1]]</f>
        <v>VILLA LOS AROMOSCORDOBA</v>
      </c>
      <c r="Z435">
        <v>576</v>
      </c>
      <c r="AA435" t="s">
        <v>5845</v>
      </c>
      <c r="AB435">
        <v>4</v>
      </c>
      <c r="AC435" t="s">
        <v>1222</v>
      </c>
      <c r="AD435">
        <v>14</v>
      </c>
      <c r="AE435" t="s">
        <v>1192</v>
      </c>
      <c r="AG435">
        <v>70</v>
      </c>
      <c r="AH435" t="s">
        <v>7548</v>
      </c>
      <c r="AI435" t="str">
        <f>Tabla5[[#This Row],[Provincia]]&amp;Tabla5[[#This Row],[Depto]]</f>
        <v>70126</v>
      </c>
      <c r="AJ435">
        <v>126</v>
      </c>
      <c r="AK435" t="s">
        <v>1384</v>
      </c>
      <c r="AN435">
        <v>50</v>
      </c>
      <c r="AO435">
        <v>119</v>
      </c>
      <c r="AP435">
        <v>9806</v>
      </c>
      <c r="AQ435" t="s">
        <v>4101</v>
      </c>
    </row>
    <row r="436" spans="5:43" ht="22.5" x14ac:dyDescent="0.25">
      <c r="E436" s="6" t="s">
        <v>153</v>
      </c>
      <c r="F436" s="6">
        <v>293</v>
      </c>
      <c r="G436" s="6">
        <v>293090</v>
      </c>
      <c r="H436" s="7" t="s">
        <v>432</v>
      </c>
      <c r="I436" s="6" t="s">
        <v>153</v>
      </c>
      <c r="O436" s="6">
        <v>14</v>
      </c>
      <c r="P436" s="13" t="str">
        <f t="shared" si="6"/>
        <v>CORDOBA</v>
      </c>
      <c r="Q436" s="6">
        <v>414</v>
      </c>
      <c r="R436" s="13" t="s">
        <v>5689</v>
      </c>
      <c r="Y436" t="str">
        <f>Tabla4[[#This Row],[Muni_Desc]]&amp;Tabla4[[#This Row],[Columna1]]</f>
        <v>VILLA LOS PATOSCORDOBA</v>
      </c>
      <c r="Z436">
        <v>577</v>
      </c>
      <c r="AA436" t="s">
        <v>5846</v>
      </c>
      <c r="AB436">
        <v>4</v>
      </c>
      <c r="AC436" t="s">
        <v>1222</v>
      </c>
      <c r="AD436">
        <v>14</v>
      </c>
      <c r="AE436" t="s">
        <v>1192</v>
      </c>
      <c r="AG436">
        <v>70</v>
      </c>
      <c r="AH436" t="s">
        <v>7548</v>
      </c>
      <c r="AI436" t="str">
        <f>Tabla5[[#This Row],[Provincia]]&amp;Tabla5[[#This Row],[Depto]]</f>
        <v>70133</v>
      </c>
      <c r="AJ436">
        <v>133</v>
      </c>
      <c r="AK436" t="s">
        <v>1623</v>
      </c>
      <c r="AN436">
        <v>62</v>
      </c>
      <c r="AO436">
        <v>42</v>
      </c>
      <c r="AP436">
        <v>9808</v>
      </c>
      <c r="AQ436" t="s">
        <v>4312</v>
      </c>
    </row>
    <row r="437" spans="5:43" x14ac:dyDescent="0.25">
      <c r="E437" s="6" t="s">
        <v>153</v>
      </c>
      <c r="F437" s="6">
        <v>301</v>
      </c>
      <c r="G437" s="6">
        <v>301</v>
      </c>
      <c r="H437" s="7" t="s">
        <v>433</v>
      </c>
      <c r="I437" s="6" t="s">
        <v>153</v>
      </c>
      <c r="O437" s="6">
        <v>14</v>
      </c>
      <c r="P437" s="13" t="str">
        <f t="shared" si="6"/>
        <v>CORDOBA</v>
      </c>
      <c r="Q437" s="6">
        <v>415</v>
      </c>
      <c r="R437" s="13" t="s">
        <v>5690</v>
      </c>
      <c r="Y437" t="str">
        <f>Tabla4[[#This Row],[Muni_Desc]]&amp;Tabla4[[#This Row],[Columna1]]</f>
        <v>VILLA MARIACORDOBA</v>
      </c>
      <c r="Z437">
        <v>578</v>
      </c>
      <c r="AA437" t="s">
        <v>5847</v>
      </c>
      <c r="AB437">
        <v>4</v>
      </c>
      <c r="AC437" t="s">
        <v>1222</v>
      </c>
      <c r="AD437">
        <v>14</v>
      </c>
      <c r="AE437" t="s">
        <v>1192</v>
      </c>
      <c r="AG437">
        <v>74</v>
      </c>
      <c r="AH437" t="s">
        <v>7549</v>
      </c>
      <c r="AI437" t="str">
        <f>Tabla5[[#This Row],[Provincia]]&amp;Tabla5[[#This Row],[Depto]]</f>
        <v>747</v>
      </c>
      <c r="AJ437">
        <v>7</v>
      </c>
      <c r="AK437" t="s">
        <v>1259</v>
      </c>
      <c r="AN437">
        <v>6</v>
      </c>
      <c r="AO437">
        <v>364</v>
      </c>
      <c r="AP437">
        <v>9809</v>
      </c>
      <c r="AQ437" t="s">
        <v>2007</v>
      </c>
    </row>
    <row r="438" spans="5:43" ht="22.5" x14ac:dyDescent="0.25">
      <c r="E438" s="6" t="s">
        <v>153</v>
      </c>
      <c r="F438" s="6">
        <v>301</v>
      </c>
      <c r="G438" s="6">
        <v>301100</v>
      </c>
      <c r="H438" s="7" t="s">
        <v>434</v>
      </c>
      <c r="I438" s="6" t="s">
        <v>153</v>
      </c>
      <c r="O438" s="6">
        <v>14</v>
      </c>
      <c r="P438" s="13" t="str">
        <f t="shared" si="6"/>
        <v>CORDOBA</v>
      </c>
      <c r="Q438" s="6">
        <v>416</v>
      </c>
      <c r="R438" s="13" t="s">
        <v>5691</v>
      </c>
      <c r="Y438" t="str">
        <f>Tabla4[[#This Row],[Muni_Desc]]&amp;Tabla4[[#This Row],[Columna1]]</f>
        <v>VILLA NUEVACORDOBA</v>
      </c>
      <c r="Z438">
        <v>579</v>
      </c>
      <c r="AA438" t="s">
        <v>5848</v>
      </c>
      <c r="AB438">
        <v>4</v>
      </c>
      <c r="AC438" t="s">
        <v>1222</v>
      </c>
      <c r="AD438">
        <v>14</v>
      </c>
      <c r="AE438" t="s">
        <v>1192</v>
      </c>
      <c r="AG438">
        <v>74</v>
      </c>
      <c r="AH438" t="s">
        <v>7549</v>
      </c>
      <c r="AI438" t="str">
        <f>Tabla5[[#This Row],[Provincia]]&amp;Tabla5[[#This Row],[Depto]]</f>
        <v>7414</v>
      </c>
      <c r="AJ438">
        <v>14</v>
      </c>
      <c r="AK438" t="s">
        <v>1624</v>
      </c>
      <c r="AN438">
        <v>6</v>
      </c>
      <c r="AO438">
        <v>266</v>
      </c>
      <c r="AP438">
        <v>9810</v>
      </c>
      <c r="AQ438" t="s">
        <v>1941</v>
      </c>
    </row>
    <row r="439" spans="5:43" x14ac:dyDescent="0.25">
      <c r="E439" s="6" t="s">
        <v>153</v>
      </c>
      <c r="F439" s="6">
        <v>301</v>
      </c>
      <c r="G439" s="6">
        <v>301200</v>
      </c>
      <c r="H439" s="7" t="s">
        <v>435</v>
      </c>
      <c r="I439" s="6" t="s">
        <v>153</v>
      </c>
      <c r="O439" s="6">
        <v>14</v>
      </c>
      <c r="P439" s="13" t="str">
        <f t="shared" si="6"/>
        <v>CORDOBA</v>
      </c>
      <c r="Q439" s="6">
        <v>417</v>
      </c>
      <c r="R439" s="13" t="s">
        <v>5692</v>
      </c>
      <c r="Y439" t="str">
        <f>Tabla4[[#This Row],[Muni_Desc]]&amp;Tabla4[[#This Row],[Columna1]]</f>
        <v>VILLA PARQUE SANTA ANACORDOBA</v>
      </c>
      <c r="Z439">
        <v>580</v>
      </c>
      <c r="AA439" t="s">
        <v>5849</v>
      </c>
      <c r="AB439">
        <v>4</v>
      </c>
      <c r="AC439" t="s">
        <v>1222</v>
      </c>
      <c r="AD439">
        <v>14</v>
      </c>
      <c r="AE439" t="s">
        <v>1192</v>
      </c>
      <c r="AG439">
        <v>74</v>
      </c>
      <c r="AH439" t="s">
        <v>7549</v>
      </c>
      <c r="AI439" t="str">
        <f>Tabla5[[#This Row],[Provincia]]&amp;Tabla5[[#This Row],[Depto]]</f>
        <v>7421</v>
      </c>
      <c r="AJ439">
        <v>21</v>
      </c>
      <c r="AK439" t="s">
        <v>1278</v>
      </c>
      <c r="AN439">
        <v>6</v>
      </c>
      <c r="AO439">
        <v>378</v>
      </c>
      <c r="AP439">
        <v>1147</v>
      </c>
      <c r="AQ439" t="s">
        <v>2017</v>
      </c>
    </row>
    <row r="440" spans="5:43" ht="22.5" x14ac:dyDescent="0.25">
      <c r="E440" s="6" t="s">
        <v>153</v>
      </c>
      <c r="F440" s="6">
        <v>302</v>
      </c>
      <c r="G440" s="6">
        <v>302</v>
      </c>
      <c r="H440" s="7" t="s">
        <v>436</v>
      </c>
      <c r="I440" s="6" t="s">
        <v>153</v>
      </c>
      <c r="O440" s="6">
        <v>14</v>
      </c>
      <c r="P440" s="13" t="str">
        <f t="shared" si="6"/>
        <v>CORDOBA</v>
      </c>
      <c r="Q440" s="6">
        <v>418</v>
      </c>
      <c r="R440" s="13" t="s">
        <v>5693</v>
      </c>
      <c r="Y440" t="str">
        <f>Tabla4[[#This Row],[Muni_Desc]]&amp;Tabla4[[#This Row],[Columna1]]</f>
        <v>VILLA PARQUE SIQUIMANCORDOBA</v>
      </c>
      <c r="Z440">
        <v>581</v>
      </c>
      <c r="AA440" t="s">
        <v>5850</v>
      </c>
      <c r="AB440">
        <v>4</v>
      </c>
      <c r="AC440" t="s">
        <v>1222</v>
      </c>
      <c r="AD440">
        <v>14</v>
      </c>
      <c r="AE440" t="s">
        <v>1192</v>
      </c>
      <c r="AG440">
        <v>74</v>
      </c>
      <c r="AH440" t="s">
        <v>7549</v>
      </c>
      <c r="AI440" t="str">
        <f>Tabla5[[#This Row],[Provincia]]&amp;Tabla5[[#This Row],[Depto]]</f>
        <v>7428</v>
      </c>
      <c r="AJ440">
        <v>28</v>
      </c>
      <c r="AK440" t="s">
        <v>1284</v>
      </c>
      <c r="AN440">
        <v>6</v>
      </c>
      <c r="AO440">
        <v>364</v>
      </c>
      <c r="AP440">
        <v>9811</v>
      </c>
      <c r="AQ440" t="s">
        <v>2008</v>
      </c>
    </row>
    <row r="441" spans="5:43" ht="22.5" x14ac:dyDescent="0.25">
      <c r="E441" s="6" t="s">
        <v>153</v>
      </c>
      <c r="F441" s="6">
        <v>302</v>
      </c>
      <c r="G441" s="6">
        <v>302000</v>
      </c>
      <c r="H441" s="7" t="s">
        <v>436</v>
      </c>
      <c r="I441" s="6" t="s">
        <v>153</v>
      </c>
      <c r="O441" s="6">
        <v>14</v>
      </c>
      <c r="P441" s="13" t="str">
        <f t="shared" si="6"/>
        <v>CORDOBA</v>
      </c>
      <c r="Q441" s="6">
        <v>419</v>
      </c>
      <c r="R441" s="13" t="s">
        <v>5694</v>
      </c>
      <c r="Y441" t="str">
        <f>Tabla4[[#This Row],[Muni_Desc]]&amp;Tabla4[[#This Row],[Columna1]]</f>
        <v>VILLA QUILLINZOCORDOBA</v>
      </c>
      <c r="Z441">
        <v>582</v>
      </c>
      <c r="AA441" t="s">
        <v>5851</v>
      </c>
      <c r="AB441">
        <v>4</v>
      </c>
      <c r="AC441" t="s">
        <v>1222</v>
      </c>
      <c r="AD441">
        <v>14</v>
      </c>
      <c r="AE441" t="s">
        <v>1192</v>
      </c>
      <c r="AG441">
        <v>74</v>
      </c>
      <c r="AH441" t="s">
        <v>7549</v>
      </c>
      <c r="AI441" t="str">
        <f>Tabla5[[#This Row],[Provincia]]&amp;Tabla5[[#This Row],[Depto]]</f>
        <v>7435</v>
      </c>
      <c r="AJ441">
        <v>35</v>
      </c>
      <c r="AK441" t="s">
        <v>1625</v>
      </c>
      <c r="AN441">
        <v>6</v>
      </c>
      <c r="AO441">
        <v>417</v>
      </c>
      <c r="AP441">
        <v>1456</v>
      </c>
      <c r="AQ441" t="s">
        <v>2086</v>
      </c>
    </row>
    <row r="442" spans="5:43" x14ac:dyDescent="0.25">
      <c r="E442" s="6" t="s">
        <v>153</v>
      </c>
      <c r="F442" s="6">
        <v>303</v>
      </c>
      <c r="G442" s="6">
        <v>303</v>
      </c>
      <c r="H442" s="7" t="s">
        <v>437</v>
      </c>
      <c r="I442" s="6" t="s">
        <v>153</v>
      </c>
      <c r="O442" s="6">
        <v>14</v>
      </c>
      <c r="P442" s="13" t="str">
        <f t="shared" si="6"/>
        <v>CORDOBA</v>
      </c>
      <c r="Q442" s="6">
        <v>420</v>
      </c>
      <c r="R442" s="13" t="s">
        <v>5695</v>
      </c>
      <c r="Y442" t="str">
        <f>Tabla4[[#This Row],[Muni_Desc]]&amp;Tabla4[[#This Row],[Columna1]]</f>
        <v>VILLA RUMIPALCORDOBA</v>
      </c>
      <c r="Z442">
        <v>584</v>
      </c>
      <c r="AA442" t="s">
        <v>5853</v>
      </c>
      <c r="AB442">
        <v>4</v>
      </c>
      <c r="AC442" t="s">
        <v>1222</v>
      </c>
      <c r="AD442">
        <v>14</v>
      </c>
      <c r="AE442" t="s">
        <v>1192</v>
      </c>
      <c r="AG442">
        <v>74</v>
      </c>
      <c r="AH442" t="s">
        <v>7549</v>
      </c>
      <c r="AI442" t="str">
        <f>Tabla5[[#This Row],[Provincia]]&amp;Tabla5[[#This Row],[Depto]]</f>
        <v>7442</v>
      </c>
      <c r="AJ442">
        <v>42</v>
      </c>
      <c r="AK442" t="s">
        <v>1626</v>
      </c>
      <c r="AN442">
        <v>6</v>
      </c>
      <c r="AO442">
        <v>266</v>
      </c>
      <c r="AP442">
        <v>1911</v>
      </c>
      <c r="AQ442" t="s">
        <v>1937</v>
      </c>
    </row>
    <row r="443" spans="5:43" x14ac:dyDescent="0.25">
      <c r="E443" s="6" t="s">
        <v>153</v>
      </c>
      <c r="F443" s="6">
        <v>303</v>
      </c>
      <c r="G443" s="6">
        <v>303000</v>
      </c>
      <c r="H443" s="7" t="s">
        <v>437</v>
      </c>
      <c r="I443" s="6" t="s">
        <v>153</v>
      </c>
      <c r="O443" s="6">
        <v>14</v>
      </c>
      <c r="P443" s="13" t="str">
        <f t="shared" si="6"/>
        <v>CORDOBA</v>
      </c>
      <c r="Q443" s="6">
        <v>421</v>
      </c>
      <c r="R443" s="13" t="s">
        <v>5696</v>
      </c>
      <c r="Y443" t="str">
        <f>Tabla4[[#This Row],[Muni_Desc]]&amp;Tabla4[[#This Row],[Columna1]]</f>
        <v>VILLA SAN ESTEBANCORDOBA</v>
      </c>
      <c r="Z443">
        <v>585</v>
      </c>
      <c r="AA443" t="s">
        <v>5854</v>
      </c>
      <c r="AB443">
        <v>4</v>
      </c>
      <c r="AC443" t="s">
        <v>1222</v>
      </c>
      <c r="AD443">
        <v>14</v>
      </c>
      <c r="AE443" t="s">
        <v>1192</v>
      </c>
      <c r="AG443">
        <v>74</v>
      </c>
      <c r="AH443" t="s">
        <v>7549</v>
      </c>
      <c r="AI443" t="str">
        <f>Tabla5[[#This Row],[Provincia]]&amp;Tabla5[[#This Row],[Depto]]</f>
        <v>7449</v>
      </c>
      <c r="AJ443">
        <v>49</v>
      </c>
      <c r="AK443" t="s">
        <v>1316</v>
      </c>
      <c r="AN443">
        <v>6</v>
      </c>
      <c r="AO443">
        <v>546</v>
      </c>
      <c r="AP443">
        <v>1423</v>
      </c>
      <c r="AQ443" t="s">
        <v>2242</v>
      </c>
    </row>
    <row r="444" spans="5:43" x14ac:dyDescent="0.25">
      <c r="E444" s="6" t="s">
        <v>153</v>
      </c>
      <c r="F444" s="6">
        <v>309</v>
      </c>
      <c r="G444" s="6">
        <v>309</v>
      </c>
      <c r="H444" s="7" t="s">
        <v>438</v>
      </c>
      <c r="I444" s="6" t="s">
        <v>153</v>
      </c>
      <c r="O444" s="6">
        <v>14</v>
      </c>
      <c r="P444" s="13" t="str">
        <f t="shared" si="6"/>
        <v>CORDOBA</v>
      </c>
      <c r="Q444" s="6">
        <v>422</v>
      </c>
      <c r="R444" s="13" t="s">
        <v>5697</v>
      </c>
      <c r="Y444" t="str">
        <f>Tabla4[[#This Row],[Muni_Desc]]&amp;Tabla4[[#This Row],[Columna1]]</f>
        <v>VILLA SAN ISIDROCORDOBA</v>
      </c>
      <c r="Z444">
        <v>586</v>
      </c>
      <c r="AA444" t="s">
        <v>5855</v>
      </c>
      <c r="AB444">
        <v>4</v>
      </c>
      <c r="AC444" t="s">
        <v>1222</v>
      </c>
      <c r="AD444">
        <v>14</v>
      </c>
      <c r="AE444" t="s">
        <v>1192</v>
      </c>
      <c r="AG444">
        <v>74</v>
      </c>
      <c r="AH444" t="s">
        <v>7549</v>
      </c>
      <c r="AI444" t="str">
        <f>Tabla5[[#This Row],[Provincia]]&amp;Tabla5[[#This Row],[Depto]]</f>
        <v>7456</v>
      </c>
      <c r="AJ444">
        <v>56</v>
      </c>
      <c r="AK444" t="s">
        <v>1627</v>
      </c>
      <c r="AN444">
        <v>6</v>
      </c>
      <c r="AO444">
        <v>168</v>
      </c>
      <c r="AP444">
        <v>9812</v>
      </c>
      <c r="AQ444" t="s">
        <v>1843</v>
      </c>
    </row>
    <row r="445" spans="5:43" x14ac:dyDescent="0.25">
      <c r="E445" s="6" t="s">
        <v>153</v>
      </c>
      <c r="F445" s="6">
        <v>309</v>
      </c>
      <c r="G445" s="6">
        <v>309100</v>
      </c>
      <c r="H445" s="7" t="s">
        <v>439</v>
      </c>
      <c r="I445" s="6" t="s">
        <v>153</v>
      </c>
      <c r="O445" s="6">
        <v>14</v>
      </c>
      <c r="P445" s="13" t="str">
        <f t="shared" si="6"/>
        <v>CORDOBA</v>
      </c>
      <c r="Q445" s="6">
        <v>423</v>
      </c>
      <c r="R445" s="13" t="s">
        <v>5698</v>
      </c>
      <c r="Y445" t="str">
        <f>Tabla4[[#This Row],[Muni_Desc]]&amp;Tabla4[[#This Row],[Columna1]]</f>
        <v>VILLA SANTA CRUZ DEL LAGOCORDOBA</v>
      </c>
      <c r="Z445">
        <v>587</v>
      </c>
      <c r="AA445" t="s">
        <v>5856</v>
      </c>
      <c r="AB445">
        <v>4</v>
      </c>
      <c r="AC445" t="s">
        <v>1222</v>
      </c>
      <c r="AD445">
        <v>14</v>
      </c>
      <c r="AE445" t="s">
        <v>1192</v>
      </c>
      <c r="AG445">
        <v>74</v>
      </c>
      <c r="AH445" t="s">
        <v>7549</v>
      </c>
      <c r="AI445" t="str">
        <f>Tabla5[[#This Row],[Provincia]]&amp;Tabla5[[#This Row],[Depto]]</f>
        <v>7463</v>
      </c>
      <c r="AJ445">
        <v>63</v>
      </c>
      <c r="AK445" t="s">
        <v>1456</v>
      </c>
      <c r="AN445">
        <v>50</v>
      </c>
      <c r="AO445">
        <v>84</v>
      </c>
      <c r="AP445">
        <v>9813</v>
      </c>
      <c r="AQ445" t="s">
        <v>4055</v>
      </c>
    </row>
    <row r="446" spans="5:43" x14ac:dyDescent="0.25">
      <c r="E446" s="6" t="s">
        <v>153</v>
      </c>
      <c r="F446" s="6">
        <v>309</v>
      </c>
      <c r="G446" s="6">
        <v>309200</v>
      </c>
      <c r="H446" s="7" t="s">
        <v>440</v>
      </c>
      <c r="I446" s="6" t="s">
        <v>153</v>
      </c>
      <c r="O446" s="6">
        <v>14</v>
      </c>
      <c r="P446" s="13" t="str">
        <f t="shared" si="6"/>
        <v>CORDOBA</v>
      </c>
      <c r="Q446" s="6">
        <v>424</v>
      </c>
      <c r="R446" s="13" t="s">
        <v>5699</v>
      </c>
      <c r="Y446" t="str">
        <f>Tabla4[[#This Row],[Muni_Desc]]&amp;Tabla4[[#This Row],[Columna1]]</f>
        <v>VILLA SARMIENTOCORDOBA</v>
      </c>
      <c r="Z446">
        <v>588</v>
      </c>
      <c r="AA446" t="s">
        <v>5857</v>
      </c>
      <c r="AB446">
        <v>4</v>
      </c>
      <c r="AC446" t="s">
        <v>1222</v>
      </c>
      <c r="AD446">
        <v>14</v>
      </c>
      <c r="AE446" t="s">
        <v>1192</v>
      </c>
      <c r="AG446">
        <v>74</v>
      </c>
      <c r="AH446" t="s">
        <v>7549</v>
      </c>
      <c r="AI446" t="str">
        <f>Tabla5[[#This Row],[Provincia]]&amp;Tabla5[[#This Row],[Depto]]</f>
        <v>7464</v>
      </c>
      <c r="AJ446">
        <v>64</v>
      </c>
      <c r="AK446" t="s">
        <v>1628</v>
      </c>
      <c r="AN446">
        <v>62</v>
      </c>
      <c r="AO446">
        <v>42</v>
      </c>
      <c r="AP446">
        <v>9814</v>
      </c>
      <c r="AQ446" t="s">
        <v>4313</v>
      </c>
    </row>
    <row r="447" spans="5:43" x14ac:dyDescent="0.25">
      <c r="E447" s="6" t="s">
        <v>153</v>
      </c>
      <c r="F447" s="6">
        <v>309</v>
      </c>
      <c r="G447" s="6">
        <v>309900</v>
      </c>
      <c r="H447" s="7" t="s">
        <v>438</v>
      </c>
      <c r="I447" s="6" t="s">
        <v>153</v>
      </c>
      <c r="O447" s="6">
        <v>14</v>
      </c>
      <c r="P447" s="13" t="str">
        <f t="shared" si="6"/>
        <v>CORDOBA</v>
      </c>
      <c r="Q447" s="6">
        <v>425</v>
      </c>
      <c r="R447" s="13" t="s">
        <v>5700</v>
      </c>
      <c r="Y447" t="str">
        <f>Tabla4[[#This Row],[Muni_Desc]]&amp;Tabla4[[#This Row],[Columna1]]</f>
        <v>VILLA SARMIENTO (S.Alberto)CORDOBA</v>
      </c>
      <c r="Z447">
        <v>2367</v>
      </c>
      <c r="AA447" t="s">
        <v>5881</v>
      </c>
      <c r="AB447">
        <v>4</v>
      </c>
      <c r="AC447" t="s">
        <v>1222</v>
      </c>
      <c r="AD447">
        <v>14</v>
      </c>
      <c r="AE447" t="s">
        <v>1192</v>
      </c>
      <c r="AG447">
        <v>78</v>
      </c>
      <c r="AH447" t="s">
        <v>7550</v>
      </c>
      <c r="AI447" t="str">
        <f>Tabla5[[#This Row],[Provincia]]&amp;Tabla5[[#This Row],[Depto]]</f>
        <v>787</v>
      </c>
      <c r="AJ447">
        <v>7</v>
      </c>
      <c r="AK447" t="s">
        <v>1629</v>
      </c>
      <c r="AN447">
        <v>90</v>
      </c>
      <c r="AO447">
        <v>28</v>
      </c>
      <c r="AP447">
        <v>9614</v>
      </c>
      <c r="AQ447" t="s">
        <v>5200</v>
      </c>
    </row>
    <row r="448" spans="5:43" x14ac:dyDescent="0.25">
      <c r="E448" s="6" t="s">
        <v>153</v>
      </c>
      <c r="F448" s="6">
        <v>310</v>
      </c>
      <c r="G448" s="6">
        <v>310</v>
      </c>
      <c r="H448" s="7" t="s">
        <v>441</v>
      </c>
      <c r="I448" s="6" t="s">
        <v>153</v>
      </c>
      <c r="O448" s="6">
        <v>14</v>
      </c>
      <c r="P448" s="13" t="str">
        <f t="shared" si="6"/>
        <v>CORDOBA</v>
      </c>
      <c r="Q448" s="6">
        <v>426</v>
      </c>
      <c r="R448" s="13" t="s">
        <v>5701</v>
      </c>
      <c r="Y448" t="str">
        <f>Tabla4[[#This Row],[Muni_Desc]]&amp;Tabla4[[#This Row],[Columna1]]</f>
        <v>VILLA TULUMBACORDOBA</v>
      </c>
      <c r="Z448">
        <v>589</v>
      </c>
      <c r="AA448" t="s">
        <v>5858</v>
      </c>
      <c r="AB448">
        <v>4</v>
      </c>
      <c r="AC448" t="s">
        <v>1222</v>
      </c>
      <c r="AD448">
        <v>14</v>
      </c>
      <c r="AE448" t="s">
        <v>1192</v>
      </c>
      <c r="AG448">
        <v>78</v>
      </c>
      <c r="AH448" t="s">
        <v>7550</v>
      </c>
      <c r="AI448" t="str">
        <f>Tabla5[[#This Row],[Provincia]]&amp;Tabla5[[#This Row],[Depto]]</f>
        <v>7814</v>
      </c>
      <c r="AJ448">
        <v>14</v>
      </c>
      <c r="AK448" t="s">
        <v>1630</v>
      </c>
      <c r="AN448">
        <v>62</v>
      </c>
      <c r="AO448">
        <v>42</v>
      </c>
      <c r="AP448">
        <v>6964</v>
      </c>
      <c r="AQ448" t="s">
        <v>4288</v>
      </c>
    </row>
    <row r="449" spans="5:43" x14ac:dyDescent="0.25">
      <c r="E449" s="6" t="s">
        <v>153</v>
      </c>
      <c r="F449" s="6">
        <v>310</v>
      </c>
      <c r="G449" s="6">
        <v>310010</v>
      </c>
      <c r="H449" s="7" t="s">
        <v>442</v>
      </c>
      <c r="I449" s="6" t="s">
        <v>153</v>
      </c>
      <c r="O449" s="6">
        <v>14</v>
      </c>
      <c r="P449" s="13" t="str">
        <f t="shared" si="6"/>
        <v>CORDOBA</v>
      </c>
      <c r="Q449" s="6">
        <v>427</v>
      </c>
      <c r="R449" s="13" t="s">
        <v>5702</v>
      </c>
      <c r="Y449" t="str">
        <f>Tabla4[[#This Row],[Muni_Desc]]&amp;Tabla4[[#This Row],[Columna1]]</f>
        <v>VILLA YACANTOCORDOBA</v>
      </c>
      <c r="Z449">
        <v>591</v>
      </c>
      <c r="AA449" t="s">
        <v>5860</v>
      </c>
      <c r="AB449">
        <v>4</v>
      </c>
      <c r="AC449" t="s">
        <v>1222</v>
      </c>
      <c r="AD449">
        <v>14</v>
      </c>
      <c r="AE449" t="s">
        <v>1192</v>
      </c>
      <c r="AG449">
        <v>78</v>
      </c>
      <c r="AH449" t="s">
        <v>7550</v>
      </c>
      <c r="AI449" t="str">
        <f>Tabla5[[#This Row],[Provincia]]&amp;Tabla5[[#This Row],[Depto]]</f>
        <v>7821</v>
      </c>
      <c r="AJ449">
        <v>21</v>
      </c>
      <c r="AK449" t="s">
        <v>1631</v>
      </c>
      <c r="AN449">
        <v>50</v>
      </c>
      <c r="AO449">
        <v>63</v>
      </c>
      <c r="AP449">
        <v>9815</v>
      </c>
      <c r="AQ449" t="s">
        <v>4014</v>
      </c>
    </row>
    <row r="450" spans="5:43" ht="22.5" x14ac:dyDescent="0.25">
      <c r="E450" s="6" t="s">
        <v>153</v>
      </c>
      <c r="F450" s="6">
        <v>310</v>
      </c>
      <c r="G450" s="6">
        <v>310020</v>
      </c>
      <c r="H450" s="7" t="s">
        <v>443</v>
      </c>
      <c r="I450" s="6" t="s">
        <v>153</v>
      </c>
      <c r="O450" s="6">
        <v>14</v>
      </c>
      <c r="P450" s="13" t="str">
        <f t="shared" si="6"/>
        <v>CORDOBA</v>
      </c>
      <c r="Q450" s="6">
        <v>428</v>
      </c>
      <c r="R450" s="13" t="s">
        <v>5703</v>
      </c>
      <c r="Y450" t="str">
        <f>Tabla4[[#This Row],[Muni_Desc]]&amp;Tabla4[[#This Row],[Columna1]]</f>
        <v>WASHINGTONCORDOBA</v>
      </c>
      <c r="Z450">
        <v>592</v>
      </c>
      <c r="AA450" t="s">
        <v>5861</v>
      </c>
      <c r="AB450">
        <v>4</v>
      </c>
      <c r="AC450" t="s">
        <v>1222</v>
      </c>
      <c r="AD450">
        <v>14</v>
      </c>
      <c r="AE450" t="s">
        <v>1192</v>
      </c>
      <c r="AG450">
        <v>78</v>
      </c>
      <c r="AH450" t="s">
        <v>7550</v>
      </c>
      <c r="AI450" t="str">
        <f>Tabla5[[#This Row],[Provincia]]&amp;Tabla5[[#This Row],[Depto]]</f>
        <v>7828</v>
      </c>
      <c r="AJ450">
        <v>28</v>
      </c>
      <c r="AK450" t="s">
        <v>1632</v>
      </c>
      <c r="AN450">
        <v>6</v>
      </c>
      <c r="AO450">
        <v>644</v>
      </c>
      <c r="AP450">
        <v>1573</v>
      </c>
      <c r="AQ450" t="s">
        <v>2340</v>
      </c>
    </row>
    <row r="451" spans="5:43" x14ac:dyDescent="0.25">
      <c r="E451" s="6" t="s">
        <v>153</v>
      </c>
      <c r="F451" s="6">
        <v>310</v>
      </c>
      <c r="G451" s="6">
        <v>310030</v>
      </c>
      <c r="H451" s="7" t="s">
        <v>444</v>
      </c>
      <c r="I451" s="6" t="s">
        <v>153</v>
      </c>
      <c r="O451" s="6">
        <v>14</v>
      </c>
      <c r="P451" s="13" t="str">
        <f t="shared" si="6"/>
        <v>CORDOBA</v>
      </c>
      <c r="Q451" s="6">
        <v>429</v>
      </c>
      <c r="R451" s="13" t="s">
        <v>5704</v>
      </c>
      <c r="Y451" t="str">
        <f>Tabla4[[#This Row],[Muni_Desc]]&amp;Tabla4[[#This Row],[Columna1]]</f>
        <v>YCHO CRUZCORDOBA</v>
      </c>
      <c r="Z451">
        <v>594</v>
      </c>
      <c r="AA451" t="s">
        <v>5863</v>
      </c>
      <c r="AB451">
        <v>4</v>
      </c>
      <c r="AC451" t="s">
        <v>1222</v>
      </c>
      <c r="AD451">
        <v>14</v>
      </c>
      <c r="AE451" t="s">
        <v>1192</v>
      </c>
      <c r="AG451">
        <v>78</v>
      </c>
      <c r="AH451" t="s">
        <v>7550</v>
      </c>
      <c r="AI451" t="str">
        <f>Tabla5[[#This Row],[Provincia]]&amp;Tabla5[[#This Row],[Depto]]</f>
        <v>7835</v>
      </c>
      <c r="AJ451">
        <v>35</v>
      </c>
      <c r="AK451" t="s">
        <v>1633</v>
      </c>
      <c r="AN451">
        <v>6</v>
      </c>
      <c r="AO451">
        <v>350</v>
      </c>
      <c r="AP451">
        <v>1114</v>
      </c>
      <c r="AQ451" t="s">
        <v>1980</v>
      </c>
    </row>
    <row r="452" spans="5:43" x14ac:dyDescent="0.25">
      <c r="E452" s="6" t="s">
        <v>153</v>
      </c>
      <c r="F452" s="6">
        <v>321</v>
      </c>
      <c r="G452" s="6">
        <v>321</v>
      </c>
      <c r="H452" s="7" t="s">
        <v>445</v>
      </c>
      <c r="I452" s="6" t="s">
        <v>153</v>
      </c>
      <c r="O452" s="6">
        <v>14</v>
      </c>
      <c r="P452" s="13" t="str">
        <f t="shared" si="6"/>
        <v>CORDOBA</v>
      </c>
      <c r="Q452" s="6">
        <v>430</v>
      </c>
      <c r="R452" s="13" t="s">
        <v>5705</v>
      </c>
      <c r="Y452" t="str">
        <f>Tabla4[[#This Row],[Muni_Desc]]&amp;Tabla4[[#This Row],[Columna1]]</f>
        <v>9 DE JULIOCORRIENTES</v>
      </c>
      <c r="Z452">
        <v>595</v>
      </c>
      <c r="AA452" t="s">
        <v>5279</v>
      </c>
      <c r="AB452">
        <v>5</v>
      </c>
      <c r="AC452" t="s">
        <v>1223</v>
      </c>
      <c r="AD452">
        <v>18</v>
      </c>
      <c r="AE452" t="s">
        <v>1193</v>
      </c>
      <c r="AG452">
        <v>78</v>
      </c>
      <c r="AH452" t="s">
        <v>7550</v>
      </c>
      <c r="AI452" t="str">
        <f>Tabla5[[#This Row],[Provincia]]&amp;Tabla5[[#This Row],[Depto]]</f>
        <v>7842</v>
      </c>
      <c r="AJ452">
        <v>42</v>
      </c>
      <c r="AK452" t="s">
        <v>1634</v>
      </c>
      <c r="AN452">
        <v>50</v>
      </c>
      <c r="AO452">
        <v>84</v>
      </c>
      <c r="AP452">
        <v>5936</v>
      </c>
      <c r="AQ452" t="s">
        <v>4044</v>
      </c>
    </row>
    <row r="453" spans="5:43" x14ac:dyDescent="0.25">
      <c r="E453" s="6" t="s">
        <v>153</v>
      </c>
      <c r="F453" s="6">
        <v>321</v>
      </c>
      <c r="G453" s="6">
        <v>321011</v>
      </c>
      <c r="H453" s="7" t="s">
        <v>446</v>
      </c>
      <c r="I453" s="6" t="s">
        <v>153</v>
      </c>
      <c r="O453" s="6">
        <v>14</v>
      </c>
      <c r="P453" s="13" t="str">
        <f t="shared" ref="P453:P516" si="7">VLOOKUP(O453,$J$4:$L$29,3,FALSE)</f>
        <v>CORDOBA</v>
      </c>
      <c r="Q453" s="6">
        <v>431</v>
      </c>
      <c r="R453" s="13" t="s">
        <v>5706</v>
      </c>
      <c r="Y453" t="str">
        <f>Tabla4[[#This Row],[Muni_Desc]]&amp;Tabla4[[#This Row],[Columna1]]</f>
        <v>APIPE GRANDECORRIENTES</v>
      </c>
      <c r="Z453">
        <v>627</v>
      </c>
      <c r="AA453" t="s">
        <v>5912</v>
      </c>
      <c r="AB453">
        <v>5</v>
      </c>
      <c r="AC453" t="s">
        <v>1223</v>
      </c>
      <c r="AD453">
        <v>18</v>
      </c>
      <c r="AE453" t="s">
        <v>1193</v>
      </c>
      <c r="AG453">
        <v>78</v>
      </c>
      <c r="AH453" t="s">
        <v>7550</v>
      </c>
      <c r="AI453" t="str">
        <f>Tabla5[[#This Row],[Provincia]]&amp;Tabla5[[#This Row],[Depto]]</f>
        <v>7849</v>
      </c>
      <c r="AJ453">
        <v>49</v>
      </c>
      <c r="AK453" t="s">
        <v>1635</v>
      </c>
      <c r="AN453">
        <v>58</v>
      </c>
      <c r="AO453">
        <v>42</v>
      </c>
      <c r="AP453">
        <v>6730</v>
      </c>
      <c r="AQ453" t="s">
        <v>4196</v>
      </c>
    </row>
    <row r="454" spans="5:43" x14ac:dyDescent="0.25">
      <c r="E454" s="6" t="s">
        <v>153</v>
      </c>
      <c r="F454" s="6">
        <v>321</v>
      </c>
      <c r="G454" s="6">
        <v>321012</v>
      </c>
      <c r="H454" s="7" t="s">
        <v>447</v>
      </c>
      <c r="I454" s="6" t="s">
        <v>153</v>
      </c>
      <c r="O454" s="6">
        <v>14</v>
      </c>
      <c r="P454" s="13" t="str">
        <f t="shared" si="7"/>
        <v>CORDOBA</v>
      </c>
      <c r="Q454" s="6">
        <v>432</v>
      </c>
      <c r="R454" s="13" t="s">
        <v>5707</v>
      </c>
      <c r="Y454" t="str">
        <f>Tabla4[[#This Row],[Muni_Desc]]&amp;Tabla4[[#This Row],[Columna1]]</f>
        <v>BELLA VISTACORRIENTES</v>
      </c>
      <c r="Z454">
        <v>597</v>
      </c>
      <c r="AA454" t="s">
        <v>5884</v>
      </c>
      <c r="AB454">
        <v>5</v>
      </c>
      <c r="AC454" t="s">
        <v>1223</v>
      </c>
      <c r="AD454">
        <v>18</v>
      </c>
      <c r="AE454" t="s">
        <v>1193</v>
      </c>
      <c r="AG454">
        <v>82</v>
      </c>
      <c r="AH454" t="s">
        <v>7551</v>
      </c>
      <c r="AI454" t="str">
        <f>Tabla5[[#This Row],[Provincia]]&amp;Tabla5[[#This Row],[Depto]]</f>
        <v>827</v>
      </c>
      <c r="AJ454">
        <v>7</v>
      </c>
      <c r="AK454" t="s">
        <v>1624</v>
      </c>
      <c r="AN454">
        <v>14</v>
      </c>
      <c r="AO454">
        <v>21</v>
      </c>
      <c r="AP454">
        <v>2869</v>
      </c>
      <c r="AQ454" t="s">
        <v>2781</v>
      </c>
    </row>
    <row r="455" spans="5:43" ht="22.5" x14ac:dyDescent="0.25">
      <c r="E455" s="6" t="s">
        <v>153</v>
      </c>
      <c r="F455" s="6">
        <v>321</v>
      </c>
      <c r="G455" s="6">
        <v>321020</v>
      </c>
      <c r="H455" s="7" t="s">
        <v>448</v>
      </c>
      <c r="I455" s="6" t="s">
        <v>153</v>
      </c>
      <c r="O455" s="6">
        <v>14</v>
      </c>
      <c r="P455" s="13" t="str">
        <f t="shared" si="7"/>
        <v>CORDOBA</v>
      </c>
      <c r="Q455" s="6">
        <v>433</v>
      </c>
      <c r="R455" s="13" t="s">
        <v>5708</v>
      </c>
      <c r="Y455" t="str">
        <f>Tabla4[[#This Row],[Muni_Desc]]&amp;Tabla4[[#This Row],[Columna1]]</f>
        <v>BERON DE ASTRADACORRIENTES</v>
      </c>
      <c r="Z455">
        <v>598</v>
      </c>
      <c r="AA455" t="s">
        <v>5885</v>
      </c>
      <c r="AB455">
        <v>5</v>
      </c>
      <c r="AC455" t="s">
        <v>1223</v>
      </c>
      <c r="AD455">
        <v>18</v>
      </c>
      <c r="AE455" t="s">
        <v>1193</v>
      </c>
      <c r="AG455">
        <v>82</v>
      </c>
      <c r="AH455" t="s">
        <v>7551</v>
      </c>
      <c r="AI455" t="str">
        <f>Tabla5[[#This Row],[Provincia]]&amp;Tabla5[[#This Row],[Depto]]</f>
        <v>8214</v>
      </c>
      <c r="AJ455">
        <v>14</v>
      </c>
      <c r="AK455" t="s">
        <v>1636</v>
      </c>
      <c r="AN455">
        <v>70</v>
      </c>
      <c r="AO455">
        <v>70</v>
      </c>
      <c r="AP455">
        <v>7680</v>
      </c>
      <c r="AQ455" t="s">
        <v>4511</v>
      </c>
    </row>
    <row r="456" spans="5:43" x14ac:dyDescent="0.25">
      <c r="E456" s="6" t="s">
        <v>153</v>
      </c>
      <c r="F456" s="6">
        <v>322</v>
      </c>
      <c r="G456" s="6">
        <v>322</v>
      </c>
      <c r="H456" s="7" t="s">
        <v>449</v>
      </c>
      <c r="I456" s="6" t="s">
        <v>153</v>
      </c>
      <c r="O456" s="6">
        <v>14</v>
      </c>
      <c r="P456" s="13" t="str">
        <f t="shared" si="7"/>
        <v>CORDOBA</v>
      </c>
      <c r="Q456" s="6">
        <v>434</v>
      </c>
      <c r="R456" s="13" t="s">
        <v>5709</v>
      </c>
      <c r="Y456" t="str">
        <f>Tabla4[[#This Row],[Muni_Desc]]&amp;Tabla4[[#This Row],[Columna1]]</f>
        <v>BONPLANDCORRIENTES</v>
      </c>
      <c r="Z456">
        <v>599</v>
      </c>
      <c r="AA456" t="s">
        <v>5886</v>
      </c>
      <c r="AB456">
        <v>5</v>
      </c>
      <c r="AC456" t="s">
        <v>1223</v>
      </c>
      <c r="AD456">
        <v>18</v>
      </c>
      <c r="AE456" t="s">
        <v>1193</v>
      </c>
      <c r="AG456">
        <v>82</v>
      </c>
      <c r="AH456" t="s">
        <v>7551</v>
      </c>
      <c r="AI456" t="str">
        <f>Tabla5[[#This Row],[Provincia]]&amp;Tabla5[[#This Row],[Depto]]</f>
        <v>8221</v>
      </c>
      <c r="AJ456">
        <v>21</v>
      </c>
      <c r="AK456" t="s">
        <v>1637</v>
      </c>
      <c r="AN456">
        <v>6</v>
      </c>
      <c r="AO456">
        <v>441</v>
      </c>
      <c r="AP456">
        <v>1300</v>
      </c>
      <c r="AQ456" t="s">
        <v>2140</v>
      </c>
    </row>
    <row r="457" spans="5:43" x14ac:dyDescent="0.25">
      <c r="E457" s="6" t="s">
        <v>153</v>
      </c>
      <c r="F457" s="6">
        <v>322</v>
      </c>
      <c r="G457" s="6">
        <v>322001</v>
      </c>
      <c r="H457" s="7" t="s">
        <v>449</v>
      </c>
      <c r="I457" s="6" t="s">
        <v>153</v>
      </c>
      <c r="O457" s="6">
        <v>14</v>
      </c>
      <c r="P457" s="13" t="str">
        <f t="shared" si="7"/>
        <v>CORDOBA</v>
      </c>
      <c r="Q457" s="6">
        <v>435</v>
      </c>
      <c r="R457" s="13" t="s">
        <v>5710</v>
      </c>
      <c r="Y457" t="str">
        <f>Tabla4[[#This Row],[Muni_Desc]]&amp;Tabla4[[#This Row],[Columna1]]</f>
        <v>CAA CATICORRIENTES</v>
      </c>
      <c r="Z457">
        <v>646</v>
      </c>
      <c r="AA457" t="s">
        <v>5928</v>
      </c>
      <c r="AB457">
        <v>5</v>
      </c>
      <c r="AC457" t="s">
        <v>1223</v>
      </c>
      <c r="AD457">
        <v>18</v>
      </c>
      <c r="AE457" t="s">
        <v>1193</v>
      </c>
      <c r="AG457">
        <v>82</v>
      </c>
      <c r="AH457" t="s">
        <v>7551</v>
      </c>
      <c r="AI457" t="str">
        <f>Tabla5[[#This Row],[Provincia]]&amp;Tabla5[[#This Row],[Depto]]</f>
        <v>8228</v>
      </c>
      <c r="AJ457">
        <v>28</v>
      </c>
      <c r="AK457" t="s">
        <v>1638</v>
      </c>
      <c r="AN457">
        <v>50</v>
      </c>
      <c r="AO457">
        <v>70</v>
      </c>
      <c r="AP457">
        <v>9816</v>
      </c>
      <c r="AQ457" t="s">
        <v>4034</v>
      </c>
    </row>
    <row r="458" spans="5:43" x14ac:dyDescent="0.25">
      <c r="E458" s="6" t="s">
        <v>153</v>
      </c>
      <c r="F458" s="6">
        <v>323</v>
      </c>
      <c r="G458" s="6">
        <v>323</v>
      </c>
      <c r="H458" s="7" t="s">
        <v>450</v>
      </c>
      <c r="I458" s="6" t="s">
        <v>153</v>
      </c>
      <c r="O458" s="6">
        <v>14</v>
      </c>
      <c r="P458" s="13" t="str">
        <f t="shared" si="7"/>
        <v>CORDOBA</v>
      </c>
      <c r="Q458" s="6">
        <v>436</v>
      </c>
      <c r="R458" s="13" t="s">
        <v>5711</v>
      </c>
      <c r="Y458" t="str">
        <f>Tabla4[[#This Row],[Muni_Desc]]&amp;Tabla4[[#This Row],[Columna1]]</f>
        <v>CARLOS PELLEGRINICORRIENTES</v>
      </c>
      <c r="Z458">
        <v>602</v>
      </c>
      <c r="AA458" t="s">
        <v>5889</v>
      </c>
      <c r="AB458">
        <v>5</v>
      </c>
      <c r="AC458" t="s">
        <v>1223</v>
      </c>
      <c r="AD458">
        <v>18</v>
      </c>
      <c r="AE458" t="s">
        <v>1193</v>
      </c>
      <c r="AG458">
        <v>82</v>
      </c>
      <c r="AH458" t="s">
        <v>7551</v>
      </c>
      <c r="AI458" t="str">
        <f>Tabla5[[#This Row],[Provincia]]&amp;Tabla5[[#This Row],[Depto]]</f>
        <v>8235</v>
      </c>
      <c r="AJ458">
        <v>35</v>
      </c>
      <c r="AK458" t="s">
        <v>1639</v>
      </c>
      <c r="AN458">
        <v>6</v>
      </c>
      <c r="AO458">
        <v>126</v>
      </c>
      <c r="AP458">
        <v>9817</v>
      </c>
      <c r="AQ458" t="s">
        <v>1811</v>
      </c>
    </row>
    <row r="459" spans="5:43" ht="33.75" x14ac:dyDescent="0.25">
      <c r="E459" s="6" t="s">
        <v>153</v>
      </c>
      <c r="F459" s="6">
        <v>323</v>
      </c>
      <c r="G459" s="6">
        <v>323001</v>
      </c>
      <c r="H459" s="7" t="s">
        <v>451</v>
      </c>
      <c r="I459" s="6" t="s">
        <v>153</v>
      </c>
      <c r="O459" s="6">
        <v>14</v>
      </c>
      <c r="P459" s="13" t="str">
        <f t="shared" si="7"/>
        <v>CORDOBA</v>
      </c>
      <c r="Q459" s="6">
        <v>437</v>
      </c>
      <c r="R459" s="13" t="s">
        <v>5712</v>
      </c>
      <c r="Y459" t="str">
        <f>Tabla4[[#This Row],[Muni_Desc]]&amp;Tabla4[[#This Row],[Columna1]]</f>
        <v>CAZADORES CORRENTINOSCORRIENTES</v>
      </c>
      <c r="Z459">
        <v>600</v>
      </c>
      <c r="AA459" t="s">
        <v>5887</v>
      </c>
      <c r="AB459">
        <v>5</v>
      </c>
      <c r="AC459" t="s">
        <v>1223</v>
      </c>
      <c r="AD459">
        <v>18</v>
      </c>
      <c r="AE459" t="s">
        <v>1193</v>
      </c>
      <c r="AG459">
        <v>82</v>
      </c>
      <c r="AH459" t="s">
        <v>7551</v>
      </c>
      <c r="AI459" t="str">
        <f>Tabla5[[#This Row],[Provincia]]&amp;Tabla5[[#This Row],[Depto]]</f>
        <v>8242</v>
      </c>
      <c r="AJ459">
        <v>42</v>
      </c>
      <c r="AK459" t="s">
        <v>1640</v>
      </c>
      <c r="AN459">
        <v>6</v>
      </c>
      <c r="AO459">
        <v>168</v>
      </c>
      <c r="AP459">
        <v>9818</v>
      </c>
      <c r="AQ459" t="s">
        <v>1844</v>
      </c>
    </row>
    <row r="460" spans="5:43" x14ac:dyDescent="0.25">
      <c r="E460" s="6" t="s">
        <v>153</v>
      </c>
      <c r="F460" s="6">
        <v>324</v>
      </c>
      <c r="G460" s="6">
        <v>324</v>
      </c>
      <c r="H460" s="7" t="s">
        <v>452</v>
      </c>
      <c r="I460" s="6" t="s">
        <v>153</v>
      </c>
      <c r="O460" s="6">
        <v>14</v>
      </c>
      <c r="P460" s="13" t="str">
        <f t="shared" si="7"/>
        <v>CORDOBA</v>
      </c>
      <c r="Q460" s="6">
        <v>438</v>
      </c>
      <c r="R460" s="13" t="s">
        <v>5713</v>
      </c>
      <c r="Y460" t="str">
        <f>Tabla4[[#This Row],[Muni_Desc]]&amp;Tabla4[[#This Row],[Columna1]]</f>
        <v>CHAVARRIACORRIENTES</v>
      </c>
      <c r="Z460">
        <v>601</v>
      </c>
      <c r="AA460" t="s">
        <v>5888</v>
      </c>
      <c r="AB460">
        <v>5</v>
      </c>
      <c r="AC460" t="s">
        <v>1223</v>
      </c>
      <c r="AD460">
        <v>18</v>
      </c>
      <c r="AE460" t="s">
        <v>1193</v>
      </c>
      <c r="AG460">
        <v>82</v>
      </c>
      <c r="AH460" t="s">
        <v>7551</v>
      </c>
      <c r="AI460" t="str">
        <f>Tabla5[[#This Row],[Provincia]]&amp;Tabla5[[#This Row],[Depto]]</f>
        <v>8249</v>
      </c>
      <c r="AJ460">
        <v>49</v>
      </c>
      <c r="AK460" t="s">
        <v>1641</v>
      </c>
      <c r="AN460">
        <v>6</v>
      </c>
      <c r="AO460">
        <v>273</v>
      </c>
      <c r="AP460">
        <v>9819</v>
      </c>
      <c r="AQ460" t="s">
        <v>1954</v>
      </c>
    </row>
    <row r="461" spans="5:43" x14ac:dyDescent="0.25">
      <c r="E461" s="6" t="s">
        <v>153</v>
      </c>
      <c r="F461" s="6">
        <v>324</v>
      </c>
      <c r="G461" s="6">
        <v>324000</v>
      </c>
      <c r="H461" s="7" t="s">
        <v>452</v>
      </c>
      <c r="I461" s="6" t="s">
        <v>153</v>
      </c>
      <c r="O461" s="6">
        <v>14</v>
      </c>
      <c r="P461" s="13" t="str">
        <f t="shared" si="7"/>
        <v>CORDOBA</v>
      </c>
      <c r="Q461" s="6">
        <v>439</v>
      </c>
      <c r="R461" s="13" t="s">
        <v>5714</v>
      </c>
      <c r="Y461" t="str">
        <f>Tabla4[[#This Row],[Muni_Desc]]&amp;Tabla4[[#This Row],[Columna1]]</f>
        <v>COLONIA CAROLINACORRIENTES</v>
      </c>
      <c r="Z461">
        <v>603</v>
      </c>
      <c r="AA461" t="s">
        <v>5890</v>
      </c>
      <c r="AB461">
        <v>5</v>
      </c>
      <c r="AC461" t="s">
        <v>1223</v>
      </c>
      <c r="AD461">
        <v>18</v>
      </c>
      <c r="AE461" t="s">
        <v>1193</v>
      </c>
      <c r="AG461">
        <v>82</v>
      </c>
      <c r="AH461" t="s">
        <v>7551</v>
      </c>
      <c r="AI461" t="str">
        <f>Tabla5[[#This Row],[Provincia]]&amp;Tabla5[[#This Row],[Depto]]</f>
        <v>8256</v>
      </c>
      <c r="AJ461">
        <v>56</v>
      </c>
      <c r="AK461" t="s">
        <v>1642</v>
      </c>
      <c r="AN461">
        <v>6</v>
      </c>
      <c r="AO461">
        <v>770</v>
      </c>
      <c r="AP461">
        <v>9820</v>
      </c>
      <c r="AQ461" t="s">
        <v>1954</v>
      </c>
    </row>
    <row r="462" spans="5:43" x14ac:dyDescent="0.25">
      <c r="E462" s="6" t="s">
        <v>153</v>
      </c>
      <c r="F462" s="6">
        <v>329</v>
      </c>
      <c r="G462" s="6">
        <v>329</v>
      </c>
      <c r="H462" s="7" t="s">
        <v>453</v>
      </c>
      <c r="I462" s="6" t="s">
        <v>153</v>
      </c>
      <c r="O462" s="6">
        <v>14</v>
      </c>
      <c r="P462" s="13" t="str">
        <f t="shared" si="7"/>
        <v>CORDOBA</v>
      </c>
      <c r="Q462" s="6">
        <v>440</v>
      </c>
      <c r="R462" s="13" t="s">
        <v>5715</v>
      </c>
      <c r="Y462" t="str">
        <f>Tabla4[[#This Row],[Muni_Desc]]&amp;Tabla4[[#This Row],[Columna1]]</f>
        <v>COLONIA LIBERTADCORRIENTES</v>
      </c>
      <c r="Z462">
        <v>605</v>
      </c>
      <c r="AA462" t="s">
        <v>5892</v>
      </c>
      <c r="AB462">
        <v>5</v>
      </c>
      <c r="AC462" t="s">
        <v>1223</v>
      </c>
      <c r="AD462">
        <v>18</v>
      </c>
      <c r="AE462" t="s">
        <v>1193</v>
      </c>
      <c r="AG462">
        <v>82</v>
      </c>
      <c r="AH462" t="s">
        <v>7551</v>
      </c>
      <c r="AI462" t="str">
        <f>Tabla5[[#This Row],[Provincia]]&amp;Tabla5[[#This Row],[Depto]]</f>
        <v>8263</v>
      </c>
      <c r="AJ462">
        <v>63</v>
      </c>
      <c r="AK462" t="s">
        <v>1627</v>
      </c>
      <c r="AN462">
        <v>6</v>
      </c>
      <c r="AO462">
        <v>770</v>
      </c>
      <c r="AP462">
        <v>9821</v>
      </c>
      <c r="AQ462" t="s">
        <v>2462</v>
      </c>
    </row>
    <row r="463" spans="5:43" ht="22.5" x14ac:dyDescent="0.25">
      <c r="E463" s="6" t="s">
        <v>153</v>
      </c>
      <c r="F463" s="6">
        <v>329</v>
      </c>
      <c r="G463" s="6">
        <v>329010</v>
      </c>
      <c r="H463" s="7" t="s">
        <v>454</v>
      </c>
      <c r="I463" s="6" t="s">
        <v>153</v>
      </c>
      <c r="O463" s="6">
        <v>14</v>
      </c>
      <c r="P463" s="13" t="str">
        <f t="shared" si="7"/>
        <v>CORDOBA</v>
      </c>
      <c r="Q463" s="6">
        <v>441</v>
      </c>
      <c r="R463" s="13" t="s">
        <v>5716</v>
      </c>
      <c r="Y463" t="str">
        <f>Tabla4[[#This Row],[Muni_Desc]]&amp;Tabla4[[#This Row],[Columna1]]</f>
        <v>COLONIA LIEBIG'SCORRIENTES</v>
      </c>
      <c r="Z463">
        <v>606</v>
      </c>
      <c r="AA463" t="s">
        <v>5893</v>
      </c>
      <c r="AB463">
        <v>5</v>
      </c>
      <c r="AC463" t="s">
        <v>1223</v>
      </c>
      <c r="AD463">
        <v>18</v>
      </c>
      <c r="AE463" t="s">
        <v>1193</v>
      </c>
      <c r="AG463">
        <v>82</v>
      </c>
      <c r="AH463" t="s">
        <v>7551</v>
      </c>
      <c r="AI463" t="str">
        <f>Tabla5[[#This Row],[Provincia]]&amp;Tabla5[[#This Row],[Depto]]</f>
        <v>8270</v>
      </c>
      <c r="AJ463">
        <v>70</v>
      </c>
      <c r="AK463" t="s">
        <v>1643</v>
      </c>
      <c r="AN463">
        <v>6</v>
      </c>
      <c r="AO463">
        <v>28</v>
      </c>
      <c r="AP463">
        <v>688</v>
      </c>
      <c r="AQ463" t="s">
        <v>1709</v>
      </c>
    </row>
    <row r="464" spans="5:43" x14ac:dyDescent="0.25">
      <c r="E464" s="6" t="s">
        <v>153</v>
      </c>
      <c r="F464" s="6">
        <v>329</v>
      </c>
      <c r="G464" s="6">
        <v>329020</v>
      </c>
      <c r="H464" s="7" t="s">
        <v>455</v>
      </c>
      <c r="I464" s="6" t="s">
        <v>153</v>
      </c>
      <c r="O464" s="6">
        <v>14</v>
      </c>
      <c r="P464" s="13" t="str">
        <f t="shared" si="7"/>
        <v>CORDOBA</v>
      </c>
      <c r="Q464" s="6">
        <v>442</v>
      </c>
      <c r="R464" s="13" t="s">
        <v>5717</v>
      </c>
      <c r="Y464" t="str">
        <f>Tabla4[[#This Row],[Muni_Desc]]&amp;Tabla4[[#This Row],[Columna1]]</f>
        <v>COLONIA PANDOCORRIENTES</v>
      </c>
      <c r="Z464">
        <v>607</v>
      </c>
      <c r="AA464" t="s">
        <v>5894</v>
      </c>
      <c r="AB464">
        <v>5</v>
      </c>
      <c r="AC464" t="s">
        <v>1223</v>
      </c>
      <c r="AD464">
        <v>18</v>
      </c>
      <c r="AE464" t="s">
        <v>1193</v>
      </c>
      <c r="AG464">
        <v>82</v>
      </c>
      <c r="AH464" t="s">
        <v>7551</v>
      </c>
      <c r="AI464" t="str">
        <f>Tabla5[[#This Row],[Provincia]]&amp;Tabla5[[#This Row],[Depto]]</f>
        <v>8277</v>
      </c>
      <c r="AJ464">
        <v>77</v>
      </c>
      <c r="AK464" t="s">
        <v>1342</v>
      </c>
      <c r="AN464">
        <v>6</v>
      </c>
      <c r="AO464">
        <v>252</v>
      </c>
      <c r="AP464">
        <v>993</v>
      </c>
      <c r="AQ464" t="s">
        <v>1908</v>
      </c>
    </row>
    <row r="465" spans="5:43" x14ac:dyDescent="0.25">
      <c r="E465" s="6" t="s">
        <v>153</v>
      </c>
      <c r="F465" s="6">
        <v>329</v>
      </c>
      <c r="G465" s="6">
        <v>329030</v>
      </c>
      <c r="H465" s="7" t="s">
        <v>456</v>
      </c>
      <c r="I465" s="6" t="s">
        <v>153</v>
      </c>
      <c r="O465" s="6">
        <v>14</v>
      </c>
      <c r="P465" s="13" t="str">
        <f t="shared" si="7"/>
        <v>CORDOBA</v>
      </c>
      <c r="Q465" s="6">
        <v>443</v>
      </c>
      <c r="R465" s="13" t="s">
        <v>5718</v>
      </c>
      <c r="Y465" t="str">
        <f>Tabla4[[#This Row],[Muni_Desc]]&amp;Tabla4[[#This Row],[Columna1]]</f>
        <v>CONCEPCIONCORRIENTES</v>
      </c>
      <c r="Z465">
        <v>608</v>
      </c>
      <c r="AA465" t="s">
        <v>5895</v>
      </c>
      <c r="AB465">
        <v>5</v>
      </c>
      <c r="AC465" t="s">
        <v>1223</v>
      </c>
      <c r="AD465">
        <v>18</v>
      </c>
      <c r="AE465" t="s">
        <v>1193</v>
      </c>
      <c r="AG465">
        <v>82</v>
      </c>
      <c r="AH465" t="s">
        <v>7551</v>
      </c>
      <c r="AI465" t="str">
        <f>Tabla5[[#This Row],[Provincia]]&amp;Tabla5[[#This Row],[Depto]]</f>
        <v>8284</v>
      </c>
      <c r="AJ465">
        <v>84</v>
      </c>
      <c r="AK465" t="s">
        <v>1644</v>
      </c>
      <c r="AN465">
        <v>6</v>
      </c>
      <c r="AO465">
        <v>770</v>
      </c>
      <c r="AP465">
        <v>9822</v>
      </c>
      <c r="AQ465" t="s">
        <v>2463</v>
      </c>
    </row>
    <row r="466" spans="5:43" x14ac:dyDescent="0.25">
      <c r="E466" s="6" t="s">
        <v>153</v>
      </c>
      <c r="F466" s="6">
        <v>329</v>
      </c>
      <c r="G466" s="6">
        <v>329040</v>
      </c>
      <c r="H466" s="7" t="s">
        <v>457</v>
      </c>
      <c r="I466" s="6" t="s">
        <v>153</v>
      </c>
      <c r="O466" s="6">
        <v>14</v>
      </c>
      <c r="P466" s="13" t="str">
        <f t="shared" si="7"/>
        <v>CORDOBA</v>
      </c>
      <c r="Q466" s="6">
        <v>3038</v>
      </c>
      <c r="R466" s="13" t="s">
        <v>5882</v>
      </c>
      <c r="Y466" t="str">
        <f>Tabla4[[#This Row],[Muni_Desc]]&amp;Tabla4[[#This Row],[Columna1]]</f>
        <v>CORRIENTESCORRIENTES</v>
      </c>
      <c r="Z466">
        <v>609</v>
      </c>
      <c r="AA466" t="s">
        <v>1193</v>
      </c>
      <c r="AB466">
        <v>5</v>
      </c>
      <c r="AC466" t="s">
        <v>1223</v>
      </c>
      <c r="AD466">
        <v>18</v>
      </c>
      <c r="AE466" t="s">
        <v>1193</v>
      </c>
      <c r="AG466">
        <v>82</v>
      </c>
      <c r="AH466" t="s">
        <v>7551</v>
      </c>
      <c r="AI466" t="str">
        <f>Tabla5[[#This Row],[Provincia]]&amp;Tabla5[[#This Row],[Depto]]</f>
        <v>8291</v>
      </c>
      <c r="AJ466">
        <v>91</v>
      </c>
      <c r="AK466" t="s">
        <v>1645</v>
      </c>
      <c r="AN466">
        <v>6</v>
      </c>
      <c r="AO466">
        <v>770</v>
      </c>
      <c r="AP466">
        <v>9823</v>
      </c>
      <c r="AQ466" t="s">
        <v>2464</v>
      </c>
    </row>
    <row r="467" spans="5:43" ht="22.5" x14ac:dyDescent="0.25">
      <c r="E467" s="6" t="s">
        <v>153</v>
      </c>
      <c r="F467" s="6">
        <v>329</v>
      </c>
      <c r="G467" s="6">
        <v>329090</v>
      </c>
      <c r="H467" s="7" t="s">
        <v>458</v>
      </c>
      <c r="I467" s="6" t="s">
        <v>153</v>
      </c>
      <c r="O467" s="6">
        <v>14</v>
      </c>
      <c r="P467" s="13" t="str">
        <f t="shared" si="7"/>
        <v>CORDOBA</v>
      </c>
      <c r="Q467" s="6">
        <v>444</v>
      </c>
      <c r="R467" s="13" t="s">
        <v>5719</v>
      </c>
      <c r="Y467" t="str">
        <f>Tabla4[[#This Row],[Muni_Desc]]&amp;Tabla4[[#This Row],[Columna1]]</f>
        <v>CRUZ DE LOS MILAGROSCORRIENTES</v>
      </c>
      <c r="Z467">
        <v>604</v>
      </c>
      <c r="AA467" t="s">
        <v>5891</v>
      </c>
      <c r="AB467">
        <v>5</v>
      </c>
      <c r="AC467" t="s">
        <v>1223</v>
      </c>
      <c r="AD467">
        <v>18</v>
      </c>
      <c r="AE467" t="s">
        <v>1193</v>
      </c>
      <c r="AG467">
        <v>82</v>
      </c>
      <c r="AH467" t="s">
        <v>7551</v>
      </c>
      <c r="AI467" t="str">
        <f>Tabla5[[#This Row],[Provincia]]&amp;Tabla5[[#This Row],[Depto]]</f>
        <v>8298</v>
      </c>
      <c r="AJ467">
        <v>98</v>
      </c>
      <c r="AK467" t="s">
        <v>1421</v>
      </c>
      <c r="AN467">
        <v>6</v>
      </c>
      <c r="AO467">
        <v>168</v>
      </c>
      <c r="AP467">
        <v>9824</v>
      </c>
      <c r="AQ467" t="s">
        <v>1845</v>
      </c>
    </row>
    <row r="468" spans="5:43" x14ac:dyDescent="0.25">
      <c r="E468" s="6" t="s">
        <v>153</v>
      </c>
      <c r="F468" s="6">
        <v>331</v>
      </c>
      <c r="G468" s="6">
        <v>331</v>
      </c>
      <c r="H468" s="7" t="s">
        <v>459</v>
      </c>
      <c r="I468" s="6" t="s">
        <v>153</v>
      </c>
      <c r="O468" s="6">
        <v>14</v>
      </c>
      <c r="P468" s="13" t="str">
        <f t="shared" si="7"/>
        <v>CORDOBA</v>
      </c>
      <c r="Q468" s="6">
        <v>445</v>
      </c>
      <c r="R468" s="13" t="s">
        <v>5720</v>
      </c>
      <c r="Y468" t="str">
        <f>Tabla4[[#This Row],[Muni_Desc]]&amp;Tabla4[[#This Row],[Columna1]]</f>
        <v>CURUZU CUATIACORRIENTES</v>
      </c>
      <c r="Z468">
        <v>610</v>
      </c>
      <c r="AA468" t="s">
        <v>5896</v>
      </c>
      <c r="AB468">
        <v>5</v>
      </c>
      <c r="AC468" t="s">
        <v>1223</v>
      </c>
      <c r="AD468">
        <v>18</v>
      </c>
      <c r="AE468" t="s">
        <v>1193</v>
      </c>
      <c r="AG468">
        <v>82</v>
      </c>
      <c r="AH468" t="s">
        <v>7551</v>
      </c>
      <c r="AI468" t="str">
        <f>Tabla5[[#This Row],[Provincia]]&amp;Tabla5[[#This Row],[Depto]]</f>
        <v>82105</v>
      </c>
      <c r="AJ468">
        <v>105</v>
      </c>
      <c r="AK468" t="s">
        <v>1646</v>
      </c>
      <c r="AN468">
        <v>14</v>
      </c>
      <c r="AO468">
        <v>91</v>
      </c>
      <c r="AP468">
        <v>3058</v>
      </c>
      <c r="AQ468" t="s">
        <v>2931</v>
      </c>
    </row>
    <row r="469" spans="5:43" ht="22.5" x14ac:dyDescent="0.25">
      <c r="E469" s="6" t="s">
        <v>153</v>
      </c>
      <c r="F469" s="6">
        <v>331</v>
      </c>
      <c r="G469" s="6">
        <v>331101</v>
      </c>
      <c r="H469" s="7" t="s">
        <v>460</v>
      </c>
      <c r="I469" s="6" t="s">
        <v>153</v>
      </c>
      <c r="O469" s="6">
        <v>14</v>
      </c>
      <c r="P469" s="13" t="str">
        <f t="shared" si="7"/>
        <v>CORDOBA</v>
      </c>
      <c r="Q469" s="6">
        <v>446</v>
      </c>
      <c r="R469" s="13" t="s">
        <v>5721</v>
      </c>
      <c r="Y469" t="str">
        <f>Tabla4[[#This Row],[Muni_Desc]]&amp;Tabla4[[#This Row],[Columna1]]</f>
        <v>EL SOMBREROCORRIENTES</v>
      </c>
      <c r="Z469">
        <v>611</v>
      </c>
      <c r="AA469" t="s">
        <v>5897</v>
      </c>
      <c r="AB469">
        <v>5</v>
      </c>
      <c r="AC469" t="s">
        <v>1223</v>
      </c>
      <c r="AD469">
        <v>18</v>
      </c>
      <c r="AE469" t="s">
        <v>1193</v>
      </c>
      <c r="AG469">
        <v>82</v>
      </c>
      <c r="AH469" t="s">
        <v>7551</v>
      </c>
      <c r="AI469" t="str">
        <f>Tabla5[[#This Row],[Provincia]]&amp;Tabla5[[#This Row],[Depto]]</f>
        <v>82112</v>
      </c>
      <c r="AJ469">
        <v>112</v>
      </c>
      <c r="AK469" t="s">
        <v>1422</v>
      </c>
      <c r="AN469">
        <v>6</v>
      </c>
      <c r="AO469">
        <v>364</v>
      </c>
      <c r="AP469">
        <v>1126</v>
      </c>
      <c r="AQ469" t="s">
        <v>1991</v>
      </c>
    </row>
    <row r="470" spans="5:43" x14ac:dyDescent="0.25">
      <c r="E470" s="6" t="s">
        <v>153</v>
      </c>
      <c r="F470" s="6">
        <v>331</v>
      </c>
      <c r="G470" s="6">
        <v>331210</v>
      </c>
      <c r="H470" s="7" t="s">
        <v>461</v>
      </c>
      <c r="I470" s="6" t="s">
        <v>153</v>
      </c>
      <c r="O470" s="6">
        <v>14</v>
      </c>
      <c r="P470" s="13" t="str">
        <f t="shared" si="7"/>
        <v>CORDOBA</v>
      </c>
      <c r="Q470" s="6">
        <v>2270</v>
      </c>
      <c r="R470" s="13" t="s">
        <v>5877</v>
      </c>
      <c r="Y470" t="str">
        <f>Tabla4[[#This Row],[Muni_Desc]]&amp;Tabla4[[#This Row],[Columna1]]</f>
        <v>EMPEDRADOCORRIENTES</v>
      </c>
      <c r="Z470">
        <v>612</v>
      </c>
      <c r="AA470" t="s">
        <v>5898</v>
      </c>
      <c r="AB470">
        <v>5</v>
      </c>
      <c r="AC470" t="s">
        <v>1223</v>
      </c>
      <c r="AD470">
        <v>18</v>
      </c>
      <c r="AE470" t="s">
        <v>1193</v>
      </c>
      <c r="AG470">
        <v>82</v>
      </c>
      <c r="AH470" t="s">
        <v>7551</v>
      </c>
      <c r="AI470" t="str">
        <f>Tabla5[[#This Row],[Provincia]]&amp;Tabla5[[#This Row],[Depto]]</f>
        <v>82119</v>
      </c>
      <c r="AJ470">
        <v>119</v>
      </c>
      <c r="AK470" t="s">
        <v>1462</v>
      </c>
      <c r="AN470">
        <v>62</v>
      </c>
      <c r="AO470">
        <v>42</v>
      </c>
      <c r="AP470">
        <v>6965</v>
      </c>
      <c r="AQ470" t="s">
        <v>4289</v>
      </c>
    </row>
    <row r="471" spans="5:43" ht="22.5" x14ac:dyDescent="0.25">
      <c r="E471" s="6" t="s">
        <v>153</v>
      </c>
      <c r="F471" s="6">
        <v>331</v>
      </c>
      <c r="G471" s="6">
        <v>331220</v>
      </c>
      <c r="H471" s="7" t="s">
        <v>462</v>
      </c>
      <c r="I471" s="6" t="s">
        <v>153</v>
      </c>
      <c r="O471" s="6">
        <v>14</v>
      </c>
      <c r="P471" s="13" t="str">
        <f t="shared" si="7"/>
        <v>CORDOBA</v>
      </c>
      <c r="Q471" s="6">
        <v>447</v>
      </c>
      <c r="R471" s="13" t="s">
        <v>5722</v>
      </c>
      <c r="Y471" t="str">
        <f>Tabla4[[#This Row],[Muni_Desc]]&amp;Tabla4[[#This Row],[Columna1]]</f>
        <v>ESQUINACORRIENTES</v>
      </c>
      <c r="Z471">
        <v>613</v>
      </c>
      <c r="AA471" t="s">
        <v>5576</v>
      </c>
      <c r="AB471">
        <v>5</v>
      </c>
      <c r="AC471" t="s">
        <v>1223</v>
      </c>
      <c r="AD471">
        <v>18</v>
      </c>
      <c r="AE471" t="s">
        <v>1193</v>
      </c>
      <c r="AG471">
        <v>82</v>
      </c>
      <c r="AH471" t="s">
        <v>7551</v>
      </c>
      <c r="AI471" t="str">
        <f>Tabla5[[#This Row],[Provincia]]&amp;Tabla5[[#This Row],[Depto]]</f>
        <v>82126</v>
      </c>
      <c r="AJ471">
        <v>126</v>
      </c>
      <c r="AK471" t="s">
        <v>1443</v>
      </c>
      <c r="AN471">
        <v>6</v>
      </c>
      <c r="AO471">
        <v>168</v>
      </c>
      <c r="AP471">
        <v>9825</v>
      </c>
      <c r="AQ471" t="s">
        <v>1846</v>
      </c>
    </row>
    <row r="472" spans="5:43" x14ac:dyDescent="0.25">
      <c r="E472" s="6" t="s">
        <v>153</v>
      </c>
      <c r="F472" s="6">
        <v>331</v>
      </c>
      <c r="G472" s="6">
        <v>331290</v>
      </c>
      <c r="H472" s="7" t="s">
        <v>463</v>
      </c>
      <c r="I472" s="6" t="s">
        <v>153</v>
      </c>
      <c r="O472" s="6">
        <v>14</v>
      </c>
      <c r="P472" s="13" t="str">
        <f t="shared" si="7"/>
        <v>CORDOBA</v>
      </c>
      <c r="Q472" s="6">
        <v>448</v>
      </c>
      <c r="R472" s="13" t="s">
        <v>5723</v>
      </c>
      <c r="Y472" t="str">
        <f>Tabla4[[#This Row],[Muni_Desc]]&amp;Tabla4[[#This Row],[Columna1]]</f>
        <v>ESTACION LIBERTADCORRIENTES</v>
      </c>
      <c r="Z472">
        <v>614</v>
      </c>
      <c r="AA472" t="s">
        <v>5899</v>
      </c>
      <c r="AB472">
        <v>5</v>
      </c>
      <c r="AC472" t="s">
        <v>1223</v>
      </c>
      <c r="AD472">
        <v>18</v>
      </c>
      <c r="AE472" t="s">
        <v>1193</v>
      </c>
      <c r="AG472">
        <v>82</v>
      </c>
      <c r="AH472" t="s">
        <v>7551</v>
      </c>
      <c r="AI472" t="str">
        <f>Tabla5[[#This Row],[Provincia]]&amp;Tabla5[[#This Row],[Depto]]</f>
        <v>82133</v>
      </c>
      <c r="AJ472">
        <v>133</v>
      </c>
      <c r="AK472" t="s">
        <v>1647</v>
      </c>
      <c r="AN472">
        <v>6</v>
      </c>
      <c r="AO472">
        <v>770</v>
      </c>
      <c r="AP472">
        <v>9826</v>
      </c>
      <c r="AQ472" t="s">
        <v>2465</v>
      </c>
    </row>
    <row r="473" spans="5:43" ht="33.75" x14ac:dyDescent="0.25">
      <c r="E473" s="6" t="s">
        <v>153</v>
      </c>
      <c r="F473" s="6">
        <v>331</v>
      </c>
      <c r="G473" s="6">
        <v>331301</v>
      </c>
      <c r="H473" s="7" t="s">
        <v>464</v>
      </c>
      <c r="I473" s="6" t="s">
        <v>153</v>
      </c>
      <c r="O473" s="6">
        <v>14</v>
      </c>
      <c r="P473" s="13" t="str">
        <f t="shared" si="7"/>
        <v>CORDOBA</v>
      </c>
      <c r="Q473" s="6">
        <v>449</v>
      </c>
      <c r="R473" s="13" t="s">
        <v>5724</v>
      </c>
      <c r="Y473" t="str">
        <f>Tabla4[[#This Row],[Muni_Desc]]&amp;Tabla4[[#This Row],[Columna1]]</f>
        <v>ESTACION TORRENTCORRIENTES</v>
      </c>
      <c r="Z473">
        <v>615</v>
      </c>
      <c r="AA473" t="s">
        <v>5900</v>
      </c>
      <c r="AB473">
        <v>5</v>
      </c>
      <c r="AC473" t="s">
        <v>1223</v>
      </c>
      <c r="AD473">
        <v>18</v>
      </c>
      <c r="AE473" t="s">
        <v>1193</v>
      </c>
      <c r="AG473">
        <v>86</v>
      </c>
      <c r="AH473" t="s">
        <v>7552</v>
      </c>
      <c r="AI473" t="str">
        <f>Tabla5[[#This Row],[Provincia]]&amp;Tabla5[[#This Row],[Depto]]</f>
        <v>867</v>
      </c>
      <c r="AJ473">
        <v>7</v>
      </c>
      <c r="AK473" t="s">
        <v>1648</v>
      </c>
      <c r="AN473">
        <v>6</v>
      </c>
      <c r="AO473">
        <v>644</v>
      </c>
      <c r="AP473">
        <v>1570</v>
      </c>
      <c r="AQ473" t="s">
        <v>2337</v>
      </c>
    </row>
    <row r="474" spans="5:43" x14ac:dyDescent="0.25">
      <c r="E474" s="6" t="s">
        <v>153</v>
      </c>
      <c r="F474" s="6">
        <v>331</v>
      </c>
      <c r="G474" s="6">
        <v>331400</v>
      </c>
      <c r="H474" s="7" t="s">
        <v>465</v>
      </c>
      <c r="I474" s="6" t="s">
        <v>153</v>
      </c>
      <c r="O474" s="6">
        <v>14</v>
      </c>
      <c r="P474" s="13" t="str">
        <f t="shared" si="7"/>
        <v>CORDOBA</v>
      </c>
      <c r="Q474" s="6">
        <v>450</v>
      </c>
      <c r="R474" s="13" t="s">
        <v>5725</v>
      </c>
      <c r="Y474" t="str">
        <f>Tabla4[[#This Row],[Muni_Desc]]&amp;Tabla4[[#This Row],[Columna1]]</f>
        <v>FELIPE YOFRECORRIENTES</v>
      </c>
      <c r="Z474">
        <v>616</v>
      </c>
      <c r="AA474" t="s">
        <v>5901</v>
      </c>
      <c r="AB474">
        <v>5</v>
      </c>
      <c r="AC474" t="s">
        <v>1223</v>
      </c>
      <c r="AD474">
        <v>18</v>
      </c>
      <c r="AE474" t="s">
        <v>1193</v>
      </c>
      <c r="AG474">
        <v>86</v>
      </c>
      <c r="AH474" t="s">
        <v>7552</v>
      </c>
      <c r="AI474" t="str">
        <f>Tabla5[[#This Row],[Provincia]]&amp;Tabla5[[#This Row],[Depto]]</f>
        <v>8614</v>
      </c>
      <c r="AJ474">
        <v>14</v>
      </c>
      <c r="AK474" t="s">
        <v>1649</v>
      </c>
      <c r="AN474">
        <v>6</v>
      </c>
      <c r="AO474">
        <v>770</v>
      </c>
      <c r="AP474">
        <v>9827</v>
      </c>
      <c r="AQ474" t="s">
        <v>2466</v>
      </c>
    </row>
    <row r="475" spans="5:43" x14ac:dyDescent="0.25">
      <c r="E475" s="6" t="s">
        <v>153</v>
      </c>
      <c r="F475" s="6">
        <v>331</v>
      </c>
      <c r="G475" s="6">
        <v>331900</v>
      </c>
      <c r="H475" s="7" t="s">
        <v>466</v>
      </c>
      <c r="I475" s="6" t="s">
        <v>153</v>
      </c>
      <c r="O475" s="6">
        <v>14</v>
      </c>
      <c r="P475" s="13" t="str">
        <f t="shared" si="7"/>
        <v>CORDOBA</v>
      </c>
      <c r="Q475" s="6">
        <v>451</v>
      </c>
      <c r="R475" s="13" t="s">
        <v>5375</v>
      </c>
      <c r="Y475" t="str">
        <f>Tabla4[[#This Row],[Muni_Desc]]&amp;Tabla4[[#This Row],[Columna1]]</f>
        <v>GARABICORRIENTES</v>
      </c>
      <c r="Z475">
        <v>617</v>
      </c>
      <c r="AA475" t="s">
        <v>5902</v>
      </c>
      <c r="AB475">
        <v>5</v>
      </c>
      <c r="AC475" t="s">
        <v>1223</v>
      </c>
      <c r="AD475">
        <v>18</v>
      </c>
      <c r="AE475" t="s">
        <v>1193</v>
      </c>
      <c r="AG475">
        <v>86</v>
      </c>
      <c r="AH475" t="s">
        <v>7552</v>
      </c>
      <c r="AI475" t="str">
        <f>Tabla5[[#This Row],[Provincia]]&amp;Tabla5[[#This Row],[Depto]]</f>
        <v>8621</v>
      </c>
      <c r="AJ475">
        <v>21</v>
      </c>
      <c r="AK475" t="s">
        <v>1650</v>
      </c>
      <c r="AN475">
        <v>38</v>
      </c>
      <c r="AO475">
        <v>21</v>
      </c>
      <c r="AP475">
        <v>9828</v>
      </c>
      <c r="AQ475" t="s">
        <v>3695</v>
      </c>
    </row>
    <row r="476" spans="5:43" x14ac:dyDescent="0.25">
      <c r="E476" s="6" t="s">
        <v>153</v>
      </c>
      <c r="F476" s="6">
        <v>332</v>
      </c>
      <c r="G476" s="6">
        <v>332</v>
      </c>
      <c r="H476" s="7" t="s">
        <v>467</v>
      </c>
      <c r="I476" s="6" t="s">
        <v>153</v>
      </c>
      <c r="O476" s="6">
        <v>14</v>
      </c>
      <c r="P476" s="13" t="str">
        <f t="shared" si="7"/>
        <v>CORDOBA</v>
      </c>
      <c r="Q476" s="6">
        <v>452</v>
      </c>
      <c r="R476" s="13" t="s">
        <v>5726</v>
      </c>
      <c r="Y476" t="str">
        <f>Tabla4[[#This Row],[Muni_Desc]]&amp;Tabla4[[#This Row],[Columna1]]</f>
        <v>GARRUCHOSCORRIENTES</v>
      </c>
      <c r="Z476">
        <v>618</v>
      </c>
      <c r="AA476" t="s">
        <v>5903</v>
      </c>
      <c r="AB476">
        <v>5</v>
      </c>
      <c r="AC476" t="s">
        <v>1223</v>
      </c>
      <c r="AD476">
        <v>18</v>
      </c>
      <c r="AE476" t="s">
        <v>1193</v>
      </c>
      <c r="AG476">
        <v>86</v>
      </c>
      <c r="AH476" t="s">
        <v>7552</v>
      </c>
      <c r="AI476" t="str">
        <f>Tabla5[[#This Row],[Provincia]]&amp;Tabla5[[#This Row],[Depto]]</f>
        <v>8628</v>
      </c>
      <c r="AJ476">
        <v>28</v>
      </c>
      <c r="AK476" t="s">
        <v>1258</v>
      </c>
      <c r="AN476">
        <v>6</v>
      </c>
      <c r="AO476">
        <v>126</v>
      </c>
      <c r="AP476">
        <v>833</v>
      </c>
      <c r="AQ476" t="s">
        <v>1803</v>
      </c>
    </row>
    <row r="477" spans="5:43" x14ac:dyDescent="0.25">
      <c r="E477" s="6" t="s">
        <v>153</v>
      </c>
      <c r="F477" s="6">
        <v>332</v>
      </c>
      <c r="G477" s="6">
        <v>332000</v>
      </c>
      <c r="H477" s="7" t="s">
        <v>467</v>
      </c>
      <c r="I477" s="6" t="s">
        <v>153</v>
      </c>
      <c r="O477" s="6">
        <v>14</v>
      </c>
      <c r="P477" s="13" t="str">
        <f t="shared" si="7"/>
        <v>CORDOBA</v>
      </c>
      <c r="Q477" s="6">
        <v>453</v>
      </c>
      <c r="R477" s="13" t="s">
        <v>5727</v>
      </c>
      <c r="Y477" t="str">
        <f>Tabla4[[#This Row],[Muni_Desc]]&amp;Tabla4[[#This Row],[Columna1]]</f>
        <v>GENERAL ALVEARCORRIENTES</v>
      </c>
      <c r="Z477">
        <v>596</v>
      </c>
      <c r="AA477" t="s">
        <v>5322</v>
      </c>
      <c r="AB477">
        <v>5</v>
      </c>
      <c r="AC477" t="s">
        <v>1223</v>
      </c>
      <c r="AD477">
        <v>18</v>
      </c>
      <c r="AE477" t="s">
        <v>1193</v>
      </c>
      <c r="AG477">
        <v>86</v>
      </c>
      <c r="AH477" t="s">
        <v>7552</v>
      </c>
      <c r="AI477" t="str">
        <f>Tabla5[[#This Row],[Provincia]]&amp;Tabla5[[#This Row],[Depto]]</f>
        <v>8635</v>
      </c>
      <c r="AJ477">
        <v>35</v>
      </c>
      <c r="AK477" t="s">
        <v>1651</v>
      </c>
      <c r="AN477">
        <v>50</v>
      </c>
      <c r="AO477">
        <v>84</v>
      </c>
      <c r="AP477">
        <v>9829</v>
      </c>
      <c r="AQ477" t="s">
        <v>4056</v>
      </c>
    </row>
    <row r="478" spans="5:43" x14ac:dyDescent="0.25">
      <c r="E478" s="4" t="s">
        <v>468</v>
      </c>
      <c r="F478" s="4" t="s">
        <v>468</v>
      </c>
      <c r="G478" s="4" t="s">
        <v>468</v>
      </c>
      <c r="H478" s="5" t="s">
        <v>469</v>
      </c>
      <c r="I478" s="4" t="s">
        <v>468</v>
      </c>
      <c r="O478" s="6">
        <v>14</v>
      </c>
      <c r="P478" s="13" t="str">
        <f t="shared" si="7"/>
        <v>CORDOBA</v>
      </c>
      <c r="Q478" s="6">
        <v>454</v>
      </c>
      <c r="R478" s="13" t="s">
        <v>5728</v>
      </c>
      <c r="Y478" t="str">
        <f>Tabla4[[#This Row],[Muni_Desc]]&amp;Tabla4[[#This Row],[Columna1]]</f>
        <v>GOBERNADOR MARTINEZCORRIENTES</v>
      </c>
      <c r="Z478">
        <v>620</v>
      </c>
      <c r="AA478" t="s">
        <v>5905</v>
      </c>
      <c r="AB478">
        <v>5</v>
      </c>
      <c r="AC478" t="s">
        <v>1223</v>
      </c>
      <c r="AD478">
        <v>18</v>
      </c>
      <c r="AE478" t="s">
        <v>1193</v>
      </c>
      <c r="AG478">
        <v>86</v>
      </c>
      <c r="AH478" t="s">
        <v>7552</v>
      </c>
      <c r="AI478" t="str">
        <f>Tabla5[[#This Row],[Provincia]]&amp;Tabla5[[#This Row],[Depto]]</f>
        <v>8642</v>
      </c>
      <c r="AJ478">
        <v>42</v>
      </c>
      <c r="AK478" t="s">
        <v>1624</v>
      </c>
      <c r="AN478">
        <v>6</v>
      </c>
      <c r="AO478">
        <v>98</v>
      </c>
      <c r="AP478">
        <v>788</v>
      </c>
      <c r="AQ478" t="s">
        <v>1770</v>
      </c>
    </row>
    <row r="479" spans="5:43" x14ac:dyDescent="0.25">
      <c r="E479" s="6" t="s">
        <v>468</v>
      </c>
      <c r="F479" s="6">
        <v>351</v>
      </c>
      <c r="G479" s="6">
        <v>351</v>
      </c>
      <c r="H479" s="7" t="s">
        <v>470</v>
      </c>
      <c r="I479" s="6" t="s">
        <v>468</v>
      </c>
      <c r="O479" s="6">
        <v>14</v>
      </c>
      <c r="P479" s="13" t="str">
        <f t="shared" si="7"/>
        <v>CORDOBA</v>
      </c>
      <c r="Q479" s="6">
        <v>455</v>
      </c>
      <c r="R479" s="13" t="s">
        <v>5729</v>
      </c>
      <c r="Y479" t="str">
        <f>Tabla4[[#This Row],[Muni_Desc]]&amp;Tabla4[[#This Row],[Columna1]]</f>
        <v>GOBERNADOR VIRASOROCORRIENTES</v>
      </c>
      <c r="Z479">
        <v>619</v>
      </c>
      <c r="AA479" t="s">
        <v>5904</v>
      </c>
      <c r="AB479">
        <v>5</v>
      </c>
      <c r="AC479" t="s">
        <v>1223</v>
      </c>
      <c r="AD479">
        <v>18</v>
      </c>
      <c r="AE479" t="s">
        <v>1193</v>
      </c>
      <c r="AG479">
        <v>86</v>
      </c>
      <c r="AH479" t="s">
        <v>7552</v>
      </c>
      <c r="AI479" t="str">
        <f>Tabla5[[#This Row],[Provincia]]&amp;Tabla5[[#This Row],[Depto]]</f>
        <v>8649</v>
      </c>
      <c r="AJ479">
        <v>49</v>
      </c>
      <c r="AK479" t="s">
        <v>1396</v>
      </c>
      <c r="AN479">
        <v>82</v>
      </c>
      <c r="AO479">
        <v>21</v>
      </c>
      <c r="AP479">
        <v>9830</v>
      </c>
      <c r="AQ479" t="s">
        <v>4715</v>
      </c>
    </row>
    <row r="480" spans="5:43" ht="33.75" x14ac:dyDescent="0.25">
      <c r="E480" s="6" t="s">
        <v>468</v>
      </c>
      <c r="F480" s="6">
        <v>351</v>
      </c>
      <c r="G480" s="6">
        <v>351110</v>
      </c>
      <c r="H480" s="7" t="s">
        <v>471</v>
      </c>
      <c r="I480" s="6" t="s">
        <v>468</v>
      </c>
      <c r="O480" s="6">
        <v>14</v>
      </c>
      <c r="P480" s="13" t="str">
        <f t="shared" si="7"/>
        <v>CORDOBA</v>
      </c>
      <c r="Q480" s="6">
        <v>456</v>
      </c>
      <c r="R480" s="13" t="s">
        <v>5730</v>
      </c>
      <c r="Y480" t="str">
        <f>Tabla4[[#This Row],[Muni_Desc]]&amp;Tabla4[[#This Row],[Columna1]]</f>
        <v>GOYACORRIENTES</v>
      </c>
      <c r="Z480">
        <v>621</v>
      </c>
      <c r="AA480" t="s">
        <v>5906</v>
      </c>
      <c r="AB480">
        <v>5</v>
      </c>
      <c r="AC480" t="s">
        <v>1223</v>
      </c>
      <c r="AD480">
        <v>18</v>
      </c>
      <c r="AE480" t="s">
        <v>1193</v>
      </c>
      <c r="AG480">
        <v>86</v>
      </c>
      <c r="AH480" t="s">
        <v>7552</v>
      </c>
      <c r="AI480" t="str">
        <f>Tabla5[[#This Row],[Provincia]]&amp;Tabla5[[#This Row],[Depto]]</f>
        <v>8656</v>
      </c>
      <c r="AJ480">
        <v>56</v>
      </c>
      <c r="AK480" t="s">
        <v>1652</v>
      </c>
      <c r="AN480">
        <v>82</v>
      </c>
      <c r="AO480">
        <v>84</v>
      </c>
      <c r="AP480">
        <v>8817</v>
      </c>
      <c r="AQ480" t="s">
        <v>4898</v>
      </c>
    </row>
    <row r="481" spans="5:43" ht="22.5" x14ac:dyDescent="0.25">
      <c r="E481" s="6" t="s">
        <v>468</v>
      </c>
      <c r="F481" s="6">
        <v>351</v>
      </c>
      <c r="G481" s="6">
        <v>351120</v>
      </c>
      <c r="H481" s="7" t="s">
        <v>472</v>
      </c>
      <c r="I481" s="6" t="s">
        <v>468</v>
      </c>
      <c r="O481" s="6">
        <v>14</v>
      </c>
      <c r="P481" s="13" t="str">
        <f t="shared" si="7"/>
        <v>CORDOBA</v>
      </c>
      <c r="Q481" s="6">
        <v>457</v>
      </c>
      <c r="R481" s="13" t="s">
        <v>5731</v>
      </c>
      <c r="Y481" t="str">
        <f>Tabla4[[#This Row],[Muni_Desc]]&amp;Tabla4[[#This Row],[Columna1]]</f>
        <v>GUAVIRAVICORRIENTES</v>
      </c>
      <c r="Z481">
        <v>622</v>
      </c>
      <c r="AA481" t="s">
        <v>5907</v>
      </c>
      <c r="AB481">
        <v>5</v>
      </c>
      <c r="AC481" t="s">
        <v>1223</v>
      </c>
      <c r="AD481">
        <v>18</v>
      </c>
      <c r="AE481" t="s">
        <v>1193</v>
      </c>
      <c r="AG481">
        <v>86</v>
      </c>
      <c r="AH481" t="s">
        <v>7552</v>
      </c>
      <c r="AI481" t="str">
        <f>Tabla5[[#This Row],[Provincia]]&amp;Tabla5[[#This Row],[Depto]]</f>
        <v>8663</v>
      </c>
      <c r="AJ481">
        <v>63</v>
      </c>
      <c r="AK481" t="s">
        <v>1653</v>
      </c>
      <c r="AN481">
        <v>50</v>
      </c>
      <c r="AO481">
        <v>63</v>
      </c>
      <c r="AP481">
        <v>9831</v>
      </c>
      <c r="AQ481" t="s">
        <v>4015</v>
      </c>
    </row>
    <row r="482" spans="5:43" ht="22.5" x14ac:dyDescent="0.25">
      <c r="E482" s="6" t="s">
        <v>468</v>
      </c>
      <c r="F482" s="6">
        <v>351</v>
      </c>
      <c r="G482" s="6">
        <v>351130</v>
      </c>
      <c r="H482" s="7" t="s">
        <v>473</v>
      </c>
      <c r="I482" s="6" t="s">
        <v>468</v>
      </c>
      <c r="O482" s="6">
        <v>14</v>
      </c>
      <c r="P482" s="13" t="str">
        <f t="shared" si="7"/>
        <v>CORDOBA</v>
      </c>
      <c r="Q482" s="6">
        <v>458</v>
      </c>
      <c r="R482" s="13" t="s">
        <v>5732</v>
      </c>
      <c r="Y482" t="str">
        <f>Tabla4[[#This Row],[Muni_Desc]]&amp;Tabla4[[#This Row],[Columna1]]</f>
        <v>HERLITZKACORRIENTES</v>
      </c>
      <c r="Z482">
        <v>623</v>
      </c>
      <c r="AA482" t="s">
        <v>5908</v>
      </c>
      <c r="AB482">
        <v>5</v>
      </c>
      <c r="AC482" t="s">
        <v>1223</v>
      </c>
      <c r="AD482">
        <v>18</v>
      </c>
      <c r="AE482" t="s">
        <v>1193</v>
      </c>
      <c r="AG482">
        <v>86</v>
      </c>
      <c r="AH482" t="s">
        <v>7552</v>
      </c>
      <c r="AI482" t="str">
        <f>Tabla5[[#This Row],[Provincia]]&amp;Tabla5[[#This Row],[Depto]]</f>
        <v>8670</v>
      </c>
      <c r="AJ482">
        <v>70</v>
      </c>
      <c r="AK482" t="s">
        <v>1654</v>
      </c>
      <c r="AN482">
        <v>6</v>
      </c>
      <c r="AO482">
        <v>770</v>
      </c>
      <c r="AP482">
        <v>1735</v>
      </c>
      <c r="AQ482" t="s">
        <v>2450</v>
      </c>
    </row>
    <row r="483" spans="5:43" ht="33.75" x14ac:dyDescent="0.25">
      <c r="E483" s="6" t="s">
        <v>468</v>
      </c>
      <c r="F483" s="6">
        <v>351</v>
      </c>
      <c r="G483" s="6">
        <v>351190</v>
      </c>
      <c r="H483" s="7" t="s">
        <v>474</v>
      </c>
      <c r="I483" s="6" t="s">
        <v>468</v>
      </c>
      <c r="O483" s="6">
        <v>14</v>
      </c>
      <c r="P483" s="13" t="str">
        <f t="shared" si="7"/>
        <v>CORDOBA</v>
      </c>
      <c r="Q483" s="6">
        <v>459</v>
      </c>
      <c r="R483" s="13" t="s">
        <v>5733</v>
      </c>
      <c r="Y483" t="str">
        <f>Tabla4[[#This Row],[Muni_Desc]]&amp;Tabla4[[#This Row],[Columna1]]</f>
        <v>INGENIO PRIMER CORRENTINOCORRIENTES</v>
      </c>
      <c r="Z483">
        <v>624</v>
      </c>
      <c r="AA483" t="s">
        <v>5909</v>
      </c>
      <c r="AB483">
        <v>5</v>
      </c>
      <c r="AC483" t="s">
        <v>1223</v>
      </c>
      <c r="AD483">
        <v>18</v>
      </c>
      <c r="AE483" t="s">
        <v>1193</v>
      </c>
      <c r="AG483">
        <v>86</v>
      </c>
      <c r="AH483" t="s">
        <v>7552</v>
      </c>
      <c r="AI483" t="str">
        <f>Tabla5[[#This Row],[Provincia]]&amp;Tabla5[[#This Row],[Depto]]</f>
        <v>8677</v>
      </c>
      <c r="AJ483">
        <v>77</v>
      </c>
      <c r="AK483" t="s">
        <v>1655</v>
      </c>
      <c r="AN483">
        <v>6</v>
      </c>
      <c r="AO483">
        <v>770</v>
      </c>
      <c r="AP483">
        <v>9832</v>
      </c>
      <c r="AQ483" t="s">
        <v>2467</v>
      </c>
    </row>
    <row r="484" spans="5:43" x14ac:dyDescent="0.25">
      <c r="E484" s="6" t="s">
        <v>468</v>
      </c>
      <c r="F484" s="6">
        <v>351</v>
      </c>
      <c r="G484" s="6">
        <v>351201</v>
      </c>
      <c r="H484" s="7" t="s">
        <v>475</v>
      </c>
      <c r="I484" s="6" t="s">
        <v>468</v>
      </c>
      <c r="O484" s="6">
        <v>14</v>
      </c>
      <c r="P484" s="13" t="str">
        <f t="shared" si="7"/>
        <v>CORDOBA</v>
      </c>
      <c r="Q484" s="6">
        <v>460</v>
      </c>
      <c r="R484" s="13" t="s">
        <v>5734</v>
      </c>
      <c r="Y484" t="str">
        <f>Tabla4[[#This Row],[Muni_Desc]]&amp;Tabla4[[#This Row],[Columna1]]</f>
        <v>ISLA APIPECORRIENTES</v>
      </c>
      <c r="Z484">
        <v>625</v>
      </c>
      <c r="AA484" t="s">
        <v>5910</v>
      </c>
      <c r="AB484">
        <v>5</v>
      </c>
      <c r="AC484" t="s">
        <v>1223</v>
      </c>
      <c r="AD484">
        <v>18</v>
      </c>
      <c r="AE484" t="s">
        <v>1193</v>
      </c>
      <c r="AG484">
        <v>86</v>
      </c>
      <c r="AH484" t="s">
        <v>7552</v>
      </c>
      <c r="AI484" t="str">
        <f>Tabla5[[#This Row],[Provincia]]&amp;Tabla5[[#This Row],[Depto]]</f>
        <v>8684</v>
      </c>
      <c r="AJ484">
        <v>84</v>
      </c>
      <c r="AK484" t="s">
        <v>1656</v>
      </c>
      <c r="AN484">
        <v>30</v>
      </c>
      <c r="AO484">
        <v>14</v>
      </c>
      <c r="AP484">
        <v>9833</v>
      </c>
      <c r="AQ484" t="s">
        <v>3497</v>
      </c>
    </row>
    <row r="485" spans="5:43" x14ac:dyDescent="0.25">
      <c r="E485" s="6" t="s">
        <v>468</v>
      </c>
      <c r="F485" s="6">
        <v>351</v>
      </c>
      <c r="G485" s="6">
        <v>351310</v>
      </c>
      <c r="H485" s="7" t="s">
        <v>476</v>
      </c>
      <c r="I485" s="6" t="s">
        <v>468</v>
      </c>
      <c r="O485" s="6">
        <v>14</v>
      </c>
      <c r="P485" s="13" t="str">
        <f t="shared" si="7"/>
        <v>CORDOBA</v>
      </c>
      <c r="Q485" s="6">
        <v>461</v>
      </c>
      <c r="R485" s="13" t="s">
        <v>5735</v>
      </c>
      <c r="Y485" t="str">
        <f>Tabla4[[#This Row],[Muni_Desc]]&amp;Tabla4[[#This Row],[Columna1]]</f>
        <v>ISLA APIPE CHICOCORRIENTES</v>
      </c>
      <c r="Z485">
        <v>626</v>
      </c>
      <c r="AA485" t="s">
        <v>5911</v>
      </c>
      <c r="AB485">
        <v>5</v>
      </c>
      <c r="AC485" t="s">
        <v>1223</v>
      </c>
      <c r="AD485">
        <v>18</v>
      </c>
      <c r="AE485" t="s">
        <v>1193</v>
      </c>
      <c r="AG485">
        <v>86</v>
      </c>
      <c r="AH485" t="s">
        <v>7552</v>
      </c>
      <c r="AI485" t="str">
        <f>Tabla5[[#This Row],[Provincia]]&amp;Tabla5[[#This Row],[Depto]]</f>
        <v>8691</v>
      </c>
      <c r="AJ485">
        <v>91</v>
      </c>
      <c r="AK485" t="s">
        <v>1657</v>
      </c>
      <c r="AN485">
        <v>38</v>
      </c>
      <c r="AO485">
        <v>112</v>
      </c>
      <c r="AP485">
        <v>5165</v>
      </c>
      <c r="AQ485" t="s">
        <v>3780</v>
      </c>
    </row>
    <row r="486" spans="5:43" x14ac:dyDescent="0.25">
      <c r="E486" s="6" t="s">
        <v>468</v>
      </c>
      <c r="F486" s="6">
        <v>351</v>
      </c>
      <c r="G486" s="6">
        <v>351320</v>
      </c>
      <c r="H486" s="7" t="s">
        <v>477</v>
      </c>
      <c r="I486" s="6" t="s">
        <v>468</v>
      </c>
      <c r="O486" s="6">
        <v>14</v>
      </c>
      <c r="P486" s="13" t="str">
        <f t="shared" si="7"/>
        <v>CORDOBA</v>
      </c>
      <c r="Q486" s="6">
        <v>462</v>
      </c>
      <c r="R486" s="13" t="s">
        <v>5736</v>
      </c>
      <c r="Y486" t="str">
        <f>Tabla4[[#This Row],[Muni_Desc]]&amp;Tabla4[[#This Row],[Columna1]]</f>
        <v>ISLA DURANCORRIENTES</v>
      </c>
      <c r="Z486">
        <v>628</v>
      </c>
      <c r="AA486" t="s">
        <v>5913</v>
      </c>
      <c r="AB486">
        <v>5</v>
      </c>
      <c r="AC486" t="s">
        <v>1223</v>
      </c>
      <c r="AD486">
        <v>18</v>
      </c>
      <c r="AE486" t="s">
        <v>1193</v>
      </c>
      <c r="AG486">
        <v>86</v>
      </c>
      <c r="AH486" t="s">
        <v>7552</v>
      </c>
      <c r="AI486" t="str">
        <f>Tabla5[[#This Row],[Provincia]]&amp;Tabla5[[#This Row],[Depto]]</f>
        <v>8698</v>
      </c>
      <c r="AJ486">
        <v>98</v>
      </c>
      <c r="AK486" t="s">
        <v>1658</v>
      </c>
      <c r="AN486">
        <v>50</v>
      </c>
      <c r="AO486">
        <v>28</v>
      </c>
      <c r="AP486">
        <v>9834</v>
      </c>
      <c r="AQ486" t="s">
        <v>3967</v>
      </c>
    </row>
    <row r="487" spans="5:43" x14ac:dyDescent="0.25">
      <c r="E487" s="6" t="s">
        <v>468</v>
      </c>
      <c r="F487" s="6">
        <v>352</v>
      </c>
      <c r="G487" s="6">
        <v>352</v>
      </c>
      <c r="H487" s="7" t="s">
        <v>478</v>
      </c>
      <c r="I487" s="6" t="s">
        <v>468</v>
      </c>
      <c r="O487" s="6">
        <v>14</v>
      </c>
      <c r="P487" s="13" t="str">
        <f t="shared" si="7"/>
        <v>CORDOBA</v>
      </c>
      <c r="Q487" s="6">
        <v>463</v>
      </c>
      <c r="R487" s="13" t="s">
        <v>5737</v>
      </c>
      <c r="Y487" t="str">
        <f>Tabla4[[#This Row],[Muni_Desc]]&amp;Tabla4[[#This Row],[Columna1]]</f>
        <v>ISLA PERDIDACORRIENTES</v>
      </c>
      <c r="Z487">
        <v>629</v>
      </c>
      <c r="AA487" t="s">
        <v>5914</v>
      </c>
      <c r="AB487">
        <v>5</v>
      </c>
      <c r="AC487" t="s">
        <v>1223</v>
      </c>
      <c r="AD487">
        <v>18</v>
      </c>
      <c r="AE487" t="s">
        <v>1193</v>
      </c>
      <c r="AG487">
        <v>86</v>
      </c>
      <c r="AH487" t="s">
        <v>7552</v>
      </c>
      <c r="AI487" t="str">
        <f>Tabla5[[#This Row],[Provincia]]&amp;Tabla5[[#This Row],[Depto]]</f>
        <v>86105</v>
      </c>
      <c r="AJ487">
        <v>105</v>
      </c>
      <c r="AK487" t="s">
        <v>1659</v>
      </c>
      <c r="AN487">
        <v>34</v>
      </c>
      <c r="AO487">
        <v>35</v>
      </c>
      <c r="AP487">
        <v>4830</v>
      </c>
      <c r="AQ487" t="s">
        <v>3642</v>
      </c>
    </row>
    <row r="488" spans="5:43" x14ac:dyDescent="0.25">
      <c r="E488" s="6" t="s">
        <v>468</v>
      </c>
      <c r="F488" s="6">
        <v>352</v>
      </c>
      <c r="G488" s="6">
        <v>352010</v>
      </c>
      <c r="H488" s="7" t="s">
        <v>479</v>
      </c>
      <c r="I488" s="6" t="s">
        <v>468</v>
      </c>
      <c r="O488" s="6">
        <v>14</v>
      </c>
      <c r="P488" s="13" t="str">
        <f t="shared" si="7"/>
        <v>CORDOBA</v>
      </c>
      <c r="Q488" s="6">
        <v>464</v>
      </c>
      <c r="R488" s="13" t="s">
        <v>5738</v>
      </c>
      <c r="Y488" t="str">
        <f>Tabla4[[#This Row],[Muni_Desc]]&amp;Tabla4[[#This Row],[Columna1]]</f>
        <v>ISLA SARMIENTOCORRIENTES</v>
      </c>
      <c r="Z488">
        <v>630</v>
      </c>
      <c r="AA488" t="s">
        <v>5915</v>
      </c>
      <c r="AB488">
        <v>5</v>
      </c>
      <c r="AC488" t="s">
        <v>1223</v>
      </c>
      <c r="AD488">
        <v>18</v>
      </c>
      <c r="AE488" t="s">
        <v>1193</v>
      </c>
      <c r="AG488">
        <v>86</v>
      </c>
      <c r="AH488" t="s">
        <v>7552</v>
      </c>
      <c r="AI488" t="str">
        <f>Tabla5[[#This Row],[Provincia]]&amp;Tabla5[[#This Row],[Depto]]</f>
        <v>86112</v>
      </c>
      <c r="AJ488">
        <v>112</v>
      </c>
      <c r="AK488" t="s">
        <v>1660</v>
      </c>
      <c r="AN488">
        <v>22</v>
      </c>
      <c r="AO488">
        <v>140</v>
      </c>
      <c r="AP488">
        <v>4153</v>
      </c>
      <c r="AQ488" t="s">
        <v>3372</v>
      </c>
    </row>
    <row r="489" spans="5:43" ht="22.5" x14ac:dyDescent="0.25">
      <c r="E489" s="6" t="s">
        <v>468</v>
      </c>
      <c r="F489" s="6">
        <v>352</v>
      </c>
      <c r="G489" s="6">
        <v>352020</v>
      </c>
      <c r="H489" s="7" t="s">
        <v>480</v>
      </c>
      <c r="I489" s="6" t="s">
        <v>468</v>
      </c>
      <c r="O489" s="6">
        <v>14</v>
      </c>
      <c r="P489" s="13" t="str">
        <f t="shared" si="7"/>
        <v>CORDOBA</v>
      </c>
      <c r="Q489" s="6">
        <v>465</v>
      </c>
      <c r="R489" s="13" t="s">
        <v>5739</v>
      </c>
      <c r="Y489" t="str">
        <f>Tabla4[[#This Row],[Muni_Desc]]&amp;Tabla4[[#This Row],[Columna1]]</f>
        <v>ITA IBATECORRIENTES</v>
      </c>
      <c r="Z489">
        <v>631</v>
      </c>
      <c r="AA489" t="s">
        <v>5916</v>
      </c>
      <c r="AB489">
        <v>5</v>
      </c>
      <c r="AC489" t="s">
        <v>1223</v>
      </c>
      <c r="AD489">
        <v>18</v>
      </c>
      <c r="AE489" t="s">
        <v>1193</v>
      </c>
      <c r="AG489">
        <v>86</v>
      </c>
      <c r="AH489" t="s">
        <v>7552</v>
      </c>
      <c r="AI489" t="str">
        <f>Tabla5[[#This Row],[Provincia]]&amp;Tabla5[[#This Row],[Depto]]</f>
        <v>86119</v>
      </c>
      <c r="AJ489">
        <v>119</v>
      </c>
      <c r="AK489" t="s">
        <v>1338</v>
      </c>
      <c r="AN489">
        <v>6</v>
      </c>
      <c r="AO489">
        <v>399</v>
      </c>
      <c r="AP489">
        <v>1208</v>
      </c>
      <c r="AQ489" t="s">
        <v>2063</v>
      </c>
    </row>
    <row r="490" spans="5:43" x14ac:dyDescent="0.25">
      <c r="E490" s="6" t="s">
        <v>468</v>
      </c>
      <c r="F490" s="6">
        <v>353</v>
      </c>
      <c r="G490" s="6">
        <v>353</v>
      </c>
      <c r="H490" s="7" t="s">
        <v>481</v>
      </c>
      <c r="I490" s="6" t="s">
        <v>468</v>
      </c>
      <c r="O490" s="6">
        <v>14</v>
      </c>
      <c r="P490" s="13" t="str">
        <f t="shared" si="7"/>
        <v>CORDOBA</v>
      </c>
      <c r="Q490" s="6">
        <v>466</v>
      </c>
      <c r="R490" s="13" t="s">
        <v>5740</v>
      </c>
      <c r="Y490" t="str">
        <f>Tabla4[[#This Row],[Muni_Desc]]&amp;Tabla4[[#This Row],[Columna1]]</f>
        <v>ITATICORRIENTES</v>
      </c>
      <c r="Z490">
        <v>632</v>
      </c>
      <c r="AA490" t="s">
        <v>5917</v>
      </c>
      <c r="AB490">
        <v>5</v>
      </c>
      <c r="AC490" t="s">
        <v>1223</v>
      </c>
      <c r="AD490">
        <v>18</v>
      </c>
      <c r="AE490" t="s">
        <v>1193</v>
      </c>
      <c r="AG490">
        <v>86</v>
      </c>
      <c r="AH490" t="s">
        <v>7552</v>
      </c>
      <c r="AI490" t="str">
        <f>Tabla5[[#This Row],[Provincia]]&amp;Tabla5[[#This Row],[Depto]]</f>
        <v>86126</v>
      </c>
      <c r="AJ490">
        <v>126</v>
      </c>
      <c r="AK490" t="s">
        <v>1661</v>
      </c>
      <c r="AN490">
        <v>30</v>
      </c>
      <c r="AO490">
        <v>98</v>
      </c>
      <c r="AP490">
        <v>4678</v>
      </c>
      <c r="AQ490" t="s">
        <v>2063</v>
      </c>
    </row>
    <row r="491" spans="5:43" x14ac:dyDescent="0.25">
      <c r="E491" s="6" t="s">
        <v>468</v>
      </c>
      <c r="F491" s="6">
        <v>353</v>
      </c>
      <c r="G491" s="6">
        <v>353001</v>
      </c>
      <c r="H491" s="7" t="s">
        <v>481</v>
      </c>
      <c r="I491" s="6" t="s">
        <v>468</v>
      </c>
      <c r="O491" s="6">
        <v>14</v>
      </c>
      <c r="P491" s="13" t="str">
        <f t="shared" si="7"/>
        <v>CORDOBA</v>
      </c>
      <c r="Q491" s="6">
        <v>467</v>
      </c>
      <c r="R491" s="13" t="s">
        <v>5741</v>
      </c>
      <c r="Y491" t="str">
        <f>Tabla4[[#This Row],[Muni_Desc]]&amp;Tabla4[[#This Row],[Columna1]]</f>
        <v>ITUZAINGOCORRIENTES</v>
      </c>
      <c r="Z491">
        <v>633</v>
      </c>
      <c r="AA491" t="s">
        <v>5341</v>
      </c>
      <c r="AB491">
        <v>5</v>
      </c>
      <c r="AC491" t="s">
        <v>1223</v>
      </c>
      <c r="AD491">
        <v>18</v>
      </c>
      <c r="AE491" t="s">
        <v>1193</v>
      </c>
      <c r="AG491">
        <v>86</v>
      </c>
      <c r="AH491" t="s">
        <v>7552</v>
      </c>
      <c r="AI491" t="str">
        <f>Tabla5[[#This Row],[Provincia]]&amp;Tabla5[[#This Row],[Depto]]</f>
        <v>86133</v>
      </c>
      <c r="AJ491">
        <v>133</v>
      </c>
      <c r="AK491" t="s">
        <v>1347</v>
      </c>
      <c r="AN491">
        <v>6</v>
      </c>
      <c r="AO491">
        <v>574</v>
      </c>
      <c r="AP491">
        <v>1459</v>
      </c>
      <c r="AQ491" t="s">
        <v>2260</v>
      </c>
    </row>
    <row r="492" spans="5:43" ht="22.5" x14ac:dyDescent="0.25">
      <c r="E492" s="4" t="s">
        <v>482</v>
      </c>
      <c r="F492" s="4" t="s">
        <v>482</v>
      </c>
      <c r="G492" s="4" t="s">
        <v>482</v>
      </c>
      <c r="H492" s="5" t="s">
        <v>483</v>
      </c>
      <c r="I492" s="4" t="s">
        <v>482</v>
      </c>
      <c r="O492" s="6">
        <v>14</v>
      </c>
      <c r="P492" s="13" t="str">
        <f t="shared" si="7"/>
        <v>CORDOBA</v>
      </c>
      <c r="Q492" s="6">
        <v>468</v>
      </c>
      <c r="R492" s="13" t="s">
        <v>5742</v>
      </c>
      <c r="Y492" t="str">
        <f>Tabla4[[#This Row],[Muni_Desc]]&amp;Tabla4[[#This Row],[Columna1]]</f>
        <v>JOSE RAFAEL GOMEZCORRIENTES</v>
      </c>
      <c r="Z492">
        <v>634</v>
      </c>
      <c r="AA492" t="s">
        <v>5918</v>
      </c>
      <c r="AB492">
        <v>5</v>
      </c>
      <c r="AC492" t="s">
        <v>1223</v>
      </c>
      <c r="AD492">
        <v>18</v>
      </c>
      <c r="AE492" t="s">
        <v>1193</v>
      </c>
      <c r="AG492">
        <v>86</v>
      </c>
      <c r="AH492" t="s">
        <v>7552</v>
      </c>
      <c r="AI492" t="str">
        <f>Tabla5[[#This Row],[Provincia]]&amp;Tabla5[[#This Row],[Depto]]</f>
        <v>86140</v>
      </c>
      <c r="AJ492">
        <v>140</v>
      </c>
      <c r="AK492" t="s">
        <v>1662</v>
      </c>
      <c r="AN492">
        <v>6</v>
      </c>
      <c r="AO492">
        <v>56</v>
      </c>
      <c r="AP492">
        <v>728</v>
      </c>
      <c r="AQ492" t="s">
        <v>1731</v>
      </c>
    </row>
    <row r="493" spans="5:43" x14ac:dyDescent="0.25">
      <c r="E493" s="6" t="s">
        <v>482</v>
      </c>
      <c r="F493" s="6">
        <v>360</v>
      </c>
      <c r="G493" s="6">
        <v>360</v>
      </c>
      <c r="H493" s="7" t="s">
        <v>484</v>
      </c>
      <c r="I493" s="6" t="s">
        <v>482</v>
      </c>
      <c r="O493" s="6">
        <v>14</v>
      </c>
      <c r="P493" s="13" t="str">
        <f t="shared" si="7"/>
        <v>CORDOBA</v>
      </c>
      <c r="Q493" s="6">
        <v>469</v>
      </c>
      <c r="R493" s="13" t="s">
        <v>5743</v>
      </c>
      <c r="Y493" t="str">
        <f>Tabla4[[#This Row],[Muni_Desc]]&amp;Tabla4[[#This Row],[Columna1]]</f>
        <v>JUAN PUJOLCORRIENTES</v>
      </c>
      <c r="Z493">
        <v>635</v>
      </c>
      <c r="AA493" t="s">
        <v>5919</v>
      </c>
      <c r="AB493">
        <v>5</v>
      </c>
      <c r="AC493" t="s">
        <v>1223</v>
      </c>
      <c r="AD493">
        <v>18</v>
      </c>
      <c r="AE493" t="s">
        <v>1193</v>
      </c>
      <c r="AG493">
        <v>86</v>
      </c>
      <c r="AH493" t="s">
        <v>7552</v>
      </c>
      <c r="AI493" t="str">
        <f>Tabla5[[#This Row],[Provincia]]&amp;Tabla5[[#This Row],[Depto]]</f>
        <v>86147</v>
      </c>
      <c r="AJ493">
        <v>147</v>
      </c>
      <c r="AK493" t="s">
        <v>1663</v>
      </c>
      <c r="AN493">
        <v>6</v>
      </c>
      <c r="AO493">
        <v>245</v>
      </c>
      <c r="AP493">
        <v>987</v>
      </c>
      <c r="AQ493" t="s">
        <v>1905</v>
      </c>
    </row>
    <row r="494" spans="5:43" x14ac:dyDescent="0.25">
      <c r="E494" s="6" t="s">
        <v>482</v>
      </c>
      <c r="F494" s="6">
        <v>360</v>
      </c>
      <c r="G494" s="6">
        <v>360010</v>
      </c>
      <c r="H494" s="7" t="s">
        <v>485</v>
      </c>
      <c r="I494" s="6" t="s">
        <v>482</v>
      </c>
      <c r="O494" s="6">
        <v>14</v>
      </c>
      <c r="P494" s="13" t="str">
        <f t="shared" si="7"/>
        <v>CORDOBA</v>
      </c>
      <c r="Q494" s="6">
        <v>470</v>
      </c>
      <c r="R494" s="13" t="s">
        <v>5744</v>
      </c>
      <c r="Y494" t="str">
        <f>Tabla4[[#This Row],[Muni_Desc]]&amp;Tabla4[[#This Row],[Columna1]]</f>
        <v>LA CRUZCORRIENTES</v>
      </c>
      <c r="Z494">
        <v>636</v>
      </c>
      <c r="AA494" t="s">
        <v>5615</v>
      </c>
      <c r="AB494">
        <v>5</v>
      </c>
      <c r="AC494" t="s">
        <v>1223</v>
      </c>
      <c r="AD494">
        <v>18</v>
      </c>
      <c r="AE494" t="s">
        <v>1193</v>
      </c>
      <c r="AG494">
        <v>86</v>
      </c>
      <c r="AH494" t="s">
        <v>7552</v>
      </c>
      <c r="AI494" t="str">
        <f>Tabla5[[#This Row],[Provincia]]&amp;Tabla5[[#This Row],[Depto]]</f>
        <v>86154</v>
      </c>
      <c r="AJ494">
        <v>154</v>
      </c>
      <c r="AK494" t="s">
        <v>1358</v>
      </c>
      <c r="AN494">
        <v>6</v>
      </c>
      <c r="AO494">
        <v>364</v>
      </c>
      <c r="AP494">
        <v>1132</v>
      </c>
      <c r="AQ494" t="s">
        <v>1997</v>
      </c>
    </row>
    <row r="495" spans="5:43" x14ac:dyDescent="0.25">
      <c r="E495" s="6" t="s">
        <v>482</v>
      </c>
      <c r="F495" s="6">
        <v>360</v>
      </c>
      <c r="G495" s="6">
        <v>360020</v>
      </c>
      <c r="H495" s="7" t="s">
        <v>486</v>
      </c>
      <c r="I495" s="6" t="s">
        <v>482</v>
      </c>
      <c r="O495" s="6">
        <v>14</v>
      </c>
      <c r="P495" s="13" t="str">
        <f t="shared" si="7"/>
        <v>CORDOBA</v>
      </c>
      <c r="Q495" s="6">
        <v>471</v>
      </c>
      <c r="R495" s="13" t="s">
        <v>5745</v>
      </c>
      <c r="Y495" t="str">
        <f>Tabla4[[#This Row],[Muni_Desc]]&amp;Tabla4[[#This Row],[Columna1]]</f>
        <v>LAGUNA BRAVACORRIENTES</v>
      </c>
      <c r="Z495">
        <v>637</v>
      </c>
      <c r="AA495" t="s">
        <v>5920</v>
      </c>
      <c r="AB495">
        <v>5</v>
      </c>
      <c r="AC495" t="s">
        <v>1223</v>
      </c>
      <c r="AD495">
        <v>18</v>
      </c>
      <c r="AE495" t="s">
        <v>1193</v>
      </c>
      <c r="AG495">
        <v>86</v>
      </c>
      <c r="AH495" t="s">
        <v>7552</v>
      </c>
      <c r="AI495" t="str">
        <f>Tabla5[[#This Row],[Provincia]]&amp;Tabla5[[#This Row],[Depto]]</f>
        <v>86161</v>
      </c>
      <c r="AJ495">
        <v>161</v>
      </c>
      <c r="AK495" t="s">
        <v>1664</v>
      </c>
      <c r="AN495">
        <v>74</v>
      </c>
      <c r="AO495">
        <v>42</v>
      </c>
      <c r="AP495">
        <v>7964</v>
      </c>
      <c r="AQ495" t="s">
        <v>4593</v>
      </c>
    </row>
    <row r="496" spans="5:43" x14ac:dyDescent="0.25">
      <c r="E496" s="6" t="s">
        <v>482</v>
      </c>
      <c r="F496" s="6">
        <v>370</v>
      </c>
      <c r="G496" s="6">
        <v>370</v>
      </c>
      <c r="H496" s="7" t="s">
        <v>487</v>
      </c>
      <c r="I496" s="6" t="s">
        <v>482</v>
      </c>
      <c r="O496" s="6">
        <v>14</v>
      </c>
      <c r="P496" s="13" t="str">
        <f t="shared" si="7"/>
        <v>CORDOBA</v>
      </c>
      <c r="Q496" s="6">
        <v>472</v>
      </c>
      <c r="R496" s="13" t="s">
        <v>5746</v>
      </c>
      <c r="Y496" t="str">
        <f>Tabla4[[#This Row],[Muni_Desc]]&amp;Tabla4[[#This Row],[Columna1]]</f>
        <v>LAVALLECORRIENTES</v>
      </c>
      <c r="Z496">
        <v>638</v>
      </c>
      <c r="AA496" t="s">
        <v>5921</v>
      </c>
      <c r="AB496">
        <v>5</v>
      </c>
      <c r="AC496" t="s">
        <v>1223</v>
      </c>
      <c r="AD496">
        <v>18</v>
      </c>
      <c r="AE496" t="s">
        <v>1193</v>
      </c>
      <c r="AG496">
        <v>86</v>
      </c>
      <c r="AH496" t="s">
        <v>7552</v>
      </c>
      <c r="AI496" t="str">
        <f>Tabla5[[#This Row],[Provincia]]&amp;Tabla5[[#This Row],[Depto]]</f>
        <v>86168</v>
      </c>
      <c r="AJ496">
        <v>168</v>
      </c>
      <c r="AK496" t="s">
        <v>1665</v>
      </c>
      <c r="AN496">
        <v>82</v>
      </c>
      <c r="AO496">
        <v>21</v>
      </c>
      <c r="AP496">
        <v>8435</v>
      </c>
      <c r="AQ496" t="s">
        <v>4682</v>
      </c>
    </row>
    <row r="497" spans="5:43" x14ac:dyDescent="0.25">
      <c r="E497" s="6" t="s">
        <v>482</v>
      </c>
      <c r="F497" s="6">
        <v>370</v>
      </c>
      <c r="G497" s="6">
        <v>370000</v>
      </c>
      <c r="H497" s="7" t="s">
        <v>487</v>
      </c>
      <c r="I497" s="6" t="s">
        <v>482</v>
      </c>
      <c r="O497" s="6">
        <v>14</v>
      </c>
      <c r="P497" s="13" t="str">
        <f t="shared" si="7"/>
        <v>CORDOBA</v>
      </c>
      <c r="Q497" s="6">
        <v>2309</v>
      </c>
      <c r="R497" s="13" t="s">
        <v>5878</v>
      </c>
      <c r="Y497" t="str">
        <f>Tabla4[[#This Row],[Muni_Desc]]&amp;Tabla4[[#This Row],[Columna1]]</f>
        <v>LOMAS DE VALLEJOSCORRIENTES</v>
      </c>
      <c r="Z497">
        <v>639</v>
      </c>
      <c r="AA497" t="s">
        <v>5922</v>
      </c>
      <c r="AB497">
        <v>5</v>
      </c>
      <c r="AC497" t="s">
        <v>1223</v>
      </c>
      <c r="AD497">
        <v>18</v>
      </c>
      <c r="AE497" t="s">
        <v>1193</v>
      </c>
      <c r="AG497">
        <v>86</v>
      </c>
      <c r="AH497" t="s">
        <v>7552</v>
      </c>
      <c r="AI497" t="str">
        <f>Tabla5[[#This Row],[Provincia]]&amp;Tabla5[[#This Row],[Depto]]</f>
        <v>86175</v>
      </c>
      <c r="AJ497">
        <v>175</v>
      </c>
      <c r="AK497" t="s">
        <v>1443</v>
      </c>
      <c r="AN497">
        <v>6</v>
      </c>
      <c r="AO497">
        <v>476</v>
      </c>
      <c r="AP497">
        <v>1330</v>
      </c>
      <c r="AQ497" t="s">
        <v>2172</v>
      </c>
    </row>
    <row r="498" spans="5:43" x14ac:dyDescent="0.25">
      <c r="E498" s="6" t="s">
        <v>482</v>
      </c>
      <c r="F498" s="6">
        <v>381</v>
      </c>
      <c r="G498" s="6">
        <v>381</v>
      </c>
      <c r="H498" s="7" t="s">
        <v>488</v>
      </c>
      <c r="I498" s="6" t="s">
        <v>482</v>
      </c>
      <c r="O498" s="6">
        <v>14</v>
      </c>
      <c r="P498" s="13" t="str">
        <f t="shared" si="7"/>
        <v>CORDOBA</v>
      </c>
      <c r="Q498" s="6">
        <v>473</v>
      </c>
      <c r="R498" s="13" t="s">
        <v>5747</v>
      </c>
      <c r="Y498" t="str">
        <f>Tabla4[[#This Row],[Muni_Desc]]&amp;Tabla4[[#This Row],[Columna1]]</f>
        <v>LORETOCORRIENTES</v>
      </c>
      <c r="Z498">
        <v>640</v>
      </c>
      <c r="AA498" t="s">
        <v>5923</v>
      </c>
      <c r="AB498">
        <v>5</v>
      </c>
      <c r="AC498" t="s">
        <v>1223</v>
      </c>
      <c r="AD498">
        <v>18</v>
      </c>
      <c r="AE498" t="s">
        <v>1193</v>
      </c>
      <c r="AG498">
        <v>86</v>
      </c>
      <c r="AH498" t="s">
        <v>7552</v>
      </c>
      <c r="AI498" t="str">
        <f>Tabla5[[#This Row],[Provincia]]&amp;Tabla5[[#This Row],[Depto]]</f>
        <v>86182</v>
      </c>
      <c r="AJ498">
        <v>182</v>
      </c>
      <c r="AK498" t="s">
        <v>1476</v>
      </c>
      <c r="AN498">
        <v>74</v>
      </c>
      <c r="AO498">
        <v>56</v>
      </c>
      <c r="AP498">
        <v>7991</v>
      </c>
      <c r="AQ498" t="s">
        <v>4613</v>
      </c>
    </row>
    <row r="499" spans="5:43" ht="22.5" x14ac:dyDescent="0.25">
      <c r="E499" s="6" t="s">
        <v>482</v>
      </c>
      <c r="F499" s="6">
        <v>381</v>
      </c>
      <c r="G499" s="6">
        <v>381100</v>
      </c>
      <c r="H499" s="7" t="s">
        <v>489</v>
      </c>
      <c r="I499" s="6" t="s">
        <v>482</v>
      </c>
      <c r="O499" s="6">
        <v>14</v>
      </c>
      <c r="P499" s="13" t="str">
        <f t="shared" si="7"/>
        <v>CORDOBA</v>
      </c>
      <c r="Q499" s="6">
        <v>474</v>
      </c>
      <c r="R499" s="13" t="s">
        <v>5748</v>
      </c>
      <c r="Y499" t="str">
        <f>Tabla4[[#This Row],[Muni_Desc]]&amp;Tabla4[[#This Row],[Columna1]]</f>
        <v>MARIANO I. LOZACORRIENTES</v>
      </c>
      <c r="Z499">
        <v>641</v>
      </c>
      <c r="AA499" t="s">
        <v>5924</v>
      </c>
      <c r="AB499">
        <v>5</v>
      </c>
      <c r="AC499" t="s">
        <v>1223</v>
      </c>
      <c r="AD499">
        <v>18</v>
      </c>
      <c r="AE499" t="s">
        <v>1193</v>
      </c>
      <c r="AG499">
        <v>86</v>
      </c>
      <c r="AH499" t="s">
        <v>7552</v>
      </c>
      <c r="AI499" t="str">
        <f>Tabla5[[#This Row],[Provincia]]&amp;Tabla5[[#This Row],[Depto]]</f>
        <v>86189</v>
      </c>
      <c r="AJ499">
        <v>189</v>
      </c>
      <c r="AK499" t="s">
        <v>1666</v>
      </c>
      <c r="AN499">
        <v>6</v>
      </c>
      <c r="AO499">
        <v>763</v>
      </c>
      <c r="AP499">
        <v>1726</v>
      </c>
      <c r="AQ499" t="s">
        <v>2445</v>
      </c>
    </row>
    <row r="500" spans="5:43" x14ac:dyDescent="0.25">
      <c r="E500" s="6" t="s">
        <v>482</v>
      </c>
      <c r="F500" s="6">
        <v>381</v>
      </c>
      <c r="G500" s="6">
        <v>381200</v>
      </c>
      <c r="H500" s="7" t="s">
        <v>490</v>
      </c>
      <c r="I500" s="6" t="s">
        <v>482</v>
      </c>
      <c r="O500" s="6">
        <v>14</v>
      </c>
      <c r="P500" s="13" t="str">
        <f t="shared" si="7"/>
        <v>CORDOBA</v>
      </c>
      <c r="Q500" s="6">
        <v>475</v>
      </c>
      <c r="R500" s="13" t="s">
        <v>5749</v>
      </c>
      <c r="Y500" t="str">
        <f>Tabla4[[#This Row],[Muni_Desc]]&amp;Tabla4[[#This Row],[Columna1]]</f>
        <v>MBURUCUYACORRIENTES</v>
      </c>
      <c r="Z500">
        <v>642</v>
      </c>
      <c r="AA500" t="s">
        <v>5925</v>
      </c>
      <c r="AB500">
        <v>5</v>
      </c>
      <c r="AC500" t="s">
        <v>1223</v>
      </c>
      <c r="AD500">
        <v>18</v>
      </c>
      <c r="AE500" t="s">
        <v>1193</v>
      </c>
      <c r="AG500">
        <v>86</v>
      </c>
      <c r="AH500" t="s">
        <v>7552</v>
      </c>
      <c r="AI500" t="str">
        <f>Tabla5[[#This Row],[Provincia]]&amp;Tabla5[[#This Row],[Depto]]</f>
        <v>86190</v>
      </c>
      <c r="AJ500">
        <v>190</v>
      </c>
      <c r="AK500" t="s">
        <v>1667</v>
      </c>
      <c r="AN500">
        <v>10</v>
      </c>
      <c r="AO500">
        <v>35</v>
      </c>
      <c r="AP500">
        <v>2549</v>
      </c>
      <c r="AQ500" t="s">
        <v>1394</v>
      </c>
    </row>
    <row r="501" spans="5:43" x14ac:dyDescent="0.25">
      <c r="E501" s="6" t="s">
        <v>482</v>
      </c>
      <c r="F501" s="6">
        <v>382</v>
      </c>
      <c r="G501" s="6">
        <v>382</v>
      </c>
      <c r="H501" s="7" t="s">
        <v>491</v>
      </c>
      <c r="I501" s="6" t="s">
        <v>482</v>
      </c>
      <c r="O501" s="6">
        <v>14</v>
      </c>
      <c r="P501" s="13" t="str">
        <f t="shared" si="7"/>
        <v>CORDOBA</v>
      </c>
      <c r="Q501" s="6">
        <v>476</v>
      </c>
      <c r="R501" s="13" t="s">
        <v>5750</v>
      </c>
      <c r="Y501" t="str">
        <f>Tabla4[[#This Row],[Muni_Desc]]&amp;Tabla4[[#This Row],[Columna1]]</f>
        <v>MERCEDESCORRIENTES</v>
      </c>
      <c r="Z501">
        <v>643</v>
      </c>
      <c r="AA501" t="s">
        <v>5361</v>
      </c>
      <c r="AB501">
        <v>5</v>
      </c>
      <c r="AC501" t="s">
        <v>1223</v>
      </c>
      <c r="AD501">
        <v>18</v>
      </c>
      <c r="AE501" t="s">
        <v>1193</v>
      </c>
      <c r="AG501">
        <v>90</v>
      </c>
      <c r="AH501" t="s">
        <v>7553</v>
      </c>
      <c r="AI501" t="str">
        <f>Tabla5[[#This Row],[Provincia]]&amp;Tabla5[[#This Row],[Depto]]</f>
        <v>907</v>
      </c>
      <c r="AJ501">
        <v>7</v>
      </c>
      <c r="AK501" t="s">
        <v>1668</v>
      </c>
      <c r="AN501">
        <v>6</v>
      </c>
      <c r="AO501">
        <v>252</v>
      </c>
      <c r="AP501">
        <v>9835</v>
      </c>
      <c r="AQ501" t="s">
        <v>1913</v>
      </c>
    </row>
    <row r="502" spans="5:43" x14ac:dyDescent="0.25">
      <c r="E502" s="6" t="s">
        <v>482</v>
      </c>
      <c r="F502" s="6">
        <v>382</v>
      </c>
      <c r="G502" s="6">
        <v>382010</v>
      </c>
      <c r="H502" s="7" t="s">
        <v>492</v>
      </c>
      <c r="I502" s="6" t="s">
        <v>482</v>
      </c>
      <c r="O502" s="6">
        <v>14</v>
      </c>
      <c r="P502" s="13" t="str">
        <f t="shared" si="7"/>
        <v>CORDOBA</v>
      </c>
      <c r="Q502" s="6">
        <v>477</v>
      </c>
      <c r="R502" s="13" t="s">
        <v>5751</v>
      </c>
      <c r="Y502" t="str">
        <f>Tabla4[[#This Row],[Muni_Desc]]&amp;Tabla4[[#This Row],[Columna1]]</f>
        <v>MOCORETACORRIENTES</v>
      </c>
      <c r="Z502">
        <v>644</v>
      </c>
      <c r="AA502" t="s">
        <v>5926</v>
      </c>
      <c r="AB502">
        <v>5</v>
      </c>
      <c r="AC502" t="s">
        <v>1223</v>
      </c>
      <c r="AD502">
        <v>18</v>
      </c>
      <c r="AE502" t="s">
        <v>1193</v>
      </c>
      <c r="AG502">
        <v>90</v>
      </c>
      <c r="AH502" t="s">
        <v>7553</v>
      </c>
      <c r="AI502" t="str">
        <f>Tabla5[[#This Row],[Provincia]]&amp;Tabla5[[#This Row],[Depto]]</f>
        <v>9014</v>
      </c>
      <c r="AJ502">
        <v>14</v>
      </c>
      <c r="AK502" t="s">
        <v>1396</v>
      </c>
      <c r="AN502">
        <v>14</v>
      </c>
      <c r="AO502">
        <v>182</v>
      </c>
      <c r="AP502">
        <v>3413</v>
      </c>
      <c r="AQ502" t="s">
        <v>3222</v>
      </c>
    </row>
    <row r="503" spans="5:43" x14ac:dyDescent="0.25">
      <c r="E503" s="6" t="s">
        <v>482</v>
      </c>
      <c r="F503" s="6">
        <v>382</v>
      </c>
      <c r="G503" s="6">
        <v>382020</v>
      </c>
      <c r="H503" s="7" t="s">
        <v>493</v>
      </c>
      <c r="I503" s="6" t="s">
        <v>482</v>
      </c>
      <c r="O503" s="6">
        <v>14</v>
      </c>
      <c r="P503" s="13" t="str">
        <f t="shared" si="7"/>
        <v>CORDOBA</v>
      </c>
      <c r="Q503" s="6">
        <v>478</v>
      </c>
      <c r="R503" s="13" t="s">
        <v>5752</v>
      </c>
      <c r="Y503" t="str">
        <f>Tabla4[[#This Row],[Muni_Desc]]&amp;Tabla4[[#This Row],[Columna1]]</f>
        <v>MONTE CASEROSCORRIENTES</v>
      </c>
      <c r="Z503">
        <v>645</v>
      </c>
      <c r="AA503" t="s">
        <v>5927</v>
      </c>
      <c r="AB503">
        <v>5</v>
      </c>
      <c r="AC503" t="s">
        <v>1223</v>
      </c>
      <c r="AD503">
        <v>18</v>
      </c>
      <c r="AE503" t="s">
        <v>1193</v>
      </c>
      <c r="AG503">
        <v>90</v>
      </c>
      <c r="AH503" t="s">
        <v>7553</v>
      </c>
      <c r="AI503" t="str">
        <f>Tabla5[[#This Row],[Provincia]]&amp;Tabla5[[#This Row],[Depto]]</f>
        <v>9021</v>
      </c>
      <c r="AJ503">
        <v>21</v>
      </c>
      <c r="AK503" t="s">
        <v>1669</v>
      </c>
      <c r="AN503">
        <v>82</v>
      </c>
      <c r="AO503">
        <v>21</v>
      </c>
      <c r="AP503">
        <v>8436</v>
      </c>
      <c r="AQ503" t="s">
        <v>4683</v>
      </c>
    </row>
    <row r="504" spans="5:43" x14ac:dyDescent="0.25">
      <c r="E504" s="6" t="s">
        <v>482</v>
      </c>
      <c r="F504" s="6">
        <v>390</v>
      </c>
      <c r="G504" s="6">
        <v>390</v>
      </c>
      <c r="H504" s="7" t="s">
        <v>494</v>
      </c>
      <c r="I504" s="6" t="s">
        <v>482</v>
      </c>
      <c r="O504" s="6">
        <v>14</v>
      </c>
      <c r="P504" s="13" t="str">
        <f t="shared" si="7"/>
        <v>CORDOBA</v>
      </c>
      <c r="Q504" s="6">
        <v>479</v>
      </c>
      <c r="R504" s="13" t="s">
        <v>5753</v>
      </c>
      <c r="Y504" t="str">
        <f>Tabla4[[#This Row],[Muni_Desc]]&amp;Tabla4[[#This Row],[Columna1]]</f>
        <v>PALMAR GRANDECORRIENTES</v>
      </c>
      <c r="Z504">
        <v>647</v>
      </c>
      <c r="AA504" t="s">
        <v>5929</v>
      </c>
      <c r="AB504">
        <v>5</v>
      </c>
      <c r="AC504" t="s">
        <v>1223</v>
      </c>
      <c r="AD504">
        <v>18</v>
      </c>
      <c r="AE504" t="s">
        <v>1193</v>
      </c>
      <c r="AG504">
        <v>90</v>
      </c>
      <c r="AH504" t="s">
        <v>7553</v>
      </c>
      <c r="AI504" t="str">
        <f>Tabla5[[#This Row],[Provincia]]&amp;Tabla5[[#This Row],[Depto]]</f>
        <v>9028</v>
      </c>
      <c r="AJ504">
        <v>28</v>
      </c>
      <c r="AK504" t="s">
        <v>1670</v>
      </c>
      <c r="AN504">
        <v>18</v>
      </c>
      <c r="AO504">
        <v>7</v>
      </c>
      <c r="AP504">
        <v>3704</v>
      </c>
      <c r="AQ504" t="s">
        <v>1428</v>
      </c>
    </row>
    <row r="505" spans="5:43" x14ac:dyDescent="0.25">
      <c r="E505" s="6" t="s">
        <v>482</v>
      </c>
      <c r="F505" s="6">
        <v>390</v>
      </c>
      <c r="G505" s="6">
        <v>390000</v>
      </c>
      <c r="H505" s="7" t="s">
        <v>494</v>
      </c>
      <c r="I505" s="6" t="s">
        <v>482</v>
      </c>
      <c r="O505" s="6">
        <v>14</v>
      </c>
      <c r="P505" s="13" t="str">
        <f t="shared" si="7"/>
        <v>CORDOBA</v>
      </c>
      <c r="Q505" s="6">
        <v>480</v>
      </c>
      <c r="R505" s="13" t="s">
        <v>5754</v>
      </c>
      <c r="Y505" t="str">
        <f>Tabla4[[#This Row],[Muni_Desc]]&amp;Tabla4[[#This Row],[Columna1]]</f>
        <v>PARADA ACUÑACORRIENTES</v>
      </c>
      <c r="Z505">
        <v>648</v>
      </c>
      <c r="AA505" t="s">
        <v>5930</v>
      </c>
      <c r="AB505">
        <v>5</v>
      </c>
      <c r="AC505" t="s">
        <v>1223</v>
      </c>
      <c r="AD505">
        <v>18</v>
      </c>
      <c r="AE505" t="s">
        <v>1193</v>
      </c>
      <c r="AG505">
        <v>90</v>
      </c>
      <c r="AH505" t="s">
        <v>7553</v>
      </c>
      <c r="AI505" t="str">
        <f>Tabla5[[#This Row],[Provincia]]&amp;Tabla5[[#This Row],[Depto]]</f>
        <v>9035</v>
      </c>
      <c r="AJ505">
        <v>35</v>
      </c>
      <c r="AK505" t="s">
        <v>1671</v>
      </c>
      <c r="AN505">
        <v>70</v>
      </c>
      <c r="AO505">
        <v>49</v>
      </c>
      <c r="AP505">
        <v>7651</v>
      </c>
      <c r="AQ505" t="s">
        <v>1428</v>
      </c>
    </row>
    <row r="506" spans="5:43" x14ac:dyDescent="0.25">
      <c r="E506" s="4" t="s">
        <v>495</v>
      </c>
      <c r="F506" s="4" t="s">
        <v>495</v>
      </c>
      <c r="G506" s="4" t="s">
        <v>495</v>
      </c>
      <c r="H506" s="5" t="s">
        <v>496</v>
      </c>
      <c r="I506" s="4" t="s">
        <v>495</v>
      </c>
      <c r="O506" s="6">
        <v>14</v>
      </c>
      <c r="P506" s="13" t="str">
        <f t="shared" si="7"/>
        <v>CORDOBA</v>
      </c>
      <c r="Q506" s="6">
        <v>481</v>
      </c>
      <c r="R506" s="13" t="s">
        <v>5755</v>
      </c>
      <c r="Y506" t="str">
        <f>Tabla4[[#This Row],[Muni_Desc]]&amp;Tabla4[[#This Row],[Columna1]]</f>
        <v>PARADA PUCHETACORRIENTES</v>
      </c>
      <c r="Z506">
        <v>649</v>
      </c>
      <c r="AA506" t="s">
        <v>5931</v>
      </c>
      <c r="AB506">
        <v>5</v>
      </c>
      <c r="AC506" t="s">
        <v>1223</v>
      </c>
      <c r="AD506">
        <v>18</v>
      </c>
      <c r="AE506" t="s">
        <v>1193</v>
      </c>
      <c r="AG506">
        <v>90</v>
      </c>
      <c r="AH506" t="s">
        <v>7553</v>
      </c>
      <c r="AI506" t="str">
        <f>Tabla5[[#This Row],[Provincia]]&amp;Tabla5[[#This Row],[Depto]]</f>
        <v>9042</v>
      </c>
      <c r="AJ506">
        <v>42</v>
      </c>
      <c r="AK506" t="s">
        <v>1672</v>
      </c>
      <c r="AN506">
        <v>90</v>
      </c>
      <c r="AO506">
        <v>63</v>
      </c>
      <c r="AP506">
        <v>9667</v>
      </c>
      <c r="AQ506" t="s">
        <v>1428</v>
      </c>
    </row>
    <row r="507" spans="5:43" x14ac:dyDescent="0.25">
      <c r="E507" s="6" t="s">
        <v>495</v>
      </c>
      <c r="F507" s="6">
        <v>410</v>
      </c>
      <c r="G507" s="6">
        <v>410</v>
      </c>
      <c r="H507" s="7" t="s">
        <v>497</v>
      </c>
      <c r="I507" s="6" t="s">
        <v>495</v>
      </c>
      <c r="O507" s="6">
        <v>14</v>
      </c>
      <c r="P507" s="13" t="str">
        <f t="shared" si="7"/>
        <v>CORDOBA</v>
      </c>
      <c r="Q507" s="6">
        <v>482</v>
      </c>
      <c r="R507" s="13" t="s">
        <v>5387</v>
      </c>
      <c r="Y507" t="str">
        <f>Tabla4[[#This Row],[Muni_Desc]]&amp;Tabla4[[#This Row],[Columna1]]</f>
        <v>PASO DE LA PATRIACORRIENTES</v>
      </c>
      <c r="Z507">
        <v>650</v>
      </c>
      <c r="AA507" t="s">
        <v>5932</v>
      </c>
      <c r="AB507">
        <v>5</v>
      </c>
      <c r="AC507" t="s">
        <v>1223</v>
      </c>
      <c r="AD507">
        <v>18</v>
      </c>
      <c r="AE507" t="s">
        <v>1193</v>
      </c>
      <c r="AG507">
        <v>90</v>
      </c>
      <c r="AH507" t="s">
        <v>7553</v>
      </c>
      <c r="AI507" t="str">
        <f>Tabla5[[#This Row],[Provincia]]&amp;Tabla5[[#This Row],[Depto]]</f>
        <v>9049</v>
      </c>
      <c r="AJ507">
        <v>49</v>
      </c>
      <c r="AK507" t="s">
        <v>1673</v>
      </c>
      <c r="AN507">
        <v>6</v>
      </c>
      <c r="AO507">
        <v>767</v>
      </c>
      <c r="AP507">
        <v>9836</v>
      </c>
      <c r="AQ507" t="s">
        <v>1428</v>
      </c>
    </row>
    <row r="508" spans="5:43" ht="45" x14ac:dyDescent="0.25">
      <c r="E508" s="6" t="s">
        <v>495</v>
      </c>
      <c r="F508" s="6">
        <v>410</v>
      </c>
      <c r="G508" s="6">
        <v>410011</v>
      </c>
      <c r="H508" s="7" t="s">
        <v>498</v>
      </c>
      <c r="I508" s="6" t="s">
        <v>495</v>
      </c>
      <c r="O508" s="6">
        <v>14</v>
      </c>
      <c r="P508" s="13" t="str">
        <f t="shared" si="7"/>
        <v>CORDOBA</v>
      </c>
      <c r="Q508" s="6">
        <v>483</v>
      </c>
      <c r="R508" s="13" t="s">
        <v>5756</v>
      </c>
      <c r="Y508" t="str">
        <f>Tabla4[[#This Row],[Muni_Desc]]&amp;Tabla4[[#This Row],[Columna1]]</f>
        <v>PASO DE LOS LIBRESCORRIENTES</v>
      </c>
      <c r="Z508">
        <v>651</v>
      </c>
      <c r="AA508" t="s">
        <v>5933</v>
      </c>
      <c r="AB508">
        <v>5</v>
      </c>
      <c r="AC508" t="s">
        <v>1223</v>
      </c>
      <c r="AD508">
        <v>18</v>
      </c>
      <c r="AE508" t="s">
        <v>1193</v>
      </c>
      <c r="AG508">
        <v>90</v>
      </c>
      <c r="AH508" t="s">
        <v>7553</v>
      </c>
      <c r="AI508" t="str">
        <f>Tabla5[[#This Row],[Provincia]]&amp;Tabla5[[#This Row],[Depto]]</f>
        <v>9056</v>
      </c>
      <c r="AJ508">
        <v>56</v>
      </c>
      <c r="AK508" t="s">
        <v>1674</v>
      </c>
      <c r="AN508">
        <v>6</v>
      </c>
      <c r="AO508">
        <v>140</v>
      </c>
      <c r="AP508">
        <v>860</v>
      </c>
      <c r="AQ508" t="s">
        <v>1817</v>
      </c>
    </row>
    <row r="509" spans="5:43" ht="56.25" x14ac:dyDescent="0.25">
      <c r="E509" s="6" t="s">
        <v>495</v>
      </c>
      <c r="F509" s="6">
        <v>410</v>
      </c>
      <c r="G509" s="6">
        <v>410021</v>
      </c>
      <c r="H509" s="7" t="s">
        <v>499</v>
      </c>
      <c r="I509" s="6" t="s">
        <v>495</v>
      </c>
      <c r="O509" s="6">
        <v>14</v>
      </c>
      <c r="P509" s="13" t="str">
        <f t="shared" si="7"/>
        <v>CORDOBA</v>
      </c>
      <c r="Q509" s="6">
        <v>484</v>
      </c>
      <c r="R509" s="13" t="s">
        <v>5757</v>
      </c>
      <c r="Y509" t="str">
        <f>Tabla4[[#This Row],[Muni_Desc]]&amp;Tabla4[[#This Row],[Columna1]]</f>
        <v>PEDRO R. FERNANDEZCORRIENTES</v>
      </c>
      <c r="Z509">
        <v>652</v>
      </c>
      <c r="AA509" t="s">
        <v>5934</v>
      </c>
      <c r="AB509">
        <v>5</v>
      </c>
      <c r="AC509" t="s">
        <v>1223</v>
      </c>
      <c r="AD509">
        <v>18</v>
      </c>
      <c r="AE509" t="s">
        <v>1193</v>
      </c>
      <c r="AG509">
        <v>90</v>
      </c>
      <c r="AH509" t="s">
        <v>7553</v>
      </c>
      <c r="AI509" t="str">
        <f>Tabla5[[#This Row],[Provincia]]&amp;Tabla5[[#This Row],[Depto]]</f>
        <v>9063</v>
      </c>
      <c r="AJ509">
        <v>63</v>
      </c>
      <c r="AK509" t="s">
        <v>1675</v>
      </c>
      <c r="AN509">
        <v>86</v>
      </c>
      <c r="AO509">
        <v>161</v>
      </c>
      <c r="AP509">
        <v>9357</v>
      </c>
      <c r="AQ509" t="s">
        <v>5166</v>
      </c>
    </row>
    <row r="510" spans="5:43" ht="22.5" x14ac:dyDescent="0.25">
      <c r="E510" s="6" t="s">
        <v>495</v>
      </c>
      <c r="F510" s="6">
        <v>421</v>
      </c>
      <c r="G510" s="6">
        <v>421</v>
      </c>
      <c r="H510" s="7" t="s">
        <v>500</v>
      </c>
      <c r="I510" s="6" t="s">
        <v>495</v>
      </c>
      <c r="O510" s="6">
        <v>14</v>
      </c>
      <c r="P510" s="13" t="str">
        <f t="shared" si="7"/>
        <v>CORDOBA</v>
      </c>
      <c r="Q510" s="6">
        <v>485</v>
      </c>
      <c r="R510" s="13" t="s">
        <v>5758</v>
      </c>
      <c r="Y510" t="str">
        <f>Tabla4[[#This Row],[Muni_Desc]]&amp;Tabla4[[#This Row],[Columna1]]</f>
        <v>PERUGORRIACORRIENTES</v>
      </c>
      <c r="Z510">
        <v>653</v>
      </c>
      <c r="AA510" t="s">
        <v>5935</v>
      </c>
      <c r="AB510">
        <v>5</v>
      </c>
      <c r="AC510" t="s">
        <v>1223</v>
      </c>
      <c r="AD510">
        <v>18</v>
      </c>
      <c r="AE510" t="s">
        <v>1193</v>
      </c>
      <c r="AG510">
        <v>90</v>
      </c>
      <c r="AH510" t="s">
        <v>7553</v>
      </c>
      <c r="AI510" t="str">
        <f>Tabla5[[#This Row],[Provincia]]&amp;Tabla5[[#This Row],[Depto]]</f>
        <v>9070</v>
      </c>
      <c r="AJ510">
        <v>70</v>
      </c>
      <c r="AK510" t="s">
        <v>1676</v>
      </c>
      <c r="AN510">
        <v>6</v>
      </c>
      <c r="AO510">
        <v>812</v>
      </c>
      <c r="AP510">
        <v>1787</v>
      </c>
      <c r="AQ510" t="s">
        <v>2490</v>
      </c>
    </row>
    <row r="511" spans="5:43" ht="45" x14ac:dyDescent="0.25">
      <c r="E511" s="6" t="s">
        <v>495</v>
      </c>
      <c r="F511" s="6">
        <v>421</v>
      </c>
      <c r="G511" s="6">
        <v>421000</v>
      </c>
      <c r="H511" s="7" t="s">
        <v>501</v>
      </c>
      <c r="I511" s="6" t="s">
        <v>495</v>
      </c>
      <c r="O511" s="6">
        <v>14</v>
      </c>
      <c r="P511" s="13" t="str">
        <f t="shared" si="7"/>
        <v>CORDOBA</v>
      </c>
      <c r="Q511" s="6">
        <v>486</v>
      </c>
      <c r="R511" s="13" t="s">
        <v>5759</v>
      </c>
      <c r="Y511" t="str">
        <f>Tabla4[[#This Row],[Muni_Desc]]&amp;Tabla4[[#This Row],[Columna1]]</f>
        <v>PUEBLO LIBERTADORCORRIENTES</v>
      </c>
      <c r="Z511">
        <v>654</v>
      </c>
      <c r="AA511" t="s">
        <v>5936</v>
      </c>
      <c r="AB511">
        <v>5</v>
      </c>
      <c r="AC511" t="s">
        <v>1223</v>
      </c>
      <c r="AD511">
        <v>18</v>
      </c>
      <c r="AE511" t="s">
        <v>1193</v>
      </c>
      <c r="AG511">
        <v>90</v>
      </c>
      <c r="AH511" t="s">
        <v>7553</v>
      </c>
      <c r="AI511" t="str">
        <f>Tabla5[[#This Row],[Provincia]]&amp;Tabla5[[#This Row],[Depto]]</f>
        <v>9077</v>
      </c>
      <c r="AJ511">
        <v>77</v>
      </c>
      <c r="AK511" t="s">
        <v>1677</v>
      </c>
      <c r="AN511">
        <v>14</v>
      </c>
      <c r="AO511">
        <v>56</v>
      </c>
      <c r="AP511">
        <v>2979</v>
      </c>
      <c r="AQ511" t="s">
        <v>2876</v>
      </c>
    </row>
    <row r="512" spans="5:43" x14ac:dyDescent="0.25">
      <c r="E512" s="6" t="s">
        <v>495</v>
      </c>
      <c r="F512" s="6">
        <v>422</v>
      </c>
      <c r="G512" s="6">
        <v>422</v>
      </c>
      <c r="H512" s="7" t="s">
        <v>502</v>
      </c>
      <c r="I512" s="6" t="s">
        <v>495</v>
      </c>
      <c r="O512" s="6">
        <v>14</v>
      </c>
      <c r="P512" s="13" t="str">
        <f t="shared" si="7"/>
        <v>CORDOBA</v>
      </c>
      <c r="Q512" s="6">
        <v>487</v>
      </c>
      <c r="R512" s="13" t="s">
        <v>5760</v>
      </c>
      <c r="Y512" t="str">
        <f>Tabla4[[#This Row],[Muni_Desc]]&amp;Tabla4[[#This Row],[Columna1]]</f>
        <v>RAMADA PASOCORRIENTES</v>
      </c>
      <c r="Z512">
        <v>655</v>
      </c>
      <c r="AA512" t="s">
        <v>5937</v>
      </c>
      <c r="AB512">
        <v>5</v>
      </c>
      <c r="AC512" t="s">
        <v>1223</v>
      </c>
      <c r="AD512">
        <v>18</v>
      </c>
      <c r="AE512" t="s">
        <v>1193</v>
      </c>
      <c r="AG512">
        <v>90</v>
      </c>
      <c r="AH512" t="s">
        <v>7553</v>
      </c>
      <c r="AI512" t="str">
        <f>Tabla5[[#This Row],[Provincia]]&amp;Tabla5[[#This Row],[Depto]]</f>
        <v>9084</v>
      </c>
      <c r="AJ512">
        <v>84</v>
      </c>
      <c r="AK512" t="s">
        <v>1635</v>
      </c>
      <c r="AN512">
        <v>6</v>
      </c>
      <c r="AO512">
        <v>84</v>
      </c>
      <c r="AP512">
        <v>765</v>
      </c>
      <c r="AQ512" t="s">
        <v>1265</v>
      </c>
    </row>
    <row r="513" spans="5:43" x14ac:dyDescent="0.25">
      <c r="E513" s="6" t="s">
        <v>495</v>
      </c>
      <c r="F513" s="6">
        <v>422</v>
      </c>
      <c r="G513" s="6">
        <v>422100</v>
      </c>
      <c r="H513" s="7" t="s">
        <v>503</v>
      </c>
      <c r="I513" s="6" t="s">
        <v>495</v>
      </c>
      <c r="O513" s="6">
        <v>14</v>
      </c>
      <c r="P513" s="13" t="str">
        <f t="shared" si="7"/>
        <v>CORDOBA</v>
      </c>
      <c r="Q513" s="6">
        <v>488</v>
      </c>
      <c r="R513" s="13" t="s">
        <v>5761</v>
      </c>
      <c r="Y513" t="str">
        <f>Tabla4[[#This Row],[Muni_Desc]]&amp;Tabla4[[#This Row],[Columna1]]</f>
        <v>RIACHUELOCORRIENTES</v>
      </c>
      <c r="Z513">
        <v>656</v>
      </c>
      <c r="AA513" t="s">
        <v>5938</v>
      </c>
      <c r="AB513">
        <v>5</v>
      </c>
      <c r="AC513" t="s">
        <v>1223</v>
      </c>
      <c r="AD513">
        <v>18</v>
      </c>
      <c r="AE513" t="s">
        <v>1193</v>
      </c>
      <c r="AG513">
        <v>90</v>
      </c>
      <c r="AH513" t="s">
        <v>7553</v>
      </c>
      <c r="AI513" t="str">
        <f>Tabla5[[#This Row],[Provincia]]&amp;Tabla5[[#This Row],[Depto]]</f>
        <v>9091</v>
      </c>
      <c r="AJ513">
        <v>91</v>
      </c>
      <c r="AK513" t="s">
        <v>1678</v>
      </c>
      <c r="AN513">
        <v>14</v>
      </c>
      <c r="AO513">
        <v>182</v>
      </c>
      <c r="AP513">
        <v>3414</v>
      </c>
      <c r="AQ513" t="s">
        <v>3223</v>
      </c>
    </row>
    <row r="514" spans="5:43" ht="22.5" x14ac:dyDescent="0.25">
      <c r="E514" s="6" t="s">
        <v>495</v>
      </c>
      <c r="F514" s="6">
        <v>422</v>
      </c>
      <c r="G514" s="6">
        <v>422200</v>
      </c>
      <c r="H514" s="7" t="s">
        <v>504</v>
      </c>
      <c r="I514" s="6" t="s">
        <v>495</v>
      </c>
      <c r="O514" s="6">
        <v>14</v>
      </c>
      <c r="P514" s="13" t="str">
        <f t="shared" si="7"/>
        <v>CORDOBA</v>
      </c>
      <c r="Q514" s="6">
        <v>489</v>
      </c>
      <c r="R514" s="13" t="s">
        <v>5762</v>
      </c>
      <c r="Y514" t="str">
        <f>Tabla4[[#This Row],[Muni_Desc]]&amp;Tabla4[[#This Row],[Columna1]]</f>
        <v>SALADASCORRIENTES</v>
      </c>
      <c r="Z514">
        <v>657</v>
      </c>
      <c r="AA514" t="s">
        <v>5939</v>
      </c>
      <c r="AB514">
        <v>5</v>
      </c>
      <c r="AC514" t="s">
        <v>1223</v>
      </c>
      <c r="AD514">
        <v>18</v>
      </c>
      <c r="AE514" t="s">
        <v>1193</v>
      </c>
      <c r="AG514">
        <v>90</v>
      </c>
      <c r="AH514" t="s">
        <v>7553</v>
      </c>
      <c r="AI514" t="str">
        <f>Tabla5[[#This Row],[Provincia]]&amp;Tabla5[[#This Row],[Depto]]</f>
        <v>9098</v>
      </c>
      <c r="AJ514">
        <v>98</v>
      </c>
      <c r="AK514" t="s">
        <v>1679</v>
      </c>
      <c r="AN514">
        <v>82</v>
      </c>
      <c r="AO514">
        <v>14</v>
      </c>
      <c r="AP514">
        <v>8416</v>
      </c>
      <c r="AQ514" t="s">
        <v>4668</v>
      </c>
    </row>
    <row r="515" spans="5:43" x14ac:dyDescent="0.25">
      <c r="E515" s="6" t="s">
        <v>495</v>
      </c>
      <c r="F515" s="6">
        <v>429</v>
      </c>
      <c r="G515" s="6">
        <v>429</v>
      </c>
      <c r="H515" s="7" t="s">
        <v>505</v>
      </c>
      <c r="I515" s="6" t="s">
        <v>495</v>
      </c>
      <c r="O515" s="6">
        <v>14</v>
      </c>
      <c r="P515" s="13" t="str">
        <f t="shared" si="7"/>
        <v>CORDOBA</v>
      </c>
      <c r="Q515" s="6">
        <v>490</v>
      </c>
      <c r="R515" s="13" t="s">
        <v>5763</v>
      </c>
      <c r="Y515" t="str">
        <f>Tabla4[[#This Row],[Muni_Desc]]&amp;Tabla4[[#This Row],[Columna1]]</f>
        <v>SAN ANTONIOCORRIENTES</v>
      </c>
      <c r="Z515">
        <v>658</v>
      </c>
      <c r="AA515" t="s">
        <v>5940</v>
      </c>
      <c r="AB515">
        <v>5</v>
      </c>
      <c r="AC515" t="s">
        <v>1223</v>
      </c>
      <c r="AD515">
        <v>18</v>
      </c>
      <c r="AE515" t="s">
        <v>1193</v>
      </c>
      <c r="AG515">
        <v>90</v>
      </c>
      <c r="AH515" t="s">
        <v>7553</v>
      </c>
      <c r="AI515" t="str">
        <f>Tabla5[[#This Row],[Provincia]]&amp;Tabla5[[#This Row],[Depto]]</f>
        <v>90105</v>
      </c>
      <c r="AJ515">
        <v>105</v>
      </c>
      <c r="AK515" t="s">
        <v>1680</v>
      </c>
      <c r="AN515">
        <v>6</v>
      </c>
      <c r="AO515">
        <v>91</v>
      </c>
      <c r="AP515">
        <v>773</v>
      </c>
      <c r="AQ515" t="s">
        <v>1266</v>
      </c>
    </row>
    <row r="516" spans="5:43" ht="22.5" x14ac:dyDescent="0.25">
      <c r="E516" s="6" t="s">
        <v>495</v>
      </c>
      <c r="F516" s="6">
        <v>429</v>
      </c>
      <c r="G516" s="6">
        <v>429010</v>
      </c>
      <c r="H516" s="7" t="s">
        <v>506</v>
      </c>
      <c r="I516" s="6" t="s">
        <v>495</v>
      </c>
      <c r="O516" s="6">
        <v>14</v>
      </c>
      <c r="P516" s="13" t="str">
        <f t="shared" si="7"/>
        <v>CORDOBA</v>
      </c>
      <c r="Q516" s="6">
        <v>491</v>
      </c>
      <c r="R516" s="13" t="s">
        <v>5764</v>
      </c>
      <c r="Y516" t="str">
        <f>Tabla4[[#This Row],[Muni_Desc]]&amp;Tabla4[[#This Row],[Columna1]]</f>
        <v>SAN CARLOSCORRIENTES</v>
      </c>
      <c r="Z516">
        <v>659</v>
      </c>
      <c r="AA516" t="s">
        <v>5941</v>
      </c>
      <c r="AB516">
        <v>5</v>
      </c>
      <c r="AC516" t="s">
        <v>1223</v>
      </c>
      <c r="AD516">
        <v>18</v>
      </c>
      <c r="AE516" t="s">
        <v>1193</v>
      </c>
      <c r="AG516">
        <v>90</v>
      </c>
      <c r="AH516" t="s">
        <v>7553</v>
      </c>
      <c r="AI516" t="str">
        <f>Tabla5[[#This Row],[Provincia]]&amp;Tabla5[[#This Row],[Depto]]</f>
        <v>90112</v>
      </c>
      <c r="AJ516">
        <v>112</v>
      </c>
      <c r="AK516" t="s">
        <v>1681</v>
      </c>
      <c r="AN516">
        <v>6</v>
      </c>
      <c r="AO516">
        <v>728</v>
      </c>
      <c r="AP516">
        <v>1678</v>
      </c>
      <c r="AQ516" t="s">
        <v>2429</v>
      </c>
    </row>
    <row r="517" spans="5:43" ht="33.75" x14ac:dyDescent="0.25">
      <c r="E517" s="6" t="s">
        <v>495</v>
      </c>
      <c r="F517" s="6">
        <v>429</v>
      </c>
      <c r="G517" s="6">
        <v>429090</v>
      </c>
      <c r="H517" s="7" t="s">
        <v>507</v>
      </c>
      <c r="I517" s="6" t="s">
        <v>495</v>
      </c>
      <c r="O517" s="6">
        <v>14</v>
      </c>
      <c r="P517" s="13" t="str">
        <f t="shared" ref="P517:P580" si="8">VLOOKUP(O517,$J$4:$L$29,3,FALSE)</f>
        <v>CORDOBA</v>
      </c>
      <c r="Q517" s="6">
        <v>492</v>
      </c>
      <c r="R517" s="13" t="s">
        <v>5765</v>
      </c>
      <c r="Y517" t="str">
        <f>Tabla4[[#This Row],[Muni_Desc]]&amp;Tabla4[[#This Row],[Columna1]]</f>
        <v>SAN COSMECORRIENTES</v>
      </c>
      <c r="Z517">
        <v>660</v>
      </c>
      <c r="AA517" t="s">
        <v>5942</v>
      </c>
      <c r="AB517">
        <v>5</v>
      </c>
      <c r="AC517" t="s">
        <v>1223</v>
      </c>
      <c r="AD517">
        <v>18</v>
      </c>
      <c r="AE517" t="s">
        <v>1193</v>
      </c>
      <c r="AG517">
        <v>90</v>
      </c>
      <c r="AH517" t="s">
        <v>7553</v>
      </c>
      <c r="AI517" t="str">
        <f>Tabla5[[#This Row],[Provincia]]&amp;Tabla5[[#This Row],[Depto]]</f>
        <v>90119</v>
      </c>
      <c r="AJ517">
        <v>119</v>
      </c>
      <c r="AK517" t="s">
        <v>1682</v>
      </c>
      <c r="AN517">
        <v>6</v>
      </c>
      <c r="AO517">
        <v>98</v>
      </c>
      <c r="AP517">
        <v>789</v>
      </c>
      <c r="AQ517" t="s">
        <v>1267</v>
      </c>
    </row>
    <row r="518" spans="5:43" x14ac:dyDescent="0.25">
      <c r="E518" s="6" t="s">
        <v>495</v>
      </c>
      <c r="F518" s="6">
        <v>431</v>
      </c>
      <c r="G518" s="6">
        <v>431</v>
      </c>
      <c r="H518" s="7" t="s">
        <v>508</v>
      </c>
      <c r="I518" s="6" t="s">
        <v>495</v>
      </c>
      <c r="O518" s="6">
        <v>14</v>
      </c>
      <c r="P518" s="13" t="str">
        <f t="shared" si="8"/>
        <v>CORDOBA</v>
      </c>
      <c r="Q518" s="6">
        <v>493</v>
      </c>
      <c r="R518" s="13" t="s">
        <v>5766</v>
      </c>
      <c r="Y518" t="str">
        <f>Tabla4[[#This Row],[Muni_Desc]]&amp;Tabla4[[#This Row],[Columna1]]</f>
        <v>SAN ISIDROCORRIENTES</v>
      </c>
      <c r="Z518">
        <v>3034</v>
      </c>
      <c r="AA518" t="s">
        <v>5394</v>
      </c>
      <c r="AB518">
        <v>5</v>
      </c>
      <c r="AC518" t="s">
        <v>1223</v>
      </c>
      <c r="AD518">
        <v>18</v>
      </c>
      <c r="AE518" t="s">
        <v>1193</v>
      </c>
      <c r="AG518">
        <v>94</v>
      </c>
      <c r="AH518" t="s">
        <v>7554</v>
      </c>
      <c r="AI518" t="str">
        <f>Tabla5[[#This Row],[Provincia]]&amp;Tabla5[[#This Row],[Depto]]</f>
        <v>947</v>
      </c>
      <c r="AJ518">
        <v>7</v>
      </c>
      <c r="AK518" t="s">
        <v>1683</v>
      </c>
      <c r="AN518">
        <v>70</v>
      </c>
      <c r="AO518">
        <v>35</v>
      </c>
      <c r="AP518">
        <v>7632</v>
      </c>
      <c r="AQ518" t="s">
        <v>1447</v>
      </c>
    </row>
    <row r="519" spans="5:43" ht="45" x14ac:dyDescent="0.25">
      <c r="E519" s="6" t="s">
        <v>495</v>
      </c>
      <c r="F519" s="6">
        <v>431</v>
      </c>
      <c r="G519" s="6">
        <v>431100</v>
      </c>
      <c r="H519" s="7" t="s">
        <v>509</v>
      </c>
      <c r="I519" s="6" t="s">
        <v>495</v>
      </c>
      <c r="O519" s="6">
        <v>14</v>
      </c>
      <c r="P519" s="13" t="str">
        <f t="shared" si="8"/>
        <v>CORDOBA</v>
      </c>
      <c r="Q519" s="6">
        <v>494</v>
      </c>
      <c r="R519" s="13" t="s">
        <v>5767</v>
      </c>
      <c r="Y519" t="str">
        <f>Tabla4[[#This Row],[Muni_Desc]]&amp;Tabla4[[#This Row],[Columna1]]</f>
        <v>SAN LORENZOCORRIENTES</v>
      </c>
      <c r="Z519">
        <v>661</v>
      </c>
      <c r="AA519" t="s">
        <v>5775</v>
      </c>
      <c r="AB519">
        <v>5</v>
      </c>
      <c r="AC519" t="s">
        <v>1223</v>
      </c>
      <c r="AD519">
        <v>18</v>
      </c>
      <c r="AE519" t="s">
        <v>1193</v>
      </c>
      <c r="AG519">
        <v>94</v>
      </c>
      <c r="AH519" t="s">
        <v>7554</v>
      </c>
      <c r="AI519" t="str">
        <f>Tabla5[[#This Row],[Provincia]]&amp;Tabla5[[#This Row],[Depto]]</f>
        <v>9414</v>
      </c>
      <c r="AJ519">
        <v>14</v>
      </c>
      <c r="AK519" t="s">
        <v>1684</v>
      </c>
      <c r="AN519">
        <v>50</v>
      </c>
      <c r="AO519">
        <v>28</v>
      </c>
      <c r="AP519">
        <v>5825</v>
      </c>
      <c r="AQ519" t="s">
        <v>1447</v>
      </c>
    </row>
    <row r="520" spans="5:43" ht="56.25" x14ac:dyDescent="0.25">
      <c r="E520" s="6" t="s">
        <v>495</v>
      </c>
      <c r="F520" s="6">
        <v>431</v>
      </c>
      <c r="G520" s="6">
        <v>431210</v>
      </c>
      <c r="H520" s="7" t="s">
        <v>510</v>
      </c>
      <c r="I520" s="6" t="s">
        <v>495</v>
      </c>
      <c r="O520" s="6">
        <v>14</v>
      </c>
      <c r="P520" s="13" t="str">
        <f t="shared" si="8"/>
        <v>CORDOBA</v>
      </c>
      <c r="Q520" s="6">
        <v>495</v>
      </c>
      <c r="R520" s="13" t="s">
        <v>5768</v>
      </c>
      <c r="Y520" t="str">
        <f>Tabla4[[#This Row],[Muni_Desc]]&amp;Tabla4[[#This Row],[Columna1]]</f>
        <v>SAN LUIS DEL PALMARCORRIENTES</v>
      </c>
      <c r="Z520">
        <v>662</v>
      </c>
      <c r="AA520" t="s">
        <v>5943</v>
      </c>
      <c r="AB520">
        <v>5</v>
      </c>
      <c r="AC520" t="s">
        <v>1223</v>
      </c>
      <c r="AD520">
        <v>18</v>
      </c>
      <c r="AE520" t="s">
        <v>1193</v>
      </c>
      <c r="AN520">
        <v>82</v>
      </c>
      <c r="AO520">
        <v>49</v>
      </c>
      <c r="AP520">
        <v>8546</v>
      </c>
      <c r="AQ520" t="s">
        <v>4772</v>
      </c>
    </row>
    <row r="521" spans="5:43" ht="78.75" x14ac:dyDescent="0.25">
      <c r="E521" s="6" t="s">
        <v>495</v>
      </c>
      <c r="F521" s="6">
        <v>431</v>
      </c>
      <c r="G521" s="6">
        <v>431220</v>
      </c>
      <c r="H521" s="7" t="s">
        <v>511</v>
      </c>
      <c r="I521" s="6" t="s">
        <v>495</v>
      </c>
      <c r="O521" s="6">
        <v>14</v>
      </c>
      <c r="P521" s="13" t="str">
        <f t="shared" si="8"/>
        <v>CORDOBA</v>
      </c>
      <c r="Q521" s="6">
        <v>496</v>
      </c>
      <c r="R521" s="13" t="s">
        <v>5769</v>
      </c>
      <c r="Y521" t="str">
        <f>Tabla4[[#This Row],[Muni_Desc]]&amp;Tabla4[[#This Row],[Columna1]]</f>
        <v>SAN MIGUELCORRIENTES</v>
      </c>
      <c r="Z521">
        <v>663</v>
      </c>
      <c r="AA521" t="s">
        <v>5395</v>
      </c>
      <c r="AB521">
        <v>5</v>
      </c>
      <c r="AC521" t="s">
        <v>1223</v>
      </c>
      <c r="AD521">
        <v>18</v>
      </c>
      <c r="AE521" t="s">
        <v>1193</v>
      </c>
      <c r="AN521">
        <v>6</v>
      </c>
      <c r="AO521">
        <v>665</v>
      </c>
      <c r="AP521">
        <v>1606</v>
      </c>
      <c r="AQ521" t="s">
        <v>2390</v>
      </c>
    </row>
    <row r="522" spans="5:43" x14ac:dyDescent="0.25">
      <c r="E522" s="6" t="s">
        <v>495</v>
      </c>
      <c r="F522" s="6">
        <v>432</v>
      </c>
      <c r="G522" s="6">
        <v>432</v>
      </c>
      <c r="H522" s="7" t="s">
        <v>512</v>
      </c>
      <c r="I522" s="6" t="s">
        <v>495</v>
      </c>
      <c r="O522" s="6">
        <v>14</v>
      </c>
      <c r="P522" s="13" t="str">
        <f t="shared" si="8"/>
        <v>CORDOBA</v>
      </c>
      <c r="Q522" s="6">
        <v>497</v>
      </c>
      <c r="R522" s="13" t="s">
        <v>5770</v>
      </c>
      <c r="Y522" t="str">
        <f>Tabla4[[#This Row],[Muni_Desc]]&amp;Tabla4[[#This Row],[Columna1]]</f>
        <v>SAN ROQUECORRIENTES</v>
      </c>
      <c r="Z522">
        <v>664</v>
      </c>
      <c r="AA522" t="s">
        <v>5779</v>
      </c>
      <c r="AB522">
        <v>5</v>
      </c>
      <c r="AC522" t="s">
        <v>1223</v>
      </c>
      <c r="AD522">
        <v>18</v>
      </c>
      <c r="AE522" t="s">
        <v>1193</v>
      </c>
      <c r="AN522">
        <v>54</v>
      </c>
      <c r="AO522">
        <v>49</v>
      </c>
      <c r="AP522">
        <v>6470</v>
      </c>
      <c r="AQ522" t="s">
        <v>4139</v>
      </c>
    </row>
    <row r="523" spans="5:43" ht="22.5" x14ac:dyDescent="0.25">
      <c r="E523" s="6" t="s">
        <v>495</v>
      </c>
      <c r="F523" s="6">
        <v>432</v>
      </c>
      <c r="G523" s="6">
        <v>432110</v>
      </c>
      <c r="H523" s="7" t="s">
        <v>513</v>
      </c>
      <c r="I523" s="6" t="s">
        <v>495</v>
      </c>
      <c r="O523" s="6">
        <v>14</v>
      </c>
      <c r="P523" s="13" t="str">
        <f t="shared" si="8"/>
        <v>CORDOBA</v>
      </c>
      <c r="Q523" s="6">
        <v>498</v>
      </c>
      <c r="R523" s="13" t="s">
        <v>5771</v>
      </c>
      <c r="Y523" t="str">
        <f>Tabla4[[#This Row],[Muni_Desc]]&amp;Tabla4[[#This Row],[Columna1]]</f>
        <v>SANTA ANACORRIENTES</v>
      </c>
      <c r="Z523">
        <v>665</v>
      </c>
      <c r="AA523" t="s">
        <v>5944</v>
      </c>
      <c r="AB523">
        <v>5</v>
      </c>
      <c r="AC523" t="s">
        <v>1223</v>
      </c>
      <c r="AD523">
        <v>18</v>
      </c>
      <c r="AE523" t="s">
        <v>1193</v>
      </c>
      <c r="AN523">
        <v>82</v>
      </c>
      <c r="AO523">
        <v>105</v>
      </c>
      <c r="AP523">
        <v>8718</v>
      </c>
      <c r="AQ523" t="s">
        <v>4139</v>
      </c>
    </row>
    <row r="524" spans="5:43" ht="45" x14ac:dyDescent="0.25">
      <c r="E524" s="6" t="s">
        <v>495</v>
      </c>
      <c r="F524" s="6">
        <v>432</v>
      </c>
      <c r="G524" s="6">
        <v>432190</v>
      </c>
      <c r="H524" s="7" t="s">
        <v>514</v>
      </c>
      <c r="I524" s="6" t="s">
        <v>495</v>
      </c>
      <c r="O524" s="6">
        <v>14</v>
      </c>
      <c r="P524" s="13" t="str">
        <f t="shared" si="8"/>
        <v>CORDOBA</v>
      </c>
      <c r="Q524" s="6">
        <v>499</v>
      </c>
      <c r="R524" s="13" t="s">
        <v>5772</v>
      </c>
      <c r="Y524" t="str">
        <f>Tabla4[[#This Row],[Muni_Desc]]&amp;Tabla4[[#This Row],[Columna1]]</f>
        <v>SANTA LUCIACORRIENTES</v>
      </c>
      <c r="Z524">
        <v>666</v>
      </c>
      <c r="AA524" t="s">
        <v>5945</v>
      </c>
      <c r="AB524">
        <v>5</v>
      </c>
      <c r="AC524" t="s">
        <v>1223</v>
      </c>
      <c r="AD524">
        <v>18</v>
      </c>
      <c r="AE524" t="s">
        <v>1193</v>
      </c>
      <c r="AN524">
        <v>42</v>
      </c>
      <c r="AO524">
        <v>42</v>
      </c>
      <c r="AP524">
        <v>5354</v>
      </c>
      <c r="AQ524" t="s">
        <v>3798</v>
      </c>
    </row>
    <row r="525" spans="5:43" ht="33.75" x14ac:dyDescent="0.25">
      <c r="E525" s="6" t="s">
        <v>495</v>
      </c>
      <c r="F525" s="6">
        <v>432</v>
      </c>
      <c r="G525" s="6">
        <v>432200</v>
      </c>
      <c r="H525" s="7" t="s">
        <v>515</v>
      </c>
      <c r="I525" s="6" t="s">
        <v>495</v>
      </c>
      <c r="O525" s="6">
        <v>14</v>
      </c>
      <c r="P525" s="13" t="str">
        <f t="shared" si="8"/>
        <v>CORDOBA</v>
      </c>
      <c r="Q525" s="6">
        <v>500</v>
      </c>
      <c r="R525" s="13" t="s">
        <v>5440</v>
      </c>
      <c r="Y525" t="str">
        <f>Tabla4[[#This Row],[Muni_Desc]]&amp;Tabla4[[#This Row],[Columna1]]</f>
        <v>SANTA ROSACORRIENTES</v>
      </c>
      <c r="Z525">
        <v>667</v>
      </c>
      <c r="AA525" t="s">
        <v>5442</v>
      </c>
      <c r="AB525">
        <v>5</v>
      </c>
      <c r="AC525" t="s">
        <v>1223</v>
      </c>
      <c r="AD525">
        <v>18</v>
      </c>
      <c r="AE525" t="s">
        <v>1193</v>
      </c>
      <c r="AN525">
        <v>42</v>
      </c>
      <c r="AO525">
        <v>77</v>
      </c>
      <c r="AP525">
        <v>5380</v>
      </c>
      <c r="AQ525" t="s">
        <v>3818</v>
      </c>
    </row>
    <row r="526" spans="5:43" x14ac:dyDescent="0.25">
      <c r="E526" s="6" t="s">
        <v>495</v>
      </c>
      <c r="F526" s="6">
        <v>432</v>
      </c>
      <c r="G526" s="6">
        <v>432910</v>
      </c>
      <c r="H526" s="7" t="s">
        <v>516</v>
      </c>
      <c r="I526" s="6" t="s">
        <v>495</v>
      </c>
      <c r="O526" s="6">
        <v>14</v>
      </c>
      <c r="P526" s="13" t="str">
        <f t="shared" si="8"/>
        <v>CORDOBA</v>
      </c>
      <c r="Q526" s="6">
        <v>501</v>
      </c>
      <c r="R526" s="13" t="s">
        <v>5773</v>
      </c>
      <c r="Y526" t="str">
        <f>Tabla4[[#This Row],[Muni_Desc]]&amp;Tabla4[[#This Row],[Columna1]]</f>
        <v>SANTO TOMECORRIENTES</v>
      </c>
      <c r="Z526">
        <v>668</v>
      </c>
      <c r="AA526" t="s">
        <v>5946</v>
      </c>
      <c r="AB526">
        <v>5</v>
      </c>
      <c r="AC526" t="s">
        <v>1223</v>
      </c>
      <c r="AD526">
        <v>18</v>
      </c>
      <c r="AE526" t="s">
        <v>1193</v>
      </c>
      <c r="AN526">
        <v>82</v>
      </c>
      <c r="AO526">
        <v>119</v>
      </c>
      <c r="AP526">
        <v>8772</v>
      </c>
      <c r="AQ526" t="s">
        <v>4983</v>
      </c>
    </row>
    <row r="527" spans="5:43" x14ac:dyDescent="0.25">
      <c r="E527" s="6" t="s">
        <v>495</v>
      </c>
      <c r="F527" s="6">
        <v>432</v>
      </c>
      <c r="G527" s="6">
        <v>432920</v>
      </c>
      <c r="H527" s="7" t="s">
        <v>517</v>
      </c>
      <c r="I527" s="6" t="s">
        <v>495</v>
      </c>
      <c r="O527" s="6">
        <v>14</v>
      </c>
      <c r="P527" s="13" t="str">
        <f t="shared" si="8"/>
        <v>CORDOBA</v>
      </c>
      <c r="Q527" s="6">
        <v>502</v>
      </c>
      <c r="R527" s="13" t="s">
        <v>5774</v>
      </c>
      <c r="Y527" t="str">
        <f>Tabla4[[#This Row],[Muni_Desc]]&amp;Tabla4[[#This Row],[Columna1]]</f>
        <v>SAUCECORRIENTES</v>
      </c>
      <c r="Z527">
        <v>669</v>
      </c>
      <c r="AA527" t="s">
        <v>5947</v>
      </c>
      <c r="AB527">
        <v>5</v>
      </c>
      <c r="AC527" t="s">
        <v>1223</v>
      </c>
      <c r="AD527">
        <v>18</v>
      </c>
      <c r="AE527" t="s">
        <v>1193</v>
      </c>
      <c r="AN527">
        <v>18</v>
      </c>
      <c r="AO527">
        <v>14</v>
      </c>
      <c r="AP527">
        <v>3709</v>
      </c>
      <c r="AQ527" t="s">
        <v>1429</v>
      </c>
    </row>
    <row r="528" spans="5:43" ht="22.5" x14ac:dyDescent="0.25">
      <c r="E528" s="6" t="s">
        <v>495</v>
      </c>
      <c r="F528" s="6">
        <v>432</v>
      </c>
      <c r="G528" s="6">
        <v>432990</v>
      </c>
      <c r="H528" s="7" t="s">
        <v>518</v>
      </c>
      <c r="I528" s="6" t="s">
        <v>495</v>
      </c>
      <c r="O528" s="6">
        <v>14</v>
      </c>
      <c r="P528" s="13" t="str">
        <f t="shared" si="8"/>
        <v>CORDOBA</v>
      </c>
      <c r="Q528" s="6">
        <v>503</v>
      </c>
      <c r="R528" s="13" t="s">
        <v>5775</v>
      </c>
      <c r="Y528" t="str">
        <f>Tabla4[[#This Row],[Muni_Desc]]&amp;Tabla4[[#This Row],[Columna1]]</f>
        <v>TABAYCORRIENTES</v>
      </c>
      <c r="Z528">
        <v>670</v>
      </c>
      <c r="AA528" t="s">
        <v>5948</v>
      </c>
      <c r="AB528">
        <v>5</v>
      </c>
      <c r="AC528" t="s">
        <v>1223</v>
      </c>
      <c r="AD528">
        <v>18</v>
      </c>
      <c r="AE528" t="s">
        <v>1193</v>
      </c>
      <c r="AN528">
        <v>14</v>
      </c>
      <c r="AO528">
        <v>98</v>
      </c>
      <c r="AP528">
        <v>3106</v>
      </c>
      <c r="AQ528" t="s">
        <v>2983</v>
      </c>
    </row>
    <row r="529" spans="5:43" x14ac:dyDescent="0.25">
      <c r="E529" s="6" t="s">
        <v>495</v>
      </c>
      <c r="F529" s="6">
        <v>433</v>
      </c>
      <c r="G529" s="6">
        <v>433</v>
      </c>
      <c r="H529" s="7" t="s">
        <v>519</v>
      </c>
      <c r="I529" s="6" t="s">
        <v>495</v>
      </c>
      <c r="O529" s="6">
        <v>14</v>
      </c>
      <c r="P529" s="13" t="str">
        <f t="shared" si="8"/>
        <v>CORDOBA</v>
      </c>
      <c r="Q529" s="6">
        <v>504</v>
      </c>
      <c r="R529" s="13" t="s">
        <v>5776</v>
      </c>
      <c r="Y529" t="str">
        <f>Tabla4[[#This Row],[Muni_Desc]]&amp;Tabla4[[#This Row],[Columna1]]</f>
        <v>TAPEBICUACORRIENTES</v>
      </c>
      <c r="Z529">
        <v>671</v>
      </c>
      <c r="AA529" t="s">
        <v>5949</v>
      </c>
      <c r="AB529">
        <v>5</v>
      </c>
      <c r="AC529" t="s">
        <v>1223</v>
      </c>
      <c r="AD529">
        <v>18</v>
      </c>
      <c r="AE529" t="s">
        <v>1193</v>
      </c>
      <c r="AN529">
        <v>6</v>
      </c>
      <c r="AO529">
        <v>833</v>
      </c>
      <c r="AP529">
        <v>1816</v>
      </c>
      <c r="AQ529" t="s">
        <v>2510</v>
      </c>
    </row>
    <row r="530" spans="5:43" ht="22.5" x14ac:dyDescent="0.25">
      <c r="E530" s="6" t="s">
        <v>495</v>
      </c>
      <c r="F530" s="6">
        <v>433</v>
      </c>
      <c r="G530" s="6">
        <v>433010</v>
      </c>
      <c r="H530" s="7" t="s">
        <v>520</v>
      </c>
      <c r="I530" s="6" t="s">
        <v>495</v>
      </c>
      <c r="O530" s="6">
        <v>14</v>
      </c>
      <c r="P530" s="13" t="str">
        <f t="shared" si="8"/>
        <v>CORDOBA</v>
      </c>
      <c r="Q530" s="6">
        <v>505</v>
      </c>
      <c r="R530" s="13" t="s">
        <v>5777</v>
      </c>
      <c r="Y530" t="str">
        <f>Tabla4[[#This Row],[Muni_Desc]]&amp;Tabla4[[#This Row],[Columna1]]</f>
        <v>TATACUACORRIENTES</v>
      </c>
      <c r="Z530">
        <v>672</v>
      </c>
      <c r="AA530" t="s">
        <v>5950</v>
      </c>
      <c r="AB530">
        <v>5</v>
      </c>
      <c r="AC530" t="s">
        <v>1223</v>
      </c>
      <c r="AD530">
        <v>18</v>
      </c>
      <c r="AE530" t="s">
        <v>1193</v>
      </c>
      <c r="AN530">
        <v>30</v>
      </c>
      <c r="AO530">
        <v>77</v>
      </c>
      <c r="AP530">
        <v>4629</v>
      </c>
      <c r="AQ530" t="s">
        <v>3558</v>
      </c>
    </row>
    <row r="531" spans="5:43" ht="33.75" x14ac:dyDescent="0.25">
      <c r="E531" s="6" t="s">
        <v>495</v>
      </c>
      <c r="F531" s="6">
        <v>433</v>
      </c>
      <c r="G531" s="6">
        <v>433020</v>
      </c>
      <c r="H531" s="7" t="s">
        <v>521</v>
      </c>
      <c r="I531" s="6" t="s">
        <v>495</v>
      </c>
      <c r="O531" s="6">
        <v>14</v>
      </c>
      <c r="P531" s="13" t="str">
        <f t="shared" si="8"/>
        <v>CORDOBA</v>
      </c>
      <c r="Q531" s="6">
        <v>506</v>
      </c>
      <c r="R531" s="13" t="s">
        <v>5397</v>
      </c>
      <c r="Y531" t="str">
        <f>Tabla4[[#This Row],[Muni_Desc]]&amp;Tabla4[[#This Row],[Columna1]]</f>
        <v>VILLA CORDOBACORRIENTES</v>
      </c>
      <c r="Z531">
        <v>673</v>
      </c>
      <c r="AA531" t="s">
        <v>5951</v>
      </c>
      <c r="AB531">
        <v>5</v>
      </c>
      <c r="AC531" t="s">
        <v>1223</v>
      </c>
      <c r="AD531">
        <v>18</v>
      </c>
      <c r="AE531" t="s">
        <v>1193</v>
      </c>
      <c r="AN531">
        <v>14</v>
      </c>
      <c r="AO531">
        <v>91</v>
      </c>
      <c r="AP531">
        <v>3059</v>
      </c>
      <c r="AQ531" t="s">
        <v>2932</v>
      </c>
    </row>
    <row r="532" spans="5:43" ht="22.5" x14ac:dyDescent="0.25">
      <c r="E532" s="6" t="s">
        <v>495</v>
      </c>
      <c r="F532" s="6">
        <v>433</v>
      </c>
      <c r="G532" s="6">
        <v>433030</v>
      </c>
      <c r="H532" s="7" t="s">
        <v>522</v>
      </c>
      <c r="I532" s="6" t="s">
        <v>495</v>
      </c>
      <c r="O532" s="6">
        <v>14</v>
      </c>
      <c r="P532" s="13" t="str">
        <f t="shared" si="8"/>
        <v>CORDOBA</v>
      </c>
      <c r="Q532" s="6">
        <v>507</v>
      </c>
      <c r="R532" s="13" t="s">
        <v>5778</v>
      </c>
      <c r="Y532" t="str">
        <f>Tabla4[[#This Row],[Muni_Desc]]&amp;Tabla4[[#This Row],[Columna1]]</f>
        <v>VILLA OLIVARICORRIENTES</v>
      </c>
      <c r="Z532">
        <v>674</v>
      </c>
      <c r="AA532" t="s">
        <v>5952</v>
      </c>
      <c r="AB532">
        <v>5</v>
      </c>
      <c r="AC532" t="s">
        <v>1223</v>
      </c>
      <c r="AD532">
        <v>18</v>
      </c>
      <c r="AE532" t="s">
        <v>1193</v>
      </c>
      <c r="AN532">
        <v>82</v>
      </c>
      <c r="AO532">
        <v>14</v>
      </c>
      <c r="AP532">
        <v>8417</v>
      </c>
      <c r="AQ532" t="s">
        <v>4669</v>
      </c>
    </row>
    <row r="533" spans="5:43" x14ac:dyDescent="0.25">
      <c r="E533" s="6" t="s">
        <v>495</v>
      </c>
      <c r="F533" s="6">
        <v>433</v>
      </c>
      <c r="G533" s="6">
        <v>433040</v>
      </c>
      <c r="H533" s="7" t="s">
        <v>523</v>
      </c>
      <c r="I533" s="6" t="s">
        <v>495</v>
      </c>
      <c r="O533" s="6">
        <v>14</v>
      </c>
      <c r="P533" s="13" t="str">
        <f t="shared" si="8"/>
        <v>CORDOBA</v>
      </c>
      <c r="Q533" s="6">
        <v>508</v>
      </c>
      <c r="R533" s="13" t="s">
        <v>5779</v>
      </c>
      <c r="Y533" t="str">
        <f>Tabla4[[#This Row],[Muni_Desc]]&amp;Tabla4[[#This Row],[Columna1]]</f>
        <v>YAHAPECORRIENTES</v>
      </c>
      <c r="Z533">
        <v>675</v>
      </c>
      <c r="AA533" t="s">
        <v>5953</v>
      </c>
      <c r="AB533">
        <v>5</v>
      </c>
      <c r="AC533" t="s">
        <v>1223</v>
      </c>
      <c r="AD533">
        <v>18</v>
      </c>
      <c r="AE533" t="s">
        <v>1193</v>
      </c>
      <c r="AN533">
        <v>6</v>
      </c>
      <c r="AO533">
        <v>378</v>
      </c>
      <c r="AP533">
        <v>1148</v>
      </c>
      <c r="AQ533" t="s">
        <v>2018</v>
      </c>
    </row>
    <row r="534" spans="5:43" ht="22.5" x14ac:dyDescent="0.25">
      <c r="E534" s="6" t="s">
        <v>495</v>
      </c>
      <c r="F534" s="6">
        <v>433</v>
      </c>
      <c r="G534" s="6">
        <v>433090</v>
      </c>
      <c r="H534" s="7" t="s">
        <v>524</v>
      </c>
      <c r="I534" s="6" t="s">
        <v>495</v>
      </c>
      <c r="O534" s="6">
        <v>14</v>
      </c>
      <c r="P534" s="13" t="str">
        <f t="shared" si="8"/>
        <v>CORDOBA</v>
      </c>
      <c r="Q534" s="6">
        <v>509</v>
      </c>
      <c r="R534" s="13" t="s">
        <v>5398</v>
      </c>
      <c r="Y534" t="str">
        <f>Tabla4[[#This Row],[Muni_Desc]]&amp;Tabla4[[#This Row],[Columna1]]</f>
        <v>YAPEYUCORRIENTES</v>
      </c>
      <c r="Z534">
        <v>676</v>
      </c>
      <c r="AA534" t="s">
        <v>5954</v>
      </c>
      <c r="AB534">
        <v>5</v>
      </c>
      <c r="AC534" t="s">
        <v>1223</v>
      </c>
      <c r="AD534">
        <v>18</v>
      </c>
      <c r="AE534" t="s">
        <v>1193</v>
      </c>
      <c r="AN534">
        <v>6</v>
      </c>
      <c r="AO534">
        <v>602</v>
      </c>
      <c r="AP534">
        <v>1504</v>
      </c>
      <c r="AQ534" t="s">
        <v>2290</v>
      </c>
    </row>
    <row r="535" spans="5:43" ht="22.5" x14ac:dyDescent="0.25">
      <c r="E535" s="6" t="s">
        <v>495</v>
      </c>
      <c r="F535" s="6">
        <v>439</v>
      </c>
      <c r="G535" s="6">
        <v>439</v>
      </c>
      <c r="H535" s="7" t="s">
        <v>525</v>
      </c>
      <c r="I535" s="6" t="s">
        <v>495</v>
      </c>
      <c r="O535" s="6">
        <v>14</v>
      </c>
      <c r="P535" s="13" t="str">
        <f t="shared" si="8"/>
        <v>CORDOBA</v>
      </c>
      <c r="Q535" s="6">
        <v>510</v>
      </c>
      <c r="R535" s="13" t="s">
        <v>5780</v>
      </c>
      <c r="Y535" t="str">
        <f>Tabla4[[#This Row],[Muni_Desc]]&amp;Tabla4[[#This Row],[Columna1]]</f>
        <v>YATAYTI CALLECORRIENTES</v>
      </c>
      <c r="Z535">
        <v>677</v>
      </c>
      <c r="AA535" t="s">
        <v>5955</v>
      </c>
      <c r="AB535">
        <v>5</v>
      </c>
      <c r="AC535" t="s">
        <v>1223</v>
      </c>
      <c r="AD535">
        <v>18</v>
      </c>
      <c r="AE535" t="s">
        <v>1193</v>
      </c>
      <c r="AN535">
        <v>50</v>
      </c>
      <c r="AO535">
        <v>49</v>
      </c>
      <c r="AP535">
        <v>5866</v>
      </c>
      <c r="AQ535" t="s">
        <v>3983</v>
      </c>
    </row>
    <row r="536" spans="5:43" x14ac:dyDescent="0.25">
      <c r="E536" s="6" t="s">
        <v>495</v>
      </c>
      <c r="F536" s="6">
        <v>439</v>
      </c>
      <c r="G536" s="6">
        <v>439100</v>
      </c>
      <c r="H536" s="7" t="s">
        <v>526</v>
      </c>
      <c r="I536" s="6" t="s">
        <v>495</v>
      </c>
      <c r="O536" s="6">
        <v>14</v>
      </c>
      <c r="P536" s="13" t="str">
        <f t="shared" si="8"/>
        <v>CORDOBA</v>
      </c>
      <c r="Q536" s="6">
        <v>511</v>
      </c>
      <c r="R536" s="13" t="s">
        <v>5781</v>
      </c>
      <c r="Y536" t="str">
        <f>Tabla4[[#This Row],[Muni_Desc]]&amp;Tabla4[[#This Row],[Columna1]]</f>
        <v>ALARCONENTRE RIOS</v>
      </c>
      <c r="Z536">
        <v>2022</v>
      </c>
      <c r="AA536" t="s">
        <v>6140</v>
      </c>
      <c r="AB536">
        <v>6</v>
      </c>
      <c r="AC536" t="s">
        <v>1224</v>
      </c>
      <c r="AD536">
        <v>30</v>
      </c>
      <c r="AE536" t="s">
        <v>1194</v>
      </c>
      <c r="AN536">
        <v>26</v>
      </c>
      <c r="AO536">
        <v>49</v>
      </c>
      <c r="AP536">
        <v>4357</v>
      </c>
      <c r="AQ536" t="s">
        <v>3442</v>
      </c>
    </row>
    <row r="537" spans="5:43" x14ac:dyDescent="0.25">
      <c r="E537" s="6" t="s">
        <v>495</v>
      </c>
      <c r="F537" s="6">
        <v>439</v>
      </c>
      <c r="G537" s="6">
        <v>439910</v>
      </c>
      <c r="H537" s="7" t="s">
        <v>527</v>
      </c>
      <c r="I537" s="6" t="s">
        <v>495</v>
      </c>
      <c r="O537" s="6">
        <v>14</v>
      </c>
      <c r="P537" s="13" t="str">
        <f t="shared" si="8"/>
        <v>CORDOBA</v>
      </c>
      <c r="Q537" s="6">
        <v>512</v>
      </c>
      <c r="R537" s="13" t="s">
        <v>5782</v>
      </c>
      <c r="Y537" t="str">
        <f>Tabla4[[#This Row],[Muni_Desc]]&amp;Tabla4[[#This Row],[Columna1]]</f>
        <v>ALCARAZENTRE RIOS</v>
      </c>
      <c r="Z537">
        <v>800</v>
      </c>
      <c r="AA537" t="s">
        <v>6077</v>
      </c>
      <c r="AB537">
        <v>6</v>
      </c>
      <c r="AC537" t="s">
        <v>1224</v>
      </c>
      <c r="AD537">
        <v>30</v>
      </c>
      <c r="AE537" t="s">
        <v>1194</v>
      </c>
      <c r="AN537">
        <v>6</v>
      </c>
      <c r="AO537">
        <v>280</v>
      </c>
      <c r="AP537">
        <v>1041</v>
      </c>
      <c r="AQ537" t="s">
        <v>1959</v>
      </c>
    </row>
    <row r="538" spans="5:43" ht="45" x14ac:dyDescent="0.25">
      <c r="E538" s="6" t="s">
        <v>495</v>
      </c>
      <c r="F538" s="6">
        <v>439</v>
      </c>
      <c r="G538" s="6">
        <v>439990</v>
      </c>
      <c r="H538" s="7" t="s">
        <v>528</v>
      </c>
      <c r="I538" s="6" t="s">
        <v>495</v>
      </c>
      <c r="O538" s="6">
        <v>14</v>
      </c>
      <c r="P538" s="13" t="str">
        <f t="shared" si="8"/>
        <v>CORDOBA</v>
      </c>
      <c r="Q538" s="6">
        <v>513</v>
      </c>
      <c r="R538" s="13" t="s">
        <v>5441</v>
      </c>
      <c r="Y538" t="str">
        <f>Tabla4[[#This Row],[Muni_Desc]]&amp;Tabla4[[#This Row],[Columna1]]</f>
        <v>ALCARAZ NORTEENTRE RIOS</v>
      </c>
      <c r="Z538">
        <v>2023</v>
      </c>
      <c r="AA538" t="s">
        <v>6141</v>
      </c>
      <c r="AB538">
        <v>6</v>
      </c>
      <c r="AC538" t="s">
        <v>1224</v>
      </c>
      <c r="AD538">
        <v>30</v>
      </c>
      <c r="AE538" t="s">
        <v>1194</v>
      </c>
      <c r="AN538">
        <v>6</v>
      </c>
      <c r="AO538">
        <v>623</v>
      </c>
      <c r="AP538">
        <v>1543</v>
      </c>
      <c r="AQ538" t="s">
        <v>2321</v>
      </c>
    </row>
    <row r="539" spans="5:43" ht="22.5" x14ac:dyDescent="0.25">
      <c r="E539" s="4" t="s">
        <v>529</v>
      </c>
      <c r="F539" s="4" t="s">
        <v>529</v>
      </c>
      <c r="G539" s="4" t="s">
        <v>529</v>
      </c>
      <c r="H539" s="5" t="s">
        <v>530</v>
      </c>
      <c r="I539" s="4" t="s">
        <v>529</v>
      </c>
      <c r="O539" s="6">
        <v>14</v>
      </c>
      <c r="P539" s="13" t="str">
        <f t="shared" si="8"/>
        <v>CORDOBA</v>
      </c>
      <c r="Q539" s="6">
        <v>2338</v>
      </c>
      <c r="R539" s="13" t="s">
        <v>5879</v>
      </c>
      <c r="Y539" t="str">
        <f>Tabla4[[#This Row],[Muni_Desc]]&amp;Tabla4[[#This Row],[Columna1]]</f>
        <v>ALCARAZ SURENTRE RIOS</v>
      </c>
      <c r="Z539">
        <v>2016</v>
      </c>
      <c r="AA539" t="s">
        <v>6139</v>
      </c>
      <c r="AB539">
        <v>6</v>
      </c>
      <c r="AC539" t="s">
        <v>1224</v>
      </c>
      <c r="AD539">
        <v>30</v>
      </c>
      <c r="AE539" t="s">
        <v>1194</v>
      </c>
      <c r="AN539">
        <v>82</v>
      </c>
      <c r="AO539">
        <v>28</v>
      </c>
      <c r="AP539">
        <v>8477</v>
      </c>
      <c r="AQ539" t="s">
        <v>4720</v>
      </c>
    </row>
    <row r="540" spans="5:43" x14ac:dyDescent="0.25">
      <c r="E540" s="6" t="s">
        <v>529</v>
      </c>
      <c r="F540" s="6">
        <v>451</v>
      </c>
      <c r="G540" s="6">
        <v>451</v>
      </c>
      <c r="H540" s="7" t="s">
        <v>531</v>
      </c>
      <c r="I540" s="6" t="s">
        <v>529</v>
      </c>
      <c r="O540" s="6">
        <v>14</v>
      </c>
      <c r="P540" s="13" t="str">
        <f t="shared" si="8"/>
        <v>CORDOBA</v>
      </c>
      <c r="Q540" s="6">
        <v>514</v>
      </c>
      <c r="R540" s="13" t="s">
        <v>5783</v>
      </c>
      <c r="Y540" t="str">
        <f>Tabla4[[#This Row],[Muni_Desc]]&amp;Tabla4[[#This Row],[Columna1]]</f>
        <v>ALDEA ASUNCIONENTRE RIOS</v>
      </c>
      <c r="Z540">
        <v>2024</v>
      </c>
      <c r="AA540" t="s">
        <v>6142</v>
      </c>
      <c r="AB540">
        <v>6</v>
      </c>
      <c r="AC540" t="s">
        <v>1224</v>
      </c>
      <c r="AD540">
        <v>30</v>
      </c>
      <c r="AE540" t="s">
        <v>1194</v>
      </c>
      <c r="AN540">
        <v>54</v>
      </c>
      <c r="AO540">
        <v>21</v>
      </c>
      <c r="AP540">
        <v>6428</v>
      </c>
      <c r="AQ540" t="s">
        <v>3280</v>
      </c>
    </row>
    <row r="541" spans="5:43" ht="22.5" x14ac:dyDescent="0.25">
      <c r="E541" s="6" t="s">
        <v>529</v>
      </c>
      <c r="F541" s="6">
        <v>451</v>
      </c>
      <c r="G541" s="6">
        <v>451110</v>
      </c>
      <c r="H541" s="7" t="s">
        <v>532</v>
      </c>
      <c r="I541" s="6" t="s">
        <v>529</v>
      </c>
      <c r="O541" s="6">
        <v>14</v>
      </c>
      <c r="P541" s="13" t="str">
        <f t="shared" si="8"/>
        <v>CORDOBA</v>
      </c>
      <c r="Q541" s="6">
        <v>515</v>
      </c>
      <c r="R541" s="13" t="s">
        <v>5784</v>
      </c>
      <c r="Y541" t="str">
        <f>Tabla4[[#This Row],[Muni_Desc]]&amp;Tabla4[[#This Row],[Columna1]]</f>
        <v>ALDEA BRASILERAENTRE RIOS</v>
      </c>
      <c r="Z541">
        <v>2025</v>
      </c>
      <c r="AA541" t="s">
        <v>6143</v>
      </c>
      <c r="AB541">
        <v>6</v>
      </c>
      <c r="AC541" t="s">
        <v>1224</v>
      </c>
      <c r="AD541">
        <v>30</v>
      </c>
      <c r="AE541" t="s">
        <v>1194</v>
      </c>
      <c r="AN541">
        <v>18</v>
      </c>
      <c r="AO541">
        <v>119</v>
      </c>
      <c r="AP541">
        <v>3815</v>
      </c>
      <c r="AQ541" t="s">
        <v>3280</v>
      </c>
    </row>
    <row r="542" spans="5:43" ht="33.75" x14ac:dyDescent="0.25">
      <c r="E542" s="6" t="s">
        <v>529</v>
      </c>
      <c r="F542" s="6">
        <v>451</v>
      </c>
      <c r="G542" s="6">
        <v>451190</v>
      </c>
      <c r="H542" s="7" t="s">
        <v>533</v>
      </c>
      <c r="I542" s="6" t="s">
        <v>529</v>
      </c>
      <c r="O542" s="6">
        <v>14</v>
      </c>
      <c r="P542" s="13" t="str">
        <f t="shared" si="8"/>
        <v>CORDOBA</v>
      </c>
      <c r="Q542" s="6">
        <v>516</v>
      </c>
      <c r="R542" s="13" t="s">
        <v>5785</v>
      </c>
      <c r="Y542" t="str">
        <f>Tabla4[[#This Row],[Muni_Desc]]&amp;Tabla4[[#This Row],[Columna1]]</f>
        <v>ALDEA EINGENFELDENTRE RIOS</v>
      </c>
      <c r="Z542">
        <v>2026</v>
      </c>
      <c r="AA542" t="s">
        <v>6144</v>
      </c>
      <c r="AB542">
        <v>6</v>
      </c>
      <c r="AC542" t="s">
        <v>1224</v>
      </c>
      <c r="AD542">
        <v>30</v>
      </c>
      <c r="AE542" t="s">
        <v>1194</v>
      </c>
      <c r="AN542">
        <v>6</v>
      </c>
      <c r="AO542">
        <v>658</v>
      </c>
      <c r="AP542">
        <v>1593</v>
      </c>
      <c r="AQ542" t="s">
        <v>2376</v>
      </c>
    </row>
    <row r="543" spans="5:43" ht="22.5" x14ac:dyDescent="0.25">
      <c r="E543" s="6" t="s">
        <v>529</v>
      </c>
      <c r="F543" s="6">
        <v>451</v>
      </c>
      <c r="G543" s="6">
        <v>451210</v>
      </c>
      <c r="H543" s="7" t="s">
        <v>534</v>
      </c>
      <c r="I543" s="6" t="s">
        <v>529</v>
      </c>
      <c r="O543" s="6">
        <v>14</v>
      </c>
      <c r="P543" s="13" t="str">
        <f t="shared" si="8"/>
        <v>CORDOBA</v>
      </c>
      <c r="Q543" s="6">
        <v>517</v>
      </c>
      <c r="R543" s="13" t="s">
        <v>5786</v>
      </c>
      <c r="Y543" t="str">
        <f>Tabla4[[#This Row],[Muni_Desc]]&amp;Tabla4[[#This Row],[Columna1]]</f>
        <v>ALDEA GRAPSCHENTALENTRE RIOS</v>
      </c>
      <c r="Z543">
        <v>2028</v>
      </c>
      <c r="AA543" t="s">
        <v>6146</v>
      </c>
      <c r="AB543">
        <v>6</v>
      </c>
      <c r="AC543" t="s">
        <v>1224</v>
      </c>
      <c r="AD543">
        <v>30</v>
      </c>
      <c r="AE543" t="s">
        <v>1194</v>
      </c>
      <c r="AN543">
        <v>6</v>
      </c>
      <c r="AO543">
        <v>273</v>
      </c>
      <c r="AP543">
        <v>1027</v>
      </c>
      <c r="AQ543" t="s">
        <v>1945</v>
      </c>
    </row>
    <row r="544" spans="5:43" ht="33.75" x14ac:dyDescent="0.25">
      <c r="E544" s="6" t="s">
        <v>529</v>
      </c>
      <c r="F544" s="6">
        <v>451</v>
      </c>
      <c r="G544" s="6">
        <v>451290</v>
      </c>
      <c r="H544" s="7" t="s">
        <v>535</v>
      </c>
      <c r="I544" s="6" t="s">
        <v>529</v>
      </c>
      <c r="O544" s="6">
        <v>14</v>
      </c>
      <c r="P544" s="13" t="str">
        <f t="shared" si="8"/>
        <v>CORDOBA</v>
      </c>
      <c r="Q544" s="6">
        <v>519</v>
      </c>
      <c r="R544" s="13" t="s">
        <v>5788</v>
      </c>
      <c r="Y544" t="str">
        <f>Tabla4[[#This Row],[Muni_Desc]]&amp;Tabla4[[#This Row],[Columna1]]</f>
        <v>ALDEA MARIA LUISAENTRE RIOS</v>
      </c>
      <c r="Z544">
        <v>2029</v>
      </c>
      <c r="AA544" t="s">
        <v>6147</v>
      </c>
      <c r="AB544">
        <v>6</v>
      </c>
      <c r="AC544" t="s">
        <v>1224</v>
      </c>
      <c r="AD544">
        <v>30</v>
      </c>
      <c r="AE544" t="s">
        <v>1194</v>
      </c>
      <c r="AN544">
        <v>6</v>
      </c>
      <c r="AO544">
        <v>287</v>
      </c>
      <c r="AP544">
        <v>1048</v>
      </c>
      <c r="AQ544" t="s">
        <v>1961</v>
      </c>
    </row>
    <row r="545" spans="5:43" x14ac:dyDescent="0.25">
      <c r="E545" s="6" t="s">
        <v>529</v>
      </c>
      <c r="F545" s="6">
        <v>452</v>
      </c>
      <c r="G545" s="6">
        <v>452</v>
      </c>
      <c r="H545" s="7" t="s">
        <v>536</v>
      </c>
      <c r="I545" s="6" t="s">
        <v>529</v>
      </c>
      <c r="O545" s="6">
        <v>14</v>
      </c>
      <c r="P545" s="13" t="str">
        <f t="shared" si="8"/>
        <v>CORDOBA</v>
      </c>
      <c r="Q545" s="6">
        <v>520</v>
      </c>
      <c r="R545" s="13" t="s">
        <v>5789</v>
      </c>
      <c r="Y545" t="str">
        <f>Tabla4[[#This Row],[Muni_Desc]]&amp;Tabla4[[#This Row],[Columna1]]</f>
        <v>ALDEA PROTESTANTEENTRE RIOS</v>
      </c>
      <c r="Z545">
        <v>2030</v>
      </c>
      <c r="AA545" t="s">
        <v>6148</v>
      </c>
      <c r="AB545">
        <v>6</v>
      </c>
      <c r="AC545" t="s">
        <v>1224</v>
      </c>
      <c r="AD545">
        <v>30</v>
      </c>
      <c r="AE545" t="s">
        <v>1194</v>
      </c>
      <c r="AN545">
        <v>6</v>
      </c>
      <c r="AO545">
        <v>763</v>
      </c>
      <c r="AP545">
        <v>1727</v>
      </c>
      <c r="AQ545" t="s">
        <v>2446</v>
      </c>
    </row>
    <row r="546" spans="5:43" x14ac:dyDescent="0.25">
      <c r="E546" s="6" t="s">
        <v>529</v>
      </c>
      <c r="F546" s="6">
        <v>452</v>
      </c>
      <c r="G546" s="6">
        <v>452101</v>
      </c>
      <c r="H546" s="7" t="s">
        <v>537</v>
      </c>
      <c r="I546" s="6" t="s">
        <v>529</v>
      </c>
      <c r="O546" s="6">
        <v>14</v>
      </c>
      <c r="P546" s="13" t="str">
        <f t="shared" si="8"/>
        <v>CORDOBA</v>
      </c>
      <c r="Q546" s="6">
        <v>521</v>
      </c>
      <c r="R546" s="13" t="s">
        <v>5790</v>
      </c>
      <c r="Y546" t="str">
        <f>Tabla4[[#This Row],[Muni_Desc]]&amp;Tabla4[[#This Row],[Columna1]]</f>
        <v>ALDEA SALTOENTRE RIOS</v>
      </c>
      <c r="Z546">
        <v>2031</v>
      </c>
      <c r="AA546" t="s">
        <v>6149</v>
      </c>
      <c r="AB546">
        <v>6</v>
      </c>
      <c r="AC546" t="s">
        <v>1224</v>
      </c>
      <c r="AD546">
        <v>30</v>
      </c>
      <c r="AE546" t="s">
        <v>1194</v>
      </c>
      <c r="AN546">
        <v>82</v>
      </c>
      <c r="AO546">
        <v>7</v>
      </c>
      <c r="AP546">
        <v>8405</v>
      </c>
      <c r="AQ546" t="s">
        <v>4660</v>
      </c>
    </row>
    <row r="547" spans="5:43" x14ac:dyDescent="0.25">
      <c r="E547" s="6" t="s">
        <v>529</v>
      </c>
      <c r="F547" s="6">
        <v>452</v>
      </c>
      <c r="G547" s="6">
        <v>452210</v>
      </c>
      <c r="H547" s="7" t="s">
        <v>538</v>
      </c>
      <c r="I547" s="6" t="s">
        <v>529</v>
      </c>
      <c r="O547" s="6">
        <v>14</v>
      </c>
      <c r="P547" s="13" t="str">
        <f t="shared" si="8"/>
        <v>CORDOBA</v>
      </c>
      <c r="Q547" s="6">
        <v>522</v>
      </c>
      <c r="R547" s="13" t="s">
        <v>5791</v>
      </c>
      <c r="Y547" t="str">
        <f>Tabla4[[#This Row],[Muni_Desc]]&amp;Tabla4[[#This Row],[Columna1]]</f>
        <v>ALDEA SAN ANTONIOENTRE RIOS</v>
      </c>
      <c r="Z547">
        <v>801</v>
      </c>
      <c r="AA547" t="s">
        <v>6078</v>
      </c>
      <c r="AB547">
        <v>6</v>
      </c>
      <c r="AC547" t="s">
        <v>1224</v>
      </c>
      <c r="AD547">
        <v>30</v>
      </c>
      <c r="AE547" t="s">
        <v>1194</v>
      </c>
      <c r="AN547">
        <v>14</v>
      </c>
      <c r="AO547">
        <v>147</v>
      </c>
      <c r="AP547">
        <v>3316</v>
      </c>
      <c r="AQ547" t="s">
        <v>3147</v>
      </c>
    </row>
    <row r="548" spans="5:43" x14ac:dyDescent="0.25">
      <c r="E548" s="6" t="s">
        <v>529</v>
      </c>
      <c r="F548" s="6">
        <v>452</v>
      </c>
      <c r="G548" s="6">
        <v>452220</v>
      </c>
      <c r="H548" s="7" t="s">
        <v>539</v>
      </c>
      <c r="I548" s="6" t="s">
        <v>529</v>
      </c>
      <c r="O548" s="6">
        <v>14</v>
      </c>
      <c r="P548" s="13" t="str">
        <f t="shared" si="8"/>
        <v>CORDOBA</v>
      </c>
      <c r="Q548" s="6">
        <v>523</v>
      </c>
      <c r="R548" s="13" t="s">
        <v>5792</v>
      </c>
      <c r="Y548" t="str">
        <f>Tabla4[[#This Row],[Muni_Desc]]&amp;Tabla4[[#This Row],[Columna1]]</f>
        <v>ALDEA SAN ANTONIOENTRE RIOS</v>
      </c>
      <c r="Z548">
        <v>2032</v>
      </c>
      <c r="AA548" t="s">
        <v>6078</v>
      </c>
      <c r="AB548">
        <v>6</v>
      </c>
      <c r="AC548" t="s">
        <v>1224</v>
      </c>
      <c r="AD548">
        <v>30</v>
      </c>
      <c r="AE548" t="s">
        <v>1194</v>
      </c>
      <c r="AN548">
        <v>50</v>
      </c>
      <c r="AO548">
        <v>14</v>
      </c>
      <c r="AP548">
        <v>5809</v>
      </c>
      <c r="AQ548" t="s">
        <v>3944</v>
      </c>
    </row>
    <row r="549" spans="5:43" ht="33.75" x14ac:dyDescent="0.25">
      <c r="E549" s="6" t="s">
        <v>529</v>
      </c>
      <c r="F549" s="6">
        <v>452</v>
      </c>
      <c r="G549" s="6">
        <v>452300</v>
      </c>
      <c r="H549" s="7" t="s">
        <v>540</v>
      </c>
      <c r="I549" s="6" t="s">
        <v>529</v>
      </c>
      <c r="O549" s="6">
        <v>14</v>
      </c>
      <c r="P549" s="13" t="str">
        <f t="shared" si="8"/>
        <v>CORDOBA</v>
      </c>
      <c r="Q549" s="6">
        <v>524</v>
      </c>
      <c r="R549" s="13" t="s">
        <v>5793</v>
      </c>
      <c r="Y549" t="str">
        <f>Tabla4[[#This Row],[Muni_Desc]]&amp;Tabla4[[#This Row],[Columna1]]</f>
        <v>ALDEA SAN JUANENTRE RIOS</v>
      </c>
      <c r="Z549">
        <v>2033</v>
      </c>
      <c r="AA549" t="s">
        <v>6150</v>
      </c>
      <c r="AB549">
        <v>6</v>
      </c>
      <c r="AC549" t="s">
        <v>1224</v>
      </c>
      <c r="AD549">
        <v>30</v>
      </c>
      <c r="AE549" t="s">
        <v>1194</v>
      </c>
      <c r="AN549">
        <v>6</v>
      </c>
      <c r="AO549">
        <v>112</v>
      </c>
      <c r="AP549">
        <v>812</v>
      </c>
      <c r="AQ549" t="s">
        <v>1269</v>
      </c>
    </row>
    <row r="550" spans="5:43" ht="22.5" x14ac:dyDescent="0.25">
      <c r="E550" s="6" t="s">
        <v>529</v>
      </c>
      <c r="F550" s="6">
        <v>452</v>
      </c>
      <c r="G550" s="6">
        <v>452401</v>
      </c>
      <c r="H550" s="7" t="s">
        <v>541</v>
      </c>
      <c r="I550" s="6" t="s">
        <v>529</v>
      </c>
      <c r="O550" s="6">
        <v>14</v>
      </c>
      <c r="P550" s="13" t="str">
        <f t="shared" si="8"/>
        <v>CORDOBA</v>
      </c>
      <c r="Q550" s="6">
        <v>525</v>
      </c>
      <c r="R550" s="13" t="s">
        <v>5794</v>
      </c>
      <c r="Y550" t="str">
        <f>Tabla4[[#This Row],[Muni_Desc]]&amp;Tabla4[[#This Row],[Columna1]]</f>
        <v>ALDEA SAN MIGUELENTRE RIOS</v>
      </c>
      <c r="Z550">
        <v>2034</v>
      </c>
      <c r="AA550" t="s">
        <v>6151</v>
      </c>
      <c r="AB550">
        <v>6</v>
      </c>
      <c r="AC550" t="s">
        <v>1224</v>
      </c>
      <c r="AD550">
        <v>30</v>
      </c>
      <c r="AE550" t="s">
        <v>1194</v>
      </c>
      <c r="AN550">
        <v>86</v>
      </c>
      <c r="AO550">
        <v>175</v>
      </c>
      <c r="AP550">
        <v>9377</v>
      </c>
      <c r="AQ550" t="s">
        <v>5177</v>
      </c>
    </row>
    <row r="551" spans="5:43" x14ac:dyDescent="0.25">
      <c r="E551" s="6" t="s">
        <v>529</v>
      </c>
      <c r="F551" s="6">
        <v>452</v>
      </c>
      <c r="G551" s="6">
        <v>452500</v>
      </c>
      <c r="H551" s="7" t="s">
        <v>542</v>
      </c>
      <c r="I551" s="6" t="s">
        <v>529</v>
      </c>
      <c r="O551" s="6">
        <v>14</v>
      </c>
      <c r="P551" s="13" t="str">
        <f t="shared" si="8"/>
        <v>CORDOBA</v>
      </c>
      <c r="Q551" s="6">
        <v>526</v>
      </c>
      <c r="R551" s="13" t="s">
        <v>5795</v>
      </c>
      <c r="Y551" t="str">
        <f>Tabla4[[#This Row],[Muni_Desc]]&amp;Tabla4[[#This Row],[Columna1]]</f>
        <v>ALDEA SAN RAFAELENTRE RIOS</v>
      </c>
      <c r="Z551">
        <v>2035</v>
      </c>
      <c r="AA551" t="s">
        <v>6152</v>
      </c>
      <c r="AB551">
        <v>6</v>
      </c>
      <c r="AC551" t="s">
        <v>1224</v>
      </c>
      <c r="AD551">
        <v>30</v>
      </c>
      <c r="AE551" t="s">
        <v>1194</v>
      </c>
      <c r="AN551">
        <v>14</v>
      </c>
      <c r="AO551">
        <v>140</v>
      </c>
      <c r="AP551">
        <v>3268</v>
      </c>
      <c r="AQ551" t="s">
        <v>3106</v>
      </c>
    </row>
    <row r="552" spans="5:43" ht="33.75" x14ac:dyDescent="0.25">
      <c r="E552" s="6" t="s">
        <v>529</v>
      </c>
      <c r="F552" s="6">
        <v>452</v>
      </c>
      <c r="G552" s="6">
        <v>452600</v>
      </c>
      <c r="H552" s="7" t="s">
        <v>543</v>
      </c>
      <c r="I552" s="6" t="s">
        <v>529</v>
      </c>
      <c r="O552" s="6">
        <v>14</v>
      </c>
      <c r="P552" s="13" t="str">
        <f t="shared" si="8"/>
        <v>CORDOBA</v>
      </c>
      <c r="Q552" s="6">
        <v>527</v>
      </c>
      <c r="R552" s="13" t="s">
        <v>5796</v>
      </c>
      <c r="Y552" t="str">
        <f>Tabla4[[#This Row],[Muni_Desc]]&amp;Tabla4[[#This Row],[Columna1]]</f>
        <v>ALDEA SANTA MARIAENTRE RIOS</v>
      </c>
      <c r="Z552">
        <v>2036</v>
      </c>
      <c r="AA552" t="s">
        <v>5455</v>
      </c>
      <c r="AB552">
        <v>6</v>
      </c>
      <c r="AC552" t="s">
        <v>1224</v>
      </c>
      <c r="AD552">
        <v>30</v>
      </c>
      <c r="AE552" t="s">
        <v>1194</v>
      </c>
      <c r="AN552">
        <v>26</v>
      </c>
      <c r="AO552">
        <v>91</v>
      </c>
      <c r="AP552">
        <v>4407</v>
      </c>
      <c r="AQ552" t="s">
        <v>3466</v>
      </c>
    </row>
    <row r="553" spans="5:43" x14ac:dyDescent="0.25">
      <c r="E553" s="6" t="s">
        <v>529</v>
      </c>
      <c r="F553" s="6">
        <v>452</v>
      </c>
      <c r="G553" s="6">
        <v>452800</v>
      </c>
      <c r="H553" s="7" t="s">
        <v>544</v>
      </c>
      <c r="I553" s="6" t="s">
        <v>529</v>
      </c>
      <c r="O553" s="6">
        <v>14</v>
      </c>
      <c r="P553" s="13" t="str">
        <f t="shared" si="8"/>
        <v>CORDOBA</v>
      </c>
      <c r="Q553" s="6">
        <v>2345</v>
      </c>
      <c r="R553" s="13" t="s">
        <v>5880</v>
      </c>
      <c r="Y553" t="str">
        <f>Tabla4[[#This Row],[Muni_Desc]]&amp;Tabla4[[#This Row],[Columna1]]</f>
        <v>ALDEA SANTA ROSAENTRE RIOS</v>
      </c>
      <c r="Z553">
        <v>2037</v>
      </c>
      <c r="AA553" t="s">
        <v>6153</v>
      </c>
      <c r="AB553">
        <v>6</v>
      </c>
      <c r="AC553" t="s">
        <v>1224</v>
      </c>
      <c r="AD553">
        <v>30</v>
      </c>
      <c r="AE553" t="s">
        <v>1194</v>
      </c>
      <c r="AN553">
        <v>74</v>
      </c>
      <c r="AO553">
        <v>42</v>
      </c>
      <c r="AP553">
        <v>7965</v>
      </c>
      <c r="AQ553" t="s">
        <v>4594</v>
      </c>
    </row>
    <row r="554" spans="5:43" x14ac:dyDescent="0.25">
      <c r="E554" s="6" t="s">
        <v>529</v>
      </c>
      <c r="F554" s="6">
        <v>452</v>
      </c>
      <c r="G554" s="6">
        <v>452910</v>
      </c>
      <c r="H554" s="7" t="s">
        <v>545</v>
      </c>
      <c r="I554" s="6" t="s">
        <v>529</v>
      </c>
      <c r="O554" s="6">
        <v>14</v>
      </c>
      <c r="P554" s="13" t="str">
        <f t="shared" si="8"/>
        <v>CORDOBA</v>
      </c>
      <c r="Q554" s="6">
        <v>528</v>
      </c>
      <c r="R554" s="13" t="s">
        <v>5797</v>
      </c>
      <c r="Y554" t="str">
        <f>Tabla4[[#This Row],[Muni_Desc]]&amp;Tabla4[[#This Row],[Columna1]]</f>
        <v>ALDEA SPATZENKUTTERENTRE RIOS</v>
      </c>
      <c r="Z554">
        <v>2038</v>
      </c>
      <c r="AA554" t="s">
        <v>6154</v>
      </c>
      <c r="AB554">
        <v>6</v>
      </c>
      <c r="AC554" t="s">
        <v>1224</v>
      </c>
      <c r="AD554">
        <v>30</v>
      </c>
      <c r="AE554" t="s">
        <v>1194</v>
      </c>
      <c r="AN554">
        <v>50</v>
      </c>
      <c r="AO554">
        <v>28</v>
      </c>
      <c r="AP554">
        <v>5826</v>
      </c>
      <c r="AQ554" t="s">
        <v>3950</v>
      </c>
    </row>
    <row r="555" spans="5:43" ht="22.5" x14ac:dyDescent="0.25">
      <c r="E555" s="6" t="s">
        <v>529</v>
      </c>
      <c r="F555" s="6">
        <v>452</v>
      </c>
      <c r="G555" s="6">
        <v>452990</v>
      </c>
      <c r="H555" s="7" t="s">
        <v>546</v>
      </c>
      <c r="I555" s="6" t="s">
        <v>529</v>
      </c>
      <c r="O555" s="6">
        <v>14</v>
      </c>
      <c r="P555" s="13" t="str">
        <f t="shared" si="8"/>
        <v>CORDOBA</v>
      </c>
      <c r="Q555" s="6">
        <v>529</v>
      </c>
      <c r="R555" s="13" t="s">
        <v>5798</v>
      </c>
      <c r="Y555" t="str">
        <f>Tabla4[[#This Row],[Muni_Desc]]&amp;Tabla4[[#This Row],[Columna1]]</f>
        <v>ALTAMIRANO SURENTRE RIOS</v>
      </c>
      <c r="Z555">
        <v>2039</v>
      </c>
      <c r="AA555" t="s">
        <v>6155</v>
      </c>
      <c r="AB555">
        <v>6</v>
      </c>
      <c r="AC555" t="s">
        <v>1224</v>
      </c>
      <c r="AD555">
        <v>30</v>
      </c>
      <c r="AE555" t="s">
        <v>1194</v>
      </c>
      <c r="AN555">
        <v>62</v>
      </c>
      <c r="AO555">
        <v>56</v>
      </c>
      <c r="AP555">
        <v>7014</v>
      </c>
      <c r="AQ555" t="s">
        <v>4326</v>
      </c>
    </row>
    <row r="556" spans="5:43" x14ac:dyDescent="0.25">
      <c r="E556" s="6" t="s">
        <v>529</v>
      </c>
      <c r="F556" s="6">
        <v>453</v>
      </c>
      <c r="G556" s="6">
        <v>453</v>
      </c>
      <c r="H556" s="7" t="s">
        <v>547</v>
      </c>
      <c r="I556" s="6" t="s">
        <v>529</v>
      </c>
      <c r="O556" s="6">
        <v>14</v>
      </c>
      <c r="P556" s="13" t="str">
        <f t="shared" si="8"/>
        <v>CORDOBA</v>
      </c>
      <c r="Q556" s="6">
        <v>530</v>
      </c>
      <c r="R556" s="13" t="s">
        <v>5799</v>
      </c>
      <c r="Y556" t="str">
        <f>Tabla4[[#This Row],[Muni_Desc]]&amp;Tabla4[[#This Row],[Columna1]]</f>
        <v>ANTELOENTRE RIOS</v>
      </c>
      <c r="Z556">
        <v>2043</v>
      </c>
      <c r="AA556" t="s">
        <v>6158</v>
      </c>
      <c r="AB556">
        <v>6</v>
      </c>
      <c r="AC556" t="s">
        <v>1224</v>
      </c>
      <c r="AD556">
        <v>30</v>
      </c>
      <c r="AE556" t="s">
        <v>1194</v>
      </c>
      <c r="AN556">
        <v>10</v>
      </c>
      <c r="AO556">
        <v>21</v>
      </c>
      <c r="AP556">
        <v>2533</v>
      </c>
      <c r="AQ556" t="s">
        <v>2592</v>
      </c>
    </row>
    <row r="557" spans="5:43" x14ac:dyDescent="0.25">
      <c r="E557" s="6" t="s">
        <v>529</v>
      </c>
      <c r="F557" s="6">
        <v>453</v>
      </c>
      <c r="G557" s="6">
        <v>453100</v>
      </c>
      <c r="H557" s="7" t="s">
        <v>548</v>
      </c>
      <c r="I557" s="6" t="s">
        <v>529</v>
      </c>
      <c r="O557" s="6">
        <v>14</v>
      </c>
      <c r="P557" s="13" t="str">
        <f t="shared" si="8"/>
        <v>CORDOBA</v>
      </c>
      <c r="Q557" s="6">
        <v>531</v>
      </c>
      <c r="R557" s="13" t="s">
        <v>5800</v>
      </c>
      <c r="Y557" t="str">
        <f>Tabla4[[#This Row],[Muni_Desc]]&amp;Tabla4[[#This Row],[Columna1]]</f>
        <v>ANTONIO TOMASENTRE RIOS</v>
      </c>
      <c r="Z557">
        <v>2044</v>
      </c>
      <c r="AA557" t="s">
        <v>6159</v>
      </c>
      <c r="AB557">
        <v>6</v>
      </c>
      <c r="AC557" t="s">
        <v>1224</v>
      </c>
      <c r="AD557">
        <v>30</v>
      </c>
      <c r="AE557" t="s">
        <v>1194</v>
      </c>
      <c r="AN557">
        <v>34</v>
      </c>
      <c r="AO557">
        <v>42</v>
      </c>
      <c r="AP557">
        <v>4846</v>
      </c>
      <c r="AQ557" t="s">
        <v>2592</v>
      </c>
    </row>
    <row r="558" spans="5:43" x14ac:dyDescent="0.25">
      <c r="E558" s="6" t="s">
        <v>529</v>
      </c>
      <c r="F558" s="6">
        <v>453</v>
      </c>
      <c r="G558" s="6">
        <v>453210</v>
      </c>
      <c r="H558" s="7" t="s">
        <v>549</v>
      </c>
      <c r="I558" s="6" t="s">
        <v>529</v>
      </c>
      <c r="O558" s="6">
        <v>14</v>
      </c>
      <c r="P558" s="13" t="str">
        <f t="shared" si="8"/>
        <v>CORDOBA</v>
      </c>
      <c r="Q558" s="6">
        <v>532</v>
      </c>
      <c r="R558" s="13" t="s">
        <v>5801</v>
      </c>
      <c r="Y558" t="str">
        <f>Tabla4[[#This Row],[Muni_Desc]]&amp;Tabla4[[#This Row],[Columna1]]</f>
        <v>ARANGURENENTRE RIOS</v>
      </c>
      <c r="Z558">
        <v>803</v>
      </c>
      <c r="AA558" t="s">
        <v>6080</v>
      </c>
      <c r="AB558">
        <v>6</v>
      </c>
      <c r="AC558" t="s">
        <v>1224</v>
      </c>
      <c r="AD558">
        <v>30</v>
      </c>
      <c r="AE558" t="s">
        <v>1194</v>
      </c>
      <c r="AN558">
        <v>26</v>
      </c>
      <c r="AO558">
        <v>14</v>
      </c>
      <c r="AP558">
        <v>4311</v>
      </c>
      <c r="AQ558" t="s">
        <v>3395</v>
      </c>
    </row>
    <row r="559" spans="5:43" x14ac:dyDescent="0.25">
      <c r="E559" s="6" t="s">
        <v>529</v>
      </c>
      <c r="F559" s="6">
        <v>453</v>
      </c>
      <c r="G559" s="6">
        <v>453220</v>
      </c>
      <c r="H559" s="7" t="s">
        <v>550</v>
      </c>
      <c r="I559" s="6" t="s">
        <v>529</v>
      </c>
      <c r="O559" s="6">
        <v>14</v>
      </c>
      <c r="P559" s="13" t="str">
        <f t="shared" si="8"/>
        <v>CORDOBA</v>
      </c>
      <c r="Q559" s="6">
        <v>533</v>
      </c>
      <c r="R559" s="13" t="s">
        <v>5802</v>
      </c>
      <c r="Y559" t="str">
        <f>Tabla4[[#This Row],[Muni_Desc]]&amp;Tabla4[[#This Row],[Columna1]]</f>
        <v>ARROYO BARUENTRE RIOS</v>
      </c>
      <c r="Z559">
        <v>2045</v>
      </c>
      <c r="AA559" t="s">
        <v>6160</v>
      </c>
      <c r="AB559">
        <v>6</v>
      </c>
      <c r="AC559" t="s">
        <v>1224</v>
      </c>
      <c r="AD559">
        <v>30</v>
      </c>
      <c r="AE559" t="s">
        <v>1194</v>
      </c>
      <c r="AN559">
        <v>14</v>
      </c>
      <c r="AO559">
        <v>98</v>
      </c>
      <c r="AP559">
        <v>3107</v>
      </c>
      <c r="AQ559" t="s">
        <v>2984</v>
      </c>
    </row>
    <row r="560" spans="5:43" x14ac:dyDescent="0.25">
      <c r="E560" s="6" t="s">
        <v>529</v>
      </c>
      <c r="F560" s="6">
        <v>453</v>
      </c>
      <c r="G560" s="6">
        <v>453291</v>
      </c>
      <c r="H560" s="7" t="s">
        <v>551</v>
      </c>
      <c r="I560" s="6" t="s">
        <v>529</v>
      </c>
      <c r="O560" s="6">
        <v>14</v>
      </c>
      <c r="P560" s="13" t="str">
        <f t="shared" si="8"/>
        <v>CORDOBA</v>
      </c>
      <c r="Q560" s="6">
        <v>534</v>
      </c>
      <c r="R560" s="13" t="s">
        <v>5803</v>
      </c>
      <c r="Y560" t="str">
        <f>Tabla4[[#This Row],[Muni_Desc]]&amp;Tabla4[[#This Row],[Columna1]]</f>
        <v>ARROYO BURGOSENTRE RIOS</v>
      </c>
      <c r="Z560">
        <v>2048</v>
      </c>
      <c r="AA560" t="s">
        <v>6163</v>
      </c>
      <c r="AB560">
        <v>6</v>
      </c>
      <c r="AC560" t="s">
        <v>1224</v>
      </c>
      <c r="AD560">
        <v>30</v>
      </c>
      <c r="AE560" t="s">
        <v>1194</v>
      </c>
      <c r="AN560">
        <v>6</v>
      </c>
      <c r="AO560">
        <v>399</v>
      </c>
      <c r="AP560">
        <v>1210</v>
      </c>
      <c r="AQ560" t="s">
        <v>2065</v>
      </c>
    </row>
    <row r="561" spans="5:43" x14ac:dyDescent="0.25">
      <c r="E561" s="6" t="s">
        <v>529</v>
      </c>
      <c r="F561" s="6">
        <v>453</v>
      </c>
      <c r="G561" s="6">
        <v>453292</v>
      </c>
      <c r="H561" s="7" t="s">
        <v>552</v>
      </c>
      <c r="I561" s="6" t="s">
        <v>529</v>
      </c>
      <c r="O561" s="6">
        <v>14</v>
      </c>
      <c r="P561" s="13" t="str">
        <f t="shared" si="8"/>
        <v>CORDOBA</v>
      </c>
      <c r="Q561" s="6">
        <v>535</v>
      </c>
      <c r="R561" s="13" t="s">
        <v>5804</v>
      </c>
      <c r="Y561" t="str">
        <f>Tabla4[[#This Row],[Muni_Desc]]&amp;Tabla4[[#This Row],[Columna1]]</f>
        <v>ARROYO CLEENTRE RIOS</v>
      </c>
      <c r="Z561">
        <v>2046</v>
      </c>
      <c r="AA561" t="s">
        <v>6161</v>
      </c>
      <c r="AB561">
        <v>6</v>
      </c>
      <c r="AC561" t="s">
        <v>1224</v>
      </c>
      <c r="AD561">
        <v>30</v>
      </c>
      <c r="AE561" t="s">
        <v>1194</v>
      </c>
      <c r="AN561">
        <v>6</v>
      </c>
      <c r="AO561">
        <v>28</v>
      </c>
      <c r="AP561">
        <v>689</v>
      </c>
      <c r="AQ561" t="s">
        <v>1710</v>
      </c>
    </row>
    <row r="562" spans="5:43" ht="22.5" x14ac:dyDescent="0.25">
      <c r="E562" s="6" t="s">
        <v>529</v>
      </c>
      <c r="F562" s="6">
        <v>454</v>
      </c>
      <c r="G562" s="6">
        <v>454</v>
      </c>
      <c r="H562" s="7" t="s">
        <v>553</v>
      </c>
      <c r="I562" s="6" t="s">
        <v>529</v>
      </c>
      <c r="O562" s="6">
        <v>14</v>
      </c>
      <c r="P562" s="13" t="str">
        <f t="shared" si="8"/>
        <v>CORDOBA</v>
      </c>
      <c r="Q562" s="6">
        <v>536</v>
      </c>
      <c r="R562" s="13" t="s">
        <v>5805</v>
      </c>
      <c r="Y562" t="str">
        <f>Tabla4[[#This Row],[Muni_Desc]]&amp;Tabla4[[#This Row],[Columna1]]</f>
        <v>ARROYO CORRALITOENTRE RIOS</v>
      </c>
      <c r="Z562">
        <v>2047</v>
      </c>
      <c r="AA562" t="s">
        <v>6162</v>
      </c>
      <c r="AB562">
        <v>6</v>
      </c>
      <c r="AC562" t="s">
        <v>1224</v>
      </c>
      <c r="AD562">
        <v>30</v>
      </c>
      <c r="AE562" t="s">
        <v>1194</v>
      </c>
      <c r="AN562">
        <v>82</v>
      </c>
      <c r="AO562">
        <v>56</v>
      </c>
      <c r="AP562">
        <v>8567</v>
      </c>
      <c r="AQ562" t="s">
        <v>4792</v>
      </c>
    </row>
    <row r="563" spans="5:43" ht="22.5" x14ac:dyDescent="0.25">
      <c r="E563" s="6" t="s">
        <v>529</v>
      </c>
      <c r="F563" s="6">
        <v>454</v>
      </c>
      <c r="G563" s="6">
        <v>454010</v>
      </c>
      <c r="H563" s="7" t="s">
        <v>554</v>
      </c>
      <c r="I563" s="6" t="s">
        <v>529</v>
      </c>
      <c r="O563" s="6">
        <v>14</v>
      </c>
      <c r="P563" s="13" t="str">
        <f t="shared" si="8"/>
        <v>CORDOBA</v>
      </c>
      <c r="Q563" s="6">
        <v>537</v>
      </c>
      <c r="R563" s="13" t="s">
        <v>5806</v>
      </c>
      <c r="Y563" t="str">
        <f>Tabla4[[#This Row],[Muni_Desc]]&amp;Tabla4[[#This Row],[Columna1]]</f>
        <v>ARROYO DEL MEDIOENTRE RIOS</v>
      </c>
      <c r="Z563">
        <v>2049</v>
      </c>
      <c r="AA563" t="s">
        <v>6164</v>
      </c>
      <c r="AB563">
        <v>6</v>
      </c>
      <c r="AC563" t="s">
        <v>1224</v>
      </c>
      <c r="AD563">
        <v>30</v>
      </c>
      <c r="AE563" t="s">
        <v>1194</v>
      </c>
      <c r="AN563">
        <v>58</v>
      </c>
      <c r="AO563">
        <v>84</v>
      </c>
      <c r="AP563">
        <v>6796</v>
      </c>
      <c r="AQ563" t="s">
        <v>4232</v>
      </c>
    </row>
    <row r="564" spans="5:43" x14ac:dyDescent="0.25">
      <c r="E564" s="6" t="s">
        <v>529</v>
      </c>
      <c r="F564" s="6">
        <v>461</v>
      </c>
      <c r="G564" s="6">
        <v>461</v>
      </c>
      <c r="H564" s="7" t="s">
        <v>555</v>
      </c>
      <c r="I564" s="6" t="s">
        <v>529</v>
      </c>
      <c r="O564" s="6">
        <v>14</v>
      </c>
      <c r="P564" s="13" t="str">
        <f t="shared" si="8"/>
        <v>CORDOBA</v>
      </c>
      <c r="Q564" s="6">
        <v>538</v>
      </c>
      <c r="R564" s="13" t="s">
        <v>5807</v>
      </c>
      <c r="Y564" t="str">
        <f>Tabla4[[#This Row],[Muni_Desc]]&amp;Tabla4[[#This Row],[Columna1]]</f>
        <v>ARROYO MATURRANGOENTRE RIOS</v>
      </c>
      <c r="Z564">
        <v>2050</v>
      </c>
      <c r="AA564" t="s">
        <v>6165</v>
      </c>
      <c r="AB564">
        <v>6</v>
      </c>
      <c r="AC564" t="s">
        <v>1224</v>
      </c>
      <c r="AD564">
        <v>30</v>
      </c>
      <c r="AE564" t="s">
        <v>1194</v>
      </c>
      <c r="AN564">
        <v>54</v>
      </c>
      <c r="AO564">
        <v>70</v>
      </c>
      <c r="AP564">
        <v>6496</v>
      </c>
      <c r="AQ564" t="s">
        <v>4146</v>
      </c>
    </row>
    <row r="565" spans="5:43" ht="22.5" x14ac:dyDescent="0.25">
      <c r="E565" s="6" t="s">
        <v>529</v>
      </c>
      <c r="F565" s="6">
        <v>461</v>
      </c>
      <c r="G565" s="6">
        <v>461011</v>
      </c>
      <c r="H565" s="7" t="s">
        <v>556</v>
      </c>
      <c r="I565" s="6" t="s">
        <v>529</v>
      </c>
      <c r="O565" s="6">
        <v>14</v>
      </c>
      <c r="P565" s="13" t="str">
        <f t="shared" si="8"/>
        <v>CORDOBA</v>
      </c>
      <c r="Q565" s="6">
        <v>539</v>
      </c>
      <c r="R565" s="13" t="s">
        <v>5808</v>
      </c>
      <c r="Y565" t="str">
        <f>Tabla4[[#This Row],[Muni_Desc]]&amp;Tabla4[[#This Row],[Columna1]]</f>
        <v>ARROYO PALO SECOENTRE RIOS</v>
      </c>
      <c r="Z565">
        <v>2051</v>
      </c>
      <c r="AA565" t="s">
        <v>6166</v>
      </c>
      <c r="AB565">
        <v>6</v>
      </c>
      <c r="AC565" t="s">
        <v>1224</v>
      </c>
      <c r="AD565">
        <v>30</v>
      </c>
      <c r="AE565" t="s">
        <v>1194</v>
      </c>
      <c r="AN565">
        <v>82</v>
      </c>
      <c r="AO565">
        <v>63</v>
      </c>
      <c r="AP565">
        <v>8585</v>
      </c>
      <c r="AQ565" t="s">
        <v>4812</v>
      </c>
    </row>
    <row r="566" spans="5:43" x14ac:dyDescent="0.25">
      <c r="E566" s="6" t="s">
        <v>529</v>
      </c>
      <c r="F566" s="6">
        <v>461</v>
      </c>
      <c r="G566" s="6">
        <v>461012</v>
      </c>
      <c r="H566" s="7" t="s">
        <v>557</v>
      </c>
      <c r="I566" s="6" t="s">
        <v>529</v>
      </c>
      <c r="O566" s="6">
        <v>14</v>
      </c>
      <c r="P566" s="13" t="str">
        <f t="shared" si="8"/>
        <v>CORDOBA</v>
      </c>
      <c r="Q566" s="6">
        <v>540</v>
      </c>
      <c r="R566" s="13" t="s">
        <v>5809</v>
      </c>
      <c r="Y566" t="str">
        <f>Tabla4[[#This Row],[Muni_Desc]]&amp;Tabla4[[#This Row],[Columna1]]</f>
        <v>BANDERASENTRE RIOS</v>
      </c>
      <c r="Z566">
        <v>2052</v>
      </c>
      <c r="AA566" t="s">
        <v>6167</v>
      </c>
      <c r="AB566">
        <v>6</v>
      </c>
      <c r="AC566" t="s">
        <v>1224</v>
      </c>
      <c r="AD566">
        <v>30</v>
      </c>
      <c r="AE566" t="s">
        <v>1194</v>
      </c>
      <c r="AN566">
        <v>14</v>
      </c>
      <c r="AO566">
        <v>91</v>
      </c>
      <c r="AP566">
        <v>3057</v>
      </c>
      <c r="AQ566" t="s">
        <v>2930</v>
      </c>
    </row>
    <row r="567" spans="5:43" ht="22.5" x14ac:dyDescent="0.25">
      <c r="E567" s="6" t="s">
        <v>529</v>
      </c>
      <c r="F567" s="6">
        <v>461</v>
      </c>
      <c r="G567" s="6">
        <v>461013</v>
      </c>
      <c r="H567" s="7" t="s">
        <v>558</v>
      </c>
      <c r="I567" s="6" t="s">
        <v>529</v>
      </c>
      <c r="O567" s="6">
        <v>14</v>
      </c>
      <c r="P567" s="13" t="str">
        <f t="shared" si="8"/>
        <v>CORDOBA</v>
      </c>
      <c r="Q567" s="6">
        <v>541</v>
      </c>
      <c r="R567" s="13" t="s">
        <v>5810</v>
      </c>
      <c r="Y567" t="str">
        <f>Tabla4[[#This Row],[Muni_Desc]]&amp;Tabla4[[#This Row],[Columna1]]</f>
        <v>BASAVILBASOENTRE RIOS</v>
      </c>
      <c r="Z567">
        <v>804</v>
      </c>
      <c r="AA567" t="s">
        <v>6081</v>
      </c>
      <c r="AB567">
        <v>6</v>
      </c>
      <c r="AC567" t="s">
        <v>1224</v>
      </c>
      <c r="AD567">
        <v>30</v>
      </c>
      <c r="AE567" t="s">
        <v>1194</v>
      </c>
      <c r="AN567">
        <v>14</v>
      </c>
      <c r="AO567">
        <v>21</v>
      </c>
      <c r="AP567">
        <v>2893</v>
      </c>
      <c r="AQ567" t="s">
        <v>2797</v>
      </c>
    </row>
    <row r="568" spans="5:43" ht="22.5" x14ac:dyDescent="0.25">
      <c r="E568" s="6" t="s">
        <v>529</v>
      </c>
      <c r="F568" s="6">
        <v>461</v>
      </c>
      <c r="G568" s="6">
        <v>461014</v>
      </c>
      <c r="H568" s="7" t="s">
        <v>559</v>
      </c>
      <c r="I568" s="6" t="s">
        <v>529</v>
      </c>
      <c r="O568" s="6">
        <v>14</v>
      </c>
      <c r="P568" s="13" t="str">
        <f t="shared" si="8"/>
        <v>CORDOBA</v>
      </c>
      <c r="Q568" s="6">
        <v>3039</v>
      </c>
      <c r="R568" s="13" t="s">
        <v>5883</v>
      </c>
      <c r="Y568" t="str">
        <f>Tabla4[[#This Row],[Muni_Desc]]&amp;Tabla4[[#This Row],[Columna1]]</f>
        <v>BETBEDERENTRE RIOS</v>
      </c>
      <c r="Z568">
        <v>2054</v>
      </c>
      <c r="AA568" t="s">
        <v>6168</v>
      </c>
      <c r="AB568">
        <v>6</v>
      </c>
      <c r="AC568" t="s">
        <v>1224</v>
      </c>
      <c r="AD568">
        <v>30</v>
      </c>
      <c r="AE568" t="s">
        <v>1194</v>
      </c>
      <c r="AN568">
        <v>6</v>
      </c>
      <c r="AO568">
        <v>56</v>
      </c>
      <c r="AP568">
        <v>729</v>
      </c>
      <c r="AQ568" t="s">
        <v>1732</v>
      </c>
    </row>
    <row r="569" spans="5:43" x14ac:dyDescent="0.25">
      <c r="E569" s="6" t="s">
        <v>529</v>
      </c>
      <c r="F569" s="6">
        <v>461</v>
      </c>
      <c r="G569" s="6">
        <v>461019</v>
      </c>
      <c r="H569" s="7" t="s">
        <v>560</v>
      </c>
      <c r="I569" s="6" t="s">
        <v>529</v>
      </c>
      <c r="O569" s="6">
        <v>14</v>
      </c>
      <c r="P569" s="13" t="str">
        <f t="shared" si="8"/>
        <v>CORDOBA</v>
      </c>
      <c r="Q569" s="6">
        <v>542</v>
      </c>
      <c r="R569" s="13" t="s">
        <v>5811</v>
      </c>
      <c r="Y569" t="str">
        <f>Tabla4[[#This Row],[Muni_Desc]]&amp;Tabla4[[#This Row],[Columna1]]</f>
        <v>BOVRILENTRE RIOS</v>
      </c>
      <c r="Z569">
        <v>805</v>
      </c>
      <c r="AA569" t="s">
        <v>6082</v>
      </c>
      <c r="AB569">
        <v>6</v>
      </c>
      <c r="AC569" t="s">
        <v>1224</v>
      </c>
      <c r="AD569">
        <v>30</v>
      </c>
      <c r="AE569" t="s">
        <v>1194</v>
      </c>
      <c r="AN569">
        <v>66</v>
      </c>
      <c r="AO569">
        <v>112</v>
      </c>
      <c r="AP569">
        <v>7351</v>
      </c>
      <c r="AQ569" t="s">
        <v>4426</v>
      </c>
    </row>
    <row r="570" spans="5:43" ht="22.5" x14ac:dyDescent="0.25">
      <c r="E570" s="6" t="s">
        <v>529</v>
      </c>
      <c r="F570" s="6">
        <v>461</v>
      </c>
      <c r="G570" s="6">
        <v>461021</v>
      </c>
      <c r="H570" s="7" t="s">
        <v>561</v>
      </c>
      <c r="I570" s="6" t="s">
        <v>529</v>
      </c>
      <c r="O570" s="6">
        <v>14</v>
      </c>
      <c r="P570" s="13" t="str">
        <f t="shared" si="8"/>
        <v>CORDOBA</v>
      </c>
      <c r="Q570" s="6">
        <v>543</v>
      </c>
      <c r="R570" s="13" t="s">
        <v>5812</v>
      </c>
      <c r="Y570" t="str">
        <f>Tabla4[[#This Row],[Muni_Desc]]&amp;Tabla4[[#This Row],[Columna1]]</f>
        <v>CASEROSENTRE RIOS</v>
      </c>
      <c r="Z570">
        <v>806</v>
      </c>
      <c r="AA570" t="s">
        <v>6083</v>
      </c>
      <c r="AB570">
        <v>6</v>
      </c>
      <c r="AC570" t="s">
        <v>1224</v>
      </c>
      <c r="AD570">
        <v>30</v>
      </c>
      <c r="AE570" t="s">
        <v>1194</v>
      </c>
      <c r="AN570">
        <v>6</v>
      </c>
      <c r="AO570">
        <v>49</v>
      </c>
      <c r="AP570">
        <v>721</v>
      </c>
      <c r="AQ570" t="s">
        <v>1728</v>
      </c>
    </row>
    <row r="571" spans="5:43" x14ac:dyDescent="0.25">
      <c r="E571" s="6" t="s">
        <v>529</v>
      </c>
      <c r="F571" s="6">
        <v>461</v>
      </c>
      <c r="G571" s="6">
        <v>461022</v>
      </c>
      <c r="H571" s="7" t="s">
        <v>562</v>
      </c>
      <c r="I571" s="6" t="s">
        <v>529</v>
      </c>
      <c r="O571" s="6">
        <v>14</v>
      </c>
      <c r="P571" s="13" t="str">
        <f t="shared" si="8"/>
        <v>CORDOBA</v>
      </c>
      <c r="Q571" s="6">
        <v>544</v>
      </c>
      <c r="R571" s="13" t="s">
        <v>5813</v>
      </c>
      <c r="Y571" t="str">
        <f>Tabla4[[#This Row],[Muni_Desc]]&amp;Tabla4[[#This Row],[Columna1]]</f>
        <v>CEIBASENTRE RIOS</v>
      </c>
      <c r="Z571">
        <v>2063</v>
      </c>
      <c r="AA571" t="s">
        <v>6173</v>
      </c>
      <c r="AB571">
        <v>6</v>
      </c>
      <c r="AC571" t="s">
        <v>1224</v>
      </c>
      <c r="AD571">
        <v>30</v>
      </c>
      <c r="AE571" t="s">
        <v>1194</v>
      </c>
      <c r="AN571">
        <v>50</v>
      </c>
      <c r="AO571">
        <v>63</v>
      </c>
      <c r="AP571">
        <v>5897</v>
      </c>
      <c r="AQ571" t="s">
        <v>4005</v>
      </c>
    </row>
    <row r="572" spans="5:43" x14ac:dyDescent="0.25">
      <c r="E572" s="6" t="s">
        <v>529</v>
      </c>
      <c r="F572" s="6">
        <v>461</v>
      </c>
      <c r="G572" s="6">
        <v>461029</v>
      </c>
      <c r="H572" s="7" t="s">
        <v>563</v>
      </c>
      <c r="I572" s="6" t="s">
        <v>529</v>
      </c>
      <c r="O572" s="6">
        <v>14</v>
      </c>
      <c r="P572" s="13" t="str">
        <f t="shared" si="8"/>
        <v>CORDOBA</v>
      </c>
      <c r="Q572" s="6">
        <v>545</v>
      </c>
      <c r="R572" s="13" t="s">
        <v>5814</v>
      </c>
      <c r="Y572" t="str">
        <f>Tabla4[[#This Row],[Muni_Desc]]&amp;Tabla4[[#This Row],[Columna1]]</f>
        <v>CERRITOENTRE RIOS</v>
      </c>
      <c r="Z572">
        <v>807</v>
      </c>
      <c r="AA572" t="s">
        <v>6084</v>
      </c>
      <c r="AB572">
        <v>6</v>
      </c>
      <c r="AC572" t="s">
        <v>1224</v>
      </c>
      <c r="AD572">
        <v>30</v>
      </c>
      <c r="AE572" t="s">
        <v>1194</v>
      </c>
      <c r="AN572">
        <v>66</v>
      </c>
      <c r="AO572">
        <v>14</v>
      </c>
      <c r="AP572">
        <v>7233</v>
      </c>
      <c r="AQ572" t="s">
        <v>1594</v>
      </c>
    </row>
    <row r="573" spans="5:43" x14ac:dyDescent="0.25">
      <c r="E573" s="6" t="s">
        <v>529</v>
      </c>
      <c r="F573" s="6">
        <v>461</v>
      </c>
      <c r="G573" s="6">
        <v>461031</v>
      </c>
      <c r="H573" s="7" t="s">
        <v>564</v>
      </c>
      <c r="I573" s="6" t="s">
        <v>529</v>
      </c>
      <c r="O573" s="6">
        <v>14</v>
      </c>
      <c r="P573" s="13" t="str">
        <f t="shared" si="8"/>
        <v>CORDOBA</v>
      </c>
      <c r="Q573" s="6">
        <v>546</v>
      </c>
      <c r="R573" s="13" t="s">
        <v>5815</v>
      </c>
      <c r="Y573" t="str">
        <f>Tabla4[[#This Row],[Muni_Desc]]&amp;Tabla4[[#This Row],[Columna1]]</f>
        <v>CHAJARIENTRE RIOS</v>
      </c>
      <c r="Z573">
        <v>808</v>
      </c>
      <c r="AA573" t="s">
        <v>6085</v>
      </c>
      <c r="AB573">
        <v>6</v>
      </c>
      <c r="AC573" t="s">
        <v>1224</v>
      </c>
      <c r="AD573">
        <v>30</v>
      </c>
      <c r="AE573" t="s">
        <v>1194</v>
      </c>
      <c r="AN573">
        <v>82</v>
      </c>
      <c r="AO573">
        <v>98</v>
      </c>
      <c r="AP573">
        <v>8707</v>
      </c>
      <c r="AQ573" t="s">
        <v>4931</v>
      </c>
    </row>
    <row r="574" spans="5:43" ht="22.5" x14ac:dyDescent="0.25">
      <c r="E574" s="6" t="s">
        <v>529</v>
      </c>
      <c r="F574" s="6">
        <v>461</v>
      </c>
      <c r="G574" s="6">
        <v>461032</v>
      </c>
      <c r="H574" s="7" t="s">
        <v>565</v>
      </c>
      <c r="I574" s="6" t="s">
        <v>529</v>
      </c>
      <c r="O574" s="6">
        <v>14</v>
      </c>
      <c r="P574" s="13" t="str">
        <f t="shared" si="8"/>
        <v>CORDOBA</v>
      </c>
      <c r="Q574" s="6">
        <v>547</v>
      </c>
      <c r="R574" s="13" t="s">
        <v>5816</v>
      </c>
      <c r="Y574" t="str">
        <f>Tabla4[[#This Row],[Muni_Desc]]&amp;Tabla4[[#This Row],[Columna1]]</f>
        <v>CHAÑARENTRE RIOS</v>
      </c>
      <c r="Z574">
        <v>2114</v>
      </c>
      <c r="AA574" t="s">
        <v>6207</v>
      </c>
      <c r="AB574">
        <v>6</v>
      </c>
      <c r="AC574" t="s">
        <v>1224</v>
      </c>
      <c r="AD574">
        <v>30</v>
      </c>
      <c r="AE574" t="s">
        <v>1194</v>
      </c>
      <c r="AN574">
        <v>6</v>
      </c>
      <c r="AO574">
        <v>140</v>
      </c>
      <c r="AP574">
        <v>861</v>
      </c>
      <c r="AQ574" t="s">
        <v>1818</v>
      </c>
    </row>
    <row r="575" spans="5:43" ht="22.5" x14ac:dyDescent="0.25">
      <c r="E575" s="8" t="s">
        <v>529</v>
      </c>
      <c r="F575" s="8">
        <v>461</v>
      </c>
      <c r="G575" s="8">
        <v>461039</v>
      </c>
      <c r="H575" s="8" t="s">
        <v>566</v>
      </c>
      <c r="I575" s="8" t="s">
        <v>529</v>
      </c>
      <c r="O575" s="6">
        <v>14</v>
      </c>
      <c r="P575" s="13" t="str">
        <f t="shared" si="8"/>
        <v>CORDOBA</v>
      </c>
      <c r="Q575" s="6">
        <v>548</v>
      </c>
      <c r="R575" s="13" t="s">
        <v>5817</v>
      </c>
      <c r="Y575" t="str">
        <f>Tabla4[[#This Row],[Muni_Desc]]&amp;Tabla4[[#This Row],[Columna1]]</f>
        <v>CHILCASENTRE RIOS</v>
      </c>
      <c r="Z575">
        <v>2110</v>
      </c>
      <c r="AA575" t="s">
        <v>6204</v>
      </c>
      <c r="AB575">
        <v>6</v>
      </c>
      <c r="AC575" t="s">
        <v>1224</v>
      </c>
      <c r="AD575">
        <v>30</v>
      </c>
      <c r="AE575" t="s">
        <v>1194</v>
      </c>
      <c r="AN575">
        <v>66</v>
      </c>
      <c r="AO575">
        <v>21</v>
      </c>
      <c r="AP575">
        <v>7242</v>
      </c>
      <c r="AQ575" t="s">
        <v>1595</v>
      </c>
    </row>
    <row r="576" spans="5:43" ht="22.5" x14ac:dyDescent="0.25">
      <c r="E576" s="8" t="s">
        <v>529</v>
      </c>
      <c r="F576" s="8">
        <v>461</v>
      </c>
      <c r="G576" s="8">
        <v>461040</v>
      </c>
      <c r="H576" s="8" t="s">
        <v>567</v>
      </c>
      <c r="I576" s="8" t="s">
        <v>529</v>
      </c>
      <c r="O576" s="6">
        <v>14</v>
      </c>
      <c r="P576" s="13" t="str">
        <f t="shared" si="8"/>
        <v>CORDOBA</v>
      </c>
      <c r="Q576" s="6">
        <v>549</v>
      </c>
      <c r="R576" s="13" t="s">
        <v>5818</v>
      </c>
      <c r="Y576" t="str">
        <f>Tabla4[[#This Row],[Muni_Desc]]&amp;Tabla4[[#This Row],[Columna1]]</f>
        <v>CLODOMIRO LEDESMAENTRE RIOS</v>
      </c>
      <c r="Z576">
        <v>2068</v>
      </c>
      <c r="AA576" t="s">
        <v>6175</v>
      </c>
      <c r="AB576">
        <v>6</v>
      </c>
      <c r="AC576" t="s">
        <v>1224</v>
      </c>
      <c r="AD576">
        <v>30</v>
      </c>
      <c r="AE576" t="s">
        <v>1194</v>
      </c>
      <c r="AN576">
        <v>82</v>
      </c>
      <c r="AO576">
        <v>42</v>
      </c>
      <c r="AP576">
        <v>8511</v>
      </c>
      <c r="AQ576" t="s">
        <v>4741</v>
      </c>
    </row>
    <row r="577" spans="5:43" ht="33.75" x14ac:dyDescent="0.25">
      <c r="E577" s="8" t="s">
        <v>529</v>
      </c>
      <c r="F577" s="8">
        <v>461</v>
      </c>
      <c r="G577" s="8">
        <v>461091</v>
      </c>
      <c r="H577" s="8" t="s">
        <v>568</v>
      </c>
      <c r="I577" s="8" t="s">
        <v>529</v>
      </c>
      <c r="O577" s="6">
        <v>14</v>
      </c>
      <c r="P577" s="13" t="str">
        <f t="shared" si="8"/>
        <v>CORDOBA</v>
      </c>
      <c r="Q577" s="6">
        <v>550</v>
      </c>
      <c r="R577" s="13" t="s">
        <v>5819</v>
      </c>
      <c r="Y577" t="str">
        <f>Tabla4[[#This Row],[Muni_Desc]]&amp;Tabla4[[#This Row],[Columna1]]</f>
        <v>COLONENTRE RIOS</v>
      </c>
      <c r="Z577">
        <v>809</v>
      </c>
      <c r="AA577" t="s">
        <v>5307</v>
      </c>
      <c r="AB577">
        <v>6</v>
      </c>
      <c r="AC577" t="s">
        <v>1224</v>
      </c>
      <c r="AD577">
        <v>30</v>
      </c>
      <c r="AE577" t="s">
        <v>1194</v>
      </c>
      <c r="AN577">
        <v>38</v>
      </c>
      <c r="AO577">
        <v>35</v>
      </c>
      <c r="AP577">
        <v>5047</v>
      </c>
      <c r="AQ577" t="s">
        <v>3709</v>
      </c>
    </row>
    <row r="578" spans="5:43" ht="22.5" x14ac:dyDescent="0.25">
      <c r="E578" s="8" t="s">
        <v>529</v>
      </c>
      <c r="F578" s="8">
        <v>461</v>
      </c>
      <c r="G578" s="8">
        <v>461092</v>
      </c>
      <c r="H578" s="8" t="s">
        <v>569</v>
      </c>
      <c r="I578" s="8" t="s">
        <v>529</v>
      </c>
      <c r="O578" s="6">
        <v>14</v>
      </c>
      <c r="P578" s="13" t="str">
        <f t="shared" si="8"/>
        <v>CORDOBA</v>
      </c>
      <c r="Q578" s="6">
        <v>551</v>
      </c>
      <c r="R578" s="13" t="s">
        <v>5820</v>
      </c>
      <c r="Y578" t="str">
        <f>Tabla4[[#This Row],[Muni_Desc]]&amp;Tabla4[[#This Row],[Columna1]]</f>
        <v>COLONIA ALEMANAENTRE RIOS</v>
      </c>
      <c r="Z578">
        <v>2070</v>
      </c>
      <c r="AA578" t="s">
        <v>6176</v>
      </c>
      <c r="AB578">
        <v>6</v>
      </c>
      <c r="AC578" t="s">
        <v>1224</v>
      </c>
      <c r="AD578">
        <v>30</v>
      </c>
      <c r="AE578" t="s">
        <v>1194</v>
      </c>
      <c r="AN578">
        <v>30</v>
      </c>
      <c r="AO578">
        <v>14</v>
      </c>
      <c r="AP578">
        <v>4520</v>
      </c>
      <c r="AQ578" t="s">
        <v>3484</v>
      </c>
    </row>
    <row r="579" spans="5:43" ht="22.5" x14ac:dyDescent="0.25">
      <c r="E579" s="8" t="s">
        <v>529</v>
      </c>
      <c r="F579" s="8">
        <v>461</v>
      </c>
      <c r="G579" s="8">
        <v>461093</v>
      </c>
      <c r="H579" s="8" t="s">
        <v>570</v>
      </c>
      <c r="I579" s="8" t="s">
        <v>529</v>
      </c>
      <c r="O579" s="6">
        <v>14</v>
      </c>
      <c r="P579" s="13" t="str">
        <f t="shared" si="8"/>
        <v>CORDOBA</v>
      </c>
      <c r="Q579" s="6">
        <v>552</v>
      </c>
      <c r="R579" s="13" t="s">
        <v>5821</v>
      </c>
      <c r="Y579" t="str">
        <f>Tabla4[[#This Row],[Muni_Desc]]&amp;Tabla4[[#This Row],[Columna1]]</f>
        <v>COLONIA ALVEARENTRE RIOS</v>
      </c>
      <c r="Z579">
        <v>2168</v>
      </c>
      <c r="AA579" t="s">
        <v>6238</v>
      </c>
      <c r="AB579">
        <v>6</v>
      </c>
      <c r="AC579" t="s">
        <v>1224</v>
      </c>
      <c r="AD579">
        <v>30</v>
      </c>
      <c r="AE579" t="s">
        <v>1194</v>
      </c>
      <c r="AN579">
        <v>82</v>
      </c>
      <c r="AO579">
        <v>133</v>
      </c>
      <c r="AP579">
        <v>8803</v>
      </c>
      <c r="AQ579" t="s">
        <v>5010</v>
      </c>
    </row>
    <row r="580" spans="5:43" ht="22.5" x14ac:dyDescent="0.25">
      <c r="E580" s="8" t="s">
        <v>529</v>
      </c>
      <c r="F580" s="8">
        <v>461</v>
      </c>
      <c r="G580" s="8">
        <v>461094</v>
      </c>
      <c r="H580" s="8" t="s">
        <v>571</v>
      </c>
      <c r="I580" s="8" t="s">
        <v>529</v>
      </c>
      <c r="O580" s="6">
        <v>14</v>
      </c>
      <c r="P580" s="13" t="str">
        <f t="shared" si="8"/>
        <v>CORDOBA</v>
      </c>
      <c r="Q580" s="6">
        <v>553</v>
      </c>
      <c r="R580" s="13" t="s">
        <v>5822</v>
      </c>
      <c r="Y580" t="str">
        <f>Tabla4[[#This Row],[Muni_Desc]]&amp;Tabla4[[#This Row],[Columna1]]</f>
        <v>COLONIA AVELLANEDAENTRE RIOS</v>
      </c>
      <c r="Z580">
        <v>2071</v>
      </c>
      <c r="AA580" t="s">
        <v>6177</v>
      </c>
      <c r="AB580">
        <v>6</v>
      </c>
      <c r="AC580" t="s">
        <v>1224</v>
      </c>
      <c r="AD580">
        <v>30</v>
      </c>
      <c r="AE580" t="s">
        <v>1194</v>
      </c>
      <c r="AN580">
        <v>14</v>
      </c>
      <c r="AO580">
        <v>119</v>
      </c>
      <c r="AP580">
        <v>3180</v>
      </c>
      <c r="AQ580" t="s">
        <v>3045</v>
      </c>
    </row>
    <row r="581" spans="5:43" ht="22.5" x14ac:dyDescent="0.25">
      <c r="E581" s="8" t="s">
        <v>529</v>
      </c>
      <c r="F581" s="8">
        <v>461</v>
      </c>
      <c r="G581" s="8">
        <v>461095</v>
      </c>
      <c r="H581" s="8" t="s">
        <v>572</v>
      </c>
      <c r="I581" s="8" t="s">
        <v>529</v>
      </c>
      <c r="O581" s="6">
        <v>14</v>
      </c>
      <c r="P581" s="13" t="str">
        <f t="shared" ref="P581:P644" si="9">VLOOKUP(O581,$J$4:$L$29,3,FALSE)</f>
        <v>CORDOBA</v>
      </c>
      <c r="Q581" s="6">
        <v>554</v>
      </c>
      <c r="R581" s="13" t="s">
        <v>5823</v>
      </c>
      <c r="Y581" t="str">
        <f>Tabla4[[#This Row],[Muni_Desc]]&amp;Tabla4[[#This Row],[Columna1]]</f>
        <v>COLONIA AVIGDORENTRE RIOS</v>
      </c>
      <c r="Z581">
        <v>2072</v>
      </c>
      <c r="AA581" t="s">
        <v>6178</v>
      </c>
      <c r="AB581">
        <v>6</v>
      </c>
      <c r="AC581" t="s">
        <v>1224</v>
      </c>
      <c r="AD581">
        <v>30</v>
      </c>
      <c r="AE581" t="s">
        <v>1194</v>
      </c>
      <c r="AN581">
        <v>14</v>
      </c>
      <c r="AO581">
        <v>119</v>
      </c>
      <c r="AP581">
        <v>3181</v>
      </c>
      <c r="AQ581" t="s">
        <v>3046</v>
      </c>
    </row>
    <row r="582" spans="5:43" x14ac:dyDescent="0.25">
      <c r="E582" s="8" t="s">
        <v>529</v>
      </c>
      <c r="F582" s="8">
        <v>461</v>
      </c>
      <c r="G582" s="8">
        <v>461099</v>
      </c>
      <c r="H582" s="8" t="s">
        <v>573</v>
      </c>
      <c r="I582" s="8" t="s">
        <v>529</v>
      </c>
      <c r="O582" s="6">
        <v>14</v>
      </c>
      <c r="P582" s="13" t="str">
        <f t="shared" si="9"/>
        <v>CORDOBA</v>
      </c>
      <c r="Q582" s="6">
        <v>555</v>
      </c>
      <c r="R582" s="13" t="s">
        <v>5824</v>
      </c>
      <c r="Y582" t="str">
        <f>Tabla4[[#This Row],[Muni_Desc]]&amp;Tabla4[[#This Row],[Columna1]]</f>
        <v>COLONIA AYUIENTRE RIOS</v>
      </c>
      <c r="Z582">
        <v>810</v>
      </c>
      <c r="AA582" t="s">
        <v>6086</v>
      </c>
      <c r="AB582">
        <v>6</v>
      </c>
      <c r="AC582" t="s">
        <v>1224</v>
      </c>
      <c r="AD582">
        <v>30</v>
      </c>
      <c r="AE582" t="s">
        <v>1194</v>
      </c>
      <c r="AN582">
        <v>14</v>
      </c>
      <c r="AO582">
        <v>7</v>
      </c>
      <c r="AP582">
        <v>2819</v>
      </c>
      <c r="AQ582" t="s">
        <v>2738</v>
      </c>
    </row>
    <row r="583" spans="5:43" x14ac:dyDescent="0.25">
      <c r="E583" s="6" t="s">
        <v>529</v>
      </c>
      <c r="F583" s="6">
        <v>462</v>
      </c>
      <c r="G583" s="6">
        <v>462</v>
      </c>
      <c r="H583" s="7" t="s">
        <v>574</v>
      </c>
      <c r="I583" s="6" t="s">
        <v>529</v>
      </c>
      <c r="O583" s="6">
        <v>14</v>
      </c>
      <c r="P583" s="13" t="str">
        <f t="shared" si="9"/>
        <v>CORDOBA</v>
      </c>
      <c r="Q583" s="6">
        <v>556</v>
      </c>
      <c r="R583" s="13" t="s">
        <v>5825</v>
      </c>
      <c r="Y583" t="str">
        <f>Tabla4[[#This Row],[Muni_Desc]]&amp;Tabla4[[#This Row],[Columna1]]</f>
        <v>COLONIA BAYLINAENTRE RIOS</v>
      </c>
      <c r="Z583">
        <v>2073</v>
      </c>
      <c r="AA583" t="s">
        <v>6179</v>
      </c>
      <c r="AB583">
        <v>6</v>
      </c>
      <c r="AC583" t="s">
        <v>1224</v>
      </c>
      <c r="AD583">
        <v>30</v>
      </c>
      <c r="AE583" t="s">
        <v>1194</v>
      </c>
      <c r="AN583">
        <v>26</v>
      </c>
      <c r="AO583">
        <v>21</v>
      </c>
      <c r="AP583">
        <v>9837</v>
      </c>
      <c r="AQ583" t="s">
        <v>3411</v>
      </c>
    </row>
    <row r="584" spans="5:43" x14ac:dyDescent="0.25">
      <c r="E584" s="6" t="s">
        <v>529</v>
      </c>
      <c r="F584" s="6">
        <v>462</v>
      </c>
      <c r="G584" s="6">
        <v>462110</v>
      </c>
      <c r="H584" s="7" t="s">
        <v>575</v>
      </c>
      <c r="I584" s="6" t="s">
        <v>529</v>
      </c>
      <c r="O584" s="6">
        <v>14</v>
      </c>
      <c r="P584" s="13" t="str">
        <f t="shared" si="9"/>
        <v>CORDOBA</v>
      </c>
      <c r="Q584" s="6">
        <v>557</v>
      </c>
      <c r="R584" s="13" t="s">
        <v>5826</v>
      </c>
      <c r="Y584" t="str">
        <f>Tabla4[[#This Row],[Muni_Desc]]&amp;Tabla4[[#This Row],[Columna1]]</f>
        <v>COLONIA CARRASCOENTRE RIOS</v>
      </c>
      <c r="Z584">
        <v>2075</v>
      </c>
      <c r="AA584" t="s">
        <v>6181</v>
      </c>
      <c r="AB584">
        <v>6</v>
      </c>
      <c r="AC584" t="s">
        <v>1224</v>
      </c>
      <c r="AD584">
        <v>30</v>
      </c>
      <c r="AE584" t="s">
        <v>1194</v>
      </c>
      <c r="AN584">
        <v>62</v>
      </c>
      <c r="AO584">
        <v>7</v>
      </c>
      <c r="AP584">
        <v>6909</v>
      </c>
      <c r="AQ584" t="s">
        <v>4251</v>
      </c>
    </row>
    <row r="585" spans="5:43" x14ac:dyDescent="0.25">
      <c r="E585" s="6" t="s">
        <v>529</v>
      </c>
      <c r="F585" s="6">
        <v>462</v>
      </c>
      <c r="G585" s="6">
        <v>462120</v>
      </c>
      <c r="H585" s="7" t="s">
        <v>576</v>
      </c>
      <c r="I585" s="6" t="s">
        <v>529</v>
      </c>
      <c r="O585" s="6">
        <v>14</v>
      </c>
      <c r="P585" s="13" t="str">
        <f t="shared" si="9"/>
        <v>CORDOBA</v>
      </c>
      <c r="Q585" s="6">
        <v>558</v>
      </c>
      <c r="R585" s="13" t="s">
        <v>5827</v>
      </c>
      <c r="Y585" t="str">
        <f>Tabla4[[#This Row],[Muni_Desc]]&amp;Tabla4[[#This Row],[Columna1]]</f>
        <v>COLONIA CELINAENTRE RIOS</v>
      </c>
      <c r="Z585">
        <v>2076</v>
      </c>
      <c r="AA585" t="s">
        <v>6182</v>
      </c>
      <c r="AB585">
        <v>6</v>
      </c>
      <c r="AC585" t="s">
        <v>1224</v>
      </c>
      <c r="AD585">
        <v>30</v>
      </c>
      <c r="AE585" t="s">
        <v>1194</v>
      </c>
      <c r="AN585">
        <v>26</v>
      </c>
      <c r="AO585">
        <v>21</v>
      </c>
      <c r="AP585">
        <v>9838</v>
      </c>
      <c r="AQ585" t="s">
        <v>3412</v>
      </c>
    </row>
    <row r="586" spans="5:43" ht="22.5" x14ac:dyDescent="0.25">
      <c r="E586" s="6" t="s">
        <v>529</v>
      </c>
      <c r="F586" s="6">
        <v>462</v>
      </c>
      <c r="G586" s="6">
        <v>462131</v>
      </c>
      <c r="H586" s="7" t="s">
        <v>577</v>
      </c>
      <c r="I586" s="6" t="s">
        <v>529</v>
      </c>
      <c r="O586" s="6">
        <v>14</v>
      </c>
      <c r="P586" s="13" t="str">
        <f t="shared" si="9"/>
        <v>CORDOBA</v>
      </c>
      <c r="Q586" s="6">
        <v>559</v>
      </c>
      <c r="R586" s="13" t="s">
        <v>5828</v>
      </c>
      <c r="Y586" t="str">
        <f>Tabla4[[#This Row],[Muni_Desc]]&amp;Tabla4[[#This Row],[Columna1]]</f>
        <v>COLONIA CERRITOENTRE RIOS</v>
      </c>
      <c r="Z586">
        <v>2077</v>
      </c>
      <c r="AA586" t="s">
        <v>6183</v>
      </c>
      <c r="AB586">
        <v>6</v>
      </c>
      <c r="AC586" t="s">
        <v>1224</v>
      </c>
      <c r="AD586">
        <v>30</v>
      </c>
      <c r="AE586" t="s">
        <v>1194</v>
      </c>
      <c r="AN586">
        <v>78</v>
      </c>
      <c r="AO586">
        <v>14</v>
      </c>
      <c r="AP586">
        <v>8210</v>
      </c>
      <c r="AQ586" t="s">
        <v>4631</v>
      </c>
    </row>
    <row r="587" spans="5:43" ht="22.5" x14ac:dyDescent="0.25">
      <c r="E587" s="6" t="s">
        <v>529</v>
      </c>
      <c r="F587" s="6">
        <v>462</v>
      </c>
      <c r="G587" s="6">
        <v>462132</v>
      </c>
      <c r="H587" s="7" t="s">
        <v>578</v>
      </c>
      <c r="I587" s="6" t="s">
        <v>529</v>
      </c>
      <c r="O587" s="6">
        <v>14</v>
      </c>
      <c r="P587" s="13" t="str">
        <f t="shared" si="9"/>
        <v>CORDOBA</v>
      </c>
      <c r="Q587" s="6">
        <v>560</v>
      </c>
      <c r="R587" s="13" t="s">
        <v>5829</v>
      </c>
      <c r="Y587" t="str">
        <f>Tabla4[[#This Row],[Muni_Desc]]&amp;Tabla4[[#This Row],[Columna1]]</f>
        <v>COLONIA CRESPOENTRE RIOS</v>
      </c>
      <c r="Z587">
        <v>2078</v>
      </c>
      <c r="AA587" t="s">
        <v>6184</v>
      </c>
      <c r="AB587">
        <v>6</v>
      </c>
      <c r="AC587" t="s">
        <v>1224</v>
      </c>
      <c r="AD587">
        <v>30</v>
      </c>
      <c r="AE587" t="s">
        <v>1194</v>
      </c>
      <c r="AN587">
        <v>42</v>
      </c>
      <c r="AO587">
        <v>126</v>
      </c>
      <c r="AP587">
        <v>5434</v>
      </c>
      <c r="AQ587" t="s">
        <v>3836</v>
      </c>
    </row>
    <row r="588" spans="5:43" ht="33.75" x14ac:dyDescent="0.25">
      <c r="E588" s="6" t="s">
        <v>529</v>
      </c>
      <c r="F588" s="6">
        <v>462</v>
      </c>
      <c r="G588" s="6">
        <v>462190</v>
      </c>
      <c r="H588" s="7" t="s">
        <v>579</v>
      </c>
      <c r="I588" s="6" t="s">
        <v>529</v>
      </c>
      <c r="O588" s="6">
        <v>14</v>
      </c>
      <c r="P588" s="13" t="str">
        <f t="shared" si="9"/>
        <v>CORDOBA</v>
      </c>
      <c r="Q588" s="6">
        <v>561</v>
      </c>
      <c r="R588" s="13" t="s">
        <v>5830</v>
      </c>
      <c r="Y588" t="str">
        <f>Tabla4[[#This Row],[Muni_Desc]]&amp;Tabla4[[#This Row],[Columna1]]</f>
        <v>COLONIA ELIAENTRE RIOS</v>
      </c>
      <c r="Z588">
        <v>2080</v>
      </c>
      <c r="AA588" t="s">
        <v>6185</v>
      </c>
      <c r="AB588">
        <v>6</v>
      </c>
      <c r="AC588" t="s">
        <v>1224</v>
      </c>
      <c r="AD588">
        <v>30</v>
      </c>
      <c r="AE588" t="s">
        <v>1194</v>
      </c>
      <c r="AN588">
        <v>38</v>
      </c>
      <c r="AO588">
        <v>35</v>
      </c>
      <c r="AP588">
        <v>5048</v>
      </c>
      <c r="AQ588" t="s">
        <v>3710</v>
      </c>
    </row>
    <row r="589" spans="5:43" x14ac:dyDescent="0.25">
      <c r="E589" s="6" t="s">
        <v>529</v>
      </c>
      <c r="F589" s="6">
        <v>462</v>
      </c>
      <c r="G589" s="6">
        <v>462201</v>
      </c>
      <c r="H589" s="7" t="s">
        <v>580</v>
      </c>
      <c r="I589" s="6" t="s">
        <v>529</v>
      </c>
      <c r="O589" s="6">
        <v>14</v>
      </c>
      <c r="P589" s="13" t="str">
        <f t="shared" si="9"/>
        <v>CORDOBA</v>
      </c>
      <c r="Q589" s="6">
        <v>562</v>
      </c>
      <c r="R589" s="13" t="s">
        <v>5831</v>
      </c>
      <c r="Y589" t="str">
        <f>Tabla4[[#This Row],[Muni_Desc]]&amp;Tabla4[[#This Row],[Columna1]]</f>
        <v>COLONIA ENSAYOENTRE RIOS</v>
      </c>
      <c r="Z589">
        <v>2081</v>
      </c>
      <c r="AA589" t="s">
        <v>6186</v>
      </c>
      <c r="AB589">
        <v>6</v>
      </c>
      <c r="AC589" t="s">
        <v>1224</v>
      </c>
      <c r="AD589">
        <v>30</v>
      </c>
      <c r="AE589" t="s">
        <v>1194</v>
      </c>
      <c r="AN589">
        <v>26</v>
      </c>
      <c r="AO589">
        <v>28</v>
      </c>
      <c r="AP589">
        <v>4335</v>
      </c>
      <c r="AQ589" t="s">
        <v>3432</v>
      </c>
    </row>
    <row r="590" spans="5:43" ht="22.5" x14ac:dyDescent="0.25">
      <c r="E590" s="6" t="s">
        <v>529</v>
      </c>
      <c r="F590" s="6">
        <v>462</v>
      </c>
      <c r="G590" s="6">
        <v>462209</v>
      </c>
      <c r="H590" s="7" t="s">
        <v>581</v>
      </c>
      <c r="I590" s="6" t="s">
        <v>529</v>
      </c>
      <c r="O590" s="6">
        <v>14</v>
      </c>
      <c r="P590" s="13" t="str">
        <f t="shared" si="9"/>
        <v>CORDOBA</v>
      </c>
      <c r="Q590" s="6">
        <v>563</v>
      </c>
      <c r="R590" s="13" t="s">
        <v>5832</v>
      </c>
      <c r="Y590" t="str">
        <f>Tabla4[[#This Row],[Muni_Desc]]&amp;Tabla4[[#This Row],[Columna1]]</f>
        <v>COLONIA GENERAL ROCAENTRE RIOS</v>
      </c>
      <c r="Z590">
        <v>2082</v>
      </c>
      <c r="AA590" t="s">
        <v>6187</v>
      </c>
      <c r="AB590">
        <v>6</v>
      </c>
      <c r="AC590" t="s">
        <v>1224</v>
      </c>
      <c r="AD590">
        <v>30</v>
      </c>
      <c r="AE590" t="s">
        <v>1194</v>
      </c>
      <c r="AN590">
        <v>6</v>
      </c>
      <c r="AO590">
        <v>525</v>
      </c>
      <c r="AP590">
        <v>9839</v>
      </c>
      <c r="AQ590" t="s">
        <v>2231</v>
      </c>
    </row>
    <row r="591" spans="5:43" x14ac:dyDescent="0.25">
      <c r="E591" s="6" t="s">
        <v>529</v>
      </c>
      <c r="F591" s="6">
        <v>463</v>
      </c>
      <c r="G591" s="6">
        <v>463</v>
      </c>
      <c r="H591" s="7" t="s">
        <v>582</v>
      </c>
      <c r="I591" s="6" t="s">
        <v>529</v>
      </c>
      <c r="O591" s="6">
        <v>14</v>
      </c>
      <c r="P591" s="13" t="str">
        <f t="shared" si="9"/>
        <v>CORDOBA</v>
      </c>
      <c r="Q591" s="6">
        <v>564</v>
      </c>
      <c r="R591" s="13" t="s">
        <v>5833</v>
      </c>
      <c r="Y591" t="str">
        <f>Tabla4[[#This Row],[Muni_Desc]]&amp;Tabla4[[#This Row],[Columna1]]</f>
        <v>COLONIA HERNANDARIASENTRE RIOS</v>
      </c>
      <c r="Z591">
        <v>2374</v>
      </c>
      <c r="AA591" t="s">
        <v>6331</v>
      </c>
      <c r="AB591">
        <v>6</v>
      </c>
      <c r="AC591" t="s">
        <v>1224</v>
      </c>
      <c r="AD591">
        <v>30</v>
      </c>
      <c r="AE591" t="s">
        <v>1194</v>
      </c>
      <c r="AN591">
        <v>14</v>
      </c>
      <c r="AO591">
        <v>63</v>
      </c>
      <c r="AP591">
        <v>2998</v>
      </c>
      <c r="AQ591" t="s">
        <v>2893</v>
      </c>
    </row>
    <row r="592" spans="5:43" x14ac:dyDescent="0.25">
      <c r="E592" s="6" t="s">
        <v>529</v>
      </c>
      <c r="F592" s="6">
        <v>463</v>
      </c>
      <c r="G592" s="6">
        <v>463111</v>
      </c>
      <c r="H592" s="7" t="s">
        <v>583</v>
      </c>
      <c r="I592" s="6" t="s">
        <v>529</v>
      </c>
      <c r="O592" s="6">
        <v>14</v>
      </c>
      <c r="P592" s="13" t="str">
        <f t="shared" si="9"/>
        <v>CORDOBA</v>
      </c>
      <c r="Q592" s="6">
        <v>565</v>
      </c>
      <c r="R592" s="13" t="s">
        <v>5834</v>
      </c>
      <c r="Y592" t="str">
        <f>Tabla4[[#This Row],[Muni_Desc]]&amp;Tabla4[[#This Row],[Columna1]]</f>
        <v>COLONIA LA ARGENTINAENTRE RIOS</v>
      </c>
      <c r="Z592">
        <v>2057</v>
      </c>
      <c r="AA592" t="s">
        <v>6171</v>
      </c>
      <c r="AB592">
        <v>6</v>
      </c>
      <c r="AC592" t="s">
        <v>1224</v>
      </c>
      <c r="AD592">
        <v>30</v>
      </c>
      <c r="AE592" t="s">
        <v>1194</v>
      </c>
      <c r="AN592">
        <v>14</v>
      </c>
      <c r="AO592">
        <v>154</v>
      </c>
      <c r="AP592">
        <v>3354</v>
      </c>
      <c r="AQ592" t="s">
        <v>3186</v>
      </c>
    </row>
    <row r="593" spans="5:43" x14ac:dyDescent="0.25">
      <c r="E593" s="6" t="s">
        <v>529</v>
      </c>
      <c r="F593" s="6">
        <v>463</v>
      </c>
      <c r="G593" s="6">
        <v>463112</v>
      </c>
      <c r="H593" s="7" t="s">
        <v>584</v>
      </c>
      <c r="I593" s="6" t="s">
        <v>529</v>
      </c>
      <c r="O593" s="6">
        <v>14</v>
      </c>
      <c r="P593" s="13" t="str">
        <f t="shared" si="9"/>
        <v>CORDOBA</v>
      </c>
      <c r="Q593" s="6">
        <v>566</v>
      </c>
      <c r="R593" s="13" t="s">
        <v>5835</v>
      </c>
      <c r="Y593" t="str">
        <f>Tabla4[[#This Row],[Muni_Desc]]&amp;Tabla4[[#This Row],[Columna1]]</f>
        <v>COLONIA LA GLORIAENTRE RIOS</v>
      </c>
      <c r="Z593">
        <v>2083</v>
      </c>
      <c r="AA593" t="s">
        <v>6188</v>
      </c>
      <c r="AB593">
        <v>6</v>
      </c>
      <c r="AC593" t="s">
        <v>1224</v>
      </c>
      <c r="AD593">
        <v>30</v>
      </c>
      <c r="AE593" t="s">
        <v>1194</v>
      </c>
      <c r="AN593">
        <v>78</v>
      </c>
      <c r="AO593">
        <v>21</v>
      </c>
      <c r="AP593">
        <v>8224</v>
      </c>
      <c r="AQ593" t="s">
        <v>4642</v>
      </c>
    </row>
    <row r="594" spans="5:43" ht="22.5" x14ac:dyDescent="0.25">
      <c r="E594" s="6" t="s">
        <v>529</v>
      </c>
      <c r="F594" s="6">
        <v>463</v>
      </c>
      <c r="G594" s="6">
        <v>463121</v>
      </c>
      <c r="H594" s="7" t="s">
        <v>585</v>
      </c>
      <c r="I594" s="6" t="s">
        <v>529</v>
      </c>
      <c r="O594" s="6">
        <v>14</v>
      </c>
      <c r="P594" s="13" t="str">
        <f t="shared" si="9"/>
        <v>CORDOBA</v>
      </c>
      <c r="Q594" s="6">
        <v>567</v>
      </c>
      <c r="R594" s="13" t="s">
        <v>5836</v>
      </c>
      <c r="Y594" t="str">
        <f>Tabla4[[#This Row],[Muni_Desc]]&amp;Tabla4[[#This Row],[Columna1]]</f>
        <v>COLONIA MEROUENTRE RIOS</v>
      </c>
      <c r="Z594">
        <v>2085</v>
      </c>
      <c r="AA594" t="s">
        <v>6189</v>
      </c>
      <c r="AB594">
        <v>6</v>
      </c>
      <c r="AC594" t="s">
        <v>1224</v>
      </c>
      <c r="AD594">
        <v>30</v>
      </c>
      <c r="AE594" t="s">
        <v>1194</v>
      </c>
      <c r="AN594">
        <v>38</v>
      </c>
      <c r="AO594">
        <v>70</v>
      </c>
      <c r="AP594">
        <v>5102</v>
      </c>
      <c r="AQ594" t="s">
        <v>3747</v>
      </c>
    </row>
    <row r="595" spans="5:43" ht="22.5" x14ac:dyDescent="0.25">
      <c r="E595" s="6" t="s">
        <v>529</v>
      </c>
      <c r="F595" s="6">
        <v>463</v>
      </c>
      <c r="G595" s="6">
        <v>463129</v>
      </c>
      <c r="H595" s="7" t="s">
        <v>586</v>
      </c>
      <c r="I595" s="6" t="s">
        <v>529</v>
      </c>
      <c r="O595" s="6">
        <v>14</v>
      </c>
      <c r="P595" s="13" t="str">
        <f t="shared" si="9"/>
        <v>CORDOBA</v>
      </c>
      <c r="Q595" s="6">
        <v>568</v>
      </c>
      <c r="R595" s="13" t="s">
        <v>5837</v>
      </c>
      <c r="Y595" t="str">
        <f>Tabla4[[#This Row],[Muni_Desc]]&amp;Tabla4[[#This Row],[Columna1]]</f>
        <v>COLONIA OFICIAL N° 13ENTRE RIOS</v>
      </c>
      <c r="Z595">
        <v>2086</v>
      </c>
      <c r="AA595" t="s">
        <v>6190</v>
      </c>
      <c r="AB595">
        <v>6</v>
      </c>
      <c r="AC595" t="s">
        <v>1224</v>
      </c>
      <c r="AD595">
        <v>30</v>
      </c>
      <c r="AE595" t="s">
        <v>1194</v>
      </c>
      <c r="AN595">
        <v>58</v>
      </c>
      <c r="AO595">
        <v>42</v>
      </c>
      <c r="AP595">
        <v>6736</v>
      </c>
      <c r="AQ595" t="s">
        <v>4202</v>
      </c>
    </row>
    <row r="596" spans="5:43" x14ac:dyDescent="0.25">
      <c r="E596" s="6" t="s">
        <v>529</v>
      </c>
      <c r="F596" s="6">
        <v>463</v>
      </c>
      <c r="G596" s="6">
        <v>463130</v>
      </c>
      <c r="H596" s="7" t="s">
        <v>587</v>
      </c>
      <c r="I596" s="6" t="s">
        <v>529</v>
      </c>
      <c r="O596" s="6">
        <v>14</v>
      </c>
      <c r="P596" s="13" t="str">
        <f t="shared" si="9"/>
        <v>CORDOBA</v>
      </c>
      <c r="Q596" s="6">
        <v>569</v>
      </c>
      <c r="R596" s="13" t="s">
        <v>5838</v>
      </c>
      <c r="Y596" t="str">
        <f>Tabla4[[#This Row],[Muni_Desc]]&amp;Tabla4[[#This Row],[Columna1]]</f>
        <v>COLONIA OFICIAL N° 3 Y 14ENTRE RIOS</v>
      </c>
      <c r="Z596">
        <v>2087</v>
      </c>
      <c r="AA596" t="s">
        <v>6191</v>
      </c>
      <c r="AB596">
        <v>6</v>
      </c>
      <c r="AC596" t="s">
        <v>1224</v>
      </c>
      <c r="AD596">
        <v>30</v>
      </c>
      <c r="AE596" t="s">
        <v>1194</v>
      </c>
      <c r="AN596">
        <v>62</v>
      </c>
      <c r="AO596">
        <v>70</v>
      </c>
      <c r="AP596">
        <v>7029</v>
      </c>
      <c r="AQ596" t="s">
        <v>4332</v>
      </c>
    </row>
    <row r="597" spans="5:43" x14ac:dyDescent="0.25">
      <c r="E597" s="6" t="s">
        <v>529</v>
      </c>
      <c r="F597" s="6">
        <v>463</v>
      </c>
      <c r="G597" s="6">
        <v>463140</v>
      </c>
      <c r="H597" s="7" t="s">
        <v>588</v>
      </c>
      <c r="I597" s="6" t="s">
        <v>529</v>
      </c>
      <c r="O597" s="6">
        <v>14</v>
      </c>
      <c r="P597" s="13" t="str">
        <f t="shared" si="9"/>
        <v>CORDOBA</v>
      </c>
      <c r="Q597" s="6">
        <v>2079</v>
      </c>
      <c r="R597" s="13" t="s">
        <v>5870</v>
      </c>
      <c r="Y597" t="str">
        <f>Tabla4[[#This Row],[Muni_Desc]]&amp;Tabla4[[#This Row],[Columna1]]</f>
        <v>COLONIA OFICIAL N° 5ENTRE RIOS</v>
      </c>
      <c r="Z597">
        <v>2027</v>
      </c>
      <c r="AA597" t="s">
        <v>6145</v>
      </c>
      <c r="AB597">
        <v>6</v>
      </c>
      <c r="AC597" t="s">
        <v>1224</v>
      </c>
      <c r="AD597">
        <v>30</v>
      </c>
      <c r="AE597" t="s">
        <v>1194</v>
      </c>
      <c r="AN597">
        <v>26</v>
      </c>
      <c r="AO597">
        <v>21</v>
      </c>
      <c r="AP597">
        <v>9840</v>
      </c>
      <c r="AQ597" t="s">
        <v>3413</v>
      </c>
    </row>
    <row r="598" spans="5:43" x14ac:dyDescent="0.25">
      <c r="E598" s="6" t="s">
        <v>529</v>
      </c>
      <c r="F598" s="6">
        <v>463</v>
      </c>
      <c r="G598" s="6">
        <v>463151</v>
      </c>
      <c r="H598" s="7" t="s">
        <v>589</v>
      </c>
      <c r="I598" s="6" t="s">
        <v>529</v>
      </c>
      <c r="O598" s="6">
        <v>14</v>
      </c>
      <c r="P598" s="13" t="str">
        <f t="shared" si="9"/>
        <v>CORDOBA</v>
      </c>
      <c r="Q598" s="6">
        <v>570</v>
      </c>
      <c r="R598" s="13" t="s">
        <v>5839</v>
      </c>
      <c r="Y598" t="str">
        <f>Tabla4[[#This Row],[Muni_Desc]]&amp;Tabla4[[#This Row],[Columna1]]</f>
        <v>COLONIA REFINOENTRE RIOS</v>
      </c>
      <c r="Z598">
        <v>2088</v>
      </c>
      <c r="AA598" t="s">
        <v>6192</v>
      </c>
      <c r="AB598">
        <v>6</v>
      </c>
      <c r="AC598" t="s">
        <v>1224</v>
      </c>
      <c r="AD598">
        <v>30</v>
      </c>
      <c r="AE598" t="s">
        <v>1194</v>
      </c>
      <c r="AN598">
        <v>66</v>
      </c>
      <c r="AO598">
        <v>63</v>
      </c>
      <c r="AP598">
        <v>7288</v>
      </c>
      <c r="AQ598" t="s">
        <v>4396</v>
      </c>
    </row>
    <row r="599" spans="5:43" x14ac:dyDescent="0.25">
      <c r="E599" s="6" t="s">
        <v>529</v>
      </c>
      <c r="F599" s="6">
        <v>463</v>
      </c>
      <c r="G599" s="6">
        <v>463152</v>
      </c>
      <c r="H599" s="7" t="s">
        <v>590</v>
      </c>
      <c r="I599" s="6" t="s">
        <v>529</v>
      </c>
      <c r="O599" s="6">
        <v>14</v>
      </c>
      <c r="P599" s="13" t="str">
        <f t="shared" si="9"/>
        <v>CORDOBA</v>
      </c>
      <c r="Q599" s="6">
        <v>571</v>
      </c>
      <c r="R599" s="13" t="s">
        <v>5840</v>
      </c>
      <c r="Y599" t="str">
        <f>Tabla4[[#This Row],[Muni_Desc]]&amp;Tabla4[[#This Row],[Columna1]]</f>
        <v>COLONIA TUMAENTRE RIOS</v>
      </c>
      <c r="Z599">
        <v>2090</v>
      </c>
      <c r="AA599" t="s">
        <v>6193</v>
      </c>
      <c r="AB599">
        <v>6</v>
      </c>
      <c r="AC599" t="s">
        <v>1224</v>
      </c>
      <c r="AD599">
        <v>30</v>
      </c>
      <c r="AE599" t="s">
        <v>1194</v>
      </c>
      <c r="AN599">
        <v>58</v>
      </c>
      <c r="AO599">
        <v>42</v>
      </c>
      <c r="AP599">
        <v>9841</v>
      </c>
      <c r="AQ599" t="s">
        <v>4212</v>
      </c>
    </row>
    <row r="600" spans="5:43" x14ac:dyDescent="0.25">
      <c r="E600" s="6" t="s">
        <v>529</v>
      </c>
      <c r="F600" s="6">
        <v>463</v>
      </c>
      <c r="G600" s="6">
        <v>463153</v>
      </c>
      <c r="H600" s="7" t="s">
        <v>591</v>
      </c>
      <c r="I600" s="6" t="s">
        <v>529</v>
      </c>
      <c r="O600" s="6">
        <v>14</v>
      </c>
      <c r="P600" s="13" t="str">
        <f t="shared" si="9"/>
        <v>CORDOBA</v>
      </c>
      <c r="Q600" s="6">
        <v>572</v>
      </c>
      <c r="R600" s="13" t="s">
        <v>5841</v>
      </c>
      <c r="Y600" t="str">
        <f>Tabla4[[#This Row],[Muni_Desc]]&amp;Tabla4[[#This Row],[Columna1]]</f>
        <v>COLONIA VIRAROENTRE RIOS</v>
      </c>
      <c r="Z600">
        <v>2091</v>
      </c>
      <c r="AA600" t="s">
        <v>6194</v>
      </c>
      <c r="AB600">
        <v>6</v>
      </c>
      <c r="AC600" t="s">
        <v>1224</v>
      </c>
      <c r="AD600">
        <v>30</v>
      </c>
      <c r="AE600" t="s">
        <v>1194</v>
      </c>
      <c r="AN600">
        <v>94</v>
      </c>
      <c r="AO600">
        <v>7</v>
      </c>
      <c r="AP600">
        <v>9504</v>
      </c>
      <c r="AQ600" t="s">
        <v>4212</v>
      </c>
    </row>
    <row r="601" spans="5:43" ht="22.5" x14ac:dyDescent="0.25">
      <c r="E601" s="6" t="s">
        <v>529</v>
      </c>
      <c r="F601" s="6">
        <v>463</v>
      </c>
      <c r="G601" s="6">
        <v>463154</v>
      </c>
      <c r="H601" s="7" t="s">
        <v>592</v>
      </c>
      <c r="I601" s="6" t="s">
        <v>529</v>
      </c>
      <c r="O601" s="6">
        <v>14</v>
      </c>
      <c r="P601" s="13" t="str">
        <f t="shared" si="9"/>
        <v>CORDOBA</v>
      </c>
      <c r="Q601" s="6">
        <v>573</v>
      </c>
      <c r="R601" s="13" t="s">
        <v>5842</v>
      </c>
      <c r="Y601" t="str">
        <f>Tabla4[[#This Row],[Muni_Desc]]&amp;Tabla4[[#This Row],[Columna1]]</f>
        <v>CONCEPCION DEL URUGUAYENTRE RIOS</v>
      </c>
      <c r="Z601">
        <v>811</v>
      </c>
      <c r="AA601" t="s">
        <v>6087</v>
      </c>
      <c r="AB601">
        <v>6</v>
      </c>
      <c r="AC601" t="s">
        <v>1224</v>
      </c>
      <c r="AD601">
        <v>30</v>
      </c>
      <c r="AE601" t="s">
        <v>1194</v>
      </c>
      <c r="AN601">
        <v>6</v>
      </c>
      <c r="AO601">
        <v>126</v>
      </c>
      <c r="AP601">
        <v>9842</v>
      </c>
      <c r="AQ601" t="s">
        <v>1271</v>
      </c>
    </row>
    <row r="602" spans="5:43" x14ac:dyDescent="0.25">
      <c r="E602" s="6" t="s">
        <v>529</v>
      </c>
      <c r="F602" s="6">
        <v>463</v>
      </c>
      <c r="G602" s="6">
        <v>463159</v>
      </c>
      <c r="H602" s="7" t="s">
        <v>593</v>
      </c>
      <c r="I602" s="6" t="s">
        <v>529</v>
      </c>
      <c r="O602" s="6">
        <v>14</v>
      </c>
      <c r="P602" s="13" t="str">
        <f t="shared" si="9"/>
        <v>CORDOBA</v>
      </c>
      <c r="Q602" s="6">
        <v>574</v>
      </c>
      <c r="R602" s="13" t="s">
        <v>5843</v>
      </c>
      <c r="Y602" t="str">
        <f>Tabla4[[#This Row],[Muni_Desc]]&amp;Tabla4[[#This Row],[Columna1]]</f>
        <v>CONCORDIAENTRE RIOS</v>
      </c>
      <c r="Z602">
        <v>812</v>
      </c>
      <c r="AA602" t="s">
        <v>6088</v>
      </c>
      <c r="AB602">
        <v>6</v>
      </c>
      <c r="AC602" t="s">
        <v>1224</v>
      </c>
      <c r="AD602">
        <v>30</v>
      </c>
      <c r="AE602" t="s">
        <v>1194</v>
      </c>
      <c r="AN602">
        <v>46</v>
      </c>
      <c r="AO602">
        <v>49</v>
      </c>
      <c r="AP602">
        <v>5567</v>
      </c>
      <c r="AQ602" t="s">
        <v>3901</v>
      </c>
    </row>
    <row r="603" spans="5:43" ht="22.5" x14ac:dyDescent="0.25">
      <c r="E603" s="6" t="s">
        <v>529</v>
      </c>
      <c r="F603" s="6">
        <v>463</v>
      </c>
      <c r="G603" s="6">
        <v>463160</v>
      </c>
      <c r="H603" s="7" t="s">
        <v>594</v>
      </c>
      <c r="I603" s="6" t="s">
        <v>529</v>
      </c>
      <c r="O603" s="6">
        <v>14</v>
      </c>
      <c r="P603" s="13" t="str">
        <f t="shared" si="9"/>
        <v>CORDOBA</v>
      </c>
      <c r="Q603" s="6">
        <v>575</v>
      </c>
      <c r="R603" s="13" t="s">
        <v>5844</v>
      </c>
      <c r="Y603" t="str">
        <f>Tabla4[[#This Row],[Muni_Desc]]&amp;Tabla4[[#This Row],[Columna1]]</f>
        <v>CONSCRIPTO BERNARDIENTRE RIOS</v>
      </c>
      <c r="Z603">
        <v>813</v>
      </c>
      <c r="AA603" t="s">
        <v>6089</v>
      </c>
      <c r="AB603">
        <v>6</v>
      </c>
      <c r="AC603" t="s">
        <v>1224</v>
      </c>
      <c r="AD603">
        <v>30</v>
      </c>
      <c r="AE603" t="s">
        <v>1194</v>
      </c>
      <c r="AN603">
        <v>66</v>
      </c>
      <c r="AO603">
        <v>63</v>
      </c>
      <c r="AP603">
        <v>7289</v>
      </c>
      <c r="AQ603" t="s">
        <v>4397</v>
      </c>
    </row>
    <row r="604" spans="5:43" x14ac:dyDescent="0.25">
      <c r="E604" s="6" t="s">
        <v>529</v>
      </c>
      <c r="F604" s="6">
        <v>463</v>
      </c>
      <c r="G604" s="6">
        <v>463170</v>
      </c>
      <c r="H604" s="7" t="s">
        <v>595</v>
      </c>
      <c r="I604" s="6" t="s">
        <v>529</v>
      </c>
      <c r="O604" s="6">
        <v>14</v>
      </c>
      <c r="P604" s="13" t="str">
        <f t="shared" si="9"/>
        <v>CORDOBA</v>
      </c>
      <c r="Q604" s="6">
        <v>576</v>
      </c>
      <c r="R604" s="13" t="s">
        <v>5845</v>
      </c>
      <c r="Y604" t="str">
        <f>Tabla4[[#This Row],[Muni_Desc]]&amp;Tabla4[[#This Row],[Columna1]]</f>
        <v>COSTA GRANDEENTRE RIOS</v>
      </c>
      <c r="Z604">
        <v>2095</v>
      </c>
      <c r="AA604" t="s">
        <v>6195</v>
      </c>
      <c r="AB604">
        <v>6</v>
      </c>
      <c r="AC604" t="s">
        <v>1224</v>
      </c>
      <c r="AD604">
        <v>30</v>
      </c>
      <c r="AE604" t="s">
        <v>1194</v>
      </c>
      <c r="AN604">
        <v>70</v>
      </c>
      <c r="AO604">
        <v>7</v>
      </c>
      <c r="AP604">
        <v>7604</v>
      </c>
      <c r="AQ604" t="s">
        <v>4471</v>
      </c>
    </row>
    <row r="605" spans="5:43" x14ac:dyDescent="0.25">
      <c r="E605" s="6" t="s">
        <v>529</v>
      </c>
      <c r="F605" s="6">
        <v>463</v>
      </c>
      <c r="G605" s="6">
        <v>463180</v>
      </c>
      <c r="H605" s="7" t="s">
        <v>596</v>
      </c>
      <c r="I605" s="6" t="s">
        <v>529</v>
      </c>
      <c r="O605" s="6">
        <v>14</v>
      </c>
      <c r="P605" s="13" t="str">
        <f t="shared" si="9"/>
        <v>CORDOBA</v>
      </c>
      <c r="Q605" s="6">
        <v>577</v>
      </c>
      <c r="R605" s="13" t="s">
        <v>5846</v>
      </c>
      <c r="Y605" t="str">
        <f>Tabla4[[#This Row],[Muni_Desc]]&amp;Tabla4[[#This Row],[Columna1]]</f>
        <v>COSTA SAN ANTONIOENTRE RIOS</v>
      </c>
      <c r="Z605">
        <v>2096</v>
      </c>
      <c r="AA605" t="s">
        <v>6196</v>
      </c>
      <c r="AB605">
        <v>6</v>
      </c>
      <c r="AC605" t="s">
        <v>1224</v>
      </c>
      <c r="AD605">
        <v>30</v>
      </c>
      <c r="AE605" t="s">
        <v>1194</v>
      </c>
      <c r="AN605">
        <v>82</v>
      </c>
      <c r="AO605">
        <v>63</v>
      </c>
      <c r="AP605">
        <v>8593</v>
      </c>
      <c r="AQ605" t="s">
        <v>4819</v>
      </c>
    </row>
    <row r="606" spans="5:43" x14ac:dyDescent="0.25">
      <c r="E606" s="6" t="s">
        <v>529</v>
      </c>
      <c r="F606" s="6">
        <v>463</v>
      </c>
      <c r="G606" s="6">
        <v>463191</v>
      </c>
      <c r="H606" s="7" t="s">
        <v>597</v>
      </c>
      <c r="I606" s="6" t="s">
        <v>529</v>
      </c>
      <c r="O606" s="6">
        <v>14</v>
      </c>
      <c r="P606" s="13" t="str">
        <f t="shared" si="9"/>
        <v>CORDOBA</v>
      </c>
      <c r="Q606" s="6">
        <v>578</v>
      </c>
      <c r="R606" s="13" t="s">
        <v>5847</v>
      </c>
      <c r="Y606" t="str">
        <f>Tabla4[[#This Row],[Muni_Desc]]&amp;Tabla4[[#This Row],[Columna1]]</f>
        <v>COSTA URUGUAY NORTEENTRE RIOS</v>
      </c>
      <c r="Z606">
        <v>2097</v>
      </c>
      <c r="AA606" t="s">
        <v>6197</v>
      </c>
      <c r="AB606">
        <v>6</v>
      </c>
      <c r="AC606" t="s">
        <v>1224</v>
      </c>
      <c r="AD606">
        <v>30</v>
      </c>
      <c r="AE606" t="s">
        <v>1194</v>
      </c>
      <c r="AN606">
        <v>6</v>
      </c>
      <c r="AO606">
        <v>385</v>
      </c>
      <c r="AP606">
        <v>1184</v>
      </c>
      <c r="AQ606" t="s">
        <v>2050</v>
      </c>
    </row>
    <row r="607" spans="5:43" ht="22.5" x14ac:dyDescent="0.25">
      <c r="E607" s="6" t="s">
        <v>529</v>
      </c>
      <c r="F607" s="6">
        <v>463</v>
      </c>
      <c r="G607" s="6">
        <v>463199</v>
      </c>
      <c r="H607" s="7" t="s">
        <v>598</v>
      </c>
      <c r="I607" s="6" t="s">
        <v>529</v>
      </c>
      <c r="O607" s="6">
        <v>14</v>
      </c>
      <c r="P607" s="13" t="str">
        <f t="shared" si="9"/>
        <v>CORDOBA</v>
      </c>
      <c r="Q607" s="6">
        <v>579</v>
      </c>
      <c r="R607" s="13" t="s">
        <v>5848</v>
      </c>
      <c r="Y607" t="str">
        <f>Tabla4[[#This Row],[Muni_Desc]]&amp;Tabla4[[#This Row],[Columna1]]</f>
        <v>COSTA URUGUAY SURENTRE RIOS</v>
      </c>
      <c r="Z607">
        <v>2098</v>
      </c>
      <c r="AA607" t="s">
        <v>6198</v>
      </c>
      <c r="AB607">
        <v>6</v>
      </c>
      <c r="AC607" t="s">
        <v>1224</v>
      </c>
      <c r="AD607">
        <v>30</v>
      </c>
      <c r="AE607" t="s">
        <v>1194</v>
      </c>
      <c r="AN607">
        <v>66</v>
      </c>
      <c r="AO607">
        <v>63</v>
      </c>
      <c r="AP607">
        <v>7290</v>
      </c>
      <c r="AQ607" t="s">
        <v>4398</v>
      </c>
    </row>
    <row r="608" spans="5:43" x14ac:dyDescent="0.25">
      <c r="E608" s="6" t="s">
        <v>529</v>
      </c>
      <c r="F608" s="6">
        <v>463</v>
      </c>
      <c r="G608" s="6">
        <v>463211</v>
      </c>
      <c r="H608" s="7" t="s">
        <v>599</v>
      </c>
      <c r="I608" s="6" t="s">
        <v>529</v>
      </c>
      <c r="O608" s="6">
        <v>14</v>
      </c>
      <c r="P608" s="13" t="str">
        <f t="shared" si="9"/>
        <v>CORDOBA</v>
      </c>
      <c r="Q608" s="6">
        <v>580</v>
      </c>
      <c r="R608" s="13" t="s">
        <v>5849</v>
      </c>
      <c r="Y608" t="str">
        <f>Tabla4[[#This Row],[Muni_Desc]]&amp;Tabla4[[#This Row],[Columna1]]</f>
        <v>CRESPOENTRE RIOS</v>
      </c>
      <c r="Z608">
        <v>814</v>
      </c>
      <c r="AA608" t="s">
        <v>6090</v>
      </c>
      <c r="AB608">
        <v>6</v>
      </c>
      <c r="AC608" t="s">
        <v>1224</v>
      </c>
      <c r="AD608">
        <v>30</v>
      </c>
      <c r="AE608" t="s">
        <v>1194</v>
      </c>
      <c r="AN608">
        <v>86</v>
      </c>
      <c r="AO608">
        <v>14</v>
      </c>
      <c r="AP608">
        <v>9113</v>
      </c>
      <c r="AQ608" t="s">
        <v>5031</v>
      </c>
    </row>
    <row r="609" spans="5:43" x14ac:dyDescent="0.25">
      <c r="E609" s="6" t="s">
        <v>529</v>
      </c>
      <c r="F609" s="6">
        <v>463</v>
      </c>
      <c r="G609" s="6">
        <v>463212</v>
      </c>
      <c r="H609" s="7" t="s">
        <v>600</v>
      </c>
      <c r="I609" s="6" t="s">
        <v>529</v>
      </c>
      <c r="O609" s="6">
        <v>14</v>
      </c>
      <c r="P609" s="13" t="str">
        <f t="shared" si="9"/>
        <v>CORDOBA</v>
      </c>
      <c r="Q609" s="6">
        <v>581</v>
      </c>
      <c r="R609" s="13" t="s">
        <v>5850</v>
      </c>
      <c r="Y609" t="str">
        <f>Tabla4[[#This Row],[Muni_Desc]]&amp;Tabla4[[#This Row],[Columna1]]</f>
        <v>CRUCESITAS OCTAVAENTRE RIOS</v>
      </c>
      <c r="Z609">
        <v>2104</v>
      </c>
      <c r="AA609" t="s">
        <v>6201</v>
      </c>
      <c r="AB609">
        <v>6</v>
      </c>
      <c r="AC609" t="s">
        <v>1224</v>
      </c>
      <c r="AD609">
        <v>30</v>
      </c>
      <c r="AE609" t="s">
        <v>1194</v>
      </c>
      <c r="AN609">
        <v>54</v>
      </c>
      <c r="AO609">
        <v>14</v>
      </c>
      <c r="AP609">
        <v>6416</v>
      </c>
      <c r="AQ609" t="s">
        <v>4111</v>
      </c>
    </row>
    <row r="610" spans="5:43" ht="22.5" x14ac:dyDescent="0.25">
      <c r="E610" s="6" t="s">
        <v>529</v>
      </c>
      <c r="F610" s="6">
        <v>463</v>
      </c>
      <c r="G610" s="6">
        <v>463219</v>
      </c>
      <c r="H610" s="7" t="s">
        <v>601</v>
      </c>
      <c r="I610" s="6" t="s">
        <v>529</v>
      </c>
      <c r="O610" s="6">
        <v>14</v>
      </c>
      <c r="P610" s="13" t="str">
        <f t="shared" si="9"/>
        <v>CORDOBA</v>
      </c>
      <c r="Q610" s="6">
        <v>582</v>
      </c>
      <c r="R610" s="13" t="s">
        <v>5851</v>
      </c>
      <c r="Y610" t="str">
        <f>Tabla4[[#This Row],[Muni_Desc]]&amp;Tabla4[[#This Row],[Columna1]]</f>
        <v>CRUCESITAS SEPTIMAENTRE RIOS</v>
      </c>
      <c r="Z610">
        <v>2103</v>
      </c>
      <c r="AA610" t="s">
        <v>6200</v>
      </c>
      <c r="AB610">
        <v>6</v>
      </c>
      <c r="AC610" t="s">
        <v>1224</v>
      </c>
      <c r="AD610">
        <v>30</v>
      </c>
      <c r="AE610" t="s">
        <v>1194</v>
      </c>
      <c r="AN610">
        <v>22</v>
      </c>
      <c r="AO610">
        <v>70</v>
      </c>
      <c r="AP610">
        <v>4082</v>
      </c>
      <c r="AQ610" t="s">
        <v>3343</v>
      </c>
    </row>
    <row r="611" spans="5:43" ht="22.5" x14ac:dyDescent="0.25">
      <c r="E611" s="6" t="s">
        <v>529</v>
      </c>
      <c r="F611" s="6">
        <v>463</v>
      </c>
      <c r="G611" s="6">
        <v>463220</v>
      </c>
      <c r="H611" s="7" t="s">
        <v>602</v>
      </c>
      <c r="I611" s="6" t="s">
        <v>529</v>
      </c>
      <c r="O611" s="6">
        <v>14</v>
      </c>
      <c r="P611" s="13" t="str">
        <f t="shared" si="9"/>
        <v>CORDOBA</v>
      </c>
      <c r="Q611" s="6">
        <v>583</v>
      </c>
      <c r="R611" s="13" t="s">
        <v>5852</v>
      </c>
      <c r="Y611" t="str">
        <f>Tabla4[[#This Row],[Muni_Desc]]&amp;Tabla4[[#This Row],[Columna1]]</f>
        <v>CRUCESITAS TERCERAENTRE RIOS</v>
      </c>
      <c r="Z611">
        <v>2102</v>
      </c>
      <c r="AA611" t="s">
        <v>6199</v>
      </c>
      <c r="AB611">
        <v>6</v>
      </c>
      <c r="AC611" t="s">
        <v>1224</v>
      </c>
      <c r="AD611">
        <v>30</v>
      </c>
      <c r="AE611" t="s">
        <v>1194</v>
      </c>
      <c r="AN611">
        <v>50</v>
      </c>
      <c r="AO611">
        <v>119</v>
      </c>
      <c r="AP611">
        <v>6005</v>
      </c>
      <c r="AQ611" t="s">
        <v>4095</v>
      </c>
    </row>
    <row r="612" spans="5:43" x14ac:dyDescent="0.25">
      <c r="E612" s="6" t="s">
        <v>529</v>
      </c>
      <c r="F612" s="6">
        <v>463</v>
      </c>
      <c r="G612" s="6">
        <v>463300</v>
      </c>
      <c r="H612" s="7" t="s">
        <v>603</v>
      </c>
      <c r="I612" s="6" t="s">
        <v>529</v>
      </c>
      <c r="O612" s="6">
        <v>14</v>
      </c>
      <c r="P612" s="13" t="str">
        <f t="shared" si="9"/>
        <v>CORDOBA</v>
      </c>
      <c r="Q612" s="6">
        <v>584</v>
      </c>
      <c r="R612" s="13" t="s">
        <v>5853</v>
      </c>
      <c r="Y612" t="str">
        <f>Tabla4[[#This Row],[Muni_Desc]]&amp;Tabla4[[#This Row],[Columna1]]</f>
        <v>CUCHILLA REDONDAENTRE RIOS</v>
      </c>
      <c r="Z612">
        <v>2106</v>
      </c>
      <c r="AA612" t="s">
        <v>6202</v>
      </c>
      <c r="AB612">
        <v>6</v>
      </c>
      <c r="AC612" t="s">
        <v>1224</v>
      </c>
      <c r="AD612">
        <v>30</v>
      </c>
      <c r="AE612" t="s">
        <v>1194</v>
      </c>
      <c r="AN612">
        <v>66</v>
      </c>
      <c r="AO612">
        <v>161</v>
      </c>
      <c r="AP612">
        <v>7432</v>
      </c>
      <c r="AQ612" t="s">
        <v>4464</v>
      </c>
    </row>
    <row r="613" spans="5:43" x14ac:dyDescent="0.25">
      <c r="E613" s="6" t="s">
        <v>529</v>
      </c>
      <c r="F613" s="6">
        <v>464</v>
      </c>
      <c r="G613" s="6">
        <v>464</v>
      </c>
      <c r="H613" s="7" t="s">
        <v>604</v>
      </c>
      <c r="I613" s="6" t="s">
        <v>529</v>
      </c>
      <c r="O613" s="6">
        <v>14</v>
      </c>
      <c r="P613" s="13" t="str">
        <f t="shared" si="9"/>
        <v>CORDOBA</v>
      </c>
      <c r="Q613" s="6">
        <v>585</v>
      </c>
      <c r="R613" s="13" t="s">
        <v>5854</v>
      </c>
      <c r="Y613" t="str">
        <f>Tabla4[[#This Row],[Muni_Desc]]&amp;Tabla4[[#This Row],[Columna1]]</f>
        <v>CURTIEMBREENTRE RIOS</v>
      </c>
      <c r="Z613">
        <v>2107</v>
      </c>
      <c r="AA613" t="s">
        <v>6203</v>
      </c>
      <c r="AB613">
        <v>6</v>
      </c>
      <c r="AC613" t="s">
        <v>1224</v>
      </c>
      <c r="AD613">
        <v>30</v>
      </c>
      <c r="AE613" t="s">
        <v>1194</v>
      </c>
      <c r="AN613">
        <v>54</v>
      </c>
      <c r="AO613">
        <v>91</v>
      </c>
      <c r="AP613">
        <v>6533</v>
      </c>
      <c r="AQ613" t="s">
        <v>4166</v>
      </c>
    </row>
    <row r="614" spans="5:43" x14ac:dyDescent="0.25">
      <c r="E614" s="6" t="s">
        <v>529</v>
      </c>
      <c r="F614" s="6">
        <v>464</v>
      </c>
      <c r="G614" s="6">
        <v>464111</v>
      </c>
      <c r="H614" s="7" t="s">
        <v>605</v>
      </c>
      <c r="I614" s="6" t="s">
        <v>529</v>
      </c>
      <c r="O614" s="6">
        <v>14</v>
      </c>
      <c r="P614" s="13" t="str">
        <f t="shared" si="9"/>
        <v>CORDOBA</v>
      </c>
      <c r="Q614" s="6">
        <v>586</v>
      </c>
      <c r="R614" s="13" t="s">
        <v>5855</v>
      </c>
      <c r="Y614" t="str">
        <f>Tabla4[[#This Row],[Muni_Desc]]&amp;Tabla4[[#This Row],[Columna1]]</f>
        <v>DEPTO. 6 COSTA DE NOGOYAENTRE RIOS</v>
      </c>
      <c r="Z614">
        <v>2113</v>
      </c>
      <c r="AA614" t="s">
        <v>6206</v>
      </c>
      <c r="AB614">
        <v>6</v>
      </c>
      <c r="AC614" t="s">
        <v>1224</v>
      </c>
      <c r="AD614">
        <v>30</v>
      </c>
      <c r="AE614" t="s">
        <v>1194</v>
      </c>
      <c r="AN614">
        <v>66</v>
      </c>
      <c r="AO614">
        <v>49</v>
      </c>
      <c r="AP614">
        <v>7279</v>
      </c>
      <c r="AQ614" t="s">
        <v>4391</v>
      </c>
    </row>
    <row r="615" spans="5:43" ht="22.5" x14ac:dyDescent="0.25">
      <c r="E615" s="6" t="s">
        <v>529</v>
      </c>
      <c r="F615" s="6">
        <v>464</v>
      </c>
      <c r="G615" s="6">
        <v>464112</v>
      </c>
      <c r="H615" s="7" t="s">
        <v>606</v>
      </c>
      <c r="I615" s="6" t="s">
        <v>529</v>
      </c>
      <c r="O615" s="6">
        <v>14</v>
      </c>
      <c r="P615" s="13" t="str">
        <f t="shared" si="9"/>
        <v>CORDOBA</v>
      </c>
      <c r="Q615" s="6">
        <v>587</v>
      </c>
      <c r="R615" s="13" t="s">
        <v>5856</v>
      </c>
      <c r="Y615" t="str">
        <f>Tabla4[[#This Row],[Muni_Desc]]&amp;Tabla4[[#This Row],[Columna1]]</f>
        <v>DIAMANTEENTRE RIOS</v>
      </c>
      <c r="Z615">
        <v>815</v>
      </c>
      <c r="AA615" t="s">
        <v>6091</v>
      </c>
      <c r="AB615">
        <v>6</v>
      </c>
      <c r="AC615" t="s">
        <v>1224</v>
      </c>
      <c r="AD615">
        <v>30</v>
      </c>
      <c r="AE615" t="s">
        <v>1194</v>
      </c>
      <c r="AN615">
        <v>54</v>
      </c>
      <c r="AO615">
        <v>91</v>
      </c>
      <c r="AP615">
        <v>6534</v>
      </c>
      <c r="AQ615" t="s">
        <v>4167</v>
      </c>
    </row>
    <row r="616" spans="5:43" ht="22.5" x14ac:dyDescent="0.25">
      <c r="E616" s="6" t="s">
        <v>529</v>
      </c>
      <c r="F616" s="6">
        <v>464</v>
      </c>
      <c r="G616" s="6">
        <v>464113</v>
      </c>
      <c r="H616" s="7" t="s">
        <v>607</v>
      </c>
      <c r="I616" s="6" t="s">
        <v>529</v>
      </c>
      <c r="O616" s="6">
        <v>14</v>
      </c>
      <c r="P616" s="13" t="str">
        <f t="shared" si="9"/>
        <v>CORDOBA</v>
      </c>
      <c r="Q616" s="6">
        <v>588</v>
      </c>
      <c r="R616" s="13" t="s">
        <v>5857</v>
      </c>
      <c r="Y616" t="str">
        <f>Tabla4[[#This Row],[Muni_Desc]]&amp;Tabla4[[#This Row],[Columna1]]</f>
        <v>DISTRITO CHIQUEROSENTRE RIOS</v>
      </c>
      <c r="Z616">
        <v>2115</v>
      </c>
      <c r="AA616" t="s">
        <v>6208</v>
      </c>
      <c r="AB616">
        <v>6</v>
      </c>
      <c r="AC616" t="s">
        <v>1224</v>
      </c>
      <c r="AD616">
        <v>30</v>
      </c>
      <c r="AE616" t="s">
        <v>1194</v>
      </c>
      <c r="AN616">
        <v>30</v>
      </c>
      <c r="AO616">
        <v>21</v>
      </c>
      <c r="AP616">
        <v>4542</v>
      </c>
      <c r="AQ616" t="s">
        <v>3506</v>
      </c>
    </row>
    <row r="617" spans="5:43" x14ac:dyDescent="0.25">
      <c r="E617" s="6" t="s">
        <v>529</v>
      </c>
      <c r="F617" s="6">
        <v>464</v>
      </c>
      <c r="G617" s="6">
        <v>464114</v>
      </c>
      <c r="H617" s="7" t="s">
        <v>608</v>
      </c>
      <c r="I617" s="6" t="s">
        <v>529</v>
      </c>
      <c r="O617" s="6">
        <v>14</v>
      </c>
      <c r="P617" s="13" t="str">
        <f t="shared" si="9"/>
        <v>CORDOBA</v>
      </c>
      <c r="Q617" s="6">
        <v>2367</v>
      </c>
      <c r="R617" s="13" t="s">
        <v>5881</v>
      </c>
      <c r="Y617" t="str">
        <f>Tabla4[[#This Row],[Muni_Desc]]&amp;Tabla4[[#This Row],[Columna1]]</f>
        <v>DISTRITO CUARTOENTRE RIOS</v>
      </c>
      <c r="Z617">
        <v>2112</v>
      </c>
      <c r="AA617" t="s">
        <v>6205</v>
      </c>
      <c r="AB617">
        <v>6</v>
      </c>
      <c r="AC617" t="s">
        <v>1224</v>
      </c>
      <c r="AD617">
        <v>30</v>
      </c>
      <c r="AE617" t="s">
        <v>1194</v>
      </c>
      <c r="AN617">
        <v>14</v>
      </c>
      <c r="AO617">
        <v>182</v>
      </c>
      <c r="AP617">
        <v>3415</v>
      </c>
      <c r="AQ617" t="s">
        <v>3224</v>
      </c>
    </row>
    <row r="618" spans="5:43" x14ac:dyDescent="0.25">
      <c r="E618" s="6" t="s">
        <v>529</v>
      </c>
      <c r="F618" s="6">
        <v>464</v>
      </c>
      <c r="G618" s="6">
        <v>464119</v>
      </c>
      <c r="H618" s="7" t="s">
        <v>609</v>
      </c>
      <c r="I618" s="6" t="s">
        <v>529</v>
      </c>
      <c r="O618" s="6">
        <v>14</v>
      </c>
      <c r="P618" s="13" t="str">
        <f t="shared" si="9"/>
        <v>CORDOBA</v>
      </c>
      <c r="Q618" s="6">
        <v>589</v>
      </c>
      <c r="R618" s="13" t="s">
        <v>5858</v>
      </c>
      <c r="Y618" t="str">
        <f>Tabla4[[#This Row],[Muni_Desc]]&amp;Tabla4[[#This Row],[Columna1]]</f>
        <v>DISTRITO DIEGO LOPEZENTRE RIOS</v>
      </c>
      <c r="Z618">
        <v>2116</v>
      </c>
      <c r="AA618" t="s">
        <v>6209</v>
      </c>
      <c r="AB618">
        <v>6</v>
      </c>
      <c r="AC618" t="s">
        <v>1224</v>
      </c>
      <c r="AD618">
        <v>30</v>
      </c>
      <c r="AE618" t="s">
        <v>1194</v>
      </c>
      <c r="AN618">
        <v>74</v>
      </c>
      <c r="AO618">
        <v>7</v>
      </c>
      <c r="AP618">
        <v>7904</v>
      </c>
      <c r="AQ618" t="s">
        <v>1563</v>
      </c>
    </row>
    <row r="619" spans="5:43" x14ac:dyDescent="0.25">
      <c r="E619" s="6" t="s">
        <v>529</v>
      </c>
      <c r="F619" s="6">
        <v>464</v>
      </c>
      <c r="G619" s="6">
        <v>464121</v>
      </c>
      <c r="H619" s="7" t="s">
        <v>610</v>
      </c>
      <c r="I619" s="6" t="s">
        <v>529</v>
      </c>
      <c r="O619" s="6">
        <v>14</v>
      </c>
      <c r="P619" s="13" t="str">
        <f t="shared" si="9"/>
        <v>CORDOBA</v>
      </c>
      <c r="Q619" s="6">
        <v>590</v>
      </c>
      <c r="R619" s="13" t="s">
        <v>5859</v>
      </c>
      <c r="Y619" t="str">
        <f>Tabla4[[#This Row],[Muni_Desc]]&amp;Tabla4[[#This Row],[Columna1]]</f>
        <v>DISTRITO PAJONALENTRE RIOS</v>
      </c>
      <c r="Z619">
        <v>2117</v>
      </c>
      <c r="AA619" t="s">
        <v>6210</v>
      </c>
      <c r="AB619">
        <v>6</v>
      </c>
      <c r="AC619" t="s">
        <v>1224</v>
      </c>
      <c r="AD619">
        <v>30</v>
      </c>
      <c r="AE619" t="s">
        <v>1194</v>
      </c>
      <c r="AN619">
        <v>54</v>
      </c>
      <c r="AO619">
        <v>21</v>
      </c>
      <c r="AP619">
        <v>6429</v>
      </c>
      <c r="AQ619" t="s">
        <v>1563</v>
      </c>
    </row>
    <row r="620" spans="5:43" x14ac:dyDescent="0.25">
      <c r="E620" s="6" t="s">
        <v>529</v>
      </c>
      <c r="F620" s="6">
        <v>464</v>
      </c>
      <c r="G620" s="6">
        <v>464122</v>
      </c>
      <c r="H620" s="7" t="s">
        <v>611</v>
      </c>
      <c r="I620" s="6" t="s">
        <v>529</v>
      </c>
      <c r="O620" s="6">
        <v>14</v>
      </c>
      <c r="P620" s="13" t="str">
        <f t="shared" si="9"/>
        <v>CORDOBA</v>
      </c>
      <c r="Q620" s="6">
        <v>591</v>
      </c>
      <c r="R620" s="13" t="s">
        <v>5860</v>
      </c>
      <c r="Y620" t="str">
        <f>Tabla4[[#This Row],[Muni_Desc]]&amp;Tabla4[[#This Row],[Columna1]]</f>
        <v>DISTRITO SAUCEENTRE RIOS</v>
      </c>
      <c r="Z620">
        <v>2120</v>
      </c>
      <c r="AA620" t="s">
        <v>6212</v>
      </c>
      <c r="AB620">
        <v>6</v>
      </c>
      <c r="AC620" t="s">
        <v>1224</v>
      </c>
      <c r="AD620">
        <v>30</v>
      </c>
      <c r="AE620" t="s">
        <v>1194</v>
      </c>
      <c r="AN620">
        <v>82</v>
      </c>
      <c r="AO620">
        <v>63</v>
      </c>
      <c r="AP620">
        <v>8586</v>
      </c>
      <c r="AQ620" t="s">
        <v>4813</v>
      </c>
    </row>
    <row r="621" spans="5:43" ht="22.5" x14ac:dyDescent="0.25">
      <c r="E621" s="6" t="s">
        <v>529</v>
      </c>
      <c r="F621" s="6">
        <v>464</v>
      </c>
      <c r="G621" s="6">
        <v>464129</v>
      </c>
      <c r="H621" s="7" t="s">
        <v>612</v>
      </c>
      <c r="I621" s="6" t="s">
        <v>529</v>
      </c>
      <c r="O621" s="6">
        <v>14</v>
      </c>
      <c r="P621" s="13" t="str">
        <f t="shared" si="9"/>
        <v>CORDOBA</v>
      </c>
      <c r="Q621" s="6">
        <v>592</v>
      </c>
      <c r="R621" s="13" t="s">
        <v>5861</v>
      </c>
      <c r="Y621" t="str">
        <f>Tabla4[[#This Row],[Muni_Desc]]&amp;Tabla4[[#This Row],[Columna1]]</f>
        <v>DISTRITO TALAENTRE RIOS</v>
      </c>
      <c r="Z621">
        <v>2121</v>
      </c>
      <c r="AA621" t="s">
        <v>6213</v>
      </c>
      <c r="AB621">
        <v>6</v>
      </c>
      <c r="AC621" t="s">
        <v>1224</v>
      </c>
      <c r="AD621">
        <v>30</v>
      </c>
      <c r="AE621" t="s">
        <v>1194</v>
      </c>
      <c r="AN621">
        <v>38</v>
      </c>
      <c r="AO621">
        <v>112</v>
      </c>
      <c r="AP621">
        <v>5166</v>
      </c>
      <c r="AQ621" t="s">
        <v>3781</v>
      </c>
    </row>
    <row r="622" spans="5:43" ht="22.5" x14ac:dyDescent="0.25">
      <c r="E622" s="6" t="s">
        <v>529</v>
      </c>
      <c r="F622" s="6">
        <v>464</v>
      </c>
      <c r="G622" s="6">
        <v>464130</v>
      </c>
      <c r="H622" s="7" t="s">
        <v>613</v>
      </c>
      <c r="I622" s="6" t="s">
        <v>529</v>
      </c>
      <c r="O622" s="6">
        <v>14</v>
      </c>
      <c r="P622" s="13" t="str">
        <f t="shared" si="9"/>
        <v>CORDOBA</v>
      </c>
      <c r="Q622" s="6">
        <v>593</v>
      </c>
      <c r="R622" s="13" t="s">
        <v>5862</v>
      </c>
      <c r="Y622" t="str">
        <f>Tabla4[[#This Row],[Muni_Desc]]&amp;Tabla4[[#This Row],[Columna1]]</f>
        <v>DISTRITO TALITASENTRE RIOS</v>
      </c>
      <c r="Z622">
        <v>2118</v>
      </c>
      <c r="AA622" t="s">
        <v>6211</v>
      </c>
      <c r="AB622">
        <v>6</v>
      </c>
      <c r="AC622" t="s">
        <v>1224</v>
      </c>
      <c r="AD622">
        <v>30</v>
      </c>
      <c r="AE622" t="s">
        <v>1194</v>
      </c>
      <c r="AN622">
        <v>6</v>
      </c>
      <c r="AO622">
        <v>259</v>
      </c>
      <c r="AP622">
        <v>1002</v>
      </c>
      <c r="AQ622" t="s">
        <v>1922</v>
      </c>
    </row>
    <row r="623" spans="5:43" x14ac:dyDescent="0.25">
      <c r="E623" s="6" t="s">
        <v>529</v>
      </c>
      <c r="F623" s="6">
        <v>464</v>
      </c>
      <c r="G623" s="6">
        <v>464141</v>
      </c>
      <c r="H623" s="7" t="s">
        <v>614</v>
      </c>
      <c r="I623" s="6" t="s">
        <v>529</v>
      </c>
      <c r="O623" s="6">
        <v>14</v>
      </c>
      <c r="P623" s="13" t="str">
        <f t="shared" si="9"/>
        <v>CORDOBA</v>
      </c>
      <c r="Q623" s="6">
        <v>594</v>
      </c>
      <c r="R623" s="13" t="s">
        <v>5863</v>
      </c>
      <c r="Y623" t="str">
        <f>Tabla4[[#This Row],[Muni_Desc]]&amp;Tabla4[[#This Row],[Columna1]]</f>
        <v>DON CRISTOBAL 1°ENTRE RIOS</v>
      </c>
      <c r="Z623">
        <v>2122</v>
      </c>
      <c r="AA623" t="s">
        <v>6214</v>
      </c>
      <c r="AB623">
        <v>6</v>
      </c>
      <c r="AC623" t="s">
        <v>1224</v>
      </c>
      <c r="AD623">
        <v>30</v>
      </c>
      <c r="AE623" t="s">
        <v>1194</v>
      </c>
      <c r="AN623">
        <v>6</v>
      </c>
      <c r="AO623">
        <v>270</v>
      </c>
      <c r="AP623">
        <v>1024</v>
      </c>
      <c r="AQ623" t="s">
        <v>1922</v>
      </c>
    </row>
    <row r="624" spans="5:43" ht="22.5" x14ac:dyDescent="0.25">
      <c r="E624" s="6" t="s">
        <v>529</v>
      </c>
      <c r="F624" s="6">
        <v>464</v>
      </c>
      <c r="G624" s="6">
        <v>464142</v>
      </c>
      <c r="H624" s="7" t="s">
        <v>615</v>
      </c>
      <c r="I624" s="6" t="s">
        <v>529</v>
      </c>
      <c r="O624" s="6">
        <v>18</v>
      </c>
      <c r="P624" s="13" t="str">
        <f t="shared" si="9"/>
        <v>CORRIENTES</v>
      </c>
      <c r="Q624" s="6">
        <v>595</v>
      </c>
      <c r="R624" s="13" t="s">
        <v>5279</v>
      </c>
      <c r="Y624" t="str">
        <f>Tabla4[[#This Row],[Muni_Desc]]&amp;Tabla4[[#This Row],[Columna1]]</f>
        <v>DON CRISTOBAL 2°ENTRE RIOS</v>
      </c>
      <c r="Z624">
        <v>2123</v>
      </c>
      <c r="AA624" t="s">
        <v>6215</v>
      </c>
      <c r="AB624">
        <v>6</v>
      </c>
      <c r="AC624" t="s">
        <v>1224</v>
      </c>
      <c r="AD624">
        <v>30</v>
      </c>
      <c r="AE624" t="s">
        <v>1194</v>
      </c>
      <c r="AN624">
        <v>14</v>
      </c>
      <c r="AO624">
        <v>21</v>
      </c>
      <c r="AP624">
        <v>2873</v>
      </c>
      <c r="AQ624" t="s">
        <v>2784</v>
      </c>
    </row>
    <row r="625" spans="5:43" ht="22.5" x14ac:dyDescent="0.25">
      <c r="E625" s="6" t="s">
        <v>529</v>
      </c>
      <c r="F625" s="6">
        <v>464</v>
      </c>
      <c r="G625" s="6">
        <v>464149</v>
      </c>
      <c r="H625" s="7" t="s">
        <v>616</v>
      </c>
      <c r="I625" s="6" t="s">
        <v>529</v>
      </c>
      <c r="O625" s="6">
        <v>18</v>
      </c>
      <c r="P625" s="13" t="str">
        <f t="shared" si="9"/>
        <v>CORRIENTES</v>
      </c>
      <c r="Q625" s="6">
        <v>627</v>
      </c>
      <c r="R625" s="13" t="s">
        <v>5912</v>
      </c>
      <c r="Y625" t="str">
        <f>Tabla4[[#This Row],[Muni_Desc]]&amp;Tabla4[[#This Row],[Columna1]]</f>
        <v>DURAZNOENTRE RIOS</v>
      </c>
      <c r="Z625">
        <v>2124</v>
      </c>
      <c r="AA625" t="s">
        <v>6216</v>
      </c>
      <c r="AB625">
        <v>6</v>
      </c>
      <c r="AC625" t="s">
        <v>1224</v>
      </c>
      <c r="AD625">
        <v>30</v>
      </c>
      <c r="AE625" t="s">
        <v>1194</v>
      </c>
      <c r="AN625">
        <v>14</v>
      </c>
      <c r="AO625">
        <v>28</v>
      </c>
      <c r="AP625">
        <v>2903</v>
      </c>
      <c r="AQ625" t="s">
        <v>2823</v>
      </c>
    </row>
    <row r="626" spans="5:43" x14ac:dyDescent="0.25">
      <c r="E626" s="6" t="s">
        <v>529</v>
      </c>
      <c r="F626" s="6">
        <v>464</v>
      </c>
      <c r="G626" s="6">
        <v>464150</v>
      </c>
      <c r="H626" s="7" t="s">
        <v>617</v>
      </c>
      <c r="I626" s="6" t="s">
        <v>529</v>
      </c>
      <c r="O626" s="6">
        <v>18</v>
      </c>
      <c r="P626" s="13" t="str">
        <f t="shared" si="9"/>
        <v>CORRIENTES</v>
      </c>
      <c r="Q626" s="6">
        <v>597</v>
      </c>
      <c r="R626" s="13" t="s">
        <v>5884</v>
      </c>
      <c r="Y626" t="str">
        <f>Tabla4[[#This Row],[Muni_Desc]]&amp;Tabla4[[#This Row],[Columna1]]</f>
        <v>EL CARMENENTRE RIOS</v>
      </c>
      <c r="Z626">
        <v>2153</v>
      </c>
      <c r="AA626" t="s">
        <v>6228</v>
      </c>
      <c r="AB626">
        <v>6</v>
      </c>
      <c r="AC626" t="s">
        <v>1224</v>
      </c>
      <c r="AD626">
        <v>30</v>
      </c>
      <c r="AE626" t="s">
        <v>1194</v>
      </c>
      <c r="AN626">
        <v>82</v>
      </c>
      <c r="AO626">
        <v>56</v>
      </c>
      <c r="AP626">
        <v>8568</v>
      </c>
      <c r="AQ626" t="s">
        <v>4793</v>
      </c>
    </row>
    <row r="627" spans="5:43" x14ac:dyDescent="0.25">
      <c r="E627" s="6" t="s">
        <v>529</v>
      </c>
      <c r="F627" s="6">
        <v>464</v>
      </c>
      <c r="G627" s="6">
        <v>464211</v>
      </c>
      <c r="H627" s="7" t="s">
        <v>618</v>
      </c>
      <c r="I627" s="6" t="s">
        <v>529</v>
      </c>
      <c r="O627" s="6">
        <v>18</v>
      </c>
      <c r="P627" s="13" t="str">
        <f t="shared" si="9"/>
        <v>CORRIENTES</v>
      </c>
      <c r="Q627" s="6">
        <v>598</v>
      </c>
      <c r="R627" s="13" t="s">
        <v>5885</v>
      </c>
      <c r="Y627" t="str">
        <f>Tabla4[[#This Row],[Muni_Desc]]&amp;Tabla4[[#This Row],[Columna1]]</f>
        <v>EL CIMARRONENTRE RIOS</v>
      </c>
      <c r="Z627">
        <v>2128</v>
      </c>
      <c r="AA627" t="s">
        <v>6217</v>
      </c>
      <c r="AB627">
        <v>6</v>
      </c>
      <c r="AC627" t="s">
        <v>1224</v>
      </c>
      <c r="AD627">
        <v>30</v>
      </c>
      <c r="AE627" t="s">
        <v>1194</v>
      </c>
      <c r="AN627">
        <v>14</v>
      </c>
      <c r="AO627">
        <v>168</v>
      </c>
      <c r="AP627">
        <v>3384</v>
      </c>
      <c r="AQ627" t="s">
        <v>3205</v>
      </c>
    </row>
    <row r="628" spans="5:43" x14ac:dyDescent="0.25">
      <c r="E628" s="6" t="s">
        <v>529</v>
      </c>
      <c r="F628" s="6">
        <v>464</v>
      </c>
      <c r="G628" s="6">
        <v>464212</v>
      </c>
      <c r="H628" s="7" t="s">
        <v>619</v>
      </c>
      <c r="I628" s="6" t="s">
        <v>529</v>
      </c>
      <c r="O628" s="6">
        <v>18</v>
      </c>
      <c r="P628" s="13" t="str">
        <f t="shared" si="9"/>
        <v>CORRIENTES</v>
      </c>
      <c r="Q628" s="6">
        <v>599</v>
      </c>
      <c r="R628" s="13" t="s">
        <v>5886</v>
      </c>
      <c r="Y628" t="str">
        <f>Tabla4[[#This Row],[Muni_Desc]]&amp;Tabla4[[#This Row],[Columna1]]</f>
        <v>EL CORONILLOENTRE RIOS</v>
      </c>
      <c r="Z628">
        <v>2375</v>
      </c>
      <c r="AA628" t="s">
        <v>6332</v>
      </c>
      <c r="AB628">
        <v>6</v>
      </c>
      <c r="AC628" t="s">
        <v>1224</v>
      </c>
      <c r="AD628">
        <v>30</v>
      </c>
      <c r="AE628" t="s">
        <v>1194</v>
      </c>
      <c r="AN628">
        <v>14</v>
      </c>
      <c r="AO628">
        <v>105</v>
      </c>
      <c r="AP628">
        <v>3137</v>
      </c>
      <c r="AQ628" t="s">
        <v>3012</v>
      </c>
    </row>
    <row r="629" spans="5:43" x14ac:dyDescent="0.25">
      <c r="E629" s="6" t="s">
        <v>529</v>
      </c>
      <c r="F629" s="6">
        <v>464</v>
      </c>
      <c r="G629" s="6">
        <v>464221</v>
      </c>
      <c r="H629" s="7" t="s">
        <v>620</v>
      </c>
      <c r="I629" s="6" t="s">
        <v>529</v>
      </c>
      <c r="O629" s="6">
        <v>18</v>
      </c>
      <c r="P629" s="13" t="str">
        <f t="shared" si="9"/>
        <v>CORRIENTES</v>
      </c>
      <c r="Q629" s="6">
        <v>646</v>
      </c>
      <c r="R629" s="13" t="s">
        <v>5928</v>
      </c>
      <c r="Y629" t="str">
        <f>Tabla4[[#This Row],[Muni_Desc]]&amp;Tabla4[[#This Row],[Columna1]]</f>
        <v>EL GRAMIYALENTRE RIOS</v>
      </c>
      <c r="Z629">
        <v>2055</v>
      </c>
      <c r="AA629" t="s">
        <v>6169</v>
      </c>
      <c r="AB629">
        <v>6</v>
      </c>
      <c r="AC629" t="s">
        <v>1224</v>
      </c>
      <c r="AD629">
        <v>30</v>
      </c>
      <c r="AE629" t="s">
        <v>1194</v>
      </c>
      <c r="AN629">
        <v>14</v>
      </c>
      <c r="AO629">
        <v>49</v>
      </c>
      <c r="AP629">
        <v>2960</v>
      </c>
      <c r="AQ629" t="s">
        <v>2862</v>
      </c>
    </row>
    <row r="630" spans="5:43" x14ac:dyDescent="0.25">
      <c r="E630" s="6" t="s">
        <v>529</v>
      </c>
      <c r="F630" s="6">
        <v>464</v>
      </c>
      <c r="G630" s="6">
        <v>464222</v>
      </c>
      <c r="H630" s="7" t="s">
        <v>621</v>
      </c>
      <c r="I630" s="6" t="s">
        <v>529</v>
      </c>
      <c r="O630" s="6">
        <v>18</v>
      </c>
      <c r="P630" s="13" t="str">
        <f t="shared" si="9"/>
        <v>CORRIENTES</v>
      </c>
      <c r="Q630" s="6">
        <v>602</v>
      </c>
      <c r="R630" s="13" t="s">
        <v>5889</v>
      </c>
      <c r="Y630" t="str">
        <f>Tabla4[[#This Row],[Muni_Desc]]&amp;Tabla4[[#This Row],[Columna1]]</f>
        <v>EL PALENQUEENTRE RIOS</v>
      </c>
      <c r="Z630">
        <v>2135</v>
      </c>
      <c r="AA630" t="s">
        <v>6218</v>
      </c>
      <c r="AB630">
        <v>6</v>
      </c>
      <c r="AC630" t="s">
        <v>1224</v>
      </c>
      <c r="AD630">
        <v>30</v>
      </c>
      <c r="AE630" t="s">
        <v>1194</v>
      </c>
      <c r="AN630">
        <v>14</v>
      </c>
      <c r="AO630">
        <v>7</v>
      </c>
      <c r="AP630">
        <v>2808</v>
      </c>
      <c r="AQ630" t="s">
        <v>2733</v>
      </c>
    </row>
    <row r="631" spans="5:43" x14ac:dyDescent="0.25">
      <c r="E631" s="6" t="s">
        <v>529</v>
      </c>
      <c r="F631" s="6">
        <v>464</v>
      </c>
      <c r="G631" s="6">
        <v>464223</v>
      </c>
      <c r="H631" s="7" t="s">
        <v>622</v>
      </c>
      <c r="I631" s="6" t="s">
        <v>529</v>
      </c>
      <c r="O631" s="6">
        <v>18</v>
      </c>
      <c r="P631" s="13" t="str">
        <f t="shared" si="9"/>
        <v>CORRIENTES</v>
      </c>
      <c r="Q631" s="6">
        <v>600</v>
      </c>
      <c r="R631" s="13" t="s">
        <v>5887</v>
      </c>
      <c r="Y631" t="str">
        <f>Tabla4[[#This Row],[Muni_Desc]]&amp;Tabla4[[#This Row],[Columna1]]</f>
        <v>EL PINGOENTRE RIOS</v>
      </c>
      <c r="Z631">
        <v>2136</v>
      </c>
      <c r="AA631" t="s">
        <v>6219</v>
      </c>
      <c r="AB631">
        <v>6</v>
      </c>
      <c r="AC631" t="s">
        <v>1224</v>
      </c>
      <c r="AD631">
        <v>30</v>
      </c>
      <c r="AE631" t="s">
        <v>1194</v>
      </c>
      <c r="AN631">
        <v>14</v>
      </c>
      <c r="AO631">
        <v>7</v>
      </c>
      <c r="AP631">
        <v>2809</v>
      </c>
      <c r="AQ631" t="s">
        <v>2734</v>
      </c>
    </row>
    <row r="632" spans="5:43" ht="33.75" x14ac:dyDescent="0.25">
      <c r="E632" s="6" t="s">
        <v>529</v>
      </c>
      <c r="F632" s="6">
        <v>464</v>
      </c>
      <c r="G632" s="6">
        <v>464310</v>
      </c>
      <c r="H632" s="7" t="s">
        <v>623</v>
      </c>
      <c r="I632" s="6" t="s">
        <v>529</v>
      </c>
      <c r="O632" s="6">
        <v>18</v>
      </c>
      <c r="P632" s="13" t="str">
        <f t="shared" si="9"/>
        <v>CORRIENTES</v>
      </c>
      <c r="Q632" s="6">
        <v>601</v>
      </c>
      <c r="R632" s="13" t="s">
        <v>5888</v>
      </c>
      <c r="Y632" t="str">
        <f>Tabla4[[#This Row],[Muni_Desc]]&amp;Tabla4[[#This Row],[Columna1]]</f>
        <v>EL QUEBRACHOENTRE RIOS</v>
      </c>
      <c r="Z632">
        <v>2139</v>
      </c>
      <c r="AA632" t="s">
        <v>6220</v>
      </c>
      <c r="AB632">
        <v>6</v>
      </c>
      <c r="AC632" t="s">
        <v>1224</v>
      </c>
      <c r="AD632">
        <v>30</v>
      </c>
      <c r="AE632" t="s">
        <v>1194</v>
      </c>
      <c r="AN632">
        <v>82</v>
      </c>
      <c r="AO632">
        <v>42</v>
      </c>
      <c r="AP632">
        <v>8512</v>
      </c>
      <c r="AQ632" t="s">
        <v>4742</v>
      </c>
    </row>
    <row r="633" spans="5:43" ht="22.5" x14ac:dyDescent="0.25">
      <c r="E633" s="6" t="s">
        <v>529</v>
      </c>
      <c r="F633" s="6">
        <v>464</v>
      </c>
      <c r="G633" s="6">
        <v>464320</v>
      </c>
      <c r="H633" s="7" t="s">
        <v>624</v>
      </c>
      <c r="I633" s="6" t="s">
        <v>529</v>
      </c>
      <c r="O633" s="6">
        <v>18</v>
      </c>
      <c r="P633" s="13" t="str">
        <f t="shared" si="9"/>
        <v>CORRIENTES</v>
      </c>
      <c r="Q633" s="6">
        <v>603</v>
      </c>
      <c r="R633" s="13" t="s">
        <v>5890</v>
      </c>
      <c r="Y633" t="str">
        <f>Tabla4[[#This Row],[Muni_Desc]]&amp;Tabla4[[#This Row],[Columna1]]</f>
        <v>EL REDOMONENTRE RIOS</v>
      </c>
      <c r="Z633">
        <v>2141</v>
      </c>
      <c r="AA633" t="s">
        <v>6221</v>
      </c>
      <c r="AB633">
        <v>6</v>
      </c>
      <c r="AC633" t="s">
        <v>1224</v>
      </c>
      <c r="AD633">
        <v>30</v>
      </c>
      <c r="AE633" t="s">
        <v>1194</v>
      </c>
      <c r="AN633">
        <v>86</v>
      </c>
      <c r="AO633">
        <v>35</v>
      </c>
      <c r="AP633">
        <v>9142</v>
      </c>
      <c r="AQ633" t="s">
        <v>5046</v>
      </c>
    </row>
    <row r="634" spans="5:43" ht="45" x14ac:dyDescent="0.25">
      <c r="E634" s="6" t="s">
        <v>529</v>
      </c>
      <c r="F634" s="6">
        <v>464</v>
      </c>
      <c r="G634" s="6">
        <v>464330</v>
      </c>
      <c r="H634" s="7" t="s">
        <v>625</v>
      </c>
      <c r="I634" s="6" t="s">
        <v>529</v>
      </c>
      <c r="O634" s="6">
        <v>18</v>
      </c>
      <c r="P634" s="13" t="str">
        <f t="shared" si="9"/>
        <v>CORRIENTES</v>
      </c>
      <c r="Q634" s="6">
        <v>605</v>
      </c>
      <c r="R634" s="13" t="s">
        <v>5892</v>
      </c>
      <c r="Y634" t="str">
        <f>Tabla4[[#This Row],[Muni_Desc]]&amp;Tabla4[[#This Row],[Columna1]]</f>
        <v>EL SOLARENTRE RIOS</v>
      </c>
      <c r="Z634">
        <v>2143</v>
      </c>
      <c r="AA634" t="s">
        <v>6222</v>
      </c>
      <c r="AB634">
        <v>6</v>
      </c>
      <c r="AC634" t="s">
        <v>1224</v>
      </c>
      <c r="AD634">
        <v>30</v>
      </c>
      <c r="AE634" t="s">
        <v>1194</v>
      </c>
      <c r="AN634">
        <v>70</v>
      </c>
      <c r="AO634">
        <v>105</v>
      </c>
      <c r="AP634">
        <v>7717</v>
      </c>
      <c r="AQ634" t="s">
        <v>4538</v>
      </c>
    </row>
    <row r="635" spans="5:43" x14ac:dyDescent="0.25">
      <c r="E635" s="6" t="s">
        <v>529</v>
      </c>
      <c r="F635" s="6">
        <v>464</v>
      </c>
      <c r="G635" s="6">
        <v>464340</v>
      </c>
      <c r="H635" s="7" t="s">
        <v>626</v>
      </c>
      <c r="I635" s="6" t="s">
        <v>529</v>
      </c>
      <c r="O635" s="6">
        <v>18</v>
      </c>
      <c r="P635" s="13" t="str">
        <f t="shared" si="9"/>
        <v>CORRIENTES</v>
      </c>
      <c r="Q635" s="6">
        <v>606</v>
      </c>
      <c r="R635" s="13" t="s">
        <v>5893</v>
      </c>
      <c r="Y635" t="str">
        <f>Tabla4[[#This Row],[Muni_Desc]]&amp;Tabla4[[#This Row],[Columna1]]</f>
        <v>ENRIQUE CARBOENTRE RIOS</v>
      </c>
      <c r="Z635">
        <v>2146</v>
      </c>
      <c r="AA635" t="s">
        <v>6223</v>
      </c>
      <c r="AB635">
        <v>6</v>
      </c>
      <c r="AC635" t="s">
        <v>1224</v>
      </c>
      <c r="AD635">
        <v>30</v>
      </c>
      <c r="AE635" t="s">
        <v>1194</v>
      </c>
      <c r="AN635">
        <v>82</v>
      </c>
      <c r="AO635">
        <v>133</v>
      </c>
      <c r="AP635">
        <v>8804</v>
      </c>
      <c r="AQ635" t="s">
        <v>5011</v>
      </c>
    </row>
    <row r="636" spans="5:43" ht="33.75" x14ac:dyDescent="0.25">
      <c r="E636" s="6" t="s">
        <v>529</v>
      </c>
      <c r="F636" s="6">
        <v>464</v>
      </c>
      <c r="G636" s="6">
        <v>464410</v>
      </c>
      <c r="H636" s="7" t="s">
        <v>627</v>
      </c>
      <c r="I636" s="6" t="s">
        <v>529</v>
      </c>
      <c r="O636" s="6">
        <v>18</v>
      </c>
      <c r="P636" s="13" t="str">
        <f t="shared" si="9"/>
        <v>CORRIENTES</v>
      </c>
      <c r="Q636" s="6">
        <v>607</v>
      </c>
      <c r="R636" s="13" t="s">
        <v>5894</v>
      </c>
      <c r="Y636" t="str">
        <f>Tabla4[[#This Row],[Muni_Desc]]&amp;Tabla4[[#This Row],[Columna1]]</f>
        <v>ESPINILLO NORTEENTRE RIOS</v>
      </c>
      <c r="Z636">
        <v>2148</v>
      </c>
      <c r="AA636" t="s">
        <v>6224</v>
      </c>
      <c r="AB636">
        <v>6</v>
      </c>
      <c r="AC636" t="s">
        <v>1224</v>
      </c>
      <c r="AD636">
        <v>30</v>
      </c>
      <c r="AE636" t="s">
        <v>1194</v>
      </c>
      <c r="AN636">
        <v>18</v>
      </c>
      <c r="AO636">
        <v>21</v>
      </c>
      <c r="AP636">
        <v>3876</v>
      </c>
      <c r="AQ636" t="s">
        <v>3251</v>
      </c>
    </row>
    <row r="637" spans="5:43" x14ac:dyDescent="0.25">
      <c r="E637" s="6" t="s">
        <v>529</v>
      </c>
      <c r="F637" s="6">
        <v>464</v>
      </c>
      <c r="G637" s="6">
        <v>464420</v>
      </c>
      <c r="H637" s="7" t="s">
        <v>628</v>
      </c>
      <c r="I637" s="6" t="s">
        <v>529</v>
      </c>
      <c r="O637" s="6">
        <v>18</v>
      </c>
      <c r="P637" s="13" t="str">
        <f t="shared" si="9"/>
        <v>CORRIENTES</v>
      </c>
      <c r="Q637" s="6">
        <v>608</v>
      </c>
      <c r="R637" s="13" t="s">
        <v>5895</v>
      </c>
      <c r="Y637" t="str">
        <f>Tabla4[[#This Row],[Muni_Desc]]&amp;Tabla4[[#This Row],[Columna1]]</f>
        <v>ESTACASENTRE RIOS</v>
      </c>
      <c r="Z637">
        <v>2376</v>
      </c>
      <c r="AA637" t="s">
        <v>6333</v>
      </c>
      <c r="AB637">
        <v>6</v>
      </c>
      <c r="AC637" t="s">
        <v>1224</v>
      </c>
      <c r="AD637">
        <v>30</v>
      </c>
      <c r="AE637" t="s">
        <v>1194</v>
      </c>
      <c r="AN637">
        <v>82</v>
      </c>
      <c r="AO637">
        <v>28</v>
      </c>
      <c r="AP637">
        <v>8478</v>
      </c>
      <c r="AQ637" t="s">
        <v>4721</v>
      </c>
    </row>
    <row r="638" spans="5:43" ht="22.5" x14ac:dyDescent="0.25">
      <c r="E638" s="6" t="s">
        <v>529</v>
      </c>
      <c r="F638" s="6">
        <v>464</v>
      </c>
      <c r="G638" s="6">
        <v>464501</v>
      </c>
      <c r="H638" s="7" t="s">
        <v>629</v>
      </c>
      <c r="I638" s="6" t="s">
        <v>529</v>
      </c>
      <c r="O638" s="6">
        <v>18</v>
      </c>
      <c r="P638" s="13" t="str">
        <f t="shared" si="9"/>
        <v>CORRIENTES</v>
      </c>
      <c r="Q638" s="6">
        <v>609</v>
      </c>
      <c r="R638" s="13" t="s">
        <v>1193</v>
      </c>
      <c r="Y638" t="str">
        <f>Tabla4[[#This Row],[Muni_Desc]]&amp;Tabla4[[#This Row],[Columna1]]</f>
        <v>ESTACION CAMPSENTRE RIOS</v>
      </c>
      <c r="Z638">
        <v>2159</v>
      </c>
      <c r="AA638" t="s">
        <v>6234</v>
      </c>
      <c r="AB638">
        <v>6</v>
      </c>
      <c r="AC638" t="s">
        <v>1224</v>
      </c>
      <c r="AD638">
        <v>30</v>
      </c>
      <c r="AE638" t="s">
        <v>1194</v>
      </c>
      <c r="AN638">
        <v>82</v>
      </c>
      <c r="AO638">
        <v>126</v>
      </c>
      <c r="AP638">
        <v>8781</v>
      </c>
      <c r="AQ638" t="s">
        <v>4990</v>
      </c>
    </row>
    <row r="639" spans="5:43" x14ac:dyDescent="0.25">
      <c r="E639" s="6" t="s">
        <v>529</v>
      </c>
      <c r="F639" s="6">
        <v>464</v>
      </c>
      <c r="G639" s="6">
        <v>464502</v>
      </c>
      <c r="H639" s="7" t="s">
        <v>630</v>
      </c>
      <c r="I639" s="6" t="s">
        <v>529</v>
      </c>
      <c r="O639" s="6">
        <v>18</v>
      </c>
      <c r="P639" s="13" t="str">
        <f t="shared" si="9"/>
        <v>CORRIENTES</v>
      </c>
      <c r="Q639" s="6">
        <v>604</v>
      </c>
      <c r="R639" s="13" t="s">
        <v>5891</v>
      </c>
      <c r="Y639" t="str">
        <f>Tabla4[[#This Row],[Muni_Desc]]&amp;Tabla4[[#This Row],[Columna1]]</f>
        <v>ESTACION ESCRIÑAENTRE RIOS</v>
      </c>
      <c r="Z639">
        <v>2150</v>
      </c>
      <c r="AA639" t="s">
        <v>6225</v>
      </c>
      <c r="AB639">
        <v>6</v>
      </c>
      <c r="AC639" t="s">
        <v>1224</v>
      </c>
      <c r="AD639">
        <v>30</v>
      </c>
      <c r="AE639" t="s">
        <v>1194</v>
      </c>
      <c r="AN639">
        <v>50</v>
      </c>
      <c r="AO639">
        <v>105</v>
      </c>
      <c r="AP639">
        <v>5975</v>
      </c>
      <c r="AQ639" t="s">
        <v>4072</v>
      </c>
    </row>
    <row r="640" spans="5:43" ht="22.5" x14ac:dyDescent="0.25">
      <c r="E640" s="6" t="s">
        <v>529</v>
      </c>
      <c r="F640" s="6">
        <v>464</v>
      </c>
      <c r="G640" s="6">
        <v>464610</v>
      </c>
      <c r="H640" s="7" t="s">
        <v>631</v>
      </c>
      <c r="I640" s="6" t="s">
        <v>529</v>
      </c>
      <c r="O640" s="6">
        <v>18</v>
      </c>
      <c r="P640" s="13" t="str">
        <f t="shared" si="9"/>
        <v>CORRIENTES</v>
      </c>
      <c r="Q640" s="6">
        <v>610</v>
      </c>
      <c r="R640" s="13" t="s">
        <v>5896</v>
      </c>
      <c r="Y640" t="str">
        <f>Tabla4[[#This Row],[Muni_Desc]]&amp;Tabla4[[#This Row],[Columna1]]</f>
        <v>ESTACION LAZOENTRE RIOS</v>
      </c>
      <c r="Z640">
        <v>2151</v>
      </c>
      <c r="AA640" t="s">
        <v>6226</v>
      </c>
      <c r="AB640">
        <v>6</v>
      </c>
      <c r="AC640" t="s">
        <v>1224</v>
      </c>
      <c r="AD640">
        <v>30</v>
      </c>
      <c r="AE640" t="s">
        <v>1194</v>
      </c>
      <c r="AN640">
        <v>78</v>
      </c>
      <c r="AO640">
        <v>49</v>
      </c>
      <c r="AP640">
        <v>8252</v>
      </c>
      <c r="AQ640" t="s">
        <v>4656</v>
      </c>
    </row>
    <row r="641" spans="5:43" x14ac:dyDescent="0.25">
      <c r="E641" s="6" t="s">
        <v>529</v>
      </c>
      <c r="F641" s="6">
        <v>464</v>
      </c>
      <c r="G641" s="6">
        <v>464620</v>
      </c>
      <c r="H641" s="7" t="s">
        <v>632</v>
      </c>
      <c r="I641" s="6" t="s">
        <v>529</v>
      </c>
      <c r="O641" s="6">
        <v>18</v>
      </c>
      <c r="P641" s="13" t="str">
        <f t="shared" si="9"/>
        <v>CORRIENTES</v>
      </c>
      <c r="Q641" s="6">
        <v>611</v>
      </c>
      <c r="R641" s="13" t="s">
        <v>5897</v>
      </c>
      <c r="Y641" t="str">
        <f>Tabla4[[#This Row],[Muni_Desc]]&amp;Tabla4[[#This Row],[Columna1]]</f>
        <v>ESTACION LIBAROSENTRE RIOS</v>
      </c>
      <c r="Z641">
        <v>2152</v>
      </c>
      <c r="AA641" t="s">
        <v>6227</v>
      </c>
      <c r="AB641">
        <v>6</v>
      </c>
      <c r="AC641" t="s">
        <v>1224</v>
      </c>
      <c r="AD641">
        <v>30</v>
      </c>
      <c r="AE641" t="s">
        <v>1194</v>
      </c>
      <c r="AN641">
        <v>78</v>
      </c>
      <c r="AO641">
        <v>14</v>
      </c>
      <c r="AP641">
        <v>8211</v>
      </c>
      <c r="AQ641" t="s">
        <v>4632</v>
      </c>
    </row>
    <row r="642" spans="5:43" x14ac:dyDescent="0.25">
      <c r="E642" s="6" t="s">
        <v>529</v>
      </c>
      <c r="F642" s="6">
        <v>464</v>
      </c>
      <c r="G642" s="6">
        <v>464631</v>
      </c>
      <c r="H642" s="7" t="s">
        <v>633</v>
      </c>
      <c r="I642" s="6" t="s">
        <v>529</v>
      </c>
      <c r="O642" s="6">
        <v>18</v>
      </c>
      <c r="P642" s="13" t="str">
        <f t="shared" si="9"/>
        <v>CORRIENTES</v>
      </c>
      <c r="Q642" s="6">
        <v>612</v>
      </c>
      <c r="R642" s="13" t="s">
        <v>5898</v>
      </c>
      <c r="Y642" t="str">
        <f>Tabla4[[#This Row],[Muni_Desc]]&amp;Tabla4[[#This Row],[Columna1]]</f>
        <v>ESTACION RAICESENTRE RIOS</v>
      </c>
      <c r="Z642">
        <v>2154</v>
      </c>
      <c r="AA642" t="s">
        <v>6229</v>
      </c>
      <c r="AB642">
        <v>6</v>
      </c>
      <c r="AC642" t="s">
        <v>1224</v>
      </c>
      <c r="AD642">
        <v>30</v>
      </c>
      <c r="AE642" t="s">
        <v>1194</v>
      </c>
      <c r="AN642">
        <v>6</v>
      </c>
      <c r="AO642">
        <v>168</v>
      </c>
      <c r="AP642">
        <v>845</v>
      </c>
      <c r="AQ642" t="s">
        <v>1277</v>
      </c>
    </row>
    <row r="643" spans="5:43" x14ac:dyDescent="0.25">
      <c r="E643" s="6" t="s">
        <v>529</v>
      </c>
      <c r="F643" s="6">
        <v>464</v>
      </c>
      <c r="G643" s="6">
        <v>464632</v>
      </c>
      <c r="H643" s="7" t="s">
        <v>634</v>
      </c>
      <c r="I643" s="6" t="s">
        <v>529</v>
      </c>
      <c r="O643" s="6">
        <v>18</v>
      </c>
      <c r="P643" s="13" t="str">
        <f t="shared" si="9"/>
        <v>CORRIENTES</v>
      </c>
      <c r="Q643" s="6">
        <v>613</v>
      </c>
      <c r="R643" s="13" t="s">
        <v>5576</v>
      </c>
      <c r="Y643" t="str">
        <f>Tabla4[[#This Row],[Muni_Desc]]&amp;Tabla4[[#This Row],[Columna1]]</f>
        <v>ESTACION SOLAENTRE RIOS</v>
      </c>
      <c r="Z643">
        <v>2155</v>
      </c>
      <c r="AA643" t="s">
        <v>6230</v>
      </c>
      <c r="AB643">
        <v>6</v>
      </c>
      <c r="AC643" t="s">
        <v>1224</v>
      </c>
      <c r="AD643">
        <v>30</v>
      </c>
      <c r="AE643" t="s">
        <v>1194</v>
      </c>
      <c r="AN643">
        <v>50</v>
      </c>
      <c r="AO643">
        <v>49</v>
      </c>
      <c r="AP643">
        <v>5867</v>
      </c>
      <c r="AQ643" t="s">
        <v>3984</v>
      </c>
    </row>
    <row r="644" spans="5:43" x14ac:dyDescent="0.25">
      <c r="E644" s="6" t="s">
        <v>529</v>
      </c>
      <c r="F644" s="6">
        <v>464</v>
      </c>
      <c r="G644" s="6">
        <v>464910</v>
      </c>
      <c r="H644" s="7" t="s">
        <v>635</v>
      </c>
      <c r="I644" s="6" t="s">
        <v>529</v>
      </c>
      <c r="O644" s="6">
        <v>18</v>
      </c>
      <c r="P644" s="13" t="str">
        <f t="shared" si="9"/>
        <v>CORRIENTES</v>
      </c>
      <c r="Q644" s="6">
        <v>614</v>
      </c>
      <c r="R644" s="13" t="s">
        <v>5899</v>
      </c>
      <c r="Y644" t="str">
        <f>Tabla4[[#This Row],[Muni_Desc]]&amp;Tabla4[[#This Row],[Columna1]]</f>
        <v>ESTACION YERUAENTRE RIOS</v>
      </c>
      <c r="Z644">
        <v>2156</v>
      </c>
      <c r="AA644" t="s">
        <v>6231</v>
      </c>
      <c r="AB644">
        <v>6</v>
      </c>
      <c r="AC644" t="s">
        <v>1224</v>
      </c>
      <c r="AD644">
        <v>30</v>
      </c>
      <c r="AE644" t="s">
        <v>1194</v>
      </c>
      <c r="AN644">
        <v>66</v>
      </c>
      <c r="AO644">
        <v>63</v>
      </c>
      <c r="AP644">
        <v>7291</v>
      </c>
      <c r="AQ644" t="s">
        <v>4399</v>
      </c>
    </row>
    <row r="645" spans="5:43" x14ac:dyDescent="0.25">
      <c r="E645" s="6" t="s">
        <v>529</v>
      </c>
      <c r="F645" s="6">
        <v>464</v>
      </c>
      <c r="G645" s="6">
        <v>464920</v>
      </c>
      <c r="H645" s="7" t="s">
        <v>636</v>
      </c>
      <c r="I645" s="6" t="s">
        <v>529</v>
      </c>
      <c r="O645" s="6">
        <v>18</v>
      </c>
      <c r="P645" s="13" t="str">
        <f t="shared" ref="P645:P708" si="10">VLOOKUP(O645,$J$4:$L$29,3,FALSE)</f>
        <v>CORRIENTES</v>
      </c>
      <c r="Q645" s="6">
        <v>615</v>
      </c>
      <c r="R645" s="13" t="s">
        <v>5900</v>
      </c>
      <c r="Y645" t="str">
        <f>Tabla4[[#This Row],[Muni_Desc]]&amp;Tabla4[[#This Row],[Columna1]]</f>
        <v>ESTACION YUQUERIENTRE RIOS</v>
      </c>
      <c r="Z645">
        <v>2157</v>
      </c>
      <c r="AA645" t="s">
        <v>6232</v>
      </c>
      <c r="AB645">
        <v>6</v>
      </c>
      <c r="AC645" t="s">
        <v>1224</v>
      </c>
      <c r="AD645">
        <v>30</v>
      </c>
      <c r="AE645" t="s">
        <v>1194</v>
      </c>
      <c r="AN645">
        <v>6</v>
      </c>
      <c r="AO645">
        <v>273</v>
      </c>
      <c r="AP645">
        <v>1028</v>
      </c>
      <c r="AQ645" t="s">
        <v>1946</v>
      </c>
    </row>
    <row r="646" spans="5:43" x14ac:dyDescent="0.25">
      <c r="E646" s="6" t="s">
        <v>529</v>
      </c>
      <c r="F646" s="6">
        <v>464</v>
      </c>
      <c r="G646" s="6">
        <v>464930</v>
      </c>
      <c r="H646" s="7" t="s">
        <v>637</v>
      </c>
      <c r="I646" s="6" t="s">
        <v>529</v>
      </c>
      <c r="O646" s="6">
        <v>18</v>
      </c>
      <c r="P646" s="13" t="str">
        <f t="shared" si="10"/>
        <v>CORRIENTES</v>
      </c>
      <c r="Q646" s="6">
        <v>616</v>
      </c>
      <c r="R646" s="13" t="s">
        <v>5901</v>
      </c>
      <c r="Y646" t="str">
        <f>Tabla4[[#This Row],[Muni_Desc]]&amp;Tabla4[[#This Row],[Columna1]]</f>
        <v>ESTANCIA GRANDEENTRE RIOS</v>
      </c>
      <c r="Z646">
        <v>816</v>
      </c>
      <c r="AA646" t="s">
        <v>6092</v>
      </c>
      <c r="AB646">
        <v>6</v>
      </c>
      <c r="AC646" t="s">
        <v>1224</v>
      </c>
      <c r="AD646">
        <v>30</v>
      </c>
      <c r="AE646" t="s">
        <v>1194</v>
      </c>
      <c r="AN646">
        <v>14</v>
      </c>
      <c r="AO646">
        <v>105</v>
      </c>
      <c r="AP646">
        <v>3138</v>
      </c>
      <c r="AQ646" t="s">
        <v>3013</v>
      </c>
    </row>
    <row r="647" spans="5:43" ht="22.5" x14ac:dyDescent="0.25">
      <c r="E647" s="6" t="s">
        <v>529</v>
      </c>
      <c r="F647" s="6">
        <v>464</v>
      </c>
      <c r="G647" s="6">
        <v>464940</v>
      </c>
      <c r="H647" s="7" t="s">
        <v>638</v>
      </c>
      <c r="I647" s="6" t="s">
        <v>529</v>
      </c>
      <c r="O647" s="6">
        <v>18</v>
      </c>
      <c r="P647" s="13" t="str">
        <f t="shared" si="10"/>
        <v>CORRIENTES</v>
      </c>
      <c r="Q647" s="6">
        <v>617</v>
      </c>
      <c r="R647" s="13" t="s">
        <v>5902</v>
      </c>
      <c r="Y647" t="str">
        <f>Tabla4[[#This Row],[Muni_Desc]]&amp;Tabla4[[#This Row],[Columna1]]</f>
        <v>ESTAQUITASENTRE RIOS</v>
      </c>
      <c r="Z647">
        <v>2158</v>
      </c>
      <c r="AA647" t="s">
        <v>6233</v>
      </c>
      <c r="AB647">
        <v>6</v>
      </c>
      <c r="AC647" t="s">
        <v>1224</v>
      </c>
      <c r="AD647">
        <v>30</v>
      </c>
      <c r="AE647" t="s">
        <v>1194</v>
      </c>
      <c r="AN647">
        <v>14</v>
      </c>
      <c r="AO647">
        <v>168</v>
      </c>
      <c r="AP647">
        <v>3385</v>
      </c>
      <c r="AQ647" t="s">
        <v>3206</v>
      </c>
    </row>
    <row r="648" spans="5:43" ht="33.75" x14ac:dyDescent="0.25">
      <c r="E648" s="6" t="s">
        <v>529</v>
      </c>
      <c r="F648" s="6">
        <v>464</v>
      </c>
      <c r="G648" s="6">
        <v>464950</v>
      </c>
      <c r="H648" s="7" t="s">
        <v>639</v>
      </c>
      <c r="I648" s="6" t="s">
        <v>529</v>
      </c>
      <c r="O648" s="6">
        <v>18</v>
      </c>
      <c r="P648" s="13" t="str">
        <f t="shared" si="10"/>
        <v>CORRIENTES</v>
      </c>
      <c r="Q648" s="6">
        <v>618</v>
      </c>
      <c r="R648" s="13" t="s">
        <v>5903</v>
      </c>
      <c r="Y648" t="str">
        <f>Tabla4[[#This Row],[Muni_Desc]]&amp;Tabla4[[#This Row],[Columna1]]</f>
        <v>FAUSTINO M. PARERAENTRE RIOS</v>
      </c>
      <c r="Z648">
        <v>2162</v>
      </c>
      <c r="AA648" t="s">
        <v>6235</v>
      </c>
      <c r="AB648">
        <v>6</v>
      </c>
      <c r="AC648" t="s">
        <v>1224</v>
      </c>
      <c r="AD648">
        <v>30</v>
      </c>
      <c r="AE648" t="s">
        <v>1194</v>
      </c>
      <c r="AN648">
        <v>14</v>
      </c>
      <c r="AO648">
        <v>119</v>
      </c>
      <c r="AP648">
        <v>3182</v>
      </c>
      <c r="AQ648" t="s">
        <v>3047</v>
      </c>
    </row>
    <row r="649" spans="5:43" x14ac:dyDescent="0.25">
      <c r="E649" s="6" t="s">
        <v>529</v>
      </c>
      <c r="F649" s="6">
        <v>464</v>
      </c>
      <c r="G649" s="6">
        <v>464991</v>
      </c>
      <c r="H649" s="7" t="s">
        <v>640</v>
      </c>
      <c r="I649" s="6" t="s">
        <v>529</v>
      </c>
      <c r="O649" s="6">
        <v>18</v>
      </c>
      <c r="P649" s="13" t="str">
        <f t="shared" si="10"/>
        <v>CORRIENTES</v>
      </c>
      <c r="Q649" s="6">
        <v>596</v>
      </c>
      <c r="R649" s="13" t="s">
        <v>5322</v>
      </c>
      <c r="Y649" t="str">
        <f>Tabla4[[#This Row],[Muni_Desc]]&amp;Tabla4[[#This Row],[Columna1]]</f>
        <v>FEBREENTRE RIOS</v>
      </c>
      <c r="Z649">
        <v>2163</v>
      </c>
      <c r="AA649" t="s">
        <v>6236</v>
      </c>
      <c r="AB649">
        <v>6</v>
      </c>
      <c r="AC649" t="s">
        <v>1224</v>
      </c>
      <c r="AD649">
        <v>30</v>
      </c>
      <c r="AE649" t="s">
        <v>1194</v>
      </c>
      <c r="AN649">
        <v>14</v>
      </c>
      <c r="AO649">
        <v>91</v>
      </c>
      <c r="AP649">
        <v>9843</v>
      </c>
      <c r="AQ649" t="s">
        <v>2960</v>
      </c>
    </row>
    <row r="650" spans="5:43" ht="45" x14ac:dyDescent="0.25">
      <c r="E650" s="6" t="s">
        <v>529</v>
      </c>
      <c r="F650" s="6">
        <v>464</v>
      </c>
      <c r="G650" s="6">
        <v>464999</v>
      </c>
      <c r="H650" s="7" t="s">
        <v>641</v>
      </c>
      <c r="I650" s="6" t="s">
        <v>529</v>
      </c>
      <c r="O650" s="6">
        <v>18</v>
      </c>
      <c r="P650" s="13" t="str">
        <f t="shared" si="10"/>
        <v>CORRIENTES</v>
      </c>
      <c r="Q650" s="6">
        <v>620</v>
      </c>
      <c r="R650" s="13" t="s">
        <v>5905</v>
      </c>
      <c r="Y650" t="str">
        <f>Tabla4[[#This Row],[Muni_Desc]]&amp;Tabla4[[#This Row],[Columna1]]</f>
        <v>FEDERACIONENTRE RIOS</v>
      </c>
      <c r="Z650">
        <v>817</v>
      </c>
      <c r="AA650" t="s">
        <v>6093</v>
      </c>
      <c r="AB650">
        <v>6</v>
      </c>
      <c r="AC650" t="s">
        <v>1224</v>
      </c>
      <c r="AD650">
        <v>30</v>
      </c>
      <c r="AE650" t="s">
        <v>1194</v>
      </c>
      <c r="AN650">
        <v>50</v>
      </c>
      <c r="AO650">
        <v>28</v>
      </c>
      <c r="AP650">
        <v>5827</v>
      </c>
      <c r="AQ650" t="s">
        <v>3951</v>
      </c>
    </row>
    <row r="651" spans="5:43" x14ac:dyDescent="0.25">
      <c r="E651" s="6" t="s">
        <v>529</v>
      </c>
      <c r="F651" s="6">
        <v>465</v>
      </c>
      <c r="G651" s="6">
        <v>465</v>
      </c>
      <c r="H651" s="7" t="s">
        <v>642</v>
      </c>
      <c r="I651" s="6" t="s">
        <v>529</v>
      </c>
      <c r="O651" s="6">
        <v>18</v>
      </c>
      <c r="P651" s="13" t="str">
        <f t="shared" si="10"/>
        <v>CORRIENTES</v>
      </c>
      <c r="Q651" s="6">
        <v>619</v>
      </c>
      <c r="R651" s="13" t="s">
        <v>5904</v>
      </c>
      <c r="Y651" t="str">
        <f>Tabla4[[#This Row],[Muni_Desc]]&amp;Tabla4[[#This Row],[Columna1]]</f>
        <v>FEDERALENTRE RIOS</v>
      </c>
      <c r="Z651">
        <v>818</v>
      </c>
      <c r="AA651" t="s">
        <v>6094</v>
      </c>
      <c r="AB651">
        <v>6</v>
      </c>
      <c r="AC651" t="s">
        <v>1224</v>
      </c>
      <c r="AD651">
        <v>30</v>
      </c>
      <c r="AE651" t="s">
        <v>1194</v>
      </c>
      <c r="AN651">
        <v>6</v>
      </c>
      <c r="AO651">
        <v>266</v>
      </c>
      <c r="AP651">
        <v>1018</v>
      </c>
      <c r="AQ651" t="s">
        <v>1932</v>
      </c>
    </row>
    <row r="652" spans="5:43" ht="22.5" x14ac:dyDescent="0.25">
      <c r="E652" s="6" t="s">
        <v>529</v>
      </c>
      <c r="F652" s="6">
        <v>465</v>
      </c>
      <c r="G652" s="6">
        <v>465100</v>
      </c>
      <c r="H652" s="7" t="s">
        <v>643</v>
      </c>
      <c r="I652" s="6" t="s">
        <v>529</v>
      </c>
      <c r="O652" s="6">
        <v>18</v>
      </c>
      <c r="P652" s="13" t="str">
        <f t="shared" si="10"/>
        <v>CORRIENTES</v>
      </c>
      <c r="Q652" s="6">
        <v>621</v>
      </c>
      <c r="R652" s="13" t="s">
        <v>5906</v>
      </c>
      <c r="Y652" t="str">
        <f>Tabla4[[#This Row],[Muni_Desc]]&amp;Tabla4[[#This Row],[Columna1]]</f>
        <v>GENERAL ALMADAENTRE RIOS</v>
      </c>
      <c r="Z652">
        <v>2167</v>
      </c>
      <c r="AA652" t="s">
        <v>6237</v>
      </c>
      <c r="AB652">
        <v>6</v>
      </c>
      <c r="AC652" t="s">
        <v>1224</v>
      </c>
      <c r="AD652">
        <v>30</v>
      </c>
      <c r="AE652" t="s">
        <v>1194</v>
      </c>
      <c r="AN652">
        <v>54</v>
      </c>
      <c r="AO652">
        <v>77</v>
      </c>
      <c r="AP652">
        <v>6507</v>
      </c>
      <c r="AQ652" t="s">
        <v>4151</v>
      </c>
    </row>
    <row r="653" spans="5:43" x14ac:dyDescent="0.25">
      <c r="E653" s="6" t="s">
        <v>529</v>
      </c>
      <c r="F653" s="6">
        <v>465</v>
      </c>
      <c r="G653" s="6">
        <v>465210</v>
      </c>
      <c r="H653" s="7" t="s">
        <v>644</v>
      </c>
      <c r="I653" s="6" t="s">
        <v>529</v>
      </c>
      <c r="O653" s="6">
        <v>18</v>
      </c>
      <c r="P653" s="13" t="str">
        <f t="shared" si="10"/>
        <v>CORRIENTES</v>
      </c>
      <c r="Q653" s="6">
        <v>622</v>
      </c>
      <c r="R653" s="13" t="s">
        <v>5907</v>
      </c>
      <c r="Y653" t="str">
        <f>Tabla4[[#This Row],[Muni_Desc]]&amp;Tabla4[[#This Row],[Columna1]]</f>
        <v>GENERAL CAMPOSENTRE RIOS</v>
      </c>
      <c r="Z653">
        <v>819</v>
      </c>
      <c r="AA653" t="s">
        <v>6095</v>
      </c>
      <c r="AB653">
        <v>6</v>
      </c>
      <c r="AC653" t="s">
        <v>1224</v>
      </c>
      <c r="AD653">
        <v>30</v>
      </c>
      <c r="AE653" t="s">
        <v>1194</v>
      </c>
      <c r="AN653">
        <v>2</v>
      </c>
      <c r="AO653">
        <v>7</v>
      </c>
      <c r="AP653">
        <v>650</v>
      </c>
      <c r="AQ653" t="s">
        <v>1253</v>
      </c>
    </row>
    <row r="654" spans="5:43" x14ac:dyDescent="0.25">
      <c r="E654" s="6" t="s">
        <v>529</v>
      </c>
      <c r="F654" s="6">
        <v>465</v>
      </c>
      <c r="G654" s="6">
        <v>465220</v>
      </c>
      <c r="H654" s="7" t="s">
        <v>645</v>
      </c>
      <c r="I654" s="6" t="s">
        <v>529</v>
      </c>
      <c r="O654" s="6">
        <v>18</v>
      </c>
      <c r="P654" s="13" t="str">
        <f t="shared" si="10"/>
        <v>CORRIENTES</v>
      </c>
      <c r="Q654" s="6">
        <v>623</v>
      </c>
      <c r="R654" s="13" t="s">
        <v>5908</v>
      </c>
      <c r="Y654" t="str">
        <f>Tabla4[[#This Row],[Muni_Desc]]&amp;Tabla4[[#This Row],[Columna1]]</f>
        <v>GENERAL GALARZAENTRE RIOS</v>
      </c>
      <c r="Z654">
        <v>820</v>
      </c>
      <c r="AA654" t="s">
        <v>6096</v>
      </c>
      <c r="AB654">
        <v>6</v>
      </c>
      <c r="AC654" t="s">
        <v>1224</v>
      </c>
      <c r="AD654">
        <v>30</v>
      </c>
      <c r="AE654" t="s">
        <v>1194</v>
      </c>
      <c r="AN654">
        <v>82</v>
      </c>
      <c r="AO654">
        <v>119</v>
      </c>
      <c r="AP654">
        <v>8762</v>
      </c>
      <c r="AQ654" t="s">
        <v>4975</v>
      </c>
    </row>
    <row r="655" spans="5:43" ht="45" x14ac:dyDescent="0.25">
      <c r="E655" s="6" t="s">
        <v>529</v>
      </c>
      <c r="F655" s="6">
        <v>465</v>
      </c>
      <c r="G655" s="6">
        <v>465310</v>
      </c>
      <c r="H655" s="7" t="s">
        <v>646</v>
      </c>
      <c r="I655" s="6" t="s">
        <v>529</v>
      </c>
      <c r="O655" s="6">
        <v>18</v>
      </c>
      <c r="P655" s="13" t="str">
        <f t="shared" si="10"/>
        <v>CORRIENTES</v>
      </c>
      <c r="Q655" s="6">
        <v>624</v>
      </c>
      <c r="R655" s="13" t="s">
        <v>5909</v>
      </c>
      <c r="Y655" t="str">
        <f>Tabla4[[#This Row],[Muni_Desc]]&amp;Tabla4[[#This Row],[Columna1]]</f>
        <v>GENERAL RAMIREZENTRE RIOS</v>
      </c>
      <c r="Z655">
        <v>821</v>
      </c>
      <c r="AA655" t="s">
        <v>6097</v>
      </c>
      <c r="AB655">
        <v>6</v>
      </c>
      <c r="AC655" t="s">
        <v>1224</v>
      </c>
      <c r="AD655">
        <v>30</v>
      </c>
      <c r="AE655" t="s">
        <v>1194</v>
      </c>
      <c r="AN655">
        <v>90</v>
      </c>
      <c r="AO655">
        <v>77</v>
      </c>
      <c r="AP655">
        <v>9688</v>
      </c>
      <c r="AQ655" t="s">
        <v>5241</v>
      </c>
    </row>
    <row r="656" spans="5:43" ht="45" x14ac:dyDescent="0.25">
      <c r="E656" s="6" t="s">
        <v>529</v>
      </c>
      <c r="F656" s="6">
        <v>465</v>
      </c>
      <c r="G656" s="6">
        <v>465320</v>
      </c>
      <c r="H656" s="7" t="s">
        <v>647</v>
      </c>
      <c r="I656" s="6" t="s">
        <v>529</v>
      </c>
      <c r="O656" s="6">
        <v>18</v>
      </c>
      <c r="P656" s="13" t="str">
        <f t="shared" si="10"/>
        <v>CORRIENTES</v>
      </c>
      <c r="Q656" s="6">
        <v>625</v>
      </c>
      <c r="R656" s="13" t="s">
        <v>5910</v>
      </c>
      <c r="Y656" t="str">
        <f>Tabla4[[#This Row],[Muni_Desc]]&amp;Tabla4[[#This Row],[Columna1]]</f>
        <v>GILBERTENTRE RIOS</v>
      </c>
      <c r="Z656">
        <v>2170</v>
      </c>
      <c r="AA656" t="s">
        <v>6239</v>
      </c>
      <c r="AB656">
        <v>6</v>
      </c>
      <c r="AC656" t="s">
        <v>1224</v>
      </c>
      <c r="AD656">
        <v>30</v>
      </c>
      <c r="AE656" t="s">
        <v>1194</v>
      </c>
      <c r="AN656">
        <v>6</v>
      </c>
      <c r="AO656">
        <v>616</v>
      </c>
      <c r="AP656">
        <v>1531</v>
      </c>
      <c r="AQ656" t="s">
        <v>2312</v>
      </c>
    </row>
    <row r="657" spans="5:43" ht="56.25" x14ac:dyDescent="0.25">
      <c r="E657" s="6" t="s">
        <v>529</v>
      </c>
      <c r="F657" s="6">
        <v>465</v>
      </c>
      <c r="G657" s="6">
        <v>465330</v>
      </c>
      <c r="H657" s="7" t="s">
        <v>648</v>
      </c>
      <c r="I657" s="6" t="s">
        <v>529</v>
      </c>
      <c r="O657" s="6">
        <v>18</v>
      </c>
      <c r="P657" s="13" t="str">
        <f t="shared" si="10"/>
        <v>CORRIENTES</v>
      </c>
      <c r="Q657" s="6">
        <v>626</v>
      </c>
      <c r="R657" s="13" t="s">
        <v>5911</v>
      </c>
      <c r="Y657" t="str">
        <f>Tabla4[[#This Row],[Muni_Desc]]&amp;Tabla4[[#This Row],[Columna1]]</f>
        <v>GOBERNADOR ECHAGUEENTRE RIOS</v>
      </c>
      <c r="Z657">
        <v>2171</v>
      </c>
      <c r="AA657" t="s">
        <v>6240</v>
      </c>
      <c r="AB657">
        <v>6</v>
      </c>
      <c r="AC657" t="s">
        <v>1224</v>
      </c>
      <c r="AD657">
        <v>30</v>
      </c>
      <c r="AE657" t="s">
        <v>1194</v>
      </c>
      <c r="AN657">
        <v>14</v>
      </c>
      <c r="AO657">
        <v>63</v>
      </c>
      <c r="AP657">
        <v>2999</v>
      </c>
      <c r="AQ657" t="s">
        <v>2894</v>
      </c>
    </row>
    <row r="658" spans="5:43" ht="45" x14ac:dyDescent="0.25">
      <c r="E658" s="6" t="s">
        <v>529</v>
      </c>
      <c r="F658" s="6">
        <v>465</v>
      </c>
      <c r="G658" s="6">
        <v>465340</v>
      </c>
      <c r="H658" s="7" t="s">
        <v>649</v>
      </c>
      <c r="I658" s="6" t="s">
        <v>529</v>
      </c>
      <c r="O658" s="6">
        <v>18</v>
      </c>
      <c r="P658" s="13" t="str">
        <f t="shared" si="10"/>
        <v>CORRIENTES</v>
      </c>
      <c r="Q658" s="6">
        <v>628</v>
      </c>
      <c r="R658" s="13" t="s">
        <v>5913</v>
      </c>
      <c r="Y658" t="str">
        <f>Tabla4[[#This Row],[Muni_Desc]]&amp;Tabla4[[#This Row],[Columna1]]</f>
        <v>GOBERNADOR MACIAENTRE RIOS</v>
      </c>
      <c r="Z658">
        <v>2172</v>
      </c>
      <c r="AA658" t="s">
        <v>6241</v>
      </c>
      <c r="AB658">
        <v>6</v>
      </c>
      <c r="AC658" t="s">
        <v>1224</v>
      </c>
      <c r="AD658">
        <v>30</v>
      </c>
      <c r="AE658" t="s">
        <v>1194</v>
      </c>
      <c r="AN658">
        <v>66</v>
      </c>
      <c r="AO658">
        <v>147</v>
      </c>
      <c r="AP658">
        <v>7406</v>
      </c>
      <c r="AQ658" t="s">
        <v>4450</v>
      </c>
    </row>
    <row r="659" spans="5:43" ht="33.75" x14ac:dyDescent="0.25">
      <c r="E659" s="6" t="s">
        <v>529</v>
      </c>
      <c r="F659" s="6">
        <v>465</v>
      </c>
      <c r="G659" s="6">
        <v>465350</v>
      </c>
      <c r="H659" s="7" t="s">
        <v>650</v>
      </c>
      <c r="I659" s="6" t="s">
        <v>529</v>
      </c>
      <c r="O659" s="6">
        <v>18</v>
      </c>
      <c r="P659" s="13" t="str">
        <f t="shared" si="10"/>
        <v>CORRIENTES</v>
      </c>
      <c r="Q659" s="6">
        <v>629</v>
      </c>
      <c r="R659" s="13" t="s">
        <v>5914</v>
      </c>
      <c r="Y659" t="str">
        <f>Tabla4[[#This Row],[Muni_Desc]]&amp;Tabla4[[#This Row],[Columna1]]</f>
        <v>GOBERNADOR MANSILLAENTRE RIOS</v>
      </c>
      <c r="Z659">
        <v>2173</v>
      </c>
      <c r="AA659" t="s">
        <v>6242</v>
      </c>
      <c r="AB659">
        <v>6</v>
      </c>
      <c r="AC659" t="s">
        <v>1224</v>
      </c>
      <c r="AD659">
        <v>30</v>
      </c>
      <c r="AE659" t="s">
        <v>1194</v>
      </c>
      <c r="AN659">
        <v>6</v>
      </c>
      <c r="AO659">
        <v>133</v>
      </c>
      <c r="AP659">
        <v>854</v>
      </c>
      <c r="AQ659" t="s">
        <v>1272</v>
      </c>
    </row>
    <row r="660" spans="5:43" ht="33.75" x14ac:dyDescent="0.25">
      <c r="E660" s="6" t="s">
        <v>529</v>
      </c>
      <c r="F660" s="6">
        <v>465</v>
      </c>
      <c r="G660" s="6">
        <v>465360</v>
      </c>
      <c r="H660" s="7" t="s">
        <v>651</v>
      </c>
      <c r="I660" s="6" t="s">
        <v>529</v>
      </c>
      <c r="O660" s="6">
        <v>18</v>
      </c>
      <c r="P660" s="13" t="str">
        <f t="shared" si="10"/>
        <v>CORRIENTES</v>
      </c>
      <c r="Q660" s="6">
        <v>630</v>
      </c>
      <c r="R660" s="13" t="s">
        <v>5915</v>
      </c>
      <c r="Y660" t="str">
        <f>Tabla4[[#This Row],[Muni_Desc]]&amp;Tabla4[[#This Row],[Columna1]]</f>
        <v>GONZALEZ CALDERONENTRE RIOS</v>
      </c>
      <c r="Z660">
        <v>2174</v>
      </c>
      <c r="AA660" t="s">
        <v>6243</v>
      </c>
      <c r="AB660">
        <v>6</v>
      </c>
      <c r="AC660" t="s">
        <v>1224</v>
      </c>
      <c r="AD660">
        <v>30</v>
      </c>
      <c r="AE660" t="s">
        <v>1194</v>
      </c>
      <c r="AN660">
        <v>22</v>
      </c>
      <c r="AO660">
        <v>154</v>
      </c>
      <c r="AP660">
        <v>4168</v>
      </c>
      <c r="AQ660" t="s">
        <v>3379</v>
      </c>
    </row>
    <row r="661" spans="5:43" ht="33.75" x14ac:dyDescent="0.25">
      <c r="E661" s="6" t="s">
        <v>529</v>
      </c>
      <c r="F661" s="6">
        <v>465</v>
      </c>
      <c r="G661" s="6">
        <v>465390</v>
      </c>
      <c r="H661" s="7" t="s">
        <v>652</v>
      </c>
      <c r="I661" s="6" t="s">
        <v>529</v>
      </c>
      <c r="O661" s="6">
        <v>18</v>
      </c>
      <c r="P661" s="13" t="str">
        <f t="shared" si="10"/>
        <v>CORRIENTES</v>
      </c>
      <c r="Q661" s="6">
        <v>631</v>
      </c>
      <c r="R661" s="13" t="s">
        <v>5916</v>
      </c>
      <c r="Y661" t="str">
        <f>Tabla4[[#This Row],[Muni_Desc]]&amp;Tabla4[[#This Row],[Columna1]]</f>
        <v>GUALEGUAYENTRE RIOS</v>
      </c>
      <c r="Z661">
        <v>822</v>
      </c>
      <c r="AA661" t="s">
        <v>6098</v>
      </c>
      <c r="AB661">
        <v>6</v>
      </c>
      <c r="AC661" t="s">
        <v>1224</v>
      </c>
      <c r="AD661">
        <v>30</v>
      </c>
      <c r="AE661" t="s">
        <v>1194</v>
      </c>
      <c r="AN661">
        <v>82</v>
      </c>
      <c r="AO661">
        <v>91</v>
      </c>
      <c r="AP661">
        <v>8681</v>
      </c>
      <c r="AQ661" t="s">
        <v>4909</v>
      </c>
    </row>
    <row r="662" spans="5:43" x14ac:dyDescent="0.25">
      <c r="E662" s="6" t="s">
        <v>529</v>
      </c>
      <c r="F662" s="6">
        <v>465</v>
      </c>
      <c r="G662" s="6">
        <v>465400</v>
      </c>
      <c r="H662" s="7" t="s">
        <v>653</v>
      </c>
      <c r="I662" s="6" t="s">
        <v>529</v>
      </c>
      <c r="O662" s="6">
        <v>18</v>
      </c>
      <c r="P662" s="13" t="str">
        <f t="shared" si="10"/>
        <v>CORRIENTES</v>
      </c>
      <c r="Q662" s="6">
        <v>632</v>
      </c>
      <c r="R662" s="13" t="s">
        <v>5917</v>
      </c>
      <c r="Y662" t="str">
        <f>Tabla4[[#This Row],[Muni_Desc]]&amp;Tabla4[[#This Row],[Columna1]]</f>
        <v>GUALEGUAYCHUENTRE RIOS</v>
      </c>
      <c r="Z662">
        <v>823</v>
      </c>
      <c r="AA662" t="s">
        <v>6099</v>
      </c>
      <c r="AB662">
        <v>6</v>
      </c>
      <c r="AC662" t="s">
        <v>1224</v>
      </c>
      <c r="AD662">
        <v>30</v>
      </c>
      <c r="AE662" t="s">
        <v>1194</v>
      </c>
      <c r="AN662">
        <v>54</v>
      </c>
      <c r="AO662">
        <v>84</v>
      </c>
      <c r="AP662">
        <v>6521</v>
      </c>
      <c r="AQ662" t="s">
        <v>4160</v>
      </c>
    </row>
    <row r="663" spans="5:43" ht="22.5" x14ac:dyDescent="0.25">
      <c r="E663" s="6" t="s">
        <v>529</v>
      </c>
      <c r="F663" s="6">
        <v>465</v>
      </c>
      <c r="G663" s="6">
        <v>465500</v>
      </c>
      <c r="H663" s="7" t="s">
        <v>654</v>
      </c>
      <c r="I663" s="6" t="s">
        <v>529</v>
      </c>
      <c r="O663" s="6">
        <v>18</v>
      </c>
      <c r="P663" s="13" t="str">
        <f t="shared" si="10"/>
        <v>CORRIENTES</v>
      </c>
      <c r="Q663" s="6">
        <v>633</v>
      </c>
      <c r="R663" s="13" t="s">
        <v>5341</v>
      </c>
      <c r="Y663" t="str">
        <f>Tabla4[[#This Row],[Muni_Desc]]&amp;Tabla4[[#This Row],[Columna1]]</f>
        <v>GUALEGUAYCITOENTRE RIOS</v>
      </c>
      <c r="Z663">
        <v>2176</v>
      </c>
      <c r="AA663" t="s">
        <v>6244</v>
      </c>
      <c r="AB663">
        <v>6</v>
      </c>
      <c r="AC663" t="s">
        <v>1224</v>
      </c>
      <c r="AD663">
        <v>30</v>
      </c>
      <c r="AE663" t="s">
        <v>1194</v>
      </c>
      <c r="AN663">
        <v>6</v>
      </c>
      <c r="AO663">
        <v>868</v>
      </c>
      <c r="AP663">
        <v>1877</v>
      </c>
      <c r="AQ663" t="s">
        <v>2553</v>
      </c>
    </row>
    <row r="664" spans="5:43" x14ac:dyDescent="0.25">
      <c r="E664" s="6" t="s">
        <v>529</v>
      </c>
      <c r="F664" s="6">
        <v>465</v>
      </c>
      <c r="G664" s="6">
        <v>465610</v>
      </c>
      <c r="H664" s="7" t="s">
        <v>655</v>
      </c>
      <c r="I664" s="6" t="s">
        <v>529</v>
      </c>
      <c r="O664" s="6">
        <v>18</v>
      </c>
      <c r="P664" s="13" t="str">
        <f t="shared" si="10"/>
        <v>CORRIENTES</v>
      </c>
      <c r="Q664" s="6">
        <v>634</v>
      </c>
      <c r="R664" s="13" t="s">
        <v>5918</v>
      </c>
      <c r="Y664" t="str">
        <f>Tabla4[[#This Row],[Muni_Desc]]&amp;Tabla4[[#This Row],[Columna1]]</f>
        <v>GUARDAMONTEENTRE RIOS</v>
      </c>
      <c r="Z664">
        <v>2178</v>
      </c>
      <c r="AA664" t="s">
        <v>6245</v>
      </c>
      <c r="AB664">
        <v>6</v>
      </c>
      <c r="AC664" t="s">
        <v>1224</v>
      </c>
      <c r="AD664">
        <v>30</v>
      </c>
      <c r="AE664" t="s">
        <v>1194</v>
      </c>
      <c r="AN664">
        <v>66</v>
      </c>
      <c r="AO664">
        <v>63</v>
      </c>
      <c r="AP664">
        <v>7292</v>
      </c>
      <c r="AQ664" t="s">
        <v>4400</v>
      </c>
    </row>
    <row r="665" spans="5:43" ht="22.5" x14ac:dyDescent="0.25">
      <c r="E665" s="6" t="s">
        <v>529</v>
      </c>
      <c r="F665" s="6">
        <v>465</v>
      </c>
      <c r="G665" s="6">
        <v>465690</v>
      </c>
      <c r="H665" s="7" t="s">
        <v>656</v>
      </c>
      <c r="I665" s="6" t="s">
        <v>529</v>
      </c>
      <c r="O665" s="6">
        <v>18</v>
      </c>
      <c r="P665" s="13" t="str">
        <f t="shared" si="10"/>
        <v>CORRIENTES</v>
      </c>
      <c r="Q665" s="6">
        <v>635</v>
      </c>
      <c r="R665" s="13" t="s">
        <v>5919</v>
      </c>
      <c r="Y665" t="str">
        <f>Tabla4[[#This Row],[Muni_Desc]]&amp;Tabla4[[#This Row],[Columna1]]</f>
        <v>HAMBISENTRE RIOS</v>
      </c>
      <c r="Z665">
        <v>2179</v>
      </c>
      <c r="AA665" t="s">
        <v>6246</v>
      </c>
      <c r="AB665">
        <v>6</v>
      </c>
      <c r="AC665" t="s">
        <v>1224</v>
      </c>
      <c r="AD665">
        <v>30</v>
      </c>
      <c r="AE665" t="s">
        <v>1194</v>
      </c>
      <c r="AN665">
        <v>14</v>
      </c>
      <c r="AO665">
        <v>182</v>
      </c>
      <c r="AP665">
        <v>3430</v>
      </c>
      <c r="AQ665" t="s">
        <v>3237</v>
      </c>
    </row>
    <row r="666" spans="5:43" x14ac:dyDescent="0.25">
      <c r="E666" s="6" t="s">
        <v>529</v>
      </c>
      <c r="F666" s="6">
        <v>465</v>
      </c>
      <c r="G666" s="6">
        <v>465910</v>
      </c>
      <c r="H666" s="7" t="s">
        <v>657</v>
      </c>
      <c r="I666" s="6" t="s">
        <v>529</v>
      </c>
      <c r="O666" s="6">
        <v>18</v>
      </c>
      <c r="P666" s="13" t="str">
        <f t="shared" si="10"/>
        <v>CORRIENTES</v>
      </c>
      <c r="Q666" s="6">
        <v>636</v>
      </c>
      <c r="R666" s="13" t="s">
        <v>5615</v>
      </c>
      <c r="Y666" t="str">
        <f>Tabla4[[#This Row],[Muni_Desc]]&amp;Tabla4[[#This Row],[Columna1]]</f>
        <v>HASENKAMPENTRE RIOS</v>
      </c>
      <c r="Z666">
        <v>824</v>
      </c>
      <c r="AA666" t="s">
        <v>6100</v>
      </c>
      <c r="AB666">
        <v>6</v>
      </c>
      <c r="AC666" t="s">
        <v>1224</v>
      </c>
      <c r="AD666">
        <v>30</v>
      </c>
      <c r="AE666" t="s">
        <v>1194</v>
      </c>
      <c r="AN666">
        <v>82</v>
      </c>
      <c r="AO666">
        <v>119</v>
      </c>
      <c r="AP666">
        <v>8763</v>
      </c>
      <c r="AQ666" t="s">
        <v>4976</v>
      </c>
    </row>
    <row r="667" spans="5:43" ht="22.5" x14ac:dyDescent="0.25">
      <c r="E667" s="6" t="s">
        <v>529</v>
      </c>
      <c r="F667" s="6">
        <v>465</v>
      </c>
      <c r="G667" s="6">
        <v>465920</v>
      </c>
      <c r="H667" s="7" t="s">
        <v>658</v>
      </c>
      <c r="I667" s="6" t="s">
        <v>529</v>
      </c>
      <c r="O667" s="6">
        <v>18</v>
      </c>
      <c r="P667" s="13" t="str">
        <f t="shared" si="10"/>
        <v>CORRIENTES</v>
      </c>
      <c r="Q667" s="6">
        <v>637</v>
      </c>
      <c r="R667" s="13" t="s">
        <v>5920</v>
      </c>
      <c r="Y667" t="str">
        <f>Tabla4[[#This Row],[Muni_Desc]]&amp;Tabla4[[#This Row],[Columna1]]</f>
        <v>HERNANDARIASENTRE RIOS</v>
      </c>
      <c r="Z667">
        <v>825</v>
      </c>
      <c r="AA667" t="s">
        <v>6101</v>
      </c>
      <c r="AB667">
        <v>6</v>
      </c>
      <c r="AC667" t="s">
        <v>1224</v>
      </c>
      <c r="AD667">
        <v>30</v>
      </c>
      <c r="AE667" t="s">
        <v>1194</v>
      </c>
      <c r="AN667">
        <v>6</v>
      </c>
      <c r="AO667">
        <v>609</v>
      </c>
      <c r="AP667">
        <v>1521</v>
      </c>
      <c r="AQ667" t="s">
        <v>2304</v>
      </c>
    </row>
    <row r="668" spans="5:43" ht="22.5" x14ac:dyDescent="0.25">
      <c r="E668" s="6" t="s">
        <v>529</v>
      </c>
      <c r="F668" s="6">
        <v>465</v>
      </c>
      <c r="G668" s="6">
        <v>465930</v>
      </c>
      <c r="H668" s="7" t="s">
        <v>659</v>
      </c>
      <c r="I668" s="6" t="s">
        <v>529</v>
      </c>
      <c r="O668" s="6">
        <v>18</v>
      </c>
      <c r="P668" s="13" t="str">
        <f t="shared" si="10"/>
        <v>CORRIENTES</v>
      </c>
      <c r="Q668" s="6">
        <v>638</v>
      </c>
      <c r="R668" s="13" t="s">
        <v>5921</v>
      </c>
      <c r="Y668" t="str">
        <f>Tabla4[[#This Row],[Muni_Desc]]&amp;Tabla4[[#This Row],[Columna1]]</f>
        <v>HERNANDEZENTRE RIOS</v>
      </c>
      <c r="Z668">
        <v>826</v>
      </c>
      <c r="AA668" t="s">
        <v>6102</v>
      </c>
      <c r="AB668">
        <v>6</v>
      </c>
      <c r="AC668" t="s">
        <v>1224</v>
      </c>
      <c r="AD668">
        <v>30</v>
      </c>
      <c r="AE668" t="s">
        <v>1194</v>
      </c>
      <c r="AN668">
        <v>6</v>
      </c>
      <c r="AO668">
        <v>7</v>
      </c>
      <c r="AP668">
        <v>655</v>
      </c>
      <c r="AQ668" t="s">
        <v>1686</v>
      </c>
    </row>
    <row r="669" spans="5:43" x14ac:dyDescent="0.25">
      <c r="E669" s="6" t="s">
        <v>529</v>
      </c>
      <c r="F669" s="6">
        <v>465</v>
      </c>
      <c r="G669" s="6">
        <v>465990</v>
      </c>
      <c r="H669" s="7" t="s">
        <v>660</v>
      </c>
      <c r="I669" s="6" t="s">
        <v>529</v>
      </c>
      <c r="O669" s="6">
        <v>18</v>
      </c>
      <c r="P669" s="13" t="str">
        <f t="shared" si="10"/>
        <v>CORRIENTES</v>
      </c>
      <c r="Q669" s="6">
        <v>639</v>
      </c>
      <c r="R669" s="13" t="s">
        <v>5922</v>
      </c>
      <c r="Y669" t="str">
        <f>Tabla4[[#This Row],[Muni_Desc]]&amp;Tabla4[[#This Row],[Columna1]]</f>
        <v>HERRERAENTRE RIOS</v>
      </c>
      <c r="Z669">
        <v>827</v>
      </c>
      <c r="AA669" t="s">
        <v>6103</v>
      </c>
      <c r="AB669">
        <v>6</v>
      </c>
      <c r="AC669" t="s">
        <v>1224</v>
      </c>
      <c r="AD669">
        <v>30</v>
      </c>
      <c r="AE669" t="s">
        <v>1194</v>
      </c>
      <c r="AN669">
        <v>6</v>
      </c>
      <c r="AO669">
        <v>651</v>
      </c>
      <c r="AP669">
        <v>1912</v>
      </c>
      <c r="AQ669" t="s">
        <v>2372</v>
      </c>
    </row>
    <row r="670" spans="5:43" x14ac:dyDescent="0.25">
      <c r="E670" s="6" t="s">
        <v>529</v>
      </c>
      <c r="F670" s="6">
        <v>466</v>
      </c>
      <c r="G670" s="6">
        <v>466</v>
      </c>
      <c r="H670" s="7" t="s">
        <v>661</v>
      </c>
      <c r="I670" s="6" t="s">
        <v>529</v>
      </c>
      <c r="O670" s="6">
        <v>18</v>
      </c>
      <c r="P670" s="13" t="str">
        <f t="shared" si="10"/>
        <v>CORRIENTES</v>
      </c>
      <c r="Q670" s="6">
        <v>640</v>
      </c>
      <c r="R670" s="13" t="s">
        <v>5923</v>
      </c>
      <c r="Y670" t="str">
        <f>Tabla4[[#This Row],[Muni_Desc]]&amp;Tabla4[[#This Row],[Columna1]]</f>
        <v>HINOJALENTRE RIOS</v>
      </c>
      <c r="Z670">
        <v>2056</v>
      </c>
      <c r="AA670" t="s">
        <v>6170</v>
      </c>
      <c r="AB670">
        <v>6</v>
      </c>
      <c r="AC670" t="s">
        <v>1224</v>
      </c>
      <c r="AD670">
        <v>30</v>
      </c>
      <c r="AE670" t="s">
        <v>1194</v>
      </c>
      <c r="AN670">
        <v>6</v>
      </c>
      <c r="AO670">
        <v>700</v>
      </c>
      <c r="AP670">
        <v>1651</v>
      </c>
      <c r="AQ670" t="s">
        <v>2415</v>
      </c>
    </row>
    <row r="671" spans="5:43" x14ac:dyDescent="0.25">
      <c r="E671" s="6" t="s">
        <v>529</v>
      </c>
      <c r="F671" s="6">
        <v>466</v>
      </c>
      <c r="G671" s="6">
        <v>466110</v>
      </c>
      <c r="H671" s="7" t="s">
        <v>662</v>
      </c>
      <c r="I671" s="6" t="s">
        <v>529</v>
      </c>
      <c r="O671" s="6">
        <v>18</v>
      </c>
      <c r="P671" s="13" t="str">
        <f t="shared" si="10"/>
        <v>CORRIENTES</v>
      </c>
      <c r="Q671" s="6">
        <v>641</v>
      </c>
      <c r="R671" s="13" t="s">
        <v>5924</v>
      </c>
      <c r="Y671" t="str">
        <f>Tabla4[[#This Row],[Muni_Desc]]&amp;Tabla4[[#This Row],[Columna1]]</f>
        <v>HOCKERENTRE RIOS</v>
      </c>
      <c r="Z671">
        <v>2180</v>
      </c>
      <c r="AA671" t="s">
        <v>6247</v>
      </c>
      <c r="AB671">
        <v>6</v>
      </c>
      <c r="AC671" t="s">
        <v>1224</v>
      </c>
      <c r="AD671">
        <v>30</v>
      </c>
      <c r="AE671" t="s">
        <v>1194</v>
      </c>
      <c r="AN671">
        <v>6</v>
      </c>
      <c r="AO671">
        <v>140</v>
      </c>
      <c r="AP671">
        <v>862</v>
      </c>
      <c r="AQ671" t="s">
        <v>1273</v>
      </c>
    </row>
    <row r="672" spans="5:43" x14ac:dyDescent="0.25">
      <c r="E672" s="6" t="s">
        <v>529</v>
      </c>
      <c r="F672" s="6">
        <v>466</v>
      </c>
      <c r="G672" s="6">
        <v>466121</v>
      </c>
      <c r="H672" s="7" t="s">
        <v>663</v>
      </c>
      <c r="I672" s="6" t="s">
        <v>529</v>
      </c>
      <c r="O672" s="6">
        <v>18</v>
      </c>
      <c r="P672" s="13" t="str">
        <f t="shared" si="10"/>
        <v>CORRIENTES</v>
      </c>
      <c r="Q672" s="6">
        <v>642</v>
      </c>
      <c r="R672" s="13" t="s">
        <v>5925</v>
      </c>
      <c r="Y672" t="str">
        <f>Tabla4[[#This Row],[Muni_Desc]]&amp;Tabla4[[#This Row],[Columna1]]</f>
        <v>IBICUYENTRE RIOS</v>
      </c>
      <c r="Z672">
        <v>828</v>
      </c>
      <c r="AA672" t="s">
        <v>6104</v>
      </c>
      <c r="AB672">
        <v>6</v>
      </c>
      <c r="AC672" t="s">
        <v>1224</v>
      </c>
      <c r="AD672">
        <v>30</v>
      </c>
      <c r="AE672" t="s">
        <v>1194</v>
      </c>
      <c r="AN672">
        <v>6</v>
      </c>
      <c r="AO672">
        <v>504</v>
      </c>
      <c r="AP672">
        <v>1369</v>
      </c>
      <c r="AQ672" t="s">
        <v>2200</v>
      </c>
    </row>
    <row r="673" spans="5:43" ht="22.5" x14ac:dyDescent="0.25">
      <c r="E673" s="6" t="s">
        <v>529</v>
      </c>
      <c r="F673" s="6">
        <v>466</v>
      </c>
      <c r="G673" s="6">
        <v>466129</v>
      </c>
      <c r="H673" s="7" t="s">
        <v>664</v>
      </c>
      <c r="I673" s="6" t="s">
        <v>529</v>
      </c>
      <c r="O673" s="6">
        <v>18</v>
      </c>
      <c r="P673" s="13" t="str">
        <f t="shared" si="10"/>
        <v>CORRIENTES</v>
      </c>
      <c r="Q673" s="6">
        <v>643</v>
      </c>
      <c r="R673" s="13" t="s">
        <v>5361</v>
      </c>
      <c r="Y673" t="str">
        <f>Tabla4[[#This Row],[Muni_Desc]]&amp;Tabla4[[#This Row],[Columna1]]</f>
        <v>INGENIERO SAJAROFFENTRE RIOS</v>
      </c>
      <c r="Z673">
        <v>2183</v>
      </c>
      <c r="AA673" t="s">
        <v>6248</v>
      </c>
      <c r="AB673">
        <v>6</v>
      </c>
      <c r="AC673" t="s">
        <v>1224</v>
      </c>
      <c r="AD673">
        <v>30</v>
      </c>
      <c r="AE673" t="s">
        <v>1194</v>
      </c>
      <c r="AN673">
        <v>6</v>
      </c>
      <c r="AO673">
        <v>595</v>
      </c>
      <c r="AP673">
        <v>1489</v>
      </c>
      <c r="AQ673" t="s">
        <v>2275</v>
      </c>
    </row>
    <row r="674" spans="5:43" x14ac:dyDescent="0.25">
      <c r="E674" s="6" t="s">
        <v>529</v>
      </c>
      <c r="F674" s="6">
        <v>466</v>
      </c>
      <c r="G674" s="6">
        <v>466200</v>
      </c>
      <c r="H674" s="7" t="s">
        <v>665</v>
      </c>
      <c r="I674" s="6" t="s">
        <v>529</v>
      </c>
      <c r="O674" s="6">
        <v>18</v>
      </c>
      <c r="P674" s="13" t="str">
        <f t="shared" si="10"/>
        <v>CORRIENTES</v>
      </c>
      <c r="Q674" s="6">
        <v>644</v>
      </c>
      <c r="R674" s="13" t="s">
        <v>5926</v>
      </c>
      <c r="Y674" t="str">
        <f>Tabla4[[#This Row],[Muni_Desc]]&amp;Tabla4[[#This Row],[Columna1]]</f>
        <v>IRAZUSTAENTRE RIOS</v>
      </c>
      <c r="Z674">
        <v>2185</v>
      </c>
      <c r="AA674" t="s">
        <v>6249</v>
      </c>
      <c r="AB674">
        <v>6</v>
      </c>
      <c r="AC674" t="s">
        <v>1224</v>
      </c>
      <c r="AD674">
        <v>30</v>
      </c>
      <c r="AE674" t="s">
        <v>1194</v>
      </c>
      <c r="AN674">
        <v>82</v>
      </c>
      <c r="AO674">
        <v>126</v>
      </c>
      <c r="AP674">
        <v>8782</v>
      </c>
      <c r="AQ674" t="s">
        <v>4991</v>
      </c>
    </row>
    <row r="675" spans="5:43" ht="22.5" x14ac:dyDescent="0.25">
      <c r="E675" s="6" t="s">
        <v>529</v>
      </c>
      <c r="F675" s="6">
        <v>466</v>
      </c>
      <c r="G675" s="6">
        <v>466310</v>
      </c>
      <c r="H675" s="7" t="s">
        <v>666</v>
      </c>
      <c r="I675" s="6" t="s">
        <v>529</v>
      </c>
      <c r="O675" s="6">
        <v>18</v>
      </c>
      <c r="P675" s="13" t="str">
        <f t="shared" si="10"/>
        <v>CORRIENTES</v>
      </c>
      <c r="Q675" s="6">
        <v>645</v>
      </c>
      <c r="R675" s="13" t="s">
        <v>5927</v>
      </c>
      <c r="Y675" t="str">
        <f>Tabla4[[#This Row],[Muni_Desc]]&amp;Tabla4[[#This Row],[Columna1]]</f>
        <v>ISLAS LECHIGUANASENTRE RIOS</v>
      </c>
      <c r="Z675">
        <v>2377</v>
      </c>
      <c r="AA675" t="s">
        <v>6334</v>
      </c>
      <c r="AB675">
        <v>6</v>
      </c>
      <c r="AC675" t="s">
        <v>1224</v>
      </c>
      <c r="AD675">
        <v>30</v>
      </c>
      <c r="AE675" t="s">
        <v>1194</v>
      </c>
      <c r="AN675">
        <v>6</v>
      </c>
      <c r="AO675">
        <v>476</v>
      </c>
      <c r="AP675">
        <v>1331</v>
      </c>
      <c r="AQ675" t="s">
        <v>2173</v>
      </c>
    </row>
    <row r="676" spans="5:43" ht="22.5" x14ac:dyDescent="0.25">
      <c r="E676" s="6" t="s">
        <v>529</v>
      </c>
      <c r="F676" s="6">
        <v>466</v>
      </c>
      <c r="G676" s="6">
        <v>466320</v>
      </c>
      <c r="H676" s="7" t="s">
        <v>667</v>
      </c>
      <c r="I676" s="6" t="s">
        <v>529</v>
      </c>
      <c r="O676" s="6">
        <v>18</v>
      </c>
      <c r="P676" s="13" t="str">
        <f t="shared" si="10"/>
        <v>CORRIENTES</v>
      </c>
      <c r="Q676" s="6">
        <v>647</v>
      </c>
      <c r="R676" s="13" t="s">
        <v>5929</v>
      </c>
      <c r="Y676" t="str">
        <f>Tabla4[[#This Row],[Muni_Desc]]&amp;Tabla4[[#This Row],[Columna1]]</f>
        <v>ISLETASENTRE RIOS</v>
      </c>
      <c r="Z676">
        <v>2186</v>
      </c>
      <c r="AA676" t="s">
        <v>6250</v>
      </c>
      <c r="AB676">
        <v>6</v>
      </c>
      <c r="AC676" t="s">
        <v>1224</v>
      </c>
      <c r="AD676">
        <v>30</v>
      </c>
      <c r="AE676" t="s">
        <v>1194</v>
      </c>
      <c r="AN676">
        <v>6</v>
      </c>
      <c r="AO676">
        <v>168</v>
      </c>
      <c r="AP676">
        <v>1003</v>
      </c>
      <c r="AQ676" t="s">
        <v>1841</v>
      </c>
    </row>
    <row r="677" spans="5:43" ht="22.5" x14ac:dyDescent="0.25">
      <c r="E677" s="6" t="s">
        <v>529</v>
      </c>
      <c r="F677" s="6">
        <v>466</v>
      </c>
      <c r="G677" s="6">
        <v>466330</v>
      </c>
      <c r="H677" s="7" t="s">
        <v>668</v>
      </c>
      <c r="I677" s="6" t="s">
        <v>529</v>
      </c>
      <c r="O677" s="6">
        <v>18</v>
      </c>
      <c r="P677" s="13" t="str">
        <f t="shared" si="10"/>
        <v>CORRIENTES</v>
      </c>
      <c r="Q677" s="6">
        <v>648</v>
      </c>
      <c r="R677" s="13" t="s">
        <v>5930</v>
      </c>
      <c r="Y677" t="str">
        <f>Tabla4[[#This Row],[Muni_Desc]]&amp;Tabla4[[#This Row],[Columna1]]</f>
        <v>JUBILEOENTRE RIOS</v>
      </c>
      <c r="Z677">
        <v>2189</v>
      </c>
      <c r="AA677" t="s">
        <v>6251</v>
      </c>
      <c r="AB677">
        <v>6</v>
      </c>
      <c r="AC677" t="s">
        <v>1224</v>
      </c>
      <c r="AD677">
        <v>30</v>
      </c>
      <c r="AE677" t="s">
        <v>1194</v>
      </c>
      <c r="AN677">
        <v>6</v>
      </c>
      <c r="AO677">
        <v>270</v>
      </c>
      <c r="AP677">
        <v>1025</v>
      </c>
      <c r="AQ677" t="s">
        <v>1841</v>
      </c>
    </row>
    <row r="678" spans="5:43" x14ac:dyDescent="0.25">
      <c r="E678" s="6" t="s">
        <v>529</v>
      </c>
      <c r="F678" s="6">
        <v>466</v>
      </c>
      <c r="G678" s="6">
        <v>466340</v>
      </c>
      <c r="H678" s="7" t="s">
        <v>669</v>
      </c>
      <c r="I678" s="6" t="s">
        <v>529</v>
      </c>
      <c r="O678" s="6">
        <v>18</v>
      </c>
      <c r="P678" s="13" t="str">
        <f t="shared" si="10"/>
        <v>CORRIENTES</v>
      </c>
      <c r="Q678" s="6">
        <v>649</v>
      </c>
      <c r="R678" s="13" t="s">
        <v>5931</v>
      </c>
      <c r="Y678" t="str">
        <f>Tabla4[[#This Row],[Muni_Desc]]&amp;Tabla4[[#This Row],[Columna1]]</f>
        <v>JUSTO JOSE URQUIZAENTRE RIOS</v>
      </c>
      <c r="Z678">
        <v>2190</v>
      </c>
      <c r="AA678" t="s">
        <v>6252</v>
      </c>
      <c r="AB678">
        <v>6</v>
      </c>
      <c r="AC678" t="s">
        <v>1224</v>
      </c>
      <c r="AD678">
        <v>30</v>
      </c>
      <c r="AE678" t="s">
        <v>1194</v>
      </c>
      <c r="AN678">
        <v>6</v>
      </c>
      <c r="AO678">
        <v>147</v>
      </c>
      <c r="AP678">
        <v>873</v>
      </c>
      <c r="AQ678" t="s">
        <v>1274</v>
      </c>
    </row>
    <row r="679" spans="5:43" x14ac:dyDescent="0.25">
      <c r="E679" s="6" t="s">
        <v>529</v>
      </c>
      <c r="F679" s="6">
        <v>466</v>
      </c>
      <c r="G679" s="6">
        <v>466350</v>
      </c>
      <c r="H679" s="7" t="s">
        <v>670</v>
      </c>
      <c r="I679" s="6" t="s">
        <v>529</v>
      </c>
      <c r="O679" s="6">
        <v>18</v>
      </c>
      <c r="P679" s="13" t="str">
        <f t="shared" si="10"/>
        <v>CORRIENTES</v>
      </c>
      <c r="Q679" s="6">
        <v>650</v>
      </c>
      <c r="R679" s="13" t="s">
        <v>5932</v>
      </c>
      <c r="Y679" t="str">
        <f>Tabla4[[#This Row],[Muni_Desc]]&amp;Tabla4[[#This Row],[Columna1]]</f>
        <v>LA CLARITAENTRE RIOS</v>
      </c>
      <c r="Z679">
        <v>2193</v>
      </c>
      <c r="AA679" t="s">
        <v>6253</v>
      </c>
      <c r="AB679">
        <v>6</v>
      </c>
      <c r="AC679" t="s">
        <v>1224</v>
      </c>
      <c r="AD679">
        <v>30</v>
      </c>
      <c r="AE679" t="s">
        <v>1194</v>
      </c>
      <c r="AN679">
        <v>6</v>
      </c>
      <c r="AO679">
        <v>91</v>
      </c>
      <c r="AP679">
        <v>774</v>
      </c>
      <c r="AQ679" t="s">
        <v>1757</v>
      </c>
    </row>
    <row r="680" spans="5:43" x14ac:dyDescent="0.25">
      <c r="E680" s="6" t="s">
        <v>529</v>
      </c>
      <c r="F680" s="6">
        <v>466</v>
      </c>
      <c r="G680" s="6">
        <v>466360</v>
      </c>
      <c r="H680" s="7" t="s">
        <v>671</v>
      </c>
      <c r="I680" s="6" t="s">
        <v>529</v>
      </c>
      <c r="O680" s="6">
        <v>18</v>
      </c>
      <c r="P680" s="13" t="str">
        <f t="shared" si="10"/>
        <v>CORRIENTES</v>
      </c>
      <c r="Q680" s="6">
        <v>651</v>
      </c>
      <c r="R680" s="13" t="s">
        <v>5933</v>
      </c>
      <c r="Y680" t="str">
        <f>Tabla4[[#This Row],[Muni_Desc]]&amp;Tabla4[[#This Row],[Columna1]]</f>
        <v>LA CRIOLLAENTRE RIOS</v>
      </c>
      <c r="Z680">
        <v>829</v>
      </c>
      <c r="AA680" t="s">
        <v>6105</v>
      </c>
      <c r="AB680">
        <v>6</v>
      </c>
      <c r="AC680" t="s">
        <v>1224</v>
      </c>
      <c r="AD680">
        <v>30</v>
      </c>
      <c r="AE680" t="s">
        <v>1194</v>
      </c>
      <c r="AN680">
        <v>82</v>
      </c>
      <c r="AO680">
        <v>42</v>
      </c>
      <c r="AP680">
        <v>8513</v>
      </c>
      <c r="AQ680" t="s">
        <v>4743</v>
      </c>
    </row>
    <row r="681" spans="5:43" ht="22.5" x14ac:dyDescent="0.25">
      <c r="E681" s="6" t="s">
        <v>529</v>
      </c>
      <c r="F681" s="6">
        <v>466</v>
      </c>
      <c r="G681" s="6">
        <v>466370</v>
      </c>
      <c r="H681" s="7" t="s">
        <v>672</v>
      </c>
      <c r="I681" s="6" t="s">
        <v>529</v>
      </c>
      <c r="O681" s="6">
        <v>18</v>
      </c>
      <c r="P681" s="13" t="str">
        <f t="shared" si="10"/>
        <v>CORRIENTES</v>
      </c>
      <c r="Q681" s="6">
        <v>652</v>
      </c>
      <c r="R681" s="13" t="s">
        <v>5934</v>
      </c>
      <c r="Y681" t="str">
        <f>Tabla4[[#This Row],[Muni_Desc]]&amp;Tabla4[[#This Row],[Columna1]]</f>
        <v>LA ESMERALDAENTRE RIOS</v>
      </c>
      <c r="Z681">
        <v>2194</v>
      </c>
      <c r="AA681" t="s">
        <v>6254</v>
      </c>
      <c r="AB681">
        <v>6</v>
      </c>
      <c r="AC681" t="s">
        <v>1224</v>
      </c>
      <c r="AD681">
        <v>30</v>
      </c>
      <c r="AE681" t="s">
        <v>1194</v>
      </c>
      <c r="AN681">
        <v>6</v>
      </c>
      <c r="AO681">
        <v>154</v>
      </c>
      <c r="AP681">
        <v>882</v>
      </c>
      <c r="AQ681" t="s">
        <v>1275</v>
      </c>
    </row>
    <row r="682" spans="5:43" ht="22.5" x14ac:dyDescent="0.25">
      <c r="E682" s="6" t="s">
        <v>529</v>
      </c>
      <c r="F682" s="6">
        <v>466</v>
      </c>
      <c r="G682" s="6">
        <v>466391</v>
      </c>
      <c r="H682" s="7" t="s">
        <v>673</v>
      </c>
      <c r="I682" s="6" t="s">
        <v>529</v>
      </c>
      <c r="O682" s="6">
        <v>18</v>
      </c>
      <c r="P682" s="13" t="str">
        <f t="shared" si="10"/>
        <v>CORRIENTES</v>
      </c>
      <c r="Q682" s="6">
        <v>653</v>
      </c>
      <c r="R682" s="13" t="s">
        <v>5935</v>
      </c>
      <c r="Y682" t="str">
        <f>Tabla4[[#This Row],[Muni_Desc]]&amp;Tabla4[[#This Row],[Columna1]]</f>
        <v>LA FLORIDAENTRE RIOS</v>
      </c>
      <c r="Z682">
        <v>2196</v>
      </c>
      <c r="AA682" t="s">
        <v>6255</v>
      </c>
      <c r="AB682">
        <v>6</v>
      </c>
      <c r="AC682" t="s">
        <v>1224</v>
      </c>
      <c r="AD682">
        <v>30</v>
      </c>
      <c r="AE682" t="s">
        <v>1194</v>
      </c>
      <c r="AN682">
        <v>6</v>
      </c>
      <c r="AO682">
        <v>609</v>
      </c>
      <c r="AP682">
        <v>1522</v>
      </c>
      <c r="AQ682" t="s">
        <v>2305</v>
      </c>
    </row>
    <row r="683" spans="5:43" ht="22.5" x14ac:dyDescent="0.25">
      <c r="E683" s="6" t="s">
        <v>529</v>
      </c>
      <c r="F683" s="6">
        <v>466</v>
      </c>
      <c r="G683" s="6">
        <v>466399</v>
      </c>
      <c r="H683" s="7" t="s">
        <v>674</v>
      </c>
      <c r="I683" s="6" t="s">
        <v>529</v>
      </c>
      <c r="O683" s="6">
        <v>18</v>
      </c>
      <c r="P683" s="13" t="str">
        <f t="shared" si="10"/>
        <v>CORRIENTES</v>
      </c>
      <c r="Q683" s="6">
        <v>654</v>
      </c>
      <c r="R683" s="13" t="s">
        <v>5936</v>
      </c>
      <c r="Y683" t="str">
        <f>Tabla4[[#This Row],[Muni_Desc]]&amp;Tabla4[[#This Row],[Columna1]]</f>
        <v>LA FRATERNIDAD Y STA JUANAENTRE RIOS</v>
      </c>
      <c r="Z683">
        <v>2197</v>
      </c>
      <c r="AA683" t="s">
        <v>6256</v>
      </c>
      <c r="AB683">
        <v>6</v>
      </c>
      <c r="AC683" t="s">
        <v>1224</v>
      </c>
      <c r="AD683">
        <v>30</v>
      </c>
      <c r="AE683" t="s">
        <v>1194</v>
      </c>
      <c r="AN683">
        <v>82</v>
      </c>
      <c r="AO683">
        <v>84</v>
      </c>
      <c r="AP683">
        <v>8656</v>
      </c>
      <c r="AQ683" t="s">
        <v>4880</v>
      </c>
    </row>
    <row r="684" spans="5:43" ht="22.5" x14ac:dyDescent="0.25">
      <c r="E684" s="6" t="s">
        <v>529</v>
      </c>
      <c r="F684" s="6">
        <v>466</v>
      </c>
      <c r="G684" s="6">
        <v>466910</v>
      </c>
      <c r="H684" s="7" t="s">
        <v>675</v>
      </c>
      <c r="I684" s="6" t="s">
        <v>529</v>
      </c>
      <c r="O684" s="6">
        <v>18</v>
      </c>
      <c r="P684" s="13" t="str">
        <f t="shared" si="10"/>
        <v>CORRIENTES</v>
      </c>
      <c r="Q684" s="6">
        <v>655</v>
      </c>
      <c r="R684" s="13" t="s">
        <v>5937</v>
      </c>
      <c r="Y684" t="str">
        <f>Tabla4[[#This Row],[Muni_Desc]]&amp;Tabla4[[#This Row],[Columna1]]</f>
        <v>LA HIERRAENTRE RIOS</v>
      </c>
      <c r="Z684">
        <v>2198</v>
      </c>
      <c r="AA684" t="s">
        <v>6257</v>
      </c>
      <c r="AB684">
        <v>6</v>
      </c>
      <c r="AC684" t="s">
        <v>1224</v>
      </c>
      <c r="AD684">
        <v>30</v>
      </c>
      <c r="AE684" t="s">
        <v>1194</v>
      </c>
      <c r="AN684">
        <v>14</v>
      </c>
      <c r="AO684">
        <v>56</v>
      </c>
      <c r="AP684">
        <v>2980</v>
      </c>
      <c r="AQ684" t="s">
        <v>2877</v>
      </c>
    </row>
    <row r="685" spans="5:43" ht="22.5" x14ac:dyDescent="0.25">
      <c r="E685" s="6" t="s">
        <v>529</v>
      </c>
      <c r="F685" s="6">
        <v>466</v>
      </c>
      <c r="G685" s="6">
        <v>466920</v>
      </c>
      <c r="H685" s="7" t="s">
        <v>676</v>
      </c>
      <c r="I685" s="6" t="s">
        <v>529</v>
      </c>
      <c r="O685" s="6">
        <v>18</v>
      </c>
      <c r="P685" s="13" t="str">
        <f t="shared" si="10"/>
        <v>CORRIENTES</v>
      </c>
      <c r="Q685" s="6">
        <v>656</v>
      </c>
      <c r="R685" s="13" t="s">
        <v>5938</v>
      </c>
      <c r="Y685" t="str">
        <f>Tabla4[[#This Row],[Muni_Desc]]&amp;Tabla4[[#This Row],[Columna1]]</f>
        <v>LA MATILDEENTRE RIOS</v>
      </c>
      <c r="Z685">
        <v>2378</v>
      </c>
      <c r="AA685" t="s">
        <v>6335</v>
      </c>
      <c r="AB685">
        <v>6</v>
      </c>
      <c r="AC685" t="s">
        <v>1224</v>
      </c>
      <c r="AD685">
        <v>30</v>
      </c>
      <c r="AE685" t="s">
        <v>1194</v>
      </c>
      <c r="AN685">
        <v>74</v>
      </c>
      <c r="AO685">
        <v>28</v>
      </c>
      <c r="AP685">
        <v>7921</v>
      </c>
      <c r="AQ685" t="s">
        <v>4576</v>
      </c>
    </row>
    <row r="686" spans="5:43" x14ac:dyDescent="0.25">
      <c r="E686" s="6" t="s">
        <v>529</v>
      </c>
      <c r="F686" s="6">
        <v>466</v>
      </c>
      <c r="G686" s="6">
        <v>466931</v>
      </c>
      <c r="H686" s="7" t="s">
        <v>677</v>
      </c>
      <c r="I686" s="6" t="s">
        <v>529</v>
      </c>
      <c r="O686" s="6">
        <v>18</v>
      </c>
      <c r="P686" s="13" t="str">
        <f t="shared" si="10"/>
        <v>CORRIENTES</v>
      </c>
      <c r="Q686" s="6">
        <v>657</v>
      </c>
      <c r="R686" s="13" t="s">
        <v>5939</v>
      </c>
      <c r="Y686" t="str">
        <f>Tabla4[[#This Row],[Muni_Desc]]&amp;Tabla4[[#This Row],[Columna1]]</f>
        <v>LA OLLITAENTRE RIOS</v>
      </c>
      <c r="Z686">
        <v>2199</v>
      </c>
      <c r="AA686" t="s">
        <v>6258</v>
      </c>
      <c r="AB686">
        <v>6</v>
      </c>
      <c r="AC686" t="s">
        <v>1224</v>
      </c>
      <c r="AD686">
        <v>30</v>
      </c>
      <c r="AE686" t="s">
        <v>1194</v>
      </c>
      <c r="AN686">
        <v>74</v>
      </c>
      <c r="AO686">
        <v>49</v>
      </c>
      <c r="AP686">
        <v>7977</v>
      </c>
      <c r="AQ686" t="s">
        <v>4512</v>
      </c>
    </row>
    <row r="687" spans="5:43" x14ac:dyDescent="0.25">
      <c r="E687" s="6" t="s">
        <v>529</v>
      </c>
      <c r="F687" s="6">
        <v>466</v>
      </c>
      <c r="G687" s="6">
        <v>466932</v>
      </c>
      <c r="H687" s="7" t="s">
        <v>678</v>
      </c>
      <c r="I687" s="6" t="s">
        <v>529</v>
      </c>
      <c r="O687" s="6">
        <v>18</v>
      </c>
      <c r="P687" s="13" t="str">
        <f t="shared" si="10"/>
        <v>CORRIENTES</v>
      </c>
      <c r="Q687" s="6">
        <v>658</v>
      </c>
      <c r="R687" s="13" t="s">
        <v>5940</v>
      </c>
      <c r="Y687" t="str">
        <f>Tabla4[[#This Row],[Muni_Desc]]&amp;Tabla4[[#This Row],[Columna1]]</f>
        <v>LA PAZENTRE RIOS</v>
      </c>
      <c r="Z687">
        <v>830</v>
      </c>
      <c r="AA687" t="s">
        <v>5627</v>
      </c>
      <c r="AB687">
        <v>6</v>
      </c>
      <c r="AC687" t="s">
        <v>1224</v>
      </c>
      <c r="AD687">
        <v>30</v>
      </c>
      <c r="AE687" t="s">
        <v>1194</v>
      </c>
      <c r="AN687">
        <v>70</v>
      </c>
      <c r="AO687">
        <v>70</v>
      </c>
      <c r="AP687">
        <v>7681</v>
      </c>
      <c r="AQ687" t="s">
        <v>4512</v>
      </c>
    </row>
    <row r="688" spans="5:43" ht="22.5" x14ac:dyDescent="0.25">
      <c r="E688" s="6" t="s">
        <v>529</v>
      </c>
      <c r="F688" s="6">
        <v>466</v>
      </c>
      <c r="G688" s="6">
        <v>466939</v>
      </c>
      <c r="H688" s="7" t="s">
        <v>679</v>
      </c>
      <c r="I688" s="6" t="s">
        <v>529</v>
      </c>
      <c r="O688" s="6">
        <v>18</v>
      </c>
      <c r="P688" s="13" t="str">
        <f t="shared" si="10"/>
        <v>CORRIENTES</v>
      </c>
      <c r="Q688" s="6">
        <v>659</v>
      </c>
      <c r="R688" s="13" t="s">
        <v>5941</v>
      </c>
      <c r="Y688" t="str">
        <f>Tabla4[[#This Row],[Muni_Desc]]&amp;Tabla4[[#This Row],[Columna1]]</f>
        <v>LA PICADAENTRE RIOS</v>
      </c>
      <c r="Z688">
        <v>2200</v>
      </c>
      <c r="AA688" t="s">
        <v>6259</v>
      </c>
      <c r="AB688">
        <v>6</v>
      </c>
      <c r="AC688" t="s">
        <v>1224</v>
      </c>
      <c r="AD688">
        <v>30</v>
      </c>
      <c r="AE688" t="s">
        <v>1194</v>
      </c>
      <c r="AN688">
        <v>10</v>
      </c>
      <c r="AO688">
        <v>42</v>
      </c>
      <c r="AP688">
        <v>2567</v>
      </c>
      <c r="AQ688" t="s">
        <v>2618</v>
      </c>
    </row>
    <row r="689" spans="5:43" ht="22.5" x14ac:dyDescent="0.25">
      <c r="E689" s="6" t="s">
        <v>529</v>
      </c>
      <c r="F689" s="6">
        <v>466</v>
      </c>
      <c r="G689" s="6">
        <v>466940</v>
      </c>
      <c r="H689" s="7" t="s">
        <v>680</v>
      </c>
      <c r="I689" s="6" t="s">
        <v>529</v>
      </c>
      <c r="O689" s="6">
        <v>18</v>
      </c>
      <c r="P689" s="13" t="str">
        <f t="shared" si="10"/>
        <v>CORRIENTES</v>
      </c>
      <c r="Q689" s="6">
        <v>660</v>
      </c>
      <c r="R689" s="13" t="s">
        <v>5942</v>
      </c>
      <c r="Y689" t="str">
        <f>Tabla4[[#This Row],[Muni_Desc]]&amp;Tabla4[[#This Row],[Columna1]]</f>
        <v>LA PROVIDENCIAENTRE RIOS</v>
      </c>
      <c r="Z689">
        <v>2201</v>
      </c>
      <c r="AA689" t="s">
        <v>6260</v>
      </c>
      <c r="AB689">
        <v>6</v>
      </c>
      <c r="AC689" t="s">
        <v>1224</v>
      </c>
      <c r="AD689">
        <v>30</v>
      </c>
      <c r="AE689" t="s">
        <v>1194</v>
      </c>
      <c r="AN689">
        <v>26</v>
      </c>
      <c r="AO689">
        <v>56</v>
      </c>
      <c r="AP689">
        <v>4367</v>
      </c>
      <c r="AQ689" t="s">
        <v>3447</v>
      </c>
    </row>
    <row r="690" spans="5:43" x14ac:dyDescent="0.25">
      <c r="E690" s="6" t="s">
        <v>529</v>
      </c>
      <c r="F690" s="6">
        <v>466</v>
      </c>
      <c r="G690" s="6">
        <v>466990</v>
      </c>
      <c r="H690" s="7" t="s">
        <v>681</v>
      </c>
      <c r="I690" s="6" t="s">
        <v>529</v>
      </c>
      <c r="O690" s="6">
        <v>18</v>
      </c>
      <c r="P690" s="13" t="str">
        <f t="shared" si="10"/>
        <v>CORRIENTES</v>
      </c>
      <c r="Q690" s="6">
        <v>3034</v>
      </c>
      <c r="R690" s="13" t="s">
        <v>5394</v>
      </c>
      <c r="Y690" t="str">
        <f>Tabla4[[#This Row],[Muni_Desc]]&amp;Tabla4[[#This Row],[Columna1]]</f>
        <v>LA VERBENAENTRE RIOS</v>
      </c>
      <c r="Z690">
        <v>2204</v>
      </c>
      <c r="AA690" t="s">
        <v>6261</v>
      </c>
      <c r="AB690">
        <v>6</v>
      </c>
      <c r="AC690" t="s">
        <v>1224</v>
      </c>
      <c r="AD690">
        <v>30</v>
      </c>
      <c r="AE690" t="s">
        <v>1194</v>
      </c>
      <c r="AN690">
        <v>82</v>
      </c>
      <c r="AO690">
        <v>42</v>
      </c>
      <c r="AP690">
        <v>8514</v>
      </c>
      <c r="AQ690" t="s">
        <v>4744</v>
      </c>
    </row>
    <row r="691" spans="5:43" x14ac:dyDescent="0.25">
      <c r="E691" s="6" t="s">
        <v>529</v>
      </c>
      <c r="F691" s="6">
        <v>469</v>
      </c>
      <c r="G691" s="6">
        <v>469</v>
      </c>
      <c r="H691" s="7" t="s">
        <v>682</v>
      </c>
      <c r="I691" s="6" t="s">
        <v>529</v>
      </c>
      <c r="O691" s="6">
        <v>18</v>
      </c>
      <c r="P691" s="13" t="str">
        <f t="shared" si="10"/>
        <v>CORRIENTES</v>
      </c>
      <c r="Q691" s="6">
        <v>661</v>
      </c>
      <c r="R691" s="13" t="s">
        <v>5775</v>
      </c>
      <c r="Y691" t="str">
        <f>Tabla4[[#This Row],[Muni_Desc]]&amp;Tabla4[[#This Row],[Columna1]]</f>
        <v>LAGUNA BENITEZ P/AENTRE RIOS</v>
      </c>
      <c r="Z691">
        <v>2206</v>
      </c>
      <c r="AA691" t="s">
        <v>6262</v>
      </c>
      <c r="AB691">
        <v>6</v>
      </c>
      <c r="AC691" t="s">
        <v>1224</v>
      </c>
      <c r="AD691">
        <v>30</v>
      </c>
      <c r="AE691" t="s">
        <v>1194</v>
      </c>
      <c r="AN691">
        <v>14</v>
      </c>
      <c r="AO691">
        <v>119</v>
      </c>
      <c r="AP691">
        <v>3183</v>
      </c>
      <c r="AQ691" t="s">
        <v>3048</v>
      </c>
    </row>
    <row r="692" spans="5:43" x14ac:dyDescent="0.25">
      <c r="E692" s="6" t="s">
        <v>529</v>
      </c>
      <c r="F692" s="6">
        <v>469</v>
      </c>
      <c r="G692" s="6">
        <v>469010</v>
      </c>
      <c r="H692" s="7" t="s">
        <v>683</v>
      </c>
      <c r="I692" s="6" t="s">
        <v>529</v>
      </c>
      <c r="O692" s="6">
        <v>18</v>
      </c>
      <c r="P692" s="13" t="str">
        <f t="shared" si="10"/>
        <v>CORRIENTES</v>
      </c>
      <c r="Q692" s="6">
        <v>662</v>
      </c>
      <c r="R692" s="13" t="s">
        <v>5943</v>
      </c>
      <c r="Y692" t="str">
        <f>Tabla4[[#This Row],[Muni_Desc]]&amp;Tabla4[[#This Row],[Columna1]]</f>
        <v>LAGUNA DEL PESCADOENTRE RIOS</v>
      </c>
      <c r="Z692">
        <v>2208</v>
      </c>
      <c r="AA692" t="s">
        <v>6263</v>
      </c>
      <c r="AB692">
        <v>6</v>
      </c>
      <c r="AC692" t="s">
        <v>1224</v>
      </c>
      <c r="AD692">
        <v>30</v>
      </c>
      <c r="AE692" t="s">
        <v>1194</v>
      </c>
      <c r="AN692">
        <v>82</v>
      </c>
      <c r="AO692">
        <v>56</v>
      </c>
      <c r="AP692">
        <v>8569</v>
      </c>
      <c r="AQ692" t="s">
        <v>4794</v>
      </c>
    </row>
    <row r="693" spans="5:43" x14ac:dyDescent="0.25">
      <c r="E693" s="6" t="s">
        <v>529</v>
      </c>
      <c r="F693" s="6">
        <v>469</v>
      </c>
      <c r="G693" s="6">
        <v>469090</v>
      </c>
      <c r="H693" s="7" t="s">
        <v>682</v>
      </c>
      <c r="I693" s="6" t="s">
        <v>529</v>
      </c>
      <c r="O693" s="6">
        <v>18</v>
      </c>
      <c r="P693" s="13" t="str">
        <f t="shared" si="10"/>
        <v>CORRIENTES</v>
      </c>
      <c r="Q693" s="6">
        <v>663</v>
      </c>
      <c r="R693" s="13" t="s">
        <v>5395</v>
      </c>
      <c r="Y693" t="str">
        <f>Tabla4[[#This Row],[Muni_Desc]]&amp;Tabla4[[#This Row],[Columna1]]</f>
        <v>LARROQUEENTRE RIOS</v>
      </c>
      <c r="Z693">
        <v>831</v>
      </c>
      <c r="AA693" t="s">
        <v>6106</v>
      </c>
      <c r="AB693">
        <v>6</v>
      </c>
      <c r="AC693" t="s">
        <v>1224</v>
      </c>
      <c r="AD693">
        <v>30</v>
      </c>
      <c r="AE693" t="s">
        <v>1194</v>
      </c>
      <c r="AN693">
        <v>42</v>
      </c>
      <c r="AO693">
        <v>98</v>
      </c>
      <c r="AP693">
        <v>5399</v>
      </c>
      <c r="AQ693" t="s">
        <v>3823</v>
      </c>
    </row>
    <row r="694" spans="5:43" x14ac:dyDescent="0.25">
      <c r="E694" s="6" t="s">
        <v>529</v>
      </c>
      <c r="F694" s="6">
        <v>471</v>
      </c>
      <c r="G694" s="6">
        <v>471</v>
      </c>
      <c r="H694" s="7" t="s">
        <v>684</v>
      </c>
      <c r="I694" s="6" t="s">
        <v>529</v>
      </c>
      <c r="O694" s="6">
        <v>18</v>
      </c>
      <c r="P694" s="13" t="str">
        <f t="shared" si="10"/>
        <v>CORRIENTES</v>
      </c>
      <c r="Q694" s="6">
        <v>664</v>
      </c>
      <c r="R694" s="13" t="s">
        <v>5779</v>
      </c>
      <c r="Y694" t="str">
        <f>Tabla4[[#This Row],[Muni_Desc]]&amp;Tabla4[[#This Row],[Columna1]]</f>
        <v>LAS CUEVASENTRE RIOS</v>
      </c>
      <c r="Z694">
        <v>2210</v>
      </c>
      <c r="AA694" t="s">
        <v>6264</v>
      </c>
      <c r="AB694">
        <v>6</v>
      </c>
      <c r="AC694" t="s">
        <v>1224</v>
      </c>
      <c r="AD694">
        <v>30</v>
      </c>
      <c r="AE694" t="s">
        <v>1194</v>
      </c>
      <c r="AN694">
        <v>50</v>
      </c>
      <c r="AO694">
        <v>63</v>
      </c>
      <c r="AP694">
        <v>5898</v>
      </c>
      <c r="AQ694" t="s">
        <v>4006</v>
      </c>
    </row>
    <row r="695" spans="5:43" x14ac:dyDescent="0.25">
      <c r="E695" s="6" t="s">
        <v>529</v>
      </c>
      <c r="F695" s="6">
        <v>471</v>
      </c>
      <c r="G695" s="6">
        <v>471110</v>
      </c>
      <c r="H695" s="7" t="s">
        <v>685</v>
      </c>
      <c r="I695" s="6" t="s">
        <v>529</v>
      </c>
      <c r="O695" s="6">
        <v>18</v>
      </c>
      <c r="P695" s="13" t="str">
        <f t="shared" si="10"/>
        <v>CORRIENTES</v>
      </c>
      <c r="Q695" s="6">
        <v>665</v>
      </c>
      <c r="R695" s="13" t="s">
        <v>5944</v>
      </c>
      <c r="Y695" t="str">
        <f>Tabla4[[#This Row],[Muni_Desc]]&amp;Tabla4[[#This Row],[Columna1]]</f>
        <v>LAS GUACHASENTRE RIOS</v>
      </c>
      <c r="Z695">
        <v>2213</v>
      </c>
      <c r="AA695" t="s">
        <v>6266</v>
      </c>
      <c r="AB695">
        <v>6</v>
      </c>
      <c r="AC695" t="s">
        <v>1224</v>
      </c>
      <c r="AD695">
        <v>30</v>
      </c>
      <c r="AE695" t="s">
        <v>1194</v>
      </c>
      <c r="AN695">
        <v>6</v>
      </c>
      <c r="AO695">
        <v>756</v>
      </c>
      <c r="AP695">
        <v>1717</v>
      </c>
      <c r="AQ695" t="s">
        <v>2442</v>
      </c>
    </row>
    <row r="696" spans="5:43" x14ac:dyDescent="0.25">
      <c r="E696" s="6" t="s">
        <v>529</v>
      </c>
      <c r="F696" s="6">
        <v>471</v>
      </c>
      <c r="G696" s="6">
        <v>471120</v>
      </c>
      <c r="H696" s="7" t="s">
        <v>686</v>
      </c>
      <c r="I696" s="6" t="s">
        <v>529</v>
      </c>
      <c r="O696" s="6">
        <v>18</v>
      </c>
      <c r="P696" s="13" t="str">
        <f t="shared" si="10"/>
        <v>CORRIENTES</v>
      </c>
      <c r="Q696" s="6">
        <v>666</v>
      </c>
      <c r="R696" s="13" t="s">
        <v>5945</v>
      </c>
      <c r="Y696" t="str">
        <f>Tabla4[[#This Row],[Muni_Desc]]&amp;Tabla4[[#This Row],[Columna1]]</f>
        <v>LAS MERCEDESENTRE RIOS</v>
      </c>
      <c r="Z696">
        <v>2214</v>
      </c>
      <c r="AA696" t="s">
        <v>6267</v>
      </c>
      <c r="AB696">
        <v>6</v>
      </c>
      <c r="AC696" t="s">
        <v>1224</v>
      </c>
      <c r="AD696">
        <v>30</v>
      </c>
      <c r="AE696" t="s">
        <v>1194</v>
      </c>
      <c r="AN696">
        <v>14</v>
      </c>
      <c r="AO696">
        <v>21</v>
      </c>
      <c r="AP696">
        <v>2864</v>
      </c>
      <c r="AQ696" t="s">
        <v>2777</v>
      </c>
    </row>
    <row r="697" spans="5:43" ht="33.75" x14ac:dyDescent="0.25">
      <c r="E697" s="6" t="s">
        <v>529</v>
      </c>
      <c r="F697" s="6">
        <v>471</v>
      </c>
      <c r="G697" s="6">
        <v>471130</v>
      </c>
      <c r="H697" s="7" t="s">
        <v>687</v>
      </c>
      <c r="I697" s="6" t="s">
        <v>529</v>
      </c>
      <c r="O697" s="6">
        <v>18</v>
      </c>
      <c r="P697" s="13" t="str">
        <f t="shared" si="10"/>
        <v>CORRIENTES</v>
      </c>
      <c r="Q697" s="6">
        <v>667</v>
      </c>
      <c r="R697" s="13" t="s">
        <v>5442</v>
      </c>
      <c r="Y697" t="str">
        <f>Tabla4[[#This Row],[Muni_Desc]]&amp;Tabla4[[#This Row],[Columna1]]</f>
        <v>LAS MOSCASENTRE RIOS</v>
      </c>
      <c r="Z697">
        <v>2216</v>
      </c>
      <c r="AA697" t="s">
        <v>6268</v>
      </c>
      <c r="AB697">
        <v>6</v>
      </c>
      <c r="AC697" t="s">
        <v>1224</v>
      </c>
      <c r="AD697">
        <v>30</v>
      </c>
      <c r="AE697" t="s">
        <v>1194</v>
      </c>
      <c r="AN697">
        <v>10</v>
      </c>
      <c r="AO697">
        <v>70</v>
      </c>
      <c r="AP697">
        <v>2611</v>
      </c>
      <c r="AQ697" t="s">
        <v>2647</v>
      </c>
    </row>
    <row r="698" spans="5:43" x14ac:dyDescent="0.25">
      <c r="E698" s="6" t="s">
        <v>529</v>
      </c>
      <c r="F698" s="6">
        <v>471</v>
      </c>
      <c r="G698" s="6">
        <v>471190</v>
      </c>
      <c r="H698" s="7" t="s">
        <v>688</v>
      </c>
      <c r="I698" s="6" t="s">
        <v>529</v>
      </c>
      <c r="O698" s="6">
        <v>18</v>
      </c>
      <c r="P698" s="13" t="str">
        <f t="shared" si="10"/>
        <v>CORRIENTES</v>
      </c>
      <c r="Q698" s="6">
        <v>668</v>
      </c>
      <c r="R698" s="13" t="s">
        <v>5946</v>
      </c>
      <c r="Y698" t="str">
        <f>Tabla4[[#This Row],[Muni_Desc]]&amp;Tabla4[[#This Row],[Columna1]]</f>
        <v>LAS MULITASENTRE RIOS</v>
      </c>
      <c r="Z698">
        <v>2217</v>
      </c>
      <c r="AA698" t="s">
        <v>6269</v>
      </c>
      <c r="AB698">
        <v>6</v>
      </c>
      <c r="AC698" t="s">
        <v>1224</v>
      </c>
      <c r="AD698">
        <v>30</v>
      </c>
      <c r="AE698" t="s">
        <v>1194</v>
      </c>
      <c r="AN698">
        <v>42</v>
      </c>
      <c r="AO698">
        <v>112</v>
      </c>
      <c r="AP698">
        <v>5417</v>
      </c>
      <c r="AQ698" t="s">
        <v>2647</v>
      </c>
    </row>
    <row r="699" spans="5:43" ht="22.5" x14ac:dyDescent="0.25">
      <c r="E699" s="6" t="s">
        <v>529</v>
      </c>
      <c r="F699" s="6">
        <v>471</v>
      </c>
      <c r="G699" s="6">
        <v>471900</v>
      </c>
      <c r="H699" s="7" t="s">
        <v>689</v>
      </c>
      <c r="I699" s="6" t="s">
        <v>529</v>
      </c>
      <c r="O699" s="6">
        <v>18</v>
      </c>
      <c r="P699" s="13" t="str">
        <f t="shared" si="10"/>
        <v>CORRIENTES</v>
      </c>
      <c r="Q699" s="6">
        <v>669</v>
      </c>
      <c r="R699" s="13" t="s">
        <v>5947</v>
      </c>
      <c r="Y699" t="str">
        <f>Tabla4[[#This Row],[Muni_Desc]]&amp;Tabla4[[#This Row],[Columna1]]</f>
        <v>LAS TOSCASENTRE RIOS</v>
      </c>
      <c r="Z699">
        <v>2220</v>
      </c>
      <c r="AA699" t="s">
        <v>6270</v>
      </c>
      <c r="AB699">
        <v>6</v>
      </c>
      <c r="AC699" t="s">
        <v>1224</v>
      </c>
      <c r="AD699">
        <v>30</v>
      </c>
      <c r="AE699" t="s">
        <v>1194</v>
      </c>
      <c r="AN699">
        <v>10</v>
      </c>
      <c r="AO699">
        <v>91</v>
      </c>
      <c r="AP699">
        <v>2672</v>
      </c>
      <c r="AQ699" t="s">
        <v>2647</v>
      </c>
    </row>
    <row r="700" spans="5:43" ht="22.5" x14ac:dyDescent="0.25">
      <c r="E700" s="6" t="s">
        <v>529</v>
      </c>
      <c r="F700" s="6">
        <v>472</v>
      </c>
      <c r="G700" s="6">
        <v>472</v>
      </c>
      <c r="H700" s="7" t="s">
        <v>690</v>
      </c>
      <c r="I700" s="6" t="s">
        <v>529</v>
      </c>
      <c r="O700" s="6">
        <v>18</v>
      </c>
      <c r="P700" s="13" t="str">
        <f t="shared" si="10"/>
        <v>CORRIENTES</v>
      </c>
      <c r="Q700" s="6">
        <v>670</v>
      </c>
      <c r="R700" s="13" t="s">
        <v>5948</v>
      </c>
      <c r="Y700" t="str">
        <f>Tabla4[[#This Row],[Muni_Desc]]&amp;Tabla4[[#This Row],[Columna1]]</f>
        <v>LAURENCENAENTRE RIOS</v>
      </c>
      <c r="Z700">
        <v>2061</v>
      </c>
      <c r="AA700" t="s">
        <v>6172</v>
      </c>
      <c r="AB700">
        <v>6</v>
      </c>
      <c r="AC700" t="s">
        <v>1224</v>
      </c>
      <c r="AD700">
        <v>30</v>
      </c>
      <c r="AE700" t="s">
        <v>1194</v>
      </c>
      <c r="AN700">
        <v>14</v>
      </c>
      <c r="AO700">
        <v>91</v>
      </c>
      <c r="AP700">
        <v>3061</v>
      </c>
      <c r="AQ700" t="s">
        <v>2934</v>
      </c>
    </row>
    <row r="701" spans="5:43" x14ac:dyDescent="0.25">
      <c r="E701" s="6" t="s">
        <v>529</v>
      </c>
      <c r="F701" s="6">
        <v>472</v>
      </c>
      <c r="G701" s="6">
        <v>472111</v>
      </c>
      <c r="H701" s="7" t="s">
        <v>691</v>
      </c>
      <c r="I701" s="6" t="s">
        <v>529</v>
      </c>
      <c r="O701" s="6">
        <v>18</v>
      </c>
      <c r="P701" s="13" t="str">
        <f t="shared" si="10"/>
        <v>CORRIENTES</v>
      </c>
      <c r="Q701" s="6">
        <v>671</v>
      </c>
      <c r="R701" s="13" t="s">
        <v>5949</v>
      </c>
      <c r="Y701" t="str">
        <f>Tabla4[[#This Row],[Muni_Desc]]&amp;Tabla4[[#This Row],[Columna1]]</f>
        <v>LOMA LIMPIAENTRE RIOS</v>
      </c>
      <c r="Z701">
        <v>2221</v>
      </c>
      <c r="AA701" t="s">
        <v>6271</v>
      </c>
      <c r="AB701">
        <v>6</v>
      </c>
      <c r="AC701" t="s">
        <v>1224</v>
      </c>
      <c r="AD701">
        <v>30</v>
      </c>
      <c r="AE701" t="s">
        <v>1194</v>
      </c>
      <c r="AN701">
        <v>38</v>
      </c>
      <c r="AO701">
        <v>7</v>
      </c>
      <c r="AP701">
        <v>5006</v>
      </c>
      <c r="AQ701" t="s">
        <v>3672</v>
      </c>
    </row>
    <row r="702" spans="5:43" x14ac:dyDescent="0.25">
      <c r="E702" s="6" t="s">
        <v>529</v>
      </c>
      <c r="F702" s="6">
        <v>472</v>
      </c>
      <c r="G702" s="6">
        <v>472112</v>
      </c>
      <c r="H702" s="7" t="s">
        <v>692</v>
      </c>
      <c r="I702" s="6" t="s">
        <v>529</v>
      </c>
      <c r="O702" s="6">
        <v>18</v>
      </c>
      <c r="P702" s="13" t="str">
        <f t="shared" si="10"/>
        <v>CORRIENTES</v>
      </c>
      <c r="Q702" s="6">
        <v>672</v>
      </c>
      <c r="R702" s="13" t="s">
        <v>5950</v>
      </c>
      <c r="Y702" t="str">
        <f>Tabla4[[#This Row],[Muni_Desc]]&amp;Tabla4[[#This Row],[Columna1]]</f>
        <v>LOS CEIBOSENTRE RIOS</v>
      </c>
      <c r="Z702">
        <v>2066</v>
      </c>
      <c r="AA702" t="s">
        <v>6174</v>
      </c>
      <c r="AB702">
        <v>6</v>
      </c>
      <c r="AC702" t="s">
        <v>1224</v>
      </c>
      <c r="AD702">
        <v>30</v>
      </c>
      <c r="AE702" t="s">
        <v>1194</v>
      </c>
      <c r="AN702">
        <v>82</v>
      </c>
      <c r="AO702">
        <v>105</v>
      </c>
      <c r="AP702">
        <v>8719</v>
      </c>
      <c r="AQ702" t="s">
        <v>4938</v>
      </c>
    </row>
    <row r="703" spans="5:43" x14ac:dyDescent="0.25">
      <c r="E703" s="6" t="s">
        <v>529</v>
      </c>
      <c r="F703" s="6">
        <v>472</v>
      </c>
      <c r="G703" s="6">
        <v>472120</v>
      </c>
      <c r="H703" s="7" t="s">
        <v>693</v>
      </c>
      <c r="I703" s="6" t="s">
        <v>529</v>
      </c>
      <c r="O703" s="6">
        <v>18</v>
      </c>
      <c r="P703" s="13" t="str">
        <f t="shared" si="10"/>
        <v>CORRIENTES</v>
      </c>
      <c r="Q703" s="6">
        <v>673</v>
      </c>
      <c r="R703" s="13" t="s">
        <v>5951</v>
      </c>
      <c r="Y703" t="str">
        <f>Tabla4[[#This Row],[Muni_Desc]]&amp;Tabla4[[#This Row],[Columna1]]</f>
        <v>LOS CHARRUASENTRE RIOS</v>
      </c>
      <c r="Z703">
        <v>832</v>
      </c>
      <c r="AA703" t="s">
        <v>6107</v>
      </c>
      <c r="AB703">
        <v>6</v>
      </c>
      <c r="AC703" t="s">
        <v>1224</v>
      </c>
      <c r="AD703">
        <v>30</v>
      </c>
      <c r="AE703" t="s">
        <v>1194</v>
      </c>
      <c r="AN703">
        <v>86</v>
      </c>
      <c r="AO703">
        <v>7</v>
      </c>
      <c r="AP703">
        <v>9105</v>
      </c>
      <c r="AQ703" t="s">
        <v>5028</v>
      </c>
    </row>
    <row r="704" spans="5:43" x14ac:dyDescent="0.25">
      <c r="E704" s="6" t="s">
        <v>529</v>
      </c>
      <c r="F704" s="6">
        <v>472</v>
      </c>
      <c r="G704" s="6">
        <v>472130</v>
      </c>
      <c r="H704" s="7" t="s">
        <v>694</v>
      </c>
      <c r="I704" s="6" t="s">
        <v>529</v>
      </c>
      <c r="O704" s="6">
        <v>18</v>
      </c>
      <c r="P704" s="13" t="str">
        <f t="shared" si="10"/>
        <v>CORRIENTES</v>
      </c>
      <c r="Q704" s="6">
        <v>674</v>
      </c>
      <c r="R704" s="13" t="s">
        <v>5952</v>
      </c>
      <c r="Y704" t="str">
        <f>Tabla4[[#This Row],[Muni_Desc]]&amp;Tabla4[[#This Row],[Columna1]]</f>
        <v>LOS CONQUISTADORESENTRE RIOS</v>
      </c>
      <c r="Z704">
        <v>2226</v>
      </c>
      <c r="AA704" t="s">
        <v>6272</v>
      </c>
      <c r="AB704">
        <v>6</v>
      </c>
      <c r="AC704" t="s">
        <v>1224</v>
      </c>
      <c r="AD704">
        <v>30</v>
      </c>
      <c r="AE704" t="s">
        <v>1194</v>
      </c>
      <c r="AN704">
        <v>82</v>
      </c>
      <c r="AO704">
        <v>126</v>
      </c>
      <c r="AP704">
        <v>8783</v>
      </c>
      <c r="AQ704" t="s">
        <v>4992</v>
      </c>
    </row>
    <row r="705" spans="5:43" x14ac:dyDescent="0.25">
      <c r="E705" s="6" t="s">
        <v>529</v>
      </c>
      <c r="F705" s="6">
        <v>472</v>
      </c>
      <c r="G705" s="6">
        <v>472140</v>
      </c>
      <c r="H705" s="7" t="s">
        <v>695</v>
      </c>
      <c r="I705" s="6" t="s">
        <v>529</v>
      </c>
      <c r="O705" s="6">
        <v>18</v>
      </c>
      <c r="P705" s="13" t="str">
        <f t="shared" si="10"/>
        <v>CORRIENTES</v>
      </c>
      <c r="Q705" s="6">
        <v>675</v>
      </c>
      <c r="R705" s="13" t="s">
        <v>5953</v>
      </c>
      <c r="Y705" t="str">
        <f>Tabla4[[#This Row],[Muni_Desc]]&amp;Tabla4[[#This Row],[Columna1]]</f>
        <v>LUCAS GONZALEZENTRE RIOS</v>
      </c>
      <c r="Z705">
        <v>833</v>
      </c>
      <c r="AA705" t="s">
        <v>6108</v>
      </c>
      <c r="AB705">
        <v>6</v>
      </c>
      <c r="AC705" t="s">
        <v>1224</v>
      </c>
      <c r="AD705">
        <v>30</v>
      </c>
      <c r="AE705" t="s">
        <v>1194</v>
      </c>
      <c r="AN705">
        <v>6</v>
      </c>
      <c r="AO705">
        <v>609</v>
      </c>
      <c r="AP705">
        <v>1523</v>
      </c>
      <c r="AQ705" t="s">
        <v>2306</v>
      </c>
    </row>
    <row r="706" spans="5:43" x14ac:dyDescent="0.25">
      <c r="E706" s="6" t="s">
        <v>529</v>
      </c>
      <c r="F706" s="6">
        <v>472</v>
      </c>
      <c r="G706" s="6">
        <v>472150</v>
      </c>
      <c r="H706" s="7" t="s">
        <v>696</v>
      </c>
      <c r="I706" s="6" t="s">
        <v>529</v>
      </c>
      <c r="O706" s="6">
        <v>18</v>
      </c>
      <c r="P706" s="13" t="str">
        <f t="shared" si="10"/>
        <v>CORRIENTES</v>
      </c>
      <c r="Q706" s="6">
        <v>676</v>
      </c>
      <c r="R706" s="13" t="s">
        <v>5954</v>
      </c>
      <c r="Y706" t="str">
        <f>Tabla4[[#This Row],[Muni_Desc]]&amp;Tabla4[[#This Row],[Columna1]]</f>
        <v>LUCAS NORTEENTRE RIOS</v>
      </c>
      <c r="Z706">
        <v>2236</v>
      </c>
      <c r="AA706" t="s">
        <v>6273</v>
      </c>
      <c r="AB706">
        <v>6</v>
      </c>
      <c r="AC706" t="s">
        <v>1224</v>
      </c>
      <c r="AD706">
        <v>30</v>
      </c>
      <c r="AE706" t="s">
        <v>1194</v>
      </c>
      <c r="AN706">
        <v>6</v>
      </c>
      <c r="AO706">
        <v>406</v>
      </c>
      <c r="AP706">
        <v>1224</v>
      </c>
      <c r="AQ706" t="s">
        <v>2078</v>
      </c>
    </row>
    <row r="707" spans="5:43" x14ac:dyDescent="0.25">
      <c r="E707" s="6" t="s">
        <v>529</v>
      </c>
      <c r="F707" s="6">
        <v>472</v>
      </c>
      <c r="G707" s="6">
        <v>472160</v>
      </c>
      <c r="H707" s="7" t="s">
        <v>697</v>
      </c>
      <c r="I707" s="6" t="s">
        <v>529</v>
      </c>
      <c r="O707" s="6">
        <v>18</v>
      </c>
      <c r="P707" s="13" t="str">
        <f t="shared" si="10"/>
        <v>CORRIENTES</v>
      </c>
      <c r="Q707" s="6">
        <v>677</v>
      </c>
      <c r="R707" s="13" t="s">
        <v>5955</v>
      </c>
      <c r="Y707" t="str">
        <f>Tabla4[[#This Row],[Muni_Desc]]&amp;Tabla4[[#This Row],[Columna1]]</f>
        <v>LUCAS SUD 1°ENTRE RIOS</v>
      </c>
      <c r="Z707">
        <v>2237</v>
      </c>
      <c r="AA707" t="s">
        <v>6274</v>
      </c>
      <c r="AB707">
        <v>6</v>
      </c>
      <c r="AC707" t="s">
        <v>1224</v>
      </c>
      <c r="AD707">
        <v>30</v>
      </c>
      <c r="AE707" t="s">
        <v>1194</v>
      </c>
      <c r="AN707">
        <v>6</v>
      </c>
      <c r="AO707">
        <v>224</v>
      </c>
      <c r="AP707">
        <v>931</v>
      </c>
      <c r="AQ707" t="s">
        <v>1889</v>
      </c>
    </row>
    <row r="708" spans="5:43" x14ac:dyDescent="0.25">
      <c r="E708" s="6" t="s">
        <v>529</v>
      </c>
      <c r="F708" s="6">
        <v>472</v>
      </c>
      <c r="G708" s="6">
        <v>472171</v>
      </c>
      <c r="H708" s="7" t="s">
        <v>698</v>
      </c>
      <c r="I708" s="6" t="s">
        <v>529</v>
      </c>
      <c r="O708" s="6">
        <v>22</v>
      </c>
      <c r="P708" s="13" t="str">
        <f t="shared" si="10"/>
        <v>CHACO</v>
      </c>
      <c r="Q708" s="6">
        <v>678</v>
      </c>
      <c r="R708" s="13" t="s">
        <v>5956</v>
      </c>
      <c r="Y708" t="str">
        <f>Tabla4[[#This Row],[Muni_Desc]]&amp;Tabla4[[#This Row],[Columna1]]</f>
        <v>LUCAS SUD 2°ENTRE RIOS</v>
      </c>
      <c r="Z708">
        <v>2238</v>
      </c>
      <c r="AA708" t="s">
        <v>6275</v>
      </c>
      <c r="AB708">
        <v>6</v>
      </c>
      <c r="AC708" t="s">
        <v>1224</v>
      </c>
      <c r="AD708">
        <v>30</v>
      </c>
      <c r="AE708" t="s">
        <v>1194</v>
      </c>
      <c r="AN708">
        <v>6</v>
      </c>
      <c r="AO708">
        <v>847</v>
      </c>
      <c r="AP708">
        <v>1838</v>
      </c>
      <c r="AQ708" t="s">
        <v>1636</v>
      </c>
    </row>
    <row r="709" spans="5:43" x14ac:dyDescent="0.25">
      <c r="E709" s="6" t="s">
        <v>529</v>
      </c>
      <c r="F709" s="6">
        <v>472</v>
      </c>
      <c r="G709" s="6">
        <v>472172</v>
      </c>
      <c r="H709" s="7" t="s">
        <v>699</v>
      </c>
      <c r="I709" s="6" t="s">
        <v>529</v>
      </c>
      <c r="O709" s="6">
        <v>22</v>
      </c>
      <c r="P709" s="13" t="str">
        <f t="shared" ref="P709:P772" si="11">VLOOKUP(O709,$J$4:$L$29,3,FALSE)</f>
        <v>CHACO</v>
      </c>
      <c r="Q709" s="6">
        <v>679</v>
      </c>
      <c r="R709" s="13" t="s">
        <v>5957</v>
      </c>
      <c r="Y709" t="str">
        <f>Tabla4[[#This Row],[Muni_Desc]]&amp;Tabla4[[#This Row],[Columna1]]</f>
        <v>MACIAENTRE RIOS</v>
      </c>
      <c r="Z709">
        <v>834</v>
      </c>
      <c r="AA709" t="s">
        <v>6109</v>
      </c>
      <c r="AB709">
        <v>6</v>
      </c>
      <c r="AC709" t="s">
        <v>1224</v>
      </c>
      <c r="AD709">
        <v>30</v>
      </c>
      <c r="AE709" t="s">
        <v>1194</v>
      </c>
      <c r="AN709">
        <v>30</v>
      </c>
      <c r="AO709">
        <v>98</v>
      </c>
      <c r="AP709">
        <v>4679</v>
      </c>
      <c r="AQ709" t="s">
        <v>1636</v>
      </c>
    </row>
    <row r="710" spans="5:43" ht="22.5" x14ac:dyDescent="0.25">
      <c r="E710" s="6" t="s">
        <v>529</v>
      </c>
      <c r="F710" s="6">
        <v>472</v>
      </c>
      <c r="G710" s="6">
        <v>472190</v>
      </c>
      <c r="H710" s="7" t="s">
        <v>700</v>
      </c>
      <c r="I710" s="6" t="s">
        <v>529</v>
      </c>
      <c r="O710" s="6">
        <v>22</v>
      </c>
      <c r="P710" s="13" t="str">
        <f t="shared" si="11"/>
        <v>CHACO</v>
      </c>
      <c r="Q710" s="6">
        <v>680</v>
      </c>
      <c r="R710" s="13" t="s">
        <v>5958</v>
      </c>
      <c r="Y710" t="str">
        <f>Tabla4[[#This Row],[Muni_Desc]]&amp;Tabla4[[#This Row],[Columna1]]</f>
        <v>MANSILLAENTRE RIOS</v>
      </c>
      <c r="Z710">
        <v>835</v>
      </c>
      <c r="AA710" t="s">
        <v>6110</v>
      </c>
      <c r="AB710">
        <v>6</v>
      </c>
      <c r="AC710" t="s">
        <v>1224</v>
      </c>
      <c r="AD710">
        <v>30</v>
      </c>
      <c r="AE710" t="s">
        <v>1194</v>
      </c>
      <c r="AN710">
        <v>14</v>
      </c>
      <c r="AO710">
        <v>147</v>
      </c>
      <c r="AP710">
        <v>3439</v>
      </c>
      <c r="AQ710" t="s">
        <v>3169</v>
      </c>
    </row>
    <row r="711" spans="5:43" x14ac:dyDescent="0.25">
      <c r="E711" s="6" t="s">
        <v>529</v>
      </c>
      <c r="F711" s="6">
        <v>472</v>
      </c>
      <c r="G711" s="6">
        <v>472200</v>
      </c>
      <c r="H711" s="7" t="s">
        <v>701</v>
      </c>
      <c r="I711" s="6" t="s">
        <v>529</v>
      </c>
      <c r="O711" s="6">
        <v>22</v>
      </c>
      <c r="P711" s="13" t="str">
        <f t="shared" si="11"/>
        <v>CHACO</v>
      </c>
      <c r="Q711" s="6">
        <v>681</v>
      </c>
      <c r="R711" s="13" t="s">
        <v>5959</v>
      </c>
      <c r="Y711" t="str">
        <f>Tabla4[[#This Row],[Muni_Desc]]&amp;Tabla4[[#This Row],[Columna1]]</f>
        <v>MARIA GRANDEENTRE RIOS</v>
      </c>
      <c r="Z711">
        <v>836</v>
      </c>
      <c r="AA711" t="s">
        <v>6111</v>
      </c>
      <c r="AB711">
        <v>6</v>
      </c>
      <c r="AC711" t="s">
        <v>1224</v>
      </c>
      <c r="AD711">
        <v>30</v>
      </c>
      <c r="AE711" t="s">
        <v>1194</v>
      </c>
      <c r="AN711">
        <v>82</v>
      </c>
      <c r="AO711">
        <v>14</v>
      </c>
      <c r="AP711">
        <v>8418</v>
      </c>
      <c r="AQ711" t="s">
        <v>4670</v>
      </c>
    </row>
    <row r="712" spans="5:43" x14ac:dyDescent="0.25">
      <c r="E712" s="6" t="s">
        <v>529</v>
      </c>
      <c r="F712" s="6">
        <v>472</v>
      </c>
      <c r="G712" s="6">
        <v>472300</v>
      </c>
      <c r="H712" s="7" t="s">
        <v>702</v>
      </c>
      <c r="I712" s="6" t="s">
        <v>529</v>
      </c>
      <c r="O712" s="6">
        <v>22</v>
      </c>
      <c r="P712" s="13" t="str">
        <f t="shared" si="11"/>
        <v>CHACO</v>
      </c>
      <c r="Q712" s="6">
        <v>683</v>
      </c>
      <c r="R712" s="13" t="s">
        <v>5961</v>
      </c>
      <c r="Y712" t="str">
        <f>Tabla4[[#This Row],[Muni_Desc]]&amp;Tabla4[[#This Row],[Columna1]]</f>
        <v>MARIA GRANDE 2°ENTRE RIOS</v>
      </c>
      <c r="Z712">
        <v>2243</v>
      </c>
      <c r="AA712" t="s">
        <v>6276</v>
      </c>
      <c r="AB712">
        <v>6</v>
      </c>
      <c r="AC712" t="s">
        <v>1224</v>
      </c>
      <c r="AD712">
        <v>30</v>
      </c>
      <c r="AE712" t="s">
        <v>1194</v>
      </c>
      <c r="AN712">
        <v>38</v>
      </c>
      <c r="AO712">
        <v>77</v>
      </c>
      <c r="AP712">
        <v>5114</v>
      </c>
      <c r="AQ712" t="s">
        <v>3755</v>
      </c>
    </row>
    <row r="713" spans="5:43" x14ac:dyDescent="0.25">
      <c r="E713" s="6" t="s">
        <v>529</v>
      </c>
      <c r="F713" s="6">
        <v>473</v>
      </c>
      <c r="G713" s="6">
        <v>473</v>
      </c>
      <c r="H713" s="7" t="s">
        <v>703</v>
      </c>
      <c r="I713" s="6" t="s">
        <v>529</v>
      </c>
      <c r="O713" s="6">
        <v>22</v>
      </c>
      <c r="P713" s="13" t="str">
        <f t="shared" si="11"/>
        <v>CHACO</v>
      </c>
      <c r="Q713" s="6">
        <v>684</v>
      </c>
      <c r="R713" s="13" t="s">
        <v>5962</v>
      </c>
      <c r="Y713" t="str">
        <f>Tabla4[[#This Row],[Muni_Desc]]&amp;Tabla4[[#This Row],[Columna1]]</f>
        <v>MEDANOSENTRE RIOS</v>
      </c>
      <c r="Z713">
        <v>2245</v>
      </c>
      <c r="AA713" t="s">
        <v>6277</v>
      </c>
      <c r="AB713">
        <v>6</v>
      </c>
      <c r="AC713" t="s">
        <v>1224</v>
      </c>
      <c r="AD713">
        <v>30</v>
      </c>
      <c r="AE713" t="s">
        <v>1194</v>
      </c>
      <c r="AN713">
        <v>38</v>
      </c>
      <c r="AO713">
        <v>105</v>
      </c>
      <c r="AP713">
        <v>5155</v>
      </c>
      <c r="AQ713" t="s">
        <v>3777</v>
      </c>
    </row>
    <row r="714" spans="5:43" ht="22.5" x14ac:dyDescent="0.25">
      <c r="E714" s="6" t="s">
        <v>529</v>
      </c>
      <c r="F714" s="6">
        <v>473</v>
      </c>
      <c r="G714" s="6">
        <v>473000</v>
      </c>
      <c r="H714" s="7" t="s">
        <v>704</v>
      </c>
      <c r="I714" s="6" t="s">
        <v>529</v>
      </c>
      <c r="O714" s="6">
        <v>22</v>
      </c>
      <c r="P714" s="13" t="str">
        <f t="shared" si="11"/>
        <v>CHACO</v>
      </c>
      <c r="Q714" s="6">
        <v>685</v>
      </c>
      <c r="R714" s="13" t="s">
        <v>5963</v>
      </c>
      <c r="Y714" t="str">
        <f>Tabla4[[#This Row],[Muni_Desc]]&amp;Tabla4[[#This Row],[Columna1]]</f>
        <v>MOJONES NORTEENTRE RIOS</v>
      </c>
      <c r="Z714">
        <v>2248</v>
      </c>
      <c r="AA714" t="s">
        <v>6278</v>
      </c>
      <c r="AB714">
        <v>6</v>
      </c>
      <c r="AC714" t="s">
        <v>1224</v>
      </c>
      <c r="AD714">
        <v>30</v>
      </c>
      <c r="AE714" t="s">
        <v>1194</v>
      </c>
      <c r="AN714">
        <v>86</v>
      </c>
      <c r="AO714">
        <v>70</v>
      </c>
      <c r="AP714">
        <v>9212</v>
      </c>
      <c r="AQ714" t="s">
        <v>5089</v>
      </c>
    </row>
    <row r="715" spans="5:43" ht="22.5" x14ac:dyDescent="0.25">
      <c r="E715" s="6" t="s">
        <v>529</v>
      </c>
      <c r="F715" s="6">
        <v>474</v>
      </c>
      <c r="G715" s="6">
        <v>474</v>
      </c>
      <c r="H715" s="7" t="s">
        <v>705</v>
      </c>
      <c r="I715" s="6" t="s">
        <v>529</v>
      </c>
      <c r="O715" s="6">
        <v>22</v>
      </c>
      <c r="P715" s="13" t="str">
        <f t="shared" si="11"/>
        <v>CHACO</v>
      </c>
      <c r="Q715" s="6">
        <v>686</v>
      </c>
      <c r="R715" s="13" t="s">
        <v>5964</v>
      </c>
      <c r="Y715" t="str">
        <f>Tabla4[[#This Row],[Muni_Desc]]&amp;Tabla4[[#This Row],[Columna1]]</f>
        <v>MOJONES SURENTRE RIOS</v>
      </c>
      <c r="Z715">
        <v>2249</v>
      </c>
      <c r="AA715" t="s">
        <v>6279</v>
      </c>
      <c r="AB715">
        <v>6</v>
      </c>
      <c r="AC715" t="s">
        <v>1224</v>
      </c>
      <c r="AD715">
        <v>30</v>
      </c>
      <c r="AE715" t="s">
        <v>1194</v>
      </c>
      <c r="AN715">
        <v>10</v>
      </c>
      <c r="AO715">
        <v>91</v>
      </c>
      <c r="AP715">
        <v>2661</v>
      </c>
      <c r="AQ715" t="s">
        <v>2681</v>
      </c>
    </row>
    <row r="716" spans="5:43" ht="22.5" x14ac:dyDescent="0.25">
      <c r="E716" s="6" t="s">
        <v>529</v>
      </c>
      <c r="F716" s="6">
        <v>474</v>
      </c>
      <c r="G716" s="6">
        <v>474010</v>
      </c>
      <c r="H716" s="7" t="s">
        <v>706</v>
      </c>
      <c r="I716" s="6" t="s">
        <v>529</v>
      </c>
      <c r="O716" s="6">
        <v>22</v>
      </c>
      <c r="P716" s="13" t="str">
        <f t="shared" si="11"/>
        <v>CHACO</v>
      </c>
      <c r="Q716" s="6">
        <v>687</v>
      </c>
      <c r="R716" s="13" t="s">
        <v>5965</v>
      </c>
      <c r="Y716" t="str">
        <f>Tabla4[[#This Row],[Muni_Desc]]&amp;Tabla4[[#This Row],[Columna1]]</f>
        <v>MOLINO DOLLENTRE RIOS</v>
      </c>
      <c r="Z716">
        <v>2250</v>
      </c>
      <c r="AA716" t="s">
        <v>6280</v>
      </c>
      <c r="AB716">
        <v>6</v>
      </c>
      <c r="AC716" t="s">
        <v>1224</v>
      </c>
      <c r="AD716">
        <v>30</v>
      </c>
      <c r="AE716" t="s">
        <v>1194</v>
      </c>
      <c r="AN716">
        <v>6</v>
      </c>
      <c r="AO716">
        <v>574</v>
      </c>
      <c r="AP716">
        <v>1457</v>
      </c>
      <c r="AQ716" t="s">
        <v>2259</v>
      </c>
    </row>
    <row r="717" spans="5:43" ht="22.5" x14ac:dyDescent="0.25">
      <c r="E717" s="6" t="s">
        <v>529</v>
      </c>
      <c r="F717" s="6">
        <v>474</v>
      </c>
      <c r="G717" s="6">
        <v>474020</v>
      </c>
      <c r="H717" s="7" t="s">
        <v>707</v>
      </c>
      <c r="I717" s="6" t="s">
        <v>529</v>
      </c>
      <c r="O717" s="6">
        <v>22</v>
      </c>
      <c r="P717" s="13" t="str">
        <f t="shared" si="11"/>
        <v>CHACO</v>
      </c>
      <c r="Q717" s="6">
        <v>688</v>
      </c>
      <c r="R717" s="13" t="s">
        <v>5966</v>
      </c>
      <c r="Y717" t="str">
        <f>Tabla4[[#This Row],[Muni_Desc]]&amp;Tabla4[[#This Row],[Columna1]]</f>
        <v>MONTE REDONDOENTRE RIOS</v>
      </c>
      <c r="Z717">
        <v>2253</v>
      </c>
      <c r="AA717" t="s">
        <v>6281</v>
      </c>
      <c r="AB717">
        <v>6</v>
      </c>
      <c r="AC717" t="s">
        <v>1224</v>
      </c>
      <c r="AD717">
        <v>30</v>
      </c>
      <c r="AE717" t="s">
        <v>1194</v>
      </c>
      <c r="AN717">
        <v>82</v>
      </c>
      <c r="AO717">
        <v>126</v>
      </c>
      <c r="AP717">
        <v>8784</v>
      </c>
      <c r="AQ717" t="s">
        <v>2259</v>
      </c>
    </row>
    <row r="718" spans="5:43" ht="22.5" x14ac:dyDescent="0.25">
      <c r="E718" s="6" t="s">
        <v>529</v>
      </c>
      <c r="F718" s="6">
        <v>475</v>
      </c>
      <c r="G718" s="6">
        <v>475</v>
      </c>
      <c r="H718" s="7" t="s">
        <v>708</v>
      </c>
      <c r="I718" s="6" t="s">
        <v>529</v>
      </c>
      <c r="O718" s="6">
        <v>22</v>
      </c>
      <c r="P718" s="13" t="str">
        <f t="shared" si="11"/>
        <v>CHACO</v>
      </c>
      <c r="Q718" s="6">
        <v>689</v>
      </c>
      <c r="R718" s="13" t="s">
        <v>5967</v>
      </c>
      <c r="Y718" t="str">
        <f>Tabla4[[#This Row],[Muni_Desc]]&amp;Tabla4[[#This Row],[Columna1]]</f>
        <v>MONTOYAENTRE RIOS</v>
      </c>
      <c r="Z718">
        <v>2254</v>
      </c>
      <c r="AA718" t="s">
        <v>6282</v>
      </c>
      <c r="AB718">
        <v>6</v>
      </c>
      <c r="AC718" t="s">
        <v>1224</v>
      </c>
      <c r="AD718">
        <v>30</v>
      </c>
      <c r="AE718" t="s">
        <v>1194</v>
      </c>
      <c r="AN718">
        <v>82</v>
      </c>
      <c r="AO718">
        <v>21</v>
      </c>
      <c r="AP718">
        <v>8437</v>
      </c>
      <c r="AQ718" t="s">
        <v>1637</v>
      </c>
    </row>
    <row r="719" spans="5:43" ht="22.5" x14ac:dyDescent="0.25">
      <c r="E719" s="6" t="s">
        <v>529</v>
      </c>
      <c r="F719" s="6">
        <v>475</v>
      </c>
      <c r="G719" s="6">
        <v>475110</v>
      </c>
      <c r="H719" s="7" t="s">
        <v>709</v>
      </c>
      <c r="I719" s="6" t="s">
        <v>529</v>
      </c>
      <c r="O719" s="6">
        <v>22</v>
      </c>
      <c r="P719" s="13" t="str">
        <f t="shared" si="11"/>
        <v>CHACO</v>
      </c>
      <c r="Q719" s="6">
        <v>690</v>
      </c>
      <c r="R719" s="13" t="s">
        <v>5968</v>
      </c>
      <c r="Y719" t="str">
        <f>Tabla4[[#This Row],[Muni_Desc]]&amp;Tabla4[[#This Row],[Columna1]]</f>
        <v>MULAS GRANDESENTRE RIOS</v>
      </c>
      <c r="Z719">
        <v>2255</v>
      </c>
      <c r="AA719" t="s">
        <v>6283</v>
      </c>
      <c r="AB719">
        <v>6</v>
      </c>
      <c r="AC719" t="s">
        <v>1224</v>
      </c>
      <c r="AD719">
        <v>30</v>
      </c>
      <c r="AE719" t="s">
        <v>1194</v>
      </c>
      <c r="AN719">
        <v>6</v>
      </c>
      <c r="AO719">
        <v>161</v>
      </c>
      <c r="AP719">
        <v>889</v>
      </c>
      <c r="AQ719" t="s">
        <v>1276</v>
      </c>
    </row>
    <row r="720" spans="5:43" ht="33.75" x14ac:dyDescent="0.25">
      <c r="E720" s="6" t="s">
        <v>529</v>
      </c>
      <c r="F720" s="6">
        <v>475</v>
      </c>
      <c r="G720" s="6">
        <v>475120</v>
      </c>
      <c r="H720" s="7" t="s">
        <v>710</v>
      </c>
      <c r="I720" s="6" t="s">
        <v>529</v>
      </c>
      <c r="O720" s="6">
        <v>22</v>
      </c>
      <c r="P720" s="13" t="str">
        <f t="shared" si="11"/>
        <v>CHACO</v>
      </c>
      <c r="Q720" s="6">
        <v>691</v>
      </c>
      <c r="R720" s="13" t="s">
        <v>5969</v>
      </c>
      <c r="Y720" t="str">
        <f>Tabla4[[#This Row],[Muni_Desc]]&amp;Tabla4[[#This Row],[Columna1]]</f>
        <v>NOGOYAENTRE RIOS</v>
      </c>
      <c r="Z720">
        <v>837</v>
      </c>
      <c r="AA720" t="s">
        <v>6112</v>
      </c>
      <c r="AB720">
        <v>6</v>
      </c>
      <c r="AC720" t="s">
        <v>1224</v>
      </c>
      <c r="AD720">
        <v>30</v>
      </c>
      <c r="AE720" t="s">
        <v>1194</v>
      </c>
      <c r="AN720">
        <v>26</v>
      </c>
      <c r="AO720">
        <v>21</v>
      </c>
      <c r="AP720">
        <v>9844</v>
      </c>
      <c r="AQ720" t="s">
        <v>3414</v>
      </c>
    </row>
    <row r="721" spans="5:43" ht="22.5" x14ac:dyDescent="0.25">
      <c r="E721" s="6" t="s">
        <v>529</v>
      </c>
      <c r="F721" s="6">
        <v>475</v>
      </c>
      <c r="G721" s="6">
        <v>475190</v>
      </c>
      <c r="H721" s="7" t="s">
        <v>711</v>
      </c>
      <c r="I721" s="6" t="s">
        <v>529</v>
      </c>
      <c r="O721" s="6">
        <v>22</v>
      </c>
      <c r="P721" s="13" t="str">
        <f t="shared" si="11"/>
        <v>CHACO</v>
      </c>
      <c r="Q721" s="6">
        <v>692</v>
      </c>
      <c r="R721" s="13" t="s">
        <v>5970</v>
      </c>
      <c r="Y721" t="str">
        <f>Tabla4[[#This Row],[Muni_Desc]]&amp;Tabla4[[#This Row],[Columna1]]</f>
        <v>NUEVA ESCOCIAENTRE RIOS</v>
      </c>
      <c r="Z721">
        <v>2259</v>
      </c>
      <c r="AA721" t="s">
        <v>6284</v>
      </c>
      <c r="AB721">
        <v>6</v>
      </c>
      <c r="AC721" t="s">
        <v>1224</v>
      </c>
      <c r="AD721">
        <v>30</v>
      </c>
      <c r="AE721" t="s">
        <v>1194</v>
      </c>
      <c r="AN721">
        <v>46</v>
      </c>
      <c r="AO721">
        <v>63</v>
      </c>
      <c r="AP721">
        <v>5585</v>
      </c>
      <c r="AQ721" t="s">
        <v>1539</v>
      </c>
    </row>
    <row r="722" spans="5:43" ht="22.5" x14ac:dyDescent="0.25">
      <c r="E722" s="6" t="s">
        <v>529</v>
      </c>
      <c r="F722" s="6">
        <v>475</v>
      </c>
      <c r="G722" s="6">
        <v>475210</v>
      </c>
      <c r="H722" s="7" t="s">
        <v>712</v>
      </c>
      <c r="I722" s="6" t="s">
        <v>529</v>
      </c>
      <c r="O722" s="6">
        <v>22</v>
      </c>
      <c r="P722" s="13" t="str">
        <f t="shared" si="11"/>
        <v>CHACO</v>
      </c>
      <c r="Q722" s="6">
        <v>693</v>
      </c>
      <c r="R722" s="13" t="s">
        <v>5971</v>
      </c>
      <c r="Y722" t="str">
        <f>Tabla4[[#This Row],[Muni_Desc]]&amp;Tabla4[[#This Row],[Columna1]]</f>
        <v>NUEVA VIZCAYAENTRE RIOS</v>
      </c>
      <c r="Z722">
        <v>2260</v>
      </c>
      <c r="AA722" t="s">
        <v>6285</v>
      </c>
      <c r="AB722">
        <v>6</v>
      </c>
      <c r="AC722" t="s">
        <v>1224</v>
      </c>
      <c r="AD722">
        <v>30</v>
      </c>
      <c r="AE722" t="s">
        <v>1194</v>
      </c>
      <c r="AN722">
        <v>58</v>
      </c>
      <c r="AO722">
        <v>105</v>
      </c>
      <c r="AP722">
        <v>6818</v>
      </c>
      <c r="AQ722" t="s">
        <v>4240</v>
      </c>
    </row>
    <row r="723" spans="5:43" ht="22.5" x14ac:dyDescent="0.25">
      <c r="E723" s="6" t="s">
        <v>529</v>
      </c>
      <c r="F723" s="6">
        <v>475</v>
      </c>
      <c r="G723" s="6">
        <v>475220</v>
      </c>
      <c r="H723" s="7" t="s">
        <v>713</v>
      </c>
      <c r="I723" s="6" t="s">
        <v>529</v>
      </c>
      <c r="O723" s="6">
        <v>22</v>
      </c>
      <c r="P723" s="13" t="str">
        <f t="shared" si="11"/>
        <v>CHACO</v>
      </c>
      <c r="Q723" s="6">
        <v>694</v>
      </c>
      <c r="R723" s="13" t="s">
        <v>5972</v>
      </c>
      <c r="Y723" t="str">
        <f>Tabla4[[#This Row],[Muni_Desc]]&amp;Tabla4[[#This Row],[Columna1]]</f>
        <v>ÑANCAYENTRE RIOS</v>
      </c>
      <c r="Z723">
        <v>2261</v>
      </c>
      <c r="AA723" t="s">
        <v>6286</v>
      </c>
      <c r="AB723">
        <v>6</v>
      </c>
      <c r="AC723" t="s">
        <v>1224</v>
      </c>
      <c r="AD723">
        <v>30</v>
      </c>
      <c r="AE723" t="s">
        <v>1194</v>
      </c>
      <c r="AN723">
        <v>62</v>
      </c>
      <c r="AO723">
        <v>42</v>
      </c>
      <c r="AP723">
        <v>6966</v>
      </c>
      <c r="AQ723" t="s">
        <v>4290</v>
      </c>
    </row>
    <row r="724" spans="5:43" x14ac:dyDescent="0.25">
      <c r="E724" s="6" t="s">
        <v>529</v>
      </c>
      <c r="F724" s="6">
        <v>475</v>
      </c>
      <c r="G724" s="6">
        <v>475230</v>
      </c>
      <c r="H724" s="7" t="s">
        <v>714</v>
      </c>
      <c r="I724" s="6" t="s">
        <v>529</v>
      </c>
      <c r="O724" s="6">
        <v>22</v>
      </c>
      <c r="P724" s="13" t="str">
        <f t="shared" si="11"/>
        <v>CHACO</v>
      </c>
      <c r="Q724" s="6">
        <v>695</v>
      </c>
      <c r="R724" s="13" t="s">
        <v>5973</v>
      </c>
      <c r="Y724" t="str">
        <f>Tabla4[[#This Row],[Muni_Desc]]&amp;Tabla4[[#This Row],[Columna1]]</f>
        <v>OMBUENTRE RIOS</v>
      </c>
      <c r="Z724">
        <v>2267</v>
      </c>
      <c r="AA724" t="s">
        <v>6287</v>
      </c>
      <c r="AB724">
        <v>6</v>
      </c>
      <c r="AC724" t="s">
        <v>1224</v>
      </c>
      <c r="AD724">
        <v>30</v>
      </c>
      <c r="AE724" t="s">
        <v>1194</v>
      </c>
      <c r="AN724">
        <v>42</v>
      </c>
      <c r="AO724">
        <v>28</v>
      </c>
      <c r="AP724">
        <v>5325</v>
      </c>
      <c r="AQ724" t="s">
        <v>1519</v>
      </c>
    </row>
    <row r="725" spans="5:43" x14ac:dyDescent="0.25">
      <c r="E725" s="6" t="s">
        <v>529</v>
      </c>
      <c r="F725" s="6">
        <v>475</v>
      </c>
      <c r="G725" s="6">
        <v>475240</v>
      </c>
      <c r="H725" s="7" t="s">
        <v>715</v>
      </c>
      <c r="I725" s="6" t="s">
        <v>529</v>
      </c>
      <c r="O725" s="6">
        <v>22</v>
      </c>
      <c r="P725" s="13" t="str">
        <f t="shared" si="11"/>
        <v>CHACO</v>
      </c>
      <c r="Q725" s="6">
        <v>740</v>
      </c>
      <c r="R725" s="13" t="s">
        <v>6016</v>
      </c>
      <c r="Y725" t="str">
        <f>Tabla4[[#This Row],[Muni_Desc]]&amp;Tabla4[[#This Row],[Columna1]]</f>
        <v>ORO VERDEENTRE RIOS</v>
      </c>
      <c r="Z725">
        <v>838</v>
      </c>
      <c r="AA725" t="s">
        <v>6113</v>
      </c>
      <c r="AB725">
        <v>6</v>
      </c>
      <c r="AC725" t="s">
        <v>1224</v>
      </c>
      <c r="AD725">
        <v>30</v>
      </c>
      <c r="AE725" t="s">
        <v>1194</v>
      </c>
      <c r="AN725">
        <v>38</v>
      </c>
      <c r="AO725">
        <v>84</v>
      </c>
      <c r="AP725">
        <v>5126</v>
      </c>
      <c r="AQ725" t="s">
        <v>3763</v>
      </c>
    </row>
    <row r="726" spans="5:43" x14ac:dyDescent="0.25">
      <c r="E726" s="6" t="s">
        <v>529</v>
      </c>
      <c r="F726" s="6">
        <v>475</v>
      </c>
      <c r="G726" s="6">
        <v>475250</v>
      </c>
      <c r="H726" s="7" t="s">
        <v>716</v>
      </c>
      <c r="I726" s="6" t="s">
        <v>529</v>
      </c>
      <c r="O726" s="6">
        <v>22</v>
      </c>
      <c r="P726" s="13" t="str">
        <f t="shared" si="11"/>
        <v>CHACO</v>
      </c>
      <c r="Q726" s="6">
        <v>696</v>
      </c>
      <c r="R726" s="13" t="s">
        <v>5974</v>
      </c>
      <c r="Y726" t="str">
        <f>Tabla4[[#This Row],[Muni_Desc]]&amp;Tabla4[[#This Row],[Columna1]]</f>
        <v>PARAJE GUAYAQUILENTRE RIOS</v>
      </c>
      <c r="Z726">
        <v>2285</v>
      </c>
      <c r="AA726" t="s">
        <v>6296</v>
      </c>
      <c r="AB726">
        <v>6</v>
      </c>
      <c r="AC726" t="s">
        <v>1224</v>
      </c>
      <c r="AD726">
        <v>30</v>
      </c>
      <c r="AE726" t="s">
        <v>1194</v>
      </c>
      <c r="AN726">
        <v>70</v>
      </c>
      <c r="AO726">
        <v>35</v>
      </c>
      <c r="AP726">
        <v>7633</v>
      </c>
      <c r="AQ726" t="s">
        <v>1615</v>
      </c>
    </row>
    <row r="727" spans="5:43" x14ac:dyDescent="0.25">
      <c r="E727" s="6" t="s">
        <v>529</v>
      </c>
      <c r="F727" s="6">
        <v>475</v>
      </c>
      <c r="G727" s="6">
        <v>475260</v>
      </c>
      <c r="H727" s="7" t="s">
        <v>717</v>
      </c>
      <c r="I727" s="6" t="s">
        <v>529</v>
      </c>
      <c r="O727" s="6">
        <v>22</v>
      </c>
      <c r="P727" s="13" t="str">
        <f t="shared" si="11"/>
        <v>CHACO</v>
      </c>
      <c r="Q727" s="6">
        <v>697</v>
      </c>
      <c r="R727" s="13" t="s">
        <v>5975</v>
      </c>
      <c r="Y727" t="str">
        <f>Tabla4[[#This Row],[Muni_Desc]]&amp;Tabla4[[#This Row],[Columna1]]</f>
        <v>PARAJE LA FORTUNAENTRE RIOS</v>
      </c>
      <c r="Z727">
        <v>2379</v>
      </c>
      <c r="AA727" t="s">
        <v>6336</v>
      </c>
      <c r="AB727">
        <v>6</v>
      </c>
      <c r="AC727" t="s">
        <v>1224</v>
      </c>
      <c r="AD727">
        <v>30</v>
      </c>
      <c r="AE727" t="s">
        <v>1194</v>
      </c>
      <c r="AN727">
        <v>14</v>
      </c>
      <c r="AO727">
        <v>63</v>
      </c>
      <c r="AP727">
        <v>3000</v>
      </c>
      <c r="AQ727" t="s">
        <v>2895</v>
      </c>
    </row>
    <row r="728" spans="5:43" ht="22.5" x14ac:dyDescent="0.25">
      <c r="E728" s="6" t="s">
        <v>529</v>
      </c>
      <c r="F728" s="6">
        <v>475</v>
      </c>
      <c r="G728" s="6">
        <v>475270</v>
      </c>
      <c r="H728" s="7" t="s">
        <v>718</v>
      </c>
      <c r="I728" s="6" t="s">
        <v>529</v>
      </c>
      <c r="O728" s="6">
        <v>22</v>
      </c>
      <c r="P728" s="13" t="str">
        <f t="shared" si="11"/>
        <v>CHACO</v>
      </c>
      <c r="Q728" s="6">
        <v>698</v>
      </c>
      <c r="R728" s="13" t="s">
        <v>5976</v>
      </c>
      <c r="Y728" t="str">
        <f>Tabla4[[#This Row],[Muni_Desc]]&amp;Tabla4[[#This Row],[Columna1]]</f>
        <v>PARAJE LAS TUNASENTRE RIOS</v>
      </c>
      <c r="Z728">
        <v>2286</v>
      </c>
      <c r="AA728" t="s">
        <v>6297</v>
      </c>
      <c r="AB728">
        <v>6</v>
      </c>
      <c r="AC728" t="s">
        <v>1224</v>
      </c>
      <c r="AD728">
        <v>30</v>
      </c>
      <c r="AE728" t="s">
        <v>1194</v>
      </c>
      <c r="AN728">
        <v>58</v>
      </c>
      <c r="AO728">
        <v>112</v>
      </c>
      <c r="AP728">
        <v>6786</v>
      </c>
      <c r="AQ728" t="s">
        <v>4241</v>
      </c>
    </row>
    <row r="729" spans="5:43" x14ac:dyDescent="0.25">
      <c r="E729" s="6" t="s">
        <v>529</v>
      </c>
      <c r="F729" s="6">
        <v>475</v>
      </c>
      <c r="G729" s="6">
        <v>475290</v>
      </c>
      <c r="H729" s="7" t="s">
        <v>719</v>
      </c>
      <c r="I729" s="6" t="s">
        <v>529</v>
      </c>
      <c r="O729" s="6">
        <v>22</v>
      </c>
      <c r="P729" s="13" t="str">
        <f t="shared" si="11"/>
        <v>CHACO</v>
      </c>
      <c r="Q729" s="6">
        <v>699</v>
      </c>
      <c r="R729" s="13" t="s">
        <v>5977</v>
      </c>
      <c r="Y729" t="str">
        <f>Tabla4[[#This Row],[Muni_Desc]]&amp;Tabla4[[#This Row],[Columna1]]</f>
        <v>PARANAENTRE RIOS</v>
      </c>
      <c r="Z729">
        <v>839</v>
      </c>
      <c r="AA729" t="s">
        <v>6114</v>
      </c>
      <c r="AB729">
        <v>6</v>
      </c>
      <c r="AC729" t="s">
        <v>1224</v>
      </c>
      <c r="AD729">
        <v>30</v>
      </c>
      <c r="AE729" t="s">
        <v>1194</v>
      </c>
      <c r="AN729">
        <v>82</v>
      </c>
      <c r="AO729">
        <v>70</v>
      </c>
      <c r="AP729">
        <v>8603</v>
      </c>
      <c r="AQ729" t="s">
        <v>4833</v>
      </c>
    </row>
    <row r="730" spans="5:43" ht="22.5" x14ac:dyDescent="0.25">
      <c r="E730" s="6" t="s">
        <v>529</v>
      </c>
      <c r="F730" s="6">
        <v>475</v>
      </c>
      <c r="G730" s="6">
        <v>475300</v>
      </c>
      <c r="H730" s="7" t="s">
        <v>720</v>
      </c>
      <c r="I730" s="6" t="s">
        <v>529</v>
      </c>
      <c r="O730" s="6">
        <v>22</v>
      </c>
      <c r="P730" s="13" t="str">
        <f t="shared" si="11"/>
        <v>CHACO</v>
      </c>
      <c r="Q730" s="6">
        <v>682</v>
      </c>
      <c r="R730" s="13" t="s">
        <v>5960</v>
      </c>
      <c r="Y730" t="str">
        <f>Tabla4[[#This Row],[Muni_Desc]]&amp;Tabla4[[#This Row],[Columna1]]</f>
        <v>PARJE CHAJARIENTRE RIOS</v>
      </c>
      <c r="Z730">
        <v>2380</v>
      </c>
      <c r="AA730" t="s">
        <v>6337</v>
      </c>
      <c r="AB730">
        <v>6</v>
      </c>
      <c r="AC730" t="s">
        <v>1224</v>
      </c>
      <c r="AD730">
        <v>30</v>
      </c>
      <c r="AE730" t="s">
        <v>1194</v>
      </c>
      <c r="AN730">
        <v>82</v>
      </c>
      <c r="AO730">
        <v>35</v>
      </c>
      <c r="AP730">
        <v>8500</v>
      </c>
      <c r="AQ730" t="s">
        <v>4735</v>
      </c>
    </row>
    <row r="731" spans="5:43" x14ac:dyDescent="0.25">
      <c r="E731" s="6" t="s">
        <v>529</v>
      </c>
      <c r="F731" s="6">
        <v>475</v>
      </c>
      <c r="G731" s="6">
        <v>475410</v>
      </c>
      <c r="H731" s="7" t="s">
        <v>721</v>
      </c>
      <c r="I731" s="6" t="s">
        <v>529</v>
      </c>
      <c r="O731" s="6">
        <v>22</v>
      </c>
      <c r="P731" s="13" t="str">
        <f t="shared" si="11"/>
        <v>CHACO</v>
      </c>
      <c r="Q731" s="6">
        <v>700</v>
      </c>
      <c r="R731" s="13" t="s">
        <v>5978</v>
      </c>
      <c r="Y731" t="str">
        <f>Tabla4[[#This Row],[Muni_Desc]]&amp;Tabla4[[#This Row],[Columna1]]</f>
        <v>PASO DE LA ARENAENTRE RIOS</v>
      </c>
      <c r="Z731">
        <v>2271</v>
      </c>
      <c r="AA731" t="s">
        <v>6288</v>
      </c>
      <c r="AB731">
        <v>6</v>
      </c>
      <c r="AC731" t="s">
        <v>1224</v>
      </c>
      <c r="AD731">
        <v>30</v>
      </c>
      <c r="AE731" t="s">
        <v>1194</v>
      </c>
      <c r="AN731">
        <v>82</v>
      </c>
      <c r="AO731">
        <v>112</v>
      </c>
      <c r="AP731">
        <v>8742</v>
      </c>
      <c r="AQ731" t="s">
        <v>4958</v>
      </c>
    </row>
    <row r="732" spans="5:43" x14ac:dyDescent="0.25">
      <c r="E732" s="6" t="s">
        <v>529</v>
      </c>
      <c r="F732" s="6">
        <v>475</v>
      </c>
      <c r="G732" s="6">
        <v>475420</v>
      </c>
      <c r="H732" s="7" t="s">
        <v>722</v>
      </c>
      <c r="I732" s="6" t="s">
        <v>529</v>
      </c>
      <c r="O732" s="6">
        <v>22</v>
      </c>
      <c r="P732" s="13" t="str">
        <f t="shared" si="11"/>
        <v>CHACO</v>
      </c>
      <c r="Q732" s="6">
        <v>701</v>
      </c>
      <c r="R732" s="13" t="s">
        <v>5334</v>
      </c>
      <c r="Y732" t="str">
        <f>Tabla4[[#This Row],[Muni_Desc]]&amp;Tabla4[[#This Row],[Columna1]]</f>
        <v>PASO DE LA LAGUNAENTRE RIOS</v>
      </c>
      <c r="Z732">
        <v>2272</v>
      </c>
      <c r="AA732" t="s">
        <v>6289</v>
      </c>
      <c r="AB732">
        <v>6</v>
      </c>
      <c r="AC732" t="s">
        <v>1224</v>
      </c>
      <c r="AD732">
        <v>30</v>
      </c>
      <c r="AE732" t="s">
        <v>1194</v>
      </c>
      <c r="AN732">
        <v>74</v>
      </c>
      <c r="AO732">
        <v>56</v>
      </c>
      <c r="AP732">
        <v>7992</v>
      </c>
      <c r="AQ732" t="s">
        <v>4614</v>
      </c>
    </row>
    <row r="733" spans="5:43" x14ac:dyDescent="0.25">
      <c r="E733" s="6" t="s">
        <v>529</v>
      </c>
      <c r="F733" s="6">
        <v>475</v>
      </c>
      <c r="G733" s="6">
        <v>475430</v>
      </c>
      <c r="H733" s="7" t="s">
        <v>723</v>
      </c>
      <c r="I733" s="6" t="s">
        <v>529</v>
      </c>
      <c r="O733" s="6">
        <v>22</v>
      </c>
      <c r="P733" s="13" t="str">
        <f t="shared" si="11"/>
        <v>CHACO</v>
      </c>
      <c r="Q733" s="6">
        <v>702</v>
      </c>
      <c r="R733" s="13" t="s">
        <v>5979</v>
      </c>
      <c r="Y733" t="str">
        <f>Tabla4[[#This Row],[Muni_Desc]]&amp;Tabla4[[#This Row],[Columna1]]</f>
        <v>PASO DE LAS PIEDRASENTRE RIOS</v>
      </c>
      <c r="Z733">
        <v>2273</v>
      </c>
      <c r="AA733" t="s">
        <v>6290</v>
      </c>
      <c r="AB733">
        <v>6</v>
      </c>
      <c r="AC733" t="s">
        <v>1224</v>
      </c>
      <c r="AD733">
        <v>30</v>
      </c>
      <c r="AE733" t="s">
        <v>1194</v>
      </c>
      <c r="AN733">
        <v>18</v>
      </c>
      <c r="AO733">
        <v>35</v>
      </c>
      <c r="AP733">
        <v>3729</v>
      </c>
      <c r="AQ733" t="s">
        <v>3255</v>
      </c>
    </row>
    <row r="734" spans="5:43" ht="22.5" x14ac:dyDescent="0.25">
      <c r="E734" s="6" t="s">
        <v>529</v>
      </c>
      <c r="F734" s="6">
        <v>475</v>
      </c>
      <c r="G734" s="6">
        <v>475440</v>
      </c>
      <c r="H734" s="7" t="s">
        <v>724</v>
      </c>
      <c r="I734" s="6" t="s">
        <v>529</v>
      </c>
      <c r="O734" s="6">
        <v>22</v>
      </c>
      <c r="P734" s="13" t="str">
        <f t="shared" si="11"/>
        <v>CHACO</v>
      </c>
      <c r="Q734" s="6">
        <v>703</v>
      </c>
      <c r="R734" s="13" t="s">
        <v>5980</v>
      </c>
      <c r="Y734" t="str">
        <f>Tabla4[[#This Row],[Muni_Desc]]&amp;Tabla4[[#This Row],[Columna1]]</f>
        <v>PASO DUARTEENTRE RIOS</v>
      </c>
      <c r="Z734">
        <v>2074</v>
      </c>
      <c r="AA734" t="s">
        <v>6180</v>
      </c>
      <c r="AB734">
        <v>6</v>
      </c>
      <c r="AC734" t="s">
        <v>1224</v>
      </c>
      <c r="AD734">
        <v>30</v>
      </c>
      <c r="AE734" t="s">
        <v>1194</v>
      </c>
      <c r="AN734">
        <v>6</v>
      </c>
      <c r="AO734">
        <v>714</v>
      </c>
      <c r="AP734">
        <v>1668</v>
      </c>
      <c r="AQ734" t="s">
        <v>2422</v>
      </c>
    </row>
    <row r="735" spans="5:43" ht="22.5" x14ac:dyDescent="0.25">
      <c r="E735" s="6" t="s">
        <v>529</v>
      </c>
      <c r="F735" s="6">
        <v>475</v>
      </c>
      <c r="G735" s="6">
        <v>475490</v>
      </c>
      <c r="H735" s="7" t="s">
        <v>725</v>
      </c>
      <c r="I735" s="6" t="s">
        <v>529</v>
      </c>
      <c r="O735" s="6">
        <v>22</v>
      </c>
      <c r="P735" s="13" t="str">
        <f t="shared" si="11"/>
        <v>CHACO</v>
      </c>
      <c r="Q735" s="6">
        <v>704</v>
      </c>
      <c r="R735" s="13" t="s">
        <v>5981</v>
      </c>
      <c r="Y735" t="str">
        <f>Tabla4[[#This Row],[Muni_Desc]]&amp;Tabla4[[#This Row],[Columna1]]</f>
        <v>PASTOR BRITOSENTRE RIOS</v>
      </c>
      <c r="Z735">
        <v>2275</v>
      </c>
      <c r="AA735" t="s">
        <v>6291</v>
      </c>
      <c r="AB735">
        <v>6</v>
      </c>
      <c r="AC735" t="s">
        <v>1224</v>
      </c>
      <c r="AD735">
        <v>30</v>
      </c>
      <c r="AE735" t="s">
        <v>1194</v>
      </c>
      <c r="AN735">
        <v>42</v>
      </c>
      <c r="AO735">
        <v>42</v>
      </c>
      <c r="AP735">
        <v>5355</v>
      </c>
      <c r="AQ735" t="s">
        <v>3799</v>
      </c>
    </row>
    <row r="736" spans="5:43" ht="22.5" x14ac:dyDescent="0.25">
      <c r="E736" s="6" t="s">
        <v>529</v>
      </c>
      <c r="F736" s="6">
        <v>476</v>
      </c>
      <c r="G736" s="6">
        <v>476</v>
      </c>
      <c r="H736" s="7" t="s">
        <v>726</v>
      </c>
      <c r="I736" s="6" t="s">
        <v>529</v>
      </c>
      <c r="O736" s="6">
        <v>22</v>
      </c>
      <c r="P736" s="13" t="str">
        <f t="shared" si="11"/>
        <v>CHACO</v>
      </c>
      <c r="Q736" s="6">
        <v>705</v>
      </c>
      <c r="R736" s="13" t="s">
        <v>5982</v>
      </c>
      <c r="Y736" t="str">
        <f>Tabla4[[#This Row],[Muni_Desc]]&amp;Tabla4[[#This Row],[Columna1]]</f>
        <v>PEDERNALENTRE RIOS</v>
      </c>
      <c r="Z736">
        <v>2278</v>
      </c>
      <c r="AA736" t="s">
        <v>6293</v>
      </c>
      <c r="AB736">
        <v>6</v>
      </c>
      <c r="AC736" t="s">
        <v>1224</v>
      </c>
      <c r="AD736">
        <v>30</v>
      </c>
      <c r="AE736" t="s">
        <v>1194</v>
      </c>
      <c r="AN736">
        <v>66</v>
      </c>
      <c r="AO736">
        <v>7</v>
      </c>
      <c r="AP736">
        <v>7207</v>
      </c>
      <c r="AQ736" t="s">
        <v>4358</v>
      </c>
    </row>
    <row r="737" spans="5:43" x14ac:dyDescent="0.25">
      <c r="E737" s="6" t="s">
        <v>529</v>
      </c>
      <c r="F737" s="6">
        <v>476</v>
      </c>
      <c r="G737" s="6">
        <v>476110</v>
      </c>
      <c r="H737" s="7" t="s">
        <v>727</v>
      </c>
      <c r="I737" s="6" t="s">
        <v>529</v>
      </c>
      <c r="O737" s="6">
        <v>22</v>
      </c>
      <c r="P737" s="13" t="str">
        <f t="shared" si="11"/>
        <v>CHACO</v>
      </c>
      <c r="Q737" s="6">
        <v>706</v>
      </c>
      <c r="R737" s="13" t="s">
        <v>5983</v>
      </c>
      <c r="Y737" t="str">
        <f>Tabla4[[#This Row],[Muni_Desc]]&amp;Tabla4[[#This Row],[Columna1]]</f>
        <v>PERDICESENTRE RIOS</v>
      </c>
      <c r="Z737">
        <v>2280</v>
      </c>
      <c r="AA737" t="s">
        <v>6294</v>
      </c>
      <c r="AB737">
        <v>6</v>
      </c>
      <c r="AC737" t="s">
        <v>1224</v>
      </c>
      <c r="AD737">
        <v>30</v>
      </c>
      <c r="AE737" t="s">
        <v>1194</v>
      </c>
      <c r="AN737">
        <v>30</v>
      </c>
      <c r="AO737">
        <v>63</v>
      </c>
      <c r="AP737">
        <v>4603</v>
      </c>
      <c r="AQ737" t="s">
        <v>3543</v>
      </c>
    </row>
    <row r="738" spans="5:43" x14ac:dyDescent="0.25">
      <c r="E738" s="6" t="s">
        <v>529</v>
      </c>
      <c r="F738" s="6">
        <v>476</v>
      </c>
      <c r="G738" s="6">
        <v>476120</v>
      </c>
      <c r="H738" s="7" t="s">
        <v>728</v>
      </c>
      <c r="I738" s="6" t="s">
        <v>529</v>
      </c>
      <c r="O738" s="6">
        <v>22</v>
      </c>
      <c r="P738" s="13" t="str">
        <f t="shared" si="11"/>
        <v>CHACO</v>
      </c>
      <c r="Q738" s="6">
        <v>707</v>
      </c>
      <c r="R738" s="13" t="s">
        <v>5984</v>
      </c>
      <c r="Y738" t="str">
        <f>Tabla4[[#This Row],[Muni_Desc]]&amp;Tabla4[[#This Row],[Columna1]]</f>
        <v>PICADA BERONENTRE RIOS</v>
      </c>
      <c r="Z738">
        <v>2281</v>
      </c>
      <c r="AA738" t="s">
        <v>6295</v>
      </c>
      <c r="AB738">
        <v>6</v>
      </c>
      <c r="AC738" t="s">
        <v>1224</v>
      </c>
      <c r="AD738">
        <v>30</v>
      </c>
      <c r="AE738" t="s">
        <v>1194</v>
      </c>
      <c r="AN738">
        <v>58</v>
      </c>
      <c r="AO738">
        <v>42</v>
      </c>
      <c r="AP738">
        <v>6731</v>
      </c>
      <c r="AQ738" t="s">
        <v>4197</v>
      </c>
    </row>
    <row r="739" spans="5:43" ht="22.5" x14ac:dyDescent="0.25">
      <c r="E739" s="6" t="s">
        <v>529</v>
      </c>
      <c r="F739" s="6">
        <v>476</v>
      </c>
      <c r="G739" s="6">
        <v>476130</v>
      </c>
      <c r="H739" s="7" t="s">
        <v>729</v>
      </c>
      <c r="I739" s="6" t="s">
        <v>529</v>
      </c>
      <c r="O739" s="6">
        <v>22</v>
      </c>
      <c r="P739" s="13" t="str">
        <f t="shared" si="11"/>
        <v>CHACO</v>
      </c>
      <c r="Q739" s="6">
        <v>708</v>
      </c>
      <c r="R739" s="13" t="s">
        <v>5985</v>
      </c>
      <c r="Y739" t="str">
        <f>Tabla4[[#This Row],[Muni_Desc]]&amp;Tabla4[[#This Row],[Columna1]]</f>
        <v>PIEDRAS BLANCASENTRE RIOS</v>
      </c>
      <c r="Z739">
        <v>840</v>
      </c>
      <c r="AA739" t="s">
        <v>6115</v>
      </c>
      <c r="AB739">
        <v>6</v>
      </c>
      <c r="AC739" t="s">
        <v>1224</v>
      </c>
      <c r="AD739">
        <v>30</v>
      </c>
      <c r="AE739" t="s">
        <v>1194</v>
      </c>
      <c r="AN739">
        <v>82</v>
      </c>
      <c r="AO739">
        <v>105</v>
      </c>
      <c r="AP739">
        <v>8720</v>
      </c>
      <c r="AQ739" t="s">
        <v>4939</v>
      </c>
    </row>
    <row r="740" spans="5:43" ht="22.5" x14ac:dyDescent="0.25">
      <c r="E740" s="6" t="s">
        <v>529</v>
      </c>
      <c r="F740" s="6">
        <v>476</v>
      </c>
      <c r="G740" s="6">
        <v>476200</v>
      </c>
      <c r="H740" s="7" t="s">
        <v>730</v>
      </c>
      <c r="I740" s="6" t="s">
        <v>529</v>
      </c>
      <c r="O740" s="6">
        <v>22</v>
      </c>
      <c r="P740" s="13" t="str">
        <f t="shared" si="11"/>
        <v>CHACO</v>
      </c>
      <c r="Q740" s="6">
        <v>709</v>
      </c>
      <c r="R740" s="13" t="s">
        <v>5986</v>
      </c>
      <c r="Y740" t="str">
        <f>Tabla4[[#This Row],[Muni_Desc]]&amp;Tabla4[[#This Row],[Columna1]]</f>
        <v>PRIMER DISTRITOENTRE RIOS</v>
      </c>
      <c r="Z740">
        <v>2040</v>
      </c>
      <c r="AA740" t="s">
        <v>6156</v>
      </c>
      <c r="AB740">
        <v>6</v>
      </c>
      <c r="AC740" t="s">
        <v>1224</v>
      </c>
      <c r="AD740">
        <v>30</v>
      </c>
      <c r="AE740" t="s">
        <v>1194</v>
      </c>
      <c r="AN740">
        <v>66</v>
      </c>
      <c r="AO740">
        <v>7</v>
      </c>
      <c r="AP740">
        <v>7208</v>
      </c>
      <c r="AQ740" t="s">
        <v>4359</v>
      </c>
    </row>
    <row r="741" spans="5:43" ht="33.75" x14ac:dyDescent="0.25">
      <c r="E741" s="6" t="s">
        <v>529</v>
      </c>
      <c r="F741" s="6">
        <v>476</v>
      </c>
      <c r="G741" s="6">
        <v>476310</v>
      </c>
      <c r="H741" s="7" t="s">
        <v>731</v>
      </c>
      <c r="I741" s="6" t="s">
        <v>529</v>
      </c>
      <c r="O741" s="6">
        <v>22</v>
      </c>
      <c r="P741" s="13" t="str">
        <f t="shared" si="11"/>
        <v>CHACO</v>
      </c>
      <c r="Q741" s="6">
        <v>710</v>
      </c>
      <c r="R741" s="13" t="s">
        <v>5987</v>
      </c>
      <c r="Y741" t="str">
        <f>Tabla4[[#This Row],[Muni_Desc]]&amp;Tabla4[[#This Row],[Columna1]]</f>
        <v>PRIMERO DE MAYOENTRE RIOS</v>
      </c>
      <c r="Z741">
        <v>2013</v>
      </c>
      <c r="AA741" t="s">
        <v>6137</v>
      </c>
      <c r="AB741">
        <v>6</v>
      </c>
      <c r="AC741" t="s">
        <v>1224</v>
      </c>
      <c r="AD741">
        <v>30</v>
      </c>
      <c r="AE741" t="s">
        <v>1194</v>
      </c>
      <c r="AN741">
        <v>6</v>
      </c>
      <c r="AO741">
        <v>91</v>
      </c>
      <c r="AP741">
        <v>775</v>
      </c>
      <c r="AQ741" t="s">
        <v>1758</v>
      </c>
    </row>
    <row r="742" spans="5:43" x14ac:dyDescent="0.25">
      <c r="E742" s="6" t="s">
        <v>529</v>
      </c>
      <c r="F742" s="6">
        <v>476</v>
      </c>
      <c r="G742" s="6">
        <v>476320</v>
      </c>
      <c r="H742" s="7" t="s">
        <v>732</v>
      </c>
      <c r="I742" s="6" t="s">
        <v>529</v>
      </c>
      <c r="O742" s="6">
        <v>22</v>
      </c>
      <c r="P742" s="13" t="str">
        <f t="shared" si="11"/>
        <v>CHACO</v>
      </c>
      <c r="Q742" s="6">
        <v>711</v>
      </c>
      <c r="R742" s="13" t="s">
        <v>5988</v>
      </c>
      <c r="Y742" t="str">
        <f>Tabla4[[#This Row],[Muni_Desc]]&amp;Tabla4[[#This Row],[Columna1]]</f>
        <v>PRONUNCIAMIENTOENTRE RIOS</v>
      </c>
      <c r="Z742">
        <v>2290</v>
      </c>
      <c r="AA742" t="s">
        <v>6298</v>
      </c>
      <c r="AB742">
        <v>6</v>
      </c>
      <c r="AC742" t="s">
        <v>1224</v>
      </c>
      <c r="AD742">
        <v>30</v>
      </c>
      <c r="AE742" t="s">
        <v>1194</v>
      </c>
      <c r="AN742">
        <v>38</v>
      </c>
      <c r="AO742">
        <v>42</v>
      </c>
      <c r="AP742">
        <v>5060</v>
      </c>
      <c r="AQ742" t="s">
        <v>3719</v>
      </c>
    </row>
    <row r="743" spans="5:43" x14ac:dyDescent="0.25">
      <c r="E743" s="6" t="s">
        <v>529</v>
      </c>
      <c r="F743" s="6">
        <v>476</v>
      </c>
      <c r="G743" s="6">
        <v>476400</v>
      </c>
      <c r="H743" s="7" t="s">
        <v>733</v>
      </c>
      <c r="I743" s="6" t="s">
        <v>529</v>
      </c>
      <c r="O743" s="6">
        <v>22</v>
      </c>
      <c r="P743" s="13" t="str">
        <f t="shared" si="11"/>
        <v>CHACO</v>
      </c>
      <c r="Q743" s="6">
        <v>712</v>
      </c>
      <c r="R743" s="13" t="s">
        <v>5989</v>
      </c>
      <c r="Y743" t="str">
        <f>Tabla4[[#This Row],[Muni_Desc]]&amp;Tabla4[[#This Row],[Columna1]]</f>
        <v>PUEBLO BELLOCQENTRE RIOS</v>
      </c>
      <c r="Z743">
        <v>2211</v>
      </c>
      <c r="AA743" t="s">
        <v>6265</v>
      </c>
      <c r="AB743">
        <v>6</v>
      </c>
      <c r="AC743" t="s">
        <v>1224</v>
      </c>
      <c r="AD743">
        <v>30</v>
      </c>
      <c r="AE743" t="s">
        <v>1194</v>
      </c>
      <c r="AN743">
        <v>6</v>
      </c>
      <c r="AO743">
        <v>161</v>
      </c>
      <c r="AP743">
        <v>890</v>
      </c>
      <c r="AQ743" t="s">
        <v>1832</v>
      </c>
    </row>
    <row r="744" spans="5:43" x14ac:dyDescent="0.25">
      <c r="E744" s="6" t="s">
        <v>529</v>
      </c>
      <c r="F744" s="6">
        <v>477</v>
      </c>
      <c r="G744" s="6">
        <v>477</v>
      </c>
      <c r="H744" s="7" t="s">
        <v>734</v>
      </c>
      <c r="I744" s="6" t="s">
        <v>529</v>
      </c>
      <c r="O744" s="6">
        <v>22</v>
      </c>
      <c r="P744" s="13" t="str">
        <f t="shared" si="11"/>
        <v>CHACO</v>
      </c>
      <c r="Q744" s="6">
        <v>713</v>
      </c>
      <c r="R744" s="13" t="s">
        <v>5990</v>
      </c>
      <c r="Y744" t="str">
        <f>Tabla4[[#This Row],[Muni_Desc]]&amp;Tabla4[[#This Row],[Columna1]]</f>
        <v>PUEBLO BRUGOENTRE RIOS</v>
      </c>
      <c r="Z744">
        <v>2292</v>
      </c>
      <c r="AA744" t="s">
        <v>6300</v>
      </c>
      <c r="AB744">
        <v>6</v>
      </c>
      <c r="AC744" t="s">
        <v>1224</v>
      </c>
      <c r="AD744">
        <v>30</v>
      </c>
      <c r="AE744" t="s">
        <v>1194</v>
      </c>
      <c r="AN744">
        <v>70</v>
      </c>
      <c r="AO744">
        <v>112</v>
      </c>
      <c r="AP744">
        <v>7731</v>
      </c>
      <c r="AQ744" t="s">
        <v>4547</v>
      </c>
    </row>
    <row r="745" spans="5:43" ht="33.75" x14ac:dyDescent="0.25">
      <c r="E745" s="6" t="s">
        <v>529</v>
      </c>
      <c r="F745" s="6">
        <v>477</v>
      </c>
      <c r="G745" s="6">
        <v>477110</v>
      </c>
      <c r="H745" s="7" t="s">
        <v>735</v>
      </c>
      <c r="I745" s="6" t="s">
        <v>529</v>
      </c>
      <c r="O745" s="6">
        <v>22</v>
      </c>
      <c r="P745" s="13" t="str">
        <f t="shared" si="11"/>
        <v>CHACO</v>
      </c>
      <c r="Q745" s="6">
        <v>714</v>
      </c>
      <c r="R745" s="13" t="s">
        <v>5991</v>
      </c>
      <c r="Y745" t="str">
        <f>Tabla4[[#This Row],[Muni_Desc]]&amp;Tabla4[[#This Row],[Columna1]]</f>
        <v>PUEBLO CAZESENTRE RIOS</v>
      </c>
      <c r="Z745">
        <v>2293</v>
      </c>
      <c r="AA745" t="s">
        <v>6301</v>
      </c>
      <c r="AB745">
        <v>6</v>
      </c>
      <c r="AC745" t="s">
        <v>1224</v>
      </c>
      <c r="AD745">
        <v>30</v>
      </c>
      <c r="AE745" t="s">
        <v>1194</v>
      </c>
      <c r="AN745">
        <v>82</v>
      </c>
      <c r="AO745">
        <v>28</v>
      </c>
      <c r="AP745">
        <v>8479</v>
      </c>
      <c r="AQ745" t="s">
        <v>4722</v>
      </c>
    </row>
    <row r="746" spans="5:43" x14ac:dyDescent="0.25">
      <c r="E746" s="6" t="s">
        <v>529</v>
      </c>
      <c r="F746" s="6">
        <v>477</v>
      </c>
      <c r="G746" s="6">
        <v>477120</v>
      </c>
      <c r="H746" s="7" t="s">
        <v>736</v>
      </c>
      <c r="I746" s="6" t="s">
        <v>529</v>
      </c>
      <c r="O746" s="6">
        <v>22</v>
      </c>
      <c r="P746" s="13" t="str">
        <f t="shared" si="11"/>
        <v>CHACO</v>
      </c>
      <c r="Q746" s="6">
        <v>715</v>
      </c>
      <c r="R746" s="13" t="s">
        <v>5992</v>
      </c>
      <c r="Y746" t="str">
        <f>Tabla4[[#This Row],[Muni_Desc]]&amp;Tabla4[[#This Row],[Columna1]]</f>
        <v>PUEBLO GENERAL BELGRANOENTRE RIOS</v>
      </c>
      <c r="Z746">
        <v>2277</v>
      </c>
      <c r="AA746" t="s">
        <v>6292</v>
      </c>
      <c r="AB746">
        <v>6</v>
      </c>
      <c r="AC746" t="s">
        <v>1224</v>
      </c>
      <c r="AD746">
        <v>30</v>
      </c>
      <c r="AE746" t="s">
        <v>1194</v>
      </c>
      <c r="AN746">
        <v>82</v>
      </c>
      <c r="AO746">
        <v>91</v>
      </c>
      <c r="AP746">
        <v>8682</v>
      </c>
      <c r="AQ746" t="s">
        <v>4910</v>
      </c>
    </row>
    <row r="747" spans="5:43" x14ac:dyDescent="0.25">
      <c r="E747" s="6" t="s">
        <v>529</v>
      </c>
      <c r="F747" s="6">
        <v>477</v>
      </c>
      <c r="G747" s="6">
        <v>477130</v>
      </c>
      <c r="H747" s="7" t="s">
        <v>737</v>
      </c>
      <c r="I747" s="6" t="s">
        <v>529</v>
      </c>
      <c r="O747" s="6">
        <v>22</v>
      </c>
      <c r="P747" s="13" t="str">
        <f t="shared" si="11"/>
        <v>CHACO</v>
      </c>
      <c r="Q747" s="6">
        <v>716</v>
      </c>
      <c r="R747" s="13" t="s">
        <v>5993</v>
      </c>
      <c r="Y747" t="str">
        <f>Tabla4[[#This Row],[Muni_Desc]]&amp;Tabla4[[#This Row],[Columna1]]</f>
        <v>PUEBLO LIEBIGENTRE RIOS</v>
      </c>
      <c r="Z747">
        <v>2295</v>
      </c>
      <c r="AA747" t="s">
        <v>6302</v>
      </c>
      <c r="AB747">
        <v>6</v>
      </c>
      <c r="AC747" t="s">
        <v>1224</v>
      </c>
      <c r="AD747">
        <v>30</v>
      </c>
      <c r="AE747" t="s">
        <v>1194</v>
      </c>
      <c r="AN747">
        <v>6</v>
      </c>
      <c r="AO747">
        <v>770</v>
      </c>
      <c r="AP747">
        <v>9845</v>
      </c>
      <c r="AQ747" t="s">
        <v>2468</v>
      </c>
    </row>
    <row r="748" spans="5:43" x14ac:dyDescent="0.25">
      <c r="E748" s="6" t="s">
        <v>529</v>
      </c>
      <c r="F748" s="6">
        <v>477</v>
      </c>
      <c r="G748" s="6">
        <v>477140</v>
      </c>
      <c r="H748" s="7" t="s">
        <v>738</v>
      </c>
      <c r="I748" s="6" t="s">
        <v>529</v>
      </c>
      <c r="O748" s="6">
        <v>22</v>
      </c>
      <c r="P748" s="13" t="str">
        <f t="shared" si="11"/>
        <v>CHACO</v>
      </c>
      <c r="Q748" s="6">
        <v>717</v>
      </c>
      <c r="R748" s="13" t="s">
        <v>5650</v>
      </c>
      <c r="Y748" t="str">
        <f>Tabla4[[#This Row],[Muni_Desc]]&amp;Tabla4[[#This Row],[Columna1]]</f>
        <v>PUERTO ALGARROBOENTRE RIOS</v>
      </c>
      <c r="Z748">
        <v>2291</v>
      </c>
      <c r="AA748" t="s">
        <v>6299</v>
      </c>
      <c r="AB748">
        <v>6</v>
      </c>
      <c r="AC748" t="s">
        <v>1224</v>
      </c>
      <c r="AD748">
        <v>30</v>
      </c>
      <c r="AE748" t="s">
        <v>1194</v>
      </c>
      <c r="AN748">
        <v>66</v>
      </c>
      <c r="AO748">
        <v>35</v>
      </c>
      <c r="AP748">
        <v>7260</v>
      </c>
      <c r="AQ748" t="s">
        <v>1596</v>
      </c>
    </row>
    <row r="749" spans="5:43" x14ac:dyDescent="0.25">
      <c r="E749" s="6" t="s">
        <v>529</v>
      </c>
      <c r="F749" s="6">
        <v>477</v>
      </c>
      <c r="G749" s="6">
        <v>477150</v>
      </c>
      <c r="H749" s="7" t="s">
        <v>739</v>
      </c>
      <c r="I749" s="6" t="s">
        <v>529</v>
      </c>
      <c r="O749" s="6">
        <v>22</v>
      </c>
      <c r="P749" s="13" t="str">
        <f t="shared" si="11"/>
        <v>CHACO</v>
      </c>
      <c r="Q749" s="6">
        <v>718</v>
      </c>
      <c r="R749" s="13" t="s">
        <v>5994</v>
      </c>
      <c r="Y749" t="str">
        <f>Tabla4[[#This Row],[Muni_Desc]]&amp;Tabla4[[#This Row],[Columna1]]</f>
        <v>PUERTO CURTIEMBREENTRE RIOS</v>
      </c>
      <c r="Z749">
        <v>2381</v>
      </c>
      <c r="AA749" t="s">
        <v>6338</v>
      </c>
      <c r="AB749">
        <v>6</v>
      </c>
      <c r="AC749" t="s">
        <v>1224</v>
      </c>
      <c r="AD749">
        <v>30</v>
      </c>
      <c r="AE749" t="s">
        <v>1194</v>
      </c>
      <c r="AN749">
        <v>30</v>
      </c>
      <c r="AO749">
        <v>84</v>
      </c>
      <c r="AP749">
        <v>4638</v>
      </c>
      <c r="AQ749" t="s">
        <v>3565</v>
      </c>
    </row>
    <row r="750" spans="5:43" x14ac:dyDescent="0.25">
      <c r="E750" s="6" t="s">
        <v>529</v>
      </c>
      <c r="F750" s="6">
        <v>477</v>
      </c>
      <c r="G750" s="6">
        <v>477190</v>
      </c>
      <c r="H750" s="7" t="s">
        <v>740</v>
      </c>
      <c r="I750" s="6" t="s">
        <v>529</v>
      </c>
      <c r="O750" s="6">
        <v>22</v>
      </c>
      <c r="P750" s="13" t="str">
        <f t="shared" si="11"/>
        <v>CHACO</v>
      </c>
      <c r="Q750" s="6">
        <v>719</v>
      </c>
      <c r="R750" s="13" t="s">
        <v>5995</v>
      </c>
      <c r="Y750" t="str">
        <f>Tabla4[[#This Row],[Muni_Desc]]&amp;Tabla4[[#This Row],[Columna1]]</f>
        <v>PUERTO VIBORAENTRE RIOS</v>
      </c>
      <c r="Z750">
        <v>2382</v>
      </c>
      <c r="AA750" t="s">
        <v>6339</v>
      </c>
      <c r="AB750">
        <v>6</v>
      </c>
      <c r="AC750" t="s">
        <v>1224</v>
      </c>
      <c r="AD750">
        <v>30</v>
      </c>
      <c r="AE750" t="s">
        <v>1194</v>
      </c>
      <c r="AN750">
        <v>54</v>
      </c>
      <c r="AO750">
        <v>70</v>
      </c>
      <c r="AP750">
        <v>6497</v>
      </c>
      <c r="AQ750" t="s">
        <v>4147</v>
      </c>
    </row>
    <row r="751" spans="5:43" ht="22.5" x14ac:dyDescent="0.25">
      <c r="E751" s="6" t="s">
        <v>529</v>
      </c>
      <c r="F751" s="6">
        <v>477</v>
      </c>
      <c r="G751" s="6">
        <v>477210</v>
      </c>
      <c r="H751" s="7" t="s">
        <v>741</v>
      </c>
      <c r="I751" s="6" t="s">
        <v>529</v>
      </c>
      <c r="O751" s="6">
        <v>22</v>
      </c>
      <c r="P751" s="13" t="str">
        <f t="shared" si="11"/>
        <v>CHACO</v>
      </c>
      <c r="Q751" s="6">
        <v>720</v>
      </c>
      <c r="R751" s="13" t="s">
        <v>5996</v>
      </c>
      <c r="Y751" t="str">
        <f>Tabla4[[#This Row],[Muni_Desc]]&amp;Tabla4[[#This Row],[Columna1]]</f>
        <v>PUERTO YERUAENTRE RIOS</v>
      </c>
      <c r="Z751">
        <v>841</v>
      </c>
      <c r="AA751" t="s">
        <v>6116</v>
      </c>
      <c r="AB751">
        <v>6</v>
      </c>
      <c r="AC751" t="s">
        <v>1224</v>
      </c>
      <c r="AD751">
        <v>30</v>
      </c>
      <c r="AE751" t="s">
        <v>1194</v>
      </c>
      <c r="AN751">
        <v>14</v>
      </c>
      <c r="AO751">
        <v>112</v>
      </c>
      <c r="AP751">
        <v>3166</v>
      </c>
      <c r="AQ751" t="s">
        <v>3037</v>
      </c>
    </row>
    <row r="752" spans="5:43" ht="22.5" x14ac:dyDescent="0.25">
      <c r="E752" s="6" t="s">
        <v>529</v>
      </c>
      <c r="F752" s="6">
        <v>477</v>
      </c>
      <c r="G752" s="6">
        <v>477220</v>
      </c>
      <c r="H752" s="7" t="s">
        <v>742</v>
      </c>
      <c r="I752" s="6" t="s">
        <v>529</v>
      </c>
      <c r="O752" s="6">
        <v>22</v>
      </c>
      <c r="P752" s="13" t="str">
        <f t="shared" si="11"/>
        <v>CHACO</v>
      </c>
      <c r="Q752" s="6">
        <v>721</v>
      </c>
      <c r="R752" s="13" t="s">
        <v>5997</v>
      </c>
      <c r="Y752" t="str">
        <f>Tabla4[[#This Row],[Muni_Desc]]&amp;Tabla4[[#This Row],[Columna1]]</f>
        <v>PUNTA DEL MONTEENTRE RIOS</v>
      </c>
      <c r="Z752">
        <v>2297</v>
      </c>
      <c r="AA752" t="s">
        <v>6303</v>
      </c>
      <c r="AB752">
        <v>6</v>
      </c>
      <c r="AC752" t="s">
        <v>1224</v>
      </c>
      <c r="AD752">
        <v>30</v>
      </c>
      <c r="AE752" t="s">
        <v>1194</v>
      </c>
      <c r="AN752">
        <v>14</v>
      </c>
      <c r="AO752">
        <v>154</v>
      </c>
      <c r="AP752">
        <v>3355</v>
      </c>
      <c r="AQ752" t="s">
        <v>3037</v>
      </c>
    </row>
    <row r="753" spans="5:43" x14ac:dyDescent="0.25">
      <c r="E753" s="6" t="s">
        <v>529</v>
      </c>
      <c r="F753" s="6">
        <v>477</v>
      </c>
      <c r="G753" s="6">
        <v>477230</v>
      </c>
      <c r="H753" s="7" t="s">
        <v>743</v>
      </c>
      <c r="I753" s="6" t="s">
        <v>529</v>
      </c>
      <c r="O753" s="6">
        <v>22</v>
      </c>
      <c r="P753" s="13" t="str">
        <f t="shared" si="11"/>
        <v>CHACO</v>
      </c>
      <c r="Q753" s="6">
        <v>722</v>
      </c>
      <c r="R753" s="13" t="s">
        <v>5998</v>
      </c>
      <c r="Y753" t="str">
        <f>Tabla4[[#This Row],[Muni_Desc]]&amp;Tabla4[[#This Row],[Columna1]]</f>
        <v>QUEBRACHOENTRE RIOS</v>
      </c>
      <c r="Z753">
        <v>2299</v>
      </c>
      <c r="AA753" t="s">
        <v>6304</v>
      </c>
      <c r="AB753">
        <v>6</v>
      </c>
      <c r="AC753" t="s">
        <v>1224</v>
      </c>
      <c r="AD753">
        <v>30</v>
      </c>
      <c r="AE753" t="s">
        <v>1194</v>
      </c>
      <c r="AN753">
        <v>14</v>
      </c>
      <c r="AO753">
        <v>175</v>
      </c>
      <c r="AP753">
        <v>3398</v>
      </c>
      <c r="AQ753" t="s">
        <v>3037</v>
      </c>
    </row>
    <row r="754" spans="5:43" x14ac:dyDescent="0.25">
      <c r="E754" s="6" t="s">
        <v>529</v>
      </c>
      <c r="F754" s="6">
        <v>477</v>
      </c>
      <c r="G754" s="6">
        <v>477290</v>
      </c>
      <c r="H754" s="7" t="s">
        <v>744</v>
      </c>
      <c r="I754" s="6" t="s">
        <v>529</v>
      </c>
      <c r="O754" s="6">
        <v>22</v>
      </c>
      <c r="P754" s="13" t="str">
        <f t="shared" si="11"/>
        <v>CHACO</v>
      </c>
      <c r="Q754" s="6">
        <v>724</v>
      </c>
      <c r="R754" s="13" t="s">
        <v>6000</v>
      </c>
      <c r="Y754" t="str">
        <f>Tabla4[[#This Row],[Muni_Desc]]&amp;Tabla4[[#This Row],[Columna1]]</f>
        <v>QUINTO DISTRITOENTRE RIOS</v>
      </c>
      <c r="Z754">
        <v>2300</v>
      </c>
      <c r="AA754" t="s">
        <v>6305</v>
      </c>
      <c r="AB754">
        <v>6</v>
      </c>
      <c r="AC754" t="s">
        <v>1224</v>
      </c>
      <c r="AD754">
        <v>30</v>
      </c>
      <c r="AE754" t="s">
        <v>1194</v>
      </c>
      <c r="AN754">
        <v>26</v>
      </c>
      <c r="AO754">
        <v>70</v>
      </c>
      <c r="AP754">
        <v>4381</v>
      </c>
      <c r="AQ754" t="s">
        <v>3453</v>
      </c>
    </row>
    <row r="755" spans="5:43" x14ac:dyDescent="0.25">
      <c r="E755" s="6" t="s">
        <v>529</v>
      </c>
      <c r="F755" s="6">
        <v>477</v>
      </c>
      <c r="G755" s="6">
        <v>477310</v>
      </c>
      <c r="H755" s="7" t="s">
        <v>745</v>
      </c>
      <c r="I755" s="6" t="s">
        <v>529</v>
      </c>
      <c r="O755" s="6">
        <v>22</v>
      </c>
      <c r="P755" s="13" t="str">
        <f t="shared" si="11"/>
        <v>CHACO</v>
      </c>
      <c r="Q755" s="6">
        <v>723</v>
      </c>
      <c r="R755" s="13" t="s">
        <v>5999</v>
      </c>
      <c r="Y755" t="str">
        <f>Tabla4[[#This Row],[Muni_Desc]]&amp;Tabla4[[#This Row],[Columna1]]</f>
        <v>RAICES OESTEENTRE RIOS</v>
      </c>
      <c r="Z755">
        <v>2302</v>
      </c>
      <c r="AA755" t="s">
        <v>6306</v>
      </c>
      <c r="AB755">
        <v>6</v>
      </c>
      <c r="AC755" t="s">
        <v>1224</v>
      </c>
      <c r="AD755">
        <v>30</v>
      </c>
      <c r="AE755" t="s">
        <v>1194</v>
      </c>
      <c r="AN755">
        <v>54</v>
      </c>
      <c r="AO755">
        <v>21</v>
      </c>
      <c r="AP755">
        <v>6430</v>
      </c>
      <c r="AQ755" t="s">
        <v>4117</v>
      </c>
    </row>
    <row r="756" spans="5:43" x14ac:dyDescent="0.25">
      <c r="E756" s="6" t="s">
        <v>529</v>
      </c>
      <c r="F756" s="6">
        <v>477</v>
      </c>
      <c r="G756" s="6">
        <v>477320</v>
      </c>
      <c r="H756" s="7" t="s">
        <v>746</v>
      </c>
      <c r="I756" s="6" t="s">
        <v>529</v>
      </c>
      <c r="O756" s="6">
        <v>22</v>
      </c>
      <c r="P756" s="13" t="str">
        <f t="shared" si="11"/>
        <v>CHACO</v>
      </c>
      <c r="Q756" s="6">
        <v>725</v>
      </c>
      <c r="R756" s="13" t="s">
        <v>6001</v>
      </c>
      <c r="Y756" t="str">
        <f>Tabla4[[#This Row],[Muni_Desc]]&amp;Tabla4[[#This Row],[Columna1]]</f>
        <v>RINCON DE NOGOYAENTRE RIOS</v>
      </c>
      <c r="Z756">
        <v>2306</v>
      </c>
      <c r="AA756" t="s">
        <v>6310</v>
      </c>
      <c r="AB756">
        <v>6</v>
      </c>
      <c r="AC756" t="s">
        <v>1224</v>
      </c>
      <c r="AD756">
        <v>30</v>
      </c>
      <c r="AE756" t="s">
        <v>1194</v>
      </c>
      <c r="AN756">
        <v>74</v>
      </c>
      <c r="AO756">
        <v>49</v>
      </c>
      <c r="AP756">
        <v>7978</v>
      </c>
      <c r="AQ756" t="s">
        <v>4602</v>
      </c>
    </row>
    <row r="757" spans="5:43" ht="45" x14ac:dyDescent="0.25">
      <c r="E757" s="6" t="s">
        <v>529</v>
      </c>
      <c r="F757" s="6">
        <v>477</v>
      </c>
      <c r="G757" s="6">
        <v>477330</v>
      </c>
      <c r="H757" s="7" t="s">
        <v>747</v>
      </c>
      <c r="I757" s="6" t="s">
        <v>529</v>
      </c>
      <c r="O757" s="6">
        <v>22</v>
      </c>
      <c r="P757" s="13" t="str">
        <f t="shared" si="11"/>
        <v>CHACO</v>
      </c>
      <c r="Q757" s="6">
        <v>726</v>
      </c>
      <c r="R757" s="13" t="s">
        <v>6002</v>
      </c>
      <c r="Y757" t="str">
        <f>Tabla4[[#This Row],[Muni_Desc]]&amp;Tabla4[[#This Row],[Columna1]]</f>
        <v>RINCON DEL CINTOENTRE RIOS</v>
      </c>
      <c r="Z757">
        <v>2303</v>
      </c>
      <c r="AA757" t="s">
        <v>6307</v>
      </c>
      <c r="AB757">
        <v>6</v>
      </c>
      <c r="AC757" t="s">
        <v>1224</v>
      </c>
      <c r="AD757">
        <v>30</v>
      </c>
      <c r="AE757" t="s">
        <v>1194</v>
      </c>
      <c r="AN757">
        <v>14</v>
      </c>
      <c r="AO757">
        <v>21</v>
      </c>
      <c r="AP757">
        <v>2888</v>
      </c>
      <c r="AQ757" t="s">
        <v>2795</v>
      </c>
    </row>
    <row r="758" spans="5:43" x14ac:dyDescent="0.25">
      <c r="E758" s="6" t="s">
        <v>529</v>
      </c>
      <c r="F758" s="6">
        <v>477</v>
      </c>
      <c r="G758" s="6">
        <v>477410</v>
      </c>
      <c r="H758" s="7" t="s">
        <v>748</v>
      </c>
      <c r="I758" s="6" t="s">
        <v>529</v>
      </c>
      <c r="O758" s="6">
        <v>22</v>
      </c>
      <c r="P758" s="13" t="str">
        <f t="shared" si="11"/>
        <v>CHACO</v>
      </c>
      <c r="Q758" s="6">
        <v>727</v>
      </c>
      <c r="R758" s="13" t="s">
        <v>6003</v>
      </c>
      <c r="Y758" t="str">
        <f>Tabla4[[#This Row],[Muni_Desc]]&amp;Tabla4[[#This Row],[Columna1]]</f>
        <v>RINCON DEL DOLLENTRE RIOS</v>
      </c>
      <c r="Z758">
        <v>2304</v>
      </c>
      <c r="AA758" t="s">
        <v>6308</v>
      </c>
      <c r="AB758">
        <v>6</v>
      </c>
      <c r="AC758" t="s">
        <v>1224</v>
      </c>
      <c r="AD758">
        <v>30</v>
      </c>
      <c r="AE758" t="s">
        <v>1194</v>
      </c>
      <c r="AN758">
        <v>10</v>
      </c>
      <c r="AO758">
        <v>105</v>
      </c>
      <c r="AP758">
        <v>2693</v>
      </c>
      <c r="AQ758" t="s">
        <v>2708</v>
      </c>
    </row>
    <row r="759" spans="5:43" x14ac:dyDescent="0.25">
      <c r="E759" s="6" t="s">
        <v>529</v>
      </c>
      <c r="F759" s="6">
        <v>477</v>
      </c>
      <c r="G759" s="6">
        <v>477420</v>
      </c>
      <c r="H759" s="7" t="s">
        <v>749</v>
      </c>
      <c r="I759" s="6" t="s">
        <v>529</v>
      </c>
      <c r="O759" s="6">
        <v>22</v>
      </c>
      <c r="P759" s="13" t="str">
        <f t="shared" si="11"/>
        <v>CHACO</v>
      </c>
      <c r="Q759" s="6">
        <v>728</v>
      </c>
      <c r="R759" s="13" t="s">
        <v>6004</v>
      </c>
      <c r="Y759" t="str">
        <f>Tabla4[[#This Row],[Muni_Desc]]&amp;Tabla4[[#This Row],[Columna1]]</f>
        <v>RINCON DEL GATOENTRE RIOS</v>
      </c>
      <c r="Z759">
        <v>2305</v>
      </c>
      <c r="AA759" t="s">
        <v>6309</v>
      </c>
      <c r="AB759">
        <v>6</v>
      </c>
      <c r="AC759" t="s">
        <v>1224</v>
      </c>
      <c r="AD759">
        <v>30</v>
      </c>
      <c r="AE759" t="s">
        <v>1194</v>
      </c>
      <c r="AN759">
        <v>62</v>
      </c>
      <c r="AO759">
        <v>35</v>
      </c>
      <c r="AP759">
        <v>6948</v>
      </c>
      <c r="AQ759" t="s">
        <v>4276</v>
      </c>
    </row>
    <row r="760" spans="5:43" x14ac:dyDescent="0.25">
      <c r="E760" s="6" t="s">
        <v>529</v>
      </c>
      <c r="F760" s="6">
        <v>477</v>
      </c>
      <c r="G760" s="6">
        <v>477430</v>
      </c>
      <c r="H760" s="7" t="s">
        <v>750</v>
      </c>
      <c r="I760" s="6" t="s">
        <v>529</v>
      </c>
      <c r="O760" s="6">
        <v>22</v>
      </c>
      <c r="P760" s="13" t="str">
        <f t="shared" si="11"/>
        <v>CHACO</v>
      </c>
      <c r="Q760" s="6">
        <v>729</v>
      </c>
      <c r="R760" s="13" t="s">
        <v>6005</v>
      </c>
      <c r="Y760" t="str">
        <f>Tabla4[[#This Row],[Muni_Desc]]&amp;Tabla4[[#This Row],[Columna1]]</f>
        <v>ROCAMORAENTRE RIOS</v>
      </c>
      <c r="Z760">
        <v>2311</v>
      </c>
      <c r="AA760" t="s">
        <v>6311</v>
      </c>
      <c r="AB760">
        <v>6</v>
      </c>
      <c r="AC760" t="s">
        <v>1224</v>
      </c>
      <c r="AD760">
        <v>30</v>
      </c>
      <c r="AE760" t="s">
        <v>1194</v>
      </c>
      <c r="AN760">
        <v>62</v>
      </c>
      <c r="AO760">
        <v>42</v>
      </c>
      <c r="AP760">
        <v>6967</v>
      </c>
      <c r="AQ760" t="s">
        <v>4291</v>
      </c>
    </row>
    <row r="761" spans="5:43" ht="22.5" x14ac:dyDescent="0.25">
      <c r="E761" s="6" t="s">
        <v>529</v>
      </c>
      <c r="F761" s="6">
        <v>477</v>
      </c>
      <c r="G761" s="6">
        <v>477440</v>
      </c>
      <c r="H761" s="7" t="s">
        <v>751</v>
      </c>
      <c r="I761" s="6" t="s">
        <v>529</v>
      </c>
      <c r="O761" s="6">
        <v>22</v>
      </c>
      <c r="P761" s="13" t="str">
        <f t="shared" si="11"/>
        <v>CHACO</v>
      </c>
      <c r="Q761" s="6">
        <v>730</v>
      </c>
      <c r="R761" s="13" t="s">
        <v>6006</v>
      </c>
      <c r="Y761" t="str">
        <f>Tabla4[[#This Row],[Muni_Desc]]&amp;Tabla4[[#This Row],[Columna1]]</f>
        <v>ROSARIO DEL TALAENTRE RIOS</v>
      </c>
      <c r="Z761">
        <v>842</v>
      </c>
      <c r="AA761" t="s">
        <v>6117</v>
      </c>
      <c r="AB761">
        <v>6</v>
      </c>
      <c r="AC761" t="s">
        <v>1224</v>
      </c>
      <c r="AD761">
        <v>30</v>
      </c>
      <c r="AE761" t="s">
        <v>1194</v>
      </c>
      <c r="AN761">
        <v>82</v>
      </c>
      <c r="AO761">
        <v>14</v>
      </c>
      <c r="AP761">
        <v>8419</v>
      </c>
      <c r="AQ761" t="s">
        <v>4671</v>
      </c>
    </row>
    <row r="762" spans="5:43" x14ac:dyDescent="0.25">
      <c r="E762" s="6" t="s">
        <v>529</v>
      </c>
      <c r="F762" s="6">
        <v>477</v>
      </c>
      <c r="G762" s="6">
        <v>477450</v>
      </c>
      <c r="H762" s="7" t="s">
        <v>752</v>
      </c>
      <c r="I762" s="6" t="s">
        <v>529</v>
      </c>
      <c r="O762" s="6">
        <v>22</v>
      </c>
      <c r="P762" s="13" t="str">
        <f t="shared" si="11"/>
        <v>CHACO</v>
      </c>
      <c r="Q762" s="6">
        <v>731</v>
      </c>
      <c r="R762" s="13" t="s">
        <v>6007</v>
      </c>
      <c r="Y762" t="str">
        <f>Tabla4[[#This Row],[Muni_Desc]]&amp;Tabla4[[#This Row],[Columna1]]</f>
        <v>SAN ANSELMOENTRE RIOS</v>
      </c>
      <c r="Z762">
        <v>2383</v>
      </c>
      <c r="AA762" t="s">
        <v>6340</v>
      </c>
      <c r="AB762">
        <v>6</v>
      </c>
      <c r="AC762" t="s">
        <v>1224</v>
      </c>
      <c r="AD762">
        <v>30</v>
      </c>
      <c r="AE762" t="s">
        <v>1194</v>
      </c>
      <c r="AN762">
        <v>6</v>
      </c>
      <c r="AO762">
        <v>175</v>
      </c>
      <c r="AP762">
        <v>945</v>
      </c>
      <c r="AQ762" t="s">
        <v>1278</v>
      </c>
    </row>
    <row r="763" spans="5:43" ht="22.5" x14ac:dyDescent="0.25">
      <c r="E763" s="6" t="s">
        <v>529</v>
      </c>
      <c r="F763" s="6">
        <v>477</v>
      </c>
      <c r="G763" s="6">
        <v>477460</v>
      </c>
      <c r="H763" s="7" t="s">
        <v>753</v>
      </c>
      <c r="I763" s="6" t="s">
        <v>529</v>
      </c>
      <c r="O763" s="6">
        <v>22</v>
      </c>
      <c r="P763" s="13" t="str">
        <f t="shared" si="11"/>
        <v>CHACO</v>
      </c>
      <c r="Q763" s="6">
        <v>732</v>
      </c>
      <c r="R763" s="13" t="s">
        <v>6008</v>
      </c>
      <c r="Y763" t="str">
        <f>Tabla4[[#This Row],[Muni_Desc]]&amp;Tabla4[[#This Row],[Columna1]]</f>
        <v>SAN BENITOENTRE RIOS</v>
      </c>
      <c r="Z763">
        <v>843</v>
      </c>
      <c r="AA763" t="s">
        <v>6118</v>
      </c>
      <c r="AB763">
        <v>6</v>
      </c>
      <c r="AC763" t="s">
        <v>1224</v>
      </c>
      <c r="AD763">
        <v>30</v>
      </c>
      <c r="AE763" t="s">
        <v>1194</v>
      </c>
      <c r="AN763">
        <v>42</v>
      </c>
      <c r="AO763">
        <v>154</v>
      </c>
      <c r="AP763">
        <v>5472</v>
      </c>
      <c r="AQ763" t="s">
        <v>3854</v>
      </c>
    </row>
    <row r="764" spans="5:43" ht="22.5" x14ac:dyDescent="0.25">
      <c r="E764" s="6" t="s">
        <v>529</v>
      </c>
      <c r="F764" s="6">
        <v>477</v>
      </c>
      <c r="G764" s="6">
        <v>477470</v>
      </c>
      <c r="H764" s="7" t="s">
        <v>754</v>
      </c>
      <c r="I764" s="6" t="s">
        <v>529</v>
      </c>
      <c r="O764" s="6">
        <v>22</v>
      </c>
      <c r="P764" s="13" t="str">
        <f t="shared" si="11"/>
        <v>CHACO</v>
      </c>
      <c r="Q764" s="6">
        <v>733</v>
      </c>
      <c r="R764" s="13" t="s">
        <v>6009</v>
      </c>
      <c r="Y764" t="str">
        <f>Tabla4[[#This Row],[Muni_Desc]]&amp;Tabla4[[#This Row],[Columna1]]</f>
        <v>SAN CIPRIANOENTRE RIOS</v>
      </c>
      <c r="Z764">
        <v>2317</v>
      </c>
      <c r="AA764" t="s">
        <v>6312</v>
      </c>
      <c r="AB764">
        <v>6</v>
      </c>
      <c r="AC764" t="s">
        <v>1224</v>
      </c>
      <c r="AD764">
        <v>30</v>
      </c>
      <c r="AE764" t="s">
        <v>1194</v>
      </c>
      <c r="AN764">
        <v>50</v>
      </c>
      <c r="AO764">
        <v>63</v>
      </c>
      <c r="AP764">
        <v>5899</v>
      </c>
      <c r="AQ764" t="s">
        <v>4007</v>
      </c>
    </row>
    <row r="765" spans="5:43" x14ac:dyDescent="0.25">
      <c r="E765" s="6" t="s">
        <v>529</v>
      </c>
      <c r="F765" s="6">
        <v>477</v>
      </c>
      <c r="G765" s="6">
        <v>477480</v>
      </c>
      <c r="H765" s="7" t="s">
        <v>755</v>
      </c>
      <c r="I765" s="6" t="s">
        <v>529</v>
      </c>
      <c r="O765" s="6">
        <v>22</v>
      </c>
      <c r="P765" s="13" t="str">
        <f t="shared" si="11"/>
        <v>CHACO</v>
      </c>
      <c r="Q765" s="6">
        <v>734</v>
      </c>
      <c r="R765" s="13" t="s">
        <v>6010</v>
      </c>
      <c r="Y765" t="str">
        <f>Tabla4[[#This Row],[Muni_Desc]]&amp;Tabla4[[#This Row],[Columna1]]</f>
        <v>SAN ERNESTOENTRE RIOS</v>
      </c>
      <c r="Z765">
        <v>2318</v>
      </c>
      <c r="AA765" t="s">
        <v>6313</v>
      </c>
      <c r="AB765">
        <v>6</v>
      </c>
      <c r="AC765" t="s">
        <v>1224</v>
      </c>
      <c r="AD765">
        <v>30</v>
      </c>
      <c r="AE765" t="s">
        <v>1194</v>
      </c>
      <c r="AN765">
        <v>14</v>
      </c>
      <c r="AO765">
        <v>98</v>
      </c>
      <c r="AP765">
        <v>3110</v>
      </c>
      <c r="AQ765" t="s">
        <v>2987</v>
      </c>
    </row>
    <row r="766" spans="5:43" ht="33.75" x14ac:dyDescent="0.25">
      <c r="E766" s="6" t="s">
        <v>529</v>
      </c>
      <c r="F766" s="6">
        <v>477</v>
      </c>
      <c r="G766" s="6">
        <v>477490</v>
      </c>
      <c r="H766" s="7" t="s">
        <v>756</v>
      </c>
      <c r="I766" s="6" t="s">
        <v>529</v>
      </c>
      <c r="O766" s="6">
        <v>22</v>
      </c>
      <c r="P766" s="13" t="str">
        <f t="shared" si="11"/>
        <v>CHACO</v>
      </c>
      <c r="Q766" s="6">
        <v>735</v>
      </c>
      <c r="R766" s="13" t="s">
        <v>6011</v>
      </c>
      <c r="Y766" t="str">
        <f>Tabla4[[#This Row],[Muni_Desc]]&amp;Tabla4[[#This Row],[Columna1]]</f>
        <v>SAN GUSTAVOENTRE RIOS</v>
      </c>
      <c r="Z766">
        <v>2320</v>
      </c>
      <c r="AA766" t="s">
        <v>6314</v>
      </c>
      <c r="AB766">
        <v>6</v>
      </c>
      <c r="AC766" t="s">
        <v>1224</v>
      </c>
      <c r="AD766">
        <v>30</v>
      </c>
      <c r="AE766" t="s">
        <v>1194</v>
      </c>
      <c r="AN766">
        <v>30</v>
      </c>
      <c r="AO766">
        <v>28</v>
      </c>
      <c r="AP766">
        <v>4554</v>
      </c>
      <c r="AQ766" t="s">
        <v>3516</v>
      </c>
    </row>
    <row r="767" spans="5:43" x14ac:dyDescent="0.25">
      <c r="E767" s="6" t="s">
        <v>529</v>
      </c>
      <c r="F767" s="6">
        <v>477</v>
      </c>
      <c r="G767" s="6">
        <v>477810</v>
      </c>
      <c r="H767" s="7" t="s">
        <v>757</v>
      </c>
      <c r="I767" s="6" t="s">
        <v>529</v>
      </c>
      <c r="O767" s="6">
        <v>22</v>
      </c>
      <c r="P767" s="13" t="str">
        <f t="shared" si="11"/>
        <v>CHACO</v>
      </c>
      <c r="Q767" s="6">
        <v>736</v>
      </c>
      <c r="R767" s="13" t="s">
        <v>6012</v>
      </c>
      <c r="Y767" t="str">
        <f>Tabla4[[#This Row],[Muni_Desc]]&amp;Tabla4[[#This Row],[Columna1]]</f>
        <v>SAN JAIME DE LA FRONTERAENTRE RIOS</v>
      </c>
      <c r="Z767">
        <v>844</v>
      </c>
      <c r="AA767" t="s">
        <v>6119</v>
      </c>
      <c r="AB767">
        <v>6</v>
      </c>
      <c r="AC767" t="s">
        <v>1224</v>
      </c>
      <c r="AD767">
        <v>30</v>
      </c>
      <c r="AE767" t="s">
        <v>1194</v>
      </c>
      <c r="AN767">
        <v>14</v>
      </c>
      <c r="AO767">
        <v>105</v>
      </c>
      <c r="AP767">
        <v>3140</v>
      </c>
      <c r="AQ767" t="s">
        <v>3015</v>
      </c>
    </row>
    <row r="768" spans="5:43" x14ac:dyDescent="0.25">
      <c r="E768" s="6" t="s">
        <v>529</v>
      </c>
      <c r="F768" s="6">
        <v>477</v>
      </c>
      <c r="G768" s="6">
        <v>477820</v>
      </c>
      <c r="H768" s="7" t="s">
        <v>758</v>
      </c>
      <c r="I768" s="6" t="s">
        <v>529</v>
      </c>
      <c r="O768" s="6">
        <v>22</v>
      </c>
      <c r="P768" s="13" t="str">
        <f t="shared" si="11"/>
        <v>CHACO</v>
      </c>
      <c r="Q768" s="6">
        <v>737</v>
      </c>
      <c r="R768" s="13" t="s">
        <v>6013</v>
      </c>
      <c r="Y768" t="str">
        <f>Tabla4[[#This Row],[Muni_Desc]]&amp;Tabla4[[#This Row],[Columna1]]</f>
        <v>SAN JOSEENTRE RIOS</v>
      </c>
      <c r="Z768">
        <v>845</v>
      </c>
      <c r="AA768" t="s">
        <v>5440</v>
      </c>
      <c r="AB768">
        <v>6</v>
      </c>
      <c r="AC768" t="s">
        <v>1224</v>
      </c>
      <c r="AD768">
        <v>30</v>
      </c>
      <c r="AE768" t="s">
        <v>1194</v>
      </c>
      <c r="AN768">
        <v>38</v>
      </c>
      <c r="AO768">
        <v>35</v>
      </c>
      <c r="AP768">
        <v>5049</v>
      </c>
      <c r="AQ768" t="s">
        <v>3711</v>
      </c>
    </row>
    <row r="769" spans="5:43" ht="22.5" x14ac:dyDescent="0.25">
      <c r="E769" s="6" t="s">
        <v>529</v>
      </c>
      <c r="F769" s="6">
        <v>477</v>
      </c>
      <c r="G769" s="6">
        <v>477830</v>
      </c>
      <c r="H769" s="7" t="s">
        <v>759</v>
      </c>
      <c r="I769" s="6" t="s">
        <v>529</v>
      </c>
      <c r="O769" s="6">
        <v>22</v>
      </c>
      <c r="P769" s="13" t="str">
        <f t="shared" si="11"/>
        <v>CHACO</v>
      </c>
      <c r="Q769" s="6">
        <v>738</v>
      </c>
      <c r="R769" s="13" t="s">
        <v>6014</v>
      </c>
      <c r="Y769" t="str">
        <f>Tabla4[[#This Row],[Muni_Desc]]&amp;Tabla4[[#This Row],[Columna1]]</f>
        <v>SAN JOSE DE FELICIANOENTRE RIOS</v>
      </c>
      <c r="Z769">
        <v>846</v>
      </c>
      <c r="AA769" t="s">
        <v>6120</v>
      </c>
      <c r="AB769">
        <v>6</v>
      </c>
      <c r="AC769" t="s">
        <v>1224</v>
      </c>
      <c r="AD769">
        <v>30</v>
      </c>
      <c r="AE769" t="s">
        <v>1194</v>
      </c>
      <c r="AN769">
        <v>46</v>
      </c>
      <c r="AO769">
        <v>28</v>
      </c>
      <c r="AP769">
        <v>5542</v>
      </c>
      <c r="AQ769" t="s">
        <v>1540</v>
      </c>
    </row>
    <row r="770" spans="5:43" ht="22.5" x14ac:dyDescent="0.25">
      <c r="E770" s="6" t="s">
        <v>529</v>
      </c>
      <c r="F770" s="6">
        <v>477</v>
      </c>
      <c r="G770" s="6">
        <v>477840</v>
      </c>
      <c r="H770" s="7" t="s">
        <v>760</v>
      </c>
      <c r="I770" s="6" t="s">
        <v>529</v>
      </c>
      <c r="O770" s="6">
        <v>22</v>
      </c>
      <c r="P770" s="13" t="str">
        <f t="shared" si="11"/>
        <v>CHACO</v>
      </c>
      <c r="Q770" s="6">
        <v>739</v>
      </c>
      <c r="R770" s="13" t="s">
        <v>6015</v>
      </c>
      <c r="Y770" t="str">
        <f>Tabla4[[#This Row],[Muni_Desc]]&amp;Tabla4[[#This Row],[Columna1]]</f>
        <v>SAN JUSTOENTRE RIOS</v>
      </c>
      <c r="Z770">
        <v>847</v>
      </c>
      <c r="AA770" t="s">
        <v>6121</v>
      </c>
      <c r="AB770">
        <v>6</v>
      </c>
      <c r="AC770" t="s">
        <v>1224</v>
      </c>
      <c r="AD770">
        <v>30</v>
      </c>
      <c r="AE770" t="s">
        <v>1194</v>
      </c>
      <c r="AN770">
        <v>14</v>
      </c>
      <c r="AO770">
        <v>77</v>
      </c>
      <c r="AP770">
        <v>3033</v>
      </c>
      <c r="AQ770" t="s">
        <v>2914</v>
      </c>
    </row>
    <row r="771" spans="5:43" ht="22.5" x14ac:dyDescent="0.25">
      <c r="E771" s="6" t="s">
        <v>529</v>
      </c>
      <c r="F771" s="6">
        <v>477</v>
      </c>
      <c r="G771" s="6">
        <v>477890</v>
      </c>
      <c r="H771" s="7" t="s">
        <v>761</v>
      </c>
      <c r="I771" s="6" t="s">
        <v>529</v>
      </c>
      <c r="O771" s="6">
        <v>22</v>
      </c>
      <c r="P771" s="13" t="str">
        <f t="shared" si="11"/>
        <v>CHACO</v>
      </c>
      <c r="Q771" s="6">
        <v>741</v>
      </c>
      <c r="R771" s="13" t="s">
        <v>6017</v>
      </c>
      <c r="Y771" t="str">
        <f>Tabla4[[#This Row],[Muni_Desc]]&amp;Tabla4[[#This Row],[Columna1]]</f>
        <v>SAN JUSTOENTRE RIOS</v>
      </c>
      <c r="Z771">
        <v>2384</v>
      </c>
      <c r="AA771" t="s">
        <v>6121</v>
      </c>
      <c r="AB771">
        <v>6</v>
      </c>
      <c r="AC771" t="s">
        <v>1224</v>
      </c>
      <c r="AD771">
        <v>30</v>
      </c>
      <c r="AE771" t="s">
        <v>1194</v>
      </c>
      <c r="AN771">
        <v>46</v>
      </c>
      <c r="AO771">
        <v>63</v>
      </c>
      <c r="AP771">
        <v>5586</v>
      </c>
      <c r="AQ771" t="s">
        <v>3909</v>
      </c>
    </row>
    <row r="772" spans="5:43" x14ac:dyDescent="0.25">
      <c r="E772" s="6" t="s">
        <v>529</v>
      </c>
      <c r="F772" s="6">
        <v>478</v>
      </c>
      <c r="G772" s="6">
        <v>478</v>
      </c>
      <c r="H772" s="7" t="s">
        <v>762</v>
      </c>
      <c r="I772" s="6" t="s">
        <v>529</v>
      </c>
      <c r="O772" s="6">
        <v>22</v>
      </c>
      <c r="P772" s="13" t="str">
        <f t="shared" si="11"/>
        <v>CHACO</v>
      </c>
      <c r="Q772" s="6">
        <v>742</v>
      </c>
      <c r="R772" s="13" t="s">
        <v>6018</v>
      </c>
      <c r="Y772" t="str">
        <f>Tabla4[[#This Row],[Muni_Desc]]&amp;Tabla4[[#This Row],[Columna1]]</f>
        <v>SAN MARCIALENTRE RIOS</v>
      </c>
      <c r="Z772">
        <v>2325</v>
      </c>
      <c r="AA772" t="s">
        <v>6315</v>
      </c>
      <c r="AB772">
        <v>6</v>
      </c>
      <c r="AC772" t="s">
        <v>1224</v>
      </c>
      <c r="AD772">
        <v>30</v>
      </c>
      <c r="AE772" t="s">
        <v>1194</v>
      </c>
      <c r="AN772">
        <v>82</v>
      </c>
      <c r="AO772">
        <v>14</v>
      </c>
      <c r="AP772">
        <v>8420</v>
      </c>
      <c r="AQ772" t="s">
        <v>4672</v>
      </c>
    </row>
    <row r="773" spans="5:43" ht="22.5" x14ac:dyDescent="0.25">
      <c r="E773" s="6" t="s">
        <v>529</v>
      </c>
      <c r="F773" s="6">
        <v>478</v>
      </c>
      <c r="G773" s="6">
        <v>478010</v>
      </c>
      <c r="H773" s="7" t="s">
        <v>763</v>
      </c>
      <c r="I773" s="6" t="s">
        <v>529</v>
      </c>
      <c r="O773" s="6">
        <v>22</v>
      </c>
      <c r="P773" s="13" t="str">
        <f t="shared" ref="P773:P836" si="12">VLOOKUP(O773,$J$4:$L$29,3,FALSE)</f>
        <v>CHACO</v>
      </c>
      <c r="Q773" s="6">
        <v>743</v>
      </c>
      <c r="R773" s="13" t="s">
        <v>6019</v>
      </c>
      <c r="Y773" t="str">
        <f>Tabla4[[#This Row],[Muni_Desc]]&amp;Tabla4[[#This Row],[Columna1]]</f>
        <v>SAN PEDROENTRE RIOS</v>
      </c>
      <c r="Z773">
        <v>2326</v>
      </c>
      <c r="AA773" t="s">
        <v>5397</v>
      </c>
      <c r="AB773">
        <v>6</v>
      </c>
      <c r="AC773" t="s">
        <v>1224</v>
      </c>
      <c r="AD773">
        <v>30</v>
      </c>
      <c r="AE773" t="s">
        <v>1194</v>
      </c>
      <c r="AN773">
        <v>86</v>
      </c>
      <c r="AO773">
        <v>147</v>
      </c>
      <c r="AP773">
        <v>9328</v>
      </c>
      <c r="AQ773" t="s">
        <v>5148</v>
      </c>
    </row>
    <row r="774" spans="5:43" x14ac:dyDescent="0.25">
      <c r="E774" s="6" t="s">
        <v>529</v>
      </c>
      <c r="F774" s="6">
        <v>478</v>
      </c>
      <c r="G774" s="6">
        <v>478090</v>
      </c>
      <c r="H774" s="7" t="s">
        <v>764</v>
      </c>
      <c r="I774" s="6" t="s">
        <v>529</v>
      </c>
      <c r="O774" s="6">
        <v>22</v>
      </c>
      <c r="P774" s="13" t="str">
        <f t="shared" si="12"/>
        <v>CHACO</v>
      </c>
      <c r="Q774" s="6">
        <v>744</v>
      </c>
      <c r="R774" s="13" t="s">
        <v>6020</v>
      </c>
      <c r="Y774" t="str">
        <f>Tabla4[[#This Row],[Muni_Desc]]&amp;Tabla4[[#This Row],[Columna1]]</f>
        <v>SAN RAMIREZENTRE RIOS</v>
      </c>
      <c r="Z774">
        <v>2328</v>
      </c>
      <c r="AA774" t="s">
        <v>6316</v>
      </c>
      <c r="AB774">
        <v>6</v>
      </c>
      <c r="AC774" t="s">
        <v>1224</v>
      </c>
      <c r="AD774">
        <v>30</v>
      </c>
      <c r="AE774" t="s">
        <v>1194</v>
      </c>
      <c r="AN774">
        <v>86</v>
      </c>
      <c r="AO774">
        <v>147</v>
      </c>
      <c r="AP774">
        <v>9329</v>
      </c>
      <c r="AQ774" t="s">
        <v>5149</v>
      </c>
    </row>
    <row r="775" spans="5:43" x14ac:dyDescent="0.25">
      <c r="E775" s="6" t="s">
        <v>529</v>
      </c>
      <c r="F775" s="6">
        <v>479</v>
      </c>
      <c r="G775" s="6">
        <v>479</v>
      </c>
      <c r="H775" s="7" t="s">
        <v>765</v>
      </c>
      <c r="I775" s="6" t="s">
        <v>529</v>
      </c>
      <c r="O775" s="6">
        <v>22</v>
      </c>
      <c r="P775" s="13" t="str">
        <f t="shared" si="12"/>
        <v>CHACO</v>
      </c>
      <c r="Q775" s="6">
        <v>745</v>
      </c>
      <c r="R775" s="13" t="s">
        <v>6021</v>
      </c>
      <c r="Y775" t="str">
        <f>Tabla4[[#This Row],[Muni_Desc]]&amp;Tabla4[[#This Row],[Columna1]]</f>
        <v>SAN RAMONENTRE RIOS</v>
      </c>
      <c r="Z775">
        <v>2329</v>
      </c>
      <c r="AA775" t="s">
        <v>6317</v>
      </c>
      <c r="AB775">
        <v>6</v>
      </c>
      <c r="AC775" t="s">
        <v>1224</v>
      </c>
      <c r="AD775">
        <v>30</v>
      </c>
      <c r="AE775" t="s">
        <v>1194</v>
      </c>
      <c r="AN775">
        <v>10</v>
      </c>
      <c r="AO775">
        <v>91</v>
      </c>
      <c r="AP775">
        <v>2662</v>
      </c>
      <c r="AQ775" t="s">
        <v>2682</v>
      </c>
    </row>
    <row r="776" spans="5:43" x14ac:dyDescent="0.25">
      <c r="E776" s="6" t="s">
        <v>529</v>
      </c>
      <c r="F776" s="6">
        <v>479</v>
      </c>
      <c r="G776" s="6">
        <v>479101</v>
      </c>
      <c r="H776" s="7" t="s">
        <v>766</v>
      </c>
      <c r="I776" s="6" t="s">
        <v>529</v>
      </c>
      <c r="O776" s="6">
        <v>26</v>
      </c>
      <c r="P776" s="13" t="str">
        <f t="shared" si="12"/>
        <v>CHUBUT</v>
      </c>
      <c r="Q776" s="6">
        <v>746</v>
      </c>
      <c r="R776" s="13" t="s">
        <v>6022</v>
      </c>
      <c r="Y776" t="str">
        <f>Tabla4[[#This Row],[Muni_Desc]]&amp;Tabla4[[#This Row],[Columna1]]</f>
        <v>SAN ROQUEENTRE RIOS</v>
      </c>
      <c r="Z776">
        <v>2330</v>
      </c>
      <c r="AA776" t="s">
        <v>5779</v>
      </c>
      <c r="AB776">
        <v>6</v>
      </c>
      <c r="AC776" t="s">
        <v>1224</v>
      </c>
      <c r="AD776">
        <v>30</v>
      </c>
      <c r="AE776" t="s">
        <v>1194</v>
      </c>
      <c r="AN776">
        <v>14</v>
      </c>
      <c r="AO776">
        <v>112</v>
      </c>
      <c r="AP776">
        <v>3167</v>
      </c>
      <c r="AQ776" t="s">
        <v>3038</v>
      </c>
    </row>
    <row r="777" spans="5:43" x14ac:dyDescent="0.25">
      <c r="E777" s="6" t="s">
        <v>529</v>
      </c>
      <c r="F777" s="6">
        <v>479</v>
      </c>
      <c r="G777" s="6">
        <v>479109</v>
      </c>
      <c r="H777" s="7" t="s">
        <v>767</v>
      </c>
      <c r="I777" s="6" t="s">
        <v>529</v>
      </c>
      <c r="O777" s="6">
        <v>26</v>
      </c>
      <c r="P777" s="13" t="str">
        <f t="shared" si="12"/>
        <v>CHUBUT</v>
      </c>
      <c r="Q777" s="6">
        <v>747</v>
      </c>
      <c r="R777" s="13" t="s">
        <v>6023</v>
      </c>
      <c r="Y777" t="str">
        <f>Tabla4[[#This Row],[Muni_Desc]]&amp;Tabla4[[#This Row],[Columna1]]</f>
        <v>SAN SALVADORENTRE RIOS</v>
      </c>
      <c r="Z777">
        <v>848</v>
      </c>
      <c r="AA777" t="s">
        <v>6122</v>
      </c>
      <c r="AB777">
        <v>6</v>
      </c>
      <c r="AC777" t="s">
        <v>1224</v>
      </c>
      <c r="AD777">
        <v>30</v>
      </c>
      <c r="AE777" t="s">
        <v>1194</v>
      </c>
      <c r="AN777">
        <v>46</v>
      </c>
      <c r="AO777">
        <v>49</v>
      </c>
      <c r="AP777">
        <v>5568</v>
      </c>
      <c r="AQ777" t="s">
        <v>3902</v>
      </c>
    </row>
    <row r="778" spans="5:43" ht="33.75" x14ac:dyDescent="0.25">
      <c r="E778" s="6" t="s">
        <v>529</v>
      </c>
      <c r="F778" s="6">
        <v>479</v>
      </c>
      <c r="G778" s="6">
        <v>479900</v>
      </c>
      <c r="H778" s="7" t="s">
        <v>768</v>
      </c>
      <c r="I778" s="6" t="s">
        <v>529</v>
      </c>
      <c r="O778" s="6">
        <v>26</v>
      </c>
      <c r="P778" s="13" t="str">
        <f t="shared" si="12"/>
        <v>CHUBUT</v>
      </c>
      <c r="Q778" s="6">
        <v>748</v>
      </c>
      <c r="R778" s="13" t="s">
        <v>6024</v>
      </c>
      <c r="Y778" t="str">
        <f>Tabla4[[#This Row],[Muni_Desc]]&amp;Tabla4[[#This Row],[Columna1]]</f>
        <v>SAN VICTORENTRE RIOS</v>
      </c>
      <c r="Z778">
        <v>2332</v>
      </c>
      <c r="AA778" t="s">
        <v>6318</v>
      </c>
      <c r="AB778">
        <v>6</v>
      </c>
      <c r="AC778" t="s">
        <v>1224</v>
      </c>
      <c r="AD778">
        <v>30</v>
      </c>
      <c r="AE778" t="s">
        <v>1194</v>
      </c>
      <c r="AN778">
        <v>82</v>
      </c>
      <c r="AO778">
        <v>42</v>
      </c>
      <c r="AP778">
        <v>8515</v>
      </c>
      <c r="AQ778" t="s">
        <v>4745</v>
      </c>
    </row>
    <row r="779" spans="5:43" x14ac:dyDescent="0.25">
      <c r="E779" s="4" t="s">
        <v>769</v>
      </c>
      <c r="F779" s="4" t="s">
        <v>769</v>
      </c>
      <c r="G779" s="4" t="s">
        <v>769</v>
      </c>
      <c r="H779" s="5" t="s">
        <v>770</v>
      </c>
      <c r="I779" s="4" t="s">
        <v>769</v>
      </c>
      <c r="O779" s="6">
        <v>26</v>
      </c>
      <c r="P779" s="13" t="str">
        <f t="shared" si="12"/>
        <v>CHUBUT</v>
      </c>
      <c r="Q779" s="6">
        <v>1990</v>
      </c>
      <c r="R779" s="13" t="s">
        <v>6074</v>
      </c>
      <c r="Y779" t="str">
        <f>Tabla4[[#This Row],[Muni_Desc]]&amp;Tabla4[[#This Row],[Columna1]]</f>
        <v>SANTA ANAENTRE RIOS</v>
      </c>
      <c r="Z779">
        <v>849</v>
      </c>
      <c r="AA779" t="s">
        <v>5944</v>
      </c>
      <c r="AB779">
        <v>6</v>
      </c>
      <c r="AC779" t="s">
        <v>1224</v>
      </c>
      <c r="AD779">
        <v>30</v>
      </c>
      <c r="AE779" t="s">
        <v>1194</v>
      </c>
      <c r="AN779">
        <v>10</v>
      </c>
      <c r="AO779">
        <v>21</v>
      </c>
      <c r="AP779">
        <v>2531</v>
      </c>
      <c r="AQ779" t="s">
        <v>2591</v>
      </c>
    </row>
    <row r="780" spans="5:43" x14ac:dyDescent="0.25">
      <c r="E780" s="6" t="s">
        <v>769</v>
      </c>
      <c r="F780" s="6">
        <v>491</v>
      </c>
      <c r="G780" s="6">
        <v>491</v>
      </c>
      <c r="H780" s="7" t="s">
        <v>771</v>
      </c>
      <c r="I780" s="6" t="s">
        <v>769</v>
      </c>
      <c r="O780" s="6">
        <v>26</v>
      </c>
      <c r="P780" s="13" t="str">
        <f t="shared" si="12"/>
        <v>CHUBUT</v>
      </c>
      <c r="Q780" s="6">
        <v>749</v>
      </c>
      <c r="R780" s="13" t="s">
        <v>6025</v>
      </c>
      <c r="Y780" t="str">
        <f>Tabla4[[#This Row],[Muni_Desc]]&amp;Tabla4[[#This Row],[Columna1]]</f>
        <v>SANTA ANITAENTRE RIOS</v>
      </c>
      <c r="Z780">
        <v>2333</v>
      </c>
      <c r="AA780" t="s">
        <v>6319</v>
      </c>
      <c r="AB780">
        <v>6</v>
      </c>
      <c r="AC780" t="s">
        <v>1224</v>
      </c>
      <c r="AD780">
        <v>30</v>
      </c>
      <c r="AE780" t="s">
        <v>1194</v>
      </c>
      <c r="AN780">
        <v>22</v>
      </c>
      <c r="AO780">
        <v>161</v>
      </c>
      <c r="AP780">
        <v>4178</v>
      </c>
      <c r="AQ780" t="s">
        <v>3385</v>
      </c>
    </row>
    <row r="781" spans="5:43" ht="22.5" x14ac:dyDescent="0.25">
      <c r="E781" s="6" t="s">
        <v>769</v>
      </c>
      <c r="F781" s="6">
        <v>491</v>
      </c>
      <c r="G781" s="6">
        <v>491110</v>
      </c>
      <c r="H781" s="7" t="s">
        <v>772</v>
      </c>
      <c r="I781" s="6" t="s">
        <v>769</v>
      </c>
      <c r="O781" s="6">
        <v>26</v>
      </c>
      <c r="P781" s="13" t="str">
        <f t="shared" si="12"/>
        <v>CHUBUT</v>
      </c>
      <c r="Q781" s="6">
        <v>793</v>
      </c>
      <c r="R781" s="13" t="s">
        <v>6068</v>
      </c>
      <c r="Y781" t="str">
        <f>Tabla4[[#This Row],[Muni_Desc]]&amp;Tabla4[[#This Row],[Columna1]]</f>
        <v>SANTA ELENAENTRE RIOS</v>
      </c>
      <c r="Z781">
        <v>850</v>
      </c>
      <c r="AA781" t="s">
        <v>5781</v>
      </c>
      <c r="AB781">
        <v>6</v>
      </c>
      <c r="AC781" t="s">
        <v>1224</v>
      </c>
      <c r="AD781">
        <v>30</v>
      </c>
      <c r="AE781" t="s">
        <v>1194</v>
      </c>
      <c r="AN781">
        <v>22</v>
      </c>
      <c r="AO781">
        <v>21</v>
      </c>
      <c r="AP781">
        <v>4029</v>
      </c>
      <c r="AQ781" t="s">
        <v>3312</v>
      </c>
    </row>
    <row r="782" spans="5:43" x14ac:dyDescent="0.25">
      <c r="E782" s="6" t="s">
        <v>769</v>
      </c>
      <c r="F782" s="6">
        <v>491</v>
      </c>
      <c r="G782" s="6">
        <v>491120</v>
      </c>
      <c r="H782" s="7" t="s">
        <v>773</v>
      </c>
      <c r="I782" s="6" t="s">
        <v>769</v>
      </c>
      <c r="O782" s="6">
        <v>26</v>
      </c>
      <c r="P782" s="13" t="str">
        <f t="shared" si="12"/>
        <v>CHUBUT</v>
      </c>
      <c r="Q782" s="6">
        <v>750</v>
      </c>
      <c r="R782" s="13" t="s">
        <v>6026</v>
      </c>
      <c r="Y782" t="str">
        <f>Tabla4[[#This Row],[Muni_Desc]]&amp;Tabla4[[#This Row],[Columna1]]</f>
        <v>SANTA ELOISAENTRE RIOS</v>
      </c>
      <c r="Z782">
        <v>2385</v>
      </c>
      <c r="AA782" t="s">
        <v>6341</v>
      </c>
      <c r="AB782">
        <v>6</v>
      </c>
      <c r="AC782" t="s">
        <v>1224</v>
      </c>
      <c r="AD782">
        <v>30</v>
      </c>
      <c r="AE782" t="s">
        <v>1194</v>
      </c>
      <c r="AN782">
        <v>14</v>
      </c>
      <c r="AO782">
        <v>91</v>
      </c>
      <c r="AP782">
        <v>3065</v>
      </c>
      <c r="AQ782" t="s">
        <v>2938</v>
      </c>
    </row>
    <row r="783" spans="5:43" x14ac:dyDescent="0.25">
      <c r="E783" s="6" t="s">
        <v>769</v>
      </c>
      <c r="F783" s="6">
        <v>491</v>
      </c>
      <c r="G783" s="6">
        <v>491200</v>
      </c>
      <c r="H783" s="7" t="s">
        <v>774</v>
      </c>
      <c r="I783" s="6" t="s">
        <v>769</v>
      </c>
      <c r="O783" s="6">
        <v>26</v>
      </c>
      <c r="P783" s="13" t="str">
        <f t="shared" si="12"/>
        <v>CHUBUT</v>
      </c>
      <c r="Q783" s="6">
        <v>751</v>
      </c>
      <c r="R783" s="13" t="s">
        <v>6027</v>
      </c>
      <c r="Y783" t="str">
        <f>Tabla4[[#This Row],[Muni_Desc]]&amp;Tabla4[[#This Row],[Columna1]]</f>
        <v>SANTA LUCIAENTRE RIOS</v>
      </c>
      <c r="Z783">
        <v>2334</v>
      </c>
      <c r="AA783" t="s">
        <v>5945</v>
      </c>
      <c r="AB783">
        <v>6</v>
      </c>
      <c r="AC783" t="s">
        <v>1224</v>
      </c>
      <c r="AD783">
        <v>30</v>
      </c>
      <c r="AE783" t="s">
        <v>1194</v>
      </c>
      <c r="AN783">
        <v>14</v>
      </c>
      <c r="AO783">
        <v>56</v>
      </c>
      <c r="AP783">
        <v>2981</v>
      </c>
      <c r="AQ783" t="s">
        <v>2878</v>
      </c>
    </row>
    <row r="784" spans="5:43" x14ac:dyDescent="0.25">
      <c r="E784" s="6" t="s">
        <v>769</v>
      </c>
      <c r="F784" s="6">
        <v>492</v>
      </c>
      <c r="G784" s="6">
        <v>492</v>
      </c>
      <c r="H784" s="7" t="s">
        <v>775</v>
      </c>
      <c r="I784" s="6" t="s">
        <v>769</v>
      </c>
      <c r="O784" s="6">
        <v>26</v>
      </c>
      <c r="P784" s="13" t="str">
        <f t="shared" si="12"/>
        <v>CHUBUT</v>
      </c>
      <c r="Q784" s="6">
        <v>752</v>
      </c>
      <c r="R784" s="13" t="s">
        <v>6028</v>
      </c>
      <c r="Y784" t="str">
        <f>Tabla4[[#This Row],[Muni_Desc]]&amp;Tabla4[[#This Row],[Columna1]]</f>
        <v>SANTA LUISAENTRE RIOS</v>
      </c>
      <c r="Z784">
        <v>2335</v>
      </c>
      <c r="AA784" t="s">
        <v>6320</v>
      </c>
      <c r="AB784">
        <v>6</v>
      </c>
      <c r="AC784" t="s">
        <v>1224</v>
      </c>
      <c r="AD784">
        <v>30</v>
      </c>
      <c r="AE784" t="s">
        <v>1194</v>
      </c>
      <c r="AN784">
        <v>6</v>
      </c>
      <c r="AO784">
        <v>182</v>
      </c>
      <c r="AP784">
        <v>953</v>
      </c>
      <c r="AQ784" t="s">
        <v>1279</v>
      </c>
    </row>
    <row r="785" spans="5:43" x14ac:dyDescent="0.25">
      <c r="E785" s="6" t="s">
        <v>769</v>
      </c>
      <c r="F785" s="6">
        <v>492</v>
      </c>
      <c r="G785" s="6">
        <v>492110</v>
      </c>
      <c r="H785" s="7" t="s">
        <v>776</v>
      </c>
      <c r="I785" s="6" t="s">
        <v>769</v>
      </c>
      <c r="O785" s="6">
        <v>26</v>
      </c>
      <c r="P785" s="13" t="str">
        <f t="shared" si="12"/>
        <v>CHUBUT</v>
      </c>
      <c r="Q785" s="6">
        <v>753</v>
      </c>
      <c r="R785" s="13" t="s">
        <v>6029</v>
      </c>
      <c r="Y785" t="str">
        <f>Tabla4[[#This Row],[Muni_Desc]]&amp;Tabla4[[#This Row],[Columna1]]</f>
        <v>SAUCE DE LUNAENTRE RIOS</v>
      </c>
      <c r="Z785">
        <v>851</v>
      </c>
      <c r="AA785" t="s">
        <v>6123</v>
      </c>
      <c r="AB785">
        <v>6</v>
      </c>
      <c r="AC785" t="s">
        <v>1224</v>
      </c>
      <c r="AD785">
        <v>30</v>
      </c>
      <c r="AE785" t="s">
        <v>1194</v>
      </c>
      <c r="AN785">
        <v>6</v>
      </c>
      <c r="AO785">
        <v>826</v>
      </c>
      <c r="AP785">
        <v>1805</v>
      </c>
      <c r="AQ785" t="s">
        <v>2502</v>
      </c>
    </row>
    <row r="786" spans="5:43" ht="22.5" x14ac:dyDescent="0.25">
      <c r="E786" s="6" t="s">
        <v>769</v>
      </c>
      <c r="F786" s="6">
        <v>492</v>
      </c>
      <c r="G786" s="6">
        <v>492120</v>
      </c>
      <c r="H786" s="7" t="s">
        <v>777</v>
      </c>
      <c r="I786" s="6" t="s">
        <v>769</v>
      </c>
      <c r="O786" s="6">
        <v>26</v>
      </c>
      <c r="P786" s="13" t="str">
        <f t="shared" si="12"/>
        <v>CHUBUT</v>
      </c>
      <c r="Q786" s="6">
        <v>754</v>
      </c>
      <c r="R786" s="13" t="s">
        <v>6030</v>
      </c>
      <c r="Y786" t="str">
        <f>Tabla4[[#This Row],[Muni_Desc]]&amp;Tabla4[[#This Row],[Columna1]]</f>
        <v>SAUCE MONTRULLENTRE RIOS</v>
      </c>
      <c r="Z786">
        <v>2340</v>
      </c>
      <c r="AA786" t="s">
        <v>6321</v>
      </c>
      <c r="AB786">
        <v>6</v>
      </c>
      <c r="AC786" t="s">
        <v>1224</v>
      </c>
      <c r="AD786">
        <v>30</v>
      </c>
      <c r="AE786" t="s">
        <v>1194</v>
      </c>
      <c r="AN786">
        <v>86</v>
      </c>
      <c r="AO786">
        <v>147</v>
      </c>
      <c r="AP786">
        <v>9327</v>
      </c>
      <c r="AQ786" t="s">
        <v>5147</v>
      </c>
    </row>
    <row r="787" spans="5:43" ht="22.5" x14ac:dyDescent="0.25">
      <c r="E787" s="6" t="s">
        <v>769</v>
      </c>
      <c r="F787" s="6">
        <v>492</v>
      </c>
      <c r="G787" s="6">
        <v>492130</v>
      </c>
      <c r="H787" s="7" t="s">
        <v>778</v>
      </c>
      <c r="I787" s="6" t="s">
        <v>769</v>
      </c>
      <c r="O787" s="6">
        <v>26</v>
      </c>
      <c r="P787" s="13" t="str">
        <f t="shared" si="12"/>
        <v>CHUBUT</v>
      </c>
      <c r="Q787" s="6">
        <v>1991</v>
      </c>
      <c r="R787" s="13" t="s">
        <v>6075</v>
      </c>
      <c r="Y787" t="str">
        <f>Tabla4[[#This Row],[Muni_Desc]]&amp;Tabla4[[#This Row],[Columna1]]</f>
        <v>SAUCE PINTOENTRE RIOS</v>
      </c>
      <c r="Z787">
        <v>2341</v>
      </c>
      <c r="AA787" t="s">
        <v>6322</v>
      </c>
      <c r="AB787">
        <v>6</v>
      </c>
      <c r="AC787" t="s">
        <v>1224</v>
      </c>
      <c r="AD787">
        <v>30</v>
      </c>
      <c r="AE787" t="s">
        <v>1194</v>
      </c>
      <c r="AN787">
        <v>86</v>
      </c>
      <c r="AO787">
        <v>35</v>
      </c>
      <c r="AP787">
        <v>9144</v>
      </c>
      <c r="AQ787" t="s">
        <v>5047</v>
      </c>
    </row>
    <row r="788" spans="5:43" ht="56.25" x14ac:dyDescent="0.25">
      <c r="E788" s="6" t="s">
        <v>769</v>
      </c>
      <c r="F788" s="6">
        <v>492</v>
      </c>
      <c r="G788" s="6">
        <v>492140</v>
      </c>
      <c r="H788" s="7" t="s">
        <v>779</v>
      </c>
      <c r="I788" s="6" t="s">
        <v>769</v>
      </c>
      <c r="O788" s="6">
        <v>26</v>
      </c>
      <c r="P788" s="13" t="str">
        <f t="shared" si="12"/>
        <v>CHUBUT</v>
      </c>
      <c r="Q788" s="6">
        <v>755</v>
      </c>
      <c r="R788" s="13" t="s">
        <v>6031</v>
      </c>
      <c r="Y788" t="str">
        <f>Tabla4[[#This Row],[Muni_Desc]]&amp;Tabla4[[#This Row],[Columna1]]</f>
        <v>SAUCE SURENTRE RIOS</v>
      </c>
      <c r="Z788">
        <v>2342</v>
      </c>
      <c r="AA788" t="s">
        <v>6323</v>
      </c>
      <c r="AB788">
        <v>6</v>
      </c>
      <c r="AC788" t="s">
        <v>1224</v>
      </c>
      <c r="AD788">
        <v>30</v>
      </c>
      <c r="AE788" t="s">
        <v>1194</v>
      </c>
      <c r="AN788">
        <v>46</v>
      </c>
      <c r="AO788">
        <v>112</v>
      </c>
      <c r="AP788">
        <v>9846</v>
      </c>
      <c r="AQ788" t="s">
        <v>3932</v>
      </c>
    </row>
    <row r="789" spans="5:43" ht="22.5" x14ac:dyDescent="0.25">
      <c r="E789" s="6" t="s">
        <v>769</v>
      </c>
      <c r="F789" s="6">
        <v>492</v>
      </c>
      <c r="G789" s="6">
        <v>492150</v>
      </c>
      <c r="H789" s="7" t="s">
        <v>780</v>
      </c>
      <c r="I789" s="6" t="s">
        <v>769</v>
      </c>
      <c r="O789" s="6">
        <v>26</v>
      </c>
      <c r="P789" s="13" t="str">
        <f t="shared" si="12"/>
        <v>CHUBUT</v>
      </c>
      <c r="Q789" s="6">
        <v>756</v>
      </c>
      <c r="R789" s="13" t="s">
        <v>6032</v>
      </c>
      <c r="Y789" t="str">
        <f>Tabla4[[#This Row],[Muni_Desc]]&amp;Tabla4[[#This Row],[Columna1]]</f>
        <v>SEG. DISTRITOENTRE RIOS</v>
      </c>
      <c r="Z789">
        <v>2386</v>
      </c>
      <c r="AA789" t="s">
        <v>6342</v>
      </c>
      <c r="AB789">
        <v>6</v>
      </c>
      <c r="AC789" t="s">
        <v>1224</v>
      </c>
      <c r="AD789">
        <v>30</v>
      </c>
      <c r="AE789" t="s">
        <v>1194</v>
      </c>
      <c r="AN789">
        <v>18</v>
      </c>
      <c r="AO789">
        <v>161</v>
      </c>
      <c r="AP789">
        <v>3856</v>
      </c>
      <c r="AQ789" t="s">
        <v>3290</v>
      </c>
    </row>
    <row r="790" spans="5:43" x14ac:dyDescent="0.25">
      <c r="E790" s="6" t="s">
        <v>769</v>
      </c>
      <c r="F790" s="6">
        <v>492</v>
      </c>
      <c r="G790" s="6">
        <v>492160</v>
      </c>
      <c r="H790" s="7" t="s">
        <v>781</v>
      </c>
      <c r="I790" s="6" t="s">
        <v>769</v>
      </c>
      <c r="O790" s="6">
        <v>26</v>
      </c>
      <c r="P790" s="13" t="str">
        <f t="shared" si="12"/>
        <v>CHUBUT</v>
      </c>
      <c r="Q790" s="6">
        <v>757</v>
      </c>
      <c r="R790" s="13" t="s">
        <v>6033</v>
      </c>
      <c r="Y790" t="str">
        <f>Tabla4[[#This Row],[Muni_Desc]]&amp;Tabla4[[#This Row],[Columna1]]</f>
        <v>SEGUIENTRE RIOS</v>
      </c>
      <c r="Z790">
        <v>852</v>
      </c>
      <c r="AA790" t="s">
        <v>6124</v>
      </c>
      <c r="AB790">
        <v>6</v>
      </c>
      <c r="AC790" t="s">
        <v>1224</v>
      </c>
      <c r="AD790">
        <v>30</v>
      </c>
      <c r="AE790" t="s">
        <v>1194</v>
      </c>
      <c r="AN790">
        <v>14</v>
      </c>
      <c r="AO790">
        <v>42</v>
      </c>
      <c r="AP790">
        <v>2943</v>
      </c>
      <c r="AQ790" t="s">
        <v>2853</v>
      </c>
    </row>
    <row r="791" spans="5:43" x14ac:dyDescent="0.25">
      <c r="E791" s="6" t="s">
        <v>769</v>
      </c>
      <c r="F791" s="6">
        <v>492</v>
      </c>
      <c r="G791" s="6">
        <v>492170</v>
      </c>
      <c r="H791" s="7" t="s">
        <v>782</v>
      </c>
      <c r="I791" s="6" t="s">
        <v>769</v>
      </c>
      <c r="O791" s="6">
        <v>26</v>
      </c>
      <c r="P791" s="13" t="str">
        <f t="shared" si="12"/>
        <v>CHUBUT</v>
      </c>
      <c r="Q791" s="6">
        <v>758</v>
      </c>
      <c r="R791" s="13" t="s">
        <v>6034</v>
      </c>
      <c r="Y791" t="str">
        <f>Tabla4[[#This Row],[Muni_Desc]]&amp;Tabla4[[#This Row],[Columna1]]</f>
        <v>SIR LEONARDENTRE RIOS</v>
      </c>
      <c r="Z791">
        <v>2344</v>
      </c>
      <c r="AA791" t="s">
        <v>6324</v>
      </c>
      <c r="AB791">
        <v>6</v>
      </c>
      <c r="AC791" t="s">
        <v>1224</v>
      </c>
      <c r="AD791">
        <v>30</v>
      </c>
      <c r="AE791" t="s">
        <v>1194</v>
      </c>
      <c r="AN791">
        <v>62</v>
      </c>
      <c r="AO791">
        <v>14</v>
      </c>
      <c r="AP791">
        <v>6917</v>
      </c>
      <c r="AQ791" t="s">
        <v>4255</v>
      </c>
    </row>
    <row r="792" spans="5:43" x14ac:dyDescent="0.25">
      <c r="E792" s="6" t="s">
        <v>769</v>
      </c>
      <c r="F792" s="6">
        <v>492</v>
      </c>
      <c r="G792" s="6">
        <v>492180</v>
      </c>
      <c r="H792" s="7" t="s">
        <v>783</v>
      </c>
      <c r="I792" s="6" t="s">
        <v>769</v>
      </c>
      <c r="O792" s="6">
        <v>26</v>
      </c>
      <c r="P792" s="13" t="str">
        <f t="shared" si="12"/>
        <v>CHUBUT</v>
      </c>
      <c r="Q792" s="6">
        <v>759</v>
      </c>
      <c r="R792" s="13" t="s">
        <v>6035</v>
      </c>
      <c r="Y792" t="str">
        <f>Tabla4[[#This Row],[Muni_Desc]]&amp;Tabla4[[#This Row],[Columna1]]</f>
        <v>SOSAENTRE RIOS</v>
      </c>
      <c r="Z792">
        <v>2346</v>
      </c>
      <c r="AA792" t="s">
        <v>6325</v>
      </c>
      <c r="AB792">
        <v>6</v>
      </c>
      <c r="AC792" t="s">
        <v>1224</v>
      </c>
      <c r="AD792">
        <v>30</v>
      </c>
      <c r="AE792" t="s">
        <v>1194</v>
      </c>
      <c r="AN792">
        <v>46</v>
      </c>
      <c r="AO792">
        <v>105</v>
      </c>
      <c r="AP792">
        <v>5631</v>
      </c>
      <c r="AQ792" t="s">
        <v>3924</v>
      </c>
    </row>
    <row r="793" spans="5:43" x14ac:dyDescent="0.25">
      <c r="E793" s="6" t="s">
        <v>769</v>
      </c>
      <c r="F793" s="6">
        <v>492</v>
      </c>
      <c r="G793" s="6">
        <v>492190</v>
      </c>
      <c r="H793" s="7" t="s">
        <v>784</v>
      </c>
      <c r="I793" s="6" t="s">
        <v>769</v>
      </c>
      <c r="O793" s="6">
        <v>26</v>
      </c>
      <c r="P793" s="13" t="str">
        <f t="shared" si="12"/>
        <v>CHUBUT</v>
      </c>
      <c r="Q793" s="6">
        <v>760</v>
      </c>
      <c r="R793" s="13" t="s">
        <v>6036</v>
      </c>
      <c r="Y793" t="str">
        <f>Tabla4[[#This Row],[Muni_Desc]]&amp;Tabla4[[#This Row],[Columna1]]</f>
        <v>TABOSSIENTRE RIOS</v>
      </c>
      <c r="Z793">
        <v>853</v>
      </c>
      <c r="AA793" t="s">
        <v>6125</v>
      </c>
      <c r="AB793">
        <v>6</v>
      </c>
      <c r="AC793" t="s">
        <v>1224</v>
      </c>
      <c r="AD793">
        <v>30</v>
      </c>
      <c r="AE793" t="s">
        <v>1194</v>
      </c>
      <c r="AN793">
        <v>62</v>
      </c>
      <c r="AO793">
        <v>42</v>
      </c>
      <c r="AP793">
        <v>6971</v>
      </c>
      <c r="AQ793" t="s">
        <v>4295</v>
      </c>
    </row>
    <row r="794" spans="5:43" x14ac:dyDescent="0.25">
      <c r="E794" s="6" t="s">
        <v>769</v>
      </c>
      <c r="F794" s="6">
        <v>492</v>
      </c>
      <c r="G794" s="6">
        <v>492210</v>
      </c>
      <c r="H794" s="7" t="s">
        <v>785</v>
      </c>
      <c r="I794" s="6" t="s">
        <v>769</v>
      </c>
      <c r="O794" s="6">
        <v>26</v>
      </c>
      <c r="P794" s="13" t="str">
        <f t="shared" si="12"/>
        <v>CHUBUT</v>
      </c>
      <c r="Q794" s="6">
        <v>761</v>
      </c>
      <c r="R794" s="13" t="s">
        <v>6037</v>
      </c>
      <c r="Y794" t="str">
        <f>Tabla4[[#This Row],[Muni_Desc]]&amp;Tabla4[[#This Row],[Columna1]]</f>
        <v>TEZANOS PINTOSENTRE RIOS</v>
      </c>
      <c r="Z794">
        <v>2352</v>
      </c>
      <c r="AA794" t="s">
        <v>6326</v>
      </c>
      <c r="AB794">
        <v>6</v>
      </c>
      <c r="AC794" t="s">
        <v>1224</v>
      </c>
      <c r="AD794">
        <v>30</v>
      </c>
      <c r="AE794" t="s">
        <v>1194</v>
      </c>
      <c r="AN794">
        <v>66</v>
      </c>
      <c r="AO794">
        <v>42</v>
      </c>
      <c r="AP794">
        <v>7268</v>
      </c>
      <c r="AQ794" t="s">
        <v>1597</v>
      </c>
    </row>
    <row r="795" spans="5:43" x14ac:dyDescent="0.25">
      <c r="E795" s="6" t="s">
        <v>769</v>
      </c>
      <c r="F795" s="6">
        <v>492</v>
      </c>
      <c r="G795" s="6">
        <v>492221</v>
      </c>
      <c r="H795" s="7" t="s">
        <v>786</v>
      </c>
      <c r="I795" s="6" t="s">
        <v>769</v>
      </c>
      <c r="O795" s="6">
        <v>26</v>
      </c>
      <c r="P795" s="13" t="str">
        <f t="shared" si="12"/>
        <v>CHUBUT</v>
      </c>
      <c r="Q795" s="6">
        <v>3037</v>
      </c>
      <c r="R795" s="13" t="s">
        <v>6076</v>
      </c>
      <c r="Y795" t="str">
        <f>Tabla4[[#This Row],[Muni_Desc]]&amp;Tabla4[[#This Row],[Columna1]]</f>
        <v>UBAJAYENTRE RIOS</v>
      </c>
      <c r="Z795">
        <v>854</v>
      </c>
      <c r="AA795" t="s">
        <v>6126</v>
      </c>
      <c r="AB795">
        <v>6</v>
      </c>
      <c r="AC795" t="s">
        <v>1224</v>
      </c>
      <c r="AD795">
        <v>30</v>
      </c>
      <c r="AE795" t="s">
        <v>1194</v>
      </c>
      <c r="AN795">
        <v>86</v>
      </c>
      <c r="AO795">
        <v>168</v>
      </c>
      <c r="AP795">
        <v>9370</v>
      </c>
      <c r="AQ795" t="s">
        <v>5173</v>
      </c>
    </row>
    <row r="796" spans="5:43" x14ac:dyDescent="0.25">
      <c r="E796" s="6" t="s">
        <v>769</v>
      </c>
      <c r="F796" s="6">
        <v>492</v>
      </c>
      <c r="G796" s="6">
        <v>492229</v>
      </c>
      <c r="H796" s="7" t="s">
        <v>787</v>
      </c>
      <c r="I796" s="6" t="s">
        <v>769</v>
      </c>
      <c r="O796" s="6">
        <v>26</v>
      </c>
      <c r="P796" s="13" t="str">
        <f t="shared" si="12"/>
        <v>CHUBUT</v>
      </c>
      <c r="Q796" s="6">
        <v>764</v>
      </c>
      <c r="R796" s="13" t="s">
        <v>6039</v>
      </c>
      <c r="Y796" t="str">
        <f>Tabla4[[#This Row],[Muni_Desc]]&amp;Tabla4[[#This Row],[Columna1]]</f>
        <v>URDINARRAINENTRE RIOS</v>
      </c>
      <c r="Z796">
        <v>855</v>
      </c>
      <c r="AA796" t="s">
        <v>6127</v>
      </c>
      <c r="AB796">
        <v>6</v>
      </c>
      <c r="AC796" t="s">
        <v>1224</v>
      </c>
      <c r="AD796">
        <v>30</v>
      </c>
      <c r="AE796" t="s">
        <v>1194</v>
      </c>
      <c r="AN796">
        <v>46</v>
      </c>
      <c r="AO796">
        <v>35</v>
      </c>
      <c r="AP796">
        <v>9847</v>
      </c>
      <c r="AQ796" t="s">
        <v>1541</v>
      </c>
    </row>
    <row r="797" spans="5:43" x14ac:dyDescent="0.25">
      <c r="E797" s="6" t="s">
        <v>769</v>
      </c>
      <c r="F797" s="6">
        <v>492</v>
      </c>
      <c r="G797" s="6">
        <v>492230</v>
      </c>
      <c r="H797" s="7" t="s">
        <v>788</v>
      </c>
      <c r="I797" s="6" t="s">
        <v>769</v>
      </c>
      <c r="O797" s="6">
        <v>26</v>
      </c>
      <c r="P797" s="13" t="str">
        <f t="shared" si="12"/>
        <v>CHUBUT</v>
      </c>
      <c r="Q797" s="6">
        <v>763</v>
      </c>
      <c r="R797" s="13" t="s">
        <v>6038</v>
      </c>
      <c r="Y797" t="str">
        <f>Tabla4[[#This Row],[Muni_Desc]]&amp;Tabla4[[#This Row],[Columna1]]</f>
        <v>VALLE MARIAENTRE RIOS</v>
      </c>
      <c r="Z797">
        <v>802</v>
      </c>
      <c r="AA797" t="s">
        <v>6079</v>
      </c>
      <c r="AB797">
        <v>6</v>
      </c>
      <c r="AC797" t="s">
        <v>1224</v>
      </c>
      <c r="AD797">
        <v>30</v>
      </c>
      <c r="AE797" t="s">
        <v>1194</v>
      </c>
      <c r="AN797">
        <v>50</v>
      </c>
      <c r="AO797">
        <v>91</v>
      </c>
      <c r="AP797">
        <v>5953</v>
      </c>
      <c r="AQ797" t="s">
        <v>1541</v>
      </c>
    </row>
    <row r="798" spans="5:43" x14ac:dyDescent="0.25">
      <c r="E798" s="6" t="s">
        <v>769</v>
      </c>
      <c r="F798" s="6">
        <v>492</v>
      </c>
      <c r="G798" s="6">
        <v>492240</v>
      </c>
      <c r="H798" s="7" t="s">
        <v>789</v>
      </c>
      <c r="I798" s="6" t="s">
        <v>769</v>
      </c>
      <c r="O798" s="6">
        <v>26</v>
      </c>
      <c r="P798" s="13" t="str">
        <f t="shared" si="12"/>
        <v>CHUBUT</v>
      </c>
      <c r="Q798" s="6">
        <v>765</v>
      </c>
      <c r="R798" s="13" t="s">
        <v>6040</v>
      </c>
      <c r="Y798" t="str">
        <f>Tabla4[[#This Row],[Muni_Desc]]&amp;Tabla4[[#This Row],[Columna1]]</f>
        <v>VIALEENTRE RIOS</v>
      </c>
      <c r="Z798">
        <v>856</v>
      </c>
      <c r="AA798" t="s">
        <v>6128</v>
      </c>
      <c r="AB798">
        <v>6</v>
      </c>
      <c r="AC798" t="s">
        <v>1224</v>
      </c>
      <c r="AD798">
        <v>30</v>
      </c>
      <c r="AE798" t="s">
        <v>1194</v>
      </c>
      <c r="AN798">
        <v>14</v>
      </c>
      <c r="AO798">
        <v>182</v>
      </c>
      <c r="AP798">
        <v>3419</v>
      </c>
      <c r="AQ798" t="s">
        <v>3227</v>
      </c>
    </row>
    <row r="799" spans="5:43" x14ac:dyDescent="0.25">
      <c r="E799" s="6" t="s">
        <v>769</v>
      </c>
      <c r="F799" s="6">
        <v>492</v>
      </c>
      <c r="G799" s="6">
        <v>492250</v>
      </c>
      <c r="H799" s="7" t="s">
        <v>790</v>
      </c>
      <c r="I799" s="6" t="s">
        <v>769</v>
      </c>
      <c r="O799" s="6">
        <v>26</v>
      </c>
      <c r="P799" s="13" t="str">
        <f t="shared" si="12"/>
        <v>CHUBUT</v>
      </c>
      <c r="Q799" s="6">
        <v>766</v>
      </c>
      <c r="R799" s="13" t="s">
        <v>6041</v>
      </c>
      <c r="Y799" t="str">
        <f>Tabla4[[#This Row],[Muni_Desc]]&amp;Tabla4[[#This Row],[Columna1]]</f>
        <v>VICTORIAENTRE RIOS</v>
      </c>
      <c r="Z799">
        <v>857</v>
      </c>
      <c r="AA799" t="s">
        <v>6129</v>
      </c>
      <c r="AB799">
        <v>6</v>
      </c>
      <c r="AC799" t="s">
        <v>1224</v>
      </c>
      <c r="AD799">
        <v>30</v>
      </c>
      <c r="AE799" t="s">
        <v>1194</v>
      </c>
      <c r="AN799">
        <v>6</v>
      </c>
      <c r="AO799">
        <v>49</v>
      </c>
      <c r="AP799">
        <v>722</v>
      </c>
      <c r="AQ799" t="s">
        <v>1729</v>
      </c>
    </row>
    <row r="800" spans="5:43" ht="22.5" x14ac:dyDescent="0.25">
      <c r="E800" s="6" t="s">
        <v>769</v>
      </c>
      <c r="F800" s="6">
        <v>492</v>
      </c>
      <c r="G800" s="6">
        <v>492280</v>
      </c>
      <c r="H800" s="7" t="s">
        <v>791</v>
      </c>
      <c r="I800" s="6" t="s">
        <v>769</v>
      </c>
      <c r="O800" s="6">
        <v>26</v>
      </c>
      <c r="P800" s="13" t="str">
        <f t="shared" si="12"/>
        <v>CHUBUT</v>
      </c>
      <c r="Q800" s="6">
        <v>767</v>
      </c>
      <c r="R800" s="13" t="s">
        <v>6042</v>
      </c>
      <c r="Y800" t="str">
        <f>Tabla4[[#This Row],[Muni_Desc]]&amp;Tabla4[[#This Row],[Columna1]]</f>
        <v>VILLA CLARAENTRE RIOS</v>
      </c>
      <c r="Z800">
        <v>858</v>
      </c>
      <c r="AA800" t="s">
        <v>6130</v>
      </c>
      <c r="AB800">
        <v>6</v>
      </c>
      <c r="AC800" t="s">
        <v>1224</v>
      </c>
      <c r="AD800">
        <v>30</v>
      </c>
      <c r="AE800" t="s">
        <v>1194</v>
      </c>
      <c r="AN800">
        <v>70</v>
      </c>
      <c r="AO800">
        <v>42</v>
      </c>
      <c r="AP800">
        <v>7644</v>
      </c>
      <c r="AQ800" t="s">
        <v>1616</v>
      </c>
    </row>
    <row r="801" spans="5:43" ht="22.5" x14ac:dyDescent="0.25">
      <c r="E801" s="6" t="s">
        <v>769</v>
      </c>
      <c r="F801" s="6">
        <v>492</v>
      </c>
      <c r="G801" s="6">
        <v>492290</v>
      </c>
      <c r="H801" s="7" t="s">
        <v>792</v>
      </c>
      <c r="I801" s="6" t="s">
        <v>769</v>
      </c>
      <c r="O801" s="6">
        <v>26</v>
      </c>
      <c r="P801" s="13" t="str">
        <f t="shared" si="12"/>
        <v>CHUBUT</v>
      </c>
      <c r="Q801" s="6">
        <v>768</v>
      </c>
      <c r="R801" s="13" t="s">
        <v>6043</v>
      </c>
      <c r="Y801" t="str">
        <f>Tabla4[[#This Row],[Muni_Desc]]&amp;Tabla4[[#This Row],[Columna1]]</f>
        <v>VILLA DEL ROSARIOENTRE RIOS</v>
      </c>
      <c r="Z801">
        <v>859</v>
      </c>
      <c r="AA801" t="s">
        <v>5834</v>
      </c>
      <c r="AB801">
        <v>6</v>
      </c>
      <c r="AC801" t="s">
        <v>1224</v>
      </c>
      <c r="AD801">
        <v>30</v>
      </c>
      <c r="AE801" t="s">
        <v>1194</v>
      </c>
      <c r="AN801">
        <v>50</v>
      </c>
      <c r="AO801">
        <v>98</v>
      </c>
      <c r="AP801">
        <v>5964</v>
      </c>
      <c r="AQ801" t="s">
        <v>1616</v>
      </c>
    </row>
    <row r="802" spans="5:43" x14ac:dyDescent="0.25">
      <c r="E802" s="6" t="s">
        <v>769</v>
      </c>
      <c r="F802" s="6">
        <v>493</v>
      </c>
      <c r="G802" s="6">
        <v>493</v>
      </c>
      <c r="H802" s="7" t="s">
        <v>793</v>
      </c>
      <c r="I802" s="6" t="s">
        <v>769</v>
      </c>
      <c r="O802" s="6">
        <v>26</v>
      </c>
      <c r="P802" s="13" t="str">
        <f t="shared" si="12"/>
        <v>CHUBUT</v>
      </c>
      <c r="Q802" s="6">
        <v>769</v>
      </c>
      <c r="R802" s="13" t="s">
        <v>6044</v>
      </c>
      <c r="Y802" t="str">
        <f>Tabla4[[#This Row],[Muni_Desc]]&amp;Tabla4[[#This Row],[Columna1]]</f>
        <v>VILLA DOMINGUEZENTRE RIOS</v>
      </c>
      <c r="Z802">
        <v>860</v>
      </c>
      <c r="AA802" t="s">
        <v>6131</v>
      </c>
      <c r="AB802">
        <v>6</v>
      </c>
      <c r="AC802" t="s">
        <v>1224</v>
      </c>
      <c r="AD802">
        <v>30</v>
      </c>
      <c r="AE802" t="s">
        <v>1194</v>
      </c>
      <c r="AN802">
        <v>62</v>
      </c>
      <c r="AO802">
        <v>14</v>
      </c>
      <c r="AP802">
        <v>6918</v>
      </c>
      <c r="AQ802" t="s">
        <v>4256</v>
      </c>
    </row>
    <row r="803" spans="5:43" ht="22.5" x14ac:dyDescent="0.25">
      <c r="E803" s="6" t="s">
        <v>769</v>
      </c>
      <c r="F803" s="6">
        <v>493</v>
      </c>
      <c r="G803" s="6">
        <v>493110</v>
      </c>
      <c r="H803" s="7" t="s">
        <v>794</v>
      </c>
      <c r="I803" s="6" t="s">
        <v>769</v>
      </c>
      <c r="O803" s="6">
        <v>26</v>
      </c>
      <c r="P803" s="13" t="str">
        <f t="shared" si="12"/>
        <v>CHUBUT</v>
      </c>
      <c r="Q803" s="6">
        <v>770</v>
      </c>
      <c r="R803" s="13" t="s">
        <v>6045</v>
      </c>
      <c r="Y803" t="str">
        <f>Tabla4[[#This Row],[Muni_Desc]]&amp;Tabla4[[#This Row],[Columna1]]</f>
        <v>VILLA ELISAENTRE RIOS</v>
      </c>
      <c r="Z803">
        <v>861</v>
      </c>
      <c r="AA803" t="s">
        <v>5838</v>
      </c>
      <c r="AB803">
        <v>6</v>
      </c>
      <c r="AC803" t="s">
        <v>1224</v>
      </c>
      <c r="AD803">
        <v>30</v>
      </c>
      <c r="AE803" t="s">
        <v>1194</v>
      </c>
      <c r="AN803">
        <v>6</v>
      </c>
      <c r="AO803">
        <v>189</v>
      </c>
      <c r="AP803">
        <v>959</v>
      </c>
      <c r="AQ803" t="s">
        <v>1280</v>
      </c>
    </row>
    <row r="804" spans="5:43" x14ac:dyDescent="0.25">
      <c r="E804" s="6" t="s">
        <v>769</v>
      </c>
      <c r="F804" s="6">
        <v>493</v>
      </c>
      <c r="G804" s="6">
        <v>493120</v>
      </c>
      <c r="H804" s="7" t="s">
        <v>795</v>
      </c>
      <c r="I804" s="6" t="s">
        <v>769</v>
      </c>
      <c r="O804" s="6">
        <v>26</v>
      </c>
      <c r="P804" s="13" t="str">
        <f t="shared" si="12"/>
        <v>CHUBUT</v>
      </c>
      <c r="Q804" s="6">
        <v>771</v>
      </c>
      <c r="R804" s="13" t="s">
        <v>6046</v>
      </c>
      <c r="Y804" t="str">
        <f>Tabla4[[#This Row],[Muni_Desc]]&amp;Tabla4[[#This Row],[Columna1]]</f>
        <v>VILLA FONTANAENTRE RIOS</v>
      </c>
      <c r="Z804">
        <v>2362</v>
      </c>
      <c r="AA804" t="s">
        <v>5839</v>
      </c>
      <c r="AB804">
        <v>6</v>
      </c>
      <c r="AC804" t="s">
        <v>1224</v>
      </c>
      <c r="AD804">
        <v>30</v>
      </c>
      <c r="AE804" t="s">
        <v>1194</v>
      </c>
      <c r="AN804">
        <v>50</v>
      </c>
      <c r="AO804">
        <v>98</v>
      </c>
      <c r="AP804">
        <v>9848</v>
      </c>
      <c r="AQ804" t="s">
        <v>1280</v>
      </c>
    </row>
    <row r="805" spans="5:43" ht="22.5" x14ac:dyDescent="0.25">
      <c r="E805" s="6" t="s">
        <v>769</v>
      </c>
      <c r="F805" s="6">
        <v>493</v>
      </c>
      <c r="G805" s="6">
        <v>493200</v>
      </c>
      <c r="H805" s="7" t="s">
        <v>796</v>
      </c>
      <c r="I805" s="6" t="s">
        <v>769</v>
      </c>
      <c r="O805" s="6">
        <v>26</v>
      </c>
      <c r="P805" s="13" t="str">
        <f t="shared" si="12"/>
        <v>CHUBUT</v>
      </c>
      <c r="Q805" s="6">
        <v>762</v>
      </c>
      <c r="R805" s="13" t="s">
        <v>5320</v>
      </c>
      <c r="Y805" t="str">
        <f>Tabla4[[#This Row],[Muni_Desc]]&amp;Tabla4[[#This Row],[Columna1]]</f>
        <v>VILLA GOBERNADOR ETCHEVEHEREENTRE RIOS</v>
      </c>
      <c r="Z805">
        <v>2363</v>
      </c>
      <c r="AA805" t="s">
        <v>6327</v>
      </c>
      <c r="AB805">
        <v>6</v>
      </c>
      <c r="AC805" t="s">
        <v>1224</v>
      </c>
      <c r="AD805">
        <v>30</v>
      </c>
      <c r="AE805" t="s">
        <v>1194</v>
      </c>
      <c r="AN805">
        <v>62</v>
      </c>
      <c r="AO805">
        <v>14</v>
      </c>
      <c r="AP805">
        <v>6919</v>
      </c>
      <c r="AQ805" t="s">
        <v>4257</v>
      </c>
    </row>
    <row r="806" spans="5:43" x14ac:dyDescent="0.25">
      <c r="E806" s="6" t="s">
        <v>769</v>
      </c>
      <c r="F806" s="6">
        <v>501</v>
      </c>
      <c r="G806" s="6">
        <v>501</v>
      </c>
      <c r="H806" s="7" t="s">
        <v>797</v>
      </c>
      <c r="I806" s="6" t="s">
        <v>769</v>
      </c>
      <c r="O806" s="6">
        <v>26</v>
      </c>
      <c r="P806" s="13" t="str">
        <f t="shared" si="12"/>
        <v>CHUBUT</v>
      </c>
      <c r="Q806" s="6">
        <v>772</v>
      </c>
      <c r="R806" s="13" t="s">
        <v>6047</v>
      </c>
      <c r="Y806" t="str">
        <f>Tabla4[[#This Row],[Muni_Desc]]&amp;Tabla4[[#This Row],[Columna1]]</f>
        <v>VILLA LIB. GENERAL SAN MARTINENTRE RIOS</v>
      </c>
      <c r="Z806">
        <v>862</v>
      </c>
      <c r="AA806" t="s">
        <v>6132</v>
      </c>
      <c r="AB806">
        <v>6</v>
      </c>
      <c r="AC806" t="s">
        <v>1224</v>
      </c>
      <c r="AD806">
        <v>30</v>
      </c>
      <c r="AE806" t="s">
        <v>1194</v>
      </c>
      <c r="AN806">
        <v>26</v>
      </c>
      <c r="AO806">
        <v>14</v>
      </c>
      <c r="AP806">
        <v>4313</v>
      </c>
      <c r="AQ806" t="s">
        <v>3397</v>
      </c>
    </row>
    <row r="807" spans="5:43" x14ac:dyDescent="0.25">
      <c r="E807" s="6" t="s">
        <v>769</v>
      </c>
      <c r="F807" s="6">
        <v>501</v>
      </c>
      <c r="G807" s="6">
        <v>501100</v>
      </c>
      <c r="H807" s="7" t="s">
        <v>798</v>
      </c>
      <c r="I807" s="6" t="s">
        <v>769</v>
      </c>
      <c r="O807" s="6">
        <v>26</v>
      </c>
      <c r="P807" s="13" t="str">
        <f t="shared" si="12"/>
        <v>CHUBUT</v>
      </c>
      <c r="Q807" s="6">
        <v>773</v>
      </c>
      <c r="R807" s="13" t="s">
        <v>6048</v>
      </c>
      <c r="Y807" t="str">
        <f>Tabla4[[#This Row],[Muni_Desc]]&amp;Tabla4[[#This Row],[Columna1]]</f>
        <v>VILLA MANTEROENTRE RIOS</v>
      </c>
      <c r="Z807">
        <v>863</v>
      </c>
      <c r="AA807" t="s">
        <v>6133</v>
      </c>
      <c r="AB807">
        <v>6</v>
      </c>
      <c r="AC807" t="s">
        <v>1224</v>
      </c>
      <c r="AD807">
        <v>30</v>
      </c>
      <c r="AE807" t="s">
        <v>1194</v>
      </c>
      <c r="AN807">
        <v>90</v>
      </c>
      <c r="AO807">
        <v>112</v>
      </c>
      <c r="AP807">
        <v>9745</v>
      </c>
      <c r="AQ807" t="s">
        <v>5267</v>
      </c>
    </row>
    <row r="808" spans="5:43" x14ac:dyDescent="0.25">
      <c r="E808" s="6" t="s">
        <v>769</v>
      </c>
      <c r="F808" s="6">
        <v>501</v>
      </c>
      <c r="G808" s="6">
        <v>501200</v>
      </c>
      <c r="H808" s="7" t="s">
        <v>799</v>
      </c>
      <c r="I808" s="6" t="s">
        <v>769</v>
      </c>
      <c r="O808" s="6">
        <v>26</v>
      </c>
      <c r="P808" s="13" t="str">
        <f t="shared" si="12"/>
        <v>CHUBUT</v>
      </c>
      <c r="Q808" s="6">
        <v>774</v>
      </c>
      <c r="R808" s="13" t="s">
        <v>6049</v>
      </c>
      <c r="Y808" t="str">
        <f>Tabla4[[#This Row],[Muni_Desc]]&amp;Tabla4[[#This Row],[Columna1]]</f>
        <v>VILLA PARANACITOENTRE RIOS</v>
      </c>
      <c r="Z808">
        <v>864</v>
      </c>
      <c r="AA808" t="s">
        <v>6134</v>
      </c>
      <c r="AB808">
        <v>6</v>
      </c>
      <c r="AC808" t="s">
        <v>1224</v>
      </c>
      <c r="AD808">
        <v>30</v>
      </c>
      <c r="AE808" t="s">
        <v>1194</v>
      </c>
      <c r="AN808">
        <v>22</v>
      </c>
      <c r="AO808">
        <v>42</v>
      </c>
      <c r="AP808">
        <v>4045</v>
      </c>
      <c r="AQ808" t="s">
        <v>3322</v>
      </c>
    </row>
    <row r="809" spans="5:43" x14ac:dyDescent="0.25">
      <c r="E809" s="6" t="s">
        <v>769</v>
      </c>
      <c r="F809" s="6">
        <v>502</v>
      </c>
      <c r="G809" s="6">
        <v>502</v>
      </c>
      <c r="H809" s="7" t="s">
        <v>800</v>
      </c>
      <c r="I809" s="6" t="s">
        <v>769</v>
      </c>
      <c r="O809" s="6">
        <v>26</v>
      </c>
      <c r="P809" s="13" t="str">
        <f t="shared" si="12"/>
        <v>CHUBUT</v>
      </c>
      <c r="Q809" s="6">
        <v>775</v>
      </c>
      <c r="R809" s="13" t="s">
        <v>6050</v>
      </c>
      <c r="Y809" t="str">
        <f>Tabla4[[#This Row],[Muni_Desc]]&amp;Tabla4[[#This Row],[Columna1]]</f>
        <v>VILLA SAN JUSTOENTRE RIOS</v>
      </c>
      <c r="Z809">
        <v>2366</v>
      </c>
      <c r="AA809" t="s">
        <v>6328</v>
      </c>
      <c r="AB809">
        <v>6</v>
      </c>
      <c r="AC809" t="s">
        <v>1224</v>
      </c>
      <c r="AD809">
        <v>30</v>
      </c>
      <c r="AE809" t="s">
        <v>1194</v>
      </c>
      <c r="AN809">
        <v>58</v>
      </c>
      <c r="AO809">
        <v>28</v>
      </c>
      <c r="AP809">
        <v>6747</v>
      </c>
      <c r="AQ809" t="s">
        <v>1574</v>
      </c>
    </row>
    <row r="810" spans="5:43" x14ac:dyDescent="0.25">
      <c r="E810" s="6" t="s">
        <v>769</v>
      </c>
      <c r="F810" s="6">
        <v>502</v>
      </c>
      <c r="G810" s="6">
        <v>502101</v>
      </c>
      <c r="H810" s="7" t="s">
        <v>801</v>
      </c>
      <c r="I810" s="6" t="s">
        <v>769</v>
      </c>
      <c r="O810" s="6">
        <v>26</v>
      </c>
      <c r="P810" s="13" t="str">
        <f t="shared" si="12"/>
        <v>CHUBUT</v>
      </c>
      <c r="Q810" s="6">
        <v>776</v>
      </c>
      <c r="R810" s="13" t="s">
        <v>6051</v>
      </c>
      <c r="Y810" t="str">
        <f>Tabla4[[#This Row],[Muni_Desc]]&amp;Tabla4[[#This Row],[Columna1]]</f>
        <v>VILLA URQUIZAENTRE RIOS</v>
      </c>
      <c r="Z810">
        <v>865</v>
      </c>
      <c r="AA810" t="s">
        <v>6135</v>
      </c>
      <c r="AB810">
        <v>6</v>
      </c>
      <c r="AC810" t="s">
        <v>1224</v>
      </c>
      <c r="AD810">
        <v>30</v>
      </c>
      <c r="AE810" t="s">
        <v>1194</v>
      </c>
      <c r="AN810">
        <v>74</v>
      </c>
      <c r="AO810">
        <v>56</v>
      </c>
      <c r="AP810">
        <v>7993</v>
      </c>
      <c r="AQ810" t="s">
        <v>4615</v>
      </c>
    </row>
    <row r="811" spans="5:43" x14ac:dyDescent="0.25">
      <c r="E811" s="6" t="s">
        <v>769</v>
      </c>
      <c r="F811" s="6">
        <v>502</v>
      </c>
      <c r="G811" s="6">
        <v>502200</v>
      </c>
      <c r="H811" s="7" t="s">
        <v>802</v>
      </c>
      <c r="I811" s="6" t="s">
        <v>769</v>
      </c>
      <c r="O811" s="6">
        <v>26</v>
      </c>
      <c r="P811" s="13" t="str">
        <f t="shared" si="12"/>
        <v>CHUBUT</v>
      </c>
      <c r="Q811" s="6">
        <v>777</v>
      </c>
      <c r="R811" s="13" t="s">
        <v>6052</v>
      </c>
      <c r="Y811" t="str">
        <f>Tabla4[[#This Row],[Muni_Desc]]&amp;Tabla4[[#This Row],[Columna1]]</f>
        <v>VILLAGUAYENTRE RIOS</v>
      </c>
      <c r="Z811">
        <v>866</v>
      </c>
      <c r="AA811" t="s">
        <v>6136</v>
      </c>
      <c r="AB811">
        <v>6</v>
      </c>
      <c r="AC811" t="s">
        <v>1224</v>
      </c>
      <c r="AD811">
        <v>30</v>
      </c>
      <c r="AE811" t="s">
        <v>1194</v>
      </c>
      <c r="AN811">
        <v>82</v>
      </c>
      <c r="AO811">
        <v>42</v>
      </c>
      <c r="AP811">
        <v>8516</v>
      </c>
      <c r="AQ811" t="s">
        <v>4746</v>
      </c>
    </row>
    <row r="812" spans="5:43" x14ac:dyDescent="0.25">
      <c r="E812" s="6" t="s">
        <v>769</v>
      </c>
      <c r="F812" s="6">
        <v>511</v>
      </c>
      <c r="G812" s="6">
        <v>511</v>
      </c>
      <c r="H812" s="7" t="s">
        <v>803</v>
      </c>
      <c r="I812" s="6" t="s">
        <v>769</v>
      </c>
      <c r="O812" s="6">
        <v>26</v>
      </c>
      <c r="P812" s="13" t="str">
        <f t="shared" si="12"/>
        <v>CHUBUT</v>
      </c>
      <c r="Q812" s="6">
        <v>778</v>
      </c>
      <c r="R812" s="13" t="s">
        <v>6053</v>
      </c>
      <c r="Y812" t="str">
        <f>Tabla4[[#This Row],[Muni_Desc]]&amp;Tabla4[[#This Row],[Columna1]]</f>
        <v>WALTER MOSSENTRE RIOS</v>
      </c>
      <c r="Z812">
        <v>2042</v>
      </c>
      <c r="AA812" t="s">
        <v>6157</v>
      </c>
      <c r="AB812">
        <v>6</v>
      </c>
      <c r="AC812" t="s">
        <v>1224</v>
      </c>
      <c r="AD812">
        <v>30</v>
      </c>
      <c r="AE812" t="s">
        <v>1194</v>
      </c>
      <c r="AN812">
        <v>10</v>
      </c>
      <c r="AO812">
        <v>21</v>
      </c>
      <c r="AP812">
        <v>2532</v>
      </c>
      <c r="AQ812" t="s">
        <v>1652</v>
      </c>
    </row>
    <row r="813" spans="5:43" x14ac:dyDescent="0.25">
      <c r="E813" s="6" t="s">
        <v>769</v>
      </c>
      <c r="F813" s="6">
        <v>511</v>
      </c>
      <c r="G813" s="6">
        <v>511000</v>
      </c>
      <c r="H813" s="7" t="s">
        <v>803</v>
      </c>
      <c r="I813" s="6" t="s">
        <v>769</v>
      </c>
      <c r="O813" s="6">
        <v>26</v>
      </c>
      <c r="P813" s="13" t="str">
        <f t="shared" si="12"/>
        <v>CHUBUT</v>
      </c>
      <c r="Q813" s="6">
        <v>779</v>
      </c>
      <c r="R813" s="13" t="s">
        <v>6054</v>
      </c>
      <c r="Y813" t="str">
        <f>Tabla4[[#This Row],[Muni_Desc]]&amp;Tabla4[[#This Row],[Columna1]]</f>
        <v>XX DE SEPTIEMBREENTRE RIOS</v>
      </c>
      <c r="Z813">
        <v>2014</v>
      </c>
      <c r="AA813" t="s">
        <v>6138</v>
      </c>
      <c r="AB813">
        <v>6</v>
      </c>
      <c r="AC813" t="s">
        <v>1224</v>
      </c>
      <c r="AD813">
        <v>30</v>
      </c>
      <c r="AE813" t="s">
        <v>1194</v>
      </c>
      <c r="AN813">
        <v>86</v>
      </c>
      <c r="AO813">
        <v>56</v>
      </c>
      <c r="AP813">
        <v>9199</v>
      </c>
      <c r="AQ813" t="s">
        <v>1652</v>
      </c>
    </row>
    <row r="814" spans="5:43" x14ac:dyDescent="0.25">
      <c r="E814" s="6" t="s">
        <v>769</v>
      </c>
      <c r="F814" s="6">
        <v>512</v>
      </c>
      <c r="G814" s="6">
        <v>512</v>
      </c>
      <c r="H814" s="7" t="s">
        <v>804</v>
      </c>
      <c r="I814" s="6" t="s">
        <v>769</v>
      </c>
      <c r="O814" s="6">
        <v>26</v>
      </c>
      <c r="P814" s="13" t="str">
        <f t="shared" si="12"/>
        <v>CHUBUT</v>
      </c>
      <c r="Q814" s="6">
        <v>780</v>
      </c>
      <c r="R814" s="13" t="s">
        <v>6055</v>
      </c>
      <c r="Y814" t="str">
        <f>Tabla4[[#This Row],[Muni_Desc]]&amp;Tabla4[[#This Row],[Columna1]]</f>
        <v>YACAREENTRE RIOS</v>
      </c>
      <c r="Z814">
        <v>2369</v>
      </c>
      <c r="AA814" t="s">
        <v>6329</v>
      </c>
      <c r="AB814">
        <v>6</v>
      </c>
      <c r="AC814" t="s">
        <v>1224</v>
      </c>
      <c r="AD814">
        <v>30</v>
      </c>
      <c r="AE814" t="s">
        <v>1194</v>
      </c>
      <c r="AN814">
        <v>82</v>
      </c>
      <c r="AO814">
        <v>42</v>
      </c>
      <c r="AP814">
        <v>8517</v>
      </c>
      <c r="AQ814" t="s">
        <v>4747</v>
      </c>
    </row>
    <row r="815" spans="5:43" x14ac:dyDescent="0.25">
      <c r="E815" s="6" t="s">
        <v>769</v>
      </c>
      <c r="F815" s="6">
        <v>512</v>
      </c>
      <c r="G815" s="6">
        <v>512000</v>
      </c>
      <c r="H815" s="7" t="s">
        <v>804</v>
      </c>
      <c r="I815" s="6" t="s">
        <v>769</v>
      </c>
      <c r="O815" s="6">
        <v>26</v>
      </c>
      <c r="P815" s="13" t="str">
        <f t="shared" si="12"/>
        <v>CHUBUT</v>
      </c>
      <c r="Q815" s="6">
        <v>781</v>
      </c>
      <c r="R815" s="13" t="s">
        <v>6056</v>
      </c>
      <c r="Y815" t="str">
        <f>Tabla4[[#This Row],[Muni_Desc]]&amp;Tabla4[[#This Row],[Columna1]]</f>
        <v>YESO OESTEENTRE RIOS</v>
      </c>
      <c r="Z815">
        <v>2373</v>
      </c>
      <c r="AA815" t="s">
        <v>6330</v>
      </c>
      <c r="AB815">
        <v>6</v>
      </c>
      <c r="AC815" t="s">
        <v>1224</v>
      </c>
      <c r="AD815">
        <v>30</v>
      </c>
      <c r="AE815" t="s">
        <v>1194</v>
      </c>
      <c r="AN815">
        <v>10</v>
      </c>
      <c r="AO815">
        <v>7</v>
      </c>
      <c r="AP815">
        <v>2505</v>
      </c>
      <c r="AQ815" t="s">
        <v>2575</v>
      </c>
    </row>
    <row r="816" spans="5:43" x14ac:dyDescent="0.25">
      <c r="E816" s="6" t="s">
        <v>769</v>
      </c>
      <c r="F816" s="6">
        <v>521</v>
      </c>
      <c r="G816" s="6">
        <v>521</v>
      </c>
      <c r="H816" s="7" t="s">
        <v>805</v>
      </c>
      <c r="I816" s="6" t="s">
        <v>769</v>
      </c>
      <c r="O816" s="6">
        <v>26</v>
      </c>
      <c r="P816" s="13" t="str">
        <f t="shared" si="12"/>
        <v>CHUBUT</v>
      </c>
      <c r="Q816" s="6">
        <v>782</v>
      </c>
      <c r="R816" s="13" t="s">
        <v>6057</v>
      </c>
      <c r="Y816" t="str">
        <f>Tabla4[[#This Row],[Muni_Desc]]&amp;Tabla4[[#This Row],[Columna1]]</f>
        <v>ABDON CASTRO TOLAYJUJUY</v>
      </c>
      <c r="Z816">
        <v>907</v>
      </c>
      <c r="AA816" t="s">
        <v>6381</v>
      </c>
      <c r="AB816">
        <v>7</v>
      </c>
      <c r="AC816" t="s">
        <v>1225</v>
      </c>
      <c r="AD816">
        <v>38</v>
      </c>
      <c r="AE816" t="s">
        <v>1195</v>
      </c>
      <c r="AN816">
        <v>14</v>
      </c>
      <c r="AO816">
        <v>98</v>
      </c>
      <c r="AP816">
        <v>3111</v>
      </c>
      <c r="AQ816" t="s">
        <v>2988</v>
      </c>
    </row>
    <row r="817" spans="5:43" x14ac:dyDescent="0.25">
      <c r="E817" s="6" t="s">
        <v>769</v>
      </c>
      <c r="F817" s="6">
        <v>521</v>
      </c>
      <c r="G817" s="6">
        <v>521010</v>
      </c>
      <c r="H817" s="7" t="s">
        <v>806</v>
      </c>
      <c r="I817" s="6" t="s">
        <v>769</v>
      </c>
      <c r="O817" s="6">
        <v>26</v>
      </c>
      <c r="P817" s="13" t="str">
        <f t="shared" si="12"/>
        <v>CHUBUT</v>
      </c>
      <c r="Q817" s="6">
        <v>783</v>
      </c>
      <c r="R817" s="13" t="s">
        <v>6058</v>
      </c>
      <c r="Y817" t="str">
        <f>Tabla4[[#This Row],[Muni_Desc]]&amp;Tabla4[[#This Row],[Columna1]]</f>
        <v>ABRA PAMPAJUJUY</v>
      </c>
      <c r="Z817">
        <v>908</v>
      </c>
      <c r="AA817" t="s">
        <v>6382</v>
      </c>
      <c r="AB817">
        <v>7</v>
      </c>
      <c r="AC817" t="s">
        <v>1225</v>
      </c>
      <c r="AD817">
        <v>38</v>
      </c>
      <c r="AE817" t="s">
        <v>1195</v>
      </c>
      <c r="AN817">
        <v>70</v>
      </c>
      <c r="AO817">
        <v>119</v>
      </c>
      <c r="AP817">
        <v>7738</v>
      </c>
      <c r="AQ817" t="s">
        <v>4551</v>
      </c>
    </row>
    <row r="818" spans="5:43" x14ac:dyDescent="0.25">
      <c r="E818" s="6" t="s">
        <v>769</v>
      </c>
      <c r="F818" s="6">
        <v>521</v>
      </c>
      <c r="G818" s="6">
        <v>521020</v>
      </c>
      <c r="H818" s="7" t="s">
        <v>807</v>
      </c>
      <c r="I818" s="6" t="s">
        <v>769</v>
      </c>
      <c r="O818" s="6">
        <v>26</v>
      </c>
      <c r="P818" s="13" t="str">
        <f t="shared" si="12"/>
        <v>CHUBUT</v>
      </c>
      <c r="Q818" s="6">
        <v>784</v>
      </c>
      <c r="R818" s="13" t="s">
        <v>6059</v>
      </c>
      <c r="Y818" t="str">
        <f>Tabla4[[#This Row],[Muni_Desc]]&amp;Tabla4[[#This Row],[Columna1]]</f>
        <v>ABRALAITEJUJUY</v>
      </c>
      <c r="Z818">
        <v>909</v>
      </c>
      <c r="AA818" t="s">
        <v>6383</v>
      </c>
      <c r="AB818">
        <v>7</v>
      </c>
      <c r="AC818" t="s">
        <v>1225</v>
      </c>
      <c r="AD818">
        <v>38</v>
      </c>
      <c r="AE818" t="s">
        <v>1195</v>
      </c>
      <c r="AN818">
        <v>10</v>
      </c>
      <c r="AO818">
        <v>42</v>
      </c>
      <c r="AP818">
        <v>2574</v>
      </c>
      <c r="AQ818" t="s">
        <v>2624</v>
      </c>
    </row>
    <row r="819" spans="5:43" x14ac:dyDescent="0.25">
      <c r="E819" s="6" t="s">
        <v>769</v>
      </c>
      <c r="F819" s="6">
        <v>521</v>
      </c>
      <c r="G819" s="6">
        <v>521030</v>
      </c>
      <c r="H819" s="7" t="s">
        <v>808</v>
      </c>
      <c r="I819" s="6" t="s">
        <v>769</v>
      </c>
      <c r="O819" s="6">
        <v>26</v>
      </c>
      <c r="P819" s="13" t="str">
        <f t="shared" si="12"/>
        <v>CHUBUT</v>
      </c>
      <c r="Q819" s="6">
        <v>785</v>
      </c>
      <c r="R819" s="13" t="s">
        <v>6060</v>
      </c>
      <c r="Y819" t="str">
        <f>Tabla4[[#This Row],[Muni_Desc]]&amp;Tabla4[[#This Row],[Columna1]]</f>
        <v>AGUAS CALIENTESJUJUY</v>
      </c>
      <c r="Z819">
        <v>910</v>
      </c>
      <c r="AA819" t="s">
        <v>6384</v>
      </c>
      <c r="AB819">
        <v>7</v>
      </c>
      <c r="AC819" t="s">
        <v>1225</v>
      </c>
      <c r="AD819">
        <v>38</v>
      </c>
      <c r="AE819" t="s">
        <v>1195</v>
      </c>
      <c r="AN819">
        <v>14</v>
      </c>
      <c r="AO819">
        <v>49</v>
      </c>
      <c r="AP819">
        <v>2962</v>
      </c>
      <c r="AQ819" t="s">
        <v>2863</v>
      </c>
    </row>
    <row r="820" spans="5:43" x14ac:dyDescent="0.25">
      <c r="E820" s="6" t="s">
        <v>769</v>
      </c>
      <c r="F820" s="6">
        <v>522</v>
      </c>
      <c r="G820" s="6">
        <v>522</v>
      </c>
      <c r="H820" s="7" t="s">
        <v>809</v>
      </c>
      <c r="I820" s="6" t="s">
        <v>769</v>
      </c>
      <c r="O820" s="6">
        <v>26</v>
      </c>
      <c r="P820" s="13" t="str">
        <f t="shared" si="12"/>
        <v>CHUBUT</v>
      </c>
      <c r="Q820" s="6">
        <v>786</v>
      </c>
      <c r="R820" s="13" t="s">
        <v>6061</v>
      </c>
      <c r="Y820" t="str">
        <f>Tabla4[[#This Row],[Muni_Desc]]&amp;Tabla4[[#This Row],[Columna1]]</f>
        <v>ARRAYANALJUJUY</v>
      </c>
      <c r="Z820">
        <v>911</v>
      </c>
      <c r="AA820" t="s">
        <v>6385</v>
      </c>
      <c r="AB820">
        <v>7</v>
      </c>
      <c r="AC820" t="s">
        <v>1225</v>
      </c>
      <c r="AD820">
        <v>38</v>
      </c>
      <c r="AE820" t="s">
        <v>1195</v>
      </c>
      <c r="AN820">
        <v>46</v>
      </c>
      <c r="AO820">
        <v>21</v>
      </c>
      <c r="AP820">
        <v>5522</v>
      </c>
      <c r="AQ820" t="s">
        <v>3869</v>
      </c>
    </row>
    <row r="821" spans="5:43" x14ac:dyDescent="0.25">
      <c r="E821" s="6" t="s">
        <v>769</v>
      </c>
      <c r="F821" s="6">
        <v>522</v>
      </c>
      <c r="G821" s="6">
        <v>522010</v>
      </c>
      <c r="H821" s="7" t="s">
        <v>810</v>
      </c>
      <c r="I821" s="6" t="s">
        <v>769</v>
      </c>
      <c r="O821" s="6">
        <v>26</v>
      </c>
      <c r="P821" s="13" t="str">
        <f t="shared" si="12"/>
        <v>CHUBUT</v>
      </c>
      <c r="Q821" s="6">
        <v>787</v>
      </c>
      <c r="R821" s="13" t="s">
        <v>6062</v>
      </c>
      <c r="Y821" t="str">
        <f>Tabla4[[#This Row],[Muni_Desc]]&amp;Tabla4[[#This Row],[Columna1]]</f>
        <v>BARRIOSJUJUY</v>
      </c>
      <c r="Z821">
        <v>912</v>
      </c>
      <c r="AA821" t="s">
        <v>6386</v>
      </c>
      <c r="AB821">
        <v>7</v>
      </c>
      <c r="AC821" t="s">
        <v>1225</v>
      </c>
      <c r="AD821">
        <v>38</v>
      </c>
      <c r="AE821" t="s">
        <v>1195</v>
      </c>
      <c r="AN821">
        <v>6</v>
      </c>
      <c r="AO821">
        <v>847</v>
      </c>
      <c r="AP821">
        <v>1841</v>
      </c>
      <c r="AQ821" t="s">
        <v>2528</v>
      </c>
    </row>
    <row r="822" spans="5:43" x14ac:dyDescent="0.25">
      <c r="E822" s="6" t="s">
        <v>769</v>
      </c>
      <c r="F822" s="6">
        <v>522</v>
      </c>
      <c r="G822" s="6">
        <v>522020</v>
      </c>
      <c r="H822" s="7" t="s">
        <v>811</v>
      </c>
      <c r="I822" s="6" t="s">
        <v>769</v>
      </c>
      <c r="O822" s="6">
        <v>26</v>
      </c>
      <c r="P822" s="13" t="str">
        <f t="shared" si="12"/>
        <v>CHUBUT</v>
      </c>
      <c r="Q822" s="6">
        <v>788</v>
      </c>
      <c r="R822" s="13" t="s">
        <v>6063</v>
      </c>
      <c r="Y822" t="str">
        <f>Tabla4[[#This Row],[Muni_Desc]]&amp;Tabla4[[#This Row],[Columna1]]</f>
        <v>CAIMANCITOJUJUY</v>
      </c>
      <c r="Z822">
        <v>913</v>
      </c>
      <c r="AA822" t="s">
        <v>6387</v>
      </c>
      <c r="AB822">
        <v>7</v>
      </c>
      <c r="AC822" t="s">
        <v>1225</v>
      </c>
      <c r="AD822">
        <v>38</v>
      </c>
      <c r="AE822" t="s">
        <v>1195</v>
      </c>
      <c r="AN822">
        <v>14</v>
      </c>
      <c r="AO822">
        <v>70</v>
      </c>
      <c r="AP822">
        <v>3022</v>
      </c>
      <c r="AQ822" t="s">
        <v>2908</v>
      </c>
    </row>
    <row r="823" spans="5:43" x14ac:dyDescent="0.25">
      <c r="E823" s="6" t="s">
        <v>769</v>
      </c>
      <c r="F823" s="6">
        <v>522</v>
      </c>
      <c r="G823" s="6">
        <v>522091</v>
      </c>
      <c r="H823" s="7" t="s">
        <v>812</v>
      </c>
      <c r="I823" s="6" t="s">
        <v>769</v>
      </c>
      <c r="O823" s="6">
        <v>26</v>
      </c>
      <c r="P823" s="13" t="str">
        <f t="shared" si="12"/>
        <v>CHUBUT</v>
      </c>
      <c r="Q823" s="6">
        <v>789</v>
      </c>
      <c r="R823" s="13" t="s">
        <v>6064</v>
      </c>
      <c r="Y823" t="str">
        <f>Tabla4[[#This Row],[Muni_Desc]]&amp;Tabla4[[#This Row],[Columna1]]</f>
        <v>CALILEGUAJUJUY</v>
      </c>
      <c r="Z823">
        <v>914</v>
      </c>
      <c r="AA823" t="s">
        <v>6388</v>
      </c>
      <c r="AB823">
        <v>7</v>
      </c>
      <c r="AC823" t="s">
        <v>1225</v>
      </c>
      <c r="AD823">
        <v>38</v>
      </c>
      <c r="AE823" t="s">
        <v>1195</v>
      </c>
      <c r="AN823">
        <v>70</v>
      </c>
      <c r="AO823">
        <v>105</v>
      </c>
      <c r="AP823">
        <v>7718</v>
      </c>
      <c r="AQ823" t="s">
        <v>4539</v>
      </c>
    </row>
    <row r="824" spans="5:43" x14ac:dyDescent="0.25">
      <c r="E824" s="6" t="s">
        <v>769</v>
      </c>
      <c r="F824" s="6">
        <v>522</v>
      </c>
      <c r="G824" s="6">
        <v>522092</v>
      </c>
      <c r="H824" s="7" t="s">
        <v>813</v>
      </c>
      <c r="I824" s="6" t="s">
        <v>769</v>
      </c>
      <c r="O824" s="6">
        <v>26</v>
      </c>
      <c r="P824" s="13" t="str">
        <f t="shared" si="12"/>
        <v>CHUBUT</v>
      </c>
      <c r="Q824" s="6">
        <v>790</v>
      </c>
      <c r="R824" s="13" t="s">
        <v>6065</v>
      </c>
      <c r="Y824" t="str">
        <f>Tabla4[[#This Row],[Muni_Desc]]&amp;Tabla4[[#This Row],[Columna1]]</f>
        <v>CANGREJILLOSJUJUY</v>
      </c>
      <c r="Z824">
        <v>915</v>
      </c>
      <c r="AA824" t="s">
        <v>6389</v>
      </c>
      <c r="AB824">
        <v>7</v>
      </c>
      <c r="AC824" t="s">
        <v>1225</v>
      </c>
      <c r="AD824">
        <v>38</v>
      </c>
      <c r="AE824" t="s">
        <v>1195</v>
      </c>
      <c r="AN824">
        <v>38</v>
      </c>
      <c r="AO824">
        <v>77</v>
      </c>
      <c r="AP824">
        <v>5115</v>
      </c>
      <c r="AQ824" t="s">
        <v>3756</v>
      </c>
    </row>
    <row r="825" spans="5:43" x14ac:dyDescent="0.25">
      <c r="E825" s="6" t="s">
        <v>769</v>
      </c>
      <c r="F825" s="6">
        <v>522</v>
      </c>
      <c r="G825" s="6">
        <v>522099</v>
      </c>
      <c r="H825" s="7" t="s">
        <v>814</v>
      </c>
      <c r="I825" s="6" t="s">
        <v>769</v>
      </c>
      <c r="O825" s="6">
        <v>26</v>
      </c>
      <c r="P825" s="13" t="str">
        <f t="shared" si="12"/>
        <v>CHUBUT</v>
      </c>
      <c r="Q825" s="6">
        <v>791</v>
      </c>
      <c r="R825" s="13" t="s">
        <v>6066</v>
      </c>
      <c r="Y825" t="str">
        <f>Tabla4[[#This Row],[Muni_Desc]]&amp;Tabla4[[#This Row],[Columna1]]</f>
        <v>CASPALAJUJUY</v>
      </c>
      <c r="Z825">
        <v>916</v>
      </c>
      <c r="AA825" t="s">
        <v>6390</v>
      </c>
      <c r="AB825">
        <v>7</v>
      </c>
      <c r="AC825" t="s">
        <v>1225</v>
      </c>
      <c r="AD825">
        <v>38</v>
      </c>
      <c r="AE825" t="s">
        <v>1195</v>
      </c>
      <c r="AN825">
        <v>38</v>
      </c>
      <c r="AO825">
        <v>77</v>
      </c>
      <c r="AP825">
        <v>5116</v>
      </c>
      <c r="AQ825" t="s">
        <v>3757</v>
      </c>
    </row>
    <row r="826" spans="5:43" x14ac:dyDescent="0.25">
      <c r="E826" s="6" t="s">
        <v>769</v>
      </c>
      <c r="F826" s="6">
        <v>523</v>
      </c>
      <c r="G826" s="6">
        <v>523</v>
      </c>
      <c r="H826" s="7" t="s">
        <v>815</v>
      </c>
      <c r="I826" s="6" t="s">
        <v>769</v>
      </c>
      <c r="O826" s="6">
        <v>26</v>
      </c>
      <c r="P826" s="13" t="str">
        <f t="shared" si="12"/>
        <v>CHUBUT</v>
      </c>
      <c r="Q826" s="6">
        <v>792</v>
      </c>
      <c r="R826" s="13" t="s">
        <v>6067</v>
      </c>
      <c r="Y826" t="str">
        <f>Tabla4[[#This Row],[Muni_Desc]]&amp;Tabla4[[#This Row],[Columna1]]</f>
        <v>CATUAJUJUY</v>
      </c>
      <c r="Z826">
        <v>917</v>
      </c>
      <c r="AA826" t="s">
        <v>6391</v>
      </c>
      <c r="AB826">
        <v>7</v>
      </c>
      <c r="AC826" t="s">
        <v>1225</v>
      </c>
      <c r="AD826">
        <v>38</v>
      </c>
      <c r="AE826" t="s">
        <v>1195</v>
      </c>
      <c r="AN826">
        <v>50</v>
      </c>
      <c r="AO826">
        <v>49</v>
      </c>
      <c r="AP826">
        <v>5868</v>
      </c>
      <c r="AQ826" t="s">
        <v>3985</v>
      </c>
    </row>
    <row r="827" spans="5:43" x14ac:dyDescent="0.25">
      <c r="E827" s="6" t="s">
        <v>769</v>
      </c>
      <c r="F827" s="6">
        <v>523</v>
      </c>
      <c r="G827" s="6">
        <v>523011</v>
      </c>
      <c r="H827" s="7" t="s">
        <v>816</v>
      </c>
      <c r="I827" s="6" t="s">
        <v>769</v>
      </c>
      <c r="O827" s="6">
        <v>26</v>
      </c>
      <c r="P827" s="13" t="str">
        <f t="shared" si="12"/>
        <v>CHUBUT</v>
      </c>
      <c r="Q827" s="6">
        <v>794</v>
      </c>
      <c r="R827" s="13" t="s">
        <v>5786</v>
      </c>
      <c r="Y827" t="str">
        <f>Tabla4[[#This Row],[Muni_Desc]]&amp;Tabla4[[#This Row],[Columna1]]</f>
        <v>CIENEGUILLASJUJUY</v>
      </c>
      <c r="Z827">
        <v>918</v>
      </c>
      <c r="AA827" t="s">
        <v>6392</v>
      </c>
      <c r="AB827">
        <v>7</v>
      </c>
      <c r="AC827" t="s">
        <v>1225</v>
      </c>
      <c r="AD827">
        <v>38</v>
      </c>
      <c r="AE827" t="s">
        <v>1195</v>
      </c>
      <c r="AN827">
        <v>22</v>
      </c>
      <c r="AO827">
        <v>84</v>
      </c>
      <c r="AP827">
        <v>4097</v>
      </c>
      <c r="AQ827" t="s">
        <v>3350</v>
      </c>
    </row>
    <row r="828" spans="5:43" x14ac:dyDescent="0.25">
      <c r="E828" s="6" t="s">
        <v>769</v>
      </c>
      <c r="F828" s="6">
        <v>523</v>
      </c>
      <c r="G828" s="6">
        <v>523019</v>
      </c>
      <c r="H828" s="7" t="s">
        <v>817</v>
      </c>
      <c r="I828" s="6" t="s">
        <v>769</v>
      </c>
      <c r="O828" s="6">
        <v>26</v>
      </c>
      <c r="P828" s="13" t="str">
        <f t="shared" si="12"/>
        <v>CHUBUT</v>
      </c>
      <c r="Q828" s="6">
        <v>795</v>
      </c>
      <c r="R828" s="13" t="s">
        <v>6069</v>
      </c>
      <c r="Y828" t="str">
        <f>Tabla4[[#This Row],[Muni_Desc]]&amp;Tabla4[[#This Row],[Columna1]]</f>
        <v>CORANZULIJUJUY</v>
      </c>
      <c r="Z828">
        <v>919</v>
      </c>
      <c r="AA828" t="s">
        <v>6393</v>
      </c>
      <c r="AB828">
        <v>7</v>
      </c>
      <c r="AC828" t="s">
        <v>1225</v>
      </c>
      <c r="AD828">
        <v>38</v>
      </c>
      <c r="AE828" t="s">
        <v>1195</v>
      </c>
      <c r="AN828">
        <v>62</v>
      </c>
      <c r="AO828">
        <v>42</v>
      </c>
      <c r="AP828">
        <v>6968</v>
      </c>
      <c r="AQ828" t="s">
        <v>4292</v>
      </c>
    </row>
    <row r="829" spans="5:43" x14ac:dyDescent="0.25">
      <c r="E829" s="6" t="s">
        <v>769</v>
      </c>
      <c r="F829" s="6">
        <v>523</v>
      </c>
      <c r="G829" s="6">
        <v>523020</v>
      </c>
      <c r="H829" s="7" t="s">
        <v>818</v>
      </c>
      <c r="I829" s="6" t="s">
        <v>769</v>
      </c>
      <c r="O829" s="6">
        <v>26</v>
      </c>
      <c r="P829" s="13" t="str">
        <f t="shared" si="12"/>
        <v>CHUBUT</v>
      </c>
      <c r="Q829" s="6">
        <v>796</v>
      </c>
      <c r="R829" s="13" t="s">
        <v>6070</v>
      </c>
      <c r="Y829" t="str">
        <f>Tabla4[[#This Row],[Muni_Desc]]&amp;Tabla4[[#This Row],[Columna1]]</f>
        <v>CUSI CUSIJUJUY</v>
      </c>
      <c r="Z829">
        <v>920</v>
      </c>
      <c r="AA829" t="s">
        <v>6394</v>
      </c>
      <c r="AB829">
        <v>7</v>
      </c>
      <c r="AC829" t="s">
        <v>1225</v>
      </c>
      <c r="AD829">
        <v>38</v>
      </c>
      <c r="AE829" t="s">
        <v>1195</v>
      </c>
      <c r="AN829">
        <v>14</v>
      </c>
      <c r="AO829">
        <v>182</v>
      </c>
      <c r="AP829">
        <v>3437</v>
      </c>
      <c r="AQ829" t="s">
        <v>3244</v>
      </c>
    </row>
    <row r="830" spans="5:43" ht="22.5" x14ac:dyDescent="0.25">
      <c r="E830" s="6" t="s">
        <v>769</v>
      </c>
      <c r="F830" s="6">
        <v>523</v>
      </c>
      <c r="G830" s="6">
        <v>523031</v>
      </c>
      <c r="H830" s="7" t="s">
        <v>819</v>
      </c>
      <c r="I830" s="6" t="s">
        <v>769</v>
      </c>
      <c r="O830" s="6">
        <v>26</v>
      </c>
      <c r="P830" s="13" t="str">
        <f t="shared" si="12"/>
        <v>CHUBUT</v>
      </c>
      <c r="Q830" s="6">
        <v>797</v>
      </c>
      <c r="R830" s="13" t="s">
        <v>6071</v>
      </c>
      <c r="Y830" t="str">
        <f>Tabla4[[#This Row],[Muni_Desc]]&amp;Tabla4[[#This Row],[Columna1]]</f>
        <v>EL AGUILARJUJUY</v>
      </c>
      <c r="Z830">
        <v>921</v>
      </c>
      <c r="AA830" t="s">
        <v>6395</v>
      </c>
      <c r="AB830">
        <v>7</v>
      </c>
      <c r="AC830" t="s">
        <v>1225</v>
      </c>
      <c r="AD830">
        <v>38</v>
      </c>
      <c r="AE830" t="s">
        <v>1195</v>
      </c>
      <c r="AN830">
        <v>62</v>
      </c>
      <c r="AO830">
        <v>42</v>
      </c>
      <c r="AP830">
        <v>6969</v>
      </c>
      <c r="AQ830" t="s">
        <v>4293</v>
      </c>
    </row>
    <row r="831" spans="5:43" x14ac:dyDescent="0.25">
      <c r="E831" s="6" t="s">
        <v>769</v>
      </c>
      <c r="F831" s="6">
        <v>523</v>
      </c>
      <c r="G831" s="6">
        <v>523032</v>
      </c>
      <c r="H831" s="7" t="s">
        <v>820</v>
      </c>
      <c r="I831" s="6" t="s">
        <v>769</v>
      </c>
      <c r="O831" s="6">
        <v>26</v>
      </c>
      <c r="P831" s="13" t="str">
        <f t="shared" si="12"/>
        <v>CHUBUT</v>
      </c>
      <c r="Q831" s="6">
        <v>798</v>
      </c>
      <c r="R831" s="13" t="s">
        <v>6072</v>
      </c>
      <c r="Y831" t="str">
        <f>Tabla4[[#This Row],[Muni_Desc]]&amp;Tabla4[[#This Row],[Columna1]]</f>
        <v>EL CARMENJUJUY</v>
      </c>
      <c r="Z831">
        <v>922</v>
      </c>
      <c r="AA831" t="s">
        <v>6228</v>
      </c>
      <c r="AB831">
        <v>7</v>
      </c>
      <c r="AC831" t="s">
        <v>1225</v>
      </c>
      <c r="AD831">
        <v>38</v>
      </c>
      <c r="AE831" t="s">
        <v>1195</v>
      </c>
      <c r="AN831">
        <v>6</v>
      </c>
      <c r="AO831">
        <v>441</v>
      </c>
      <c r="AP831">
        <v>9849</v>
      </c>
      <c r="AQ831" t="s">
        <v>2143</v>
      </c>
    </row>
    <row r="832" spans="5:43" x14ac:dyDescent="0.25">
      <c r="E832" s="6" t="s">
        <v>769</v>
      </c>
      <c r="F832" s="6">
        <v>523</v>
      </c>
      <c r="G832" s="6">
        <v>523039</v>
      </c>
      <c r="H832" s="7" t="s">
        <v>821</v>
      </c>
      <c r="I832" s="6" t="s">
        <v>769</v>
      </c>
      <c r="O832" s="6">
        <v>26</v>
      </c>
      <c r="P832" s="13" t="str">
        <f t="shared" si="12"/>
        <v>CHUBUT</v>
      </c>
      <c r="Q832" s="6">
        <v>799</v>
      </c>
      <c r="R832" s="13" t="s">
        <v>6073</v>
      </c>
      <c r="Y832" t="str">
        <f>Tabla4[[#This Row],[Muni_Desc]]&amp;Tabla4[[#This Row],[Columna1]]</f>
        <v>EL CONDORJUJUY</v>
      </c>
      <c r="Z832">
        <v>923</v>
      </c>
      <c r="AA832" t="s">
        <v>6396</v>
      </c>
      <c r="AB832">
        <v>7</v>
      </c>
      <c r="AC832" t="s">
        <v>1225</v>
      </c>
      <c r="AD832">
        <v>38</v>
      </c>
      <c r="AE832" t="s">
        <v>1195</v>
      </c>
      <c r="AN832">
        <v>6</v>
      </c>
      <c r="AO832">
        <v>434</v>
      </c>
      <c r="AP832">
        <v>1260</v>
      </c>
      <c r="AQ832" t="s">
        <v>2111</v>
      </c>
    </row>
    <row r="833" spans="5:43" ht="33.75" x14ac:dyDescent="0.25">
      <c r="E833" s="6" t="s">
        <v>769</v>
      </c>
      <c r="F833" s="6">
        <v>523</v>
      </c>
      <c r="G833" s="6">
        <v>523090</v>
      </c>
      <c r="H833" s="7" t="s">
        <v>822</v>
      </c>
      <c r="I833" s="6" t="s">
        <v>769</v>
      </c>
      <c r="O833" s="6">
        <v>30</v>
      </c>
      <c r="P833" s="13" t="str">
        <f t="shared" si="12"/>
        <v>ENTRE.RIOS</v>
      </c>
      <c r="Q833" s="6">
        <v>2022</v>
      </c>
      <c r="R833" s="13" t="s">
        <v>6140</v>
      </c>
      <c r="Y833" t="str">
        <f>Tabla4[[#This Row],[Muni_Desc]]&amp;Tabla4[[#This Row],[Columna1]]</f>
        <v>EL FUERTEJUJUY</v>
      </c>
      <c r="Z833">
        <v>924</v>
      </c>
      <c r="AA833" t="s">
        <v>6397</v>
      </c>
      <c r="AB833">
        <v>7</v>
      </c>
      <c r="AC833" t="s">
        <v>1225</v>
      </c>
      <c r="AD833">
        <v>38</v>
      </c>
      <c r="AE833" t="s">
        <v>1195</v>
      </c>
      <c r="AN833">
        <v>6</v>
      </c>
      <c r="AO833">
        <v>434</v>
      </c>
      <c r="AP833">
        <v>9850</v>
      </c>
      <c r="AQ833" t="s">
        <v>2123</v>
      </c>
    </row>
    <row r="834" spans="5:43" x14ac:dyDescent="0.25">
      <c r="E834" s="6" t="s">
        <v>769</v>
      </c>
      <c r="F834" s="6">
        <v>524</v>
      </c>
      <c r="G834" s="6">
        <v>524</v>
      </c>
      <c r="H834" s="7" t="s">
        <v>823</v>
      </c>
      <c r="I834" s="6" t="s">
        <v>769</v>
      </c>
      <c r="O834" s="6">
        <v>30</v>
      </c>
      <c r="P834" s="13" t="str">
        <f t="shared" si="12"/>
        <v>ENTRE.RIOS</v>
      </c>
      <c r="Q834" s="6">
        <v>800</v>
      </c>
      <c r="R834" s="13" t="s">
        <v>6077</v>
      </c>
      <c r="Y834" t="str">
        <f>Tabla4[[#This Row],[Muni_Desc]]&amp;Tabla4[[#This Row],[Columna1]]</f>
        <v>EL PIQUETEJUJUY</v>
      </c>
      <c r="Z834">
        <v>925</v>
      </c>
      <c r="AA834" t="s">
        <v>6398</v>
      </c>
      <c r="AB834">
        <v>7</v>
      </c>
      <c r="AC834" t="s">
        <v>1225</v>
      </c>
      <c r="AD834">
        <v>38</v>
      </c>
      <c r="AE834" t="s">
        <v>1195</v>
      </c>
      <c r="AN834">
        <v>6</v>
      </c>
      <c r="AO834">
        <v>378</v>
      </c>
      <c r="AP834">
        <v>1149</v>
      </c>
      <c r="AQ834" t="s">
        <v>2019</v>
      </c>
    </row>
    <row r="835" spans="5:43" ht="22.5" x14ac:dyDescent="0.25">
      <c r="E835" s="6" t="s">
        <v>769</v>
      </c>
      <c r="F835" s="6">
        <v>524</v>
      </c>
      <c r="G835" s="6">
        <v>524110</v>
      </c>
      <c r="H835" s="7" t="s">
        <v>824</v>
      </c>
      <c r="I835" s="6" t="s">
        <v>769</v>
      </c>
      <c r="O835" s="6">
        <v>30</v>
      </c>
      <c r="P835" s="13" t="str">
        <f t="shared" si="12"/>
        <v>ENTRE.RIOS</v>
      </c>
      <c r="Q835" s="6">
        <v>2023</v>
      </c>
      <c r="R835" s="13" t="s">
        <v>6141</v>
      </c>
      <c r="Y835" t="str">
        <f>Tabla4[[#This Row],[Muni_Desc]]&amp;Tabla4[[#This Row],[Columna1]]</f>
        <v>EL TALARJUJUY</v>
      </c>
      <c r="Z835">
        <v>926</v>
      </c>
      <c r="AA835" t="s">
        <v>6399</v>
      </c>
      <c r="AB835">
        <v>7</v>
      </c>
      <c r="AC835" t="s">
        <v>1225</v>
      </c>
      <c r="AD835">
        <v>38</v>
      </c>
      <c r="AE835" t="s">
        <v>1195</v>
      </c>
      <c r="AN835">
        <v>6</v>
      </c>
      <c r="AO835">
        <v>847</v>
      </c>
      <c r="AP835">
        <v>1839</v>
      </c>
      <c r="AQ835" t="s">
        <v>2526</v>
      </c>
    </row>
    <row r="836" spans="5:43" x14ac:dyDescent="0.25">
      <c r="E836" s="6" t="s">
        <v>769</v>
      </c>
      <c r="F836" s="6">
        <v>524</v>
      </c>
      <c r="G836" s="6">
        <v>524120</v>
      </c>
      <c r="H836" s="7" t="s">
        <v>825</v>
      </c>
      <c r="I836" s="6" t="s">
        <v>769</v>
      </c>
      <c r="O836" s="6">
        <v>30</v>
      </c>
      <c r="P836" s="13" t="str">
        <f t="shared" si="12"/>
        <v>ENTRE.RIOS</v>
      </c>
      <c r="Q836" s="6">
        <v>2016</v>
      </c>
      <c r="R836" s="13" t="s">
        <v>6139</v>
      </c>
      <c r="Y836" t="str">
        <f>Tabla4[[#This Row],[Muni_Desc]]&amp;Tabla4[[#This Row],[Columna1]]</f>
        <v>FRAILE PINTADOJUJUY</v>
      </c>
      <c r="Z836">
        <v>927</v>
      </c>
      <c r="AA836" t="s">
        <v>6400</v>
      </c>
      <c r="AB836">
        <v>7</v>
      </c>
      <c r="AC836" t="s">
        <v>1225</v>
      </c>
      <c r="AD836">
        <v>38</v>
      </c>
      <c r="AE836" t="s">
        <v>1195</v>
      </c>
      <c r="AN836">
        <v>14</v>
      </c>
      <c r="AO836">
        <v>7</v>
      </c>
      <c r="AP836">
        <v>2810</v>
      </c>
      <c r="AQ836" t="s">
        <v>2735</v>
      </c>
    </row>
    <row r="837" spans="5:43" x14ac:dyDescent="0.25">
      <c r="E837" s="6" t="s">
        <v>769</v>
      </c>
      <c r="F837" s="6">
        <v>524</v>
      </c>
      <c r="G837" s="6">
        <v>524130</v>
      </c>
      <c r="H837" s="7" t="s">
        <v>826</v>
      </c>
      <c r="I837" s="6" t="s">
        <v>769</v>
      </c>
      <c r="O837" s="6">
        <v>30</v>
      </c>
      <c r="P837" s="13" t="str">
        <f t="shared" ref="P837:P900" si="13">VLOOKUP(O837,$J$4:$L$29,3,FALSE)</f>
        <v>ENTRE.RIOS</v>
      </c>
      <c r="Q837" s="6">
        <v>2024</v>
      </c>
      <c r="R837" s="13" t="s">
        <v>6142</v>
      </c>
      <c r="Y837" t="str">
        <f>Tabla4[[#This Row],[Muni_Desc]]&amp;Tabla4[[#This Row],[Columna1]]</f>
        <v>HIPOLITO YRIGOYENJUJUY</v>
      </c>
      <c r="Z837">
        <v>928</v>
      </c>
      <c r="AA837" t="s">
        <v>5339</v>
      </c>
      <c r="AB837">
        <v>7</v>
      </c>
      <c r="AC837" t="s">
        <v>1225</v>
      </c>
      <c r="AD837">
        <v>38</v>
      </c>
      <c r="AE837" t="s">
        <v>1195</v>
      </c>
      <c r="AN837">
        <v>38</v>
      </c>
      <c r="AO837">
        <v>21</v>
      </c>
      <c r="AP837">
        <v>9851</v>
      </c>
      <c r="AQ837" t="s">
        <v>3696</v>
      </c>
    </row>
    <row r="838" spans="5:43" ht="22.5" x14ac:dyDescent="0.25">
      <c r="E838" s="6" t="s">
        <v>769</v>
      </c>
      <c r="F838" s="6">
        <v>524</v>
      </c>
      <c r="G838" s="6">
        <v>524190</v>
      </c>
      <c r="H838" s="7" t="s">
        <v>827</v>
      </c>
      <c r="I838" s="6" t="s">
        <v>769</v>
      </c>
      <c r="O838" s="6">
        <v>30</v>
      </c>
      <c r="P838" s="13" t="str">
        <f t="shared" si="13"/>
        <v>ENTRE.RIOS</v>
      </c>
      <c r="Q838" s="6">
        <v>2025</v>
      </c>
      <c r="R838" s="13" t="s">
        <v>6143</v>
      </c>
      <c r="Y838" t="str">
        <f>Tabla4[[#This Row],[Muni_Desc]]&amp;Tabla4[[#This Row],[Columna1]]</f>
        <v>HUACALERAJUJUY</v>
      </c>
      <c r="Z838">
        <v>929</v>
      </c>
      <c r="AA838" t="s">
        <v>6401</v>
      </c>
      <c r="AB838">
        <v>7</v>
      </c>
      <c r="AC838" t="s">
        <v>1225</v>
      </c>
      <c r="AD838">
        <v>38</v>
      </c>
      <c r="AE838" t="s">
        <v>1195</v>
      </c>
      <c r="AN838">
        <v>6</v>
      </c>
      <c r="AO838">
        <v>847</v>
      </c>
      <c r="AP838">
        <v>1840</v>
      </c>
      <c r="AQ838" t="s">
        <v>2527</v>
      </c>
    </row>
    <row r="839" spans="5:43" ht="22.5" x14ac:dyDescent="0.25">
      <c r="E839" s="6" t="s">
        <v>769</v>
      </c>
      <c r="F839" s="6">
        <v>524</v>
      </c>
      <c r="G839" s="6">
        <v>524210</v>
      </c>
      <c r="H839" s="7" t="s">
        <v>828</v>
      </c>
      <c r="I839" s="6" t="s">
        <v>769</v>
      </c>
      <c r="O839" s="6">
        <v>30</v>
      </c>
      <c r="P839" s="13" t="str">
        <f t="shared" si="13"/>
        <v>ENTRE.RIOS</v>
      </c>
      <c r="Q839" s="6">
        <v>2026</v>
      </c>
      <c r="R839" s="13" t="s">
        <v>6144</v>
      </c>
      <c r="Y839" t="str">
        <f>Tabla4[[#This Row],[Muni_Desc]]&amp;Tabla4[[#This Row],[Columna1]]</f>
        <v>HUMAHUACAJUJUY</v>
      </c>
      <c r="Z839">
        <v>930</v>
      </c>
      <c r="AA839" t="s">
        <v>6402</v>
      </c>
      <c r="AB839">
        <v>7</v>
      </c>
      <c r="AC839" t="s">
        <v>1225</v>
      </c>
      <c r="AD839">
        <v>38</v>
      </c>
      <c r="AE839" t="s">
        <v>1195</v>
      </c>
      <c r="AN839">
        <v>26</v>
      </c>
      <c r="AO839">
        <v>21</v>
      </c>
      <c r="AP839">
        <v>9852</v>
      </c>
      <c r="AQ839" t="s">
        <v>3415</v>
      </c>
    </row>
    <row r="840" spans="5:43" x14ac:dyDescent="0.25">
      <c r="E840" s="6" t="s">
        <v>769</v>
      </c>
      <c r="F840" s="6">
        <v>524</v>
      </c>
      <c r="G840" s="6">
        <v>524220</v>
      </c>
      <c r="H840" s="7" t="s">
        <v>829</v>
      </c>
      <c r="I840" s="6" t="s">
        <v>769</v>
      </c>
      <c r="O840" s="6">
        <v>30</v>
      </c>
      <c r="P840" s="13" t="str">
        <f t="shared" si="13"/>
        <v>ENTRE.RIOS</v>
      </c>
      <c r="Q840" s="6">
        <v>2028</v>
      </c>
      <c r="R840" s="13" t="s">
        <v>6146</v>
      </c>
      <c r="Y840" t="str">
        <f>Tabla4[[#This Row],[Muni_Desc]]&amp;Tabla4[[#This Row],[Columna1]]</f>
        <v>LA ESPERANZAJUJUY</v>
      </c>
      <c r="Z840">
        <v>931</v>
      </c>
      <c r="AA840" t="s">
        <v>6403</v>
      </c>
      <c r="AB840">
        <v>7</v>
      </c>
      <c r="AC840" t="s">
        <v>1225</v>
      </c>
      <c r="AD840">
        <v>38</v>
      </c>
      <c r="AE840" t="s">
        <v>1195</v>
      </c>
      <c r="AN840">
        <v>6</v>
      </c>
      <c r="AO840">
        <v>588</v>
      </c>
      <c r="AP840">
        <v>1478</v>
      </c>
      <c r="AQ840" t="s">
        <v>2268</v>
      </c>
    </row>
    <row r="841" spans="5:43" ht="22.5" x14ac:dyDescent="0.25">
      <c r="E841" s="6" t="s">
        <v>769</v>
      </c>
      <c r="F841" s="6">
        <v>524</v>
      </c>
      <c r="G841" s="6">
        <v>524230</v>
      </c>
      <c r="H841" s="7" t="s">
        <v>830</v>
      </c>
      <c r="I841" s="6" t="s">
        <v>769</v>
      </c>
      <c r="O841" s="6">
        <v>30</v>
      </c>
      <c r="P841" s="13" t="str">
        <f t="shared" si="13"/>
        <v>ENTRE.RIOS</v>
      </c>
      <c r="Q841" s="6">
        <v>2029</v>
      </c>
      <c r="R841" s="13" t="s">
        <v>6147</v>
      </c>
      <c r="Y841" t="str">
        <f>Tabla4[[#This Row],[Muni_Desc]]&amp;Tabla4[[#This Row],[Columna1]]</f>
        <v>LA MENDIETAJUJUY</v>
      </c>
      <c r="Z841">
        <v>932</v>
      </c>
      <c r="AA841" t="s">
        <v>6404</v>
      </c>
      <c r="AB841">
        <v>7</v>
      </c>
      <c r="AC841" t="s">
        <v>1225</v>
      </c>
      <c r="AD841">
        <v>38</v>
      </c>
      <c r="AE841" t="s">
        <v>1195</v>
      </c>
      <c r="AN841">
        <v>6</v>
      </c>
      <c r="AO841">
        <v>840</v>
      </c>
      <c r="AP841">
        <v>1825</v>
      </c>
      <c r="AQ841" t="s">
        <v>2516</v>
      </c>
    </row>
    <row r="842" spans="5:43" ht="22.5" x14ac:dyDescent="0.25">
      <c r="E842" s="6" t="s">
        <v>769</v>
      </c>
      <c r="F842" s="6">
        <v>524</v>
      </c>
      <c r="G842" s="6">
        <v>524290</v>
      </c>
      <c r="H842" s="7" t="s">
        <v>831</v>
      </c>
      <c r="I842" s="6" t="s">
        <v>769</v>
      </c>
      <c r="O842" s="6">
        <v>30</v>
      </c>
      <c r="P842" s="13" t="str">
        <f t="shared" si="13"/>
        <v>ENTRE.RIOS</v>
      </c>
      <c r="Q842" s="6">
        <v>2030</v>
      </c>
      <c r="R842" s="13" t="s">
        <v>6148</v>
      </c>
      <c r="Y842" t="str">
        <f>Tabla4[[#This Row],[Muni_Desc]]&amp;Tabla4[[#This Row],[Columna1]]</f>
        <v>LA QUIACAJUJUY</v>
      </c>
      <c r="Z842">
        <v>933</v>
      </c>
      <c r="AA842" t="s">
        <v>6405</v>
      </c>
      <c r="AB842">
        <v>7</v>
      </c>
      <c r="AC842" t="s">
        <v>1225</v>
      </c>
      <c r="AD842">
        <v>38</v>
      </c>
      <c r="AE842" t="s">
        <v>1195</v>
      </c>
      <c r="AN842">
        <v>82</v>
      </c>
      <c r="AO842">
        <v>56</v>
      </c>
      <c r="AP842">
        <v>8570</v>
      </c>
      <c r="AQ842" t="s">
        <v>4795</v>
      </c>
    </row>
    <row r="843" spans="5:43" ht="22.5" x14ac:dyDescent="0.25">
      <c r="E843" s="6" t="s">
        <v>769</v>
      </c>
      <c r="F843" s="6">
        <v>524</v>
      </c>
      <c r="G843" s="6">
        <v>524310</v>
      </c>
      <c r="H843" s="7" t="s">
        <v>832</v>
      </c>
      <c r="I843" s="6" t="s">
        <v>769</v>
      </c>
      <c r="O843" s="6">
        <v>30</v>
      </c>
      <c r="P843" s="13" t="str">
        <f t="shared" si="13"/>
        <v>ENTRE.RIOS</v>
      </c>
      <c r="Q843" s="6">
        <v>2031</v>
      </c>
      <c r="R843" s="13" t="s">
        <v>6149</v>
      </c>
      <c r="Y843" t="str">
        <f>Tabla4[[#This Row],[Muni_Desc]]&amp;Tabla4[[#This Row],[Columna1]]</f>
        <v>LIBERTADOR GENERAL SAN MARTINJUJUY</v>
      </c>
      <c r="Z843">
        <v>934</v>
      </c>
      <c r="AA843" t="s">
        <v>6406</v>
      </c>
      <c r="AB843">
        <v>7</v>
      </c>
      <c r="AC843" t="s">
        <v>1225</v>
      </c>
      <c r="AD843">
        <v>38</v>
      </c>
      <c r="AE843" t="s">
        <v>1195</v>
      </c>
      <c r="AN843">
        <v>6</v>
      </c>
      <c r="AO843">
        <v>28</v>
      </c>
      <c r="AP843">
        <v>690</v>
      </c>
      <c r="AQ843" t="s">
        <v>1711</v>
      </c>
    </row>
    <row r="844" spans="5:43" x14ac:dyDescent="0.25">
      <c r="E844" s="6" t="s">
        <v>769</v>
      </c>
      <c r="F844" s="6">
        <v>524</v>
      </c>
      <c r="G844" s="6">
        <v>524320</v>
      </c>
      <c r="H844" s="7" t="s">
        <v>833</v>
      </c>
      <c r="I844" s="6" t="s">
        <v>769</v>
      </c>
      <c r="O844" s="6">
        <v>30</v>
      </c>
      <c r="P844" s="13" t="str">
        <f t="shared" si="13"/>
        <v>ENTRE.RIOS</v>
      </c>
      <c r="Q844" s="6">
        <v>801</v>
      </c>
      <c r="R844" s="13" t="s">
        <v>6078</v>
      </c>
      <c r="Y844" t="str">
        <f>Tabla4[[#This Row],[Muni_Desc]]&amp;Tabla4[[#This Row],[Columna1]]</f>
        <v>MAIMARAJUJUY</v>
      </c>
      <c r="Z844">
        <v>935</v>
      </c>
      <c r="AA844" t="s">
        <v>6407</v>
      </c>
      <c r="AB844">
        <v>7</v>
      </c>
      <c r="AC844" t="s">
        <v>1225</v>
      </c>
      <c r="AD844">
        <v>38</v>
      </c>
      <c r="AE844" t="s">
        <v>1195</v>
      </c>
      <c r="AN844">
        <v>62</v>
      </c>
      <c r="AO844">
        <v>84</v>
      </c>
      <c r="AP844">
        <v>7051</v>
      </c>
      <c r="AQ844" t="s">
        <v>4345</v>
      </c>
    </row>
    <row r="845" spans="5:43" ht="22.5" x14ac:dyDescent="0.25">
      <c r="E845" s="6" t="s">
        <v>769</v>
      </c>
      <c r="F845" s="6">
        <v>524</v>
      </c>
      <c r="G845" s="6">
        <v>524330</v>
      </c>
      <c r="H845" s="7" t="s">
        <v>834</v>
      </c>
      <c r="I845" s="6" t="s">
        <v>769</v>
      </c>
      <c r="O845" s="6">
        <v>30</v>
      </c>
      <c r="P845" s="13" t="str">
        <f t="shared" si="13"/>
        <v>ENTRE.RIOS</v>
      </c>
      <c r="Q845" s="6">
        <v>2032</v>
      </c>
      <c r="R845" s="13" t="s">
        <v>6078</v>
      </c>
      <c r="Y845" t="str">
        <f>Tabla4[[#This Row],[Muni_Desc]]&amp;Tabla4[[#This Row],[Columna1]]</f>
        <v>MINA PIRQUITASJUJUY</v>
      </c>
      <c r="Z845">
        <v>936</v>
      </c>
      <c r="AA845" t="s">
        <v>6408</v>
      </c>
      <c r="AB845">
        <v>7</v>
      </c>
      <c r="AC845" t="s">
        <v>1225</v>
      </c>
      <c r="AD845">
        <v>38</v>
      </c>
      <c r="AE845" t="s">
        <v>1195</v>
      </c>
      <c r="AN845">
        <v>86</v>
      </c>
      <c r="AO845">
        <v>35</v>
      </c>
      <c r="AP845">
        <v>9143</v>
      </c>
      <c r="AQ845" t="s">
        <v>4981</v>
      </c>
    </row>
    <row r="846" spans="5:43" ht="22.5" x14ac:dyDescent="0.25">
      <c r="E846" s="6" t="s">
        <v>769</v>
      </c>
      <c r="F846" s="6">
        <v>524</v>
      </c>
      <c r="G846" s="6">
        <v>524390</v>
      </c>
      <c r="H846" s="7" t="s">
        <v>835</v>
      </c>
      <c r="I846" s="6" t="s">
        <v>769</v>
      </c>
      <c r="O846" s="6">
        <v>30</v>
      </c>
      <c r="P846" s="13" t="str">
        <f t="shared" si="13"/>
        <v>ENTRE.RIOS</v>
      </c>
      <c r="Q846" s="6">
        <v>2033</v>
      </c>
      <c r="R846" s="13" t="s">
        <v>6150</v>
      </c>
      <c r="Y846" t="str">
        <f>Tabla4[[#This Row],[Muni_Desc]]&amp;Tabla4[[#This Row],[Columna1]]</f>
        <v>MONTERRICOJUJUY</v>
      </c>
      <c r="Z846">
        <v>937</v>
      </c>
      <c r="AA846" t="s">
        <v>6409</v>
      </c>
      <c r="AB846">
        <v>7</v>
      </c>
      <c r="AC846" t="s">
        <v>1225</v>
      </c>
      <c r="AD846">
        <v>38</v>
      </c>
      <c r="AE846" t="s">
        <v>1195</v>
      </c>
      <c r="AN846">
        <v>82</v>
      </c>
      <c r="AO846">
        <v>119</v>
      </c>
      <c r="AP846">
        <v>8770</v>
      </c>
      <c r="AQ846" t="s">
        <v>4981</v>
      </c>
    </row>
    <row r="847" spans="5:43" x14ac:dyDescent="0.25">
      <c r="E847" s="6" t="s">
        <v>769</v>
      </c>
      <c r="F847" s="6">
        <v>530</v>
      </c>
      <c r="G847" s="6">
        <v>530</v>
      </c>
      <c r="H847" s="7" t="s">
        <v>836</v>
      </c>
      <c r="I847" s="6" t="s">
        <v>769</v>
      </c>
      <c r="O847" s="6">
        <v>30</v>
      </c>
      <c r="P847" s="13" t="str">
        <f t="shared" si="13"/>
        <v>ENTRE.RIOS</v>
      </c>
      <c r="Q847" s="6">
        <v>2034</v>
      </c>
      <c r="R847" s="13" t="s">
        <v>6151</v>
      </c>
      <c r="Y847" t="str">
        <f>Tabla4[[#This Row],[Muni_Desc]]&amp;Tabla4[[#This Row],[Columna1]]</f>
        <v>PALMA SOLAJUJUY</v>
      </c>
      <c r="Z847">
        <v>938</v>
      </c>
      <c r="AA847" t="s">
        <v>6410</v>
      </c>
      <c r="AB847">
        <v>7</v>
      </c>
      <c r="AC847" t="s">
        <v>1225</v>
      </c>
      <c r="AD847">
        <v>38</v>
      </c>
      <c r="AE847" t="s">
        <v>1195</v>
      </c>
      <c r="AN847">
        <v>30</v>
      </c>
      <c r="AO847">
        <v>14</v>
      </c>
      <c r="AP847">
        <v>4521</v>
      </c>
      <c r="AQ847" t="s">
        <v>3485</v>
      </c>
    </row>
    <row r="848" spans="5:43" ht="22.5" x14ac:dyDescent="0.25">
      <c r="E848" s="6" t="s">
        <v>769</v>
      </c>
      <c r="F848" s="6">
        <v>530</v>
      </c>
      <c r="G848" s="6">
        <v>530010</v>
      </c>
      <c r="H848" s="7" t="s">
        <v>837</v>
      </c>
      <c r="I848" s="6" t="s">
        <v>769</v>
      </c>
      <c r="O848" s="6">
        <v>30</v>
      </c>
      <c r="P848" s="13" t="str">
        <f t="shared" si="13"/>
        <v>ENTRE.RIOS</v>
      </c>
      <c r="Q848" s="6">
        <v>2035</v>
      </c>
      <c r="R848" s="13" t="s">
        <v>6152</v>
      </c>
      <c r="Y848" t="str">
        <f>Tabla4[[#This Row],[Muni_Desc]]&amp;Tabla4[[#This Row],[Columna1]]</f>
        <v>PALPALAJUJUY</v>
      </c>
      <c r="Z848">
        <v>939</v>
      </c>
      <c r="AA848" t="s">
        <v>6411</v>
      </c>
      <c r="AB848">
        <v>7</v>
      </c>
      <c r="AC848" t="s">
        <v>1225</v>
      </c>
      <c r="AD848">
        <v>38</v>
      </c>
      <c r="AE848" t="s">
        <v>1195</v>
      </c>
      <c r="AN848">
        <v>34</v>
      </c>
      <c r="AO848">
        <v>49</v>
      </c>
      <c r="AP848">
        <v>4854</v>
      </c>
      <c r="AQ848" t="s">
        <v>3658</v>
      </c>
    </row>
    <row r="849" spans="5:43" ht="33.75" x14ac:dyDescent="0.25">
      <c r="E849" s="6" t="s">
        <v>769</v>
      </c>
      <c r="F849" s="6">
        <v>530</v>
      </c>
      <c r="G849" s="6">
        <v>530090</v>
      </c>
      <c r="H849" s="7" t="s">
        <v>838</v>
      </c>
      <c r="I849" s="6" t="s">
        <v>769</v>
      </c>
      <c r="O849" s="6">
        <v>30</v>
      </c>
      <c r="P849" s="13" t="str">
        <f t="shared" si="13"/>
        <v>ENTRE.RIOS</v>
      </c>
      <c r="Q849" s="6">
        <v>2036</v>
      </c>
      <c r="R849" s="13" t="s">
        <v>5455</v>
      </c>
      <c r="Y849" t="str">
        <f>Tabla4[[#This Row],[Muni_Desc]]&amp;Tabla4[[#This Row],[Columna1]]</f>
        <v>PAMPA BLANCAJUJUY</v>
      </c>
      <c r="Z849">
        <v>940</v>
      </c>
      <c r="AA849" t="s">
        <v>6412</v>
      </c>
      <c r="AB849">
        <v>7</v>
      </c>
      <c r="AC849" t="s">
        <v>1225</v>
      </c>
      <c r="AD849">
        <v>38</v>
      </c>
      <c r="AE849" t="s">
        <v>1195</v>
      </c>
      <c r="AN849">
        <v>6</v>
      </c>
      <c r="AO849">
        <v>252</v>
      </c>
      <c r="AP849">
        <v>9853</v>
      </c>
      <c r="AQ849" t="s">
        <v>1914</v>
      </c>
    </row>
    <row r="850" spans="5:43" x14ac:dyDescent="0.25">
      <c r="E850" s="4" t="s">
        <v>839</v>
      </c>
      <c r="F850" s="4" t="s">
        <v>839</v>
      </c>
      <c r="G850" s="4" t="s">
        <v>839</v>
      </c>
      <c r="H850" s="5" t="s">
        <v>840</v>
      </c>
      <c r="I850" s="4" t="s">
        <v>839</v>
      </c>
      <c r="O850" s="6">
        <v>30</v>
      </c>
      <c r="P850" s="13" t="str">
        <f t="shared" si="13"/>
        <v>ENTRE.RIOS</v>
      </c>
      <c r="Q850" s="6">
        <v>2037</v>
      </c>
      <c r="R850" s="13" t="s">
        <v>6153</v>
      </c>
      <c r="Y850" t="str">
        <f>Tabla4[[#This Row],[Muni_Desc]]&amp;Tabla4[[#This Row],[Columna1]]</f>
        <v>PAMPICHUELAJUJUY</v>
      </c>
      <c r="Z850">
        <v>941</v>
      </c>
      <c r="AA850" t="s">
        <v>6413</v>
      </c>
      <c r="AB850">
        <v>7</v>
      </c>
      <c r="AC850" t="s">
        <v>1225</v>
      </c>
      <c r="AD850">
        <v>38</v>
      </c>
      <c r="AE850" t="s">
        <v>1195</v>
      </c>
      <c r="AN850">
        <v>6</v>
      </c>
      <c r="AO850">
        <v>182</v>
      </c>
      <c r="AP850">
        <v>954</v>
      </c>
      <c r="AQ850" t="s">
        <v>1852</v>
      </c>
    </row>
    <row r="851" spans="5:43" x14ac:dyDescent="0.25">
      <c r="E851" s="6" t="s">
        <v>839</v>
      </c>
      <c r="F851" s="6">
        <v>551</v>
      </c>
      <c r="G851" s="6">
        <v>551</v>
      </c>
      <c r="H851" s="7" t="s">
        <v>841</v>
      </c>
      <c r="I851" s="6" t="s">
        <v>839</v>
      </c>
      <c r="O851" s="6">
        <v>30</v>
      </c>
      <c r="P851" s="13" t="str">
        <f t="shared" si="13"/>
        <v>ENTRE.RIOS</v>
      </c>
      <c r="Q851" s="6">
        <v>2038</v>
      </c>
      <c r="R851" s="13" t="s">
        <v>6154</v>
      </c>
      <c r="Y851" t="str">
        <f>Tabla4[[#This Row],[Muni_Desc]]&amp;Tabla4[[#This Row],[Columna1]]</f>
        <v>PERICOJUJUY</v>
      </c>
      <c r="Z851">
        <v>942</v>
      </c>
      <c r="AA851" t="s">
        <v>6414</v>
      </c>
      <c r="AB851">
        <v>7</v>
      </c>
      <c r="AC851" t="s">
        <v>1225</v>
      </c>
      <c r="AD851">
        <v>38</v>
      </c>
      <c r="AE851" t="s">
        <v>1195</v>
      </c>
      <c r="AN851">
        <v>66</v>
      </c>
      <c r="AO851">
        <v>56</v>
      </c>
      <c r="AP851">
        <v>7280</v>
      </c>
      <c r="AQ851" t="s">
        <v>4392</v>
      </c>
    </row>
    <row r="852" spans="5:43" x14ac:dyDescent="0.25">
      <c r="E852" s="6" t="s">
        <v>839</v>
      </c>
      <c r="F852" s="6">
        <v>551</v>
      </c>
      <c r="G852" s="6">
        <v>551010</v>
      </c>
      <c r="H852" s="7" t="s">
        <v>842</v>
      </c>
      <c r="I852" s="6" t="s">
        <v>839</v>
      </c>
      <c r="O852" s="6">
        <v>30</v>
      </c>
      <c r="P852" s="13" t="str">
        <f t="shared" si="13"/>
        <v>ENTRE.RIOS</v>
      </c>
      <c r="Q852" s="6">
        <v>2039</v>
      </c>
      <c r="R852" s="13" t="s">
        <v>6155</v>
      </c>
      <c r="Y852" t="str">
        <f>Tabla4[[#This Row],[Muni_Desc]]&amp;Tabla4[[#This Row],[Columna1]]</f>
        <v>PUESTO DEL MARQUESJUJUY</v>
      </c>
      <c r="Z852">
        <v>943</v>
      </c>
      <c r="AA852" t="s">
        <v>6415</v>
      </c>
      <c r="AB852">
        <v>7</v>
      </c>
      <c r="AC852" t="s">
        <v>1225</v>
      </c>
      <c r="AD852">
        <v>38</v>
      </c>
      <c r="AE852" t="s">
        <v>1195</v>
      </c>
      <c r="AN852">
        <v>66</v>
      </c>
      <c r="AO852">
        <v>105</v>
      </c>
      <c r="AP852">
        <v>7344</v>
      </c>
      <c r="AQ852" t="s">
        <v>4424</v>
      </c>
    </row>
    <row r="853" spans="5:43" x14ac:dyDescent="0.25">
      <c r="E853" s="6" t="s">
        <v>839</v>
      </c>
      <c r="F853" s="6">
        <v>551</v>
      </c>
      <c r="G853" s="6">
        <v>551021</v>
      </c>
      <c r="H853" s="7" t="s">
        <v>843</v>
      </c>
      <c r="I853" s="6" t="s">
        <v>839</v>
      </c>
      <c r="O853" s="6">
        <v>30</v>
      </c>
      <c r="P853" s="13" t="str">
        <f t="shared" si="13"/>
        <v>ENTRE.RIOS</v>
      </c>
      <c r="Q853" s="6">
        <v>2043</v>
      </c>
      <c r="R853" s="13" t="s">
        <v>6158</v>
      </c>
      <c r="Y853" t="str">
        <f>Tabla4[[#This Row],[Muni_Desc]]&amp;Tabla4[[#This Row],[Columna1]]</f>
        <v>PUESTO VIEJOJUJUY</v>
      </c>
      <c r="Z853">
        <v>944</v>
      </c>
      <c r="AA853" t="s">
        <v>6416</v>
      </c>
      <c r="AB853">
        <v>7</v>
      </c>
      <c r="AC853" t="s">
        <v>1225</v>
      </c>
      <c r="AD853">
        <v>38</v>
      </c>
      <c r="AE853" t="s">
        <v>1195</v>
      </c>
      <c r="AN853">
        <v>38</v>
      </c>
      <c r="AO853">
        <v>7</v>
      </c>
      <c r="AP853">
        <v>5007</v>
      </c>
      <c r="AQ853" t="s">
        <v>1502</v>
      </c>
    </row>
    <row r="854" spans="5:43" ht="22.5" x14ac:dyDescent="0.25">
      <c r="E854" s="6" t="s">
        <v>839</v>
      </c>
      <c r="F854" s="6">
        <v>551</v>
      </c>
      <c r="G854" s="6">
        <v>551022</v>
      </c>
      <c r="H854" s="7" t="s">
        <v>844</v>
      </c>
      <c r="I854" s="6" t="s">
        <v>839</v>
      </c>
      <c r="O854" s="6">
        <v>30</v>
      </c>
      <c r="P854" s="13" t="str">
        <f t="shared" si="13"/>
        <v>ENTRE.RIOS</v>
      </c>
      <c r="Q854" s="6">
        <v>2044</v>
      </c>
      <c r="R854" s="13" t="s">
        <v>6159</v>
      </c>
      <c r="Y854" t="str">
        <f>Tabla4[[#This Row],[Muni_Desc]]&amp;Tabla4[[#This Row],[Columna1]]</f>
        <v>PUMAHUASIJUJUY</v>
      </c>
      <c r="Z854">
        <v>945</v>
      </c>
      <c r="AA854" t="s">
        <v>6417</v>
      </c>
      <c r="AB854">
        <v>7</v>
      </c>
      <c r="AC854" t="s">
        <v>1225</v>
      </c>
      <c r="AD854">
        <v>38</v>
      </c>
      <c r="AE854" t="s">
        <v>1195</v>
      </c>
      <c r="AN854">
        <v>38</v>
      </c>
      <c r="AO854">
        <v>28</v>
      </c>
      <c r="AP854">
        <v>5036</v>
      </c>
      <c r="AQ854" t="s">
        <v>3700</v>
      </c>
    </row>
    <row r="855" spans="5:43" ht="22.5" x14ac:dyDescent="0.25">
      <c r="E855" s="6" t="s">
        <v>839</v>
      </c>
      <c r="F855" s="6">
        <v>551</v>
      </c>
      <c r="G855" s="6">
        <v>551023</v>
      </c>
      <c r="H855" s="7" t="s">
        <v>845</v>
      </c>
      <c r="I855" s="6" t="s">
        <v>839</v>
      </c>
      <c r="O855" s="6">
        <v>30</v>
      </c>
      <c r="P855" s="13" t="str">
        <f t="shared" si="13"/>
        <v>ENTRE.RIOS</v>
      </c>
      <c r="Q855" s="6">
        <v>803</v>
      </c>
      <c r="R855" s="13" t="s">
        <v>6080</v>
      </c>
      <c r="Y855" t="str">
        <f>Tabla4[[#This Row],[Muni_Desc]]&amp;Tabla4[[#This Row],[Columna1]]</f>
        <v>PURMAMARCAJUJUY</v>
      </c>
      <c r="Z855">
        <v>946</v>
      </c>
      <c r="AA855" t="s">
        <v>6418</v>
      </c>
      <c r="AB855">
        <v>7</v>
      </c>
      <c r="AC855" t="s">
        <v>1225</v>
      </c>
      <c r="AD855">
        <v>38</v>
      </c>
      <c r="AE855" t="s">
        <v>1195</v>
      </c>
      <c r="AN855">
        <v>90</v>
      </c>
      <c r="AO855">
        <v>98</v>
      </c>
      <c r="AP855">
        <v>9725</v>
      </c>
      <c r="AQ855" t="s">
        <v>5257</v>
      </c>
    </row>
    <row r="856" spans="5:43" ht="33.75" x14ac:dyDescent="0.25">
      <c r="E856" s="6" t="s">
        <v>839</v>
      </c>
      <c r="F856" s="6">
        <v>551</v>
      </c>
      <c r="G856" s="6">
        <v>551090</v>
      </c>
      <c r="H856" s="7" t="s">
        <v>846</v>
      </c>
      <c r="I856" s="6" t="s">
        <v>839</v>
      </c>
      <c r="O856" s="6">
        <v>30</v>
      </c>
      <c r="P856" s="13" t="str">
        <f t="shared" si="13"/>
        <v>ENTRE.RIOS</v>
      </c>
      <c r="Q856" s="6">
        <v>2045</v>
      </c>
      <c r="R856" s="13" t="s">
        <v>6160</v>
      </c>
      <c r="Y856" t="str">
        <f>Tabla4[[#This Row],[Muni_Desc]]&amp;Tabla4[[#This Row],[Columna1]]</f>
        <v>RINCONADAJUJUY</v>
      </c>
      <c r="Z856">
        <v>947</v>
      </c>
      <c r="AA856" t="s">
        <v>6419</v>
      </c>
      <c r="AB856">
        <v>7</v>
      </c>
      <c r="AC856" t="s">
        <v>1225</v>
      </c>
      <c r="AD856">
        <v>38</v>
      </c>
      <c r="AE856" t="s">
        <v>1195</v>
      </c>
      <c r="AN856">
        <v>26</v>
      </c>
      <c r="AO856">
        <v>56</v>
      </c>
      <c r="AP856">
        <v>4368</v>
      </c>
      <c r="AQ856" t="s">
        <v>3448</v>
      </c>
    </row>
    <row r="857" spans="5:43" x14ac:dyDescent="0.25">
      <c r="E857" s="6" t="s">
        <v>839</v>
      </c>
      <c r="F857" s="6">
        <v>552</v>
      </c>
      <c r="G857" s="6">
        <v>552</v>
      </c>
      <c r="H857" s="7" t="s">
        <v>847</v>
      </c>
      <c r="I857" s="6" t="s">
        <v>839</v>
      </c>
      <c r="O857" s="6">
        <v>30</v>
      </c>
      <c r="P857" s="13" t="str">
        <f t="shared" si="13"/>
        <v>ENTRE.RIOS</v>
      </c>
      <c r="Q857" s="6">
        <v>2048</v>
      </c>
      <c r="R857" s="13" t="s">
        <v>6163</v>
      </c>
      <c r="Y857" t="str">
        <f>Tabla4[[#This Row],[Muni_Desc]]&amp;Tabla4[[#This Row],[Columna1]]</f>
        <v>RODEITOJUJUY</v>
      </c>
      <c r="Z857">
        <v>948</v>
      </c>
      <c r="AA857" t="s">
        <v>6420</v>
      </c>
      <c r="AB857">
        <v>7</v>
      </c>
      <c r="AC857" t="s">
        <v>1225</v>
      </c>
      <c r="AD857">
        <v>38</v>
      </c>
      <c r="AE857" t="s">
        <v>1195</v>
      </c>
      <c r="AN857">
        <v>62</v>
      </c>
      <c r="AO857">
        <v>84</v>
      </c>
      <c r="AP857">
        <v>7052</v>
      </c>
      <c r="AQ857" t="s">
        <v>4346</v>
      </c>
    </row>
    <row r="858" spans="5:43" x14ac:dyDescent="0.25">
      <c r="E858" s="6" t="s">
        <v>839</v>
      </c>
      <c r="F858" s="6">
        <v>552</v>
      </c>
      <c r="G858" s="6">
        <v>552000</v>
      </c>
      <c r="H858" s="7" t="s">
        <v>848</v>
      </c>
      <c r="I858" s="6" t="s">
        <v>839</v>
      </c>
      <c r="O858" s="6">
        <v>30</v>
      </c>
      <c r="P858" s="13" t="str">
        <f t="shared" si="13"/>
        <v>ENTRE.RIOS</v>
      </c>
      <c r="Q858" s="6">
        <v>2046</v>
      </c>
      <c r="R858" s="13" t="s">
        <v>6161</v>
      </c>
      <c r="Y858" t="str">
        <f>Tabla4[[#This Row],[Muni_Desc]]&amp;Tabla4[[#This Row],[Columna1]]</f>
        <v>ROSARIO DE RIO GRANDEJUJUY</v>
      </c>
      <c r="Z858">
        <v>949</v>
      </c>
      <c r="AA858" t="s">
        <v>6421</v>
      </c>
      <c r="AB858">
        <v>7</v>
      </c>
      <c r="AC858" t="s">
        <v>1225</v>
      </c>
      <c r="AD858">
        <v>38</v>
      </c>
      <c r="AE858" t="s">
        <v>1195</v>
      </c>
      <c r="AN858">
        <v>82</v>
      </c>
      <c r="AO858">
        <v>63</v>
      </c>
      <c r="AP858">
        <v>8594</v>
      </c>
      <c r="AQ858" t="s">
        <v>4820</v>
      </c>
    </row>
    <row r="859" spans="5:43" x14ac:dyDescent="0.25">
      <c r="E859" s="6" t="s">
        <v>839</v>
      </c>
      <c r="F859" s="6">
        <v>561</v>
      </c>
      <c r="G859" s="6">
        <v>561</v>
      </c>
      <c r="H859" s="7" t="s">
        <v>849</v>
      </c>
      <c r="I859" s="6" t="s">
        <v>839</v>
      </c>
      <c r="O859" s="6">
        <v>30</v>
      </c>
      <c r="P859" s="13" t="str">
        <f t="shared" si="13"/>
        <v>ENTRE.RIOS</v>
      </c>
      <c r="Q859" s="6">
        <v>2047</v>
      </c>
      <c r="R859" s="13" t="s">
        <v>6162</v>
      </c>
      <c r="Y859" t="str">
        <f>Tabla4[[#This Row],[Muni_Desc]]&amp;Tabla4[[#This Row],[Columna1]]</f>
        <v>SAN ANTONIOJUJUY</v>
      </c>
      <c r="Z859">
        <v>950</v>
      </c>
      <c r="AA859" t="s">
        <v>5940</v>
      </c>
      <c r="AB859">
        <v>7</v>
      </c>
      <c r="AC859" t="s">
        <v>1225</v>
      </c>
      <c r="AD859">
        <v>38</v>
      </c>
      <c r="AE859" t="s">
        <v>1195</v>
      </c>
      <c r="AN859">
        <v>82</v>
      </c>
      <c r="AO859">
        <v>63</v>
      </c>
      <c r="AP859">
        <v>9854</v>
      </c>
      <c r="AQ859" t="s">
        <v>4825</v>
      </c>
    </row>
    <row r="860" spans="5:43" x14ac:dyDescent="0.25">
      <c r="E860" s="6" t="s">
        <v>839</v>
      </c>
      <c r="F860" s="6">
        <v>561</v>
      </c>
      <c r="G860" s="6">
        <v>561011</v>
      </c>
      <c r="H860" s="7" t="s">
        <v>850</v>
      </c>
      <c r="I860" s="6" t="s">
        <v>839</v>
      </c>
      <c r="O860" s="6">
        <v>30</v>
      </c>
      <c r="P860" s="13" t="str">
        <f t="shared" si="13"/>
        <v>ENTRE.RIOS</v>
      </c>
      <c r="Q860" s="6">
        <v>2049</v>
      </c>
      <c r="R860" s="13" t="s">
        <v>6164</v>
      </c>
      <c r="Y860" t="str">
        <f>Tabla4[[#This Row],[Muni_Desc]]&amp;Tabla4[[#This Row],[Columna1]]</f>
        <v>SAN FRANCISCOJUJUY</v>
      </c>
      <c r="Z860">
        <v>951</v>
      </c>
      <c r="AA860" t="s">
        <v>5767</v>
      </c>
      <c r="AB860">
        <v>7</v>
      </c>
      <c r="AC860" t="s">
        <v>1225</v>
      </c>
      <c r="AD860">
        <v>38</v>
      </c>
      <c r="AE860" t="s">
        <v>1195</v>
      </c>
      <c r="AN860">
        <v>14</v>
      </c>
      <c r="AO860">
        <v>119</v>
      </c>
      <c r="AP860">
        <v>3184</v>
      </c>
      <c r="AQ860" t="s">
        <v>3049</v>
      </c>
    </row>
    <row r="861" spans="5:43" x14ac:dyDescent="0.25">
      <c r="E861" s="6" t="s">
        <v>839</v>
      </c>
      <c r="F861" s="6">
        <v>561</v>
      </c>
      <c r="G861" s="6">
        <v>561012</v>
      </c>
      <c r="H861" s="7" t="s">
        <v>851</v>
      </c>
      <c r="I861" s="6" t="s">
        <v>839</v>
      </c>
      <c r="O861" s="6">
        <v>30</v>
      </c>
      <c r="P861" s="13" t="str">
        <f t="shared" si="13"/>
        <v>ENTRE.RIOS</v>
      </c>
      <c r="Q861" s="6">
        <v>2050</v>
      </c>
      <c r="R861" s="13" t="s">
        <v>6165</v>
      </c>
      <c r="Y861" t="str">
        <f>Tabla4[[#This Row],[Muni_Desc]]&amp;Tabla4[[#This Row],[Columna1]]</f>
        <v>SAN PEDRO DE JUJUYJUJUY</v>
      </c>
      <c r="Z861">
        <v>952</v>
      </c>
      <c r="AA861" t="s">
        <v>6422</v>
      </c>
      <c r="AB861">
        <v>7</v>
      </c>
      <c r="AC861" t="s">
        <v>1225</v>
      </c>
      <c r="AD861">
        <v>38</v>
      </c>
      <c r="AE861" t="s">
        <v>1195</v>
      </c>
      <c r="AN861">
        <v>10</v>
      </c>
      <c r="AO861">
        <v>63</v>
      </c>
      <c r="AP861">
        <v>2602</v>
      </c>
      <c r="AQ861" t="s">
        <v>2638</v>
      </c>
    </row>
    <row r="862" spans="5:43" ht="22.5" x14ac:dyDescent="0.25">
      <c r="E862" s="6" t="s">
        <v>839</v>
      </c>
      <c r="F862" s="6">
        <v>561</v>
      </c>
      <c r="G862" s="6">
        <v>561013</v>
      </c>
      <c r="H862" s="7" t="s">
        <v>852</v>
      </c>
      <c r="I862" s="6" t="s">
        <v>839</v>
      </c>
      <c r="O862" s="6">
        <v>30</v>
      </c>
      <c r="P862" s="13" t="str">
        <f t="shared" si="13"/>
        <v>ENTRE.RIOS</v>
      </c>
      <c r="Q862" s="6">
        <v>2051</v>
      </c>
      <c r="R862" s="13" t="s">
        <v>6166</v>
      </c>
      <c r="Y862" t="str">
        <f>Tabla4[[#This Row],[Muni_Desc]]&amp;Tabla4[[#This Row],[Columna1]]</f>
        <v>SAN SALVADOR DE JUJUYJUJUY</v>
      </c>
      <c r="Z862">
        <v>953</v>
      </c>
      <c r="AA862" t="s">
        <v>6423</v>
      </c>
      <c r="AB862">
        <v>7</v>
      </c>
      <c r="AC862" t="s">
        <v>1225</v>
      </c>
      <c r="AD862">
        <v>38</v>
      </c>
      <c r="AE862" t="s">
        <v>1195</v>
      </c>
      <c r="AN862">
        <v>82</v>
      </c>
      <c r="AO862">
        <v>133</v>
      </c>
      <c r="AP862">
        <v>8801</v>
      </c>
      <c r="AQ862" t="s">
        <v>5009</v>
      </c>
    </row>
    <row r="863" spans="5:43" ht="22.5" x14ac:dyDescent="0.25">
      <c r="E863" s="6" t="s">
        <v>839</v>
      </c>
      <c r="F863" s="6">
        <v>561</v>
      </c>
      <c r="G863" s="6">
        <v>561014</v>
      </c>
      <c r="H863" s="7" t="s">
        <v>853</v>
      </c>
      <c r="I863" s="6" t="s">
        <v>839</v>
      </c>
      <c r="O863" s="6">
        <v>30</v>
      </c>
      <c r="P863" s="13" t="str">
        <f t="shared" si="13"/>
        <v>ENTRE.RIOS</v>
      </c>
      <c r="Q863" s="6">
        <v>2052</v>
      </c>
      <c r="R863" s="13" t="s">
        <v>6167</v>
      </c>
      <c r="Y863" t="str">
        <f>Tabla4[[#This Row],[Muni_Desc]]&amp;Tabla4[[#This Row],[Columna1]]</f>
        <v>SANTA ANAJUJUY</v>
      </c>
      <c r="Z863">
        <v>954</v>
      </c>
      <c r="AA863" t="s">
        <v>5944</v>
      </c>
      <c r="AB863">
        <v>7</v>
      </c>
      <c r="AC863" t="s">
        <v>1225</v>
      </c>
      <c r="AD863">
        <v>38</v>
      </c>
      <c r="AE863" t="s">
        <v>1195</v>
      </c>
      <c r="AN863">
        <v>70</v>
      </c>
      <c r="AO863">
        <v>49</v>
      </c>
      <c r="AP863">
        <v>7654</v>
      </c>
      <c r="AQ863" t="s">
        <v>4498</v>
      </c>
    </row>
    <row r="864" spans="5:43" ht="22.5" x14ac:dyDescent="0.25">
      <c r="E864" s="6" t="s">
        <v>839</v>
      </c>
      <c r="F864" s="6">
        <v>561</v>
      </c>
      <c r="G864" s="6">
        <v>561019</v>
      </c>
      <c r="H864" s="7" t="s">
        <v>854</v>
      </c>
      <c r="I864" s="6" t="s">
        <v>839</v>
      </c>
      <c r="O864" s="6">
        <v>30</v>
      </c>
      <c r="P864" s="13" t="str">
        <f t="shared" si="13"/>
        <v>ENTRE.RIOS</v>
      </c>
      <c r="Q864" s="6">
        <v>804</v>
      </c>
      <c r="R864" s="13" t="s">
        <v>6081</v>
      </c>
      <c r="Y864" t="str">
        <f>Tabla4[[#This Row],[Muni_Desc]]&amp;Tabla4[[#This Row],[Columna1]]</f>
        <v>SANTA CATALINAJUJUY</v>
      </c>
      <c r="Z864">
        <v>955</v>
      </c>
      <c r="AA864" t="s">
        <v>5780</v>
      </c>
      <c r="AB864">
        <v>7</v>
      </c>
      <c r="AC864" t="s">
        <v>1225</v>
      </c>
      <c r="AD864">
        <v>38</v>
      </c>
      <c r="AE864" t="s">
        <v>1195</v>
      </c>
      <c r="AN864">
        <v>90</v>
      </c>
      <c r="AO864">
        <v>28</v>
      </c>
      <c r="AP864">
        <v>9618</v>
      </c>
      <c r="AQ864" t="s">
        <v>5204</v>
      </c>
    </row>
    <row r="865" spans="5:43" ht="22.5" x14ac:dyDescent="0.25">
      <c r="E865" s="6" t="s">
        <v>839</v>
      </c>
      <c r="F865" s="6">
        <v>561</v>
      </c>
      <c r="G865" s="6">
        <v>561020</v>
      </c>
      <c r="H865" s="7" t="s">
        <v>855</v>
      </c>
      <c r="I865" s="6" t="s">
        <v>839</v>
      </c>
      <c r="O865" s="6">
        <v>30</v>
      </c>
      <c r="P865" s="13" t="str">
        <f t="shared" si="13"/>
        <v>ENTRE.RIOS</v>
      </c>
      <c r="Q865" s="6">
        <v>2054</v>
      </c>
      <c r="R865" s="13" t="s">
        <v>6168</v>
      </c>
      <c r="Y865" t="str">
        <f>Tabla4[[#This Row],[Muni_Desc]]&amp;Tabla4[[#This Row],[Columna1]]</f>
        <v>SANTA CLARAJUJUY</v>
      </c>
      <c r="Z865">
        <v>956</v>
      </c>
      <c r="AA865" t="s">
        <v>6424</v>
      </c>
      <c r="AB865">
        <v>7</v>
      </c>
      <c r="AC865" t="s">
        <v>1225</v>
      </c>
      <c r="AD865">
        <v>38</v>
      </c>
      <c r="AE865" t="s">
        <v>1195</v>
      </c>
      <c r="AN865">
        <v>30</v>
      </c>
      <c r="AO865">
        <v>7</v>
      </c>
      <c r="AP865">
        <v>4505</v>
      </c>
      <c r="AQ865" t="s">
        <v>1281</v>
      </c>
    </row>
    <row r="866" spans="5:43" x14ac:dyDescent="0.25">
      <c r="E866" s="6" t="s">
        <v>839</v>
      </c>
      <c r="F866" s="6">
        <v>561</v>
      </c>
      <c r="G866" s="6">
        <v>561030</v>
      </c>
      <c r="H866" s="7" t="s">
        <v>856</v>
      </c>
      <c r="I866" s="6" t="s">
        <v>839</v>
      </c>
      <c r="O866" s="6">
        <v>30</v>
      </c>
      <c r="P866" s="13" t="str">
        <f t="shared" si="13"/>
        <v>ENTRE.RIOS</v>
      </c>
      <c r="Q866" s="6">
        <v>805</v>
      </c>
      <c r="R866" s="13" t="s">
        <v>6082</v>
      </c>
      <c r="Y866" t="str">
        <f>Tabla4[[#This Row],[Muni_Desc]]&amp;Tabla4[[#This Row],[Columna1]]</f>
        <v>SUSQUESJUJUY</v>
      </c>
      <c r="Z866">
        <v>957</v>
      </c>
      <c r="AA866" t="s">
        <v>6425</v>
      </c>
      <c r="AB866">
        <v>7</v>
      </c>
      <c r="AC866" t="s">
        <v>1225</v>
      </c>
      <c r="AD866">
        <v>38</v>
      </c>
      <c r="AE866" t="s">
        <v>1195</v>
      </c>
      <c r="AN866">
        <v>6</v>
      </c>
      <c r="AO866">
        <v>196</v>
      </c>
      <c r="AP866">
        <v>895</v>
      </c>
      <c r="AQ866" t="s">
        <v>1281</v>
      </c>
    </row>
    <row r="867" spans="5:43" ht="22.5" x14ac:dyDescent="0.25">
      <c r="E867" s="6" t="s">
        <v>839</v>
      </c>
      <c r="F867" s="6">
        <v>561</v>
      </c>
      <c r="G867" s="6">
        <v>561040</v>
      </c>
      <c r="H867" s="7" t="s">
        <v>857</v>
      </c>
      <c r="I867" s="6" t="s">
        <v>839</v>
      </c>
      <c r="O867" s="6">
        <v>30</v>
      </c>
      <c r="P867" s="13" t="str">
        <f t="shared" si="13"/>
        <v>ENTRE.RIOS</v>
      </c>
      <c r="Q867" s="6">
        <v>806</v>
      </c>
      <c r="R867" s="13" t="s">
        <v>6083</v>
      </c>
      <c r="Y867" t="str">
        <f>Tabla4[[#This Row],[Muni_Desc]]&amp;Tabla4[[#This Row],[Columna1]]</f>
        <v>TILCARAJUJUY</v>
      </c>
      <c r="Z867">
        <v>958</v>
      </c>
      <c r="AA867" t="s">
        <v>6426</v>
      </c>
      <c r="AB867">
        <v>7</v>
      </c>
      <c r="AC867" t="s">
        <v>1225</v>
      </c>
      <c r="AD867">
        <v>38</v>
      </c>
      <c r="AE867" t="s">
        <v>1195</v>
      </c>
      <c r="AN867">
        <v>46</v>
      </c>
      <c r="AO867">
        <v>35</v>
      </c>
      <c r="AP867">
        <v>9861</v>
      </c>
      <c r="AQ867" t="s">
        <v>3890</v>
      </c>
    </row>
    <row r="868" spans="5:43" ht="22.5" x14ac:dyDescent="0.25">
      <c r="E868" s="6" t="s">
        <v>839</v>
      </c>
      <c r="F868" s="6">
        <v>562</v>
      </c>
      <c r="G868" s="6">
        <v>562</v>
      </c>
      <c r="H868" s="7" t="s">
        <v>858</v>
      </c>
      <c r="I868" s="6" t="s">
        <v>839</v>
      </c>
      <c r="O868" s="6">
        <v>30</v>
      </c>
      <c r="P868" s="13" t="str">
        <f t="shared" si="13"/>
        <v>ENTRE.RIOS</v>
      </c>
      <c r="Q868" s="6">
        <v>2063</v>
      </c>
      <c r="R868" s="13" t="s">
        <v>6173</v>
      </c>
      <c r="Y868" t="str">
        <f>Tabla4[[#This Row],[Muni_Desc]]&amp;Tabla4[[#This Row],[Columna1]]</f>
        <v>TRES CRUCESJUJUY</v>
      </c>
      <c r="Z868">
        <v>959</v>
      </c>
      <c r="AA868" t="s">
        <v>6427</v>
      </c>
      <c r="AB868">
        <v>7</v>
      </c>
      <c r="AC868" t="s">
        <v>1225</v>
      </c>
      <c r="AD868">
        <v>38</v>
      </c>
      <c r="AE868" t="s">
        <v>1195</v>
      </c>
      <c r="AN868">
        <v>46</v>
      </c>
      <c r="AO868">
        <v>35</v>
      </c>
      <c r="AP868">
        <v>9857</v>
      </c>
      <c r="AQ868" t="s">
        <v>3889</v>
      </c>
    </row>
    <row r="869" spans="5:43" ht="33.75" x14ac:dyDescent="0.25">
      <c r="E869" s="6" t="s">
        <v>839</v>
      </c>
      <c r="F869" s="6">
        <v>562</v>
      </c>
      <c r="G869" s="6">
        <v>562010</v>
      </c>
      <c r="H869" s="7" t="s">
        <v>859</v>
      </c>
      <c r="I869" s="6" t="s">
        <v>839</v>
      </c>
      <c r="O869" s="6">
        <v>30</v>
      </c>
      <c r="P869" s="13" t="str">
        <f t="shared" si="13"/>
        <v>ENTRE.RIOS</v>
      </c>
      <c r="Q869" s="6">
        <v>807</v>
      </c>
      <c r="R869" s="13" t="s">
        <v>6084</v>
      </c>
      <c r="Y869" t="str">
        <f>Tabla4[[#This Row],[Muni_Desc]]&amp;Tabla4[[#This Row],[Columna1]]</f>
        <v>TUMBAYAJUJUY</v>
      </c>
      <c r="Z869">
        <v>960</v>
      </c>
      <c r="AA869" t="s">
        <v>6428</v>
      </c>
      <c r="AB869">
        <v>7</v>
      </c>
      <c r="AC869" t="s">
        <v>1225</v>
      </c>
      <c r="AD869">
        <v>38</v>
      </c>
      <c r="AE869" t="s">
        <v>1195</v>
      </c>
      <c r="AN869">
        <v>46</v>
      </c>
      <c r="AO869">
        <v>35</v>
      </c>
      <c r="AP869">
        <v>9856</v>
      </c>
      <c r="AQ869" t="s">
        <v>3888</v>
      </c>
    </row>
    <row r="870" spans="5:43" ht="33.75" x14ac:dyDescent="0.25">
      <c r="E870" s="6" t="s">
        <v>839</v>
      </c>
      <c r="F870" s="6">
        <v>562</v>
      </c>
      <c r="G870" s="6">
        <v>562091</v>
      </c>
      <c r="H870" s="7" t="s">
        <v>860</v>
      </c>
      <c r="I870" s="6" t="s">
        <v>839</v>
      </c>
      <c r="O870" s="6">
        <v>30</v>
      </c>
      <c r="P870" s="13" t="str">
        <f t="shared" si="13"/>
        <v>ENTRE.RIOS</v>
      </c>
      <c r="Q870" s="6">
        <v>808</v>
      </c>
      <c r="R870" s="13" t="s">
        <v>6085</v>
      </c>
      <c r="Y870" t="str">
        <f>Tabla4[[#This Row],[Muni_Desc]]&amp;Tabla4[[#This Row],[Columna1]]</f>
        <v>VALLE GRANDEJUJUY</v>
      </c>
      <c r="Z870">
        <v>961</v>
      </c>
      <c r="AA870" t="s">
        <v>6429</v>
      </c>
      <c r="AB870">
        <v>7</v>
      </c>
      <c r="AC870" t="s">
        <v>1225</v>
      </c>
      <c r="AD870">
        <v>38</v>
      </c>
      <c r="AE870" t="s">
        <v>1195</v>
      </c>
      <c r="AN870">
        <v>14</v>
      </c>
      <c r="AO870">
        <v>140</v>
      </c>
      <c r="AP870">
        <v>3269</v>
      </c>
      <c r="AQ870" t="s">
        <v>3107</v>
      </c>
    </row>
    <row r="871" spans="5:43" x14ac:dyDescent="0.25">
      <c r="E871" s="6" t="s">
        <v>839</v>
      </c>
      <c r="F871" s="6">
        <v>562</v>
      </c>
      <c r="G871" s="6">
        <v>562099</v>
      </c>
      <c r="H871" s="7" t="s">
        <v>861</v>
      </c>
      <c r="I871" s="6" t="s">
        <v>839</v>
      </c>
      <c r="O871" s="6">
        <v>30</v>
      </c>
      <c r="P871" s="13" t="str">
        <f t="shared" si="13"/>
        <v>ENTRE.RIOS</v>
      </c>
      <c r="Q871" s="6">
        <v>2114</v>
      </c>
      <c r="R871" s="13" t="s">
        <v>6207</v>
      </c>
      <c r="Y871" t="str">
        <f>Tabla4[[#This Row],[Muni_Desc]]&amp;Tabla4[[#This Row],[Columna1]]</f>
        <v>VINALITOJUJUY</v>
      </c>
      <c r="Z871">
        <v>962</v>
      </c>
      <c r="AA871" t="s">
        <v>6430</v>
      </c>
      <c r="AB871">
        <v>7</v>
      </c>
      <c r="AC871" t="s">
        <v>1225</v>
      </c>
      <c r="AD871">
        <v>38</v>
      </c>
      <c r="AE871" t="s">
        <v>1195</v>
      </c>
      <c r="AN871">
        <v>22</v>
      </c>
      <c r="AO871">
        <v>168</v>
      </c>
      <c r="AP871">
        <v>4187</v>
      </c>
      <c r="AQ871" t="s">
        <v>3389</v>
      </c>
    </row>
    <row r="872" spans="5:43" x14ac:dyDescent="0.25">
      <c r="E872" s="4" t="s">
        <v>862</v>
      </c>
      <c r="F872" s="4" t="s">
        <v>862</v>
      </c>
      <c r="G872" s="4" t="s">
        <v>862</v>
      </c>
      <c r="H872" s="5" t="s">
        <v>863</v>
      </c>
      <c r="I872" s="4" t="s">
        <v>862</v>
      </c>
      <c r="O872" s="6">
        <v>30</v>
      </c>
      <c r="P872" s="13" t="str">
        <f t="shared" si="13"/>
        <v>ENTRE.RIOS</v>
      </c>
      <c r="Q872" s="6">
        <v>2110</v>
      </c>
      <c r="R872" s="13" t="s">
        <v>6204</v>
      </c>
      <c r="Y872" t="str">
        <f>Tabla4[[#This Row],[Muni_Desc]]&amp;Tabla4[[#This Row],[Columna1]]</f>
        <v>VOLCANJUJUY</v>
      </c>
      <c r="Z872">
        <v>963</v>
      </c>
      <c r="AA872" t="s">
        <v>6431</v>
      </c>
      <c r="AB872">
        <v>7</v>
      </c>
      <c r="AC872" t="s">
        <v>1225</v>
      </c>
      <c r="AD872">
        <v>38</v>
      </c>
      <c r="AE872" t="s">
        <v>1195</v>
      </c>
      <c r="AN872">
        <v>82</v>
      </c>
      <c r="AO872">
        <v>21</v>
      </c>
      <c r="AP872">
        <v>8431</v>
      </c>
      <c r="AQ872" t="s">
        <v>4678</v>
      </c>
    </row>
    <row r="873" spans="5:43" x14ac:dyDescent="0.25">
      <c r="E873" s="6" t="s">
        <v>862</v>
      </c>
      <c r="F873" s="6">
        <v>581</v>
      </c>
      <c r="G873" s="6">
        <v>581</v>
      </c>
      <c r="H873" s="7" t="s">
        <v>864</v>
      </c>
      <c r="I873" s="6" t="s">
        <v>862</v>
      </c>
      <c r="O873" s="6">
        <v>30</v>
      </c>
      <c r="P873" s="13" t="str">
        <f t="shared" si="13"/>
        <v>ENTRE.RIOS</v>
      </c>
      <c r="Q873" s="6">
        <v>2068</v>
      </c>
      <c r="R873" s="13" t="s">
        <v>6175</v>
      </c>
      <c r="Y873" t="str">
        <f>Tabla4[[#This Row],[Muni_Desc]]&amp;Tabla4[[#This Row],[Columna1]]</f>
        <v>YALAJUJUY</v>
      </c>
      <c r="Z873">
        <v>964</v>
      </c>
      <c r="AA873" t="s">
        <v>6432</v>
      </c>
      <c r="AB873">
        <v>7</v>
      </c>
      <c r="AC873" t="s">
        <v>1225</v>
      </c>
      <c r="AD873">
        <v>38</v>
      </c>
      <c r="AE873" t="s">
        <v>1195</v>
      </c>
      <c r="AN873">
        <v>14</v>
      </c>
      <c r="AO873">
        <v>161</v>
      </c>
      <c r="AP873">
        <v>3363</v>
      </c>
      <c r="AQ873" t="s">
        <v>3190</v>
      </c>
    </row>
    <row r="874" spans="5:43" x14ac:dyDescent="0.25">
      <c r="E874" s="6" t="s">
        <v>862</v>
      </c>
      <c r="F874" s="6">
        <v>581</v>
      </c>
      <c r="G874" s="6">
        <v>581100</v>
      </c>
      <c r="H874" s="7" t="s">
        <v>865</v>
      </c>
      <c r="I874" s="6" t="s">
        <v>862</v>
      </c>
      <c r="O874" s="6">
        <v>30</v>
      </c>
      <c r="P874" s="13" t="str">
        <f t="shared" si="13"/>
        <v>ENTRE.RIOS</v>
      </c>
      <c r="Q874" s="6">
        <v>809</v>
      </c>
      <c r="R874" s="13" t="s">
        <v>5307</v>
      </c>
      <c r="Y874" t="str">
        <f>Tabla4[[#This Row],[Muni_Desc]]&amp;Tabla4[[#This Row],[Columna1]]</f>
        <v>YAVIJUJUY</v>
      </c>
      <c r="Z874">
        <v>965</v>
      </c>
      <c r="AA874" t="s">
        <v>6433</v>
      </c>
      <c r="AB874">
        <v>7</v>
      </c>
      <c r="AC874" t="s">
        <v>1225</v>
      </c>
      <c r="AD874">
        <v>38</v>
      </c>
      <c r="AE874" t="s">
        <v>1195</v>
      </c>
      <c r="AN874">
        <v>86</v>
      </c>
      <c r="AO874">
        <v>154</v>
      </c>
      <c r="AP874">
        <v>9350</v>
      </c>
      <c r="AQ874" t="s">
        <v>5163</v>
      </c>
    </row>
    <row r="875" spans="5:43" x14ac:dyDescent="0.25">
      <c r="E875" s="6" t="s">
        <v>862</v>
      </c>
      <c r="F875" s="6">
        <v>581</v>
      </c>
      <c r="G875" s="6">
        <v>581200</v>
      </c>
      <c r="H875" s="7" t="s">
        <v>866</v>
      </c>
      <c r="I875" s="6" t="s">
        <v>862</v>
      </c>
      <c r="O875" s="6">
        <v>30</v>
      </c>
      <c r="P875" s="13" t="str">
        <f t="shared" si="13"/>
        <v>ENTRE.RIOS</v>
      </c>
      <c r="Q875" s="6">
        <v>2070</v>
      </c>
      <c r="R875" s="13" t="s">
        <v>6176</v>
      </c>
      <c r="Y875" t="str">
        <f>Tabla4[[#This Row],[Muni_Desc]]&amp;Tabla4[[#This Row],[Columna1]]</f>
        <v>YUTOJUJUY</v>
      </c>
      <c r="Z875">
        <v>966</v>
      </c>
      <c r="AA875" t="s">
        <v>6434</v>
      </c>
      <c r="AB875">
        <v>7</v>
      </c>
      <c r="AC875" t="s">
        <v>1225</v>
      </c>
      <c r="AD875">
        <v>38</v>
      </c>
      <c r="AE875" t="s">
        <v>1195</v>
      </c>
      <c r="AN875">
        <v>82</v>
      </c>
      <c r="AO875">
        <v>91</v>
      </c>
      <c r="AP875">
        <v>8678</v>
      </c>
      <c r="AQ875" t="s">
        <v>4906</v>
      </c>
    </row>
    <row r="876" spans="5:43" x14ac:dyDescent="0.25">
      <c r="E876" s="6" t="s">
        <v>862</v>
      </c>
      <c r="F876" s="6">
        <v>581</v>
      </c>
      <c r="G876" s="6">
        <v>581300</v>
      </c>
      <c r="H876" s="7" t="s">
        <v>867</v>
      </c>
      <c r="I876" s="6" t="s">
        <v>862</v>
      </c>
      <c r="O876" s="6">
        <v>30</v>
      </c>
      <c r="P876" s="13" t="str">
        <f t="shared" si="13"/>
        <v>ENTRE.RIOS</v>
      </c>
      <c r="Q876" s="6">
        <v>2168</v>
      </c>
      <c r="R876" s="13" t="s">
        <v>6238</v>
      </c>
      <c r="Y876" t="str">
        <f>Tabla4[[#This Row],[Muni_Desc]]&amp;Tabla4[[#This Row],[Columna1]]</f>
        <v>AIMOGASTALA RIOJA</v>
      </c>
      <c r="Z876">
        <v>2021</v>
      </c>
      <c r="AA876" t="s">
        <v>6527</v>
      </c>
      <c r="AB876">
        <v>8</v>
      </c>
      <c r="AC876" t="s">
        <v>1226</v>
      </c>
      <c r="AD876">
        <v>46</v>
      </c>
      <c r="AE876" t="s">
        <v>1196</v>
      </c>
      <c r="AN876">
        <v>46</v>
      </c>
      <c r="AO876">
        <v>35</v>
      </c>
      <c r="AP876">
        <v>5651</v>
      </c>
      <c r="AQ876" t="s">
        <v>3887</v>
      </c>
    </row>
    <row r="877" spans="5:43" x14ac:dyDescent="0.25">
      <c r="E877" s="6" t="s">
        <v>862</v>
      </c>
      <c r="F877" s="6">
        <v>581</v>
      </c>
      <c r="G877" s="6">
        <v>581900</v>
      </c>
      <c r="H877" s="7" t="s">
        <v>868</v>
      </c>
      <c r="I877" s="6" t="s">
        <v>862</v>
      </c>
      <c r="O877" s="6">
        <v>30</v>
      </c>
      <c r="P877" s="13" t="str">
        <f t="shared" si="13"/>
        <v>ENTRE.RIOS</v>
      </c>
      <c r="Q877" s="6">
        <v>2071</v>
      </c>
      <c r="R877" s="13" t="s">
        <v>6177</v>
      </c>
      <c r="Y877" t="str">
        <f>Tabla4[[#This Row],[Muni_Desc]]&amp;Tabla4[[#This Row],[Columna1]]</f>
        <v>AMINGALA RIOJA</v>
      </c>
      <c r="Z877">
        <v>2041</v>
      </c>
      <c r="AA877" t="s">
        <v>6528</v>
      </c>
      <c r="AB877">
        <v>8</v>
      </c>
      <c r="AC877" t="s">
        <v>1226</v>
      </c>
      <c r="AD877">
        <v>46</v>
      </c>
      <c r="AE877" t="s">
        <v>1196</v>
      </c>
      <c r="AN877">
        <v>54</v>
      </c>
      <c r="AO877">
        <v>119</v>
      </c>
      <c r="AP877">
        <v>6582</v>
      </c>
      <c r="AQ877" t="s">
        <v>4186</v>
      </c>
    </row>
    <row r="878" spans="5:43" x14ac:dyDescent="0.25">
      <c r="E878" s="6" t="s">
        <v>862</v>
      </c>
      <c r="F878" s="6">
        <v>591</v>
      </c>
      <c r="G878" s="6">
        <v>591</v>
      </c>
      <c r="H878" s="7" t="s">
        <v>869</v>
      </c>
      <c r="I878" s="6" t="s">
        <v>862</v>
      </c>
      <c r="O878" s="6">
        <v>30</v>
      </c>
      <c r="P878" s="13" t="str">
        <f t="shared" si="13"/>
        <v>ENTRE.RIOS</v>
      </c>
      <c r="Q878" s="6">
        <v>2072</v>
      </c>
      <c r="R878" s="13" t="s">
        <v>6178</v>
      </c>
      <c r="Y878" t="str">
        <f>Tabla4[[#This Row],[Muni_Desc]]&amp;Tabla4[[#This Row],[Columna1]]</f>
        <v>ARAUCOLA RIOJA</v>
      </c>
      <c r="Z878">
        <v>1046</v>
      </c>
      <c r="AA878" t="s">
        <v>6511</v>
      </c>
      <c r="AB878">
        <v>8</v>
      </c>
      <c r="AC878" t="s">
        <v>1226</v>
      </c>
      <c r="AD878">
        <v>46</v>
      </c>
      <c r="AE878" t="s">
        <v>1196</v>
      </c>
      <c r="AN878">
        <v>30</v>
      </c>
      <c r="AO878">
        <v>84</v>
      </c>
      <c r="AP878">
        <v>4639</v>
      </c>
      <c r="AQ878" t="s">
        <v>3566</v>
      </c>
    </row>
    <row r="879" spans="5:43" x14ac:dyDescent="0.25">
      <c r="E879" s="6" t="s">
        <v>862</v>
      </c>
      <c r="F879" s="6">
        <v>591</v>
      </c>
      <c r="G879" s="6">
        <v>591110</v>
      </c>
      <c r="H879" s="7" t="s">
        <v>870</v>
      </c>
      <c r="I879" s="6" t="s">
        <v>862</v>
      </c>
      <c r="O879" s="6">
        <v>30</v>
      </c>
      <c r="P879" s="13" t="str">
        <f t="shared" si="13"/>
        <v>ENTRE.RIOS</v>
      </c>
      <c r="Q879" s="6">
        <v>810</v>
      </c>
      <c r="R879" s="13" t="s">
        <v>6086</v>
      </c>
      <c r="Y879" t="str">
        <f>Tabla4[[#This Row],[Muni_Desc]]&amp;Tabla4[[#This Row],[Columna1]]</f>
        <v>CASTRO BARROSLA RIOJA</v>
      </c>
      <c r="Z879">
        <v>1048</v>
      </c>
      <c r="AA879" t="s">
        <v>6512</v>
      </c>
      <c r="AB879">
        <v>8</v>
      </c>
      <c r="AC879" t="s">
        <v>1226</v>
      </c>
      <c r="AD879">
        <v>46</v>
      </c>
      <c r="AE879" t="s">
        <v>1196</v>
      </c>
      <c r="AN879">
        <v>30</v>
      </c>
      <c r="AO879">
        <v>70</v>
      </c>
      <c r="AP879">
        <v>4612</v>
      </c>
      <c r="AQ879" t="s">
        <v>3547</v>
      </c>
    </row>
    <row r="880" spans="5:43" x14ac:dyDescent="0.25">
      <c r="E880" s="6" t="s">
        <v>862</v>
      </c>
      <c r="F880" s="6">
        <v>591</v>
      </c>
      <c r="G880" s="6">
        <v>591120</v>
      </c>
      <c r="H880" s="7" t="s">
        <v>871</v>
      </c>
      <c r="I880" s="6" t="s">
        <v>862</v>
      </c>
      <c r="O880" s="6">
        <v>30</v>
      </c>
      <c r="P880" s="13" t="str">
        <f t="shared" si="13"/>
        <v>ENTRE.RIOS</v>
      </c>
      <c r="Q880" s="6">
        <v>2073</v>
      </c>
      <c r="R880" s="13" t="s">
        <v>6179</v>
      </c>
      <c r="Y880" t="str">
        <f>Tabla4[[#This Row],[Muni_Desc]]&amp;Tabla4[[#This Row],[Columna1]]</f>
        <v>CHAMICALLA RIOJA</v>
      </c>
      <c r="Z880">
        <v>1049</v>
      </c>
      <c r="AA880" t="s">
        <v>6513</v>
      </c>
      <c r="AB880">
        <v>8</v>
      </c>
      <c r="AC880" t="s">
        <v>1226</v>
      </c>
      <c r="AD880">
        <v>46</v>
      </c>
      <c r="AE880" t="s">
        <v>1196</v>
      </c>
      <c r="AN880">
        <v>30</v>
      </c>
      <c r="AO880">
        <v>14</v>
      </c>
      <c r="AP880">
        <v>4519</v>
      </c>
      <c r="AQ880" t="s">
        <v>3483</v>
      </c>
    </row>
    <row r="881" spans="5:43" x14ac:dyDescent="0.25">
      <c r="E881" s="6" t="s">
        <v>862</v>
      </c>
      <c r="F881" s="6">
        <v>591</v>
      </c>
      <c r="G881" s="6">
        <v>591200</v>
      </c>
      <c r="H881" s="7" t="s">
        <v>872</v>
      </c>
      <c r="I881" s="6" t="s">
        <v>862</v>
      </c>
      <c r="O881" s="6">
        <v>30</v>
      </c>
      <c r="P881" s="13" t="str">
        <f t="shared" si="13"/>
        <v>ENTRE.RIOS</v>
      </c>
      <c r="Q881" s="6">
        <v>2075</v>
      </c>
      <c r="R881" s="13" t="s">
        <v>6181</v>
      </c>
      <c r="Y881" t="str">
        <f>Tabla4[[#This Row],[Muni_Desc]]&amp;Tabla4[[#This Row],[Columna1]]</f>
        <v>CHEPESLA RIOJA</v>
      </c>
      <c r="Z881">
        <v>2109</v>
      </c>
      <c r="AA881" t="s">
        <v>6529</v>
      </c>
      <c r="AB881">
        <v>8</v>
      </c>
      <c r="AC881" t="s">
        <v>1226</v>
      </c>
      <c r="AD881">
        <v>46</v>
      </c>
      <c r="AE881" t="s">
        <v>1196</v>
      </c>
      <c r="AN881">
        <v>22</v>
      </c>
      <c r="AO881">
        <v>140</v>
      </c>
      <c r="AP881">
        <v>4154</v>
      </c>
      <c r="AQ881" t="s">
        <v>3373</v>
      </c>
    </row>
    <row r="882" spans="5:43" x14ac:dyDescent="0.25">
      <c r="E882" s="6" t="s">
        <v>862</v>
      </c>
      <c r="F882" s="6">
        <v>591</v>
      </c>
      <c r="G882" s="6">
        <v>591300</v>
      </c>
      <c r="H882" s="7" t="s">
        <v>873</v>
      </c>
      <c r="I882" s="6" t="s">
        <v>862</v>
      </c>
      <c r="O882" s="6">
        <v>30</v>
      </c>
      <c r="P882" s="13" t="str">
        <f t="shared" si="13"/>
        <v>ENTRE.RIOS</v>
      </c>
      <c r="Q882" s="6">
        <v>2076</v>
      </c>
      <c r="R882" s="13" t="s">
        <v>6182</v>
      </c>
      <c r="Y882" t="str">
        <f>Tabla4[[#This Row],[Muni_Desc]]&amp;Tabla4[[#This Row],[Columna1]]</f>
        <v>CHILECITOLA RIOJA</v>
      </c>
      <c r="Z882">
        <v>1050</v>
      </c>
      <c r="AA882" t="s">
        <v>6514</v>
      </c>
      <c r="AB882">
        <v>8</v>
      </c>
      <c r="AC882" t="s">
        <v>1226</v>
      </c>
      <c r="AD882">
        <v>46</v>
      </c>
      <c r="AE882" t="s">
        <v>1196</v>
      </c>
      <c r="AN882">
        <v>14</v>
      </c>
      <c r="AO882">
        <v>63</v>
      </c>
      <c r="AP882">
        <v>3002</v>
      </c>
      <c r="AQ882" t="s">
        <v>2897</v>
      </c>
    </row>
    <row r="883" spans="5:43" x14ac:dyDescent="0.25">
      <c r="E883" s="6" t="s">
        <v>862</v>
      </c>
      <c r="F883" s="6">
        <v>592</v>
      </c>
      <c r="G883" s="6">
        <v>592</v>
      </c>
      <c r="H883" s="7" t="s">
        <v>874</v>
      </c>
      <c r="I883" s="6" t="s">
        <v>862</v>
      </c>
      <c r="O883" s="6">
        <v>30</v>
      </c>
      <c r="P883" s="13" t="str">
        <f t="shared" si="13"/>
        <v>ENTRE.RIOS</v>
      </c>
      <c r="Q883" s="6">
        <v>2077</v>
      </c>
      <c r="R883" s="13" t="s">
        <v>6183</v>
      </c>
      <c r="Y883" t="str">
        <f>Tabla4[[#This Row],[Muni_Desc]]&amp;Tabla4[[#This Row],[Columna1]]</f>
        <v>CORONEL FELIPE VARELALA RIOJA</v>
      </c>
      <c r="Z883">
        <v>1051</v>
      </c>
      <c r="AA883" t="s">
        <v>6515</v>
      </c>
      <c r="AB883">
        <v>8</v>
      </c>
      <c r="AC883" t="s">
        <v>1226</v>
      </c>
      <c r="AD883">
        <v>46</v>
      </c>
      <c r="AE883" t="s">
        <v>1196</v>
      </c>
      <c r="AN883">
        <v>42</v>
      </c>
      <c r="AO883">
        <v>119</v>
      </c>
      <c r="AP883">
        <v>5424</v>
      </c>
      <c r="AQ883" t="s">
        <v>3832</v>
      </c>
    </row>
    <row r="884" spans="5:43" x14ac:dyDescent="0.25">
      <c r="E884" s="6" t="s">
        <v>862</v>
      </c>
      <c r="F884" s="6">
        <v>592</v>
      </c>
      <c r="G884" s="6">
        <v>592000</v>
      </c>
      <c r="H884" s="7" t="s">
        <v>874</v>
      </c>
      <c r="I884" s="6" t="s">
        <v>862</v>
      </c>
      <c r="O884" s="6">
        <v>30</v>
      </c>
      <c r="P884" s="13" t="str">
        <f t="shared" si="13"/>
        <v>ENTRE.RIOS</v>
      </c>
      <c r="Q884" s="6">
        <v>2078</v>
      </c>
      <c r="R884" s="13" t="s">
        <v>6184</v>
      </c>
      <c r="Y884" t="str">
        <f>Tabla4[[#This Row],[Muni_Desc]]&amp;Tabla4[[#This Row],[Columna1]]</f>
        <v>FAMATINALA RIOJA</v>
      </c>
      <c r="Z884">
        <v>1052</v>
      </c>
      <c r="AA884" t="s">
        <v>6516</v>
      </c>
      <c r="AB884">
        <v>8</v>
      </c>
      <c r="AC884" t="s">
        <v>1226</v>
      </c>
      <c r="AD884">
        <v>46</v>
      </c>
      <c r="AE884" t="s">
        <v>1196</v>
      </c>
      <c r="AN884">
        <v>82</v>
      </c>
      <c r="AO884">
        <v>126</v>
      </c>
      <c r="AP884">
        <v>8785</v>
      </c>
      <c r="AQ884" t="s">
        <v>4993</v>
      </c>
    </row>
    <row r="885" spans="5:43" x14ac:dyDescent="0.25">
      <c r="E885" s="6" t="s">
        <v>862</v>
      </c>
      <c r="F885" s="6">
        <v>601</v>
      </c>
      <c r="G885" s="6">
        <v>601</v>
      </c>
      <c r="H885" s="7" t="s">
        <v>875</v>
      </c>
      <c r="I885" s="6" t="s">
        <v>862</v>
      </c>
      <c r="O885" s="6">
        <v>30</v>
      </c>
      <c r="P885" s="13" t="str">
        <f t="shared" si="13"/>
        <v>ENTRE.RIOS</v>
      </c>
      <c r="Q885" s="6">
        <v>2080</v>
      </c>
      <c r="R885" s="13" t="s">
        <v>6185</v>
      </c>
      <c r="Y885" t="str">
        <f>Tabla4[[#This Row],[Muni_Desc]]&amp;Tabla4[[#This Row],[Columna1]]</f>
        <v>GENERAL ANGEL V. PEÑALOZALA RIOJA</v>
      </c>
      <c r="Z885">
        <v>1053</v>
      </c>
      <c r="AA885" t="s">
        <v>6517</v>
      </c>
      <c r="AB885">
        <v>8</v>
      </c>
      <c r="AC885" t="s">
        <v>1226</v>
      </c>
      <c r="AD885">
        <v>46</v>
      </c>
      <c r="AE885" t="s">
        <v>1196</v>
      </c>
      <c r="AN885">
        <v>22</v>
      </c>
      <c r="AO885">
        <v>126</v>
      </c>
      <c r="AP885">
        <v>4140</v>
      </c>
      <c r="AQ885" t="s">
        <v>3368</v>
      </c>
    </row>
    <row r="886" spans="5:43" x14ac:dyDescent="0.25">
      <c r="E886" s="6" t="s">
        <v>862</v>
      </c>
      <c r="F886" s="6">
        <v>601</v>
      </c>
      <c r="G886" s="6">
        <v>601000</v>
      </c>
      <c r="H886" s="7" t="s">
        <v>875</v>
      </c>
      <c r="I886" s="6" t="s">
        <v>862</v>
      </c>
      <c r="O886" s="6">
        <v>30</v>
      </c>
      <c r="P886" s="13" t="str">
        <f t="shared" si="13"/>
        <v>ENTRE.RIOS</v>
      </c>
      <c r="Q886" s="6">
        <v>2081</v>
      </c>
      <c r="R886" s="13" t="s">
        <v>6186</v>
      </c>
      <c r="Y886" t="str">
        <f>Tabla4[[#This Row],[Muni_Desc]]&amp;Tabla4[[#This Row],[Columna1]]</f>
        <v>GENERAL BELGRANOLA RIOJA</v>
      </c>
      <c r="Z886">
        <v>1054</v>
      </c>
      <c r="AA886" t="s">
        <v>6518</v>
      </c>
      <c r="AB886">
        <v>8</v>
      </c>
      <c r="AC886" t="s">
        <v>1226</v>
      </c>
      <c r="AD886">
        <v>46</v>
      </c>
      <c r="AE886" t="s">
        <v>1196</v>
      </c>
      <c r="AN886">
        <v>82</v>
      </c>
      <c r="AO886">
        <v>21</v>
      </c>
      <c r="AP886">
        <v>8438</v>
      </c>
      <c r="AQ886" t="s">
        <v>4684</v>
      </c>
    </row>
    <row r="887" spans="5:43" x14ac:dyDescent="0.25">
      <c r="E887" s="6" t="s">
        <v>862</v>
      </c>
      <c r="F887" s="6">
        <v>602</v>
      </c>
      <c r="G887" s="6">
        <v>602</v>
      </c>
      <c r="H887" s="7" t="s">
        <v>876</v>
      </c>
      <c r="I887" s="6" t="s">
        <v>862</v>
      </c>
      <c r="O887" s="6">
        <v>30</v>
      </c>
      <c r="P887" s="13" t="str">
        <f t="shared" si="13"/>
        <v>ENTRE.RIOS</v>
      </c>
      <c r="Q887" s="6">
        <v>2082</v>
      </c>
      <c r="R887" s="13" t="s">
        <v>6187</v>
      </c>
      <c r="Y887" t="str">
        <f>Tabla4[[#This Row],[Muni_Desc]]&amp;Tabla4[[#This Row],[Columna1]]</f>
        <v>GENERAL JUAN F. QUIROGALA RIOJA</v>
      </c>
      <c r="Z887">
        <v>1055</v>
      </c>
      <c r="AA887" t="s">
        <v>6519</v>
      </c>
      <c r="AB887">
        <v>8</v>
      </c>
      <c r="AC887" t="s">
        <v>1226</v>
      </c>
      <c r="AD887">
        <v>46</v>
      </c>
      <c r="AE887" t="s">
        <v>1196</v>
      </c>
      <c r="AN887">
        <v>14</v>
      </c>
      <c r="AO887">
        <v>182</v>
      </c>
      <c r="AP887">
        <v>3417</v>
      </c>
      <c r="AQ887" t="s">
        <v>3225</v>
      </c>
    </row>
    <row r="888" spans="5:43" x14ac:dyDescent="0.25">
      <c r="E888" s="6" t="s">
        <v>862</v>
      </c>
      <c r="F888" s="6">
        <v>602</v>
      </c>
      <c r="G888" s="6">
        <v>602100</v>
      </c>
      <c r="H888" s="7" t="s">
        <v>877</v>
      </c>
      <c r="I888" s="6" t="s">
        <v>862</v>
      </c>
      <c r="O888" s="6">
        <v>30</v>
      </c>
      <c r="P888" s="13" t="str">
        <f t="shared" si="13"/>
        <v>ENTRE.RIOS</v>
      </c>
      <c r="Q888" s="6">
        <v>2374</v>
      </c>
      <c r="R888" s="13" t="s">
        <v>6331</v>
      </c>
      <c r="Y888" t="str">
        <f>Tabla4[[#This Row],[Muni_Desc]]&amp;Tabla4[[#This Row],[Columna1]]</f>
        <v>GENERAL LAMADRIDLA RIOJA</v>
      </c>
      <c r="Z888">
        <v>1056</v>
      </c>
      <c r="AA888" t="s">
        <v>6520</v>
      </c>
      <c r="AB888">
        <v>8</v>
      </c>
      <c r="AC888" t="s">
        <v>1226</v>
      </c>
      <c r="AD888">
        <v>46</v>
      </c>
      <c r="AE888" t="s">
        <v>1196</v>
      </c>
      <c r="AN888">
        <v>14</v>
      </c>
      <c r="AO888">
        <v>182</v>
      </c>
      <c r="AP888">
        <v>3418</v>
      </c>
      <c r="AQ888" t="s">
        <v>3226</v>
      </c>
    </row>
    <row r="889" spans="5:43" x14ac:dyDescent="0.25">
      <c r="E889" s="6" t="s">
        <v>862</v>
      </c>
      <c r="F889" s="6">
        <v>602</v>
      </c>
      <c r="G889" s="6">
        <v>602200</v>
      </c>
      <c r="H889" s="7" t="s">
        <v>878</v>
      </c>
      <c r="I889" s="6" t="s">
        <v>862</v>
      </c>
      <c r="O889" s="6">
        <v>30</v>
      </c>
      <c r="P889" s="13" t="str">
        <f t="shared" si="13"/>
        <v>ENTRE.RIOS</v>
      </c>
      <c r="Q889" s="6">
        <v>2057</v>
      </c>
      <c r="R889" s="13" t="s">
        <v>6171</v>
      </c>
      <c r="Y889" t="str">
        <f>Tabla4[[#This Row],[Muni_Desc]]&amp;Tabla4[[#This Row],[Columna1]]</f>
        <v>GENERAL OCAMPOLA RIOJA</v>
      </c>
      <c r="Z889">
        <v>1057</v>
      </c>
      <c r="AA889" t="s">
        <v>6521</v>
      </c>
      <c r="AB889">
        <v>8</v>
      </c>
      <c r="AC889" t="s">
        <v>1226</v>
      </c>
      <c r="AD889">
        <v>46</v>
      </c>
      <c r="AE889" t="s">
        <v>1196</v>
      </c>
      <c r="AN889">
        <v>34</v>
      </c>
      <c r="AO889">
        <v>56</v>
      </c>
      <c r="AP889">
        <v>4864</v>
      </c>
      <c r="AQ889" t="s">
        <v>3665</v>
      </c>
    </row>
    <row r="890" spans="5:43" x14ac:dyDescent="0.25">
      <c r="E890" s="6" t="s">
        <v>862</v>
      </c>
      <c r="F890" s="6">
        <v>602</v>
      </c>
      <c r="G890" s="6">
        <v>602310</v>
      </c>
      <c r="H890" s="7" t="s">
        <v>879</v>
      </c>
      <c r="I890" s="6" t="s">
        <v>862</v>
      </c>
      <c r="O890" s="6">
        <v>30</v>
      </c>
      <c r="P890" s="13" t="str">
        <f t="shared" si="13"/>
        <v>ENTRE.RIOS</v>
      </c>
      <c r="Q890" s="6">
        <v>2083</v>
      </c>
      <c r="R890" s="13" t="s">
        <v>6188</v>
      </c>
      <c r="Y890" t="str">
        <f>Tabla4[[#This Row],[Muni_Desc]]&amp;Tabla4[[#This Row],[Columna1]]</f>
        <v>GENERAL SAN MARTINLA RIOJA</v>
      </c>
      <c r="Z890">
        <v>1058</v>
      </c>
      <c r="AA890" t="s">
        <v>5334</v>
      </c>
      <c r="AB890">
        <v>8</v>
      </c>
      <c r="AC890" t="s">
        <v>1226</v>
      </c>
      <c r="AD890">
        <v>46</v>
      </c>
      <c r="AE890" t="s">
        <v>1196</v>
      </c>
      <c r="AN890">
        <v>18</v>
      </c>
      <c r="AO890">
        <v>147</v>
      </c>
      <c r="AP890">
        <v>3842</v>
      </c>
      <c r="AQ890" t="s">
        <v>3286</v>
      </c>
    </row>
    <row r="891" spans="5:43" x14ac:dyDescent="0.25">
      <c r="E891" s="6" t="s">
        <v>862</v>
      </c>
      <c r="F891" s="6">
        <v>602</v>
      </c>
      <c r="G891" s="6">
        <v>602320</v>
      </c>
      <c r="H891" s="7" t="s">
        <v>880</v>
      </c>
      <c r="I891" s="6" t="s">
        <v>862</v>
      </c>
      <c r="O891" s="6">
        <v>30</v>
      </c>
      <c r="P891" s="13" t="str">
        <f t="shared" si="13"/>
        <v>ENTRE.RIOS</v>
      </c>
      <c r="Q891" s="6">
        <v>2085</v>
      </c>
      <c r="R891" s="13" t="s">
        <v>6189</v>
      </c>
      <c r="Y891" t="str">
        <f>Tabla4[[#This Row],[Muni_Desc]]&amp;Tabla4[[#This Row],[Columna1]]</f>
        <v>INDEPENDENCIALA RIOJA</v>
      </c>
      <c r="Z891">
        <v>1059</v>
      </c>
      <c r="AA891" t="s">
        <v>6522</v>
      </c>
      <c r="AB891">
        <v>8</v>
      </c>
      <c r="AC891" t="s">
        <v>1226</v>
      </c>
      <c r="AD891">
        <v>46</v>
      </c>
      <c r="AE891" t="s">
        <v>1196</v>
      </c>
      <c r="AN891">
        <v>18</v>
      </c>
      <c r="AO891">
        <v>70</v>
      </c>
      <c r="AP891">
        <v>3762</v>
      </c>
      <c r="AQ891" t="s">
        <v>3264</v>
      </c>
    </row>
    <row r="892" spans="5:43" x14ac:dyDescent="0.25">
      <c r="E892" s="6" t="s">
        <v>862</v>
      </c>
      <c r="F892" s="6">
        <v>602</v>
      </c>
      <c r="G892" s="6">
        <v>602900</v>
      </c>
      <c r="H892" s="7" t="s">
        <v>881</v>
      </c>
      <c r="I892" s="6" t="s">
        <v>862</v>
      </c>
      <c r="O892" s="6">
        <v>30</v>
      </c>
      <c r="P892" s="13" t="str">
        <f t="shared" si="13"/>
        <v>ENTRE.RIOS</v>
      </c>
      <c r="Q892" s="6">
        <v>2086</v>
      </c>
      <c r="R892" s="13" t="s">
        <v>6190</v>
      </c>
      <c r="Y892" t="str">
        <f>Tabla4[[#This Row],[Muni_Desc]]&amp;Tabla4[[#This Row],[Columna1]]</f>
        <v>LA RIOJALA RIOJA</v>
      </c>
      <c r="Z892">
        <v>1047</v>
      </c>
      <c r="AA892" t="s">
        <v>1196</v>
      </c>
      <c r="AB892">
        <v>8</v>
      </c>
      <c r="AC892" t="s">
        <v>1226</v>
      </c>
      <c r="AD892">
        <v>46</v>
      </c>
      <c r="AE892" t="s">
        <v>1196</v>
      </c>
      <c r="AN892">
        <v>14</v>
      </c>
      <c r="AO892">
        <v>21</v>
      </c>
      <c r="AP892">
        <v>2866</v>
      </c>
      <c r="AQ892" t="s">
        <v>2778</v>
      </c>
    </row>
    <row r="893" spans="5:43" x14ac:dyDescent="0.25">
      <c r="E893" s="6" t="s">
        <v>862</v>
      </c>
      <c r="F893" s="6">
        <v>611</v>
      </c>
      <c r="G893" s="6">
        <v>611</v>
      </c>
      <c r="H893" s="7" t="s">
        <v>882</v>
      </c>
      <c r="I893" s="6" t="s">
        <v>862</v>
      </c>
      <c r="O893" s="6">
        <v>30</v>
      </c>
      <c r="P893" s="13" t="str">
        <f t="shared" si="13"/>
        <v>ENTRE.RIOS</v>
      </c>
      <c r="Q893" s="6">
        <v>2087</v>
      </c>
      <c r="R893" s="13" t="s">
        <v>6191</v>
      </c>
      <c r="Y893" t="str">
        <f>Tabla4[[#This Row],[Muni_Desc]]&amp;Tabla4[[#This Row],[Columna1]]</f>
        <v>MALANZANLA RIOJA</v>
      </c>
      <c r="Z893">
        <v>2239</v>
      </c>
      <c r="AA893" t="s">
        <v>6530</v>
      </c>
      <c r="AB893">
        <v>8</v>
      </c>
      <c r="AC893" t="s">
        <v>1226</v>
      </c>
      <c r="AD893">
        <v>46</v>
      </c>
      <c r="AE893" t="s">
        <v>1196</v>
      </c>
      <c r="AN893">
        <v>6</v>
      </c>
      <c r="AO893">
        <v>399</v>
      </c>
      <c r="AP893">
        <v>9855</v>
      </c>
      <c r="AQ893" t="s">
        <v>2073</v>
      </c>
    </row>
    <row r="894" spans="5:43" x14ac:dyDescent="0.25">
      <c r="E894" s="6" t="s">
        <v>862</v>
      </c>
      <c r="F894" s="6">
        <v>611</v>
      </c>
      <c r="G894" s="6">
        <v>611010</v>
      </c>
      <c r="H894" s="7" t="s">
        <v>883</v>
      </c>
      <c r="I894" s="6" t="s">
        <v>862</v>
      </c>
      <c r="O894" s="6">
        <v>30</v>
      </c>
      <c r="P894" s="13" t="str">
        <f t="shared" si="13"/>
        <v>ENTRE.RIOS</v>
      </c>
      <c r="Q894" s="6">
        <v>2027</v>
      </c>
      <c r="R894" s="13" t="s">
        <v>6145</v>
      </c>
      <c r="Y894" t="str">
        <f>Tabla4[[#This Row],[Muni_Desc]]&amp;Tabla4[[#This Row],[Columna1]]</f>
        <v>MILAGROLA RIOJA</v>
      </c>
      <c r="Z894">
        <v>2247</v>
      </c>
      <c r="AA894" t="s">
        <v>6531</v>
      </c>
      <c r="AB894">
        <v>8</v>
      </c>
      <c r="AC894" t="s">
        <v>1226</v>
      </c>
      <c r="AD894">
        <v>46</v>
      </c>
      <c r="AE894" t="s">
        <v>1196</v>
      </c>
      <c r="AN894">
        <v>46</v>
      </c>
      <c r="AO894">
        <v>35</v>
      </c>
      <c r="AP894">
        <v>5546</v>
      </c>
      <c r="AQ894" t="s">
        <v>3875</v>
      </c>
    </row>
    <row r="895" spans="5:43" x14ac:dyDescent="0.25">
      <c r="E895" s="6" t="s">
        <v>862</v>
      </c>
      <c r="F895" s="6">
        <v>611</v>
      </c>
      <c r="G895" s="6">
        <v>611090</v>
      </c>
      <c r="H895" s="7" t="s">
        <v>884</v>
      </c>
      <c r="I895" s="6" t="s">
        <v>862</v>
      </c>
      <c r="O895" s="6">
        <v>30</v>
      </c>
      <c r="P895" s="13" t="str">
        <f t="shared" si="13"/>
        <v>ENTRE.RIOS</v>
      </c>
      <c r="Q895" s="6">
        <v>2088</v>
      </c>
      <c r="R895" s="13" t="s">
        <v>6192</v>
      </c>
      <c r="Y895" t="str">
        <f>Tabla4[[#This Row],[Muni_Desc]]&amp;Tabla4[[#This Row],[Columna1]]</f>
        <v>OLTALA RIOJA</v>
      </c>
      <c r="Z895">
        <v>2266</v>
      </c>
      <c r="AA895" t="s">
        <v>6532</v>
      </c>
      <c r="AB895">
        <v>8</v>
      </c>
      <c r="AC895" t="s">
        <v>1226</v>
      </c>
      <c r="AD895">
        <v>46</v>
      </c>
      <c r="AE895" t="s">
        <v>1196</v>
      </c>
      <c r="AN895">
        <v>82</v>
      </c>
      <c r="AO895">
        <v>21</v>
      </c>
      <c r="AP895">
        <v>8439</v>
      </c>
      <c r="AQ895" t="s">
        <v>4685</v>
      </c>
    </row>
    <row r="896" spans="5:43" x14ac:dyDescent="0.25">
      <c r="E896" s="6" t="s">
        <v>862</v>
      </c>
      <c r="F896" s="6">
        <v>612</v>
      </c>
      <c r="G896" s="6">
        <v>612</v>
      </c>
      <c r="H896" s="7" t="s">
        <v>885</v>
      </c>
      <c r="I896" s="6" t="s">
        <v>862</v>
      </c>
      <c r="O896" s="6">
        <v>30</v>
      </c>
      <c r="P896" s="13" t="str">
        <f t="shared" si="13"/>
        <v>ENTRE.RIOS</v>
      </c>
      <c r="Q896" s="6">
        <v>2090</v>
      </c>
      <c r="R896" s="13" t="s">
        <v>6193</v>
      </c>
      <c r="Y896" t="str">
        <f>Tabla4[[#This Row],[Muni_Desc]]&amp;Tabla4[[#This Row],[Columna1]]</f>
        <v>PATQUIALA RIOJA</v>
      </c>
      <c r="Z896">
        <v>2276</v>
      </c>
      <c r="AA896" t="s">
        <v>6533</v>
      </c>
      <c r="AB896">
        <v>8</v>
      </c>
      <c r="AC896" t="s">
        <v>1226</v>
      </c>
      <c r="AD896">
        <v>46</v>
      </c>
      <c r="AE896" t="s">
        <v>1196</v>
      </c>
      <c r="AN896">
        <v>86</v>
      </c>
      <c r="AO896">
        <v>91</v>
      </c>
      <c r="AP896">
        <v>9250</v>
      </c>
      <c r="AQ896" t="s">
        <v>5111</v>
      </c>
    </row>
    <row r="897" spans="5:43" x14ac:dyDescent="0.25">
      <c r="E897" s="6" t="s">
        <v>862</v>
      </c>
      <c r="F897" s="6">
        <v>612</v>
      </c>
      <c r="G897" s="6">
        <v>612000</v>
      </c>
      <c r="H897" s="7" t="s">
        <v>885</v>
      </c>
      <c r="I897" s="6" t="s">
        <v>862</v>
      </c>
      <c r="O897" s="6">
        <v>30</v>
      </c>
      <c r="P897" s="13" t="str">
        <f t="shared" si="13"/>
        <v>ENTRE.RIOS</v>
      </c>
      <c r="Q897" s="6">
        <v>2091</v>
      </c>
      <c r="R897" s="13" t="s">
        <v>6194</v>
      </c>
      <c r="Y897" t="str">
        <f>Tabla4[[#This Row],[Muni_Desc]]&amp;Tabla4[[#This Row],[Columna1]]</f>
        <v>ROSARIO VERA PEÑALOZALA RIOJA</v>
      </c>
      <c r="Z897">
        <v>1060</v>
      </c>
      <c r="AA897" t="s">
        <v>6523</v>
      </c>
      <c r="AB897">
        <v>8</v>
      </c>
      <c r="AC897" t="s">
        <v>1226</v>
      </c>
      <c r="AD897">
        <v>46</v>
      </c>
      <c r="AE897" t="s">
        <v>1196</v>
      </c>
      <c r="AN897">
        <v>10</v>
      </c>
      <c r="AO897">
        <v>42</v>
      </c>
      <c r="AP897">
        <v>2570</v>
      </c>
      <c r="AQ897" t="s">
        <v>2621</v>
      </c>
    </row>
    <row r="898" spans="5:43" ht="22.5" x14ac:dyDescent="0.25">
      <c r="E898" s="6" t="s">
        <v>862</v>
      </c>
      <c r="F898" s="6">
        <v>613</v>
      </c>
      <c r="G898" s="6">
        <v>613</v>
      </c>
      <c r="H898" s="7" t="s">
        <v>886</v>
      </c>
      <c r="I898" s="6" t="s">
        <v>862</v>
      </c>
      <c r="O898" s="6">
        <v>30</v>
      </c>
      <c r="P898" s="13" t="str">
        <f t="shared" si="13"/>
        <v>ENTRE.RIOS</v>
      </c>
      <c r="Q898" s="6">
        <v>811</v>
      </c>
      <c r="R898" s="13" t="s">
        <v>6087</v>
      </c>
      <c r="Y898" t="str">
        <f>Tabla4[[#This Row],[Muni_Desc]]&amp;Tabla4[[#This Row],[Columna1]]</f>
        <v>SALICASLA RIOJA</v>
      </c>
      <c r="Z898">
        <v>2313</v>
      </c>
      <c r="AA898" t="s">
        <v>6534</v>
      </c>
      <c r="AB898">
        <v>8</v>
      </c>
      <c r="AC898" t="s">
        <v>1226</v>
      </c>
      <c r="AD898">
        <v>46</v>
      </c>
      <c r="AE898" t="s">
        <v>1196</v>
      </c>
      <c r="AN898">
        <v>82</v>
      </c>
      <c r="AO898">
        <v>112</v>
      </c>
      <c r="AP898">
        <v>8743</v>
      </c>
      <c r="AQ898" t="s">
        <v>4959</v>
      </c>
    </row>
    <row r="899" spans="5:43" ht="22.5" x14ac:dyDescent="0.25">
      <c r="E899" s="6" t="s">
        <v>862</v>
      </c>
      <c r="F899" s="6">
        <v>613</v>
      </c>
      <c r="G899" s="6">
        <v>613000</v>
      </c>
      <c r="H899" s="7" t="s">
        <v>886</v>
      </c>
      <c r="I899" s="6" t="s">
        <v>862</v>
      </c>
      <c r="O899" s="6">
        <v>30</v>
      </c>
      <c r="P899" s="13" t="str">
        <f t="shared" si="13"/>
        <v>ENTRE.RIOS</v>
      </c>
      <c r="Q899" s="6">
        <v>812</v>
      </c>
      <c r="R899" s="13" t="s">
        <v>6088</v>
      </c>
      <c r="Y899" t="str">
        <f>Tabla4[[#This Row],[Muni_Desc]]&amp;Tabla4[[#This Row],[Columna1]]</f>
        <v>SAN BLAS DE LOS SAUCESLA RIOJA</v>
      </c>
      <c r="Z899">
        <v>1061</v>
      </c>
      <c r="AA899" t="s">
        <v>6524</v>
      </c>
      <c r="AB899">
        <v>8</v>
      </c>
      <c r="AC899" t="s">
        <v>1226</v>
      </c>
      <c r="AD899">
        <v>46</v>
      </c>
      <c r="AE899" t="s">
        <v>1196</v>
      </c>
      <c r="AN899">
        <v>86</v>
      </c>
      <c r="AO899">
        <v>28</v>
      </c>
      <c r="AP899">
        <v>9129</v>
      </c>
      <c r="AQ899" t="s">
        <v>5038</v>
      </c>
    </row>
    <row r="900" spans="5:43" x14ac:dyDescent="0.25">
      <c r="E900" s="6" t="s">
        <v>862</v>
      </c>
      <c r="F900" s="6">
        <v>614</v>
      </c>
      <c r="G900" s="6">
        <v>614</v>
      </c>
      <c r="H900" s="7" t="s">
        <v>887</v>
      </c>
      <c r="I900" s="6" t="s">
        <v>862</v>
      </c>
      <c r="O900" s="6">
        <v>30</v>
      </c>
      <c r="P900" s="13" t="str">
        <f t="shared" si="13"/>
        <v>ENTRE.RIOS</v>
      </c>
      <c r="Q900" s="6">
        <v>813</v>
      </c>
      <c r="R900" s="13" t="s">
        <v>6089</v>
      </c>
      <c r="Y900" t="str">
        <f>Tabla4[[#This Row],[Muni_Desc]]&amp;Tabla4[[#This Row],[Columna1]]</f>
        <v>SANAGASTALA RIOJA</v>
      </c>
      <c r="Z900">
        <v>1062</v>
      </c>
      <c r="AA900" t="s">
        <v>6525</v>
      </c>
      <c r="AB900">
        <v>8</v>
      </c>
      <c r="AC900" t="s">
        <v>1226</v>
      </c>
      <c r="AD900">
        <v>46</v>
      </c>
      <c r="AE900" t="s">
        <v>1196</v>
      </c>
      <c r="AN900">
        <v>82</v>
      </c>
      <c r="AO900">
        <v>98</v>
      </c>
      <c r="AP900">
        <v>8708</v>
      </c>
      <c r="AQ900" t="s">
        <v>4932</v>
      </c>
    </row>
    <row r="901" spans="5:43" x14ac:dyDescent="0.25">
      <c r="E901" s="6" t="s">
        <v>862</v>
      </c>
      <c r="F901" s="6">
        <v>614</v>
      </c>
      <c r="G901" s="6">
        <v>614010</v>
      </c>
      <c r="H901" s="7" t="s">
        <v>888</v>
      </c>
      <c r="I901" s="6" t="s">
        <v>862</v>
      </c>
      <c r="O901" s="6">
        <v>30</v>
      </c>
      <c r="P901" s="13" t="str">
        <f t="shared" ref="P901:P964" si="14">VLOOKUP(O901,$J$4:$L$29,3,FALSE)</f>
        <v>ENTRE.RIOS</v>
      </c>
      <c r="Q901" s="6">
        <v>2095</v>
      </c>
      <c r="R901" s="13" t="s">
        <v>6195</v>
      </c>
      <c r="Y901" t="str">
        <f>Tabla4[[#This Row],[Muni_Desc]]&amp;Tabla4[[#This Row],[Columna1]]</f>
        <v>TAMALA RIOJA</v>
      </c>
      <c r="Z901">
        <v>2350</v>
      </c>
      <c r="AA901" t="s">
        <v>6535</v>
      </c>
      <c r="AB901">
        <v>8</v>
      </c>
      <c r="AC901" t="s">
        <v>1226</v>
      </c>
      <c r="AD901">
        <v>46</v>
      </c>
      <c r="AE901" t="s">
        <v>1196</v>
      </c>
      <c r="AN901">
        <v>86</v>
      </c>
      <c r="AO901">
        <v>161</v>
      </c>
      <c r="AP901">
        <v>9358</v>
      </c>
      <c r="AQ901" t="s">
        <v>5167</v>
      </c>
    </row>
    <row r="902" spans="5:43" x14ac:dyDescent="0.25">
      <c r="E902" s="6" t="s">
        <v>862</v>
      </c>
      <c r="F902" s="6">
        <v>614</v>
      </c>
      <c r="G902" s="6">
        <v>614090</v>
      </c>
      <c r="H902" s="7" t="s">
        <v>889</v>
      </c>
      <c r="I902" s="6" t="s">
        <v>862</v>
      </c>
      <c r="O902" s="6">
        <v>30</v>
      </c>
      <c r="P902" s="13" t="str">
        <f t="shared" si="14"/>
        <v>ENTRE.RIOS</v>
      </c>
      <c r="Q902" s="6">
        <v>2096</v>
      </c>
      <c r="R902" s="13" t="s">
        <v>6196</v>
      </c>
      <c r="Y902" t="str">
        <f>Tabla4[[#This Row],[Muni_Desc]]&amp;Tabla4[[#This Row],[Columna1]]</f>
        <v>ULAPESLA RIOJA</v>
      </c>
      <c r="Z902">
        <v>2354</v>
      </c>
      <c r="AA902" t="s">
        <v>6536</v>
      </c>
      <c r="AB902">
        <v>8</v>
      </c>
      <c r="AC902" t="s">
        <v>1226</v>
      </c>
      <c r="AD902">
        <v>46</v>
      </c>
      <c r="AE902" t="s">
        <v>1196</v>
      </c>
      <c r="AN902">
        <v>30</v>
      </c>
      <c r="AO902">
        <v>98</v>
      </c>
      <c r="AP902">
        <v>4680</v>
      </c>
      <c r="AQ902" t="s">
        <v>3604</v>
      </c>
    </row>
    <row r="903" spans="5:43" x14ac:dyDescent="0.25">
      <c r="E903" s="6" t="s">
        <v>862</v>
      </c>
      <c r="F903" s="6">
        <v>619</v>
      </c>
      <c r="G903" s="6">
        <v>619</v>
      </c>
      <c r="H903" s="7" t="s">
        <v>890</v>
      </c>
      <c r="I903" s="6" t="s">
        <v>862</v>
      </c>
      <c r="O903" s="6">
        <v>30</v>
      </c>
      <c r="P903" s="13" t="str">
        <f t="shared" si="14"/>
        <v>ENTRE.RIOS</v>
      </c>
      <c r="Q903" s="6">
        <v>2097</v>
      </c>
      <c r="R903" s="13" t="s">
        <v>6197</v>
      </c>
      <c r="Y903" t="str">
        <f>Tabla4[[#This Row],[Muni_Desc]]&amp;Tabla4[[#This Row],[Columna1]]</f>
        <v>VILLA CASTELLILA RIOJA</v>
      </c>
      <c r="Z903">
        <v>2358</v>
      </c>
      <c r="AA903" t="s">
        <v>6537</v>
      </c>
      <c r="AB903">
        <v>8</v>
      </c>
      <c r="AC903" t="s">
        <v>1226</v>
      </c>
      <c r="AD903">
        <v>46</v>
      </c>
      <c r="AE903" t="s">
        <v>1196</v>
      </c>
      <c r="AN903">
        <v>22</v>
      </c>
      <c r="AO903">
        <v>154</v>
      </c>
      <c r="AP903">
        <v>4169</v>
      </c>
      <c r="AQ903" t="s">
        <v>3380</v>
      </c>
    </row>
    <row r="904" spans="5:43" x14ac:dyDescent="0.25">
      <c r="E904" s="6" t="s">
        <v>862</v>
      </c>
      <c r="F904" s="6">
        <v>619</v>
      </c>
      <c r="G904" s="6">
        <v>619000</v>
      </c>
      <c r="H904" s="7" t="s">
        <v>891</v>
      </c>
      <c r="I904" s="6" t="s">
        <v>862</v>
      </c>
      <c r="O904" s="6">
        <v>30</v>
      </c>
      <c r="P904" s="13" t="str">
        <f t="shared" si="14"/>
        <v>ENTRE.RIOS</v>
      </c>
      <c r="Q904" s="6">
        <v>2098</v>
      </c>
      <c r="R904" s="13" t="s">
        <v>6198</v>
      </c>
      <c r="Y904" t="str">
        <f>Tabla4[[#This Row],[Muni_Desc]]&amp;Tabla4[[#This Row],[Columna1]]</f>
        <v>VILLA UNIONLA RIOJA</v>
      </c>
      <c r="Z904">
        <v>2368</v>
      </c>
      <c r="AA904" t="s">
        <v>6538</v>
      </c>
      <c r="AB904">
        <v>8</v>
      </c>
      <c r="AC904" t="s">
        <v>1226</v>
      </c>
      <c r="AD904">
        <v>46</v>
      </c>
      <c r="AE904" t="s">
        <v>1196</v>
      </c>
      <c r="AN904">
        <v>82</v>
      </c>
      <c r="AO904">
        <v>49</v>
      </c>
      <c r="AP904">
        <v>8555</v>
      </c>
      <c r="AQ904" t="s">
        <v>4780</v>
      </c>
    </row>
    <row r="905" spans="5:43" x14ac:dyDescent="0.25">
      <c r="E905" s="6" t="s">
        <v>862</v>
      </c>
      <c r="F905" s="6">
        <v>620</v>
      </c>
      <c r="G905" s="6">
        <v>620</v>
      </c>
      <c r="H905" s="7" t="s">
        <v>892</v>
      </c>
      <c r="I905" s="6" t="s">
        <v>862</v>
      </c>
      <c r="O905" s="6">
        <v>30</v>
      </c>
      <c r="P905" s="13" t="str">
        <f t="shared" si="14"/>
        <v>ENTRE.RIOS</v>
      </c>
      <c r="Q905" s="6">
        <v>814</v>
      </c>
      <c r="R905" s="13" t="s">
        <v>6090</v>
      </c>
      <c r="Y905" t="str">
        <f>Tabla4[[#This Row],[Muni_Desc]]&amp;Tabla4[[#This Row],[Columna1]]</f>
        <v>VINCHINALA RIOJA</v>
      </c>
      <c r="Z905">
        <v>1063</v>
      </c>
      <c r="AA905" t="s">
        <v>6526</v>
      </c>
      <c r="AB905">
        <v>8</v>
      </c>
      <c r="AC905" t="s">
        <v>1226</v>
      </c>
      <c r="AD905">
        <v>46</v>
      </c>
      <c r="AE905" t="s">
        <v>1196</v>
      </c>
      <c r="AN905">
        <v>30</v>
      </c>
      <c r="AO905">
        <v>21</v>
      </c>
      <c r="AP905">
        <v>4543</v>
      </c>
      <c r="AQ905" t="s">
        <v>3507</v>
      </c>
    </row>
    <row r="906" spans="5:43" ht="22.5" x14ac:dyDescent="0.25">
      <c r="E906" s="6" t="s">
        <v>862</v>
      </c>
      <c r="F906" s="6">
        <v>620</v>
      </c>
      <c r="G906" s="6">
        <v>620100</v>
      </c>
      <c r="H906" s="7" t="s">
        <v>893</v>
      </c>
      <c r="I906" s="6" t="s">
        <v>862</v>
      </c>
      <c r="O906" s="6">
        <v>30</v>
      </c>
      <c r="P906" s="13" t="str">
        <f t="shared" si="14"/>
        <v>ENTRE.RIOS</v>
      </c>
      <c r="Q906" s="6">
        <v>2104</v>
      </c>
      <c r="R906" s="13" t="s">
        <v>6201</v>
      </c>
      <c r="Y906" t="str">
        <f>Tabla4[[#This Row],[Muni_Desc]]&amp;Tabla4[[#This Row],[Columna1]]</f>
        <v>Ciudad de MendozaMENDOZA</v>
      </c>
      <c r="Z906">
        <v>1064</v>
      </c>
      <c r="AA906" t="s">
        <v>6539</v>
      </c>
      <c r="AB906">
        <v>9</v>
      </c>
      <c r="AC906" t="s">
        <v>1227</v>
      </c>
      <c r="AD906">
        <v>50</v>
      </c>
      <c r="AE906" t="s">
        <v>1197</v>
      </c>
      <c r="AN906">
        <v>70</v>
      </c>
      <c r="AO906">
        <v>63</v>
      </c>
      <c r="AP906">
        <v>7673</v>
      </c>
      <c r="AQ906" t="s">
        <v>4509</v>
      </c>
    </row>
    <row r="907" spans="5:43" x14ac:dyDescent="0.25">
      <c r="E907" s="6" t="s">
        <v>862</v>
      </c>
      <c r="F907" s="6">
        <v>620</v>
      </c>
      <c r="G907" s="6">
        <v>620200</v>
      </c>
      <c r="H907" s="7" t="s">
        <v>894</v>
      </c>
      <c r="I907" s="6" t="s">
        <v>862</v>
      </c>
      <c r="O907" s="6">
        <v>30</v>
      </c>
      <c r="P907" s="13" t="str">
        <f t="shared" si="14"/>
        <v>ENTRE.RIOS</v>
      </c>
      <c r="Q907" s="6">
        <v>2103</v>
      </c>
      <c r="R907" s="13" t="s">
        <v>6200</v>
      </c>
      <c r="Y907" t="str">
        <f>Tabla4[[#This Row],[Muni_Desc]]&amp;Tabla4[[#This Row],[Columna1]]</f>
        <v>GENERAL ALVEARMENDOZA</v>
      </c>
      <c r="Z907">
        <v>1065</v>
      </c>
      <c r="AA907" t="s">
        <v>5322</v>
      </c>
      <c r="AB907">
        <v>9</v>
      </c>
      <c r="AC907" t="s">
        <v>1227</v>
      </c>
      <c r="AD907">
        <v>50</v>
      </c>
      <c r="AE907" t="s">
        <v>1197</v>
      </c>
      <c r="AN907">
        <v>70</v>
      </c>
      <c r="AO907">
        <v>105</v>
      </c>
      <c r="AP907">
        <v>7719</v>
      </c>
      <c r="AQ907" t="s">
        <v>4540</v>
      </c>
    </row>
    <row r="908" spans="5:43" x14ac:dyDescent="0.25">
      <c r="E908" s="6" t="s">
        <v>862</v>
      </c>
      <c r="F908" s="6">
        <v>620</v>
      </c>
      <c r="G908" s="6">
        <v>620300</v>
      </c>
      <c r="H908" s="7" t="s">
        <v>895</v>
      </c>
      <c r="I908" s="6" t="s">
        <v>862</v>
      </c>
      <c r="O908" s="6">
        <v>30</v>
      </c>
      <c r="P908" s="13" t="str">
        <f t="shared" si="14"/>
        <v>ENTRE.RIOS</v>
      </c>
      <c r="Q908" s="6">
        <v>2102</v>
      </c>
      <c r="R908" s="13" t="s">
        <v>6199</v>
      </c>
      <c r="Y908" t="str">
        <f>Tabla4[[#This Row],[Muni_Desc]]&amp;Tabla4[[#This Row],[Columna1]]</f>
        <v>GODOY CRUZMENDOZA</v>
      </c>
      <c r="Z908">
        <v>1066</v>
      </c>
      <c r="AA908" t="s">
        <v>6540</v>
      </c>
      <c r="AB908">
        <v>9</v>
      </c>
      <c r="AC908" t="s">
        <v>1227</v>
      </c>
      <c r="AD908">
        <v>50</v>
      </c>
      <c r="AE908" t="s">
        <v>1197</v>
      </c>
      <c r="AN908">
        <v>30</v>
      </c>
      <c r="AO908">
        <v>28</v>
      </c>
      <c r="AP908">
        <v>4558</v>
      </c>
      <c r="AQ908" t="s">
        <v>3519</v>
      </c>
    </row>
    <row r="909" spans="5:43" x14ac:dyDescent="0.25">
      <c r="E909" s="6" t="s">
        <v>862</v>
      </c>
      <c r="F909" s="6">
        <v>620</v>
      </c>
      <c r="G909" s="6">
        <v>620900</v>
      </c>
      <c r="H909" s="7" t="s">
        <v>896</v>
      </c>
      <c r="I909" s="6" t="s">
        <v>862</v>
      </c>
      <c r="O909" s="6">
        <v>30</v>
      </c>
      <c r="P909" s="13" t="str">
        <f t="shared" si="14"/>
        <v>ENTRE.RIOS</v>
      </c>
      <c r="Q909" s="6">
        <v>2106</v>
      </c>
      <c r="R909" s="13" t="s">
        <v>6202</v>
      </c>
      <c r="Y909" t="str">
        <f>Tabla4[[#This Row],[Muni_Desc]]&amp;Tabla4[[#This Row],[Columna1]]</f>
        <v>GUAYMALLENMENDOZA</v>
      </c>
      <c r="Z909">
        <v>1067</v>
      </c>
      <c r="AA909" t="s">
        <v>6541</v>
      </c>
      <c r="AB909">
        <v>9</v>
      </c>
      <c r="AC909" t="s">
        <v>1227</v>
      </c>
      <c r="AD909">
        <v>50</v>
      </c>
      <c r="AE909" t="s">
        <v>1197</v>
      </c>
      <c r="AN909">
        <v>82</v>
      </c>
      <c r="AO909">
        <v>21</v>
      </c>
      <c r="AP909">
        <v>8466</v>
      </c>
      <c r="AQ909" t="s">
        <v>4710</v>
      </c>
    </row>
    <row r="910" spans="5:43" x14ac:dyDescent="0.25">
      <c r="E910" s="6" t="s">
        <v>862</v>
      </c>
      <c r="F910" s="6">
        <v>631</v>
      </c>
      <c r="G910" s="6">
        <v>631</v>
      </c>
      <c r="H910" s="7" t="s">
        <v>897</v>
      </c>
      <c r="I910" s="6" t="s">
        <v>862</v>
      </c>
      <c r="O910" s="6">
        <v>30</v>
      </c>
      <c r="P910" s="13" t="str">
        <f t="shared" si="14"/>
        <v>ENTRE.RIOS</v>
      </c>
      <c r="Q910" s="6">
        <v>2107</v>
      </c>
      <c r="R910" s="13" t="s">
        <v>6203</v>
      </c>
      <c r="Y910" t="str">
        <f>Tabla4[[#This Row],[Muni_Desc]]&amp;Tabla4[[#This Row],[Columna1]]</f>
        <v>JUNINMENDOZA</v>
      </c>
      <c r="Z910">
        <v>1068</v>
      </c>
      <c r="AA910" t="s">
        <v>5343</v>
      </c>
      <c r="AB910">
        <v>9</v>
      </c>
      <c r="AC910" t="s">
        <v>1227</v>
      </c>
      <c r="AD910">
        <v>50</v>
      </c>
      <c r="AE910" t="s">
        <v>1197</v>
      </c>
      <c r="AN910">
        <v>70</v>
      </c>
      <c r="AO910">
        <v>98</v>
      </c>
      <c r="AP910">
        <v>7711</v>
      </c>
      <c r="AQ910" t="s">
        <v>4536</v>
      </c>
    </row>
    <row r="911" spans="5:43" x14ac:dyDescent="0.25">
      <c r="E911" s="6" t="s">
        <v>862</v>
      </c>
      <c r="F911" s="6">
        <v>631</v>
      </c>
      <c r="G911" s="6">
        <v>631110</v>
      </c>
      <c r="H911" s="7" t="s">
        <v>898</v>
      </c>
      <c r="I911" s="6" t="s">
        <v>862</v>
      </c>
      <c r="O911" s="6">
        <v>30</v>
      </c>
      <c r="P911" s="13" t="str">
        <f t="shared" si="14"/>
        <v>ENTRE.RIOS</v>
      </c>
      <c r="Q911" s="6">
        <v>2113</v>
      </c>
      <c r="R911" s="13" t="s">
        <v>6206</v>
      </c>
      <c r="Y911" t="str">
        <f>Tabla4[[#This Row],[Muni_Desc]]&amp;Tabla4[[#This Row],[Columna1]]</f>
        <v>LA PAZMENDOZA</v>
      </c>
      <c r="Z911">
        <v>1069</v>
      </c>
      <c r="AA911" t="s">
        <v>5627</v>
      </c>
      <c r="AB911">
        <v>9</v>
      </c>
      <c r="AC911" t="s">
        <v>1227</v>
      </c>
      <c r="AD911">
        <v>50</v>
      </c>
      <c r="AE911" t="s">
        <v>1197</v>
      </c>
      <c r="AN911">
        <v>30</v>
      </c>
      <c r="AO911">
        <v>7</v>
      </c>
      <c r="AP911">
        <v>4506</v>
      </c>
      <c r="AQ911" t="s">
        <v>3473</v>
      </c>
    </row>
    <row r="912" spans="5:43" x14ac:dyDescent="0.25">
      <c r="E912" s="6" t="s">
        <v>862</v>
      </c>
      <c r="F912" s="6">
        <v>631</v>
      </c>
      <c r="G912" s="6">
        <v>631120</v>
      </c>
      <c r="H912" s="7" t="s">
        <v>899</v>
      </c>
      <c r="I912" s="6" t="s">
        <v>862</v>
      </c>
      <c r="O912" s="6">
        <v>30</v>
      </c>
      <c r="P912" s="13" t="str">
        <f t="shared" si="14"/>
        <v>ENTRE.RIOS</v>
      </c>
      <c r="Q912" s="6">
        <v>815</v>
      </c>
      <c r="R912" s="13" t="s">
        <v>6091</v>
      </c>
      <c r="Y912" t="str">
        <f>Tabla4[[#This Row],[Muni_Desc]]&amp;Tabla4[[#This Row],[Columna1]]</f>
        <v>LAS HERASMENDOZA</v>
      </c>
      <c r="Z912">
        <v>1070</v>
      </c>
      <c r="AA912" t="s">
        <v>6542</v>
      </c>
      <c r="AB912">
        <v>9</v>
      </c>
      <c r="AC912" t="s">
        <v>1227</v>
      </c>
      <c r="AD912">
        <v>50</v>
      </c>
      <c r="AE912" t="s">
        <v>1197</v>
      </c>
      <c r="AN912">
        <v>6</v>
      </c>
      <c r="AO912">
        <v>602</v>
      </c>
      <c r="AP912">
        <v>1505</v>
      </c>
      <c r="AQ912" t="s">
        <v>2291</v>
      </c>
    </row>
    <row r="913" spans="5:43" x14ac:dyDescent="0.25">
      <c r="E913" s="6" t="s">
        <v>862</v>
      </c>
      <c r="F913" s="6">
        <v>631</v>
      </c>
      <c r="G913" s="6">
        <v>631190</v>
      </c>
      <c r="H913" s="7" t="s">
        <v>900</v>
      </c>
      <c r="I913" s="6" t="s">
        <v>862</v>
      </c>
      <c r="O913" s="6">
        <v>30</v>
      </c>
      <c r="P913" s="13" t="str">
        <f t="shared" si="14"/>
        <v>ENTRE.RIOS</v>
      </c>
      <c r="Q913" s="6">
        <v>2115</v>
      </c>
      <c r="R913" s="13" t="s">
        <v>6208</v>
      </c>
      <c r="Y913" t="str">
        <f>Tabla4[[#This Row],[Muni_Desc]]&amp;Tabla4[[#This Row],[Columna1]]</f>
        <v>LAVALLEMENDOZA</v>
      </c>
      <c r="Z913">
        <v>1071</v>
      </c>
      <c r="AA913" t="s">
        <v>5921</v>
      </c>
      <c r="AB913">
        <v>9</v>
      </c>
      <c r="AC913" t="s">
        <v>1227</v>
      </c>
      <c r="AD913">
        <v>50</v>
      </c>
      <c r="AE913" t="s">
        <v>1197</v>
      </c>
      <c r="AN913">
        <v>30</v>
      </c>
      <c r="AO913">
        <v>7</v>
      </c>
      <c r="AP913">
        <v>4507</v>
      </c>
      <c r="AQ913" t="s">
        <v>3474</v>
      </c>
    </row>
    <row r="914" spans="5:43" x14ac:dyDescent="0.25">
      <c r="E914" s="6" t="s">
        <v>862</v>
      </c>
      <c r="F914" s="6">
        <v>631</v>
      </c>
      <c r="G914" s="6">
        <v>631200</v>
      </c>
      <c r="H914" s="7" t="s">
        <v>901</v>
      </c>
      <c r="I914" s="6" t="s">
        <v>862</v>
      </c>
      <c r="O914" s="6">
        <v>30</v>
      </c>
      <c r="P914" s="13" t="str">
        <f t="shared" si="14"/>
        <v>ENTRE.RIOS</v>
      </c>
      <c r="Q914" s="6">
        <v>2112</v>
      </c>
      <c r="R914" s="13" t="s">
        <v>6205</v>
      </c>
      <c r="Y914" t="str">
        <f>Tabla4[[#This Row],[Muni_Desc]]&amp;Tabla4[[#This Row],[Columna1]]</f>
        <v>LUJAN DE CUYOMENDOZA</v>
      </c>
      <c r="Z914">
        <v>1072</v>
      </c>
      <c r="AA914" t="s">
        <v>6543</v>
      </c>
      <c r="AB914">
        <v>9</v>
      </c>
      <c r="AC914" t="s">
        <v>1227</v>
      </c>
      <c r="AD914">
        <v>50</v>
      </c>
      <c r="AE914" t="s">
        <v>1197</v>
      </c>
      <c r="AN914">
        <v>62</v>
      </c>
      <c r="AO914">
        <v>56</v>
      </c>
      <c r="AP914">
        <v>7011</v>
      </c>
      <c r="AQ914" t="s">
        <v>4324</v>
      </c>
    </row>
    <row r="915" spans="5:43" x14ac:dyDescent="0.25">
      <c r="E915" s="6" t="s">
        <v>862</v>
      </c>
      <c r="F915" s="6">
        <v>639</v>
      </c>
      <c r="G915" s="6">
        <v>639</v>
      </c>
      <c r="H915" s="7" t="s">
        <v>902</v>
      </c>
      <c r="I915" s="6" t="s">
        <v>862</v>
      </c>
      <c r="O915" s="6">
        <v>30</v>
      </c>
      <c r="P915" s="13" t="str">
        <f t="shared" si="14"/>
        <v>ENTRE.RIOS</v>
      </c>
      <c r="Q915" s="6">
        <v>2116</v>
      </c>
      <c r="R915" s="13" t="s">
        <v>6209</v>
      </c>
      <c r="Y915" t="str">
        <f>Tabla4[[#This Row],[Muni_Desc]]&amp;Tabla4[[#This Row],[Columna1]]</f>
        <v>MAIPUMENDOZA</v>
      </c>
      <c r="Z915">
        <v>1073</v>
      </c>
      <c r="AA915" t="s">
        <v>5357</v>
      </c>
      <c r="AB915">
        <v>9</v>
      </c>
      <c r="AC915" t="s">
        <v>1227</v>
      </c>
      <c r="AD915">
        <v>50</v>
      </c>
      <c r="AE915" t="s">
        <v>1197</v>
      </c>
      <c r="AN915">
        <v>6</v>
      </c>
      <c r="AO915">
        <v>273</v>
      </c>
      <c r="AP915">
        <v>9858</v>
      </c>
      <c r="AQ915" t="s">
        <v>1955</v>
      </c>
    </row>
    <row r="916" spans="5:43" x14ac:dyDescent="0.25">
      <c r="E916" s="6" t="s">
        <v>862</v>
      </c>
      <c r="F916" s="6">
        <v>639</v>
      </c>
      <c r="G916" s="6">
        <v>639100</v>
      </c>
      <c r="H916" s="7" t="s">
        <v>903</v>
      </c>
      <c r="I916" s="6" t="s">
        <v>862</v>
      </c>
      <c r="O916" s="6">
        <v>30</v>
      </c>
      <c r="P916" s="13" t="str">
        <f t="shared" si="14"/>
        <v>ENTRE.RIOS</v>
      </c>
      <c r="Q916" s="6">
        <v>2117</v>
      </c>
      <c r="R916" s="13" t="s">
        <v>6210</v>
      </c>
      <c r="Y916" t="str">
        <f>Tabla4[[#This Row],[Muni_Desc]]&amp;Tabla4[[#This Row],[Columna1]]</f>
        <v>MALARGUEMENDOZA</v>
      </c>
      <c r="Z916">
        <v>1074</v>
      </c>
      <c r="AA916" t="s">
        <v>6544</v>
      </c>
      <c r="AB916">
        <v>9</v>
      </c>
      <c r="AC916" t="s">
        <v>1227</v>
      </c>
      <c r="AD916">
        <v>50</v>
      </c>
      <c r="AE916" t="s">
        <v>1197</v>
      </c>
      <c r="AN916">
        <v>6</v>
      </c>
      <c r="AO916">
        <v>833</v>
      </c>
      <c r="AP916">
        <v>9859</v>
      </c>
      <c r="AQ916" t="s">
        <v>2513</v>
      </c>
    </row>
    <row r="917" spans="5:43" x14ac:dyDescent="0.25">
      <c r="E917" s="6" t="s">
        <v>862</v>
      </c>
      <c r="F917" s="6">
        <v>639</v>
      </c>
      <c r="G917" s="6">
        <v>639900</v>
      </c>
      <c r="H917" s="7" t="s">
        <v>904</v>
      </c>
      <c r="I917" s="6" t="s">
        <v>862</v>
      </c>
      <c r="O917" s="6">
        <v>30</v>
      </c>
      <c r="P917" s="13" t="str">
        <f t="shared" si="14"/>
        <v>ENTRE.RIOS</v>
      </c>
      <c r="Q917" s="6">
        <v>2120</v>
      </c>
      <c r="R917" s="13" t="s">
        <v>6212</v>
      </c>
      <c r="Y917" t="str">
        <f>Tabla4[[#This Row],[Muni_Desc]]&amp;Tabla4[[#This Row],[Columna1]]</f>
        <v>RIVADAVIAMENDOZA</v>
      </c>
      <c r="Z917">
        <v>1075</v>
      </c>
      <c r="AA917" t="s">
        <v>5383</v>
      </c>
      <c r="AB917">
        <v>9</v>
      </c>
      <c r="AC917" t="s">
        <v>1227</v>
      </c>
      <c r="AD917">
        <v>50</v>
      </c>
      <c r="AE917" t="s">
        <v>1197</v>
      </c>
      <c r="AN917">
        <v>14</v>
      </c>
      <c r="AO917">
        <v>42</v>
      </c>
      <c r="AP917">
        <v>2942</v>
      </c>
      <c r="AQ917" t="s">
        <v>2852</v>
      </c>
    </row>
    <row r="918" spans="5:43" x14ac:dyDescent="0.25">
      <c r="E918" s="4" t="s">
        <v>905</v>
      </c>
      <c r="F918" s="4" t="s">
        <v>905</v>
      </c>
      <c r="G918" s="4" t="s">
        <v>905</v>
      </c>
      <c r="H918" s="5" t="s">
        <v>906</v>
      </c>
      <c r="I918" s="4" t="s">
        <v>905</v>
      </c>
      <c r="O918" s="6">
        <v>30</v>
      </c>
      <c r="P918" s="13" t="str">
        <f t="shared" si="14"/>
        <v>ENTRE.RIOS</v>
      </c>
      <c r="Q918" s="6">
        <v>2121</v>
      </c>
      <c r="R918" s="13" t="s">
        <v>6213</v>
      </c>
      <c r="Y918" t="str">
        <f>Tabla4[[#This Row],[Muni_Desc]]&amp;Tabla4[[#This Row],[Columna1]]</f>
        <v>SAN CARLOSMENDOZA</v>
      </c>
      <c r="Z918">
        <v>1076</v>
      </c>
      <c r="AA918" t="s">
        <v>5941</v>
      </c>
      <c r="AB918">
        <v>9</v>
      </c>
      <c r="AC918" t="s">
        <v>1227</v>
      </c>
      <c r="AD918">
        <v>50</v>
      </c>
      <c r="AE918" t="s">
        <v>1197</v>
      </c>
      <c r="AN918">
        <v>14</v>
      </c>
      <c r="AO918">
        <v>140</v>
      </c>
      <c r="AP918">
        <v>3270</v>
      </c>
      <c r="AQ918" t="s">
        <v>3108</v>
      </c>
    </row>
    <row r="919" spans="5:43" x14ac:dyDescent="0.25">
      <c r="E919" s="6" t="s">
        <v>905</v>
      </c>
      <c r="F919" s="6">
        <v>641</v>
      </c>
      <c r="G919" s="6">
        <v>641</v>
      </c>
      <c r="H919" s="7" t="s">
        <v>907</v>
      </c>
      <c r="I919" s="6" t="s">
        <v>905</v>
      </c>
      <c r="O919" s="6">
        <v>30</v>
      </c>
      <c r="P919" s="13" t="str">
        <f t="shared" si="14"/>
        <v>ENTRE.RIOS</v>
      </c>
      <c r="Q919" s="6">
        <v>2118</v>
      </c>
      <c r="R919" s="13" t="s">
        <v>6211</v>
      </c>
      <c r="Y919" t="str">
        <f>Tabla4[[#This Row],[Muni_Desc]]&amp;Tabla4[[#This Row],[Columna1]]</f>
        <v>SAN MARTINMENDOZA</v>
      </c>
      <c r="Z919">
        <v>1077</v>
      </c>
      <c r="AA919" t="s">
        <v>6545</v>
      </c>
      <c r="AB919">
        <v>9</v>
      </c>
      <c r="AC919" t="s">
        <v>1227</v>
      </c>
      <c r="AD919">
        <v>50</v>
      </c>
      <c r="AE919" t="s">
        <v>1197</v>
      </c>
      <c r="AN919">
        <v>54</v>
      </c>
      <c r="AO919">
        <v>28</v>
      </c>
      <c r="AP919">
        <v>6439</v>
      </c>
      <c r="AQ919" t="s">
        <v>4120</v>
      </c>
    </row>
    <row r="920" spans="5:43" ht="22.5" x14ac:dyDescent="0.25">
      <c r="E920" s="6" t="s">
        <v>905</v>
      </c>
      <c r="F920" s="6">
        <v>641</v>
      </c>
      <c r="G920" s="6">
        <v>641100</v>
      </c>
      <c r="H920" s="7" t="s">
        <v>908</v>
      </c>
      <c r="I920" s="6" t="s">
        <v>905</v>
      </c>
      <c r="O920" s="6">
        <v>30</v>
      </c>
      <c r="P920" s="13" t="str">
        <f t="shared" si="14"/>
        <v>ENTRE.RIOS</v>
      </c>
      <c r="Q920" s="6">
        <v>2122</v>
      </c>
      <c r="R920" s="13" t="s">
        <v>6214</v>
      </c>
      <c r="Y920" t="str">
        <f>Tabla4[[#This Row],[Muni_Desc]]&amp;Tabla4[[#This Row],[Columna1]]</f>
        <v>SAN RAFAELMENDOZA</v>
      </c>
      <c r="Z920">
        <v>1078</v>
      </c>
      <c r="AA920" t="s">
        <v>6546</v>
      </c>
      <c r="AB920">
        <v>9</v>
      </c>
      <c r="AC920" t="s">
        <v>1227</v>
      </c>
      <c r="AD920">
        <v>50</v>
      </c>
      <c r="AE920" t="s">
        <v>1197</v>
      </c>
      <c r="AN920">
        <v>50</v>
      </c>
      <c r="AO920">
        <v>119</v>
      </c>
      <c r="AP920">
        <v>6006</v>
      </c>
      <c r="AQ920" t="s">
        <v>4096</v>
      </c>
    </row>
    <row r="921" spans="5:43" x14ac:dyDescent="0.25">
      <c r="E921" s="6" t="s">
        <v>905</v>
      </c>
      <c r="F921" s="6">
        <v>641</v>
      </c>
      <c r="G921" s="6">
        <v>641910</v>
      </c>
      <c r="H921" s="7" t="s">
        <v>909</v>
      </c>
      <c r="I921" s="6" t="s">
        <v>905</v>
      </c>
      <c r="O921" s="6">
        <v>30</v>
      </c>
      <c r="P921" s="13" t="str">
        <f t="shared" si="14"/>
        <v>ENTRE.RIOS</v>
      </c>
      <c r="Q921" s="6">
        <v>2123</v>
      </c>
      <c r="R921" s="13" t="s">
        <v>6215</v>
      </c>
      <c r="Y921" t="str">
        <f>Tabla4[[#This Row],[Muni_Desc]]&amp;Tabla4[[#This Row],[Columna1]]</f>
        <v>SANTA ROSAMENDOZA</v>
      </c>
      <c r="Z921">
        <v>1079</v>
      </c>
      <c r="AA921" t="s">
        <v>5442</v>
      </c>
      <c r="AB921">
        <v>9</v>
      </c>
      <c r="AC921" t="s">
        <v>1227</v>
      </c>
      <c r="AD921">
        <v>50</v>
      </c>
      <c r="AE921" t="s">
        <v>1197</v>
      </c>
      <c r="AN921">
        <v>18</v>
      </c>
      <c r="AO921">
        <v>112</v>
      </c>
      <c r="AP921">
        <v>3805</v>
      </c>
      <c r="AQ921" t="s">
        <v>3275</v>
      </c>
    </row>
    <row r="922" spans="5:43" x14ac:dyDescent="0.25">
      <c r="E922" s="6" t="s">
        <v>905</v>
      </c>
      <c r="F922" s="6">
        <v>641</v>
      </c>
      <c r="G922" s="6">
        <v>641920</v>
      </c>
      <c r="H922" s="7" t="s">
        <v>910</v>
      </c>
      <c r="I922" s="6" t="s">
        <v>905</v>
      </c>
      <c r="O922" s="6">
        <v>30</v>
      </c>
      <c r="P922" s="13" t="str">
        <f t="shared" si="14"/>
        <v>ENTRE.RIOS</v>
      </c>
      <c r="Q922" s="6">
        <v>2124</v>
      </c>
      <c r="R922" s="13" t="s">
        <v>6216</v>
      </c>
      <c r="Y922" t="str">
        <f>Tabla4[[#This Row],[Muni_Desc]]&amp;Tabla4[[#This Row],[Columna1]]</f>
        <v>TUNUYANMENDOZA</v>
      </c>
      <c r="Z922">
        <v>1080</v>
      </c>
      <c r="AA922" t="s">
        <v>6547</v>
      </c>
      <c r="AB922">
        <v>9</v>
      </c>
      <c r="AC922" t="s">
        <v>1227</v>
      </c>
      <c r="AD922">
        <v>50</v>
      </c>
      <c r="AE922" t="s">
        <v>1197</v>
      </c>
      <c r="AN922">
        <v>18</v>
      </c>
      <c r="AO922">
        <v>84</v>
      </c>
      <c r="AP922">
        <v>3774</v>
      </c>
      <c r="AQ922" t="s">
        <v>3266</v>
      </c>
    </row>
    <row r="923" spans="5:43" x14ac:dyDescent="0.25">
      <c r="E923" s="6" t="s">
        <v>905</v>
      </c>
      <c r="F923" s="6">
        <v>641</v>
      </c>
      <c r="G923" s="6">
        <v>641930</v>
      </c>
      <c r="H923" s="7" t="s">
        <v>911</v>
      </c>
      <c r="I923" s="6" t="s">
        <v>905</v>
      </c>
      <c r="O923" s="6">
        <v>30</v>
      </c>
      <c r="P923" s="13" t="str">
        <f t="shared" si="14"/>
        <v>ENTRE.RIOS</v>
      </c>
      <c r="Q923" s="6">
        <v>2153</v>
      </c>
      <c r="R923" s="13" t="s">
        <v>6228</v>
      </c>
      <c r="Y923" t="str">
        <f>Tabla4[[#This Row],[Muni_Desc]]&amp;Tabla4[[#This Row],[Columna1]]</f>
        <v>TUPUNGATOMENDOZA</v>
      </c>
      <c r="Z923">
        <v>1081</v>
      </c>
      <c r="AA923" t="s">
        <v>6548</v>
      </c>
      <c r="AB923">
        <v>9</v>
      </c>
      <c r="AC923" t="s">
        <v>1227</v>
      </c>
      <c r="AD923">
        <v>50</v>
      </c>
      <c r="AE923" t="s">
        <v>1197</v>
      </c>
      <c r="AN923">
        <v>90</v>
      </c>
      <c r="AO923">
        <v>28</v>
      </c>
      <c r="AP923">
        <v>9613</v>
      </c>
      <c r="AQ923" t="s">
        <v>5199</v>
      </c>
    </row>
    <row r="924" spans="5:43" x14ac:dyDescent="0.25">
      <c r="E924" s="6" t="s">
        <v>905</v>
      </c>
      <c r="F924" s="6">
        <v>641</v>
      </c>
      <c r="G924" s="6">
        <v>641941</v>
      </c>
      <c r="H924" s="7" t="s">
        <v>912</v>
      </c>
      <c r="I924" s="6" t="s">
        <v>905</v>
      </c>
      <c r="O924" s="6">
        <v>30</v>
      </c>
      <c r="P924" s="13" t="str">
        <f t="shared" si="14"/>
        <v>ENTRE.RIOS</v>
      </c>
      <c r="Q924" s="6">
        <v>2128</v>
      </c>
      <c r="R924" s="13" t="s">
        <v>6217</v>
      </c>
      <c r="Y924" t="str">
        <f>Tabla4[[#This Row],[Muni_Desc]]&amp;Tabla4[[#This Row],[Columna1]]</f>
        <v>AGUARAYSALTA</v>
      </c>
      <c r="Z924">
        <v>1245</v>
      </c>
      <c r="AA924" t="s">
        <v>6740</v>
      </c>
      <c r="AB924">
        <v>10</v>
      </c>
      <c r="AC924" t="s">
        <v>1228</v>
      </c>
      <c r="AD924">
        <v>66</v>
      </c>
      <c r="AE924" t="s">
        <v>1198</v>
      </c>
      <c r="AN924">
        <v>46</v>
      </c>
      <c r="AO924">
        <v>35</v>
      </c>
      <c r="AP924">
        <v>5548</v>
      </c>
      <c r="AQ924" t="s">
        <v>3877</v>
      </c>
    </row>
    <row r="925" spans="5:43" ht="22.5" x14ac:dyDescent="0.25">
      <c r="E925" s="6" t="s">
        <v>905</v>
      </c>
      <c r="F925" s="6">
        <v>641</v>
      </c>
      <c r="G925" s="6">
        <v>641942</v>
      </c>
      <c r="H925" s="7" t="s">
        <v>913</v>
      </c>
      <c r="I925" s="6" t="s">
        <v>905</v>
      </c>
      <c r="O925" s="6">
        <v>30</v>
      </c>
      <c r="P925" s="13" t="str">
        <f t="shared" si="14"/>
        <v>ENTRE.RIOS</v>
      </c>
      <c r="Q925" s="6">
        <v>2375</v>
      </c>
      <c r="R925" s="13" t="s">
        <v>6332</v>
      </c>
      <c r="Y925" t="str">
        <f>Tabla4[[#This Row],[Muni_Desc]]&amp;Tabla4[[#This Row],[Columna1]]</f>
        <v>Aguas BlancasSALTA</v>
      </c>
      <c r="Z925">
        <v>3041</v>
      </c>
      <c r="AA925" t="s">
        <v>6795</v>
      </c>
      <c r="AB925">
        <v>10</v>
      </c>
      <c r="AC925" t="s">
        <v>1228</v>
      </c>
      <c r="AD925">
        <v>66</v>
      </c>
      <c r="AE925" t="s">
        <v>1198</v>
      </c>
      <c r="AN925">
        <v>82</v>
      </c>
      <c r="AO925">
        <v>21</v>
      </c>
      <c r="AP925">
        <v>8440</v>
      </c>
      <c r="AQ925" t="s">
        <v>4686</v>
      </c>
    </row>
    <row r="926" spans="5:43" x14ac:dyDescent="0.25">
      <c r="E926" s="6" t="s">
        <v>905</v>
      </c>
      <c r="F926" s="6">
        <v>641</v>
      </c>
      <c r="G926" s="6">
        <v>641943</v>
      </c>
      <c r="H926" s="7" t="s">
        <v>914</v>
      </c>
      <c r="I926" s="6" t="s">
        <v>905</v>
      </c>
      <c r="O926" s="6">
        <v>30</v>
      </c>
      <c r="P926" s="13" t="str">
        <f t="shared" si="14"/>
        <v>ENTRE.RIOS</v>
      </c>
      <c r="Q926" s="6">
        <v>2055</v>
      </c>
      <c r="R926" s="13" t="s">
        <v>6169</v>
      </c>
      <c r="Y926" t="str">
        <f>Tabla4[[#This Row],[Muni_Desc]]&amp;Tabla4[[#This Row],[Columna1]]</f>
        <v>ANGASTACOSALTA</v>
      </c>
      <c r="Z926">
        <v>1246</v>
      </c>
      <c r="AA926" t="s">
        <v>6741</v>
      </c>
      <c r="AB926">
        <v>10</v>
      </c>
      <c r="AC926" t="s">
        <v>1228</v>
      </c>
      <c r="AD926">
        <v>66</v>
      </c>
      <c r="AE926" t="s">
        <v>1198</v>
      </c>
      <c r="AN926">
        <v>14</v>
      </c>
      <c r="AO926">
        <v>140</v>
      </c>
      <c r="AP926">
        <v>3271</v>
      </c>
      <c r="AQ926" t="s">
        <v>3109</v>
      </c>
    </row>
    <row r="927" spans="5:43" x14ac:dyDescent="0.25">
      <c r="E927" s="6" t="s">
        <v>905</v>
      </c>
      <c r="F927" s="6">
        <v>642</v>
      </c>
      <c r="G927" s="6">
        <v>642</v>
      </c>
      <c r="H927" s="7" t="s">
        <v>915</v>
      </c>
      <c r="I927" s="6" t="s">
        <v>905</v>
      </c>
      <c r="O927" s="6">
        <v>30</v>
      </c>
      <c r="P927" s="13" t="str">
        <f t="shared" si="14"/>
        <v>ENTRE.RIOS</v>
      </c>
      <c r="Q927" s="6">
        <v>2135</v>
      </c>
      <c r="R927" s="13" t="s">
        <v>6218</v>
      </c>
      <c r="Y927" t="str">
        <f>Tabla4[[#This Row],[Muni_Desc]]&amp;Tabla4[[#This Row],[Columna1]]</f>
        <v>ANIMANASALTA</v>
      </c>
      <c r="Z927">
        <v>1247</v>
      </c>
      <c r="AA927" t="s">
        <v>6742</v>
      </c>
      <c r="AB927">
        <v>10</v>
      </c>
      <c r="AC927" t="s">
        <v>1228</v>
      </c>
      <c r="AD927">
        <v>66</v>
      </c>
      <c r="AE927" t="s">
        <v>1198</v>
      </c>
      <c r="AN927">
        <v>6</v>
      </c>
      <c r="AO927">
        <v>140</v>
      </c>
      <c r="AP927">
        <v>859</v>
      </c>
      <c r="AQ927" t="s">
        <v>1816</v>
      </c>
    </row>
    <row r="928" spans="5:43" x14ac:dyDescent="0.25">
      <c r="E928" s="6" t="s">
        <v>905</v>
      </c>
      <c r="F928" s="6">
        <v>642</v>
      </c>
      <c r="G928" s="6">
        <v>642000</v>
      </c>
      <c r="H928" s="7" t="s">
        <v>915</v>
      </c>
      <c r="I928" s="6" t="s">
        <v>905</v>
      </c>
      <c r="O928" s="6">
        <v>30</v>
      </c>
      <c r="P928" s="13" t="str">
        <f t="shared" si="14"/>
        <v>ENTRE.RIOS</v>
      </c>
      <c r="Q928" s="6">
        <v>2136</v>
      </c>
      <c r="R928" s="13" t="s">
        <v>6219</v>
      </c>
      <c r="Y928" t="str">
        <f>Tabla4[[#This Row],[Muni_Desc]]&amp;Tabla4[[#This Row],[Columna1]]</f>
        <v>APOLINARIO SARAVIASALTA</v>
      </c>
      <c r="Z928">
        <v>1248</v>
      </c>
      <c r="AA928" t="s">
        <v>6743</v>
      </c>
      <c r="AB928">
        <v>10</v>
      </c>
      <c r="AC928" t="s">
        <v>1228</v>
      </c>
      <c r="AD928">
        <v>66</v>
      </c>
      <c r="AE928" t="s">
        <v>1198</v>
      </c>
      <c r="AN928">
        <v>82</v>
      </c>
      <c r="AO928">
        <v>56</v>
      </c>
      <c r="AP928">
        <v>8566</v>
      </c>
      <c r="AQ928" t="s">
        <v>4791</v>
      </c>
    </row>
    <row r="929" spans="5:43" x14ac:dyDescent="0.25">
      <c r="E929" s="6" t="s">
        <v>905</v>
      </c>
      <c r="F929" s="6">
        <v>643</v>
      </c>
      <c r="G929" s="6">
        <v>643</v>
      </c>
      <c r="H929" s="7" t="s">
        <v>916</v>
      </c>
      <c r="I929" s="6" t="s">
        <v>905</v>
      </c>
      <c r="O929" s="6">
        <v>30</v>
      </c>
      <c r="P929" s="13" t="str">
        <f t="shared" si="14"/>
        <v>ENTRE.RIOS</v>
      </c>
      <c r="Q929" s="6">
        <v>2139</v>
      </c>
      <c r="R929" s="13" t="s">
        <v>6220</v>
      </c>
      <c r="Y929" t="str">
        <f>Tabla4[[#This Row],[Muni_Desc]]&amp;Tabla4[[#This Row],[Columna1]]</f>
        <v>CACHISALTA</v>
      </c>
      <c r="Z929">
        <v>1249</v>
      </c>
      <c r="AA929" t="s">
        <v>6744</v>
      </c>
      <c r="AB929">
        <v>10</v>
      </c>
      <c r="AC929" t="s">
        <v>1228</v>
      </c>
      <c r="AD929">
        <v>66</v>
      </c>
      <c r="AE929" t="s">
        <v>1198</v>
      </c>
      <c r="AN929">
        <v>6</v>
      </c>
      <c r="AO929">
        <v>602</v>
      </c>
      <c r="AP929">
        <v>1506</v>
      </c>
      <c r="AQ929" t="s">
        <v>2292</v>
      </c>
    </row>
    <row r="930" spans="5:43" x14ac:dyDescent="0.25">
      <c r="E930" s="6" t="s">
        <v>905</v>
      </c>
      <c r="F930" s="6">
        <v>643</v>
      </c>
      <c r="G930" s="6">
        <v>643001</v>
      </c>
      <c r="H930" s="7" t="s">
        <v>917</v>
      </c>
      <c r="I930" s="6" t="s">
        <v>905</v>
      </c>
      <c r="O930" s="6">
        <v>30</v>
      </c>
      <c r="P930" s="13" t="str">
        <f t="shared" si="14"/>
        <v>ENTRE.RIOS</v>
      </c>
      <c r="Q930" s="6">
        <v>2141</v>
      </c>
      <c r="R930" s="13" t="s">
        <v>6221</v>
      </c>
      <c r="Y930" t="str">
        <f>Tabla4[[#This Row],[Muni_Desc]]&amp;Tabla4[[#This Row],[Columna1]]</f>
        <v>CAFAYATESALTA</v>
      </c>
      <c r="Z930">
        <v>1250</v>
      </c>
      <c r="AA930" t="s">
        <v>6745</v>
      </c>
      <c r="AB930">
        <v>10</v>
      </c>
      <c r="AC930" t="s">
        <v>1228</v>
      </c>
      <c r="AD930">
        <v>66</v>
      </c>
      <c r="AE930" t="s">
        <v>1198</v>
      </c>
      <c r="AN930">
        <v>10</v>
      </c>
      <c r="AO930">
        <v>42</v>
      </c>
      <c r="AP930">
        <v>2571</v>
      </c>
      <c r="AQ930" t="s">
        <v>2622</v>
      </c>
    </row>
    <row r="931" spans="5:43" x14ac:dyDescent="0.25">
      <c r="E931" s="6" t="s">
        <v>905</v>
      </c>
      <c r="F931" s="6">
        <v>643</v>
      </c>
      <c r="G931" s="6">
        <v>643009</v>
      </c>
      <c r="H931" s="7" t="s">
        <v>918</v>
      </c>
      <c r="I931" s="6" t="s">
        <v>905</v>
      </c>
      <c r="O931" s="6">
        <v>30</v>
      </c>
      <c r="P931" s="13" t="str">
        <f t="shared" si="14"/>
        <v>ENTRE.RIOS</v>
      </c>
      <c r="Q931" s="6">
        <v>2143</v>
      </c>
      <c r="R931" s="13" t="s">
        <v>6222</v>
      </c>
      <c r="Y931" t="str">
        <f>Tabla4[[#This Row],[Muni_Desc]]&amp;Tabla4[[#This Row],[Columna1]]</f>
        <v>CAMPO QUIJANOSALTA</v>
      </c>
      <c r="Z931">
        <v>1251</v>
      </c>
      <c r="AA931" t="s">
        <v>6746</v>
      </c>
      <c r="AB931">
        <v>10</v>
      </c>
      <c r="AC931" t="s">
        <v>1228</v>
      </c>
      <c r="AD931">
        <v>66</v>
      </c>
      <c r="AE931" t="s">
        <v>1198</v>
      </c>
      <c r="AN931">
        <v>46</v>
      </c>
      <c r="AO931">
        <v>84</v>
      </c>
      <c r="AP931">
        <v>5605</v>
      </c>
      <c r="AQ931" t="s">
        <v>3916</v>
      </c>
    </row>
    <row r="932" spans="5:43" x14ac:dyDescent="0.25">
      <c r="E932" s="6" t="s">
        <v>905</v>
      </c>
      <c r="F932" s="6">
        <v>649</v>
      </c>
      <c r="G932" s="6">
        <v>649</v>
      </c>
      <c r="H932" s="7" t="s">
        <v>919</v>
      </c>
      <c r="I932" s="6" t="s">
        <v>905</v>
      </c>
      <c r="O932" s="6">
        <v>30</v>
      </c>
      <c r="P932" s="13" t="str">
        <f t="shared" si="14"/>
        <v>ENTRE.RIOS</v>
      </c>
      <c r="Q932" s="6">
        <v>2146</v>
      </c>
      <c r="R932" s="13" t="s">
        <v>6223</v>
      </c>
      <c r="Y932" t="str">
        <f>Tabla4[[#This Row],[Muni_Desc]]&amp;Tabla4[[#This Row],[Columna1]]</f>
        <v>CAMPO SANTOSALTA</v>
      </c>
      <c r="Z932">
        <v>1252</v>
      </c>
      <c r="AA932" t="s">
        <v>6747</v>
      </c>
      <c r="AB932">
        <v>10</v>
      </c>
      <c r="AC932" t="s">
        <v>1228</v>
      </c>
      <c r="AD932">
        <v>66</v>
      </c>
      <c r="AE932" t="s">
        <v>1198</v>
      </c>
      <c r="AN932">
        <v>18</v>
      </c>
      <c r="AO932">
        <v>161</v>
      </c>
      <c r="AP932">
        <v>3855</v>
      </c>
      <c r="AQ932" t="s">
        <v>3289</v>
      </c>
    </row>
    <row r="933" spans="5:43" x14ac:dyDescent="0.25">
      <c r="E933" s="6" t="s">
        <v>905</v>
      </c>
      <c r="F933" s="6">
        <v>649</v>
      </c>
      <c r="G933" s="6">
        <v>649100</v>
      </c>
      <c r="H933" s="7" t="s">
        <v>920</v>
      </c>
      <c r="I933" s="6" t="s">
        <v>905</v>
      </c>
      <c r="O933" s="6">
        <v>30</v>
      </c>
      <c r="P933" s="13" t="str">
        <f t="shared" si="14"/>
        <v>ENTRE.RIOS</v>
      </c>
      <c r="Q933" s="6">
        <v>2148</v>
      </c>
      <c r="R933" s="13" t="s">
        <v>6224</v>
      </c>
      <c r="Y933" t="str">
        <f>Tabla4[[#This Row],[Muni_Desc]]&amp;Tabla4[[#This Row],[Columna1]]</f>
        <v>CERRILLOSSALTA</v>
      </c>
      <c r="Z933">
        <v>1253</v>
      </c>
      <c r="AA933" t="s">
        <v>6748</v>
      </c>
      <c r="AB933">
        <v>10</v>
      </c>
      <c r="AC933" t="s">
        <v>1228</v>
      </c>
      <c r="AD933">
        <v>66</v>
      </c>
      <c r="AE933" t="s">
        <v>1198</v>
      </c>
      <c r="AN933">
        <v>34</v>
      </c>
      <c r="AO933">
        <v>14</v>
      </c>
      <c r="AP933">
        <v>4811</v>
      </c>
      <c r="AQ933" t="s">
        <v>3630</v>
      </c>
    </row>
    <row r="934" spans="5:43" x14ac:dyDescent="0.25">
      <c r="E934" s="6" t="s">
        <v>905</v>
      </c>
      <c r="F934" s="6">
        <v>649</v>
      </c>
      <c r="G934" s="6">
        <v>649210</v>
      </c>
      <c r="H934" s="7" t="s">
        <v>921</v>
      </c>
      <c r="I934" s="6" t="s">
        <v>905</v>
      </c>
      <c r="O934" s="6">
        <v>30</v>
      </c>
      <c r="P934" s="13" t="str">
        <f t="shared" si="14"/>
        <v>ENTRE.RIOS</v>
      </c>
      <c r="Q934" s="6">
        <v>2376</v>
      </c>
      <c r="R934" s="13" t="s">
        <v>6333</v>
      </c>
      <c r="Y934" t="str">
        <f>Tabla4[[#This Row],[Muni_Desc]]&amp;Tabla4[[#This Row],[Columna1]]</f>
        <v>CHICOANASALTA</v>
      </c>
      <c r="Z934">
        <v>1254</v>
      </c>
      <c r="AA934" t="s">
        <v>6749</v>
      </c>
      <c r="AB934">
        <v>10</v>
      </c>
      <c r="AC934" t="s">
        <v>1228</v>
      </c>
      <c r="AD934">
        <v>66</v>
      </c>
      <c r="AE934" t="s">
        <v>1198</v>
      </c>
      <c r="AN934">
        <v>22</v>
      </c>
      <c r="AO934">
        <v>77</v>
      </c>
      <c r="AP934">
        <v>4089</v>
      </c>
      <c r="AQ934" t="s">
        <v>3346</v>
      </c>
    </row>
    <row r="935" spans="5:43" x14ac:dyDescent="0.25">
      <c r="E935" s="6" t="s">
        <v>905</v>
      </c>
      <c r="F935" s="6">
        <v>649</v>
      </c>
      <c r="G935" s="6">
        <v>649220</v>
      </c>
      <c r="H935" s="7" t="s">
        <v>922</v>
      </c>
      <c r="I935" s="6" t="s">
        <v>905</v>
      </c>
      <c r="O935" s="6">
        <v>30</v>
      </c>
      <c r="P935" s="13" t="str">
        <f t="shared" si="14"/>
        <v>ENTRE.RIOS</v>
      </c>
      <c r="Q935" s="6">
        <v>2159</v>
      </c>
      <c r="R935" s="13" t="s">
        <v>6234</v>
      </c>
      <c r="Y935" t="str">
        <f>Tabla4[[#This Row],[Muni_Desc]]&amp;Tabla4[[#This Row],[Columna1]]</f>
        <v>Ciudad de SaltaSALTA</v>
      </c>
      <c r="Z935">
        <v>1292</v>
      </c>
      <c r="AA935" t="s">
        <v>6784</v>
      </c>
      <c r="AB935">
        <v>10</v>
      </c>
      <c r="AC935" t="s">
        <v>1228</v>
      </c>
      <c r="AD935">
        <v>66</v>
      </c>
      <c r="AE935" t="s">
        <v>1198</v>
      </c>
      <c r="AN935">
        <v>54</v>
      </c>
      <c r="AO935">
        <v>112</v>
      </c>
      <c r="AP935">
        <v>6570</v>
      </c>
      <c r="AQ935" t="s">
        <v>4182</v>
      </c>
    </row>
    <row r="936" spans="5:43" ht="33.75" x14ac:dyDescent="0.25">
      <c r="E936" s="6" t="s">
        <v>905</v>
      </c>
      <c r="F936" s="6">
        <v>649</v>
      </c>
      <c r="G936" s="6">
        <v>649290</v>
      </c>
      <c r="H936" s="7" t="s">
        <v>923</v>
      </c>
      <c r="I936" s="6" t="s">
        <v>905</v>
      </c>
      <c r="O936" s="6">
        <v>30</v>
      </c>
      <c r="P936" s="13" t="str">
        <f t="shared" si="14"/>
        <v>ENTRE.RIOS</v>
      </c>
      <c r="Q936" s="6">
        <v>2150</v>
      </c>
      <c r="R936" s="13" t="s">
        <v>6225</v>
      </c>
      <c r="Y936" t="str">
        <f>Tabla4[[#This Row],[Muni_Desc]]&amp;Tabla4[[#This Row],[Columna1]]</f>
        <v>COLONIA SANTA ROSASALTA</v>
      </c>
      <c r="Z936">
        <v>1255</v>
      </c>
      <c r="AA936" t="s">
        <v>6750</v>
      </c>
      <c r="AB936">
        <v>10</v>
      </c>
      <c r="AC936" t="s">
        <v>1228</v>
      </c>
      <c r="AD936">
        <v>66</v>
      </c>
      <c r="AE936" t="s">
        <v>1198</v>
      </c>
      <c r="AN936">
        <v>14</v>
      </c>
      <c r="AO936">
        <v>140</v>
      </c>
      <c r="AP936">
        <v>3272</v>
      </c>
      <c r="AQ936" t="s">
        <v>3110</v>
      </c>
    </row>
    <row r="937" spans="5:43" ht="22.5" x14ac:dyDescent="0.25">
      <c r="E937" s="6" t="s">
        <v>905</v>
      </c>
      <c r="F937" s="6">
        <v>649</v>
      </c>
      <c r="G937" s="6">
        <v>649910</v>
      </c>
      <c r="H937" s="7" t="s">
        <v>924</v>
      </c>
      <c r="I937" s="6" t="s">
        <v>905</v>
      </c>
      <c r="O937" s="6">
        <v>30</v>
      </c>
      <c r="P937" s="13" t="str">
        <f t="shared" si="14"/>
        <v>ENTRE.RIOS</v>
      </c>
      <c r="Q937" s="6">
        <v>2151</v>
      </c>
      <c r="R937" s="13" t="s">
        <v>6226</v>
      </c>
      <c r="Y937" t="str">
        <f>Tabla4[[#This Row],[Muni_Desc]]&amp;Tabla4[[#This Row],[Columna1]]</f>
        <v>CORONEL MOLDESSALTA</v>
      </c>
      <c r="Z937">
        <v>1256</v>
      </c>
      <c r="AA937" t="s">
        <v>5550</v>
      </c>
      <c r="AB937">
        <v>10</v>
      </c>
      <c r="AC937" t="s">
        <v>1228</v>
      </c>
      <c r="AD937">
        <v>66</v>
      </c>
      <c r="AE937" t="s">
        <v>1198</v>
      </c>
      <c r="AN937">
        <v>82</v>
      </c>
      <c r="AO937">
        <v>21</v>
      </c>
      <c r="AP937">
        <v>8441</v>
      </c>
      <c r="AQ937" t="s">
        <v>4687</v>
      </c>
    </row>
    <row r="938" spans="5:43" ht="56.25" x14ac:dyDescent="0.25">
      <c r="E938" s="6" t="s">
        <v>905</v>
      </c>
      <c r="F938" s="6">
        <v>649</v>
      </c>
      <c r="G938" s="6">
        <v>649991</v>
      </c>
      <c r="H938" s="7" t="s">
        <v>925</v>
      </c>
      <c r="I938" s="6" t="s">
        <v>905</v>
      </c>
      <c r="O938" s="6">
        <v>30</v>
      </c>
      <c r="P938" s="13" t="str">
        <f t="shared" si="14"/>
        <v>ENTRE.RIOS</v>
      </c>
      <c r="Q938" s="6">
        <v>2152</v>
      </c>
      <c r="R938" s="13" t="s">
        <v>6227</v>
      </c>
      <c r="Y938" t="str">
        <f>Tabla4[[#This Row],[Muni_Desc]]&amp;Tabla4[[#This Row],[Columna1]]</f>
        <v>EL BORDOSALTA</v>
      </c>
      <c r="Z938">
        <v>1257</v>
      </c>
      <c r="AA938" t="s">
        <v>6751</v>
      </c>
      <c r="AB938">
        <v>10</v>
      </c>
      <c r="AC938" t="s">
        <v>1228</v>
      </c>
      <c r="AD938">
        <v>66</v>
      </c>
      <c r="AE938" t="s">
        <v>1198</v>
      </c>
      <c r="AN938">
        <v>22</v>
      </c>
      <c r="AO938">
        <v>28</v>
      </c>
      <c r="AP938">
        <v>4023</v>
      </c>
      <c r="AQ938" t="s">
        <v>3313</v>
      </c>
    </row>
    <row r="939" spans="5:43" ht="45" x14ac:dyDescent="0.25">
      <c r="E939" s="6" t="s">
        <v>905</v>
      </c>
      <c r="F939" s="6">
        <v>649</v>
      </c>
      <c r="G939" s="6">
        <v>649999</v>
      </c>
      <c r="H939" s="7" t="s">
        <v>926</v>
      </c>
      <c r="I939" s="6" t="s">
        <v>905</v>
      </c>
      <c r="O939" s="6">
        <v>30</v>
      </c>
      <c r="P939" s="13" t="str">
        <f t="shared" si="14"/>
        <v>ENTRE.RIOS</v>
      </c>
      <c r="Q939" s="6">
        <v>2154</v>
      </c>
      <c r="R939" s="13" t="s">
        <v>6229</v>
      </c>
      <c r="Y939" t="str">
        <f>Tabla4[[#This Row],[Muni_Desc]]&amp;Tabla4[[#This Row],[Columna1]]</f>
        <v>EL CARRILSALTA</v>
      </c>
      <c r="Z939">
        <v>1258</v>
      </c>
      <c r="AA939" t="s">
        <v>6752</v>
      </c>
      <c r="AB939">
        <v>10</v>
      </c>
      <c r="AC939" t="s">
        <v>1228</v>
      </c>
      <c r="AD939">
        <v>66</v>
      </c>
      <c r="AE939" t="s">
        <v>1198</v>
      </c>
      <c r="AN939">
        <v>82</v>
      </c>
      <c r="AO939">
        <v>91</v>
      </c>
      <c r="AP939">
        <v>8683</v>
      </c>
      <c r="AQ939" t="s">
        <v>4911</v>
      </c>
    </row>
    <row r="940" spans="5:43" x14ac:dyDescent="0.25">
      <c r="E940" s="6" t="s">
        <v>905</v>
      </c>
      <c r="F940" s="6">
        <v>651</v>
      </c>
      <c r="G940" s="6">
        <v>651</v>
      </c>
      <c r="H940" s="7" t="s">
        <v>927</v>
      </c>
      <c r="I940" s="6" t="s">
        <v>905</v>
      </c>
      <c r="O940" s="6">
        <v>30</v>
      </c>
      <c r="P940" s="13" t="str">
        <f t="shared" si="14"/>
        <v>ENTRE.RIOS</v>
      </c>
      <c r="Q940" s="6">
        <v>2155</v>
      </c>
      <c r="R940" s="13" t="s">
        <v>6230</v>
      </c>
      <c r="Y940" t="str">
        <f>Tabla4[[#This Row],[Muni_Desc]]&amp;Tabla4[[#This Row],[Columna1]]</f>
        <v>EL GALPONSALTA</v>
      </c>
      <c r="Z940">
        <v>1259</v>
      </c>
      <c r="AA940" t="s">
        <v>6753</v>
      </c>
      <c r="AB940">
        <v>10</v>
      </c>
      <c r="AC940" t="s">
        <v>1228</v>
      </c>
      <c r="AD940">
        <v>66</v>
      </c>
      <c r="AE940" t="s">
        <v>1198</v>
      </c>
      <c r="AN940">
        <v>6</v>
      </c>
      <c r="AO940">
        <v>882</v>
      </c>
      <c r="AP940">
        <v>1893</v>
      </c>
      <c r="AQ940" t="s">
        <v>2562</v>
      </c>
    </row>
    <row r="941" spans="5:43" x14ac:dyDescent="0.25">
      <c r="E941" s="6" t="s">
        <v>905</v>
      </c>
      <c r="F941" s="6">
        <v>651</v>
      </c>
      <c r="G941" s="6">
        <v>651110</v>
      </c>
      <c r="H941" s="7" t="s">
        <v>928</v>
      </c>
      <c r="I941" s="6" t="s">
        <v>905</v>
      </c>
      <c r="O941" s="6">
        <v>30</v>
      </c>
      <c r="P941" s="13" t="str">
        <f t="shared" si="14"/>
        <v>ENTRE.RIOS</v>
      </c>
      <c r="Q941" s="6">
        <v>2156</v>
      </c>
      <c r="R941" s="13" t="s">
        <v>6231</v>
      </c>
      <c r="Y941" t="str">
        <f>Tabla4[[#This Row],[Muni_Desc]]&amp;Tabla4[[#This Row],[Columna1]]</f>
        <v>EL JARDINSALTA</v>
      </c>
      <c r="Z941">
        <v>1260</v>
      </c>
      <c r="AA941" t="s">
        <v>6754</v>
      </c>
      <c r="AB941">
        <v>10</v>
      </c>
      <c r="AC941" t="s">
        <v>1228</v>
      </c>
      <c r="AD941">
        <v>66</v>
      </c>
      <c r="AE941" t="s">
        <v>1198</v>
      </c>
      <c r="AN941">
        <v>14</v>
      </c>
      <c r="AO941">
        <v>140</v>
      </c>
      <c r="AP941">
        <v>3273</v>
      </c>
      <c r="AQ941" t="s">
        <v>3111</v>
      </c>
    </row>
    <row r="942" spans="5:43" x14ac:dyDescent="0.25">
      <c r="E942" s="6" t="s">
        <v>905</v>
      </c>
      <c r="F942" s="6">
        <v>651</v>
      </c>
      <c r="G942" s="6">
        <v>651120</v>
      </c>
      <c r="H942" s="7" t="s">
        <v>929</v>
      </c>
      <c r="I942" s="6" t="s">
        <v>905</v>
      </c>
      <c r="O942" s="6">
        <v>30</v>
      </c>
      <c r="P942" s="13" t="str">
        <f t="shared" si="14"/>
        <v>ENTRE.RIOS</v>
      </c>
      <c r="Q942" s="6">
        <v>2157</v>
      </c>
      <c r="R942" s="13" t="s">
        <v>6232</v>
      </c>
      <c r="Y942" t="str">
        <f>Tabla4[[#This Row],[Muni_Desc]]&amp;Tabla4[[#This Row],[Columna1]]</f>
        <v>EL POTREROSALTA</v>
      </c>
      <c r="Z942">
        <v>1261</v>
      </c>
      <c r="AA942" t="s">
        <v>6755</v>
      </c>
      <c r="AB942">
        <v>10</v>
      </c>
      <c r="AC942" t="s">
        <v>1228</v>
      </c>
      <c r="AD942">
        <v>66</v>
      </c>
      <c r="AE942" t="s">
        <v>1198</v>
      </c>
      <c r="AN942">
        <v>6</v>
      </c>
      <c r="AO942">
        <v>224</v>
      </c>
      <c r="AP942">
        <v>937</v>
      </c>
      <c r="AQ942" t="s">
        <v>1894</v>
      </c>
    </row>
    <row r="943" spans="5:43" ht="22.5" x14ac:dyDescent="0.25">
      <c r="E943" s="6" t="s">
        <v>905</v>
      </c>
      <c r="F943" s="6">
        <v>651</v>
      </c>
      <c r="G943" s="6">
        <v>651130</v>
      </c>
      <c r="H943" s="7" t="s">
        <v>930</v>
      </c>
      <c r="I943" s="6" t="s">
        <v>905</v>
      </c>
      <c r="O943" s="6">
        <v>30</v>
      </c>
      <c r="P943" s="13" t="str">
        <f t="shared" si="14"/>
        <v>ENTRE.RIOS</v>
      </c>
      <c r="Q943" s="6">
        <v>816</v>
      </c>
      <c r="R943" s="13" t="s">
        <v>6092</v>
      </c>
      <c r="Y943" t="str">
        <f>Tabla4[[#This Row],[Muni_Desc]]&amp;Tabla4[[#This Row],[Columna1]]</f>
        <v>EL QUEBRACHALSALTA</v>
      </c>
      <c r="Z943">
        <v>1262</v>
      </c>
      <c r="AA943" t="s">
        <v>6756</v>
      </c>
      <c r="AB943">
        <v>10</v>
      </c>
      <c r="AC943" t="s">
        <v>1228</v>
      </c>
      <c r="AD943">
        <v>66</v>
      </c>
      <c r="AE943" t="s">
        <v>1198</v>
      </c>
      <c r="AN943">
        <v>42</v>
      </c>
      <c r="AO943">
        <v>119</v>
      </c>
      <c r="AP943">
        <v>5425</v>
      </c>
      <c r="AQ943" t="s">
        <v>1894</v>
      </c>
    </row>
    <row r="944" spans="5:43" x14ac:dyDescent="0.25">
      <c r="E944" s="6" t="s">
        <v>905</v>
      </c>
      <c r="F944" s="6">
        <v>651</v>
      </c>
      <c r="G944" s="6">
        <v>651210</v>
      </c>
      <c r="H944" s="7" t="s">
        <v>931</v>
      </c>
      <c r="I944" s="6" t="s">
        <v>905</v>
      </c>
      <c r="O944" s="6">
        <v>30</v>
      </c>
      <c r="P944" s="13" t="str">
        <f t="shared" si="14"/>
        <v>ENTRE.RIOS</v>
      </c>
      <c r="Q944" s="6">
        <v>2158</v>
      </c>
      <c r="R944" s="13" t="s">
        <v>6233</v>
      </c>
      <c r="Y944" t="str">
        <f>Tabla4[[#This Row],[Muni_Desc]]&amp;Tabla4[[#This Row],[Columna1]]</f>
        <v>EL TALASALTA</v>
      </c>
      <c r="Z944">
        <v>1263</v>
      </c>
      <c r="AA944" t="s">
        <v>6757</v>
      </c>
      <c r="AB944">
        <v>10</v>
      </c>
      <c r="AC944" t="s">
        <v>1228</v>
      </c>
      <c r="AD944">
        <v>66</v>
      </c>
      <c r="AE944" t="s">
        <v>1198</v>
      </c>
      <c r="AN944">
        <v>86</v>
      </c>
      <c r="AO944">
        <v>70</v>
      </c>
      <c r="AP944">
        <v>9213</v>
      </c>
      <c r="AQ944" t="s">
        <v>5090</v>
      </c>
    </row>
    <row r="945" spans="5:43" ht="22.5" x14ac:dyDescent="0.25">
      <c r="E945" s="6" t="s">
        <v>905</v>
      </c>
      <c r="F945" s="6">
        <v>651</v>
      </c>
      <c r="G945" s="6">
        <v>651220</v>
      </c>
      <c r="H945" s="7" t="s">
        <v>932</v>
      </c>
      <c r="I945" s="6" t="s">
        <v>905</v>
      </c>
      <c r="O945" s="6">
        <v>30</v>
      </c>
      <c r="P945" s="13" t="str">
        <f t="shared" si="14"/>
        <v>ENTRE.RIOS</v>
      </c>
      <c r="Q945" s="6">
        <v>2162</v>
      </c>
      <c r="R945" s="13" t="s">
        <v>6235</v>
      </c>
      <c r="Y945" t="str">
        <f>Tabla4[[#This Row],[Muni_Desc]]&amp;Tabla4[[#This Row],[Columna1]]</f>
        <v>EMBARCACIONSALTA</v>
      </c>
      <c r="Z945">
        <v>1264</v>
      </c>
      <c r="AA945" t="s">
        <v>6758</v>
      </c>
      <c r="AB945">
        <v>10</v>
      </c>
      <c r="AC945" t="s">
        <v>1228</v>
      </c>
      <c r="AD945">
        <v>66</v>
      </c>
      <c r="AE945" t="s">
        <v>1198</v>
      </c>
      <c r="AN945">
        <v>6</v>
      </c>
      <c r="AO945">
        <v>602</v>
      </c>
      <c r="AP945">
        <v>1507</v>
      </c>
      <c r="AQ945" t="s">
        <v>2293</v>
      </c>
    </row>
    <row r="946" spans="5:43" x14ac:dyDescent="0.25">
      <c r="E946" s="6" t="s">
        <v>905</v>
      </c>
      <c r="F946" s="6">
        <v>651</v>
      </c>
      <c r="G946" s="6">
        <v>651310</v>
      </c>
      <c r="H946" s="7" t="s">
        <v>933</v>
      </c>
      <c r="I946" s="6" t="s">
        <v>905</v>
      </c>
      <c r="O946" s="6">
        <v>30</v>
      </c>
      <c r="P946" s="13" t="str">
        <f t="shared" si="14"/>
        <v>ENTRE.RIOS</v>
      </c>
      <c r="Q946" s="6">
        <v>2163</v>
      </c>
      <c r="R946" s="13" t="s">
        <v>6236</v>
      </c>
      <c r="Y946" t="str">
        <f>Tabla4[[#This Row],[Muni_Desc]]&amp;Tabla4[[#This Row],[Columna1]]</f>
        <v>GENERAL BALLIVIANSALTA</v>
      </c>
      <c r="Z946">
        <v>1265</v>
      </c>
      <c r="AA946" t="s">
        <v>6759</v>
      </c>
      <c r="AB946">
        <v>10</v>
      </c>
      <c r="AC946" t="s">
        <v>1228</v>
      </c>
      <c r="AD946">
        <v>66</v>
      </c>
      <c r="AE946" t="s">
        <v>1198</v>
      </c>
      <c r="AN946">
        <v>6</v>
      </c>
      <c r="AO946">
        <v>7</v>
      </c>
      <c r="AP946">
        <v>656</v>
      </c>
      <c r="AQ946" t="s">
        <v>1687</v>
      </c>
    </row>
    <row r="947" spans="5:43" ht="22.5" x14ac:dyDescent="0.25">
      <c r="E947" s="6" t="s">
        <v>905</v>
      </c>
      <c r="F947" s="6">
        <v>651</v>
      </c>
      <c r="G947" s="6">
        <v>651320</v>
      </c>
      <c r="H947" s="7" t="s">
        <v>934</v>
      </c>
      <c r="I947" s="6" t="s">
        <v>905</v>
      </c>
      <c r="O947" s="6">
        <v>30</v>
      </c>
      <c r="P947" s="13" t="str">
        <f t="shared" si="14"/>
        <v>ENTRE.RIOS</v>
      </c>
      <c r="Q947" s="6">
        <v>817</v>
      </c>
      <c r="R947" s="13" t="s">
        <v>6093</v>
      </c>
      <c r="Y947" t="str">
        <f>Tabla4[[#This Row],[Muni_Desc]]&amp;Tabla4[[#This Row],[Columna1]]</f>
        <v>GENERAL GUEMESSALTA</v>
      </c>
      <c r="Z947">
        <v>1266</v>
      </c>
      <c r="AA947" t="s">
        <v>6760</v>
      </c>
      <c r="AB947">
        <v>10</v>
      </c>
      <c r="AC947" t="s">
        <v>1228</v>
      </c>
      <c r="AD947">
        <v>66</v>
      </c>
      <c r="AE947" t="s">
        <v>1198</v>
      </c>
      <c r="AN947">
        <v>14</v>
      </c>
      <c r="AO947">
        <v>140</v>
      </c>
      <c r="AP947">
        <v>3274</v>
      </c>
      <c r="AQ947" t="s">
        <v>3112</v>
      </c>
    </row>
    <row r="948" spans="5:43" x14ac:dyDescent="0.25">
      <c r="E948" s="6" t="s">
        <v>905</v>
      </c>
      <c r="F948" s="6">
        <v>652</v>
      </c>
      <c r="G948" s="6">
        <v>652</v>
      </c>
      <c r="H948" s="7" t="s">
        <v>935</v>
      </c>
      <c r="I948" s="6" t="s">
        <v>905</v>
      </c>
      <c r="O948" s="6">
        <v>30</v>
      </c>
      <c r="P948" s="13" t="str">
        <f t="shared" si="14"/>
        <v>ENTRE.RIOS</v>
      </c>
      <c r="Q948" s="6">
        <v>818</v>
      </c>
      <c r="R948" s="13" t="s">
        <v>6094</v>
      </c>
      <c r="Y948" t="str">
        <f>Tabla4[[#This Row],[Muni_Desc]]&amp;Tabla4[[#This Row],[Columna1]]</f>
        <v>GENERAL MOSCONISALTA</v>
      </c>
      <c r="Z948">
        <v>1267</v>
      </c>
      <c r="AA948" t="s">
        <v>6353</v>
      </c>
      <c r="AB948">
        <v>10</v>
      </c>
      <c r="AC948" t="s">
        <v>1228</v>
      </c>
      <c r="AD948">
        <v>66</v>
      </c>
      <c r="AE948" t="s">
        <v>1198</v>
      </c>
      <c r="AN948">
        <v>6</v>
      </c>
      <c r="AO948">
        <v>357</v>
      </c>
      <c r="AP948">
        <v>1119</v>
      </c>
      <c r="AQ948" t="s">
        <v>1983</v>
      </c>
    </row>
    <row r="949" spans="5:43" x14ac:dyDescent="0.25">
      <c r="E949" s="6" t="s">
        <v>905</v>
      </c>
      <c r="F949" s="6">
        <v>652</v>
      </c>
      <c r="G949" s="6">
        <v>652000</v>
      </c>
      <c r="H949" s="7" t="s">
        <v>935</v>
      </c>
      <c r="I949" s="6" t="s">
        <v>905</v>
      </c>
      <c r="O949" s="6">
        <v>30</v>
      </c>
      <c r="P949" s="13" t="str">
        <f t="shared" si="14"/>
        <v>ENTRE.RIOS</v>
      </c>
      <c r="Q949" s="6">
        <v>2167</v>
      </c>
      <c r="R949" s="13" t="s">
        <v>6237</v>
      </c>
      <c r="Y949" t="str">
        <f>Tabla4[[#This Row],[Muni_Desc]]&amp;Tabla4[[#This Row],[Columna1]]</f>
        <v>GENERAL PIZARROSALTA</v>
      </c>
      <c r="Z949">
        <v>1268</v>
      </c>
      <c r="AA949" t="s">
        <v>6761</v>
      </c>
      <c r="AB949">
        <v>10</v>
      </c>
      <c r="AC949" t="s">
        <v>1228</v>
      </c>
      <c r="AD949">
        <v>66</v>
      </c>
      <c r="AE949" t="s">
        <v>1198</v>
      </c>
      <c r="AN949">
        <v>6</v>
      </c>
      <c r="AO949">
        <v>224</v>
      </c>
      <c r="AP949">
        <v>938</v>
      </c>
      <c r="AQ949" t="s">
        <v>1895</v>
      </c>
    </row>
    <row r="950" spans="5:43" x14ac:dyDescent="0.25">
      <c r="E950" s="6" t="s">
        <v>905</v>
      </c>
      <c r="F950" s="6">
        <v>653</v>
      </c>
      <c r="G950" s="6">
        <v>653</v>
      </c>
      <c r="H950" s="7" t="s">
        <v>936</v>
      </c>
      <c r="I950" s="6" t="s">
        <v>905</v>
      </c>
      <c r="O950" s="6">
        <v>30</v>
      </c>
      <c r="P950" s="13" t="str">
        <f t="shared" si="14"/>
        <v>ENTRE.RIOS</v>
      </c>
      <c r="Q950" s="6">
        <v>819</v>
      </c>
      <c r="R950" s="13" t="s">
        <v>6095</v>
      </c>
      <c r="Y950" t="str">
        <f>Tabla4[[#This Row],[Muni_Desc]]&amp;Tabla4[[#This Row],[Columna1]]</f>
        <v>GUACHIPASSALTA</v>
      </c>
      <c r="Z950">
        <v>1269</v>
      </c>
      <c r="AA950" t="s">
        <v>6762</v>
      </c>
      <c r="AB950">
        <v>10</v>
      </c>
      <c r="AC950" t="s">
        <v>1228</v>
      </c>
      <c r="AD950">
        <v>66</v>
      </c>
      <c r="AE950" t="s">
        <v>1198</v>
      </c>
      <c r="AN950">
        <v>14</v>
      </c>
      <c r="AO950">
        <v>140</v>
      </c>
      <c r="AP950">
        <v>3275</v>
      </c>
      <c r="AQ950" t="s">
        <v>1895</v>
      </c>
    </row>
    <row r="951" spans="5:43" x14ac:dyDescent="0.25">
      <c r="E951" s="6" t="s">
        <v>905</v>
      </c>
      <c r="F951" s="6">
        <v>653</v>
      </c>
      <c r="G951" s="6">
        <v>653000</v>
      </c>
      <c r="H951" s="7" t="s">
        <v>937</v>
      </c>
      <c r="I951" s="6" t="s">
        <v>905</v>
      </c>
      <c r="O951" s="6">
        <v>30</v>
      </c>
      <c r="P951" s="13" t="str">
        <f t="shared" si="14"/>
        <v>ENTRE.RIOS</v>
      </c>
      <c r="Q951" s="6">
        <v>820</v>
      </c>
      <c r="R951" s="13" t="s">
        <v>6096</v>
      </c>
      <c r="Y951" t="str">
        <f>Tabla4[[#This Row],[Muni_Desc]]&amp;Tabla4[[#This Row],[Columna1]]</f>
        <v>HIPOLITO YRIGOYENSALTA</v>
      </c>
      <c r="Z951">
        <v>1270</v>
      </c>
      <c r="AA951" t="s">
        <v>5339</v>
      </c>
      <c r="AB951">
        <v>10</v>
      </c>
      <c r="AC951" t="s">
        <v>1228</v>
      </c>
      <c r="AD951">
        <v>66</v>
      </c>
      <c r="AE951" t="s">
        <v>1198</v>
      </c>
      <c r="AN951">
        <v>42</v>
      </c>
      <c r="AO951">
        <v>154</v>
      </c>
      <c r="AP951">
        <v>5471</v>
      </c>
      <c r="AQ951" t="s">
        <v>1895</v>
      </c>
    </row>
    <row r="952" spans="5:43" x14ac:dyDescent="0.25">
      <c r="E952" s="6" t="s">
        <v>905</v>
      </c>
      <c r="F952" s="6">
        <v>661</v>
      </c>
      <c r="G952" s="6">
        <v>661</v>
      </c>
      <c r="H952" s="7" t="s">
        <v>938</v>
      </c>
      <c r="I952" s="6" t="s">
        <v>905</v>
      </c>
      <c r="O952" s="6">
        <v>30</v>
      </c>
      <c r="P952" s="13" t="str">
        <f t="shared" si="14"/>
        <v>ENTRE.RIOS</v>
      </c>
      <c r="Q952" s="6">
        <v>821</v>
      </c>
      <c r="R952" s="13" t="s">
        <v>6097</v>
      </c>
      <c r="Y952" t="str">
        <f>Tabla4[[#This Row],[Muni_Desc]]&amp;Tabla4[[#This Row],[Columna1]]</f>
        <v>IRUYASALTA</v>
      </c>
      <c r="Z952">
        <v>1271</v>
      </c>
      <c r="AA952" t="s">
        <v>6763</v>
      </c>
      <c r="AB952">
        <v>10</v>
      </c>
      <c r="AC952" t="s">
        <v>1228</v>
      </c>
      <c r="AD952">
        <v>66</v>
      </c>
      <c r="AE952" t="s">
        <v>1198</v>
      </c>
      <c r="AN952">
        <v>66</v>
      </c>
      <c r="AO952">
        <v>140</v>
      </c>
      <c r="AP952">
        <v>7388</v>
      </c>
      <c r="AQ952" t="s">
        <v>4439</v>
      </c>
    </row>
    <row r="953" spans="5:43" x14ac:dyDescent="0.25">
      <c r="E953" s="6" t="s">
        <v>905</v>
      </c>
      <c r="F953" s="6">
        <v>661</v>
      </c>
      <c r="G953" s="6">
        <v>661111</v>
      </c>
      <c r="H953" s="7" t="s">
        <v>939</v>
      </c>
      <c r="I953" s="6" t="s">
        <v>905</v>
      </c>
      <c r="O953" s="6">
        <v>30</v>
      </c>
      <c r="P953" s="13" t="str">
        <f t="shared" si="14"/>
        <v>ENTRE.RIOS</v>
      </c>
      <c r="Q953" s="6">
        <v>2170</v>
      </c>
      <c r="R953" s="13" t="s">
        <v>6239</v>
      </c>
      <c r="Y953" t="str">
        <f>Tabla4[[#This Row],[Muni_Desc]]&amp;Tabla4[[#This Row],[Columna1]]</f>
        <v>ISLA DE CAÑASSALTA</v>
      </c>
      <c r="Z953">
        <v>1272</v>
      </c>
      <c r="AA953" t="s">
        <v>6764</v>
      </c>
      <c r="AB953">
        <v>10</v>
      </c>
      <c r="AC953" t="s">
        <v>1228</v>
      </c>
      <c r="AD953">
        <v>66</v>
      </c>
      <c r="AE953" t="s">
        <v>1198</v>
      </c>
      <c r="AN953">
        <v>6</v>
      </c>
      <c r="AO953">
        <v>224</v>
      </c>
      <c r="AP953">
        <v>939</v>
      </c>
      <c r="AQ953" t="s">
        <v>1896</v>
      </c>
    </row>
    <row r="954" spans="5:43" x14ac:dyDescent="0.25">
      <c r="E954" s="6" t="s">
        <v>905</v>
      </c>
      <c r="F954" s="6">
        <v>661</v>
      </c>
      <c r="G954" s="6">
        <v>661121</v>
      </c>
      <c r="H954" s="7" t="s">
        <v>940</v>
      </c>
      <c r="I954" s="6" t="s">
        <v>905</v>
      </c>
      <c r="O954" s="6">
        <v>30</v>
      </c>
      <c r="P954" s="13" t="str">
        <f t="shared" si="14"/>
        <v>ENTRE.RIOS</v>
      </c>
      <c r="Q954" s="6">
        <v>2171</v>
      </c>
      <c r="R954" s="13" t="s">
        <v>6240</v>
      </c>
      <c r="Y954" t="str">
        <f>Tabla4[[#This Row],[Muni_Desc]]&amp;Tabla4[[#This Row],[Columna1]]</f>
        <v>JOAQUIN V. GONZALEZSALTA</v>
      </c>
      <c r="Z954">
        <v>1273</v>
      </c>
      <c r="AA954" t="s">
        <v>6765</v>
      </c>
      <c r="AB954">
        <v>10</v>
      </c>
      <c r="AC954" t="s">
        <v>1228</v>
      </c>
      <c r="AD954">
        <v>66</v>
      </c>
      <c r="AE954" t="s">
        <v>1198</v>
      </c>
      <c r="AN954">
        <v>50</v>
      </c>
      <c r="AO954">
        <v>28</v>
      </c>
      <c r="AP954">
        <v>9860</v>
      </c>
      <c r="AQ954" t="s">
        <v>3968</v>
      </c>
    </row>
    <row r="955" spans="5:43" x14ac:dyDescent="0.25">
      <c r="E955" s="6" t="s">
        <v>905</v>
      </c>
      <c r="F955" s="6">
        <v>661</v>
      </c>
      <c r="G955" s="6">
        <v>661131</v>
      </c>
      <c r="H955" s="7" t="s">
        <v>941</v>
      </c>
      <c r="I955" s="6" t="s">
        <v>905</v>
      </c>
      <c r="O955" s="6">
        <v>30</v>
      </c>
      <c r="P955" s="13" t="str">
        <f t="shared" si="14"/>
        <v>ENTRE.RIOS</v>
      </c>
      <c r="Q955" s="6">
        <v>2172</v>
      </c>
      <c r="R955" s="13" t="s">
        <v>6241</v>
      </c>
      <c r="Y955" t="str">
        <f>Tabla4[[#This Row],[Muni_Desc]]&amp;Tabla4[[#This Row],[Columna1]]</f>
        <v>LA CALDERASALTA</v>
      </c>
      <c r="Z955">
        <v>1274</v>
      </c>
      <c r="AA955" t="s">
        <v>6766</v>
      </c>
      <c r="AB955">
        <v>10</v>
      </c>
      <c r="AC955" t="s">
        <v>1228</v>
      </c>
      <c r="AD955">
        <v>66</v>
      </c>
      <c r="AE955" t="s">
        <v>1198</v>
      </c>
      <c r="AN955">
        <v>6</v>
      </c>
      <c r="AO955">
        <v>147</v>
      </c>
      <c r="AP955">
        <v>874</v>
      </c>
      <c r="AQ955" t="s">
        <v>1825</v>
      </c>
    </row>
    <row r="956" spans="5:43" ht="22.5" x14ac:dyDescent="0.25">
      <c r="E956" s="6" t="s">
        <v>905</v>
      </c>
      <c r="F956" s="6">
        <v>661</v>
      </c>
      <c r="G956" s="6">
        <v>661910</v>
      </c>
      <c r="H956" s="7" t="s">
        <v>942</v>
      </c>
      <c r="I956" s="6" t="s">
        <v>905</v>
      </c>
      <c r="O956" s="6">
        <v>30</v>
      </c>
      <c r="P956" s="13" t="str">
        <f t="shared" si="14"/>
        <v>ENTRE.RIOS</v>
      </c>
      <c r="Q956" s="6">
        <v>2173</v>
      </c>
      <c r="R956" s="13" t="s">
        <v>6242</v>
      </c>
      <c r="Y956" t="str">
        <f>Tabla4[[#This Row],[Muni_Desc]]&amp;Tabla4[[#This Row],[Columna1]]</f>
        <v>LA CANDELARIASALTA</v>
      </c>
      <c r="Z956">
        <v>1275</v>
      </c>
      <c r="AA956" t="s">
        <v>6767</v>
      </c>
      <c r="AB956">
        <v>10</v>
      </c>
      <c r="AC956" t="s">
        <v>1228</v>
      </c>
      <c r="AD956">
        <v>66</v>
      </c>
      <c r="AE956" t="s">
        <v>1198</v>
      </c>
      <c r="AN956">
        <v>14</v>
      </c>
      <c r="AO956">
        <v>42</v>
      </c>
      <c r="AP956">
        <v>2949</v>
      </c>
      <c r="AQ956" t="s">
        <v>2858</v>
      </c>
    </row>
    <row r="957" spans="5:43" x14ac:dyDescent="0.25">
      <c r="E957" s="6" t="s">
        <v>905</v>
      </c>
      <c r="F957" s="6">
        <v>661</v>
      </c>
      <c r="G957" s="6">
        <v>661920</v>
      </c>
      <c r="H957" s="7" t="s">
        <v>943</v>
      </c>
      <c r="I957" s="6" t="s">
        <v>905</v>
      </c>
      <c r="O957" s="6">
        <v>30</v>
      </c>
      <c r="P957" s="13" t="str">
        <f t="shared" si="14"/>
        <v>ENTRE.RIOS</v>
      </c>
      <c r="Q957" s="6">
        <v>2174</v>
      </c>
      <c r="R957" s="13" t="s">
        <v>6243</v>
      </c>
      <c r="Y957" t="str">
        <f>Tabla4[[#This Row],[Muni_Desc]]&amp;Tabla4[[#This Row],[Columna1]]</f>
        <v>LA MERCEDSALTA</v>
      </c>
      <c r="Z957">
        <v>1276</v>
      </c>
      <c r="AA957" t="s">
        <v>6768</v>
      </c>
      <c r="AB957">
        <v>10</v>
      </c>
      <c r="AC957" t="s">
        <v>1228</v>
      </c>
      <c r="AD957">
        <v>66</v>
      </c>
      <c r="AE957" t="s">
        <v>1198</v>
      </c>
      <c r="AN957">
        <v>62</v>
      </c>
      <c r="AO957">
        <v>21</v>
      </c>
      <c r="AP957">
        <v>6929</v>
      </c>
      <c r="AQ957" t="s">
        <v>4263</v>
      </c>
    </row>
    <row r="958" spans="5:43" x14ac:dyDescent="0.25">
      <c r="E958" s="6" t="s">
        <v>905</v>
      </c>
      <c r="F958" s="6">
        <v>661</v>
      </c>
      <c r="G958" s="6">
        <v>661930</v>
      </c>
      <c r="H958" s="7" t="s">
        <v>944</v>
      </c>
      <c r="I958" s="6" t="s">
        <v>905</v>
      </c>
      <c r="O958" s="6">
        <v>30</v>
      </c>
      <c r="P958" s="13" t="str">
        <f t="shared" si="14"/>
        <v>ENTRE.RIOS</v>
      </c>
      <c r="Q958" s="6">
        <v>822</v>
      </c>
      <c r="R958" s="13" t="s">
        <v>6098</v>
      </c>
      <c r="Y958" t="str">
        <f>Tabla4[[#This Row],[Muni_Desc]]&amp;Tabla4[[#This Row],[Columna1]]</f>
        <v>LA POMASALTA</v>
      </c>
      <c r="Z958">
        <v>1277</v>
      </c>
      <c r="AA958" t="s">
        <v>6769</v>
      </c>
      <c r="AB958">
        <v>10</v>
      </c>
      <c r="AC958" t="s">
        <v>1228</v>
      </c>
      <c r="AD958">
        <v>66</v>
      </c>
      <c r="AE958" t="s">
        <v>1198</v>
      </c>
      <c r="AN958">
        <v>86</v>
      </c>
      <c r="AO958">
        <v>147</v>
      </c>
      <c r="AP958">
        <v>9326</v>
      </c>
      <c r="AQ958" t="s">
        <v>5146</v>
      </c>
    </row>
    <row r="959" spans="5:43" x14ac:dyDescent="0.25">
      <c r="E959" s="6" t="s">
        <v>905</v>
      </c>
      <c r="F959" s="6">
        <v>661</v>
      </c>
      <c r="G959" s="6">
        <v>661991</v>
      </c>
      <c r="H959" s="7" t="s">
        <v>945</v>
      </c>
      <c r="I959" s="6" t="s">
        <v>905</v>
      </c>
      <c r="O959" s="6">
        <v>30</v>
      </c>
      <c r="P959" s="13" t="str">
        <f t="shared" si="14"/>
        <v>ENTRE.RIOS</v>
      </c>
      <c r="Q959" s="6">
        <v>823</v>
      </c>
      <c r="R959" s="13" t="s">
        <v>6099</v>
      </c>
      <c r="Y959" t="str">
        <f>Tabla4[[#This Row],[Muni_Desc]]&amp;Tabla4[[#This Row],[Columna1]]</f>
        <v>LA VIÑASALTA</v>
      </c>
      <c r="Z959">
        <v>1278</v>
      </c>
      <c r="AA959" t="s">
        <v>6770</v>
      </c>
      <c r="AB959">
        <v>10</v>
      </c>
      <c r="AC959" t="s">
        <v>1228</v>
      </c>
      <c r="AD959">
        <v>66</v>
      </c>
      <c r="AE959" t="s">
        <v>1198</v>
      </c>
      <c r="AN959">
        <v>14</v>
      </c>
      <c r="AO959">
        <v>21</v>
      </c>
      <c r="AP959">
        <v>2867</v>
      </c>
      <c r="AQ959" t="s">
        <v>2779</v>
      </c>
    </row>
    <row r="960" spans="5:43" x14ac:dyDescent="0.25">
      <c r="E960" s="6" t="s">
        <v>905</v>
      </c>
      <c r="F960" s="6">
        <v>661</v>
      </c>
      <c r="G960" s="6">
        <v>661992</v>
      </c>
      <c r="H960" s="7" t="s">
        <v>946</v>
      </c>
      <c r="I960" s="6" t="s">
        <v>905</v>
      </c>
      <c r="O960" s="6">
        <v>30</v>
      </c>
      <c r="P960" s="13" t="str">
        <f t="shared" si="14"/>
        <v>ENTRE.RIOS</v>
      </c>
      <c r="Q960" s="6">
        <v>2176</v>
      </c>
      <c r="R960" s="13" t="s">
        <v>6244</v>
      </c>
      <c r="Y960" t="str">
        <f>Tabla4[[#This Row],[Muni_Desc]]&amp;Tabla4[[#This Row],[Columna1]]</f>
        <v>LAS LAJITASSALTA</v>
      </c>
      <c r="Z960">
        <v>1279</v>
      </c>
      <c r="AA960" t="s">
        <v>6771</v>
      </c>
      <c r="AB960">
        <v>10</v>
      </c>
      <c r="AC960" t="s">
        <v>1228</v>
      </c>
      <c r="AD960">
        <v>66</v>
      </c>
      <c r="AE960" t="s">
        <v>1198</v>
      </c>
      <c r="AN960">
        <v>14</v>
      </c>
      <c r="AO960">
        <v>140</v>
      </c>
      <c r="AP960">
        <v>3277</v>
      </c>
      <c r="AQ960" t="s">
        <v>3114</v>
      </c>
    </row>
    <row r="961" spans="5:43" ht="22.5" x14ac:dyDescent="0.25">
      <c r="E961" s="6" t="s">
        <v>905</v>
      </c>
      <c r="F961" s="6">
        <v>661</v>
      </c>
      <c r="G961" s="6">
        <v>661999</v>
      </c>
      <c r="H961" s="7" t="s">
        <v>947</v>
      </c>
      <c r="I961" s="6" t="s">
        <v>905</v>
      </c>
      <c r="O961" s="6">
        <v>30</v>
      </c>
      <c r="P961" s="13" t="str">
        <f t="shared" si="14"/>
        <v>ENTRE.RIOS</v>
      </c>
      <c r="Q961" s="6">
        <v>2178</v>
      </c>
      <c r="R961" s="13" t="s">
        <v>6245</v>
      </c>
      <c r="Y961" t="str">
        <f>Tabla4[[#This Row],[Muni_Desc]]&amp;Tabla4[[#This Row],[Columna1]]</f>
        <v>LOS TOLDOSSALTA</v>
      </c>
      <c r="Z961">
        <v>1280</v>
      </c>
      <c r="AA961" t="s">
        <v>6772</v>
      </c>
      <c r="AB961">
        <v>10</v>
      </c>
      <c r="AC961" t="s">
        <v>1228</v>
      </c>
      <c r="AD961">
        <v>66</v>
      </c>
      <c r="AE961" t="s">
        <v>1198</v>
      </c>
      <c r="AN961">
        <v>14</v>
      </c>
      <c r="AO961">
        <v>63</v>
      </c>
      <c r="AP961">
        <v>3001</v>
      </c>
      <c r="AQ961" t="s">
        <v>2896</v>
      </c>
    </row>
    <row r="962" spans="5:43" x14ac:dyDescent="0.25">
      <c r="E962" s="6" t="s">
        <v>905</v>
      </c>
      <c r="F962" s="6">
        <v>662</v>
      </c>
      <c r="G962" s="6">
        <v>662</v>
      </c>
      <c r="H962" s="7" t="s">
        <v>948</v>
      </c>
      <c r="I962" s="6" t="s">
        <v>905</v>
      </c>
      <c r="O962" s="6">
        <v>30</v>
      </c>
      <c r="P962" s="13" t="str">
        <f t="shared" si="14"/>
        <v>ENTRE.RIOS</v>
      </c>
      <c r="Q962" s="6">
        <v>2179</v>
      </c>
      <c r="R962" s="13" t="s">
        <v>6246</v>
      </c>
      <c r="Y962" t="str">
        <f>Tabla4[[#This Row],[Muni_Desc]]&amp;Tabla4[[#This Row],[Columna1]]</f>
        <v>METANSALTA</v>
      </c>
      <c r="Z962">
        <v>1281</v>
      </c>
      <c r="AA962" t="s">
        <v>6773</v>
      </c>
      <c r="AB962">
        <v>10</v>
      </c>
      <c r="AC962" t="s">
        <v>1228</v>
      </c>
      <c r="AD962">
        <v>66</v>
      </c>
      <c r="AE962" t="s">
        <v>1198</v>
      </c>
      <c r="AN962">
        <v>14</v>
      </c>
      <c r="AO962">
        <v>21</v>
      </c>
      <c r="AP962">
        <v>2868</v>
      </c>
      <c r="AQ962" t="s">
        <v>2780</v>
      </c>
    </row>
    <row r="963" spans="5:43" x14ac:dyDescent="0.25">
      <c r="E963" s="6" t="s">
        <v>905</v>
      </c>
      <c r="F963" s="6">
        <v>662</v>
      </c>
      <c r="G963" s="6">
        <v>662010</v>
      </c>
      <c r="H963" s="7" t="s">
        <v>949</v>
      </c>
      <c r="I963" s="6" t="s">
        <v>905</v>
      </c>
      <c r="O963" s="6">
        <v>30</v>
      </c>
      <c r="P963" s="13" t="str">
        <f t="shared" si="14"/>
        <v>ENTRE.RIOS</v>
      </c>
      <c r="Q963" s="6">
        <v>824</v>
      </c>
      <c r="R963" s="13" t="s">
        <v>6100</v>
      </c>
      <c r="Y963" t="str">
        <f>Tabla4[[#This Row],[Muni_Desc]]&amp;Tabla4[[#This Row],[Columna1]]</f>
        <v>MOLINOSSALTA</v>
      </c>
      <c r="Z963">
        <v>1282</v>
      </c>
      <c r="AA963" t="s">
        <v>6774</v>
      </c>
      <c r="AB963">
        <v>10</v>
      </c>
      <c r="AC963" t="s">
        <v>1228</v>
      </c>
      <c r="AD963">
        <v>66</v>
      </c>
      <c r="AE963" t="s">
        <v>1198</v>
      </c>
      <c r="AN963">
        <v>46</v>
      </c>
      <c r="AO963">
        <v>35</v>
      </c>
      <c r="AP963">
        <v>5547</v>
      </c>
      <c r="AQ963" t="s">
        <v>3876</v>
      </c>
    </row>
    <row r="964" spans="5:43" x14ac:dyDescent="0.25">
      <c r="E964" s="6" t="s">
        <v>905</v>
      </c>
      <c r="F964" s="6">
        <v>662</v>
      </c>
      <c r="G964" s="6">
        <v>662020</v>
      </c>
      <c r="H964" s="7" t="s">
        <v>950</v>
      </c>
      <c r="I964" s="6" t="s">
        <v>905</v>
      </c>
      <c r="O964" s="6">
        <v>30</v>
      </c>
      <c r="P964" s="13" t="str">
        <f t="shared" si="14"/>
        <v>ENTRE.RIOS</v>
      </c>
      <c r="Q964" s="6">
        <v>825</v>
      </c>
      <c r="R964" s="13" t="s">
        <v>6101</v>
      </c>
      <c r="Y964" t="str">
        <f>Tabla4[[#This Row],[Muni_Desc]]&amp;Tabla4[[#This Row],[Columna1]]</f>
        <v>NAZARENOSALTA</v>
      </c>
      <c r="Z964">
        <v>1283</v>
      </c>
      <c r="AA964" t="s">
        <v>6775</v>
      </c>
      <c r="AB964">
        <v>10</v>
      </c>
      <c r="AC964" t="s">
        <v>1228</v>
      </c>
      <c r="AD964">
        <v>66</v>
      </c>
      <c r="AE964" t="s">
        <v>1198</v>
      </c>
      <c r="AN964">
        <v>54</v>
      </c>
      <c r="AO964">
        <v>42</v>
      </c>
      <c r="AP964">
        <v>6463</v>
      </c>
      <c r="AQ964" t="s">
        <v>4135</v>
      </c>
    </row>
    <row r="965" spans="5:43" x14ac:dyDescent="0.25">
      <c r="E965" s="6" t="s">
        <v>905</v>
      </c>
      <c r="F965" s="6">
        <v>662</v>
      </c>
      <c r="G965" s="6">
        <v>662090</v>
      </c>
      <c r="H965" s="7" t="s">
        <v>951</v>
      </c>
      <c r="I965" s="6" t="s">
        <v>905</v>
      </c>
      <c r="O965" s="6">
        <v>30</v>
      </c>
      <c r="P965" s="13" t="str">
        <f t="shared" ref="P965:P1028" si="15">VLOOKUP(O965,$J$4:$L$29,3,FALSE)</f>
        <v>ENTRE.RIOS</v>
      </c>
      <c r="Q965" s="6">
        <v>826</v>
      </c>
      <c r="R965" s="13" t="s">
        <v>6102</v>
      </c>
      <c r="Y965" t="str">
        <f>Tabla4[[#This Row],[Muni_Desc]]&amp;Tabla4[[#This Row],[Columna1]]</f>
        <v>PAYOGASTASALTA</v>
      </c>
      <c r="Z965">
        <v>1284</v>
      </c>
      <c r="AA965" t="s">
        <v>6776</v>
      </c>
      <c r="AB965">
        <v>10</v>
      </c>
      <c r="AC965" t="s">
        <v>1228</v>
      </c>
      <c r="AD965">
        <v>66</v>
      </c>
      <c r="AE965" t="s">
        <v>1198</v>
      </c>
      <c r="AN965">
        <v>14</v>
      </c>
      <c r="AO965">
        <v>140</v>
      </c>
      <c r="AP965">
        <v>3276</v>
      </c>
      <c r="AQ965" t="s">
        <v>3113</v>
      </c>
    </row>
    <row r="966" spans="5:43" x14ac:dyDescent="0.25">
      <c r="E966" s="6" t="s">
        <v>905</v>
      </c>
      <c r="F966" s="6">
        <v>663</v>
      </c>
      <c r="G966" s="6">
        <v>663</v>
      </c>
      <c r="H966" s="7" t="s">
        <v>952</v>
      </c>
      <c r="I966" s="6" t="s">
        <v>905</v>
      </c>
      <c r="O966" s="6">
        <v>30</v>
      </c>
      <c r="P966" s="13" t="str">
        <f t="shared" si="15"/>
        <v>ENTRE.RIOS</v>
      </c>
      <c r="Q966" s="6">
        <v>827</v>
      </c>
      <c r="R966" s="13" t="s">
        <v>6103</v>
      </c>
      <c r="Y966" t="str">
        <f>Tabla4[[#This Row],[Muni_Desc]]&amp;Tabla4[[#This Row],[Columna1]]</f>
        <v>PICHANALSALTA</v>
      </c>
      <c r="Z966">
        <v>1285</v>
      </c>
      <c r="AA966" t="s">
        <v>6777</v>
      </c>
      <c r="AB966">
        <v>10</v>
      </c>
      <c r="AC966" t="s">
        <v>1228</v>
      </c>
      <c r="AD966">
        <v>66</v>
      </c>
      <c r="AE966" t="s">
        <v>1198</v>
      </c>
      <c r="AN966">
        <v>22</v>
      </c>
      <c r="AO966">
        <v>154</v>
      </c>
      <c r="AP966">
        <v>4170</v>
      </c>
      <c r="AQ966" t="s">
        <v>3381</v>
      </c>
    </row>
    <row r="967" spans="5:43" x14ac:dyDescent="0.25">
      <c r="E967" s="6" t="s">
        <v>905</v>
      </c>
      <c r="F967" s="6">
        <v>663</v>
      </c>
      <c r="G967" s="6">
        <v>663000</v>
      </c>
      <c r="H967" s="7" t="s">
        <v>952</v>
      </c>
      <c r="I967" s="6" t="s">
        <v>905</v>
      </c>
      <c r="O967" s="6">
        <v>30</v>
      </c>
      <c r="P967" s="13" t="str">
        <f t="shared" si="15"/>
        <v>ENTRE.RIOS</v>
      </c>
      <c r="Q967" s="6">
        <v>2056</v>
      </c>
      <c r="R967" s="13" t="s">
        <v>6170</v>
      </c>
      <c r="Y967" t="str">
        <f>Tabla4[[#This Row],[Muni_Desc]]&amp;Tabla4[[#This Row],[Columna1]]</f>
        <v>PROFESOR SALVADOR MAZZASALTA</v>
      </c>
      <c r="Z967">
        <v>1286</v>
      </c>
      <c r="AA967" t="s">
        <v>6778</v>
      </c>
      <c r="AB967">
        <v>10</v>
      </c>
      <c r="AC967" t="s">
        <v>1228</v>
      </c>
      <c r="AD967">
        <v>66</v>
      </c>
      <c r="AE967" t="s">
        <v>1198</v>
      </c>
      <c r="AN967">
        <v>10</v>
      </c>
      <c r="AO967">
        <v>7</v>
      </c>
      <c r="AP967">
        <v>2504</v>
      </c>
      <c r="AQ967" t="s">
        <v>2574</v>
      </c>
    </row>
    <row r="968" spans="5:43" x14ac:dyDescent="0.25">
      <c r="E968" s="4" t="s">
        <v>953</v>
      </c>
      <c r="F968" s="4" t="s">
        <v>953</v>
      </c>
      <c r="G968" s="4" t="s">
        <v>953</v>
      </c>
      <c r="H968" s="5" t="s">
        <v>954</v>
      </c>
      <c r="I968" s="4" t="s">
        <v>953</v>
      </c>
      <c r="O968" s="6">
        <v>30</v>
      </c>
      <c r="P968" s="13" t="str">
        <f t="shared" si="15"/>
        <v>ENTRE.RIOS</v>
      </c>
      <c r="Q968" s="6">
        <v>2180</v>
      </c>
      <c r="R968" s="13" t="s">
        <v>6247</v>
      </c>
      <c r="Y968" t="str">
        <f>Tabla4[[#This Row],[Muni_Desc]]&amp;Tabla4[[#This Row],[Columna1]]</f>
        <v>RIO PIEDRASSALTA</v>
      </c>
      <c r="Z968">
        <v>1287</v>
      </c>
      <c r="AA968" t="s">
        <v>6779</v>
      </c>
      <c r="AB968">
        <v>10</v>
      </c>
      <c r="AC968" t="s">
        <v>1228</v>
      </c>
      <c r="AD968">
        <v>66</v>
      </c>
      <c r="AE968" t="s">
        <v>1198</v>
      </c>
      <c r="AN968">
        <v>10</v>
      </c>
      <c r="AO968">
        <v>84</v>
      </c>
      <c r="AP968">
        <v>2647</v>
      </c>
      <c r="AQ968" t="s">
        <v>2574</v>
      </c>
    </row>
    <row r="969" spans="5:43" ht="22.5" x14ac:dyDescent="0.25">
      <c r="E969" s="6" t="s">
        <v>953</v>
      </c>
      <c r="F969" s="6">
        <v>681</v>
      </c>
      <c r="G969" s="6">
        <v>681</v>
      </c>
      <c r="H969" s="7" t="s">
        <v>955</v>
      </c>
      <c r="I969" s="6" t="s">
        <v>953</v>
      </c>
      <c r="O969" s="6">
        <v>30</v>
      </c>
      <c r="P969" s="13" t="str">
        <f t="shared" si="15"/>
        <v>ENTRE.RIOS</v>
      </c>
      <c r="Q969" s="6">
        <v>828</v>
      </c>
      <c r="R969" s="13" t="s">
        <v>6104</v>
      </c>
      <c r="Y969" t="str">
        <f>Tabla4[[#This Row],[Muni_Desc]]&amp;Tabla4[[#This Row],[Columna1]]</f>
        <v>RIVADAVIA BANDA NORTESALTA</v>
      </c>
      <c r="Z969">
        <v>1288</v>
      </c>
      <c r="AA969" t="s">
        <v>6780</v>
      </c>
      <c r="AB969">
        <v>10</v>
      </c>
      <c r="AC969" t="s">
        <v>1228</v>
      </c>
      <c r="AD969">
        <v>66</v>
      </c>
      <c r="AE969" t="s">
        <v>1198</v>
      </c>
      <c r="AN969">
        <v>62</v>
      </c>
      <c r="AO969">
        <v>63</v>
      </c>
      <c r="AP969">
        <v>7019</v>
      </c>
      <c r="AQ969" t="s">
        <v>4328</v>
      </c>
    </row>
    <row r="970" spans="5:43" ht="22.5" x14ac:dyDescent="0.25">
      <c r="E970" s="6" t="s">
        <v>953</v>
      </c>
      <c r="F970" s="6">
        <v>681</v>
      </c>
      <c r="G970" s="6">
        <v>681010</v>
      </c>
      <c r="H970" s="7" t="s">
        <v>956</v>
      </c>
      <c r="I970" s="6" t="s">
        <v>953</v>
      </c>
      <c r="O970" s="6">
        <v>30</v>
      </c>
      <c r="P970" s="13" t="str">
        <f t="shared" si="15"/>
        <v>ENTRE.RIOS</v>
      </c>
      <c r="Q970" s="6">
        <v>2183</v>
      </c>
      <c r="R970" s="13" t="s">
        <v>6248</v>
      </c>
      <c r="Y970" t="str">
        <f>Tabla4[[#This Row],[Muni_Desc]]&amp;Tabla4[[#This Row],[Columna1]]</f>
        <v>RIVADAVIA BANDA SURSALTA</v>
      </c>
      <c r="Z970">
        <v>1289</v>
      </c>
      <c r="AA970" t="s">
        <v>6781</v>
      </c>
      <c r="AB970">
        <v>10</v>
      </c>
      <c r="AC970" t="s">
        <v>1228</v>
      </c>
      <c r="AD970">
        <v>66</v>
      </c>
      <c r="AE970" t="s">
        <v>1198</v>
      </c>
      <c r="AN970">
        <v>34</v>
      </c>
      <c r="AO970">
        <v>35</v>
      </c>
      <c r="AP970">
        <v>4832</v>
      </c>
      <c r="AQ970" t="s">
        <v>3644</v>
      </c>
    </row>
    <row r="971" spans="5:43" x14ac:dyDescent="0.25">
      <c r="E971" s="6" t="s">
        <v>953</v>
      </c>
      <c r="F971" s="6">
        <v>681</v>
      </c>
      <c r="G971" s="6">
        <v>681020</v>
      </c>
      <c r="H971" s="7" t="s">
        <v>957</v>
      </c>
      <c r="I971" s="6" t="s">
        <v>953</v>
      </c>
      <c r="O971" s="6">
        <v>30</v>
      </c>
      <c r="P971" s="13" t="str">
        <f t="shared" si="15"/>
        <v>ENTRE.RIOS</v>
      </c>
      <c r="Q971" s="6">
        <v>2185</v>
      </c>
      <c r="R971" s="13" t="s">
        <v>6249</v>
      </c>
      <c r="Y971" t="str">
        <f>Tabla4[[#This Row],[Muni_Desc]]&amp;Tabla4[[#This Row],[Columna1]]</f>
        <v>ROSARIO DE LA FRONTERASALTA</v>
      </c>
      <c r="Z971">
        <v>1290</v>
      </c>
      <c r="AA971" t="s">
        <v>6782</v>
      </c>
      <c r="AB971">
        <v>10</v>
      </c>
      <c r="AC971" t="s">
        <v>1228</v>
      </c>
      <c r="AD971">
        <v>66</v>
      </c>
      <c r="AE971" t="s">
        <v>1198</v>
      </c>
      <c r="AN971">
        <v>78</v>
      </c>
      <c r="AO971">
        <v>7</v>
      </c>
      <c r="AP971">
        <v>8204</v>
      </c>
      <c r="AQ971" t="s">
        <v>4629</v>
      </c>
    </row>
    <row r="972" spans="5:43" ht="22.5" x14ac:dyDescent="0.25">
      <c r="E972" s="6" t="s">
        <v>953</v>
      </c>
      <c r="F972" s="6">
        <v>681</v>
      </c>
      <c r="G972" s="6">
        <v>681098</v>
      </c>
      <c r="H972" s="7" t="s">
        <v>958</v>
      </c>
      <c r="I972" s="6" t="s">
        <v>953</v>
      </c>
      <c r="O972" s="6">
        <v>30</v>
      </c>
      <c r="P972" s="13" t="str">
        <f t="shared" si="15"/>
        <v>ENTRE.RIOS</v>
      </c>
      <c r="Q972" s="6">
        <v>2377</v>
      </c>
      <c r="R972" s="13" t="s">
        <v>6334</v>
      </c>
      <c r="Y972" t="str">
        <f>Tabla4[[#This Row],[Muni_Desc]]&amp;Tabla4[[#This Row],[Columna1]]</f>
        <v>ROSARIO DE LERMASALTA</v>
      </c>
      <c r="Z972">
        <v>1291</v>
      </c>
      <c r="AA972" t="s">
        <v>6783</v>
      </c>
      <c r="AB972">
        <v>10</v>
      </c>
      <c r="AC972" t="s">
        <v>1228</v>
      </c>
      <c r="AD972">
        <v>66</v>
      </c>
      <c r="AE972" t="s">
        <v>1198</v>
      </c>
      <c r="AN972">
        <v>6</v>
      </c>
      <c r="AO972">
        <v>287</v>
      </c>
      <c r="AP972">
        <v>1047</v>
      </c>
      <c r="AQ972" t="s">
        <v>1960</v>
      </c>
    </row>
    <row r="973" spans="5:43" ht="22.5" x14ac:dyDescent="0.25">
      <c r="E973" s="6" t="s">
        <v>953</v>
      </c>
      <c r="F973" s="6">
        <v>681</v>
      </c>
      <c r="G973" s="6">
        <v>681099</v>
      </c>
      <c r="H973" s="7" t="s">
        <v>959</v>
      </c>
      <c r="I973" s="6" t="s">
        <v>953</v>
      </c>
      <c r="O973" s="6">
        <v>30</v>
      </c>
      <c r="P973" s="13" t="str">
        <f t="shared" si="15"/>
        <v>ENTRE.RIOS</v>
      </c>
      <c r="Q973" s="6">
        <v>2186</v>
      </c>
      <c r="R973" s="13" t="s">
        <v>6250</v>
      </c>
      <c r="Y973" t="str">
        <f>Tabla4[[#This Row],[Muni_Desc]]&amp;Tabla4[[#This Row],[Columna1]]</f>
        <v>SAN ANTONIO DE LOS COBRESSALTA</v>
      </c>
      <c r="Z973">
        <v>1293</v>
      </c>
      <c r="AA973" t="s">
        <v>6785</v>
      </c>
      <c r="AB973">
        <v>10</v>
      </c>
      <c r="AC973" t="s">
        <v>1228</v>
      </c>
      <c r="AD973">
        <v>66</v>
      </c>
      <c r="AE973" t="s">
        <v>1198</v>
      </c>
      <c r="AN973">
        <v>62</v>
      </c>
      <c r="AO973">
        <v>49</v>
      </c>
      <c r="AP973">
        <v>6991</v>
      </c>
      <c r="AQ973" t="s">
        <v>4317</v>
      </c>
    </row>
    <row r="974" spans="5:43" x14ac:dyDescent="0.25">
      <c r="E974" s="6" t="s">
        <v>953</v>
      </c>
      <c r="F974" s="6">
        <v>682</v>
      </c>
      <c r="G974" s="6">
        <v>682</v>
      </c>
      <c r="H974" s="7" t="s">
        <v>960</v>
      </c>
      <c r="I974" s="6" t="s">
        <v>953</v>
      </c>
      <c r="O974" s="6">
        <v>30</v>
      </c>
      <c r="P974" s="13" t="str">
        <f t="shared" si="15"/>
        <v>ENTRE.RIOS</v>
      </c>
      <c r="Q974" s="6">
        <v>2189</v>
      </c>
      <c r="R974" s="13" t="s">
        <v>6251</v>
      </c>
      <c r="Y974" t="str">
        <f>Tabla4[[#This Row],[Muni_Desc]]&amp;Tabla4[[#This Row],[Columna1]]</f>
        <v>SAN CARLOSSALTA</v>
      </c>
      <c r="Z974">
        <v>1294</v>
      </c>
      <c r="AA974" t="s">
        <v>5941</v>
      </c>
      <c r="AB974">
        <v>10</v>
      </c>
      <c r="AC974" t="s">
        <v>1228</v>
      </c>
      <c r="AD974">
        <v>66</v>
      </c>
      <c r="AE974" t="s">
        <v>1198</v>
      </c>
      <c r="AN974">
        <v>6</v>
      </c>
      <c r="AO974">
        <v>112</v>
      </c>
      <c r="AP974">
        <v>813</v>
      </c>
      <c r="AQ974" t="s">
        <v>1789</v>
      </c>
    </row>
    <row r="975" spans="5:43" x14ac:dyDescent="0.25">
      <c r="E975" s="6" t="s">
        <v>953</v>
      </c>
      <c r="F975" s="6">
        <v>682</v>
      </c>
      <c r="G975" s="6">
        <v>682010</v>
      </c>
      <c r="H975" s="7" t="s">
        <v>961</v>
      </c>
      <c r="I975" s="6" t="s">
        <v>953</v>
      </c>
      <c r="O975" s="6">
        <v>30</v>
      </c>
      <c r="P975" s="13" t="str">
        <f t="shared" si="15"/>
        <v>ENTRE.RIOS</v>
      </c>
      <c r="Q975" s="6">
        <v>2190</v>
      </c>
      <c r="R975" s="13" t="s">
        <v>6252</v>
      </c>
      <c r="Y975" t="str">
        <f>Tabla4[[#This Row],[Muni_Desc]]&amp;Tabla4[[#This Row],[Columna1]]</f>
        <v>SAN RAMON DE LA NUEVA ORANSALTA</v>
      </c>
      <c r="Z975">
        <v>1296</v>
      </c>
      <c r="AA975" t="s">
        <v>6787</v>
      </c>
      <c r="AB975">
        <v>10</v>
      </c>
      <c r="AC975" t="s">
        <v>1228</v>
      </c>
      <c r="AD975">
        <v>66</v>
      </c>
      <c r="AE975" t="s">
        <v>1198</v>
      </c>
      <c r="AN975">
        <v>26</v>
      </c>
      <c r="AO975">
        <v>21</v>
      </c>
      <c r="AP975">
        <v>9862</v>
      </c>
      <c r="AQ975" t="s">
        <v>3416</v>
      </c>
    </row>
    <row r="976" spans="5:43" x14ac:dyDescent="0.25">
      <c r="E976" s="6" t="s">
        <v>953</v>
      </c>
      <c r="F976" s="6">
        <v>682</v>
      </c>
      <c r="G976" s="6">
        <v>682091</v>
      </c>
      <c r="H976" s="7" t="s">
        <v>962</v>
      </c>
      <c r="I976" s="6" t="s">
        <v>953</v>
      </c>
      <c r="O976" s="6">
        <v>30</v>
      </c>
      <c r="P976" s="13" t="str">
        <f t="shared" si="15"/>
        <v>ENTRE.RIOS</v>
      </c>
      <c r="Q976" s="6">
        <v>2193</v>
      </c>
      <c r="R976" s="13" t="s">
        <v>6253</v>
      </c>
      <c r="Y976" t="str">
        <f>Tabla4[[#This Row],[Muni_Desc]]&amp;Tabla4[[#This Row],[Columna1]]</f>
        <v>SANTA VICTORIA ESTESALTA</v>
      </c>
      <c r="Z976">
        <v>1297</v>
      </c>
      <c r="AA976" t="s">
        <v>6788</v>
      </c>
      <c r="AB976">
        <v>10</v>
      </c>
      <c r="AC976" t="s">
        <v>1228</v>
      </c>
      <c r="AD976">
        <v>66</v>
      </c>
      <c r="AE976" t="s">
        <v>1198</v>
      </c>
      <c r="AN976">
        <v>66</v>
      </c>
      <c r="AO976">
        <v>147</v>
      </c>
      <c r="AP976">
        <v>9863</v>
      </c>
      <c r="AQ976" t="s">
        <v>4456</v>
      </c>
    </row>
    <row r="977" spans="5:43" ht="45" x14ac:dyDescent="0.25">
      <c r="E977" s="6" t="s">
        <v>953</v>
      </c>
      <c r="F977" s="6">
        <v>682</v>
      </c>
      <c r="G977" s="6">
        <v>682099</v>
      </c>
      <c r="H977" s="7" t="s">
        <v>963</v>
      </c>
      <c r="I977" s="6" t="s">
        <v>953</v>
      </c>
      <c r="O977" s="6">
        <v>30</v>
      </c>
      <c r="P977" s="13" t="str">
        <f t="shared" si="15"/>
        <v>ENTRE.RIOS</v>
      </c>
      <c r="Q977" s="6">
        <v>829</v>
      </c>
      <c r="R977" s="13" t="s">
        <v>6105</v>
      </c>
      <c r="Y977" t="str">
        <f>Tabla4[[#This Row],[Muni_Desc]]&amp;Tabla4[[#This Row],[Columna1]]</f>
        <v>SANTA VICTORIA OESTESALTA</v>
      </c>
      <c r="Z977">
        <v>1298</v>
      </c>
      <c r="AA977" t="s">
        <v>6789</v>
      </c>
      <c r="AB977">
        <v>10</v>
      </c>
      <c r="AC977" t="s">
        <v>1228</v>
      </c>
      <c r="AD977">
        <v>66</v>
      </c>
      <c r="AE977" t="s">
        <v>1198</v>
      </c>
      <c r="AN977">
        <v>62</v>
      </c>
      <c r="AO977">
        <v>49</v>
      </c>
      <c r="AP977">
        <v>6992</v>
      </c>
      <c r="AQ977" t="s">
        <v>4318</v>
      </c>
    </row>
    <row r="978" spans="5:43" x14ac:dyDescent="0.25">
      <c r="E978" s="4" t="s">
        <v>964</v>
      </c>
      <c r="F978" s="4" t="s">
        <v>964</v>
      </c>
      <c r="G978" s="4" t="s">
        <v>964</v>
      </c>
      <c r="H978" s="5" t="s">
        <v>965</v>
      </c>
      <c r="I978" s="4" t="s">
        <v>964</v>
      </c>
      <c r="O978" s="6">
        <v>30</v>
      </c>
      <c r="P978" s="13" t="str">
        <f t="shared" si="15"/>
        <v>ENTRE.RIOS</v>
      </c>
      <c r="Q978" s="6">
        <v>2194</v>
      </c>
      <c r="R978" s="13" t="s">
        <v>6254</v>
      </c>
      <c r="Y978" t="str">
        <f>Tabla4[[#This Row],[Muni_Desc]]&amp;Tabla4[[#This Row],[Columna1]]</f>
        <v>SECLANTASSALTA</v>
      </c>
      <c r="Z978">
        <v>1299</v>
      </c>
      <c r="AA978" t="s">
        <v>6790</v>
      </c>
      <c r="AB978">
        <v>10</v>
      </c>
      <c r="AC978" t="s">
        <v>1228</v>
      </c>
      <c r="AD978">
        <v>66</v>
      </c>
      <c r="AE978" t="s">
        <v>1198</v>
      </c>
      <c r="AN978">
        <v>74</v>
      </c>
      <c r="AO978">
        <v>21</v>
      </c>
      <c r="AP978">
        <v>7935</v>
      </c>
      <c r="AQ978" t="s">
        <v>4568</v>
      </c>
    </row>
    <row r="979" spans="5:43" x14ac:dyDescent="0.25">
      <c r="E979" s="6" t="s">
        <v>964</v>
      </c>
      <c r="F979" s="6">
        <v>691</v>
      </c>
      <c r="G979" s="6">
        <v>691</v>
      </c>
      <c r="H979" s="7" t="s">
        <v>966</v>
      </c>
      <c r="I979" s="6" t="s">
        <v>964</v>
      </c>
      <c r="O979" s="6">
        <v>30</v>
      </c>
      <c r="P979" s="13" t="str">
        <f t="shared" si="15"/>
        <v>ENTRE.RIOS</v>
      </c>
      <c r="Q979" s="6">
        <v>2196</v>
      </c>
      <c r="R979" s="13" t="s">
        <v>6255</v>
      </c>
      <c r="Y979" t="str">
        <f>Tabla4[[#This Row],[Muni_Desc]]&amp;Tabla4[[#This Row],[Columna1]]</f>
        <v>TARTAGALSALTA</v>
      </c>
      <c r="Z979">
        <v>1300</v>
      </c>
      <c r="AA979" t="s">
        <v>6791</v>
      </c>
      <c r="AB979">
        <v>10</v>
      </c>
      <c r="AC979" t="s">
        <v>1228</v>
      </c>
      <c r="AD979">
        <v>66</v>
      </c>
      <c r="AE979" t="s">
        <v>1198</v>
      </c>
      <c r="AN979">
        <v>10</v>
      </c>
      <c r="AO979">
        <v>42</v>
      </c>
      <c r="AP979">
        <v>2572</v>
      </c>
      <c r="AQ979" t="s">
        <v>1430</v>
      </c>
    </row>
    <row r="980" spans="5:43" x14ac:dyDescent="0.25">
      <c r="E980" s="6" t="s">
        <v>964</v>
      </c>
      <c r="F980" s="6">
        <v>691</v>
      </c>
      <c r="G980" s="6">
        <v>691001</v>
      </c>
      <c r="H980" s="7" t="s">
        <v>966</v>
      </c>
      <c r="I980" s="6" t="s">
        <v>964</v>
      </c>
      <c r="O980" s="6">
        <v>30</v>
      </c>
      <c r="P980" s="13" t="str">
        <f t="shared" si="15"/>
        <v>ENTRE.RIOS</v>
      </c>
      <c r="Q980" s="6">
        <v>2197</v>
      </c>
      <c r="R980" s="13" t="s">
        <v>6256</v>
      </c>
      <c r="Y980" t="str">
        <f>Tabla4[[#This Row],[Muni_Desc]]&amp;Tabla4[[#This Row],[Columna1]]</f>
        <v>TOLAR GRANDESALTA</v>
      </c>
      <c r="Z980">
        <v>1301</v>
      </c>
      <c r="AA980" t="s">
        <v>6792</v>
      </c>
      <c r="AB980">
        <v>10</v>
      </c>
      <c r="AC980" t="s">
        <v>1228</v>
      </c>
      <c r="AD980">
        <v>66</v>
      </c>
      <c r="AE980" t="s">
        <v>1198</v>
      </c>
      <c r="AN980">
        <v>90</v>
      </c>
      <c r="AO980">
        <v>21</v>
      </c>
      <c r="AP980">
        <v>9633</v>
      </c>
      <c r="AQ980" t="s">
        <v>1430</v>
      </c>
    </row>
    <row r="981" spans="5:43" x14ac:dyDescent="0.25">
      <c r="E981" s="6" t="s">
        <v>964</v>
      </c>
      <c r="F981" s="6">
        <v>691</v>
      </c>
      <c r="G981" s="6">
        <v>691002</v>
      </c>
      <c r="H981" s="7" t="s">
        <v>967</v>
      </c>
      <c r="I981" s="6" t="s">
        <v>964</v>
      </c>
      <c r="O981" s="6">
        <v>30</v>
      </c>
      <c r="P981" s="13" t="str">
        <f t="shared" si="15"/>
        <v>ENTRE.RIOS</v>
      </c>
      <c r="Q981" s="6">
        <v>2198</v>
      </c>
      <c r="R981" s="13" t="s">
        <v>6257</v>
      </c>
      <c r="Y981" t="str">
        <f>Tabla4[[#This Row],[Muni_Desc]]&amp;Tabla4[[#This Row],[Columna1]]</f>
        <v>URUNDELSALTA</v>
      </c>
      <c r="Z981">
        <v>1302</v>
      </c>
      <c r="AA981" t="s">
        <v>6793</v>
      </c>
      <c r="AB981">
        <v>10</v>
      </c>
      <c r="AC981" t="s">
        <v>1228</v>
      </c>
      <c r="AD981">
        <v>66</v>
      </c>
      <c r="AE981" t="s">
        <v>1198</v>
      </c>
      <c r="AN981">
        <v>18</v>
      </c>
      <c r="AO981">
        <v>28</v>
      </c>
      <c r="AP981">
        <v>3722</v>
      </c>
      <c r="AQ981" t="s">
        <v>1430</v>
      </c>
    </row>
    <row r="982" spans="5:43" x14ac:dyDescent="0.25">
      <c r="E982" s="6" t="s">
        <v>964</v>
      </c>
      <c r="F982" s="6">
        <v>692</v>
      </c>
      <c r="G982" s="6">
        <v>692</v>
      </c>
      <c r="H982" s="7" t="s">
        <v>968</v>
      </c>
      <c r="I982" s="6" t="s">
        <v>964</v>
      </c>
      <c r="O982" s="6">
        <v>30</v>
      </c>
      <c r="P982" s="13" t="str">
        <f t="shared" si="15"/>
        <v>ENTRE.RIOS</v>
      </c>
      <c r="Q982" s="6">
        <v>2378</v>
      </c>
      <c r="R982" s="13" t="s">
        <v>6335</v>
      </c>
      <c r="Y982" t="str">
        <f>Tabla4[[#This Row],[Muni_Desc]]&amp;Tabla4[[#This Row],[Columna1]]</f>
        <v>VAQUEROSSALTA</v>
      </c>
      <c r="Z982">
        <v>1303</v>
      </c>
      <c r="AA982" t="s">
        <v>6794</v>
      </c>
      <c r="AB982">
        <v>10</v>
      </c>
      <c r="AC982" t="s">
        <v>1228</v>
      </c>
      <c r="AD982">
        <v>66</v>
      </c>
      <c r="AE982" t="s">
        <v>1198</v>
      </c>
      <c r="AN982">
        <v>54</v>
      </c>
      <c r="AO982">
        <v>35</v>
      </c>
      <c r="AP982">
        <v>6447</v>
      </c>
      <c r="AQ982" t="s">
        <v>4127</v>
      </c>
    </row>
    <row r="983" spans="5:43" x14ac:dyDescent="0.25">
      <c r="E983" s="6" t="s">
        <v>964</v>
      </c>
      <c r="F983" s="6">
        <v>692</v>
      </c>
      <c r="G983" s="6">
        <v>692000</v>
      </c>
      <c r="H983" s="7" t="s">
        <v>968</v>
      </c>
      <c r="I983" s="6" t="s">
        <v>964</v>
      </c>
      <c r="O983" s="6">
        <v>30</v>
      </c>
      <c r="P983" s="13" t="str">
        <f t="shared" si="15"/>
        <v>ENTRE.RIOS</v>
      </c>
      <c r="Q983" s="6">
        <v>2199</v>
      </c>
      <c r="R983" s="13" t="s">
        <v>6258</v>
      </c>
      <c r="Y983" t="str">
        <f>Tabla4[[#This Row],[Muni_Desc]]&amp;Tabla4[[#This Row],[Columna1]]</f>
        <v>VILLA SAN LORENZOSALTA</v>
      </c>
      <c r="Z983">
        <v>1295</v>
      </c>
      <c r="AA983" t="s">
        <v>6786</v>
      </c>
      <c r="AB983">
        <v>10</v>
      </c>
      <c r="AC983" t="s">
        <v>1228</v>
      </c>
      <c r="AD983">
        <v>66</v>
      </c>
      <c r="AE983" t="s">
        <v>1198</v>
      </c>
      <c r="AN983">
        <v>22</v>
      </c>
      <c r="AO983">
        <v>7</v>
      </c>
      <c r="AP983">
        <v>4004</v>
      </c>
      <c r="AQ983" t="s">
        <v>3299</v>
      </c>
    </row>
    <row r="984" spans="5:43" x14ac:dyDescent="0.25">
      <c r="E984" s="6" t="s">
        <v>964</v>
      </c>
      <c r="F984" s="6">
        <v>702</v>
      </c>
      <c r="G984" s="6">
        <v>702</v>
      </c>
      <c r="H984" s="7" t="s">
        <v>969</v>
      </c>
      <c r="I984" s="6" t="s">
        <v>964</v>
      </c>
      <c r="O984" s="6">
        <v>30</v>
      </c>
      <c r="P984" s="13" t="str">
        <f t="shared" si="15"/>
        <v>ENTRE.RIOS</v>
      </c>
      <c r="Q984" s="6">
        <v>830</v>
      </c>
      <c r="R984" s="13" t="s">
        <v>5627</v>
      </c>
      <c r="Y984" t="str">
        <f>Tabla4[[#This Row],[Muni_Desc]]&amp;Tabla4[[#This Row],[Columna1]]</f>
        <v>25 DE MAYOSAN JUAN</v>
      </c>
      <c r="Z984">
        <v>1304</v>
      </c>
      <c r="AA984" t="s">
        <v>5278</v>
      </c>
      <c r="AB984">
        <v>11</v>
      </c>
      <c r="AC984" t="s">
        <v>1229</v>
      </c>
      <c r="AD984">
        <v>70</v>
      </c>
      <c r="AE984" t="s">
        <v>1199</v>
      </c>
      <c r="AN984">
        <v>30</v>
      </c>
      <c r="AO984">
        <v>98</v>
      </c>
      <c r="AP984">
        <v>4681</v>
      </c>
      <c r="AQ984" t="s">
        <v>3605</v>
      </c>
    </row>
    <row r="985" spans="5:43" ht="22.5" x14ac:dyDescent="0.25">
      <c r="E985" s="6" t="s">
        <v>964</v>
      </c>
      <c r="F985" s="6">
        <v>702</v>
      </c>
      <c r="G985" s="6">
        <v>702010</v>
      </c>
      <c r="H985" s="7" t="s">
        <v>970</v>
      </c>
      <c r="I985" s="6" t="s">
        <v>964</v>
      </c>
      <c r="O985" s="6">
        <v>30</v>
      </c>
      <c r="P985" s="13" t="str">
        <f t="shared" si="15"/>
        <v>ENTRE.RIOS</v>
      </c>
      <c r="Q985" s="6">
        <v>2200</v>
      </c>
      <c r="R985" s="13" t="s">
        <v>6259</v>
      </c>
      <c r="Y985" t="str">
        <f>Tabla4[[#This Row],[Muni_Desc]]&amp;Tabla4[[#This Row],[Columna1]]</f>
        <v>9 DE JULIOSAN JUAN</v>
      </c>
      <c r="Z985">
        <v>1305</v>
      </c>
      <c r="AA985" t="s">
        <v>5279</v>
      </c>
      <c r="AB985">
        <v>11</v>
      </c>
      <c r="AC985" t="s">
        <v>1229</v>
      </c>
      <c r="AD985">
        <v>70</v>
      </c>
      <c r="AE985" t="s">
        <v>1199</v>
      </c>
      <c r="AN985">
        <v>30</v>
      </c>
      <c r="AO985">
        <v>14</v>
      </c>
      <c r="AP985">
        <v>9864</v>
      </c>
      <c r="AQ985" t="s">
        <v>1479</v>
      </c>
    </row>
    <row r="986" spans="5:43" ht="33.75" x14ac:dyDescent="0.25">
      <c r="E986" s="6" t="s">
        <v>964</v>
      </c>
      <c r="F986" s="6">
        <v>702</v>
      </c>
      <c r="G986" s="6">
        <v>702091</v>
      </c>
      <c r="H986" s="7" t="s">
        <v>971</v>
      </c>
      <c r="I986" s="6" t="s">
        <v>964</v>
      </c>
      <c r="O986" s="6">
        <v>30</v>
      </c>
      <c r="P986" s="13" t="str">
        <f t="shared" si="15"/>
        <v>ENTRE.RIOS</v>
      </c>
      <c r="Q986" s="6">
        <v>2201</v>
      </c>
      <c r="R986" s="13" t="s">
        <v>6260</v>
      </c>
      <c r="Y986" t="str">
        <f>Tabla4[[#This Row],[Muni_Desc]]&amp;Tabla4[[#This Row],[Columna1]]</f>
        <v>ALBARDONSAN JUAN</v>
      </c>
      <c r="Z986">
        <v>1306</v>
      </c>
      <c r="AA986" t="s">
        <v>6796</v>
      </c>
      <c r="AB986">
        <v>11</v>
      </c>
      <c r="AC986" t="s">
        <v>1229</v>
      </c>
      <c r="AD986">
        <v>70</v>
      </c>
      <c r="AE986" t="s">
        <v>1199</v>
      </c>
      <c r="AN986">
        <v>10</v>
      </c>
      <c r="AO986">
        <v>35</v>
      </c>
      <c r="AP986">
        <v>2550</v>
      </c>
      <c r="AQ986" t="s">
        <v>2605</v>
      </c>
    </row>
    <row r="987" spans="5:43" ht="22.5" x14ac:dyDescent="0.25">
      <c r="E987" s="6" t="s">
        <v>964</v>
      </c>
      <c r="F987" s="6">
        <v>702</v>
      </c>
      <c r="G987" s="6">
        <v>702092</v>
      </c>
      <c r="H987" s="7" t="s">
        <v>972</v>
      </c>
      <c r="I987" s="6" t="s">
        <v>964</v>
      </c>
      <c r="O987" s="6">
        <v>30</v>
      </c>
      <c r="P987" s="13" t="str">
        <f t="shared" si="15"/>
        <v>ENTRE.RIOS</v>
      </c>
      <c r="Q987" s="6">
        <v>2204</v>
      </c>
      <c r="R987" s="13" t="s">
        <v>6261</v>
      </c>
      <c r="Y987" t="str">
        <f>Tabla4[[#This Row],[Muni_Desc]]&amp;Tabla4[[#This Row],[Columna1]]</f>
        <v>ANGACOSAN JUAN</v>
      </c>
      <c r="Z987">
        <v>1307</v>
      </c>
      <c r="AA987" t="s">
        <v>6797</v>
      </c>
      <c r="AB987">
        <v>11</v>
      </c>
      <c r="AC987" t="s">
        <v>1229</v>
      </c>
      <c r="AD987">
        <v>70</v>
      </c>
      <c r="AE987" t="s">
        <v>1199</v>
      </c>
      <c r="AN987">
        <v>6</v>
      </c>
      <c r="AO987">
        <v>770</v>
      </c>
      <c r="AP987">
        <v>1737</v>
      </c>
      <c r="AQ987" t="s">
        <v>1587</v>
      </c>
    </row>
    <row r="988" spans="5:43" x14ac:dyDescent="0.25">
      <c r="E988" s="6" t="s">
        <v>964</v>
      </c>
      <c r="F988" s="6">
        <v>702</v>
      </c>
      <c r="G988" s="6">
        <v>702099</v>
      </c>
      <c r="H988" s="7" t="s">
        <v>973</v>
      </c>
      <c r="I988" s="6" t="s">
        <v>964</v>
      </c>
      <c r="O988" s="6">
        <v>30</v>
      </c>
      <c r="P988" s="13" t="str">
        <f t="shared" si="15"/>
        <v>ENTRE.RIOS</v>
      </c>
      <c r="Q988" s="6">
        <v>2206</v>
      </c>
      <c r="R988" s="13" t="s">
        <v>6262</v>
      </c>
      <c r="Y988" t="str">
        <f>Tabla4[[#This Row],[Muni_Desc]]&amp;Tabla4[[#This Row],[Columna1]]</f>
        <v>CALINGASTASAN JUAN</v>
      </c>
      <c r="Z988">
        <v>1308</v>
      </c>
      <c r="AA988" t="s">
        <v>6798</v>
      </c>
      <c r="AB988">
        <v>11</v>
      </c>
      <c r="AC988" t="s">
        <v>1229</v>
      </c>
      <c r="AD988">
        <v>70</v>
      </c>
      <c r="AE988" t="s">
        <v>1199</v>
      </c>
      <c r="AN988">
        <v>10</v>
      </c>
      <c r="AO988">
        <v>42</v>
      </c>
      <c r="AP988">
        <v>2573</v>
      </c>
      <c r="AQ988" t="s">
        <v>2623</v>
      </c>
    </row>
    <row r="989" spans="5:43" x14ac:dyDescent="0.25">
      <c r="E989" s="6" t="s">
        <v>964</v>
      </c>
      <c r="F989" s="6">
        <v>711</v>
      </c>
      <c r="G989" s="6">
        <v>711</v>
      </c>
      <c r="H989" s="7" t="s">
        <v>974</v>
      </c>
      <c r="I989" s="6" t="s">
        <v>964</v>
      </c>
      <c r="O989" s="6">
        <v>30</v>
      </c>
      <c r="P989" s="13" t="str">
        <f t="shared" si="15"/>
        <v>ENTRE.RIOS</v>
      </c>
      <c r="Q989" s="6">
        <v>2208</v>
      </c>
      <c r="R989" s="13" t="s">
        <v>6263</v>
      </c>
      <c r="Y989" t="str">
        <f>Tabla4[[#This Row],[Muni_Desc]]&amp;Tabla4[[#This Row],[Columna1]]</f>
        <v>CAUCETESAN JUAN</v>
      </c>
      <c r="Z989">
        <v>1310</v>
      </c>
      <c r="AA989" t="s">
        <v>6800</v>
      </c>
      <c r="AB989">
        <v>11</v>
      </c>
      <c r="AC989" t="s">
        <v>1229</v>
      </c>
      <c r="AD989">
        <v>70</v>
      </c>
      <c r="AE989" t="s">
        <v>1199</v>
      </c>
      <c r="AN989">
        <v>42</v>
      </c>
      <c r="AO989">
        <v>56</v>
      </c>
      <c r="AP989">
        <v>5333</v>
      </c>
      <c r="AQ989" t="s">
        <v>1523</v>
      </c>
    </row>
    <row r="990" spans="5:43" ht="22.5" x14ac:dyDescent="0.25">
      <c r="E990" s="6" t="s">
        <v>964</v>
      </c>
      <c r="F990" s="6">
        <v>711</v>
      </c>
      <c r="G990" s="6">
        <v>711001</v>
      </c>
      <c r="H990" s="7" t="s">
        <v>975</v>
      </c>
      <c r="I990" s="6" t="s">
        <v>964</v>
      </c>
      <c r="O990" s="6">
        <v>30</v>
      </c>
      <c r="P990" s="13" t="str">
        <f t="shared" si="15"/>
        <v>ENTRE.RIOS</v>
      </c>
      <c r="Q990" s="6">
        <v>831</v>
      </c>
      <c r="R990" s="13" t="s">
        <v>6106</v>
      </c>
      <c r="Y990" t="str">
        <f>Tabla4[[#This Row],[Muni_Desc]]&amp;Tabla4[[#This Row],[Columna1]]</f>
        <v>CHIMBASSAN JUAN</v>
      </c>
      <c r="Z990">
        <v>1311</v>
      </c>
      <c r="AA990" t="s">
        <v>6801</v>
      </c>
      <c r="AB990">
        <v>11</v>
      </c>
      <c r="AC990" t="s">
        <v>1229</v>
      </c>
      <c r="AD990">
        <v>70</v>
      </c>
      <c r="AE990" t="s">
        <v>1199</v>
      </c>
      <c r="AN990">
        <v>14</v>
      </c>
      <c r="AO990">
        <v>133</v>
      </c>
      <c r="AP990">
        <v>3234</v>
      </c>
      <c r="AQ990" t="s">
        <v>3079</v>
      </c>
    </row>
    <row r="991" spans="5:43" x14ac:dyDescent="0.25">
      <c r="E991" s="6" t="s">
        <v>964</v>
      </c>
      <c r="F991" s="6">
        <v>711</v>
      </c>
      <c r="G991" s="6">
        <v>711002</v>
      </c>
      <c r="H991" s="7" t="s">
        <v>976</v>
      </c>
      <c r="I991" s="6" t="s">
        <v>964</v>
      </c>
      <c r="O991" s="6">
        <v>30</v>
      </c>
      <c r="P991" s="13" t="str">
        <f t="shared" si="15"/>
        <v>ENTRE.RIOS</v>
      </c>
      <c r="Q991" s="6">
        <v>2210</v>
      </c>
      <c r="R991" s="13" t="s">
        <v>6264</v>
      </c>
      <c r="Y991" t="str">
        <f>Tabla4[[#This Row],[Muni_Desc]]&amp;Tabla4[[#This Row],[Columna1]]</f>
        <v>Ciudad de San JuanSAN JUAN</v>
      </c>
      <c r="Z991">
        <v>1309</v>
      </c>
      <c r="AA991" t="s">
        <v>6799</v>
      </c>
      <c r="AB991">
        <v>11</v>
      </c>
      <c r="AC991" t="s">
        <v>1229</v>
      </c>
      <c r="AD991">
        <v>70</v>
      </c>
      <c r="AE991" t="s">
        <v>1199</v>
      </c>
      <c r="AN991">
        <v>30</v>
      </c>
      <c r="AO991">
        <v>35</v>
      </c>
      <c r="AP991">
        <v>4565</v>
      </c>
      <c r="AQ991" t="s">
        <v>3520</v>
      </c>
    </row>
    <row r="992" spans="5:43" x14ac:dyDescent="0.25">
      <c r="E992" s="6" t="s">
        <v>964</v>
      </c>
      <c r="F992" s="6">
        <v>711</v>
      </c>
      <c r="G992" s="6">
        <v>711003</v>
      </c>
      <c r="H992" s="7" t="s">
        <v>977</v>
      </c>
      <c r="I992" s="6" t="s">
        <v>964</v>
      </c>
      <c r="O992" s="6">
        <v>30</v>
      </c>
      <c r="P992" s="13" t="str">
        <f t="shared" si="15"/>
        <v>ENTRE.RIOS</v>
      </c>
      <c r="Q992" s="6">
        <v>2213</v>
      </c>
      <c r="R992" s="13" t="s">
        <v>6266</v>
      </c>
      <c r="Y992" t="str">
        <f>Tabla4[[#This Row],[Muni_Desc]]&amp;Tabla4[[#This Row],[Columna1]]</f>
        <v>IGLESIASAN JUAN</v>
      </c>
      <c r="Z992">
        <v>1312</v>
      </c>
      <c r="AA992" t="s">
        <v>6802</v>
      </c>
      <c r="AB992">
        <v>11</v>
      </c>
      <c r="AC992" t="s">
        <v>1229</v>
      </c>
      <c r="AD992">
        <v>70</v>
      </c>
      <c r="AE992" t="s">
        <v>1199</v>
      </c>
      <c r="AN992">
        <v>82</v>
      </c>
      <c r="AO992">
        <v>91</v>
      </c>
      <c r="AP992">
        <v>8684</v>
      </c>
      <c r="AQ992" t="s">
        <v>4912</v>
      </c>
    </row>
    <row r="993" spans="5:43" ht="22.5" x14ac:dyDescent="0.25">
      <c r="E993" s="6" t="s">
        <v>964</v>
      </c>
      <c r="F993" s="6">
        <v>711</v>
      </c>
      <c r="G993" s="6">
        <v>711009</v>
      </c>
      <c r="H993" s="7" t="s">
        <v>978</v>
      </c>
      <c r="I993" s="6" t="s">
        <v>964</v>
      </c>
      <c r="O993" s="6">
        <v>30</v>
      </c>
      <c r="P993" s="13" t="str">
        <f t="shared" si="15"/>
        <v>ENTRE.RIOS</v>
      </c>
      <c r="Q993" s="6">
        <v>2214</v>
      </c>
      <c r="R993" s="13" t="s">
        <v>6267</v>
      </c>
      <c r="Y993" t="str">
        <f>Tabla4[[#This Row],[Muni_Desc]]&amp;Tabla4[[#This Row],[Columna1]]</f>
        <v>JACHALSAN JUAN</v>
      </c>
      <c r="Z993">
        <v>1313</v>
      </c>
      <c r="AA993" t="s">
        <v>6803</v>
      </c>
      <c r="AB993">
        <v>11</v>
      </c>
      <c r="AC993" t="s">
        <v>1229</v>
      </c>
      <c r="AD993">
        <v>70</v>
      </c>
      <c r="AE993" t="s">
        <v>1199</v>
      </c>
      <c r="AN993">
        <v>62</v>
      </c>
      <c r="AO993">
        <v>42</v>
      </c>
      <c r="AP993">
        <v>6970</v>
      </c>
      <c r="AQ993" t="s">
        <v>4294</v>
      </c>
    </row>
    <row r="994" spans="5:43" x14ac:dyDescent="0.25">
      <c r="E994" s="6" t="s">
        <v>964</v>
      </c>
      <c r="F994" s="6">
        <v>712</v>
      </c>
      <c r="G994" s="6">
        <v>712</v>
      </c>
      <c r="H994" s="7" t="s">
        <v>979</v>
      </c>
      <c r="I994" s="6" t="s">
        <v>964</v>
      </c>
      <c r="O994" s="6">
        <v>30</v>
      </c>
      <c r="P994" s="13" t="str">
        <f t="shared" si="15"/>
        <v>ENTRE.RIOS</v>
      </c>
      <c r="Q994" s="6">
        <v>2216</v>
      </c>
      <c r="R994" s="13" t="s">
        <v>6268</v>
      </c>
      <c r="Y994" t="str">
        <f>Tabla4[[#This Row],[Muni_Desc]]&amp;Tabla4[[#This Row],[Columna1]]</f>
        <v>LA MAJADITASAN JUAN</v>
      </c>
      <c r="Z994">
        <v>2011</v>
      </c>
      <c r="AA994" t="s">
        <v>6808</v>
      </c>
      <c r="AB994">
        <v>11</v>
      </c>
      <c r="AC994" t="s">
        <v>1229</v>
      </c>
      <c r="AD994">
        <v>70</v>
      </c>
      <c r="AE994" t="s">
        <v>1199</v>
      </c>
      <c r="AN994">
        <v>14</v>
      </c>
      <c r="AO994">
        <v>91</v>
      </c>
      <c r="AP994">
        <v>9865</v>
      </c>
      <c r="AQ994" t="s">
        <v>2961</v>
      </c>
    </row>
    <row r="995" spans="5:43" ht="33.75" x14ac:dyDescent="0.25">
      <c r="E995" s="6" t="s">
        <v>964</v>
      </c>
      <c r="F995" s="6">
        <v>712</v>
      </c>
      <c r="G995" s="6">
        <v>712000</v>
      </c>
      <c r="H995" s="7" t="s">
        <v>980</v>
      </c>
      <c r="I995" s="6" t="s">
        <v>964</v>
      </c>
      <c r="O995" s="6">
        <v>30</v>
      </c>
      <c r="P995" s="13" t="str">
        <f t="shared" si="15"/>
        <v>ENTRE.RIOS</v>
      </c>
      <c r="Q995" s="6">
        <v>2217</v>
      </c>
      <c r="R995" s="13" t="s">
        <v>6269</v>
      </c>
      <c r="Y995" t="str">
        <f>Tabla4[[#This Row],[Muni_Desc]]&amp;Tabla4[[#This Row],[Columna1]]</f>
        <v>POCITOSAN JUAN</v>
      </c>
      <c r="Z995">
        <v>1314</v>
      </c>
      <c r="AA995" t="s">
        <v>6804</v>
      </c>
      <c r="AB995">
        <v>11</v>
      </c>
      <c r="AC995" t="s">
        <v>1229</v>
      </c>
      <c r="AD995">
        <v>70</v>
      </c>
      <c r="AE995" t="s">
        <v>1199</v>
      </c>
      <c r="AN995">
        <v>10</v>
      </c>
      <c r="AO995">
        <v>105</v>
      </c>
      <c r="AP995">
        <v>2694</v>
      </c>
      <c r="AQ995" t="s">
        <v>2709</v>
      </c>
    </row>
    <row r="996" spans="5:43" ht="22.5" x14ac:dyDescent="0.25">
      <c r="E996" s="6" t="s">
        <v>964</v>
      </c>
      <c r="F996" s="6">
        <v>721</v>
      </c>
      <c r="G996" s="6">
        <v>721</v>
      </c>
      <c r="H996" s="7" t="s">
        <v>981</v>
      </c>
      <c r="I996" s="6" t="s">
        <v>964</v>
      </c>
      <c r="O996" s="6">
        <v>30</v>
      </c>
      <c r="P996" s="13" t="str">
        <f t="shared" si="15"/>
        <v>ENTRE.RIOS</v>
      </c>
      <c r="Q996" s="6">
        <v>2220</v>
      </c>
      <c r="R996" s="13" t="s">
        <v>6270</v>
      </c>
      <c r="Y996" t="str">
        <f>Tabla4[[#This Row],[Muni_Desc]]&amp;Tabla4[[#This Row],[Columna1]]</f>
        <v>RAWSONSAN JUAN</v>
      </c>
      <c r="Z996">
        <v>1315</v>
      </c>
      <c r="AA996" t="s">
        <v>6065</v>
      </c>
      <c r="AB996">
        <v>11</v>
      </c>
      <c r="AC996" t="s">
        <v>1229</v>
      </c>
      <c r="AD996">
        <v>70</v>
      </c>
      <c r="AE996" t="s">
        <v>1199</v>
      </c>
      <c r="AN996">
        <v>58</v>
      </c>
      <c r="AO996">
        <v>112</v>
      </c>
      <c r="AP996">
        <v>6787</v>
      </c>
      <c r="AQ996" t="s">
        <v>4242</v>
      </c>
    </row>
    <row r="997" spans="5:43" ht="22.5" x14ac:dyDescent="0.25">
      <c r="E997" s="6" t="s">
        <v>964</v>
      </c>
      <c r="F997" s="6">
        <v>721</v>
      </c>
      <c r="G997" s="6">
        <v>721010</v>
      </c>
      <c r="H997" s="7" t="s">
        <v>982</v>
      </c>
      <c r="I997" s="6" t="s">
        <v>964</v>
      </c>
      <c r="O997" s="6">
        <v>30</v>
      </c>
      <c r="P997" s="13" t="str">
        <f t="shared" si="15"/>
        <v>ENTRE.RIOS</v>
      </c>
      <c r="Q997" s="6">
        <v>2061</v>
      </c>
      <c r="R997" s="13" t="s">
        <v>6172</v>
      </c>
      <c r="Y997" t="str">
        <f>Tabla4[[#This Row],[Muni_Desc]]&amp;Tabla4[[#This Row],[Columna1]]</f>
        <v>RIVADAVIASAN JUAN</v>
      </c>
      <c r="Z997">
        <v>1316</v>
      </c>
      <c r="AA997" t="s">
        <v>5383</v>
      </c>
      <c r="AB997">
        <v>11</v>
      </c>
      <c r="AC997" t="s">
        <v>1229</v>
      </c>
      <c r="AD997">
        <v>70</v>
      </c>
      <c r="AE997" t="s">
        <v>1199</v>
      </c>
      <c r="AN997">
        <v>6</v>
      </c>
      <c r="AO997">
        <v>840</v>
      </c>
      <c r="AP997">
        <v>1826</v>
      </c>
      <c r="AQ997" t="s">
        <v>2517</v>
      </c>
    </row>
    <row r="998" spans="5:43" x14ac:dyDescent="0.25">
      <c r="E998" s="6" t="s">
        <v>964</v>
      </c>
      <c r="F998" s="6">
        <v>721</v>
      </c>
      <c r="G998" s="6">
        <v>721020</v>
      </c>
      <c r="H998" s="7" t="s">
        <v>983</v>
      </c>
      <c r="I998" s="6" t="s">
        <v>964</v>
      </c>
      <c r="O998" s="6">
        <v>30</v>
      </c>
      <c r="P998" s="13" t="str">
        <f t="shared" si="15"/>
        <v>ENTRE.RIOS</v>
      </c>
      <c r="Q998" s="6">
        <v>2221</v>
      </c>
      <c r="R998" s="13" t="s">
        <v>6271</v>
      </c>
      <c r="Y998" t="str">
        <f>Tabla4[[#This Row],[Muni_Desc]]&amp;Tabla4[[#This Row],[Columna1]]</f>
        <v>SAN MARTINSAN JUAN</v>
      </c>
      <c r="Z998">
        <v>1317</v>
      </c>
      <c r="AA998" t="s">
        <v>6545</v>
      </c>
      <c r="AB998">
        <v>11</v>
      </c>
      <c r="AC998" t="s">
        <v>1229</v>
      </c>
      <c r="AD998">
        <v>70</v>
      </c>
      <c r="AE998" t="s">
        <v>1199</v>
      </c>
      <c r="AN998">
        <v>66</v>
      </c>
      <c r="AO998">
        <v>154</v>
      </c>
      <c r="AP998">
        <v>7423</v>
      </c>
      <c r="AQ998" t="s">
        <v>4461</v>
      </c>
    </row>
    <row r="999" spans="5:43" ht="22.5" x14ac:dyDescent="0.25">
      <c r="E999" s="6" t="s">
        <v>964</v>
      </c>
      <c r="F999" s="6">
        <v>721</v>
      </c>
      <c r="G999" s="6">
        <v>721030</v>
      </c>
      <c r="H999" s="7" t="s">
        <v>984</v>
      </c>
      <c r="I999" s="6" t="s">
        <v>964</v>
      </c>
      <c r="O999" s="6">
        <v>30</v>
      </c>
      <c r="P999" s="13" t="str">
        <f t="shared" si="15"/>
        <v>ENTRE.RIOS</v>
      </c>
      <c r="Q999" s="6">
        <v>2066</v>
      </c>
      <c r="R999" s="13" t="s">
        <v>6174</v>
      </c>
      <c r="Y999" t="str">
        <f>Tabla4[[#This Row],[Muni_Desc]]&amp;Tabla4[[#This Row],[Columna1]]</f>
        <v>SANTA LUCIASAN JUAN</v>
      </c>
      <c r="Z999">
        <v>1318</v>
      </c>
      <c r="AA999" t="s">
        <v>5945</v>
      </c>
      <c r="AB999">
        <v>11</v>
      </c>
      <c r="AC999" t="s">
        <v>1229</v>
      </c>
      <c r="AD999">
        <v>70</v>
      </c>
      <c r="AE999" t="s">
        <v>1199</v>
      </c>
      <c r="AN999">
        <v>50</v>
      </c>
      <c r="AO999">
        <v>70</v>
      </c>
      <c r="AP999">
        <v>5913</v>
      </c>
      <c r="AQ999" t="s">
        <v>4026</v>
      </c>
    </row>
    <row r="1000" spans="5:43" ht="22.5" x14ac:dyDescent="0.25">
      <c r="E1000" s="6" t="s">
        <v>964</v>
      </c>
      <c r="F1000" s="6">
        <v>721</v>
      </c>
      <c r="G1000" s="6">
        <v>721090</v>
      </c>
      <c r="H1000" s="7" t="s">
        <v>985</v>
      </c>
      <c r="I1000" s="6" t="s">
        <v>964</v>
      </c>
      <c r="O1000" s="6">
        <v>30</v>
      </c>
      <c r="P1000" s="13" t="str">
        <f t="shared" si="15"/>
        <v>ENTRE.RIOS</v>
      </c>
      <c r="Q1000" s="6">
        <v>832</v>
      </c>
      <c r="R1000" s="13" t="s">
        <v>6107</v>
      </c>
      <c r="Y1000" t="str">
        <f>Tabla4[[#This Row],[Muni_Desc]]&amp;Tabla4[[#This Row],[Columna1]]</f>
        <v>SARMIENTOSAN JUAN</v>
      </c>
      <c r="Z1000">
        <v>1319</v>
      </c>
      <c r="AA1000" t="s">
        <v>5786</v>
      </c>
      <c r="AB1000">
        <v>11</v>
      </c>
      <c r="AC1000" t="s">
        <v>1229</v>
      </c>
      <c r="AD1000">
        <v>70</v>
      </c>
      <c r="AE1000" t="s">
        <v>1199</v>
      </c>
      <c r="AN1000">
        <v>38</v>
      </c>
      <c r="AO1000">
        <v>84</v>
      </c>
      <c r="AP1000">
        <v>5127</v>
      </c>
      <c r="AQ1000" t="s">
        <v>3764</v>
      </c>
    </row>
    <row r="1001" spans="5:43" ht="22.5" x14ac:dyDescent="0.25">
      <c r="E1001" s="6" t="s">
        <v>964</v>
      </c>
      <c r="F1001" s="6">
        <v>722</v>
      </c>
      <c r="G1001" s="6">
        <v>722</v>
      </c>
      <c r="H1001" s="7" t="s">
        <v>986</v>
      </c>
      <c r="I1001" s="6" t="s">
        <v>964</v>
      </c>
      <c r="O1001" s="6">
        <v>30</v>
      </c>
      <c r="P1001" s="13" t="str">
        <f t="shared" si="15"/>
        <v>ENTRE.RIOS</v>
      </c>
      <c r="Q1001" s="6">
        <v>2226</v>
      </c>
      <c r="R1001" s="13" t="s">
        <v>6272</v>
      </c>
      <c r="Y1001" t="str">
        <f>Tabla4[[#This Row],[Muni_Desc]]&amp;Tabla4[[#This Row],[Columna1]]</f>
        <v>ULLUMSAN JUAN</v>
      </c>
      <c r="Z1001">
        <v>1320</v>
      </c>
      <c r="AA1001" t="s">
        <v>6805</v>
      </c>
      <c r="AB1001">
        <v>11</v>
      </c>
      <c r="AC1001" t="s">
        <v>1229</v>
      </c>
      <c r="AD1001">
        <v>70</v>
      </c>
      <c r="AE1001" t="s">
        <v>1199</v>
      </c>
      <c r="AN1001">
        <v>26</v>
      </c>
      <c r="AO1001">
        <v>35</v>
      </c>
      <c r="AP1001">
        <v>4340</v>
      </c>
      <c r="AQ1001" t="s">
        <v>3433</v>
      </c>
    </row>
    <row r="1002" spans="5:43" x14ac:dyDescent="0.25">
      <c r="E1002" s="6" t="s">
        <v>964</v>
      </c>
      <c r="F1002" s="6">
        <v>722</v>
      </c>
      <c r="G1002" s="6">
        <v>722010</v>
      </c>
      <c r="H1002" s="7" t="s">
        <v>987</v>
      </c>
      <c r="I1002" s="6" t="s">
        <v>964</v>
      </c>
      <c r="O1002" s="6">
        <v>30</v>
      </c>
      <c r="P1002" s="13" t="str">
        <f t="shared" si="15"/>
        <v>ENTRE.RIOS</v>
      </c>
      <c r="Q1002" s="6">
        <v>833</v>
      </c>
      <c r="R1002" s="13" t="s">
        <v>6108</v>
      </c>
      <c r="Y1002" t="str">
        <f>Tabla4[[#This Row],[Muni_Desc]]&amp;Tabla4[[#This Row],[Columna1]]</f>
        <v>VALLE FERTILSAN JUAN</v>
      </c>
      <c r="Z1002">
        <v>1321</v>
      </c>
      <c r="AA1002" t="s">
        <v>6806</v>
      </c>
      <c r="AB1002">
        <v>11</v>
      </c>
      <c r="AC1002" t="s">
        <v>1229</v>
      </c>
      <c r="AD1002">
        <v>70</v>
      </c>
      <c r="AE1002" t="s">
        <v>1199</v>
      </c>
      <c r="AN1002">
        <v>14</v>
      </c>
      <c r="AO1002">
        <v>14</v>
      </c>
      <c r="AP1002">
        <v>2852</v>
      </c>
      <c r="AQ1002" t="s">
        <v>2770</v>
      </c>
    </row>
    <row r="1003" spans="5:43" x14ac:dyDescent="0.25">
      <c r="E1003" s="6" t="s">
        <v>964</v>
      </c>
      <c r="F1003" s="6">
        <v>722</v>
      </c>
      <c r="G1003" s="6">
        <v>722020</v>
      </c>
      <c r="H1003" s="7" t="s">
        <v>988</v>
      </c>
      <c r="I1003" s="6" t="s">
        <v>964</v>
      </c>
      <c r="O1003" s="6">
        <v>30</v>
      </c>
      <c r="P1003" s="13" t="str">
        <f t="shared" si="15"/>
        <v>ENTRE.RIOS</v>
      </c>
      <c r="Q1003" s="6">
        <v>2236</v>
      </c>
      <c r="R1003" s="13" t="s">
        <v>6273</v>
      </c>
      <c r="Y1003" t="str">
        <f>Tabla4[[#This Row],[Muni_Desc]]&amp;Tabla4[[#This Row],[Columna1]]</f>
        <v>ZONDASAN JUAN</v>
      </c>
      <c r="Z1003">
        <v>1322</v>
      </c>
      <c r="AA1003" t="s">
        <v>6807</v>
      </c>
      <c r="AB1003">
        <v>11</v>
      </c>
      <c r="AC1003" t="s">
        <v>1229</v>
      </c>
      <c r="AD1003">
        <v>70</v>
      </c>
      <c r="AE1003" t="s">
        <v>1199</v>
      </c>
      <c r="AN1003">
        <v>10</v>
      </c>
      <c r="AO1003">
        <v>105</v>
      </c>
      <c r="AP1003">
        <v>2695</v>
      </c>
      <c r="AQ1003" t="s">
        <v>2710</v>
      </c>
    </row>
    <row r="1004" spans="5:43" x14ac:dyDescent="0.25">
      <c r="E1004" s="6" t="s">
        <v>964</v>
      </c>
      <c r="F1004" s="6">
        <v>731</v>
      </c>
      <c r="G1004" s="6">
        <v>731</v>
      </c>
      <c r="H1004" s="7" t="s">
        <v>989</v>
      </c>
      <c r="I1004" s="6" t="s">
        <v>964</v>
      </c>
      <c r="O1004" s="6">
        <v>30</v>
      </c>
      <c r="P1004" s="13" t="str">
        <f t="shared" si="15"/>
        <v>ENTRE.RIOS</v>
      </c>
      <c r="Q1004" s="6">
        <v>2237</v>
      </c>
      <c r="R1004" s="13" t="s">
        <v>6274</v>
      </c>
      <c r="Y1004" t="str">
        <f>Tabla4[[#This Row],[Muni_Desc]]&amp;Tabla4[[#This Row],[Columna1]]</f>
        <v>ALTO PELADOSAN LUIS</v>
      </c>
      <c r="Z1004">
        <v>1323</v>
      </c>
      <c r="AA1004" t="s">
        <v>6809</v>
      </c>
      <c r="AB1004">
        <v>12</v>
      </c>
      <c r="AC1004" t="s">
        <v>1230</v>
      </c>
      <c r="AD1004">
        <v>74</v>
      </c>
      <c r="AE1004" t="s">
        <v>1200</v>
      </c>
      <c r="AN1004">
        <v>50</v>
      </c>
      <c r="AO1004">
        <v>126</v>
      </c>
      <c r="AP1004">
        <v>6015</v>
      </c>
      <c r="AQ1004" t="s">
        <v>4102</v>
      </c>
    </row>
    <row r="1005" spans="5:43" x14ac:dyDescent="0.25">
      <c r="E1005" s="6" t="s">
        <v>964</v>
      </c>
      <c r="F1005" s="6">
        <v>731</v>
      </c>
      <c r="G1005" s="6">
        <v>731001</v>
      </c>
      <c r="H1005" s="7" t="s">
        <v>990</v>
      </c>
      <c r="I1005" s="6" t="s">
        <v>964</v>
      </c>
      <c r="O1005" s="6">
        <v>30</v>
      </c>
      <c r="P1005" s="13" t="str">
        <f t="shared" si="15"/>
        <v>ENTRE.RIOS</v>
      </c>
      <c r="Q1005" s="6">
        <v>2238</v>
      </c>
      <c r="R1005" s="13" t="s">
        <v>6275</v>
      </c>
      <c r="Y1005" t="str">
        <f>Tabla4[[#This Row],[Muni_Desc]]&amp;Tabla4[[#This Row],[Columna1]]</f>
        <v>ALTO PENCOSOSAN LUIS</v>
      </c>
      <c r="Z1005">
        <v>1324</v>
      </c>
      <c r="AA1005" t="s">
        <v>6810</v>
      </c>
      <c r="AB1005">
        <v>12</v>
      </c>
      <c r="AC1005" t="s">
        <v>1230</v>
      </c>
      <c r="AD1005">
        <v>74</v>
      </c>
      <c r="AE1005" t="s">
        <v>1200</v>
      </c>
      <c r="AN1005">
        <v>82</v>
      </c>
      <c r="AO1005">
        <v>105</v>
      </c>
      <c r="AP1005">
        <v>8721</v>
      </c>
      <c r="AQ1005" t="s">
        <v>4940</v>
      </c>
    </row>
    <row r="1006" spans="5:43" x14ac:dyDescent="0.25">
      <c r="E1006" s="6" t="s">
        <v>964</v>
      </c>
      <c r="F1006" s="6">
        <v>731</v>
      </c>
      <c r="G1006" s="6">
        <v>731009</v>
      </c>
      <c r="H1006" s="7" t="s">
        <v>991</v>
      </c>
      <c r="I1006" s="6" t="s">
        <v>964</v>
      </c>
      <c r="O1006" s="6">
        <v>30</v>
      </c>
      <c r="P1006" s="13" t="str">
        <f t="shared" si="15"/>
        <v>ENTRE.RIOS</v>
      </c>
      <c r="Q1006" s="6">
        <v>834</v>
      </c>
      <c r="R1006" s="13" t="s">
        <v>6109</v>
      </c>
      <c r="Y1006" t="str">
        <f>Tabla4[[#This Row],[Muni_Desc]]&amp;Tabla4[[#This Row],[Columna1]]</f>
        <v>ANCHORENASAN LUIS</v>
      </c>
      <c r="Z1006">
        <v>1325</v>
      </c>
      <c r="AA1006" t="s">
        <v>6811</v>
      </c>
      <c r="AB1006">
        <v>12</v>
      </c>
      <c r="AC1006" t="s">
        <v>1230</v>
      </c>
      <c r="AD1006">
        <v>74</v>
      </c>
      <c r="AE1006" t="s">
        <v>1200</v>
      </c>
      <c r="AN1006">
        <v>82</v>
      </c>
      <c r="AO1006">
        <v>119</v>
      </c>
      <c r="AP1006">
        <v>8764</v>
      </c>
      <c r="AQ1006" t="s">
        <v>4977</v>
      </c>
    </row>
    <row r="1007" spans="5:43" x14ac:dyDescent="0.25">
      <c r="E1007" s="6" t="s">
        <v>964</v>
      </c>
      <c r="F1007" s="6">
        <v>732</v>
      </c>
      <c r="G1007" s="6">
        <v>732</v>
      </c>
      <c r="H1007" s="7" t="s">
        <v>992</v>
      </c>
      <c r="I1007" s="6" t="s">
        <v>964</v>
      </c>
      <c r="O1007" s="6">
        <v>30</v>
      </c>
      <c r="P1007" s="13" t="str">
        <f t="shared" si="15"/>
        <v>ENTRE.RIOS</v>
      </c>
      <c r="Q1007" s="6">
        <v>835</v>
      </c>
      <c r="R1007" s="13" t="s">
        <v>6110</v>
      </c>
      <c r="Y1007" t="str">
        <f>Tabla4[[#This Row],[Muni_Desc]]&amp;Tabla4[[#This Row],[Columna1]]</f>
        <v>ARIZONASAN LUIS</v>
      </c>
      <c r="Z1007">
        <v>1326</v>
      </c>
      <c r="AA1007" t="s">
        <v>6812</v>
      </c>
      <c r="AB1007">
        <v>12</v>
      </c>
      <c r="AC1007" t="s">
        <v>1230</v>
      </c>
      <c r="AD1007">
        <v>74</v>
      </c>
      <c r="AE1007" t="s">
        <v>1200</v>
      </c>
      <c r="AN1007">
        <v>14</v>
      </c>
      <c r="AO1007">
        <v>98</v>
      </c>
      <c r="AP1007">
        <v>3108</v>
      </c>
      <c r="AQ1007" t="s">
        <v>2985</v>
      </c>
    </row>
    <row r="1008" spans="5:43" x14ac:dyDescent="0.25">
      <c r="E1008" s="6" t="s">
        <v>964</v>
      </c>
      <c r="F1008" s="6">
        <v>732</v>
      </c>
      <c r="G1008" s="6">
        <v>732000</v>
      </c>
      <c r="H1008" s="7" t="s">
        <v>992</v>
      </c>
      <c r="I1008" s="6" t="s">
        <v>964</v>
      </c>
      <c r="O1008" s="6">
        <v>30</v>
      </c>
      <c r="P1008" s="13" t="str">
        <f t="shared" si="15"/>
        <v>ENTRE.RIOS</v>
      </c>
      <c r="Q1008" s="6">
        <v>836</v>
      </c>
      <c r="R1008" s="13" t="s">
        <v>6111</v>
      </c>
      <c r="Y1008" t="str">
        <f>Tabla4[[#This Row],[Muni_Desc]]&amp;Tabla4[[#This Row],[Columna1]]</f>
        <v>BAGUALSAN LUIS</v>
      </c>
      <c r="Z1008">
        <v>1327</v>
      </c>
      <c r="AA1008" t="s">
        <v>6813</v>
      </c>
      <c r="AB1008">
        <v>12</v>
      </c>
      <c r="AC1008" t="s">
        <v>1230</v>
      </c>
      <c r="AD1008">
        <v>74</v>
      </c>
      <c r="AE1008" t="s">
        <v>1200</v>
      </c>
      <c r="AN1008">
        <v>62</v>
      </c>
      <c r="AO1008">
        <v>14</v>
      </c>
      <c r="AP1008">
        <v>6916</v>
      </c>
      <c r="AQ1008" t="s">
        <v>4254</v>
      </c>
    </row>
    <row r="1009" spans="5:43" x14ac:dyDescent="0.25">
      <c r="E1009" s="6" t="s">
        <v>964</v>
      </c>
      <c r="F1009" s="6">
        <v>741</v>
      </c>
      <c r="G1009" s="6">
        <v>741</v>
      </c>
      <c r="H1009" s="7" t="s">
        <v>993</v>
      </c>
      <c r="I1009" s="6" t="s">
        <v>964</v>
      </c>
      <c r="O1009" s="6">
        <v>30</v>
      </c>
      <c r="P1009" s="13" t="str">
        <f t="shared" si="15"/>
        <v>ENTRE.RIOS</v>
      </c>
      <c r="Q1009" s="6">
        <v>2243</v>
      </c>
      <c r="R1009" s="13" t="s">
        <v>6276</v>
      </c>
      <c r="Y1009" t="str">
        <f>Tabla4[[#This Row],[Muni_Desc]]&amp;Tabla4[[#This Row],[Columna1]]</f>
        <v>BALDESAN LUIS</v>
      </c>
      <c r="Z1009">
        <v>1328</v>
      </c>
      <c r="AA1009" t="s">
        <v>6814</v>
      </c>
      <c r="AB1009">
        <v>12</v>
      </c>
      <c r="AC1009" t="s">
        <v>1230</v>
      </c>
      <c r="AD1009">
        <v>74</v>
      </c>
      <c r="AE1009" t="s">
        <v>1200</v>
      </c>
      <c r="AN1009">
        <v>6</v>
      </c>
      <c r="AO1009">
        <v>462</v>
      </c>
      <c r="AP1009">
        <v>1312</v>
      </c>
      <c r="AQ1009" t="s">
        <v>2162</v>
      </c>
    </row>
    <row r="1010" spans="5:43" ht="22.5" x14ac:dyDescent="0.25">
      <c r="E1010" s="6" t="s">
        <v>964</v>
      </c>
      <c r="F1010" s="6">
        <v>741</v>
      </c>
      <c r="G1010" s="6">
        <v>741000</v>
      </c>
      <c r="H1010" s="7" t="s">
        <v>994</v>
      </c>
      <c r="I1010" s="6" t="s">
        <v>964</v>
      </c>
      <c r="O1010" s="6">
        <v>30</v>
      </c>
      <c r="P1010" s="13" t="str">
        <f t="shared" si="15"/>
        <v>ENTRE.RIOS</v>
      </c>
      <c r="Q1010" s="6">
        <v>2245</v>
      </c>
      <c r="R1010" s="13" t="s">
        <v>6277</v>
      </c>
      <c r="Y1010" t="str">
        <f>Tabla4[[#This Row],[Muni_Desc]]&amp;Tabla4[[#This Row],[Columna1]]</f>
        <v>BATAVIASAN LUIS</v>
      </c>
      <c r="Z1010">
        <v>1329</v>
      </c>
      <c r="AA1010" t="s">
        <v>6815</v>
      </c>
      <c r="AB1010">
        <v>12</v>
      </c>
      <c r="AC1010" t="s">
        <v>1230</v>
      </c>
      <c r="AD1010">
        <v>74</v>
      </c>
      <c r="AE1010" t="s">
        <v>1200</v>
      </c>
      <c r="AN1010">
        <v>82</v>
      </c>
      <c r="AO1010">
        <v>84</v>
      </c>
      <c r="AP1010">
        <v>8657</v>
      </c>
      <c r="AQ1010" t="s">
        <v>4881</v>
      </c>
    </row>
    <row r="1011" spans="5:43" x14ac:dyDescent="0.25">
      <c r="E1011" s="6" t="s">
        <v>964</v>
      </c>
      <c r="F1011" s="6">
        <v>742</v>
      </c>
      <c r="G1011" s="6">
        <v>742</v>
      </c>
      <c r="H1011" s="7" t="s">
        <v>995</v>
      </c>
      <c r="I1011" s="6" t="s">
        <v>964</v>
      </c>
      <c r="O1011" s="6">
        <v>30</v>
      </c>
      <c r="P1011" s="13" t="str">
        <f t="shared" si="15"/>
        <v>ENTRE.RIOS</v>
      </c>
      <c r="Q1011" s="6">
        <v>2248</v>
      </c>
      <c r="R1011" s="13" t="s">
        <v>6278</v>
      </c>
      <c r="Y1011" t="str">
        <f>Tabla4[[#This Row],[Muni_Desc]]&amp;Tabla4[[#This Row],[Columna1]]</f>
        <v>BEAZLEYSAN LUIS</v>
      </c>
      <c r="Z1011">
        <v>1330</v>
      </c>
      <c r="AA1011" t="s">
        <v>6816</v>
      </c>
      <c r="AB1011">
        <v>12</v>
      </c>
      <c r="AC1011" t="s">
        <v>1230</v>
      </c>
      <c r="AD1011">
        <v>74</v>
      </c>
      <c r="AE1011" t="s">
        <v>1200</v>
      </c>
      <c r="AN1011">
        <v>6</v>
      </c>
      <c r="AO1011">
        <v>119</v>
      </c>
      <c r="AP1011">
        <v>826</v>
      </c>
      <c r="AQ1011" t="s">
        <v>1799</v>
      </c>
    </row>
    <row r="1012" spans="5:43" x14ac:dyDescent="0.25">
      <c r="E1012" s="6" t="s">
        <v>964</v>
      </c>
      <c r="F1012" s="6">
        <v>742</v>
      </c>
      <c r="G1012" s="6">
        <v>742000</v>
      </c>
      <c r="H1012" s="7" t="s">
        <v>995</v>
      </c>
      <c r="I1012" s="6" t="s">
        <v>964</v>
      </c>
      <c r="O1012" s="6">
        <v>30</v>
      </c>
      <c r="P1012" s="13" t="str">
        <f t="shared" si="15"/>
        <v>ENTRE.RIOS</v>
      </c>
      <c r="Q1012" s="6">
        <v>2249</v>
      </c>
      <c r="R1012" s="13" t="s">
        <v>6279</v>
      </c>
      <c r="Y1012" t="str">
        <f>Tabla4[[#This Row],[Muni_Desc]]&amp;Tabla4[[#This Row],[Columna1]]</f>
        <v>BUENA ESPERANZASAN LUIS</v>
      </c>
      <c r="Z1012">
        <v>1331</v>
      </c>
      <c r="AA1012" t="s">
        <v>6817</v>
      </c>
      <c r="AB1012">
        <v>12</v>
      </c>
      <c r="AC1012" t="s">
        <v>1230</v>
      </c>
      <c r="AD1012">
        <v>74</v>
      </c>
      <c r="AE1012" t="s">
        <v>1200</v>
      </c>
      <c r="AN1012">
        <v>66</v>
      </c>
      <c r="AO1012">
        <v>63</v>
      </c>
      <c r="AP1012">
        <v>7293</v>
      </c>
      <c r="AQ1012" t="s">
        <v>4401</v>
      </c>
    </row>
    <row r="1013" spans="5:43" x14ac:dyDescent="0.25">
      <c r="E1013" s="6" t="s">
        <v>964</v>
      </c>
      <c r="F1013" s="6">
        <v>749</v>
      </c>
      <c r="G1013" s="6">
        <v>749</v>
      </c>
      <c r="H1013" s="7" t="s">
        <v>996</v>
      </c>
      <c r="I1013" s="6" t="s">
        <v>964</v>
      </c>
      <c r="O1013" s="6">
        <v>30</v>
      </c>
      <c r="P1013" s="13" t="str">
        <f t="shared" si="15"/>
        <v>ENTRE.RIOS</v>
      </c>
      <c r="Q1013" s="6">
        <v>2250</v>
      </c>
      <c r="R1013" s="13" t="s">
        <v>6280</v>
      </c>
      <c r="Y1013" t="str">
        <f>Tabla4[[#This Row],[Muni_Desc]]&amp;Tabla4[[#This Row],[Columna1]]</f>
        <v>CANDELARIASAN LUIS</v>
      </c>
      <c r="Z1013">
        <v>1332</v>
      </c>
      <c r="AA1013" t="s">
        <v>6559</v>
      </c>
      <c r="AB1013">
        <v>12</v>
      </c>
      <c r="AC1013" t="s">
        <v>1230</v>
      </c>
      <c r="AD1013">
        <v>74</v>
      </c>
      <c r="AE1013" t="s">
        <v>1200</v>
      </c>
      <c r="AN1013">
        <v>6</v>
      </c>
      <c r="AO1013">
        <v>210</v>
      </c>
      <c r="AP1013">
        <v>912</v>
      </c>
      <c r="AQ1013" t="s">
        <v>1283</v>
      </c>
    </row>
    <row r="1014" spans="5:43" x14ac:dyDescent="0.25">
      <c r="E1014" s="6" t="s">
        <v>964</v>
      </c>
      <c r="F1014" s="6">
        <v>749</v>
      </c>
      <c r="G1014" s="6">
        <v>749001</v>
      </c>
      <c r="H1014" s="7" t="s">
        <v>997</v>
      </c>
      <c r="I1014" s="6" t="s">
        <v>964</v>
      </c>
      <c r="O1014" s="6">
        <v>30</v>
      </c>
      <c r="P1014" s="13" t="str">
        <f t="shared" si="15"/>
        <v>ENTRE.RIOS</v>
      </c>
      <c r="Q1014" s="6">
        <v>2253</v>
      </c>
      <c r="R1014" s="13" t="s">
        <v>6281</v>
      </c>
      <c r="Y1014" t="str">
        <f>Tabla4[[#This Row],[Muni_Desc]]&amp;Tabla4[[#This Row],[Columna1]]</f>
        <v>CAROLINASAN LUIS</v>
      </c>
      <c r="Z1014">
        <v>1333</v>
      </c>
      <c r="AA1014" t="s">
        <v>6818</v>
      </c>
      <c r="AB1014">
        <v>12</v>
      </c>
      <c r="AC1014" t="s">
        <v>1230</v>
      </c>
      <c r="AD1014">
        <v>74</v>
      </c>
      <c r="AE1014" t="s">
        <v>1200</v>
      </c>
      <c r="AN1014">
        <v>22</v>
      </c>
      <c r="AO1014">
        <v>98</v>
      </c>
      <c r="AP1014">
        <v>4114</v>
      </c>
      <c r="AQ1014" t="s">
        <v>3359</v>
      </c>
    </row>
    <row r="1015" spans="5:43" x14ac:dyDescent="0.25">
      <c r="E1015" s="6" t="s">
        <v>964</v>
      </c>
      <c r="F1015" s="6">
        <v>749</v>
      </c>
      <c r="G1015" s="6">
        <v>749002</v>
      </c>
      <c r="H1015" s="7" t="s">
        <v>998</v>
      </c>
      <c r="I1015" s="6" t="s">
        <v>964</v>
      </c>
      <c r="O1015" s="6">
        <v>30</v>
      </c>
      <c r="P1015" s="13" t="str">
        <f t="shared" si="15"/>
        <v>ENTRE.RIOS</v>
      </c>
      <c r="Q1015" s="6">
        <v>2254</v>
      </c>
      <c r="R1015" s="13" t="s">
        <v>6282</v>
      </c>
      <c r="Y1015" t="str">
        <f>Tabla4[[#This Row],[Muni_Desc]]&amp;Tabla4[[#This Row],[Columna1]]</f>
        <v>CARPINTERIASAN LUIS</v>
      </c>
      <c r="Z1015">
        <v>1334</v>
      </c>
      <c r="AA1015" t="s">
        <v>6819</v>
      </c>
      <c r="AB1015">
        <v>12</v>
      </c>
      <c r="AC1015" t="s">
        <v>1230</v>
      </c>
      <c r="AD1015">
        <v>74</v>
      </c>
      <c r="AE1015" t="s">
        <v>1200</v>
      </c>
      <c r="AN1015">
        <v>62</v>
      </c>
      <c r="AO1015">
        <v>56</v>
      </c>
      <c r="AP1015">
        <v>7012</v>
      </c>
      <c r="AQ1015" t="s">
        <v>4325</v>
      </c>
    </row>
    <row r="1016" spans="5:43" x14ac:dyDescent="0.25">
      <c r="E1016" s="6" t="s">
        <v>964</v>
      </c>
      <c r="F1016" s="6">
        <v>749</v>
      </c>
      <c r="G1016" s="6">
        <v>749003</v>
      </c>
      <c r="H1016" s="7" t="s">
        <v>999</v>
      </c>
      <c r="I1016" s="6" t="s">
        <v>964</v>
      </c>
      <c r="O1016" s="6">
        <v>30</v>
      </c>
      <c r="P1016" s="13" t="str">
        <f t="shared" si="15"/>
        <v>ENTRE.RIOS</v>
      </c>
      <c r="Q1016" s="6">
        <v>2255</v>
      </c>
      <c r="R1016" s="13" t="s">
        <v>6283</v>
      </c>
      <c r="Y1016" t="str">
        <f>Tabla4[[#This Row],[Muni_Desc]]&amp;Tabla4[[#This Row],[Columna1]]</f>
        <v>CONCARANSAN LUIS</v>
      </c>
      <c r="Z1016">
        <v>1335</v>
      </c>
      <c r="AA1016" t="s">
        <v>6820</v>
      </c>
      <c r="AB1016">
        <v>12</v>
      </c>
      <c r="AC1016" t="s">
        <v>1230</v>
      </c>
      <c r="AD1016">
        <v>74</v>
      </c>
      <c r="AE1016" t="s">
        <v>1200</v>
      </c>
      <c r="AN1016">
        <v>82</v>
      </c>
      <c r="AO1016">
        <v>21</v>
      </c>
      <c r="AP1016">
        <v>8442</v>
      </c>
      <c r="AQ1016" t="s">
        <v>4688</v>
      </c>
    </row>
    <row r="1017" spans="5:43" x14ac:dyDescent="0.25">
      <c r="E1017" s="6" t="s">
        <v>964</v>
      </c>
      <c r="F1017" s="6">
        <v>749</v>
      </c>
      <c r="G1017" s="6">
        <v>749009</v>
      </c>
      <c r="H1017" s="7" t="s">
        <v>996</v>
      </c>
      <c r="I1017" s="6" t="s">
        <v>964</v>
      </c>
      <c r="O1017" s="6">
        <v>30</v>
      </c>
      <c r="P1017" s="13" t="str">
        <f t="shared" si="15"/>
        <v>ENTRE.RIOS</v>
      </c>
      <c r="Q1017" s="6">
        <v>837</v>
      </c>
      <c r="R1017" s="13" t="s">
        <v>6112</v>
      </c>
      <c r="Y1017" t="str">
        <f>Tabla4[[#This Row],[Muni_Desc]]&amp;Tabla4[[#This Row],[Columna1]]</f>
        <v>CORTADERASSAN LUIS</v>
      </c>
      <c r="Z1017">
        <v>1336</v>
      </c>
      <c r="AA1017" t="s">
        <v>6821</v>
      </c>
      <c r="AB1017">
        <v>12</v>
      </c>
      <c r="AC1017" t="s">
        <v>1230</v>
      </c>
      <c r="AD1017">
        <v>74</v>
      </c>
      <c r="AE1017" t="s">
        <v>1200</v>
      </c>
      <c r="AN1017">
        <v>42</v>
      </c>
      <c r="AO1017">
        <v>42</v>
      </c>
      <c r="AP1017">
        <v>5356</v>
      </c>
      <c r="AQ1017" t="s">
        <v>3800</v>
      </c>
    </row>
    <row r="1018" spans="5:43" x14ac:dyDescent="0.25">
      <c r="E1018" s="6" t="s">
        <v>964</v>
      </c>
      <c r="F1018" s="6">
        <v>750</v>
      </c>
      <c r="G1018" s="6">
        <v>750</v>
      </c>
      <c r="H1018" s="7" t="s">
        <v>1000</v>
      </c>
      <c r="I1018" s="6" t="s">
        <v>964</v>
      </c>
      <c r="O1018" s="6">
        <v>30</v>
      </c>
      <c r="P1018" s="13" t="str">
        <f t="shared" si="15"/>
        <v>ENTRE.RIOS</v>
      </c>
      <c r="Q1018" s="6">
        <v>2259</v>
      </c>
      <c r="R1018" s="13" t="s">
        <v>6284</v>
      </c>
      <c r="Y1018" t="str">
        <f>Tabla4[[#This Row],[Muni_Desc]]&amp;Tabla4[[#This Row],[Columna1]]</f>
        <v>DesagüaderoSAN LUIS</v>
      </c>
      <c r="Z1018">
        <v>3081</v>
      </c>
      <c r="AA1018" t="s">
        <v>6864</v>
      </c>
      <c r="AB1018">
        <v>12</v>
      </c>
      <c r="AC1018" t="s">
        <v>1230</v>
      </c>
      <c r="AD1018">
        <v>74</v>
      </c>
      <c r="AE1018" t="s">
        <v>1200</v>
      </c>
      <c r="AN1018">
        <v>62</v>
      </c>
      <c r="AO1018">
        <v>42</v>
      </c>
      <c r="AP1018">
        <v>6975</v>
      </c>
      <c r="AQ1018" t="s">
        <v>4299</v>
      </c>
    </row>
    <row r="1019" spans="5:43" x14ac:dyDescent="0.25">
      <c r="E1019" s="6" t="s">
        <v>964</v>
      </c>
      <c r="F1019" s="6">
        <v>750</v>
      </c>
      <c r="G1019" s="6">
        <v>750000</v>
      </c>
      <c r="H1019" s="7" t="s">
        <v>1000</v>
      </c>
      <c r="I1019" s="6" t="s">
        <v>964</v>
      </c>
      <c r="O1019" s="6">
        <v>30</v>
      </c>
      <c r="P1019" s="13" t="str">
        <f t="shared" si="15"/>
        <v>ENTRE.RIOS</v>
      </c>
      <c r="Q1019" s="6">
        <v>2260</v>
      </c>
      <c r="R1019" s="13" t="s">
        <v>6285</v>
      </c>
      <c r="Y1019" t="str">
        <f>Tabla4[[#This Row],[Muni_Desc]]&amp;Tabla4[[#This Row],[Columna1]]</f>
        <v>EL MORROSAN LUIS</v>
      </c>
      <c r="Z1019">
        <v>1337</v>
      </c>
      <c r="AA1019" t="s">
        <v>6822</v>
      </c>
      <c r="AB1019">
        <v>12</v>
      </c>
      <c r="AC1019" t="s">
        <v>1230</v>
      </c>
      <c r="AD1019">
        <v>74</v>
      </c>
      <c r="AE1019" t="s">
        <v>1200</v>
      </c>
      <c r="AN1019">
        <v>66</v>
      </c>
      <c r="AO1019">
        <v>147</v>
      </c>
      <c r="AP1019">
        <v>7407</v>
      </c>
      <c r="AQ1019" t="s">
        <v>4451</v>
      </c>
    </row>
    <row r="1020" spans="5:43" x14ac:dyDescent="0.25">
      <c r="E1020" s="4" t="s">
        <v>1001</v>
      </c>
      <c r="F1020" s="4" t="s">
        <v>1001</v>
      </c>
      <c r="G1020" s="4" t="s">
        <v>1001</v>
      </c>
      <c r="H1020" s="5" t="s">
        <v>1002</v>
      </c>
      <c r="I1020" s="4" t="s">
        <v>1001</v>
      </c>
      <c r="O1020" s="6">
        <v>30</v>
      </c>
      <c r="P1020" s="13" t="str">
        <f t="shared" si="15"/>
        <v>ENTRE.RIOS</v>
      </c>
      <c r="Q1020" s="6">
        <v>2261</v>
      </c>
      <c r="R1020" s="13" t="s">
        <v>6286</v>
      </c>
      <c r="Y1020" t="str">
        <f>Tabla4[[#This Row],[Muni_Desc]]&amp;Tabla4[[#This Row],[Columna1]]</f>
        <v>EL TALITASAN LUIS</v>
      </c>
      <c r="Z1020">
        <v>1377</v>
      </c>
      <c r="AA1020" t="s">
        <v>6853</v>
      </c>
      <c r="AB1020">
        <v>12</v>
      </c>
      <c r="AC1020" t="s">
        <v>1230</v>
      </c>
      <c r="AD1020">
        <v>74</v>
      </c>
      <c r="AE1020" t="s">
        <v>1200</v>
      </c>
      <c r="AN1020">
        <v>6</v>
      </c>
      <c r="AO1020">
        <v>420</v>
      </c>
      <c r="AP1020">
        <v>1241</v>
      </c>
      <c r="AQ1020" t="s">
        <v>2092</v>
      </c>
    </row>
    <row r="1021" spans="5:43" ht="22.5" x14ac:dyDescent="0.25">
      <c r="E1021" s="6" t="s">
        <v>1001</v>
      </c>
      <c r="F1021" s="6">
        <v>771</v>
      </c>
      <c r="G1021" s="6">
        <v>771</v>
      </c>
      <c r="H1021" s="7" t="s">
        <v>1003</v>
      </c>
      <c r="I1021" s="6" t="s">
        <v>1001</v>
      </c>
      <c r="O1021" s="6">
        <v>30</v>
      </c>
      <c r="P1021" s="13" t="str">
        <f t="shared" si="15"/>
        <v>ENTRE.RIOS</v>
      </c>
      <c r="Q1021" s="6">
        <v>2267</v>
      </c>
      <c r="R1021" s="13" t="s">
        <v>6287</v>
      </c>
      <c r="Y1021" t="str">
        <f>Tabla4[[#This Row],[Muni_Desc]]&amp;Tabla4[[#This Row],[Columna1]]</f>
        <v>EL TRAPICHESAN LUIS</v>
      </c>
      <c r="Z1021">
        <v>1338</v>
      </c>
      <c r="AA1021" t="s">
        <v>6823</v>
      </c>
      <c r="AB1021">
        <v>12</v>
      </c>
      <c r="AC1021" t="s">
        <v>1230</v>
      </c>
      <c r="AD1021">
        <v>74</v>
      </c>
      <c r="AE1021" t="s">
        <v>1200</v>
      </c>
      <c r="AN1021">
        <v>6</v>
      </c>
      <c r="AO1021">
        <v>476</v>
      </c>
      <c r="AP1021">
        <v>1332</v>
      </c>
      <c r="AQ1021" t="s">
        <v>2174</v>
      </c>
    </row>
    <row r="1022" spans="5:43" x14ac:dyDescent="0.25">
      <c r="E1022" s="6" t="s">
        <v>1001</v>
      </c>
      <c r="F1022" s="6">
        <v>771</v>
      </c>
      <c r="G1022" s="6">
        <v>771110</v>
      </c>
      <c r="H1022" s="7" t="s">
        <v>1004</v>
      </c>
      <c r="I1022" s="6" t="s">
        <v>1001</v>
      </c>
      <c r="O1022" s="6">
        <v>30</v>
      </c>
      <c r="P1022" s="13" t="str">
        <f t="shared" si="15"/>
        <v>ENTRE.RIOS</v>
      </c>
      <c r="Q1022" s="6">
        <v>838</v>
      </c>
      <c r="R1022" s="13" t="s">
        <v>6113</v>
      </c>
      <c r="Y1022" t="str">
        <f>Tabla4[[#This Row],[Muni_Desc]]&amp;Tabla4[[#This Row],[Columna1]]</f>
        <v>EL VOLCANSAN LUIS</v>
      </c>
      <c r="Z1022">
        <v>1339</v>
      </c>
      <c r="AA1022" t="s">
        <v>6824</v>
      </c>
      <c r="AB1022">
        <v>12</v>
      </c>
      <c r="AC1022" t="s">
        <v>1230</v>
      </c>
      <c r="AD1022">
        <v>74</v>
      </c>
      <c r="AE1022" t="s">
        <v>1200</v>
      </c>
      <c r="AN1022">
        <v>66</v>
      </c>
      <c r="AO1022">
        <v>112</v>
      </c>
      <c r="AP1022">
        <v>7352</v>
      </c>
      <c r="AQ1022" t="s">
        <v>2986</v>
      </c>
    </row>
    <row r="1023" spans="5:43" ht="22.5" x14ac:dyDescent="0.25">
      <c r="E1023" s="6" t="s">
        <v>1001</v>
      </c>
      <c r="F1023" s="6">
        <v>771</v>
      </c>
      <c r="G1023" s="6">
        <v>771190</v>
      </c>
      <c r="H1023" s="7" t="s">
        <v>1005</v>
      </c>
      <c r="I1023" s="6" t="s">
        <v>1001</v>
      </c>
      <c r="O1023" s="6">
        <v>30</v>
      </c>
      <c r="P1023" s="13" t="str">
        <f t="shared" si="15"/>
        <v>ENTRE.RIOS</v>
      </c>
      <c r="Q1023" s="6">
        <v>2285</v>
      </c>
      <c r="R1023" s="13" t="s">
        <v>6296</v>
      </c>
      <c r="Y1023" t="str">
        <f>Tabla4[[#This Row],[Muni_Desc]]&amp;Tabla4[[#This Row],[Columna1]]</f>
        <v>Estancia GrandeSAN LUIS</v>
      </c>
      <c r="Z1023">
        <v>3082</v>
      </c>
      <c r="AA1023" t="s">
        <v>6865</v>
      </c>
      <c r="AB1023">
        <v>12</v>
      </c>
      <c r="AC1023" t="s">
        <v>1230</v>
      </c>
      <c r="AD1023">
        <v>74</v>
      </c>
      <c r="AE1023" t="s">
        <v>1200</v>
      </c>
      <c r="AN1023">
        <v>14</v>
      </c>
      <c r="AO1023">
        <v>98</v>
      </c>
      <c r="AP1023">
        <v>3109</v>
      </c>
      <c r="AQ1023" t="s">
        <v>2986</v>
      </c>
    </row>
    <row r="1024" spans="5:43" x14ac:dyDescent="0.25">
      <c r="E1024" s="6" t="s">
        <v>1001</v>
      </c>
      <c r="F1024" s="6">
        <v>771</v>
      </c>
      <c r="G1024" s="6">
        <v>771210</v>
      </c>
      <c r="H1024" s="7" t="s">
        <v>1006</v>
      </c>
      <c r="I1024" s="6" t="s">
        <v>1001</v>
      </c>
      <c r="O1024" s="6">
        <v>30</v>
      </c>
      <c r="P1024" s="13" t="str">
        <f t="shared" si="15"/>
        <v>ENTRE.RIOS</v>
      </c>
      <c r="Q1024" s="6">
        <v>2379</v>
      </c>
      <c r="R1024" s="13" t="s">
        <v>6336</v>
      </c>
      <c r="Y1024" t="str">
        <f>Tabla4[[#This Row],[Muni_Desc]]&amp;Tabla4[[#This Row],[Columna1]]</f>
        <v>FORTIN EL PATRIASAN LUIS</v>
      </c>
      <c r="Z1024">
        <v>1340</v>
      </c>
      <c r="AA1024" t="s">
        <v>6825</v>
      </c>
      <c r="AB1024">
        <v>12</v>
      </c>
      <c r="AC1024" t="s">
        <v>1230</v>
      </c>
      <c r="AD1024">
        <v>74</v>
      </c>
      <c r="AE1024" t="s">
        <v>1200</v>
      </c>
      <c r="AN1024">
        <v>66</v>
      </c>
      <c r="AO1024">
        <v>7</v>
      </c>
      <c r="AP1024">
        <v>7209</v>
      </c>
      <c r="AQ1024" t="s">
        <v>4360</v>
      </c>
    </row>
    <row r="1025" spans="5:43" x14ac:dyDescent="0.25">
      <c r="E1025" s="6" t="s">
        <v>1001</v>
      </c>
      <c r="F1025" s="6">
        <v>771</v>
      </c>
      <c r="G1025" s="6">
        <v>771220</v>
      </c>
      <c r="H1025" s="7" t="s">
        <v>1007</v>
      </c>
      <c r="I1025" s="6" t="s">
        <v>1001</v>
      </c>
      <c r="O1025" s="6">
        <v>30</v>
      </c>
      <c r="P1025" s="13" t="str">
        <f t="shared" si="15"/>
        <v>ENTRE.RIOS</v>
      </c>
      <c r="Q1025" s="6">
        <v>2286</v>
      </c>
      <c r="R1025" s="13" t="s">
        <v>6297</v>
      </c>
      <c r="Y1025" t="str">
        <f>Tabla4[[#This Row],[Muni_Desc]]&amp;Tabla4[[#This Row],[Columna1]]</f>
        <v>FORTUNASAN LUIS</v>
      </c>
      <c r="Z1025">
        <v>1341</v>
      </c>
      <c r="AA1025" t="s">
        <v>6826</v>
      </c>
      <c r="AB1025">
        <v>12</v>
      </c>
      <c r="AC1025" t="s">
        <v>1230</v>
      </c>
      <c r="AD1025">
        <v>74</v>
      </c>
      <c r="AE1025" t="s">
        <v>1200</v>
      </c>
      <c r="AN1025">
        <v>66</v>
      </c>
      <c r="AO1025">
        <v>7</v>
      </c>
      <c r="AP1025">
        <v>7210</v>
      </c>
      <c r="AQ1025" t="s">
        <v>4361</v>
      </c>
    </row>
    <row r="1026" spans="5:43" ht="22.5" x14ac:dyDescent="0.25">
      <c r="E1026" s="6" t="s">
        <v>1001</v>
      </c>
      <c r="F1026" s="6">
        <v>771</v>
      </c>
      <c r="G1026" s="6">
        <v>771290</v>
      </c>
      <c r="H1026" s="7" t="s">
        <v>1008</v>
      </c>
      <c r="I1026" s="6" t="s">
        <v>1001</v>
      </c>
      <c r="O1026" s="6">
        <v>30</v>
      </c>
      <c r="P1026" s="13" t="str">
        <f t="shared" si="15"/>
        <v>ENTRE.RIOS</v>
      </c>
      <c r="Q1026" s="6">
        <v>839</v>
      </c>
      <c r="R1026" s="13" t="s">
        <v>6114</v>
      </c>
      <c r="Y1026" t="str">
        <f>Tabla4[[#This Row],[Muni_Desc]]&amp;Tabla4[[#This Row],[Columna1]]</f>
        <v>FRAGASAN LUIS</v>
      </c>
      <c r="Z1026">
        <v>1342</v>
      </c>
      <c r="AA1026" t="s">
        <v>6827</v>
      </c>
      <c r="AB1026">
        <v>12</v>
      </c>
      <c r="AC1026" t="s">
        <v>1230</v>
      </c>
      <c r="AD1026">
        <v>74</v>
      </c>
      <c r="AE1026" t="s">
        <v>1200</v>
      </c>
      <c r="AN1026">
        <v>6</v>
      </c>
      <c r="AO1026">
        <v>217</v>
      </c>
      <c r="AP1026">
        <v>922</v>
      </c>
      <c r="AQ1026" t="s">
        <v>1284</v>
      </c>
    </row>
    <row r="1027" spans="5:43" x14ac:dyDescent="0.25">
      <c r="E1027" s="6" t="s">
        <v>1001</v>
      </c>
      <c r="F1027" s="6">
        <v>772</v>
      </c>
      <c r="G1027" s="6">
        <v>772</v>
      </c>
      <c r="H1027" s="7" t="s">
        <v>1009</v>
      </c>
      <c r="I1027" s="6" t="s">
        <v>1001</v>
      </c>
      <c r="O1027" s="6">
        <v>30</v>
      </c>
      <c r="P1027" s="13" t="str">
        <f t="shared" si="15"/>
        <v>ENTRE.RIOS</v>
      </c>
      <c r="Q1027" s="6">
        <v>2380</v>
      </c>
      <c r="R1027" s="13" t="s">
        <v>6337</v>
      </c>
      <c r="Y1027" t="str">
        <f>Tabla4[[#This Row],[Muni_Desc]]&amp;Tabla4[[#This Row],[Columna1]]</f>
        <v>JUAN JORBASAN LUIS</v>
      </c>
      <c r="Z1027">
        <v>1343</v>
      </c>
      <c r="AA1027" t="s">
        <v>6828</v>
      </c>
      <c r="AB1027">
        <v>12</v>
      </c>
      <c r="AC1027" t="s">
        <v>1230</v>
      </c>
      <c r="AD1027">
        <v>74</v>
      </c>
      <c r="AE1027" t="s">
        <v>1200</v>
      </c>
      <c r="AN1027">
        <v>82</v>
      </c>
      <c r="AO1027">
        <v>84</v>
      </c>
      <c r="AP1027">
        <v>8658</v>
      </c>
      <c r="AQ1027" t="s">
        <v>4882</v>
      </c>
    </row>
    <row r="1028" spans="5:43" x14ac:dyDescent="0.25">
      <c r="E1028" s="6" t="s">
        <v>1001</v>
      </c>
      <c r="F1028" s="6">
        <v>772</v>
      </c>
      <c r="G1028" s="6">
        <v>772010</v>
      </c>
      <c r="H1028" s="7" t="s">
        <v>1010</v>
      </c>
      <c r="I1028" s="6" t="s">
        <v>1001</v>
      </c>
      <c r="O1028" s="6">
        <v>30</v>
      </c>
      <c r="P1028" s="13" t="str">
        <f t="shared" si="15"/>
        <v>ENTRE.RIOS</v>
      </c>
      <c r="Q1028" s="6">
        <v>2271</v>
      </c>
      <c r="R1028" s="13" t="s">
        <v>6288</v>
      </c>
      <c r="Y1028" t="str">
        <f>Tabla4[[#This Row],[Muni_Desc]]&amp;Tabla4[[#This Row],[Columna1]]</f>
        <v>JUAN LLERENASAN LUIS</v>
      </c>
      <c r="Z1028">
        <v>1344</v>
      </c>
      <c r="AA1028" t="s">
        <v>6829</v>
      </c>
      <c r="AB1028">
        <v>12</v>
      </c>
      <c r="AC1028" t="s">
        <v>1230</v>
      </c>
      <c r="AD1028">
        <v>74</v>
      </c>
      <c r="AE1028" t="s">
        <v>1200</v>
      </c>
      <c r="AN1028">
        <v>6</v>
      </c>
      <c r="AO1028">
        <v>21</v>
      </c>
      <c r="AP1028">
        <v>676</v>
      </c>
      <c r="AQ1028" t="s">
        <v>1700</v>
      </c>
    </row>
    <row r="1029" spans="5:43" x14ac:dyDescent="0.25">
      <c r="E1029" s="6" t="s">
        <v>1001</v>
      </c>
      <c r="F1029" s="6">
        <v>772</v>
      </c>
      <c r="G1029" s="6">
        <v>772091</v>
      </c>
      <c r="H1029" s="7" t="s">
        <v>1011</v>
      </c>
      <c r="I1029" s="6" t="s">
        <v>1001</v>
      </c>
      <c r="O1029" s="6">
        <v>30</v>
      </c>
      <c r="P1029" s="13" t="str">
        <f t="shared" ref="P1029:P1092" si="16">VLOOKUP(O1029,$J$4:$L$29,3,FALSE)</f>
        <v>ENTRE.RIOS</v>
      </c>
      <c r="Q1029" s="6">
        <v>2272</v>
      </c>
      <c r="R1029" s="13" t="s">
        <v>6289</v>
      </c>
      <c r="Y1029" t="str">
        <f>Tabla4[[#This Row],[Muni_Desc]]&amp;Tabla4[[#This Row],[Columna1]]</f>
        <v>JUANA KOSLAYSAN LUIS</v>
      </c>
      <c r="Z1029">
        <v>1345</v>
      </c>
      <c r="AA1029" t="s">
        <v>6830</v>
      </c>
      <c r="AB1029">
        <v>12</v>
      </c>
      <c r="AC1029" t="s">
        <v>1230</v>
      </c>
      <c r="AD1029">
        <v>74</v>
      </c>
      <c r="AE1029" t="s">
        <v>1200</v>
      </c>
      <c r="AN1029">
        <v>6</v>
      </c>
      <c r="AO1029">
        <v>224</v>
      </c>
      <c r="AP1029">
        <v>932</v>
      </c>
      <c r="AQ1029" t="s">
        <v>1285</v>
      </c>
    </row>
    <row r="1030" spans="5:43" ht="22.5" x14ac:dyDescent="0.25">
      <c r="E1030" s="6" t="s">
        <v>1001</v>
      </c>
      <c r="F1030" s="6">
        <v>772</v>
      </c>
      <c r="G1030" s="6">
        <v>772099</v>
      </c>
      <c r="H1030" s="7" t="s">
        <v>1012</v>
      </c>
      <c r="I1030" s="6" t="s">
        <v>1001</v>
      </c>
      <c r="O1030" s="6">
        <v>30</v>
      </c>
      <c r="P1030" s="13" t="str">
        <f t="shared" si="16"/>
        <v>ENTRE.RIOS</v>
      </c>
      <c r="Q1030" s="6">
        <v>2273</v>
      </c>
      <c r="R1030" s="13" t="s">
        <v>6290</v>
      </c>
      <c r="Y1030" t="str">
        <f>Tabla4[[#This Row],[Muni_Desc]]&amp;Tabla4[[#This Row],[Columna1]]</f>
        <v>JUNINSAN LUIS</v>
      </c>
      <c r="Z1030">
        <v>2008</v>
      </c>
      <c r="AA1030" t="s">
        <v>5343</v>
      </c>
      <c r="AB1030">
        <v>12</v>
      </c>
      <c r="AC1030" t="s">
        <v>1230</v>
      </c>
      <c r="AD1030">
        <v>74</v>
      </c>
      <c r="AE1030" t="s">
        <v>1200</v>
      </c>
      <c r="AN1030">
        <v>6</v>
      </c>
      <c r="AO1030">
        <v>525</v>
      </c>
      <c r="AP1030">
        <v>1400</v>
      </c>
      <c r="AQ1030" t="s">
        <v>2224</v>
      </c>
    </row>
    <row r="1031" spans="5:43" x14ac:dyDescent="0.25">
      <c r="E1031" s="6" t="s">
        <v>1001</v>
      </c>
      <c r="F1031" s="6">
        <v>773</v>
      </c>
      <c r="G1031" s="6">
        <v>773</v>
      </c>
      <c r="H1031" s="7" t="s">
        <v>1013</v>
      </c>
      <c r="I1031" s="6" t="s">
        <v>1001</v>
      </c>
      <c r="O1031" s="6">
        <v>30</v>
      </c>
      <c r="P1031" s="13" t="str">
        <f t="shared" si="16"/>
        <v>ENTRE.RIOS</v>
      </c>
      <c r="Q1031" s="6">
        <v>2074</v>
      </c>
      <c r="R1031" s="13" t="s">
        <v>6180</v>
      </c>
      <c r="Y1031" t="str">
        <f>Tabla4[[#This Row],[Muni_Desc]]&amp;Tabla4[[#This Row],[Columna1]]</f>
        <v>JUSTO DARACTSAN LUIS</v>
      </c>
      <c r="Z1031">
        <v>1346</v>
      </c>
      <c r="AA1031" t="s">
        <v>6831</v>
      </c>
      <c r="AB1031">
        <v>12</v>
      </c>
      <c r="AC1031" t="s">
        <v>1230</v>
      </c>
      <c r="AD1031">
        <v>74</v>
      </c>
      <c r="AE1031" t="s">
        <v>1200</v>
      </c>
      <c r="AN1031">
        <v>54</v>
      </c>
      <c r="AO1031">
        <v>98</v>
      </c>
      <c r="AP1031">
        <v>6547</v>
      </c>
      <c r="AQ1031" t="s">
        <v>4172</v>
      </c>
    </row>
    <row r="1032" spans="5:43" x14ac:dyDescent="0.25">
      <c r="E1032" s="6" t="s">
        <v>1001</v>
      </c>
      <c r="F1032" s="6">
        <v>773</v>
      </c>
      <c r="G1032" s="6">
        <v>773010</v>
      </c>
      <c r="H1032" s="7" t="s">
        <v>1014</v>
      </c>
      <c r="I1032" s="6" t="s">
        <v>1001</v>
      </c>
      <c r="O1032" s="6">
        <v>30</v>
      </c>
      <c r="P1032" s="13" t="str">
        <f t="shared" si="16"/>
        <v>ENTRE.RIOS</v>
      </c>
      <c r="Q1032" s="6">
        <v>2275</v>
      </c>
      <c r="R1032" s="13" t="s">
        <v>6291</v>
      </c>
      <c r="Y1032" t="str">
        <f>Tabla4[[#This Row],[Muni_Desc]]&amp;Tabla4[[#This Row],[Columna1]]</f>
        <v>LA CALERASAN LUIS</v>
      </c>
      <c r="Z1032">
        <v>1347</v>
      </c>
      <c r="AA1032" t="s">
        <v>5610</v>
      </c>
      <c r="AB1032">
        <v>12</v>
      </c>
      <c r="AC1032" t="s">
        <v>1230</v>
      </c>
      <c r="AD1032">
        <v>74</v>
      </c>
      <c r="AE1032" t="s">
        <v>1200</v>
      </c>
      <c r="AN1032">
        <v>14</v>
      </c>
      <c r="AO1032">
        <v>63</v>
      </c>
      <c r="AP1032">
        <v>3004</v>
      </c>
      <c r="AQ1032" t="s">
        <v>2898</v>
      </c>
    </row>
    <row r="1033" spans="5:43" x14ac:dyDescent="0.25">
      <c r="E1033" s="6" t="s">
        <v>1001</v>
      </c>
      <c r="F1033" s="6">
        <v>773</v>
      </c>
      <c r="G1033" s="6">
        <v>773020</v>
      </c>
      <c r="H1033" s="7" t="s">
        <v>1015</v>
      </c>
      <c r="I1033" s="6" t="s">
        <v>1001</v>
      </c>
      <c r="O1033" s="6">
        <v>30</v>
      </c>
      <c r="P1033" s="13" t="str">
        <f t="shared" si="16"/>
        <v>ENTRE.RIOS</v>
      </c>
      <c r="Q1033" s="6">
        <v>2278</v>
      </c>
      <c r="R1033" s="13" t="s">
        <v>6293</v>
      </c>
      <c r="Y1033" t="str">
        <f>Tabla4[[#This Row],[Muni_Desc]]&amp;Tabla4[[#This Row],[Columna1]]</f>
        <v>LA FLORIDASAN LUIS</v>
      </c>
      <c r="Z1033">
        <v>1348</v>
      </c>
      <c r="AA1033" t="s">
        <v>6255</v>
      </c>
      <c r="AB1033">
        <v>12</v>
      </c>
      <c r="AC1033" t="s">
        <v>1230</v>
      </c>
      <c r="AD1033">
        <v>74</v>
      </c>
      <c r="AE1033" t="s">
        <v>1200</v>
      </c>
      <c r="AN1033">
        <v>10</v>
      </c>
      <c r="AO1033">
        <v>35</v>
      </c>
      <c r="AP1033">
        <v>2551</v>
      </c>
      <c r="AQ1033" t="s">
        <v>2606</v>
      </c>
    </row>
    <row r="1034" spans="5:43" ht="22.5" x14ac:dyDescent="0.25">
      <c r="E1034" s="6" t="s">
        <v>1001</v>
      </c>
      <c r="F1034" s="6">
        <v>773</v>
      </c>
      <c r="G1034" s="6">
        <v>773030</v>
      </c>
      <c r="H1034" s="7" t="s">
        <v>1016</v>
      </c>
      <c r="I1034" s="6" t="s">
        <v>1001</v>
      </c>
      <c r="O1034" s="6">
        <v>30</v>
      </c>
      <c r="P1034" s="13" t="str">
        <f t="shared" si="16"/>
        <v>ENTRE.RIOS</v>
      </c>
      <c r="Q1034" s="6">
        <v>2280</v>
      </c>
      <c r="R1034" s="13" t="s">
        <v>6294</v>
      </c>
      <c r="Y1034" t="str">
        <f>Tabla4[[#This Row],[Muni_Desc]]&amp;Tabla4[[#This Row],[Columna1]]</f>
        <v>LA PUNILLASAN LUIS</v>
      </c>
      <c r="Z1034">
        <v>1349</v>
      </c>
      <c r="AA1034" t="s">
        <v>6832</v>
      </c>
      <c r="AB1034">
        <v>12</v>
      </c>
      <c r="AC1034" t="s">
        <v>1230</v>
      </c>
      <c r="AD1034">
        <v>74</v>
      </c>
      <c r="AE1034" t="s">
        <v>1200</v>
      </c>
      <c r="AN1034">
        <v>14</v>
      </c>
      <c r="AO1034">
        <v>133</v>
      </c>
      <c r="AP1034">
        <v>3235</v>
      </c>
      <c r="AQ1034" t="s">
        <v>3080</v>
      </c>
    </row>
    <row r="1035" spans="5:43" x14ac:dyDescent="0.25">
      <c r="E1035" s="6" t="s">
        <v>1001</v>
      </c>
      <c r="F1035" s="6">
        <v>773</v>
      </c>
      <c r="G1035" s="6">
        <v>773040</v>
      </c>
      <c r="H1035" s="7" t="s">
        <v>1017</v>
      </c>
      <c r="I1035" s="6" t="s">
        <v>1001</v>
      </c>
      <c r="O1035" s="6">
        <v>30</v>
      </c>
      <c r="P1035" s="13" t="str">
        <f t="shared" si="16"/>
        <v>ENTRE.RIOS</v>
      </c>
      <c r="Q1035" s="6">
        <v>2281</v>
      </c>
      <c r="R1035" s="13" t="s">
        <v>6295</v>
      </c>
      <c r="Y1035" t="str">
        <f>Tabla4[[#This Row],[Muni_Desc]]&amp;Tabla4[[#This Row],[Columna1]]</f>
        <v>La PuntaSAN LUIS</v>
      </c>
      <c r="Z1035">
        <v>3035</v>
      </c>
      <c r="AA1035" t="s">
        <v>6863</v>
      </c>
      <c r="AB1035">
        <v>12</v>
      </c>
      <c r="AC1035" t="s">
        <v>1230</v>
      </c>
      <c r="AD1035">
        <v>74</v>
      </c>
      <c r="AE1035" t="s">
        <v>1200</v>
      </c>
      <c r="AN1035">
        <v>14</v>
      </c>
      <c r="AO1035">
        <v>161</v>
      </c>
      <c r="AP1035">
        <v>3364</v>
      </c>
      <c r="AQ1035" t="s">
        <v>3080</v>
      </c>
    </row>
    <row r="1036" spans="5:43" x14ac:dyDescent="0.25">
      <c r="E1036" s="6" t="s">
        <v>1001</v>
      </c>
      <c r="F1036" s="6">
        <v>773</v>
      </c>
      <c r="G1036" s="6">
        <v>773090</v>
      </c>
      <c r="H1036" s="7" t="s">
        <v>1013</v>
      </c>
      <c r="I1036" s="6" t="s">
        <v>1001</v>
      </c>
      <c r="O1036" s="6">
        <v>30</v>
      </c>
      <c r="P1036" s="13" t="str">
        <f t="shared" si="16"/>
        <v>ENTRE.RIOS</v>
      </c>
      <c r="Q1036" s="6">
        <v>840</v>
      </c>
      <c r="R1036" s="13" t="s">
        <v>6115</v>
      </c>
      <c r="Y1036" t="str">
        <f>Tabla4[[#This Row],[Muni_Desc]]&amp;Tabla4[[#This Row],[Columna1]]</f>
        <v>LA TOMASAN LUIS</v>
      </c>
      <c r="Z1036">
        <v>1350</v>
      </c>
      <c r="AA1036" t="s">
        <v>6833</v>
      </c>
      <c r="AB1036">
        <v>12</v>
      </c>
      <c r="AC1036" t="s">
        <v>1230</v>
      </c>
      <c r="AD1036">
        <v>74</v>
      </c>
      <c r="AE1036" t="s">
        <v>1200</v>
      </c>
      <c r="AN1036">
        <v>82</v>
      </c>
      <c r="AO1036">
        <v>56</v>
      </c>
      <c r="AP1036">
        <v>8571</v>
      </c>
      <c r="AQ1036" t="s">
        <v>4796</v>
      </c>
    </row>
    <row r="1037" spans="5:43" x14ac:dyDescent="0.25">
      <c r="E1037" s="6" t="s">
        <v>1001</v>
      </c>
      <c r="F1037" s="6">
        <v>774</v>
      </c>
      <c r="G1037" s="6">
        <v>774</v>
      </c>
      <c r="H1037" s="7" t="s">
        <v>1018</v>
      </c>
      <c r="I1037" s="6" t="s">
        <v>1001</v>
      </c>
      <c r="O1037" s="6">
        <v>30</v>
      </c>
      <c r="P1037" s="13" t="str">
        <f t="shared" si="16"/>
        <v>ENTRE.RIOS</v>
      </c>
      <c r="Q1037" s="6">
        <v>2040</v>
      </c>
      <c r="R1037" s="13" t="s">
        <v>6156</v>
      </c>
      <c r="Y1037" t="str">
        <f>Tabla4[[#This Row],[Muni_Desc]]&amp;Tabla4[[#This Row],[Columna1]]</f>
        <v>LAFINURSAN LUIS</v>
      </c>
      <c r="Z1037">
        <v>1352</v>
      </c>
      <c r="AA1037" t="s">
        <v>6834</v>
      </c>
      <c r="AB1037">
        <v>12</v>
      </c>
      <c r="AC1037" t="s">
        <v>1230</v>
      </c>
      <c r="AD1037">
        <v>74</v>
      </c>
      <c r="AE1037" t="s">
        <v>1200</v>
      </c>
      <c r="AN1037">
        <v>18</v>
      </c>
      <c r="AO1037">
        <v>21</v>
      </c>
      <c r="AP1037">
        <v>3715</v>
      </c>
      <c r="AQ1037" t="s">
        <v>3247</v>
      </c>
    </row>
    <row r="1038" spans="5:43" x14ac:dyDescent="0.25">
      <c r="E1038" s="6" t="s">
        <v>1001</v>
      </c>
      <c r="F1038" s="6">
        <v>774</v>
      </c>
      <c r="G1038" s="6">
        <v>774000</v>
      </c>
      <c r="H1038" s="7" t="s">
        <v>1018</v>
      </c>
      <c r="I1038" s="6" t="s">
        <v>1001</v>
      </c>
      <c r="O1038" s="6">
        <v>30</v>
      </c>
      <c r="P1038" s="13" t="str">
        <f t="shared" si="16"/>
        <v>ENTRE.RIOS</v>
      </c>
      <c r="Q1038" s="6">
        <v>2013</v>
      </c>
      <c r="R1038" s="13" t="s">
        <v>6137</v>
      </c>
      <c r="Y1038" t="str">
        <f>Tabla4[[#This Row],[Muni_Desc]]&amp;Tabla4[[#This Row],[Columna1]]</f>
        <v>LAS AGUADASSAN LUIS</v>
      </c>
      <c r="Z1038">
        <v>1353</v>
      </c>
      <c r="AA1038" t="s">
        <v>6835</v>
      </c>
      <c r="AB1038">
        <v>12</v>
      </c>
      <c r="AC1038" t="s">
        <v>1230</v>
      </c>
      <c r="AD1038">
        <v>74</v>
      </c>
      <c r="AE1038" t="s">
        <v>1200</v>
      </c>
      <c r="AN1038">
        <v>74</v>
      </c>
      <c r="AO1038">
        <v>21</v>
      </c>
      <c r="AP1038">
        <v>7936</v>
      </c>
      <c r="AQ1038" t="s">
        <v>4569</v>
      </c>
    </row>
    <row r="1039" spans="5:43" x14ac:dyDescent="0.25">
      <c r="E1039" s="6" t="s">
        <v>1001</v>
      </c>
      <c r="F1039" s="6">
        <v>780</v>
      </c>
      <c r="G1039" s="6">
        <v>780</v>
      </c>
      <c r="H1039" s="7" t="s">
        <v>1019</v>
      </c>
      <c r="I1039" s="6" t="s">
        <v>1001</v>
      </c>
      <c r="O1039" s="6">
        <v>30</v>
      </c>
      <c r="P1039" s="13" t="str">
        <f t="shared" si="16"/>
        <v>ENTRE.RIOS</v>
      </c>
      <c r="Q1039" s="6">
        <v>2290</v>
      </c>
      <c r="R1039" s="13" t="s">
        <v>6298</v>
      </c>
      <c r="Y1039" t="str">
        <f>Tabla4[[#This Row],[Muni_Desc]]&amp;Tabla4[[#This Row],[Columna1]]</f>
        <v>LAS CHACRASSAN LUIS</v>
      </c>
      <c r="Z1039">
        <v>1354</v>
      </c>
      <c r="AA1039" t="s">
        <v>6836</v>
      </c>
      <c r="AB1039">
        <v>12</v>
      </c>
      <c r="AC1039" t="s">
        <v>1230</v>
      </c>
      <c r="AD1039">
        <v>74</v>
      </c>
      <c r="AE1039" t="s">
        <v>1200</v>
      </c>
      <c r="AN1039">
        <v>6</v>
      </c>
      <c r="AO1039">
        <v>504</v>
      </c>
      <c r="AP1039">
        <v>1370</v>
      </c>
      <c r="AQ1039" t="s">
        <v>2201</v>
      </c>
    </row>
    <row r="1040" spans="5:43" ht="33.75" x14ac:dyDescent="0.25">
      <c r="E1040" s="6" t="s">
        <v>1001</v>
      </c>
      <c r="F1040" s="6">
        <v>780</v>
      </c>
      <c r="G1040" s="6">
        <v>780000</v>
      </c>
      <c r="H1040" s="7" t="s">
        <v>1020</v>
      </c>
      <c r="I1040" s="6" t="s">
        <v>1001</v>
      </c>
      <c r="O1040" s="6">
        <v>30</v>
      </c>
      <c r="P1040" s="13" t="str">
        <f t="shared" si="16"/>
        <v>ENTRE.RIOS</v>
      </c>
      <c r="Q1040" s="6">
        <v>2211</v>
      </c>
      <c r="R1040" s="13" t="s">
        <v>6265</v>
      </c>
      <c r="Y1040" t="str">
        <f>Tabla4[[#This Row],[Muni_Desc]]&amp;Tabla4[[#This Row],[Columna1]]</f>
        <v>LAS LAGUNASSAN LUIS</v>
      </c>
      <c r="Z1040">
        <v>1355</v>
      </c>
      <c r="AA1040" t="s">
        <v>6837</v>
      </c>
      <c r="AB1040">
        <v>12</v>
      </c>
      <c r="AC1040" t="s">
        <v>1230</v>
      </c>
      <c r="AD1040">
        <v>74</v>
      </c>
      <c r="AE1040" t="s">
        <v>1200</v>
      </c>
      <c r="AN1040">
        <v>22</v>
      </c>
      <c r="AO1040">
        <v>49</v>
      </c>
      <c r="AP1040">
        <v>4052</v>
      </c>
      <c r="AQ1040" t="s">
        <v>3325</v>
      </c>
    </row>
    <row r="1041" spans="5:43" ht="22.5" x14ac:dyDescent="0.25">
      <c r="E1041" s="6" t="s">
        <v>1001</v>
      </c>
      <c r="F1041" s="6">
        <v>791</v>
      </c>
      <c r="G1041" s="6">
        <v>791</v>
      </c>
      <c r="H1041" s="7" t="s">
        <v>1021</v>
      </c>
      <c r="I1041" s="6" t="s">
        <v>1001</v>
      </c>
      <c r="O1041" s="6">
        <v>30</v>
      </c>
      <c r="P1041" s="13" t="str">
        <f t="shared" si="16"/>
        <v>ENTRE.RIOS</v>
      </c>
      <c r="Q1041" s="6">
        <v>2292</v>
      </c>
      <c r="R1041" s="13" t="s">
        <v>6300</v>
      </c>
      <c r="Y1041" t="str">
        <f>Tabla4[[#This Row],[Muni_Desc]]&amp;Tabla4[[#This Row],[Columna1]]</f>
        <v>LAS VERTIENTESSAN LUIS</v>
      </c>
      <c r="Z1041">
        <v>1351</v>
      </c>
      <c r="AA1041" t="s">
        <v>5660</v>
      </c>
      <c r="AB1041">
        <v>12</v>
      </c>
      <c r="AC1041" t="s">
        <v>1230</v>
      </c>
      <c r="AD1041">
        <v>74</v>
      </c>
      <c r="AE1041" t="s">
        <v>1200</v>
      </c>
      <c r="AN1041">
        <v>14</v>
      </c>
      <c r="AO1041">
        <v>91</v>
      </c>
      <c r="AP1041">
        <v>3062</v>
      </c>
      <c r="AQ1041" t="s">
        <v>2935</v>
      </c>
    </row>
    <row r="1042" spans="5:43" x14ac:dyDescent="0.25">
      <c r="E1042" s="6" t="s">
        <v>1001</v>
      </c>
      <c r="F1042" s="6">
        <v>791</v>
      </c>
      <c r="G1042" s="6">
        <v>791100</v>
      </c>
      <c r="H1042" s="7" t="s">
        <v>1022</v>
      </c>
      <c r="I1042" s="6" t="s">
        <v>1001</v>
      </c>
      <c r="O1042" s="6">
        <v>30</v>
      </c>
      <c r="P1042" s="13" t="str">
        <f t="shared" si="16"/>
        <v>ENTRE.RIOS</v>
      </c>
      <c r="Q1042" s="6">
        <v>2293</v>
      </c>
      <c r="R1042" s="13" t="s">
        <v>6301</v>
      </c>
      <c r="Y1042" t="str">
        <f>Tabla4[[#This Row],[Muni_Desc]]&amp;Tabla4[[#This Row],[Columna1]]</f>
        <v>LAVAISSESAN LUIS</v>
      </c>
      <c r="Z1042">
        <v>1356</v>
      </c>
      <c r="AA1042" t="s">
        <v>6838</v>
      </c>
      <c r="AB1042">
        <v>12</v>
      </c>
      <c r="AC1042" t="s">
        <v>1230</v>
      </c>
      <c r="AD1042">
        <v>74</v>
      </c>
      <c r="AE1042" t="s">
        <v>1200</v>
      </c>
      <c r="AN1042">
        <v>6</v>
      </c>
      <c r="AO1042">
        <v>427</v>
      </c>
      <c r="AP1042">
        <v>9866</v>
      </c>
      <c r="AQ1042" t="s">
        <v>2104</v>
      </c>
    </row>
    <row r="1043" spans="5:43" x14ac:dyDescent="0.25">
      <c r="E1043" s="6" t="s">
        <v>1001</v>
      </c>
      <c r="F1043" s="6">
        <v>791</v>
      </c>
      <c r="G1043" s="6">
        <v>791200</v>
      </c>
      <c r="H1043" s="7" t="s">
        <v>1023</v>
      </c>
      <c r="I1043" s="6" t="s">
        <v>1001</v>
      </c>
      <c r="O1043" s="6">
        <v>30</v>
      </c>
      <c r="P1043" s="13" t="str">
        <f t="shared" si="16"/>
        <v>ENTRE.RIOS</v>
      </c>
      <c r="Q1043" s="6">
        <v>2277</v>
      </c>
      <c r="R1043" s="13" t="s">
        <v>6292</v>
      </c>
      <c r="Y1043" t="str">
        <f>Tabla4[[#This Row],[Muni_Desc]]&amp;Tabla4[[#This Row],[Columna1]]</f>
        <v>LEANDRO N. ALEMSAN LUIS</v>
      </c>
      <c r="Z1043">
        <v>1357</v>
      </c>
      <c r="AA1043" t="s">
        <v>5350</v>
      </c>
      <c r="AB1043">
        <v>12</v>
      </c>
      <c r="AC1043" t="s">
        <v>1230</v>
      </c>
      <c r="AD1043">
        <v>74</v>
      </c>
      <c r="AE1043" t="s">
        <v>1200</v>
      </c>
      <c r="AN1043">
        <v>14</v>
      </c>
      <c r="AO1043">
        <v>147</v>
      </c>
      <c r="AP1043">
        <v>9867</v>
      </c>
      <c r="AQ1043" t="s">
        <v>2104</v>
      </c>
    </row>
    <row r="1044" spans="5:43" x14ac:dyDescent="0.25">
      <c r="E1044" s="6" t="s">
        <v>1001</v>
      </c>
      <c r="F1044" s="6">
        <v>791</v>
      </c>
      <c r="G1044" s="6">
        <v>791901</v>
      </c>
      <c r="H1044" s="7" t="s">
        <v>1024</v>
      </c>
      <c r="I1044" s="6" t="s">
        <v>1001</v>
      </c>
      <c r="O1044" s="6">
        <v>30</v>
      </c>
      <c r="P1044" s="13" t="str">
        <f t="shared" si="16"/>
        <v>ENTRE.RIOS</v>
      </c>
      <c r="Q1044" s="6">
        <v>2295</v>
      </c>
      <c r="R1044" s="13" t="s">
        <v>6302</v>
      </c>
      <c r="Y1044" t="str">
        <f>Tabla4[[#This Row],[Muni_Desc]]&amp;Tabla4[[#This Row],[Columna1]]</f>
        <v>LOS MOLLESSAN LUIS</v>
      </c>
      <c r="Z1044">
        <v>1358</v>
      </c>
      <c r="AA1044" t="s">
        <v>6839</v>
      </c>
      <c r="AB1044">
        <v>12</v>
      </c>
      <c r="AC1044" t="s">
        <v>1230</v>
      </c>
      <c r="AD1044">
        <v>74</v>
      </c>
      <c r="AE1044" t="s">
        <v>1200</v>
      </c>
      <c r="AN1044">
        <v>6</v>
      </c>
      <c r="AO1044">
        <v>588</v>
      </c>
      <c r="AP1044">
        <v>1476</v>
      </c>
      <c r="AQ1044" t="s">
        <v>2266</v>
      </c>
    </row>
    <row r="1045" spans="5:43" x14ac:dyDescent="0.25">
      <c r="E1045" s="6" t="s">
        <v>1001</v>
      </c>
      <c r="F1045" s="6">
        <v>791</v>
      </c>
      <c r="G1045" s="6">
        <v>791909</v>
      </c>
      <c r="H1045" s="7" t="s">
        <v>1025</v>
      </c>
      <c r="I1045" s="6" t="s">
        <v>1001</v>
      </c>
      <c r="O1045" s="6">
        <v>30</v>
      </c>
      <c r="P1045" s="13" t="str">
        <f t="shared" si="16"/>
        <v>ENTRE.RIOS</v>
      </c>
      <c r="Q1045" s="6">
        <v>2291</v>
      </c>
      <c r="R1045" s="13" t="s">
        <v>6299</v>
      </c>
      <c r="Y1045" t="str">
        <f>Tabla4[[#This Row],[Muni_Desc]]&amp;Tabla4[[#This Row],[Columna1]]</f>
        <v>LUJANSAN LUIS</v>
      </c>
      <c r="Z1045">
        <v>1359</v>
      </c>
      <c r="AA1045" t="s">
        <v>5355</v>
      </c>
      <c r="AB1045">
        <v>12</v>
      </c>
      <c r="AC1045" t="s">
        <v>1230</v>
      </c>
      <c r="AD1045">
        <v>74</v>
      </c>
      <c r="AE1045" t="s">
        <v>1200</v>
      </c>
      <c r="AN1045">
        <v>50</v>
      </c>
      <c r="AO1045">
        <v>56</v>
      </c>
      <c r="AP1045">
        <v>5886</v>
      </c>
      <c r="AQ1045" t="s">
        <v>3998</v>
      </c>
    </row>
    <row r="1046" spans="5:43" x14ac:dyDescent="0.25">
      <c r="E1046" s="6" t="s">
        <v>1001</v>
      </c>
      <c r="F1046" s="6">
        <v>801</v>
      </c>
      <c r="G1046" s="6">
        <v>801</v>
      </c>
      <c r="H1046" s="7" t="s">
        <v>1026</v>
      </c>
      <c r="I1046" s="6" t="s">
        <v>1001</v>
      </c>
      <c r="O1046" s="6">
        <v>30</v>
      </c>
      <c r="P1046" s="13" t="str">
        <f t="shared" si="16"/>
        <v>ENTRE.RIOS</v>
      </c>
      <c r="Q1046" s="6">
        <v>2381</v>
      </c>
      <c r="R1046" s="13" t="s">
        <v>6338</v>
      </c>
      <c r="Y1046" t="str">
        <f>Tabla4[[#This Row],[Muni_Desc]]&amp;Tabla4[[#This Row],[Columna1]]</f>
        <v>MERLOSAN LUIS</v>
      </c>
      <c r="Z1046">
        <v>1360</v>
      </c>
      <c r="AA1046" t="s">
        <v>5362</v>
      </c>
      <c r="AB1046">
        <v>12</v>
      </c>
      <c r="AC1046" t="s">
        <v>1230</v>
      </c>
      <c r="AD1046">
        <v>74</v>
      </c>
      <c r="AE1046" t="s">
        <v>1200</v>
      </c>
      <c r="AN1046">
        <v>10</v>
      </c>
      <c r="AO1046">
        <v>105</v>
      </c>
      <c r="AP1046">
        <v>2696</v>
      </c>
      <c r="AQ1046" t="s">
        <v>2711</v>
      </c>
    </row>
    <row r="1047" spans="5:43" x14ac:dyDescent="0.25">
      <c r="E1047" s="6" t="s">
        <v>1001</v>
      </c>
      <c r="F1047" s="6">
        <v>801</v>
      </c>
      <c r="G1047" s="6">
        <v>801010</v>
      </c>
      <c r="H1047" s="7" t="s">
        <v>1027</v>
      </c>
      <c r="I1047" s="6" t="s">
        <v>1001</v>
      </c>
      <c r="O1047" s="6">
        <v>30</v>
      </c>
      <c r="P1047" s="13" t="str">
        <f t="shared" si="16"/>
        <v>ENTRE.RIOS</v>
      </c>
      <c r="Q1047" s="6">
        <v>2382</v>
      </c>
      <c r="R1047" s="13" t="s">
        <v>6339</v>
      </c>
      <c r="Y1047" t="str">
        <f>Tabla4[[#This Row],[Muni_Desc]]&amp;Tabla4[[#This Row],[Columna1]]</f>
        <v>NASCHELSAN LUIS</v>
      </c>
      <c r="Z1047">
        <v>1361</v>
      </c>
      <c r="AA1047" t="s">
        <v>6840</v>
      </c>
      <c r="AB1047">
        <v>12</v>
      </c>
      <c r="AC1047" t="s">
        <v>1230</v>
      </c>
      <c r="AD1047">
        <v>74</v>
      </c>
      <c r="AE1047" t="s">
        <v>1200</v>
      </c>
      <c r="AN1047">
        <v>6</v>
      </c>
      <c r="AO1047">
        <v>427</v>
      </c>
      <c r="AP1047">
        <v>1250</v>
      </c>
      <c r="AQ1047" t="s">
        <v>2099</v>
      </c>
    </row>
    <row r="1048" spans="5:43" x14ac:dyDescent="0.25">
      <c r="E1048" s="6" t="s">
        <v>1001</v>
      </c>
      <c r="F1048" s="6">
        <v>801</v>
      </c>
      <c r="G1048" s="6">
        <v>801020</v>
      </c>
      <c r="H1048" s="7" t="s">
        <v>1028</v>
      </c>
      <c r="I1048" s="6" t="s">
        <v>1001</v>
      </c>
      <c r="O1048" s="6">
        <v>30</v>
      </c>
      <c r="P1048" s="13" t="str">
        <f t="shared" si="16"/>
        <v>ENTRE.RIOS</v>
      </c>
      <c r="Q1048" s="6">
        <v>841</v>
      </c>
      <c r="R1048" s="13" t="s">
        <v>6116</v>
      </c>
      <c r="Y1048" t="str">
        <f>Tabla4[[#This Row],[Muni_Desc]]&amp;Tabla4[[#This Row],[Columna1]]</f>
        <v>NAVIASAN LUIS</v>
      </c>
      <c r="Z1048">
        <v>1362</v>
      </c>
      <c r="AA1048" t="s">
        <v>6841</v>
      </c>
      <c r="AB1048">
        <v>12</v>
      </c>
      <c r="AC1048" t="s">
        <v>1230</v>
      </c>
      <c r="AD1048">
        <v>74</v>
      </c>
      <c r="AE1048" t="s">
        <v>1200</v>
      </c>
      <c r="AN1048">
        <v>14</v>
      </c>
      <c r="AO1048">
        <v>119</v>
      </c>
      <c r="AP1048">
        <v>3185</v>
      </c>
      <c r="AQ1048" t="s">
        <v>3050</v>
      </c>
    </row>
    <row r="1049" spans="5:43" x14ac:dyDescent="0.25">
      <c r="E1049" s="6" t="s">
        <v>1001</v>
      </c>
      <c r="F1049" s="6">
        <v>801</v>
      </c>
      <c r="G1049" s="6">
        <v>801090</v>
      </c>
      <c r="H1049" s="7" t="s">
        <v>1029</v>
      </c>
      <c r="I1049" s="6" t="s">
        <v>1001</v>
      </c>
      <c r="O1049" s="6">
        <v>30</v>
      </c>
      <c r="P1049" s="13" t="str">
        <f t="shared" si="16"/>
        <v>ENTRE.RIOS</v>
      </c>
      <c r="Q1049" s="6">
        <v>2297</v>
      </c>
      <c r="R1049" s="13" t="s">
        <v>6303</v>
      </c>
      <c r="Y1049" t="str">
        <f>Tabla4[[#This Row],[Muni_Desc]]&amp;Tabla4[[#This Row],[Columna1]]</f>
        <v>NOGOLISAN LUIS</v>
      </c>
      <c r="Z1049">
        <v>1363</v>
      </c>
      <c r="AA1049" t="s">
        <v>6842</v>
      </c>
      <c r="AB1049">
        <v>12</v>
      </c>
      <c r="AC1049" t="s">
        <v>1230</v>
      </c>
      <c r="AD1049">
        <v>74</v>
      </c>
      <c r="AE1049" t="s">
        <v>1200</v>
      </c>
      <c r="AN1049">
        <v>22</v>
      </c>
      <c r="AO1049">
        <v>161</v>
      </c>
      <c r="AP1049">
        <v>4177</v>
      </c>
      <c r="AQ1049" t="s">
        <v>3384</v>
      </c>
    </row>
    <row r="1050" spans="5:43" x14ac:dyDescent="0.25">
      <c r="E1050" s="6" t="s">
        <v>1001</v>
      </c>
      <c r="F1050" s="6">
        <v>811</v>
      </c>
      <c r="G1050" s="6">
        <v>811</v>
      </c>
      <c r="H1050" s="7" t="s">
        <v>1030</v>
      </c>
      <c r="I1050" s="6" t="s">
        <v>1001</v>
      </c>
      <c r="O1050" s="6">
        <v>30</v>
      </c>
      <c r="P1050" s="13" t="str">
        <f t="shared" si="16"/>
        <v>ENTRE.RIOS</v>
      </c>
      <c r="Q1050" s="6">
        <v>2299</v>
      </c>
      <c r="R1050" s="13" t="s">
        <v>6304</v>
      </c>
      <c r="Y1050" t="str">
        <f>Tabla4[[#This Row],[Muni_Desc]]&amp;Tabla4[[#This Row],[Columna1]]</f>
        <v>NUEVA GALIASAN LUIS</v>
      </c>
      <c r="Z1050">
        <v>1364</v>
      </c>
      <c r="AA1050" t="s">
        <v>6843</v>
      </c>
      <c r="AB1050">
        <v>12</v>
      </c>
      <c r="AC1050" t="s">
        <v>1230</v>
      </c>
      <c r="AD1050">
        <v>74</v>
      </c>
      <c r="AE1050" t="s">
        <v>1200</v>
      </c>
      <c r="AN1050">
        <v>6</v>
      </c>
      <c r="AO1050">
        <v>252</v>
      </c>
      <c r="AP1050">
        <v>9868</v>
      </c>
      <c r="AQ1050" t="s">
        <v>1915</v>
      </c>
    </row>
    <row r="1051" spans="5:43" x14ac:dyDescent="0.25">
      <c r="E1051" s="6" t="s">
        <v>1001</v>
      </c>
      <c r="F1051" s="6">
        <v>811</v>
      </c>
      <c r="G1051" s="6">
        <v>811000</v>
      </c>
      <c r="H1051" s="7" t="s">
        <v>1031</v>
      </c>
      <c r="I1051" s="6" t="s">
        <v>1001</v>
      </c>
      <c r="O1051" s="6">
        <v>30</v>
      </c>
      <c r="P1051" s="13" t="str">
        <f t="shared" si="16"/>
        <v>ENTRE.RIOS</v>
      </c>
      <c r="Q1051" s="6">
        <v>2300</v>
      </c>
      <c r="R1051" s="13" t="s">
        <v>6305</v>
      </c>
      <c r="Y1051" t="str">
        <f>Tabla4[[#This Row],[Muni_Desc]]&amp;Tabla4[[#This Row],[Columna1]]</f>
        <v>PAPAGAYOSSAN LUIS</v>
      </c>
      <c r="Z1051">
        <v>1365</v>
      </c>
      <c r="AA1051" t="s">
        <v>6844</v>
      </c>
      <c r="AB1051">
        <v>12</v>
      </c>
      <c r="AC1051" t="s">
        <v>1230</v>
      </c>
      <c r="AD1051">
        <v>74</v>
      </c>
      <c r="AE1051" t="s">
        <v>1200</v>
      </c>
      <c r="AN1051">
        <v>6</v>
      </c>
      <c r="AO1051">
        <v>371</v>
      </c>
      <c r="AP1051">
        <v>1142</v>
      </c>
      <c r="AQ1051" t="s">
        <v>2013</v>
      </c>
    </row>
    <row r="1052" spans="5:43" x14ac:dyDescent="0.25">
      <c r="E1052" s="6" t="s">
        <v>1001</v>
      </c>
      <c r="F1052" s="6">
        <v>812</v>
      </c>
      <c r="G1052" s="6">
        <v>812</v>
      </c>
      <c r="H1052" s="7" t="s">
        <v>1032</v>
      </c>
      <c r="I1052" s="6" t="s">
        <v>1001</v>
      </c>
      <c r="O1052" s="6">
        <v>30</v>
      </c>
      <c r="P1052" s="13" t="str">
        <f t="shared" si="16"/>
        <v>ENTRE.RIOS</v>
      </c>
      <c r="Q1052" s="6">
        <v>2302</v>
      </c>
      <c r="R1052" s="13" t="s">
        <v>6306</v>
      </c>
      <c r="Y1052" t="str">
        <f>Tabla4[[#This Row],[Muni_Desc]]&amp;Tabla4[[#This Row],[Columna1]]</f>
        <v>PASO GRANDESAN LUIS</v>
      </c>
      <c r="Z1052">
        <v>1366</v>
      </c>
      <c r="AA1052" t="s">
        <v>6845</v>
      </c>
      <c r="AB1052">
        <v>12</v>
      </c>
      <c r="AC1052" t="s">
        <v>1230</v>
      </c>
      <c r="AD1052">
        <v>74</v>
      </c>
      <c r="AE1052" t="s">
        <v>1200</v>
      </c>
      <c r="AN1052">
        <v>6</v>
      </c>
      <c r="AO1052">
        <v>252</v>
      </c>
      <c r="AP1052">
        <v>997</v>
      </c>
      <c r="AQ1052" t="s">
        <v>1912</v>
      </c>
    </row>
    <row r="1053" spans="5:43" x14ac:dyDescent="0.25">
      <c r="E1053" s="6" t="s">
        <v>1001</v>
      </c>
      <c r="F1053" s="6">
        <v>812</v>
      </c>
      <c r="G1053" s="6">
        <v>812010</v>
      </c>
      <c r="H1053" s="7" t="s">
        <v>1033</v>
      </c>
      <c r="I1053" s="6" t="s">
        <v>1001</v>
      </c>
      <c r="O1053" s="6">
        <v>30</v>
      </c>
      <c r="P1053" s="13" t="str">
        <f t="shared" si="16"/>
        <v>ENTRE.RIOS</v>
      </c>
      <c r="Q1053" s="6">
        <v>2306</v>
      </c>
      <c r="R1053" s="13" t="s">
        <v>6310</v>
      </c>
      <c r="Y1053" t="str">
        <f>Tabla4[[#This Row],[Muni_Desc]]&amp;Tabla4[[#This Row],[Columna1]]</f>
        <v>POTRERO DE LOS FUNESSAN LUIS</v>
      </c>
      <c r="Z1053">
        <v>1367</v>
      </c>
      <c r="AA1053" t="s">
        <v>6846</v>
      </c>
      <c r="AB1053">
        <v>12</v>
      </c>
      <c r="AC1053" t="s">
        <v>1230</v>
      </c>
      <c r="AD1053">
        <v>74</v>
      </c>
      <c r="AE1053" t="s">
        <v>1200</v>
      </c>
      <c r="AN1053">
        <v>6</v>
      </c>
      <c r="AO1053">
        <v>371</v>
      </c>
      <c r="AP1053">
        <v>9869</v>
      </c>
      <c r="AQ1053" t="s">
        <v>2014</v>
      </c>
    </row>
    <row r="1054" spans="5:43" x14ac:dyDescent="0.25">
      <c r="E1054" s="6" t="s">
        <v>1001</v>
      </c>
      <c r="F1054" s="6">
        <v>812</v>
      </c>
      <c r="G1054" s="6">
        <v>812020</v>
      </c>
      <c r="H1054" s="7" t="s">
        <v>1034</v>
      </c>
      <c r="I1054" s="6" t="s">
        <v>1001</v>
      </c>
      <c r="O1054" s="6">
        <v>30</v>
      </c>
      <c r="P1054" s="13" t="str">
        <f t="shared" si="16"/>
        <v>ENTRE.RIOS</v>
      </c>
      <c r="Q1054" s="6">
        <v>2303</v>
      </c>
      <c r="R1054" s="13" t="s">
        <v>6307</v>
      </c>
      <c r="Y1054" t="str">
        <f>Tabla4[[#This Row],[Muni_Desc]]&amp;Tabla4[[#This Row],[Columna1]]</f>
        <v>QUINESSAN LUIS</v>
      </c>
      <c r="Z1054">
        <v>1368</v>
      </c>
      <c r="AA1054" t="s">
        <v>6847</v>
      </c>
      <c r="AB1054">
        <v>12</v>
      </c>
      <c r="AC1054" t="s">
        <v>1230</v>
      </c>
      <c r="AD1054">
        <v>74</v>
      </c>
      <c r="AE1054" t="s">
        <v>1200</v>
      </c>
      <c r="AN1054">
        <v>6</v>
      </c>
      <c r="AO1054">
        <v>644</v>
      </c>
      <c r="AP1054">
        <v>9870</v>
      </c>
      <c r="AQ1054" t="s">
        <v>2351</v>
      </c>
    </row>
    <row r="1055" spans="5:43" x14ac:dyDescent="0.25">
      <c r="E1055" s="6" t="s">
        <v>1001</v>
      </c>
      <c r="F1055" s="6">
        <v>812</v>
      </c>
      <c r="G1055" s="6">
        <v>812090</v>
      </c>
      <c r="H1055" s="7" t="s">
        <v>1035</v>
      </c>
      <c r="I1055" s="6" t="s">
        <v>1001</v>
      </c>
      <c r="O1055" s="6">
        <v>30</v>
      </c>
      <c r="P1055" s="13" t="str">
        <f t="shared" si="16"/>
        <v>ENTRE.RIOS</v>
      </c>
      <c r="Q1055" s="6">
        <v>2304</v>
      </c>
      <c r="R1055" s="13" t="s">
        <v>6308</v>
      </c>
      <c r="Y1055" t="str">
        <f>Tabla4[[#This Row],[Muni_Desc]]&amp;Tabla4[[#This Row],[Columna1]]</f>
        <v>RENCASAN LUIS</v>
      </c>
      <c r="Z1055">
        <v>1369</v>
      </c>
      <c r="AA1055" t="s">
        <v>6848</v>
      </c>
      <c r="AB1055">
        <v>12</v>
      </c>
      <c r="AC1055" t="s">
        <v>1230</v>
      </c>
      <c r="AD1055">
        <v>74</v>
      </c>
      <c r="AE1055" t="s">
        <v>1200</v>
      </c>
      <c r="AN1055">
        <v>6</v>
      </c>
      <c r="AO1055">
        <v>126</v>
      </c>
      <c r="AP1055">
        <v>9871</v>
      </c>
      <c r="AQ1055" t="s">
        <v>1812</v>
      </c>
    </row>
    <row r="1056" spans="5:43" x14ac:dyDescent="0.25">
      <c r="E1056" s="6" t="s">
        <v>1001</v>
      </c>
      <c r="F1056" s="6">
        <v>813</v>
      </c>
      <c r="G1056" s="6">
        <v>813</v>
      </c>
      <c r="H1056" s="7" t="s">
        <v>1036</v>
      </c>
      <c r="I1056" s="6" t="s">
        <v>1001</v>
      </c>
      <c r="O1056" s="6">
        <v>30</v>
      </c>
      <c r="P1056" s="13" t="str">
        <f t="shared" si="16"/>
        <v>ENTRE.RIOS</v>
      </c>
      <c r="Q1056" s="6">
        <v>2305</v>
      </c>
      <c r="R1056" s="13" t="s">
        <v>6309</v>
      </c>
      <c r="Y1056" t="str">
        <f>Tabla4[[#This Row],[Muni_Desc]]&amp;Tabla4[[#This Row],[Columna1]]</f>
        <v>SALADILLOSAN LUIS</v>
      </c>
      <c r="Z1056">
        <v>1370</v>
      </c>
      <c r="AA1056" t="s">
        <v>5387</v>
      </c>
      <c r="AB1056">
        <v>12</v>
      </c>
      <c r="AC1056" t="s">
        <v>1230</v>
      </c>
      <c r="AD1056">
        <v>74</v>
      </c>
      <c r="AE1056" t="s">
        <v>1200</v>
      </c>
      <c r="AN1056">
        <v>6</v>
      </c>
      <c r="AO1056">
        <v>644</v>
      </c>
      <c r="AP1056">
        <v>1576</v>
      </c>
      <c r="AQ1056" t="s">
        <v>2343</v>
      </c>
    </row>
    <row r="1057" spans="5:43" x14ac:dyDescent="0.25">
      <c r="E1057" s="6" t="s">
        <v>1001</v>
      </c>
      <c r="F1057" s="6">
        <v>813</v>
      </c>
      <c r="G1057" s="6">
        <v>813000</v>
      </c>
      <c r="H1057" s="7" t="s">
        <v>1037</v>
      </c>
      <c r="I1057" s="6" t="s">
        <v>1001</v>
      </c>
      <c r="O1057" s="6">
        <v>30</v>
      </c>
      <c r="P1057" s="13" t="str">
        <f t="shared" si="16"/>
        <v>ENTRE.RIOS</v>
      </c>
      <c r="Q1057" s="6">
        <v>2311</v>
      </c>
      <c r="R1057" s="13" t="s">
        <v>6311</v>
      </c>
      <c r="Y1057" t="str">
        <f>Tabla4[[#This Row],[Muni_Desc]]&amp;Tabla4[[#This Row],[Columna1]]</f>
        <v>SAN FRANCISCO DEL MONTE DE OROSAN LUIS</v>
      </c>
      <c r="Z1057">
        <v>1371</v>
      </c>
      <c r="AA1057" t="s">
        <v>6849</v>
      </c>
      <c r="AB1057">
        <v>12</v>
      </c>
      <c r="AC1057" t="s">
        <v>1230</v>
      </c>
      <c r="AD1057">
        <v>74</v>
      </c>
      <c r="AE1057" t="s">
        <v>1200</v>
      </c>
      <c r="AN1057">
        <v>6</v>
      </c>
      <c r="AO1057">
        <v>889</v>
      </c>
      <c r="AP1057">
        <v>1904</v>
      </c>
      <c r="AQ1057" t="s">
        <v>2571</v>
      </c>
    </row>
    <row r="1058" spans="5:43" x14ac:dyDescent="0.25">
      <c r="E1058" s="6" t="s">
        <v>1001</v>
      </c>
      <c r="F1058" s="6">
        <v>821</v>
      </c>
      <c r="G1058" s="6">
        <v>821</v>
      </c>
      <c r="H1058" s="7" t="s">
        <v>1038</v>
      </c>
      <c r="I1058" s="6" t="s">
        <v>1001</v>
      </c>
      <c r="O1058" s="6">
        <v>30</v>
      </c>
      <c r="P1058" s="13" t="str">
        <f t="shared" si="16"/>
        <v>ENTRE.RIOS</v>
      </c>
      <c r="Q1058" s="6">
        <v>842</v>
      </c>
      <c r="R1058" s="13" t="s">
        <v>6117</v>
      </c>
      <c r="Y1058" t="str">
        <f>Tabla4[[#This Row],[Muni_Desc]]&amp;Tabla4[[#This Row],[Columna1]]</f>
        <v>SAN JERONIMOSAN LUIS</v>
      </c>
      <c r="Z1058">
        <v>1372</v>
      </c>
      <c r="AA1058" t="s">
        <v>6850</v>
      </c>
      <c r="AB1058">
        <v>12</v>
      </c>
      <c r="AC1058" t="s">
        <v>1230</v>
      </c>
      <c r="AD1058">
        <v>74</v>
      </c>
      <c r="AE1058" t="s">
        <v>1200</v>
      </c>
      <c r="AN1058">
        <v>6</v>
      </c>
      <c r="AO1058">
        <v>644</v>
      </c>
      <c r="AP1058">
        <v>9872</v>
      </c>
      <c r="AQ1058" t="s">
        <v>2352</v>
      </c>
    </row>
    <row r="1059" spans="5:43" x14ac:dyDescent="0.25">
      <c r="E1059" s="6" t="s">
        <v>1001</v>
      </c>
      <c r="F1059" s="6">
        <v>821</v>
      </c>
      <c r="G1059" s="6">
        <v>821100</v>
      </c>
      <c r="H1059" s="7" t="s">
        <v>1039</v>
      </c>
      <c r="I1059" s="6" t="s">
        <v>1001</v>
      </c>
      <c r="O1059" s="6">
        <v>30</v>
      </c>
      <c r="P1059" s="13" t="str">
        <f t="shared" si="16"/>
        <v>ENTRE.RIOS</v>
      </c>
      <c r="Q1059" s="6">
        <v>2383</v>
      </c>
      <c r="R1059" s="13" t="s">
        <v>6340</v>
      </c>
      <c r="Y1059" t="str">
        <f>Tabla4[[#This Row],[Muni_Desc]]&amp;Tabla4[[#This Row],[Columna1]]</f>
        <v>SAN LUISSAN LUIS</v>
      </c>
      <c r="Z1059">
        <v>1373</v>
      </c>
      <c r="AA1059" t="s">
        <v>1200</v>
      </c>
      <c r="AB1059">
        <v>12</v>
      </c>
      <c r="AC1059" t="s">
        <v>1230</v>
      </c>
      <c r="AD1059">
        <v>74</v>
      </c>
      <c r="AE1059" t="s">
        <v>1200</v>
      </c>
      <c r="AN1059">
        <v>6</v>
      </c>
      <c r="AO1059">
        <v>644</v>
      </c>
      <c r="AP1059">
        <v>9873</v>
      </c>
      <c r="AQ1059" t="s">
        <v>2353</v>
      </c>
    </row>
    <row r="1060" spans="5:43" ht="22.5" x14ac:dyDescent="0.25">
      <c r="E1060" s="6" t="s">
        <v>1001</v>
      </c>
      <c r="F1060" s="6">
        <v>821</v>
      </c>
      <c r="G1060" s="6">
        <v>821900</v>
      </c>
      <c r="H1060" s="7" t="s">
        <v>1040</v>
      </c>
      <c r="I1060" s="6" t="s">
        <v>1001</v>
      </c>
      <c r="O1060" s="6">
        <v>30</v>
      </c>
      <c r="P1060" s="13" t="str">
        <f t="shared" si="16"/>
        <v>ENTRE.RIOS</v>
      </c>
      <c r="Q1060" s="6">
        <v>843</v>
      </c>
      <c r="R1060" s="13" t="s">
        <v>6118</v>
      </c>
      <c r="Y1060" t="str">
        <f>Tabla4[[#This Row],[Muni_Desc]]&amp;Tabla4[[#This Row],[Columna1]]</f>
        <v>SAN MARTINSAN LUIS</v>
      </c>
      <c r="Z1060">
        <v>1374</v>
      </c>
      <c r="AA1060" t="s">
        <v>6545</v>
      </c>
      <c r="AB1060">
        <v>12</v>
      </c>
      <c r="AC1060" t="s">
        <v>1230</v>
      </c>
      <c r="AD1060">
        <v>74</v>
      </c>
      <c r="AE1060" t="s">
        <v>1200</v>
      </c>
      <c r="AN1060">
        <v>6</v>
      </c>
      <c r="AO1060">
        <v>784</v>
      </c>
      <c r="AP1060">
        <v>1761</v>
      </c>
      <c r="AQ1060" t="s">
        <v>2480</v>
      </c>
    </row>
    <row r="1061" spans="5:43" x14ac:dyDescent="0.25">
      <c r="E1061" s="6" t="s">
        <v>1001</v>
      </c>
      <c r="F1061" s="6">
        <v>822</v>
      </c>
      <c r="G1061" s="6">
        <v>822</v>
      </c>
      <c r="H1061" s="7" t="s">
        <v>1041</v>
      </c>
      <c r="I1061" s="6" t="s">
        <v>1001</v>
      </c>
      <c r="O1061" s="6">
        <v>30</v>
      </c>
      <c r="P1061" s="13" t="str">
        <f t="shared" si="16"/>
        <v>ENTRE.RIOS</v>
      </c>
      <c r="Q1061" s="6">
        <v>2317</v>
      </c>
      <c r="R1061" s="13" t="s">
        <v>6312</v>
      </c>
      <c r="Y1061" t="str">
        <f>Tabla4[[#This Row],[Muni_Desc]]&amp;Tabla4[[#This Row],[Columna1]]</f>
        <v>SAN PABLOSAN LUIS</v>
      </c>
      <c r="Z1061">
        <v>1375</v>
      </c>
      <c r="AA1061" t="s">
        <v>6851</v>
      </c>
      <c r="AB1061">
        <v>12</v>
      </c>
      <c r="AC1061" t="s">
        <v>1230</v>
      </c>
      <c r="AD1061">
        <v>74</v>
      </c>
      <c r="AE1061" t="s">
        <v>1200</v>
      </c>
      <c r="AN1061">
        <v>6</v>
      </c>
      <c r="AO1061">
        <v>441</v>
      </c>
      <c r="AP1061">
        <v>1285</v>
      </c>
      <c r="AQ1061" t="s">
        <v>2125</v>
      </c>
    </row>
    <row r="1062" spans="5:43" x14ac:dyDescent="0.25">
      <c r="E1062" s="6" t="s">
        <v>1001</v>
      </c>
      <c r="F1062" s="6">
        <v>822</v>
      </c>
      <c r="G1062" s="6">
        <v>822000</v>
      </c>
      <c r="H1062" s="7" t="s">
        <v>1041</v>
      </c>
      <c r="I1062" s="6" t="s">
        <v>1001</v>
      </c>
      <c r="O1062" s="6">
        <v>30</v>
      </c>
      <c r="P1062" s="13" t="str">
        <f t="shared" si="16"/>
        <v>ENTRE.RIOS</v>
      </c>
      <c r="Q1062" s="6">
        <v>2318</v>
      </c>
      <c r="R1062" s="13" t="s">
        <v>6313</v>
      </c>
      <c r="Y1062" t="str">
        <f>Tabla4[[#This Row],[Muni_Desc]]&amp;Tabla4[[#This Row],[Columna1]]</f>
        <v>SANTA ROSA DE CONLARASAN LUIS</v>
      </c>
      <c r="Z1062">
        <v>1376</v>
      </c>
      <c r="AA1062" t="s">
        <v>6852</v>
      </c>
      <c r="AB1062">
        <v>12</v>
      </c>
      <c r="AC1062" t="s">
        <v>1230</v>
      </c>
      <c r="AD1062">
        <v>74</v>
      </c>
      <c r="AE1062" t="s">
        <v>1200</v>
      </c>
      <c r="AN1062">
        <v>6</v>
      </c>
      <c r="AO1062">
        <v>644</v>
      </c>
      <c r="AP1062">
        <v>9874</v>
      </c>
      <c r="AQ1062" t="s">
        <v>2354</v>
      </c>
    </row>
    <row r="1063" spans="5:43" ht="22.5" x14ac:dyDescent="0.25">
      <c r="E1063" s="6" t="s">
        <v>1001</v>
      </c>
      <c r="F1063" s="6">
        <v>823</v>
      </c>
      <c r="G1063" s="6">
        <v>823</v>
      </c>
      <c r="H1063" s="7" t="s">
        <v>1042</v>
      </c>
      <c r="I1063" s="6" t="s">
        <v>1001</v>
      </c>
      <c r="O1063" s="6">
        <v>30</v>
      </c>
      <c r="P1063" s="13" t="str">
        <f t="shared" si="16"/>
        <v>ENTRE.RIOS</v>
      </c>
      <c r="Q1063" s="6">
        <v>2320</v>
      </c>
      <c r="R1063" s="13" t="s">
        <v>6314</v>
      </c>
      <c r="Y1063" t="str">
        <f>Tabla4[[#This Row],[Muni_Desc]]&amp;Tabla4[[#This Row],[Columna1]]</f>
        <v>TILISARAOSAN LUIS</v>
      </c>
      <c r="Z1063">
        <v>1378</v>
      </c>
      <c r="AA1063" t="s">
        <v>6854</v>
      </c>
      <c r="AB1063">
        <v>12</v>
      </c>
      <c r="AC1063" t="s">
        <v>1230</v>
      </c>
      <c r="AD1063">
        <v>74</v>
      </c>
      <c r="AE1063" t="s">
        <v>1200</v>
      </c>
      <c r="AN1063">
        <v>6</v>
      </c>
      <c r="AO1063">
        <v>644</v>
      </c>
      <c r="AP1063">
        <v>9875</v>
      </c>
      <c r="AQ1063" t="s">
        <v>2355</v>
      </c>
    </row>
    <row r="1064" spans="5:43" ht="22.5" x14ac:dyDescent="0.25">
      <c r="E1064" s="6" t="s">
        <v>1001</v>
      </c>
      <c r="F1064" s="6">
        <v>823</v>
      </c>
      <c r="G1064" s="6">
        <v>823000</v>
      </c>
      <c r="H1064" s="7" t="s">
        <v>1043</v>
      </c>
      <c r="I1064" s="6" t="s">
        <v>1001</v>
      </c>
      <c r="O1064" s="6">
        <v>30</v>
      </c>
      <c r="P1064" s="13" t="str">
        <f t="shared" si="16"/>
        <v>ENTRE.RIOS</v>
      </c>
      <c r="Q1064" s="6">
        <v>844</v>
      </c>
      <c r="R1064" s="13" t="s">
        <v>6119</v>
      </c>
      <c r="Y1064" t="str">
        <f>Tabla4[[#This Row],[Muni_Desc]]&amp;Tabla4[[#This Row],[Columna1]]</f>
        <v>UNIONSAN LUIS</v>
      </c>
      <c r="Z1064">
        <v>1379</v>
      </c>
      <c r="AA1064" t="s">
        <v>6855</v>
      </c>
      <c r="AB1064">
        <v>12</v>
      </c>
      <c r="AC1064" t="s">
        <v>1230</v>
      </c>
      <c r="AD1064">
        <v>74</v>
      </c>
      <c r="AE1064" t="s">
        <v>1200</v>
      </c>
      <c r="AN1064">
        <v>6</v>
      </c>
      <c r="AO1064">
        <v>168</v>
      </c>
      <c r="AP1064">
        <v>9876</v>
      </c>
      <c r="AQ1064" t="s">
        <v>1847</v>
      </c>
    </row>
    <row r="1065" spans="5:43" x14ac:dyDescent="0.25">
      <c r="E1065" s="6" t="s">
        <v>1001</v>
      </c>
      <c r="F1065" s="6">
        <v>829</v>
      </c>
      <c r="G1065" s="6">
        <v>829</v>
      </c>
      <c r="H1065" s="7" t="s">
        <v>1044</v>
      </c>
      <c r="I1065" s="6" t="s">
        <v>1001</v>
      </c>
      <c r="O1065" s="6">
        <v>30</v>
      </c>
      <c r="P1065" s="13" t="str">
        <f t="shared" si="16"/>
        <v>ENTRE.RIOS</v>
      </c>
      <c r="Q1065" s="6">
        <v>845</v>
      </c>
      <c r="R1065" s="13" t="s">
        <v>5440</v>
      </c>
      <c r="Y1065" t="str">
        <f>Tabla4[[#This Row],[Muni_Desc]]&amp;Tabla4[[#This Row],[Columna1]]</f>
        <v>VILLA DE LA QUEBRADASAN LUIS</v>
      </c>
      <c r="Z1065">
        <v>1380</v>
      </c>
      <c r="AA1065" t="s">
        <v>6856</v>
      </c>
      <c r="AB1065">
        <v>12</v>
      </c>
      <c r="AC1065" t="s">
        <v>1230</v>
      </c>
      <c r="AD1065">
        <v>74</v>
      </c>
      <c r="AE1065" t="s">
        <v>1200</v>
      </c>
      <c r="AN1065">
        <v>6</v>
      </c>
      <c r="AO1065">
        <v>644</v>
      </c>
      <c r="AP1065">
        <v>9877</v>
      </c>
      <c r="AQ1065" t="s">
        <v>2356</v>
      </c>
    </row>
    <row r="1066" spans="5:43" x14ac:dyDescent="0.25">
      <c r="E1066" s="6" t="s">
        <v>1001</v>
      </c>
      <c r="F1066" s="6">
        <v>829</v>
      </c>
      <c r="G1066" s="6">
        <v>829100</v>
      </c>
      <c r="H1066" s="7" t="s">
        <v>1045</v>
      </c>
      <c r="I1066" s="6" t="s">
        <v>1001</v>
      </c>
      <c r="O1066" s="6">
        <v>30</v>
      </c>
      <c r="P1066" s="13" t="str">
        <f t="shared" si="16"/>
        <v>ENTRE.RIOS</v>
      </c>
      <c r="Q1066" s="6">
        <v>846</v>
      </c>
      <c r="R1066" s="13" t="s">
        <v>6120</v>
      </c>
      <c r="Y1066" t="str">
        <f>Tabla4[[#This Row],[Muni_Desc]]&amp;Tabla4[[#This Row],[Columna1]]</f>
        <v>VILLA DE PRAGASAN LUIS</v>
      </c>
      <c r="Z1066">
        <v>1381</v>
      </c>
      <c r="AA1066" t="s">
        <v>6857</v>
      </c>
      <c r="AB1066">
        <v>12</v>
      </c>
      <c r="AC1066" t="s">
        <v>1230</v>
      </c>
      <c r="AD1066">
        <v>74</v>
      </c>
      <c r="AE1066" t="s">
        <v>1200</v>
      </c>
      <c r="AN1066">
        <v>6</v>
      </c>
      <c r="AO1066">
        <v>504</v>
      </c>
      <c r="AP1066">
        <v>1374</v>
      </c>
      <c r="AQ1066" t="s">
        <v>2204</v>
      </c>
    </row>
    <row r="1067" spans="5:43" x14ac:dyDescent="0.25">
      <c r="E1067" s="6" t="s">
        <v>1001</v>
      </c>
      <c r="F1067" s="6">
        <v>829</v>
      </c>
      <c r="G1067" s="6">
        <v>829200</v>
      </c>
      <c r="H1067" s="7" t="s">
        <v>1046</v>
      </c>
      <c r="I1067" s="6" t="s">
        <v>1001</v>
      </c>
      <c r="O1067" s="6">
        <v>30</v>
      </c>
      <c r="P1067" s="13" t="str">
        <f t="shared" si="16"/>
        <v>ENTRE.RIOS</v>
      </c>
      <c r="Q1067" s="6">
        <v>847</v>
      </c>
      <c r="R1067" s="13" t="s">
        <v>6121</v>
      </c>
      <c r="Y1067" t="str">
        <f>Tabla4[[#This Row],[Muni_Desc]]&amp;Tabla4[[#This Row],[Columna1]]</f>
        <v>VILLA DEL CARMENSAN LUIS</v>
      </c>
      <c r="Z1067">
        <v>1382</v>
      </c>
      <c r="AA1067" t="s">
        <v>6858</v>
      </c>
      <c r="AB1067">
        <v>12</v>
      </c>
      <c r="AC1067" t="s">
        <v>1230</v>
      </c>
      <c r="AD1067">
        <v>74</v>
      </c>
      <c r="AE1067" t="s">
        <v>1200</v>
      </c>
      <c r="AN1067">
        <v>6</v>
      </c>
      <c r="AO1067">
        <v>252</v>
      </c>
      <c r="AP1067">
        <v>9878</v>
      </c>
      <c r="AQ1067" t="s">
        <v>1916</v>
      </c>
    </row>
    <row r="1068" spans="5:43" x14ac:dyDescent="0.25">
      <c r="E1068" s="6" t="s">
        <v>1001</v>
      </c>
      <c r="F1068" s="6">
        <v>829</v>
      </c>
      <c r="G1068" s="6">
        <v>829900</v>
      </c>
      <c r="H1068" s="7" t="s">
        <v>1047</v>
      </c>
      <c r="I1068" s="6" t="s">
        <v>1001</v>
      </c>
      <c r="O1068" s="6">
        <v>30</v>
      </c>
      <c r="P1068" s="13" t="str">
        <f t="shared" si="16"/>
        <v>ENTRE.RIOS</v>
      </c>
      <c r="Q1068" s="6">
        <v>2384</v>
      </c>
      <c r="R1068" s="13" t="s">
        <v>6121</v>
      </c>
      <c r="Y1068" t="str">
        <f>Tabla4[[#This Row],[Muni_Desc]]&amp;Tabla4[[#This Row],[Columna1]]</f>
        <v>VILLA GENERAL ROCASAN LUIS</v>
      </c>
      <c r="Z1068">
        <v>1383</v>
      </c>
      <c r="AA1068" t="s">
        <v>6859</v>
      </c>
      <c r="AB1068">
        <v>12</v>
      </c>
      <c r="AC1068" t="s">
        <v>1230</v>
      </c>
      <c r="AD1068">
        <v>74</v>
      </c>
      <c r="AE1068" t="s">
        <v>1200</v>
      </c>
      <c r="AN1068">
        <v>6</v>
      </c>
      <c r="AO1068">
        <v>126</v>
      </c>
      <c r="AP1068">
        <v>9879</v>
      </c>
      <c r="AQ1068" t="s">
        <v>1813</v>
      </c>
    </row>
    <row r="1069" spans="5:43" x14ac:dyDescent="0.25">
      <c r="E1069" s="4" t="s">
        <v>1048</v>
      </c>
      <c r="F1069" s="4" t="s">
        <v>1048</v>
      </c>
      <c r="G1069" s="4" t="s">
        <v>1048</v>
      </c>
      <c r="H1069" s="5" t="s">
        <v>1049</v>
      </c>
      <c r="I1069" s="4" t="s">
        <v>1048</v>
      </c>
      <c r="O1069" s="6">
        <v>30</v>
      </c>
      <c r="P1069" s="13" t="str">
        <f t="shared" si="16"/>
        <v>ENTRE.RIOS</v>
      </c>
      <c r="Q1069" s="6">
        <v>2325</v>
      </c>
      <c r="R1069" s="13" t="s">
        <v>6315</v>
      </c>
      <c r="Y1069" t="str">
        <f>Tabla4[[#This Row],[Muni_Desc]]&amp;Tabla4[[#This Row],[Columna1]]</f>
        <v>VILLA LARCASAN LUIS</v>
      </c>
      <c r="Z1069">
        <v>1384</v>
      </c>
      <c r="AA1069" t="s">
        <v>6860</v>
      </c>
      <c r="AB1069">
        <v>12</v>
      </c>
      <c r="AC1069" t="s">
        <v>1230</v>
      </c>
      <c r="AD1069">
        <v>74</v>
      </c>
      <c r="AE1069" t="s">
        <v>1200</v>
      </c>
      <c r="AN1069">
        <v>6</v>
      </c>
      <c r="AO1069">
        <v>644</v>
      </c>
      <c r="AP1069">
        <v>1574</v>
      </c>
      <c r="AQ1069" t="s">
        <v>2341</v>
      </c>
    </row>
    <row r="1070" spans="5:43" x14ac:dyDescent="0.25">
      <c r="E1070" s="6" t="s">
        <v>1048</v>
      </c>
      <c r="F1070" s="6">
        <v>841</v>
      </c>
      <c r="G1070" s="6">
        <v>841</v>
      </c>
      <c r="H1070" s="7" t="s">
        <v>1050</v>
      </c>
      <c r="I1070" s="6" t="s">
        <v>1048</v>
      </c>
      <c r="O1070" s="6">
        <v>30</v>
      </c>
      <c r="P1070" s="13" t="str">
        <f t="shared" si="16"/>
        <v>ENTRE.RIOS</v>
      </c>
      <c r="Q1070" s="6">
        <v>2326</v>
      </c>
      <c r="R1070" s="13" t="s">
        <v>5397</v>
      </c>
      <c r="Y1070" t="str">
        <f>Tabla4[[#This Row],[Muni_Desc]]&amp;Tabla4[[#This Row],[Columna1]]</f>
        <v>VILLA MERCEDESSAN LUIS</v>
      </c>
      <c r="Z1070">
        <v>1385</v>
      </c>
      <c r="AA1070" t="s">
        <v>6861</v>
      </c>
      <c r="AB1070">
        <v>12</v>
      </c>
      <c r="AC1070" t="s">
        <v>1230</v>
      </c>
      <c r="AD1070">
        <v>74</v>
      </c>
      <c r="AE1070" t="s">
        <v>1200</v>
      </c>
      <c r="AN1070">
        <v>6</v>
      </c>
      <c r="AO1070">
        <v>644</v>
      </c>
      <c r="AP1070">
        <v>9880</v>
      </c>
      <c r="AQ1070" t="s">
        <v>2357</v>
      </c>
    </row>
    <row r="1071" spans="5:43" ht="78.75" x14ac:dyDescent="0.25">
      <c r="E1071" s="6" t="s">
        <v>1048</v>
      </c>
      <c r="F1071" s="6">
        <v>841</v>
      </c>
      <c r="G1071" s="6">
        <v>841100</v>
      </c>
      <c r="H1071" s="7" t="s">
        <v>1051</v>
      </c>
      <c r="I1071" s="6" t="s">
        <v>1048</v>
      </c>
      <c r="O1071" s="6">
        <v>30</v>
      </c>
      <c r="P1071" s="13" t="str">
        <f t="shared" si="16"/>
        <v>ENTRE.RIOS</v>
      </c>
      <c r="Q1071" s="6">
        <v>2328</v>
      </c>
      <c r="R1071" s="13" t="s">
        <v>6316</v>
      </c>
      <c r="Y1071" t="str">
        <f>Tabla4[[#This Row],[Muni_Desc]]&amp;Tabla4[[#This Row],[Columna1]]</f>
        <v>ZANJITASSAN LUIS</v>
      </c>
      <c r="Z1071">
        <v>1386</v>
      </c>
      <c r="AA1071" t="s">
        <v>6862</v>
      </c>
      <c r="AB1071">
        <v>12</v>
      </c>
      <c r="AC1071" t="s">
        <v>1230</v>
      </c>
      <c r="AD1071">
        <v>74</v>
      </c>
      <c r="AE1071" t="s">
        <v>1200</v>
      </c>
      <c r="AN1071">
        <v>6</v>
      </c>
      <c r="AO1071">
        <v>644</v>
      </c>
      <c r="AP1071">
        <v>9881</v>
      </c>
      <c r="AQ1071" t="s">
        <v>2358</v>
      </c>
    </row>
    <row r="1072" spans="5:43" ht="45" x14ac:dyDescent="0.25">
      <c r="E1072" s="6" t="s">
        <v>1048</v>
      </c>
      <c r="F1072" s="6">
        <v>841</v>
      </c>
      <c r="G1072" s="6">
        <v>841200</v>
      </c>
      <c r="H1072" s="7" t="s">
        <v>1052</v>
      </c>
      <c r="I1072" s="6" t="s">
        <v>1048</v>
      </c>
      <c r="O1072" s="6">
        <v>30</v>
      </c>
      <c r="P1072" s="13" t="str">
        <f t="shared" si="16"/>
        <v>ENTRE.RIOS</v>
      </c>
      <c r="Q1072" s="6">
        <v>2329</v>
      </c>
      <c r="R1072" s="13" t="s">
        <v>6317</v>
      </c>
      <c r="Y1072" t="str">
        <f>Tabla4[[#This Row],[Muni_Desc]]&amp;Tabla4[[#This Row],[Columna1]]</f>
        <v>AGUARA GRANDESANTA FE</v>
      </c>
      <c r="Z1072">
        <v>1416</v>
      </c>
      <c r="AA1072" t="s">
        <v>6893</v>
      </c>
      <c r="AB1072">
        <v>13</v>
      </c>
      <c r="AC1072" t="s">
        <v>1231</v>
      </c>
      <c r="AD1072">
        <v>82</v>
      </c>
      <c r="AE1072" t="s">
        <v>1201</v>
      </c>
      <c r="AN1072">
        <v>6</v>
      </c>
      <c r="AO1072">
        <v>644</v>
      </c>
      <c r="AP1072">
        <v>9882</v>
      </c>
      <c r="AQ1072" t="s">
        <v>2359</v>
      </c>
    </row>
    <row r="1073" spans="5:43" ht="45" x14ac:dyDescent="0.25">
      <c r="E1073" s="6" t="s">
        <v>1048</v>
      </c>
      <c r="F1073" s="6">
        <v>841</v>
      </c>
      <c r="G1073" s="6">
        <v>841300</v>
      </c>
      <c r="H1073" s="7" t="s">
        <v>1053</v>
      </c>
      <c r="I1073" s="6" t="s">
        <v>1048</v>
      </c>
      <c r="O1073" s="6">
        <v>30</v>
      </c>
      <c r="P1073" s="13" t="str">
        <f t="shared" si="16"/>
        <v>ENTRE.RIOS</v>
      </c>
      <c r="Q1073" s="6">
        <v>2330</v>
      </c>
      <c r="R1073" s="13" t="s">
        <v>5779</v>
      </c>
      <c r="Y1073" t="str">
        <f>Tabla4[[#This Row],[Muni_Desc]]&amp;Tabla4[[#This Row],[Columna1]]</f>
        <v>ALEJANDRASANTA FE</v>
      </c>
      <c r="Z1073">
        <v>1420</v>
      </c>
      <c r="AA1073" t="s">
        <v>6897</v>
      </c>
      <c r="AB1073">
        <v>13</v>
      </c>
      <c r="AC1073" t="s">
        <v>1231</v>
      </c>
      <c r="AD1073">
        <v>82</v>
      </c>
      <c r="AE1073" t="s">
        <v>1201</v>
      </c>
      <c r="AN1073">
        <v>6</v>
      </c>
      <c r="AO1073">
        <v>644</v>
      </c>
      <c r="AP1073">
        <v>9883</v>
      </c>
      <c r="AQ1073" t="s">
        <v>2360</v>
      </c>
    </row>
    <row r="1074" spans="5:43" ht="33.75" x14ac:dyDescent="0.25">
      <c r="E1074" s="6" t="s">
        <v>1048</v>
      </c>
      <c r="F1074" s="6">
        <v>841</v>
      </c>
      <c r="G1074" s="6">
        <v>841900</v>
      </c>
      <c r="H1074" s="7" t="s">
        <v>1054</v>
      </c>
      <c r="I1074" s="6" t="s">
        <v>1048</v>
      </c>
      <c r="O1074" s="6">
        <v>30</v>
      </c>
      <c r="P1074" s="13" t="str">
        <f t="shared" si="16"/>
        <v>ENTRE.RIOS</v>
      </c>
      <c r="Q1074" s="6">
        <v>848</v>
      </c>
      <c r="R1074" s="13" t="s">
        <v>6122</v>
      </c>
      <c r="Y1074" t="str">
        <f>Tabla4[[#This Row],[Muni_Desc]]&amp;Tabla4[[#This Row],[Columna1]]</f>
        <v>AMBROSETTISANTA FE</v>
      </c>
      <c r="Z1074">
        <v>1423</v>
      </c>
      <c r="AA1074" t="s">
        <v>6900</v>
      </c>
      <c r="AB1074">
        <v>13</v>
      </c>
      <c r="AC1074" t="s">
        <v>1231</v>
      </c>
      <c r="AD1074">
        <v>82</v>
      </c>
      <c r="AE1074" t="s">
        <v>1201</v>
      </c>
      <c r="AN1074">
        <v>6</v>
      </c>
      <c r="AO1074">
        <v>644</v>
      </c>
      <c r="AP1074">
        <v>9884</v>
      </c>
      <c r="AQ1074" t="s">
        <v>2361</v>
      </c>
    </row>
    <row r="1075" spans="5:43" x14ac:dyDescent="0.25">
      <c r="E1075" s="6" t="s">
        <v>1048</v>
      </c>
      <c r="F1075" s="6">
        <v>842</v>
      </c>
      <c r="G1075" s="6">
        <v>842</v>
      </c>
      <c r="H1075" s="7" t="s">
        <v>1055</v>
      </c>
      <c r="I1075" s="6" t="s">
        <v>1048</v>
      </c>
      <c r="O1075" s="6">
        <v>30</v>
      </c>
      <c r="P1075" s="13" t="str">
        <f t="shared" si="16"/>
        <v>ENTRE.RIOS</v>
      </c>
      <c r="Q1075" s="6">
        <v>2332</v>
      </c>
      <c r="R1075" s="13" t="s">
        <v>6318</v>
      </c>
      <c r="Y1075" t="str">
        <f>Tabla4[[#This Row],[Muni_Desc]]&amp;Tabla4[[#This Row],[Columna1]]</f>
        <v>ANGELICASANTA FE</v>
      </c>
      <c r="Z1075">
        <v>1425</v>
      </c>
      <c r="AA1075" t="s">
        <v>6902</v>
      </c>
      <c r="AB1075">
        <v>13</v>
      </c>
      <c r="AC1075" t="s">
        <v>1231</v>
      </c>
      <c r="AD1075">
        <v>82</v>
      </c>
      <c r="AE1075" t="s">
        <v>1201</v>
      </c>
      <c r="AN1075">
        <v>6</v>
      </c>
      <c r="AO1075">
        <v>644</v>
      </c>
      <c r="AP1075">
        <v>9885</v>
      </c>
      <c r="AQ1075" t="s">
        <v>2362</v>
      </c>
    </row>
    <row r="1076" spans="5:43" x14ac:dyDescent="0.25">
      <c r="E1076" s="6" t="s">
        <v>1048</v>
      </c>
      <c r="F1076" s="6">
        <v>842</v>
      </c>
      <c r="G1076" s="6">
        <v>842100</v>
      </c>
      <c r="H1076" s="7" t="s">
        <v>1056</v>
      </c>
      <c r="I1076" s="6" t="s">
        <v>1048</v>
      </c>
      <c r="O1076" s="6">
        <v>30</v>
      </c>
      <c r="P1076" s="13" t="str">
        <f t="shared" si="16"/>
        <v>ENTRE.RIOS</v>
      </c>
      <c r="Q1076" s="6">
        <v>849</v>
      </c>
      <c r="R1076" s="13" t="s">
        <v>5944</v>
      </c>
      <c r="Y1076" t="str">
        <f>Tabla4[[#This Row],[Muni_Desc]]&amp;Tabla4[[#This Row],[Columna1]]</f>
        <v>ANGELONISANTA FE</v>
      </c>
      <c r="Z1076">
        <v>1426</v>
      </c>
      <c r="AA1076" t="s">
        <v>6903</v>
      </c>
      <c r="AB1076">
        <v>13</v>
      </c>
      <c r="AC1076" t="s">
        <v>1231</v>
      </c>
      <c r="AD1076">
        <v>82</v>
      </c>
      <c r="AE1076" t="s">
        <v>1201</v>
      </c>
      <c r="AN1076">
        <v>6</v>
      </c>
      <c r="AO1076">
        <v>252</v>
      </c>
      <c r="AP1076">
        <v>9886</v>
      </c>
      <c r="AQ1076" t="s">
        <v>1917</v>
      </c>
    </row>
    <row r="1077" spans="5:43" x14ac:dyDescent="0.25">
      <c r="E1077" s="6" t="s">
        <v>1048</v>
      </c>
      <c r="F1077" s="6">
        <v>842</v>
      </c>
      <c r="G1077" s="6">
        <v>842200</v>
      </c>
      <c r="H1077" s="7" t="s">
        <v>1057</v>
      </c>
      <c r="I1077" s="6" t="s">
        <v>1048</v>
      </c>
      <c r="O1077" s="6">
        <v>30</v>
      </c>
      <c r="P1077" s="13" t="str">
        <f t="shared" si="16"/>
        <v>ENTRE.RIOS</v>
      </c>
      <c r="Q1077" s="6">
        <v>2333</v>
      </c>
      <c r="R1077" s="13" t="s">
        <v>6319</v>
      </c>
      <c r="Y1077" t="str">
        <f>Tabla4[[#This Row],[Muni_Desc]]&amp;Tabla4[[#This Row],[Columna1]]</f>
        <v>AROCENASANTA FE</v>
      </c>
      <c r="Z1077">
        <v>1430</v>
      </c>
      <c r="AA1077" t="s">
        <v>6907</v>
      </c>
      <c r="AB1077">
        <v>13</v>
      </c>
      <c r="AC1077" t="s">
        <v>1231</v>
      </c>
      <c r="AD1077">
        <v>82</v>
      </c>
      <c r="AE1077" t="s">
        <v>1201</v>
      </c>
      <c r="AN1077">
        <v>6</v>
      </c>
      <c r="AO1077">
        <v>644</v>
      </c>
      <c r="AP1077">
        <v>9887</v>
      </c>
      <c r="AQ1077" t="s">
        <v>2363</v>
      </c>
    </row>
    <row r="1078" spans="5:43" x14ac:dyDescent="0.25">
      <c r="E1078" s="6" t="s">
        <v>1048</v>
      </c>
      <c r="F1078" s="6">
        <v>842</v>
      </c>
      <c r="G1078" s="6">
        <v>842300</v>
      </c>
      <c r="H1078" s="7" t="s">
        <v>1058</v>
      </c>
      <c r="I1078" s="6" t="s">
        <v>1048</v>
      </c>
      <c r="O1078" s="6">
        <v>30</v>
      </c>
      <c r="P1078" s="13" t="str">
        <f t="shared" si="16"/>
        <v>ENTRE.RIOS</v>
      </c>
      <c r="Q1078" s="6">
        <v>850</v>
      </c>
      <c r="R1078" s="13" t="s">
        <v>5781</v>
      </c>
      <c r="Y1078" t="str">
        <f>Tabla4[[#This Row],[Muni_Desc]]&amp;Tabla4[[#This Row],[Columna1]]</f>
        <v>ARROYO AGUIARSANTA FE</v>
      </c>
      <c r="Z1078">
        <v>1431</v>
      </c>
      <c r="AA1078" t="s">
        <v>6908</v>
      </c>
      <c r="AB1078">
        <v>13</v>
      </c>
      <c r="AC1078" t="s">
        <v>1231</v>
      </c>
      <c r="AD1078">
        <v>82</v>
      </c>
      <c r="AE1078" t="s">
        <v>1201</v>
      </c>
      <c r="AN1078">
        <v>6</v>
      </c>
      <c r="AO1078">
        <v>644</v>
      </c>
      <c r="AP1078">
        <v>9888</v>
      </c>
      <c r="AQ1078" t="s">
        <v>2364</v>
      </c>
    </row>
    <row r="1079" spans="5:43" x14ac:dyDescent="0.25">
      <c r="E1079" s="6" t="s">
        <v>1048</v>
      </c>
      <c r="F1079" s="6">
        <v>842</v>
      </c>
      <c r="G1079" s="6">
        <v>842400</v>
      </c>
      <c r="H1079" s="7" t="s">
        <v>1059</v>
      </c>
      <c r="I1079" s="6" t="s">
        <v>1048</v>
      </c>
      <c r="O1079" s="6">
        <v>30</v>
      </c>
      <c r="P1079" s="13" t="str">
        <f t="shared" si="16"/>
        <v>ENTRE.RIOS</v>
      </c>
      <c r="Q1079" s="6">
        <v>2385</v>
      </c>
      <c r="R1079" s="13" t="s">
        <v>6341</v>
      </c>
      <c r="Y1079" t="str">
        <f>Tabla4[[#This Row],[Muni_Desc]]&amp;Tabla4[[#This Row],[Columna1]]</f>
        <v>ARROYO CEIBALSANTA FE</v>
      </c>
      <c r="Z1079">
        <v>1432</v>
      </c>
      <c r="AA1079" t="s">
        <v>6909</v>
      </c>
      <c r="AB1079">
        <v>13</v>
      </c>
      <c r="AC1079" t="s">
        <v>1231</v>
      </c>
      <c r="AD1079">
        <v>82</v>
      </c>
      <c r="AE1079" t="s">
        <v>1201</v>
      </c>
      <c r="AN1079">
        <v>58</v>
      </c>
      <c r="AO1079">
        <v>105</v>
      </c>
      <c r="AP1079">
        <v>6817</v>
      </c>
      <c r="AQ1079" t="s">
        <v>4239</v>
      </c>
    </row>
    <row r="1080" spans="5:43" x14ac:dyDescent="0.25">
      <c r="E1080" s="6" t="s">
        <v>1048</v>
      </c>
      <c r="F1080" s="6">
        <v>842</v>
      </c>
      <c r="G1080" s="6">
        <v>842500</v>
      </c>
      <c r="H1080" s="7" t="s">
        <v>1060</v>
      </c>
      <c r="I1080" s="6" t="s">
        <v>1048</v>
      </c>
      <c r="O1080" s="6">
        <v>30</v>
      </c>
      <c r="P1080" s="13" t="str">
        <f t="shared" si="16"/>
        <v>ENTRE.RIOS</v>
      </c>
      <c r="Q1080" s="6">
        <v>2334</v>
      </c>
      <c r="R1080" s="13" t="s">
        <v>5945</v>
      </c>
      <c r="Y1080" t="str">
        <f>Tabla4[[#This Row],[Muni_Desc]]&amp;Tabla4[[#This Row],[Columna1]]</f>
        <v>ARROYO LEYESSANTA FE</v>
      </c>
      <c r="Z1080">
        <v>1433</v>
      </c>
      <c r="AA1080" t="s">
        <v>6910</v>
      </c>
      <c r="AB1080">
        <v>13</v>
      </c>
      <c r="AC1080" t="s">
        <v>1231</v>
      </c>
      <c r="AD1080">
        <v>82</v>
      </c>
      <c r="AE1080" t="s">
        <v>1201</v>
      </c>
      <c r="AN1080">
        <v>82</v>
      </c>
      <c r="AO1080">
        <v>126</v>
      </c>
      <c r="AP1080">
        <v>8786</v>
      </c>
      <c r="AQ1080" t="s">
        <v>4994</v>
      </c>
    </row>
    <row r="1081" spans="5:43" x14ac:dyDescent="0.25">
      <c r="E1081" s="6" t="s">
        <v>1048</v>
      </c>
      <c r="F1081" s="6">
        <v>843</v>
      </c>
      <c r="G1081" s="6">
        <v>843</v>
      </c>
      <c r="H1081" s="7" t="s">
        <v>1061</v>
      </c>
      <c r="I1081" s="6" t="s">
        <v>1048</v>
      </c>
      <c r="O1081" s="6">
        <v>30</v>
      </c>
      <c r="P1081" s="13" t="str">
        <f t="shared" si="16"/>
        <v>ENTRE.RIOS</v>
      </c>
      <c r="Q1081" s="6">
        <v>2335</v>
      </c>
      <c r="R1081" s="13" t="s">
        <v>6320</v>
      </c>
      <c r="Y1081" t="str">
        <f>Tabla4[[#This Row],[Muni_Desc]]&amp;Tabla4[[#This Row],[Columna1]]</f>
        <v>ARRUFOSANTA FE</v>
      </c>
      <c r="Z1081">
        <v>1435</v>
      </c>
      <c r="AA1081" t="s">
        <v>6912</v>
      </c>
      <c r="AB1081">
        <v>13</v>
      </c>
      <c r="AC1081" t="s">
        <v>1231</v>
      </c>
      <c r="AD1081">
        <v>82</v>
      </c>
      <c r="AE1081" t="s">
        <v>1201</v>
      </c>
      <c r="AN1081">
        <v>6</v>
      </c>
      <c r="AO1081">
        <v>805</v>
      </c>
      <c r="AP1081">
        <v>1780</v>
      </c>
      <c r="AQ1081" t="s">
        <v>2488</v>
      </c>
    </row>
    <row r="1082" spans="5:43" ht="22.5" x14ac:dyDescent="0.25">
      <c r="E1082" s="6" t="s">
        <v>1048</v>
      </c>
      <c r="F1082" s="6">
        <v>843</v>
      </c>
      <c r="G1082" s="6">
        <v>843000</v>
      </c>
      <c r="H1082" s="7" t="s">
        <v>1062</v>
      </c>
      <c r="I1082" s="6" t="s">
        <v>1048</v>
      </c>
      <c r="O1082" s="6">
        <v>30</v>
      </c>
      <c r="P1082" s="13" t="str">
        <f t="shared" si="16"/>
        <v>ENTRE.RIOS</v>
      </c>
      <c r="Q1082" s="6">
        <v>851</v>
      </c>
      <c r="R1082" s="13" t="s">
        <v>6123</v>
      </c>
      <c r="Y1082" t="str">
        <f>Tabla4[[#This Row],[Muni_Desc]]&amp;Tabla4[[#This Row],[Columna1]]</f>
        <v>ATALIVASANTA FE</v>
      </c>
      <c r="Z1082">
        <v>1437</v>
      </c>
      <c r="AA1082" t="s">
        <v>6914</v>
      </c>
      <c r="AB1082">
        <v>13</v>
      </c>
      <c r="AC1082" t="s">
        <v>1231</v>
      </c>
      <c r="AD1082">
        <v>82</v>
      </c>
      <c r="AE1082" t="s">
        <v>1201</v>
      </c>
      <c r="AN1082">
        <v>6</v>
      </c>
      <c r="AO1082">
        <v>35</v>
      </c>
      <c r="AP1082">
        <v>703</v>
      </c>
      <c r="AQ1082" t="s">
        <v>1719</v>
      </c>
    </row>
    <row r="1083" spans="5:43" x14ac:dyDescent="0.25">
      <c r="E1083" s="4" t="s">
        <v>1063</v>
      </c>
      <c r="F1083" s="4" t="s">
        <v>1063</v>
      </c>
      <c r="G1083" s="4" t="s">
        <v>1063</v>
      </c>
      <c r="H1083" s="5" t="s">
        <v>1064</v>
      </c>
      <c r="I1083" s="4" t="s">
        <v>1063</v>
      </c>
      <c r="O1083" s="6">
        <v>30</v>
      </c>
      <c r="P1083" s="13" t="str">
        <f t="shared" si="16"/>
        <v>ENTRE.RIOS</v>
      </c>
      <c r="Q1083" s="6">
        <v>2340</v>
      </c>
      <c r="R1083" s="13" t="s">
        <v>6321</v>
      </c>
      <c r="Y1083" t="str">
        <f>Tabla4[[#This Row],[Muni_Desc]]&amp;Tabla4[[#This Row],[Columna1]]</f>
        <v>AURELIASANTA FE</v>
      </c>
      <c r="Z1083">
        <v>1438</v>
      </c>
      <c r="AA1083" t="s">
        <v>6915</v>
      </c>
      <c r="AB1083">
        <v>13</v>
      </c>
      <c r="AC1083" t="s">
        <v>1231</v>
      </c>
      <c r="AD1083">
        <v>82</v>
      </c>
      <c r="AE1083" t="s">
        <v>1201</v>
      </c>
      <c r="AN1083">
        <v>14</v>
      </c>
      <c r="AO1083">
        <v>63</v>
      </c>
      <c r="AP1083">
        <v>3005</v>
      </c>
      <c r="AQ1083" t="s">
        <v>1670</v>
      </c>
    </row>
    <row r="1084" spans="5:43" x14ac:dyDescent="0.25">
      <c r="E1084" s="6" t="s">
        <v>1063</v>
      </c>
      <c r="F1084" s="6">
        <v>851</v>
      </c>
      <c r="G1084" s="6">
        <v>851</v>
      </c>
      <c r="H1084" s="7" t="s">
        <v>1065</v>
      </c>
      <c r="I1084" s="6" t="s">
        <v>1063</v>
      </c>
      <c r="O1084" s="6">
        <v>30</v>
      </c>
      <c r="P1084" s="13" t="str">
        <f t="shared" si="16"/>
        <v>ENTRE.RIOS</v>
      </c>
      <c r="Q1084" s="6">
        <v>2341</v>
      </c>
      <c r="R1084" s="13" t="s">
        <v>6322</v>
      </c>
      <c r="Y1084" t="str">
        <f>Tabla4[[#This Row],[Muni_Desc]]&amp;Tabla4[[#This Row],[Columna1]]</f>
        <v>AVELLANEDASANTA FE</v>
      </c>
      <c r="Z1084">
        <v>1439</v>
      </c>
      <c r="AA1084" t="s">
        <v>5284</v>
      </c>
      <c r="AB1084">
        <v>13</v>
      </c>
      <c r="AC1084" t="s">
        <v>1231</v>
      </c>
      <c r="AD1084">
        <v>82</v>
      </c>
      <c r="AE1084" t="s">
        <v>1201</v>
      </c>
      <c r="AN1084">
        <v>14</v>
      </c>
      <c r="AO1084">
        <v>133</v>
      </c>
      <c r="AP1084">
        <v>3236</v>
      </c>
      <c r="AQ1084" t="s">
        <v>3081</v>
      </c>
    </row>
    <row r="1085" spans="5:43" x14ac:dyDescent="0.25">
      <c r="E1085" s="6" t="s">
        <v>1063</v>
      </c>
      <c r="F1085" s="6">
        <v>851</v>
      </c>
      <c r="G1085" s="6">
        <v>851010</v>
      </c>
      <c r="H1085" s="7" t="s">
        <v>1066</v>
      </c>
      <c r="I1085" s="6" t="s">
        <v>1063</v>
      </c>
      <c r="O1085" s="6">
        <v>30</v>
      </c>
      <c r="P1085" s="13" t="str">
        <f t="shared" si="16"/>
        <v>ENTRE.RIOS</v>
      </c>
      <c r="Q1085" s="6">
        <v>2342</v>
      </c>
      <c r="R1085" s="13" t="s">
        <v>6323</v>
      </c>
      <c r="Y1085" t="str">
        <f>Tabla4[[#This Row],[Muni_Desc]]&amp;Tabla4[[#This Row],[Columna1]]</f>
        <v>BARRANCASSANTA FE</v>
      </c>
      <c r="Z1085">
        <v>1440</v>
      </c>
      <c r="AA1085" t="s">
        <v>6611</v>
      </c>
      <c r="AB1085">
        <v>13</v>
      </c>
      <c r="AC1085" t="s">
        <v>1231</v>
      </c>
      <c r="AD1085">
        <v>82</v>
      </c>
      <c r="AE1085" t="s">
        <v>1201</v>
      </c>
      <c r="AN1085">
        <v>14</v>
      </c>
      <c r="AO1085">
        <v>91</v>
      </c>
      <c r="AP1085">
        <v>3063</v>
      </c>
      <c r="AQ1085" t="s">
        <v>2936</v>
      </c>
    </row>
    <row r="1086" spans="5:43" x14ac:dyDescent="0.25">
      <c r="E1086" s="6" t="s">
        <v>1063</v>
      </c>
      <c r="F1086" s="6">
        <v>851</v>
      </c>
      <c r="G1086" s="6">
        <v>851020</v>
      </c>
      <c r="H1086" s="7" t="s">
        <v>1067</v>
      </c>
      <c r="I1086" s="6" t="s">
        <v>1063</v>
      </c>
      <c r="O1086" s="6">
        <v>30</v>
      </c>
      <c r="P1086" s="13" t="str">
        <f t="shared" si="16"/>
        <v>ENTRE.RIOS</v>
      </c>
      <c r="Q1086" s="6">
        <v>2386</v>
      </c>
      <c r="R1086" s="13" t="s">
        <v>6342</v>
      </c>
      <c r="Y1086" t="str">
        <f>Tabla4[[#This Row],[Muni_Desc]]&amp;Tabla4[[#This Row],[Columna1]]</f>
        <v>BAUER Y SIGELSANTA FE</v>
      </c>
      <c r="Z1086">
        <v>1441</v>
      </c>
      <c r="AA1086" t="s">
        <v>6916</v>
      </c>
      <c r="AB1086">
        <v>13</v>
      </c>
      <c r="AC1086" t="s">
        <v>1231</v>
      </c>
      <c r="AD1086">
        <v>82</v>
      </c>
      <c r="AE1086" t="s">
        <v>1201</v>
      </c>
      <c r="AN1086">
        <v>18</v>
      </c>
      <c r="AO1086">
        <v>91</v>
      </c>
      <c r="AP1086">
        <v>3783</v>
      </c>
      <c r="AQ1086" t="s">
        <v>3268</v>
      </c>
    </row>
    <row r="1087" spans="5:43" x14ac:dyDescent="0.25">
      <c r="E1087" s="6" t="s">
        <v>1063</v>
      </c>
      <c r="F1087" s="6">
        <v>852</v>
      </c>
      <c r="G1087" s="6">
        <v>852</v>
      </c>
      <c r="H1087" s="7" t="s">
        <v>1068</v>
      </c>
      <c r="I1087" s="6" t="s">
        <v>1063</v>
      </c>
      <c r="O1087" s="6">
        <v>30</v>
      </c>
      <c r="P1087" s="13" t="str">
        <f t="shared" si="16"/>
        <v>ENTRE.RIOS</v>
      </c>
      <c r="Q1087" s="6">
        <v>852</v>
      </c>
      <c r="R1087" s="13" t="s">
        <v>6124</v>
      </c>
      <c r="Y1087" t="str">
        <f>Tabla4[[#This Row],[Muni_Desc]]&amp;Tabla4[[#This Row],[Columna1]]</f>
        <v>BELLA ITALIASANTA FE</v>
      </c>
      <c r="Z1087">
        <v>1442</v>
      </c>
      <c r="AA1087" t="s">
        <v>6917</v>
      </c>
      <c r="AB1087">
        <v>13</v>
      </c>
      <c r="AC1087" t="s">
        <v>1231</v>
      </c>
      <c r="AD1087">
        <v>82</v>
      </c>
      <c r="AE1087" t="s">
        <v>1201</v>
      </c>
      <c r="AN1087">
        <v>74</v>
      </c>
      <c r="AO1087">
        <v>56</v>
      </c>
      <c r="AP1087">
        <v>7996</v>
      </c>
      <c r="AQ1087" t="s">
        <v>4035</v>
      </c>
    </row>
    <row r="1088" spans="5:43" x14ac:dyDescent="0.25">
      <c r="E1088" s="6" t="s">
        <v>1063</v>
      </c>
      <c r="F1088" s="6">
        <v>852</v>
      </c>
      <c r="G1088" s="6">
        <v>852100</v>
      </c>
      <c r="H1088" s="7" t="s">
        <v>1069</v>
      </c>
      <c r="I1088" s="6" t="s">
        <v>1063</v>
      </c>
      <c r="O1088" s="6">
        <v>30</v>
      </c>
      <c r="P1088" s="13" t="str">
        <f t="shared" si="16"/>
        <v>ENTRE.RIOS</v>
      </c>
      <c r="Q1088" s="6">
        <v>2344</v>
      </c>
      <c r="R1088" s="13" t="s">
        <v>6324</v>
      </c>
      <c r="Y1088" t="str">
        <f>Tabla4[[#This Row],[Muni_Desc]]&amp;Tabla4[[#This Row],[Columna1]]</f>
        <v>BERNASANTA FE</v>
      </c>
      <c r="Z1088">
        <v>1444</v>
      </c>
      <c r="AA1088" t="s">
        <v>6919</v>
      </c>
      <c r="AB1088">
        <v>13</v>
      </c>
      <c r="AC1088" t="s">
        <v>1231</v>
      </c>
      <c r="AD1088">
        <v>82</v>
      </c>
      <c r="AE1088" t="s">
        <v>1201</v>
      </c>
      <c r="AN1088">
        <v>50</v>
      </c>
      <c r="AO1088">
        <v>70</v>
      </c>
      <c r="AP1088">
        <v>9889</v>
      </c>
      <c r="AQ1088" t="s">
        <v>4035</v>
      </c>
    </row>
    <row r="1089" spans="5:43" x14ac:dyDescent="0.25">
      <c r="E1089" s="6" t="s">
        <v>1063</v>
      </c>
      <c r="F1089" s="6">
        <v>852</v>
      </c>
      <c r="G1089" s="6">
        <v>852200</v>
      </c>
      <c r="H1089" s="7" t="s">
        <v>1070</v>
      </c>
      <c r="I1089" s="6" t="s">
        <v>1063</v>
      </c>
      <c r="O1089" s="6">
        <v>30</v>
      </c>
      <c r="P1089" s="13" t="str">
        <f t="shared" si="16"/>
        <v>ENTRE.RIOS</v>
      </c>
      <c r="Q1089" s="6">
        <v>2346</v>
      </c>
      <c r="R1089" s="13" t="s">
        <v>6325</v>
      </c>
      <c r="Y1089" t="str">
        <f>Tabla4[[#This Row],[Muni_Desc]]&amp;Tabla4[[#This Row],[Columna1]]</f>
        <v>BERNARDO DE IRIGOYENSANTA FE</v>
      </c>
      <c r="Z1089">
        <v>1445</v>
      </c>
      <c r="AA1089" t="s">
        <v>6554</v>
      </c>
      <c r="AB1089">
        <v>13</v>
      </c>
      <c r="AC1089" t="s">
        <v>1231</v>
      </c>
      <c r="AD1089">
        <v>82</v>
      </c>
      <c r="AE1089" t="s">
        <v>1201</v>
      </c>
      <c r="AN1089">
        <v>14</v>
      </c>
      <c r="AO1089">
        <v>28</v>
      </c>
      <c r="AP1089">
        <v>9890</v>
      </c>
      <c r="AQ1089" t="s">
        <v>1407</v>
      </c>
    </row>
    <row r="1090" spans="5:43" x14ac:dyDescent="0.25">
      <c r="E1090" s="6" t="s">
        <v>1063</v>
      </c>
      <c r="F1090" s="6">
        <v>853</v>
      </c>
      <c r="G1090" s="6">
        <v>853</v>
      </c>
      <c r="H1090" s="7" t="s">
        <v>1071</v>
      </c>
      <c r="I1090" s="6" t="s">
        <v>1063</v>
      </c>
      <c r="O1090" s="6">
        <v>30</v>
      </c>
      <c r="P1090" s="13" t="str">
        <f t="shared" si="16"/>
        <v>ENTRE.RIOS</v>
      </c>
      <c r="Q1090" s="6">
        <v>853</v>
      </c>
      <c r="R1090" s="13" t="s">
        <v>6125</v>
      </c>
      <c r="Y1090" t="str">
        <f>Tabla4[[#This Row],[Muni_Desc]]&amp;Tabla4[[#This Row],[Columna1]]</f>
        <v>BICHASANTA FE</v>
      </c>
      <c r="Z1090">
        <v>1489</v>
      </c>
      <c r="AA1090" t="s">
        <v>6962</v>
      </c>
      <c r="AB1090">
        <v>13</v>
      </c>
      <c r="AC1090" t="s">
        <v>1231</v>
      </c>
      <c r="AD1090">
        <v>82</v>
      </c>
      <c r="AE1090" t="s">
        <v>1201</v>
      </c>
      <c r="AN1090">
        <v>14</v>
      </c>
      <c r="AO1090">
        <v>91</v>
      </c>
      <c r="AP1090">
        <v>9891</v>
      </c>
      <c r="AQ1090" t="s">
        <v>2962</v>
      </c>
    </row>
    <row r="1091" spans="5:43" x14ac:dyDescent="0.25">
      <c r="E1091" s="6" t="s">
        <v>1063</v>
      </c>
      <c r="F1091" s="6">
        <v>853</v>
      </c>
      <c r="G1091" s="6">
        <v>853100</v>
      </c>
      <c r="H1091" s="7" t="s">
        <v>1072</v>
      </c>
      <c r="I1091" s="6" t="s">
        <v>1063</v>
      </c>
      <c r="O1091" s="6">
        <v>30</v>
      </c>
      <c r="P1091" s="13" t="str">
        <f t="shared" si="16"/>
        <v>ENTRE.RIOS</v>
      </c>
      <c r="Q1091" s="6">
        <v>2352</v>
      </c>
      <c r="R1091" s="13" t="s">
        <v>6326</v>
      </c>
      <c r="Y1091" t="str">
        <f>Tabla4[[#This Row],[Muni_Desc]]&amp;Tabla4[[#This Row],[Columna1]]</f>
        <v>CABALSANTA FE</v>
      </c>
      <c r="Z1091">
        <v>1450</v>
      </c>
      <c r="AA1091" t="s">
        <v>6924</v>
      </c>
      <c r="AB1091">
        <v>13</v>
      </c>
      <c r="AC1091" t="s">
        <v>1231</v>
      </c>
      <c r="AD1091">
        <v>82</v>
      </c>
      <c r="AE1091" t="s">
        <v>1201</v>
      </c>
      <c r="AN1091">
        <v>50</v>
      </c>
      <c r="AO1091">
        <v>105</v>
      </c>
      <c r="AP1091">
        <v>5976</v>
      </c>
      <c r="AQ1091" t="s">
        <v>4073</v>
      </c>
    </row>
    <row r="1092" spans="5:43" x14ac:dyDescent="0.25">
      <c r="E1092" s="6" t="s">
        <v>1063</v>
      </c>
      <c r="F1092" s="6">
        <v>853</v>
      </c>
      <c r="G1092" s="6">
        <v>853201</v>
      </c>
      <c r="H1092" s="7" t="s">
        <v>1073</v>
      </c>
      <c r="I1092" s="6" t="s">
        <v>1063</v>
      </c>
      <c r="O1092" s="6">
        <v>30</v>
      </c>
      <c r="P1092" s="13" t="str">
        <f t="shared" si="16"/>
        <v>ENTRE.RIOS</v>
      </c>
      <c r="Q1092" s="6">
        <v>854</v>
      </c>
      <c r="R1092" s="13" t="s">
        <v>6126</v>
      </c>
      <c r="Y1092" t="str">
        <f>Tabla4[[#This Row],[Muni_Desc]]&amp;Tabla4[[#This Row],[Columna1]]</f>
        <v>CACIQUE ARIACAIQUINSANTA FE</v>
      </c>
      <c r="Z1092">
        <v>1451</v>
      </c>
      <c r="AA1092" t="s">
        <v>6925</v>
      </c>
      <c r="AB1092">
        <v>13</v>
      </c>
      <c r="AC1092" t="s">
        <v>1231</v>
      </c>
      <c r="AD1092">
        <v>82</v>
      </c>
      <c r="AE1092" t="s">
        <v>1201</v>
      </c>
      <c r="AN1092">
        <v>50</v>
      </c>
      <c r="AO1092">
        <v>105</v>
      </c>
      <c r="AP1092">
        <v>5977</v>
      </c>
      <c r="AQ1092" t="s">
        <v>4074</v>
      </c>
    </row>
    <row r="1093" spans="5:43" x14ac:dyDescent="0.25">
      <c r="E1093" s="6" t="s">
        <v>1063</v>
      </c>
      <c r="F1093" s="6">
        <v>853</v>
      </c>
      <c r="G1093" s="6">
        <v>853300</v>
      </c>
      <c r="H1093" s="7" t="s">
        <v>1074</v>
      </c>
      <c r="I1093" s="6" t="s">
        <v>1063</v>
      </c>
      <c r="O1093" s="6">
        <v>30</v>
      </c>
      <c r="P1093" s="13" t="str">
        <f t="shared" ref="P1093:P1156" si="17">VLOOKUP(O1093,$J$4:$L$29,3,FALSE)</f>
        <v>ENTRE.RIOS</v>
      </c>
      <c r="Q1093" s="6">
        <v>855</v>
      </c>
      <c r="R1093" s="13" t="s">
        <v>6127</v>
      </c>
      <c r="Y1093" t="str">
        <f>Tabla4[[#This Row],[Muni_Desc]]&amp;Tabla4[[#This Row],[Columna1]]</f>
        <v>CALCHAQUISANTA FE</v>
      </c>
      <c r="Z1093">
        <v>1453</v>
      </c>
      <c r="AA1093" t="s">
        <v>6927</v>
      </c>
      <c r="AB1093">
        <v>13</v>
      </c>
      <c r="AC1093" t="s">
        <v>1231</v>
      </c>
      <c r="AD1093">
        <v>82</v>
      </c>
      <c r="AE1093" t="s">
        <v>1201</v>
      </c>
      <c r="AN1093">
        <v>6</v>
      </c>
      <c r="AO1093">
        <v>567</v>
      </c>
      <c r="AP1093">
        <v>1446</v>
      </c>
      <c r="AQ1093" t="s">
        <v>2251</v>
      </c>
    </row>
    <row r="1094" spans="5:43" x14ac:dyDescent="0.25">
      <c r="E1094" s="6" t="s">
        <v>1063</v>
      </c>
      <c r="F1094" s="6">
        <v>854</v>
      </c>
      <c r="G1094" s="6">
        <v>854</v>
      </c>
      <c r="H1094" s="7" t="s">
        <v>1075</v>
      </c>
      <c r="I1094" s="6" t="s">
        <v>1063</v>
      </c>
      <c r="O1094" s="6">
        <v>30</v>
      </c>
      <c r="P1094" s="13" t="str">
        <f t="shared" si="17"/>
        <v>ENTRE.RIOS</v>
      </c>
      <c r="Q1094" s="6">
        <v>802</v>
      </c>
      <c r="R1094" s="13" t="s">
        <v>6079</v>
      </c>
      <c r="Y1094" t="str">
        <f>Tabla4[[#This Row],[Muni_Desc]]&amp;Tabla4[[#This Row],[Columna1]]</f>
        <v>CAMPO ANDINOSANTA FE</v>
      </c>
      <c r="Z1094">
        <v>2058</v>
      </c>
      <c r="AA1094" t="s">
        <v>7227</v>
      </c>
      <c r="AB1094">
        <v>13</v>
      </c>
      <c r="AC1094" t="s">
        <v>1231</v>
      </c>
      <c r="AD1094">
        <v>82</v>
      </c>
      <c r="AE1094" t="s">
        <v>1201</v>
      </c>
      <c r="AN1094">
        <v>86</v>
      </c>
      <c r="AO1094">
        <v>42</v>
      </c>
      <c r="AP1094">
        <v>9161</v>
      </c>
      <c r="AQ1094" t="s">
        <v>5056</v>
      </c>
    </row>
    <row r="1095" spans="5:43" x14ac:dyDescent="0.25">
      <c r="E1095" s="6" t="s">
        <v>1063</v>
      </c>
      <c r="F1095" s="6">
        <v>854</v>
      </c>
      <c r="G1095" s="6">
        <v>854910</v>
      </c>
      <c r="H1095" s="7" t="s">
        <v>1076</v>
      </c>
      <c r="I1095" s="6" t="s">
        <v>1063</v>
      </c>
      <c r="O1095" s="6">
        <v>30</v>
      </c>
      <c r="P1095" s="13" t="str">
        <f t="shared" si="17"/>
        <v>ENTRE.RIOS</v>
      </c>
      <c r="Q1095" s="6">
        <v>856</v>
      </c>
      <c r="R1095" s="13" t="s">
        <v>6128</v>
      </c>
      <c r="Y1095" t="str">
        <f>Tabla4[[#This Row],[Muni_Desc]]&amp;Tabla4[[#This Row],[Columna1]]</f>
        <v>CAMPO PIAGGIOSANTA FE</v>
      </c>
      <c r="Z1095">
        <v>1454</v>
      </c>
      <c r="AA1095" t="s">
        <v>6928</v>
      </c>
      <c r="AB1095">
        <v>13</v>
      </c>
      <c r="AC1095" t="s">
        <v>1231</v>
      </c>
      <c r="AD1095">
        <v>82</v>
      </c>
      <c r="AE1095" t="s">
        <v>1201</v>
      </c>
      <c r="AN1095">
        <v>82</v>
      </c>
      <c r="AO1095">
        <v>84</v>
      </c>
      <c r="AP1095">
        <v>8659</v>
      </c>
      <c r="AQ1095" t="s">
        <v>4883</v>
      </c>
    </row>
    <row r="1096" spans="5:43" x14ac:dyDescent="0.25">
      <c r="E1096" s="6" t="s">
        <v>1063</v>
      </c>
      <c r="F1096" s="6">
        <v>854</v>
      </c>
      <c r="G1096" s="6">
        <v>854920</v>
      </c>
      <c r="H1096" s="7" t="s">
        <v>1077</v>
      </c>
      <c r="I1096" s="6" t="s">
        <v>1063</v>
      </c>
      <c r="O1096" s="6">
        <v>30</v>
      </c>
      <c r="P1096" s="13" t="str">
        <f t="shared" si="17"/>
        <v>ENTRE.RIOS</v>
      </c>
      <c r="Q1096" s="6">
        <v>857</v>
      </c>
      <c r="R1096" s="13" t="s">
        <v>6129</v>
      </c>
      <c r="Y1096" t="str">
        <f>Tabla4[[#This Row],[Muni_Desc]]&amp;Tabla4[[#This Row],[Columna1]]</f>
        <v>CANDIOTISANTA FE</v>
      </c>
      <c r="Z1096">
        <v>1455</v>
      </c>
      <c r="AA1096" t="s">
        <v>6929</v>
      </c>
      <c r="AB1096">
        <v>13</v>
      </c>
      <c r="AC1096" t="s">
        <v>1231</v>
      </c>
      <c r="AD1096">
        <v>82</v>
      </c>
      <c r="AE1096" t="s">
        <v>1201</v>
      </c>
      <c r="AN1096">
        <v>30</v>
      </c>
      <c r="AO1096">
        <v>56</v>
      </c>
      <c r="AP1096">
        <v>4590</v>
      </c>
      <c r="AQ1096" t="s">
        <v>3533</v>
      </c>
    </row>
    <row r="1097" spans="5:43" x14ac:dyDescent="0.25">
      <c r="E1097" s="6" t="s">
        <v>1063</v>
      </c>
      <c r="F1097" s="6">
        <v>854</v>
      </c>
      <c r="G1097" s="6">
        <v>854930</v>
      </c>
      <c r="H1097" s="7" t="s">
        <v>1078</v>
      </c>
      <c r="I1097" s="6" t="s">
        <v>1063</v>
      </c>
      <c r="O1097" s="6">
        <v>30</v>
      </c>
      <c r="P1097" s="13" t="str">
        <f t="shared" si="17"/>
        <v>ENTRE.RIOS</v>
      </c>
      <c r="Q1097" s="6">
        <v>858</v>
      </c>
      <c r="R1097" s="13" t="s">
        <v>6130</v>
      </c>
      <c r="Y1097" t="str">
        <f>Tabla4[[#This Row],[Muni_Desc]]&amp;Tabla4[[#This Row],[Columna1]]</f>
        <v>CAÑADA OMBUSANTA FE</v>
      </c>
      <c r="Z1097">
        <v>1474</v>
      </c>
      <c r="AA1097" t="s">
        <v>6947</v>
      </c>
      <c r="AB1097">
        <v>13</v>
      </c>
      <c r="AC1097" t="s">
        <v>1231</v>
      </c>
      <c r="AD1097">
        <v>82</v>
      </c>
      <c r="AE1097" t="s">
        <v>1201</v>
      </c>
      <c r="AN1097">
        <v>42</v>
      </c>
      <c r="AO1097">
        <v>84</v>
      </c>
      <c r="AP1097">
        <v>5388</v>
      </c>
      <c r="AQ1097" t="s">
        <v>3821</v>
      </c>
    </row>
    <row r="1098" spans="5:43" x14ac:dyDescent="0.25">
      <c r="E1098" s="6" t="s">
        <v>1063</v>
      </c>
      <c r="F1098" s="6">
        <v>854</v>
      </c>
      <c r="G1098" s="6">
        <v>854940</v>
      </c>
      <c r="H1098" s="7" t="s">
        <v>1079</v>
      </c>
      <c r="I1098" s="6" t="s">
        <v>1063</v>
      </c>
      <c r="O1098" s="6">
        <v>30</v>
      </c>
      <c r="P1098" s="13" t="str">
        <f t="shared" si="17"/>
        <v>ENTRE.RIOS</v>
      </c>
      <c r="Q1098" s="6">
        <v>859</v>
      </c>
      <c r="R1098" s="13" t="s">
        <v>5834</v>
      </c>
      <c r="Y1098" t="str">
        <f>Tabla4[[#This Row],[Muni_Desc]]&amp;Tabla4[[#This Row],[Columna1]]</f>
        <v>CAÑADA ROSQUINSANTA FE</v>
      </c>
      <c r="Z1098">
        <v>1476</v>
      </c>
      <c r="AA1098" t="s">
        <v>6949</v>
      </c>
      <c r="AB1098">
        <v>13</v>
      </c>
      <c r="AC1098" t="s">
        <v>1231</v>
      </c>
      <c r="AD1098">
        <v>82</v>
      </c>
      <c r="AE1098" t="s">
        <v>1201</v>
      </c>
      <c r="AN1098">
        <v>6</v>
      </c>
      <c r="AO1098">
        <v>735</v>
      </c>
      <c r="AP1098">
        <v>1693</v>
      </c>
      <c r="AQ1098" t="s">
        <v>2433</v>
      </c>
    </row>
    <row r="1099" spans="5:43" x14ac:dyDescent="0.25">
      <c r="E1099" s="6" t="s">
        <v>1063</v>
      </c>
      <c r="F1099" s="6">
        <v>854</v>
      </c>
      <c r="G1099" s="6">
        <v>854950</v>
      </c>
      <c r="H1099" s="7" t="s">
        <v>1080</v>
      </c>
      <c r="I1099" s="6" t="s">
        <v>1063</v>
      </c>
      <c r="O1099" s="6">
        <v>30</v>
      </c>
      <c r="P1099" s="13" t="str">
        <f t="shared" si="17"/>
        <v>ENTRE.RIOS</v>
      </c>
      <c r="Q1099" s="6">
        <v>860</v>
      </c>
      <c r="R1099" s="13" t="s">
        <v>6131</v>
      </c>
      <c r="Y1099" t="str">
        <f>Tabla4[[#This Row],[Muni_Desc]]&amp;Tabla4[[#This Row],[Columna1]]</f>
        <v>CAPIVARASANTA FE</v>
      </c>
      <c r="Z1099">
        <v>1457</v>
      </c>
      <c r="AA1099" t="s">
        <v>6931</v>
      </c>
      <c r="AB1099">
        <v>13</v>
      </c>
      <c r="AC1099" t="s">
        <v>1231</v>
      </c>
      <c r="AD1099">
        <v>82</v>
      </c>
      <c r="AE1099" t="s">
        <v>1201</v>
      </c>
      <c r="AN1099">
        <v>14</v>
      </c>
      <c r="AO1099">
        <v>91</v>
      </c>
      <c r="AP1099">
        <v>3064</v>
      </c>
      <c r="AQ1099" t="s">
        <v>2937</v>
      </c>
    </row>
    <row r="1100" spans="5:43" x14ac:dyDescent="0.25">
      <c r="E1100" s="6" t="s">
        <v>1063</v>
      </c>
      <c r="F1100" s="6">
        <v>854</v>
      </c>
      <c r="G1100" s="6">
        <v>854960</v>
      </c>
      <c r="H1100" s="7" t="s">
        <v>1081</v>
      </c>
      <c r="I1100" s="6" t="s">
        <v>1063</v>
      </c>
      <c r="O1100" s="6">
        <v>30</v>
      </c>
      <c r="P1100" s="13" t="str">
        <f t="shared" si="17"/>
        <v>ENTRE.RIOS</v>
      </c>
      <c r="Q1100" s="6">
        <v>861</v>
      </c>
      <c r="R1100" s="13" t="s">
        <v>5838</v>
      </c>
      <c r="Y1100" t="str">
        <f>Tabla4[[#This Row],[Muni_Desc]]&amp;Tabla4[[#This Row],[Columna1]]</f>
        <v>CARLOS PELLEGRINISANTA FE</v>
      </c>
      <c r="Z1100">
        <v>1459</v>
      </c>
      <c r="AA1100" t="s">
        <v>5889</v>
      </c>
      <c r="AB1100">
        <v>13</v>
      </c>
      <c r="AC1100" t="s">
        <v>1231</v>
      </c>
      <c r="AD1100">
        <v>82</v>
      </c>
      <c r="AE1100" t="s">
        <v>1201</v>
      </c>
      <c r="AN1100">
        <v>46</v>
      </c>
      <c r="AO1100">
        <v>112</v>
      </c>
      <c r="AP1100">
        <v>9892</v>
      </c>
      <c r="AQ1100" t="s">
        <v>3933</v>
      </c>
    </row>
    <row r="1101" spans="5:43" ht="45" x14ac:dyDescent="0.25">
      <c r="E1101" s="6" t="s">
        <v>1063</v>
      </c>
      <c r="F1101" s="6">
        <v>854</v>
      </c>
      <c r="G1101" s="6">
        <v>854990</v>
      </c>
      <c r="H1101" s="7" t="s">
        <v>1082</v>
      </c>
      <c r="I1101" s="6" t="s">
        <v>1063</v>
      </c>
      <c r="O1101" s="6">
        <v>30</v>
      </c>
      <c r="P1101" s="13" t="str">
        <f t="shared" si="17"/>
        <v>ENTRE.RIOS</v>
      </c>
      <c r="Q1101" s="6">
        <v>2362</v>
      </c>
      <c r="R1101" s="13" t="s">
        <v>5839</v>
      </c>
      <c r="Y1101" t="str">
        <f>Tabla4[[#This Row],[Muni_Desc]]&amp;Tabla4[[#This Row],[Columna1]]</f>
        <v>CASALEGNOSANTA FE</v>
      </c>
      <c r="Z1101">
        <v>1464</v>
      </c>
      <c r="AA1101" t="s">
        <v>6937</v>
      </c>
      <c r="AB1101">
        <v>13</v>
      </c>
      <c r="AC1101" t="s">
        <v>1231</v>
      </c>
      <c r="AD1101">
        <v>82</v>
      </c>
      <c r="AE1101" t="s">
        <v>1201</v>
      </c>
      <c r="AN1101">
        <v>82</v>
      </c>
      <c r="AO1101">
        <v>70</v>
      </c>
      <c r="AP1101">
        <v>8604</v>
      </c>
      <c r="AQ1101" t="s">
        <v>4834</v>
      </c>
    </row>
    <row r="1102" spans="5:43" x14ac:dyDescent="0.25">
      <c r="E1102" s="6" t="s">
        <v>1063</v>
      </c>
      <c r="F1102" s="6">
        <v>855</v>
      </c>
      <c r="G1102" s="6">
        <v>855</v>
      </c>
      <c r="H1102" s="7" t="s">
        <v>1083</v>
      </c>
      <c r="I1102" s="6" t="s">
        <v>1063</v>
      </c>
      <c r="O1102" s="6">
        <v>30</v>
      </c>
      <c r="P1102" s="13" t="str">
        <f t="shared" si="17"/>
        <v>ENTRE.RIOS</v>
      </c>
      <c r="Q1102" s="6">
        <v>2363</v>
      </c>
      <c r="R1102" s="13" t="s">
        <v>6327</v>
      </c>
      <c r="Y1102" t="str">
        <f>Tabla4[[#This Row],[Muni_Desc]]&amp;Tabla4[[#This Row],[Columna1]]</f>
        <v>CASASSANTA FE</v>
      </c>
      <c r="Z1102">
        <v>1465</v>
      </c>
      <c r="AA1102" t="s">
        <v>6938</v>
      </c>
      <c r="AB1102">
        <v>13</v>
      </c>
      <c r="AC1102" t="s">
        <v>1231</v>
      </c>
      <c r="AD1102">
        <v>82</v>
      </c>
      <c r="AE1102" t="s">
        <v>1201</v>
      </c>
      <c r="AN1102">
        <v>6</v>
      </c>
      <c r="AO1102">
        <v>224</v>
      </c>
      <c r="AP1102">
        <v>933</v>
      </c>
      <c r="AQ1102" t="s">
        <v>1890</v>
      </c>
    </row>
    <row r="1103" spans="5:43" x14ac:dyDescent="0.25">
      <c r="E1103" s="6" t="s">
        <v>1063</v>
      </c>
      <c r="F1103" s="6">
        <v>855</v>
      </c>
      <c r="G1103" s="6">
        <v>855000</v>
      </c>
      <c r="H1103" s="7" t="s">
        <v>1083</v>
      </c>
      <c r="I1103" s="6" t="s">
        <v>1063</v>
      </c>
      <c r="O1103" s="6">
        <v>30</v>
      </c>
      <c r="P1103" s="13" t="str">
        <f t="shared" si="17"/>
        <v>ENTRE.RIOS</v>
      </c>
      <c r="Q1103" s="6">
        <v>862</v>
      </c>
      <c r="R1103" s="13" t="s">
        <v>6132</v>
      </c>
      <c r="Y1103" t="str">
        <f>Tabla4[[#This Row],[Muni_Desc]]&amp;Tabla4[[#This Row],[Columna1]]</f>
        <v>CASTELARSANTA FE</v>
      </c>
      <c r="Z1103">
        <v>1467</v>
      </c>
      <c r="AA1103" t="s">
        <v>6940</v>
      </c>
      <c r="AB1103">
        <v>13</v>
      </c>
      <c r="AC1103" t="s">
        <v>1231</v>
      </c>
      <c r="AD1103">
        <v>82</v>
      </c>
      <c r="AE1103" t="s">
        <v>1201</v>
      </c>
      <c r="AN1103">
        <v>6</v>
      </c>
      <c r="AO1103">
        <v>147</v>
      </c>
      <c r="AP1103">
        <v>875</v>
      </c>
      <c r="AQ1103" t="s">
        <v>1826</v>
      </c>
    </row>
    <row r="1104" spans="5:43" x14ac:dyDescent="0.25">
      <c r="E1104" s="4" t="s">
        <v>1084</v>
      </c>
      <c r="F1104" s="4" t="s">
        <v>1084</v>
      </c>
      <c r="G1104" s="4"/>
      <c r="H1104" s="5" t="s">
        <v>1085</v>
      </c>
      <c r="I1104" s="4" t="s">
        <v>1084</v>
      </c>
      <c r="O1104" s="6">
        <v>30</v>
      </c>
      <c r="P1104" s="13" t="str">
        <f t="shared" si="17"/>
        <v>ENTRE.RIOS</v>
      </c>
      <c r="Q1104" s="6">
        <v>863</v>
      </c>
      <c r="R1104" s="13" t="s">
        <v>6133</v>
      </c>
      <c r="Y1104" t="str">
        <f>Tabla4[[#This Row],[Muni_Desc]]&amp;Tabla4[[#This Row],[Columna1]]</f>
        <v>CASTELLANOSSANTA FE</v>
      </c>
      <c r="Z1104">
        <v>1468</v>
      </c>
      <c r="AA1104" t="s">
        <v>6941</v>
      </c>
      <c r="AB1104">
        <v>13</v>
      </c>
      <c r="AC1104" t="s">
        <v>1231</v>
      </c>
      <c r="AD1104">
        <v>82</v>
      </c>
      <c r="AE1104" t="s">
        <v>1201</v>
      </c>
      <c r="AN1104">
        <v>82</v>
      </c>
      <c r="AO1104">
        <v>91</v>
      </c>
      <c r="AP1104">
        <v>8685</v>
      </c>
      <c r="AQ1104" t="s">
        <v>4913</v>
      </c>
    </row>
    <row r="1105" spans="5:43" x14ac:dyDescent="0.25">
      <c r="E1105" s="6" t="s">
        <v>1084</v>
      </c>
      <c r="F1105" s="6">
        <v>861</v>
      </c>
      <c r="G1105" s="6">
        <v>861</v>
      </c>
      <c r="H1105" s="7" t="s">
        <v>1086</v>
      </c>
      <c r="I1105" s="6" t="s">
        <v>1084</v>
      </c>
      <c r="O1105" s="6">
        <v>30</v>
      </c>
      <c r="P1105" s="13" t="str">
        <f t="shared" si="17"/>
        <v>ENTRE.RIOS</v>
      </c>
      <c r="Q1105" s="6">
        <v>864</v>
      </c>
      <c r="R1105" s="13" t="s">
        <v>6134</v>
      </c>
      <c r="Y1105" t="str">
        <f>Tabla4[[#This Row],[Muni_Desc]]&amp;Tabla4[[#This Row],[Columna1]]</f>
        <v>CAYASTASANTA FE</v>
      </c>
      <c r="Z1105">
        <v>1470</v>
      </c>
      <c r="AA1105" t="s">
        <v>6943</v>
      </c>
      <c r="AB1105">
        <v>13</v>
      </c>
      <c r="AC1105" t="s">
        <v>1231</v>
      </c>
      <c r="AD1105">
        <v>82</v>
      </c>
      <c r="AE1105" t="s">
        <v>1201</v>
      </c>
      <c r="AN1105">
        <v>18</v>
      </c>
      <c r="AO1105">
        <v>35</v>
      </c>
      <c r="AP1105">
        <v>3730</v>
      </c>
      <c r="AQ1105" t="s">
        <v>1431</v>
      </c>
    </row>
    <row r="1106" spans="5:43" x14ac:dyDescent="0.25">
      <c r="E1106" s="6" t="s">
        <v>1084</v>
      </c>
      <c r="F1106" s="6">
        <v>861</v>
      </c>
      <c r="G1106" s="6">
        <v>861010</v>
      </c>
      <c r="H1106" s="7" t="s">
        <v>1087</v>
      </c>
      <c r="I1106" s="6" t="s">
        <v>1084</v>
      </c>
      <c r="O1106" s="6">
        <v>30</v>
      </c>
      <c r="P1106" s="13" t="str">
        <f t="shared" si="17"/>
        <v>ENTRE.RIOS</v>
      </c>
      <c r="Q1106" s="6">
        <v>2366</v>
      </c>
      <c r="R1106" s="13" t="s">
        <v>6328</v>
      </c>
      <c r="Y1106" t="str">
        <f>Tabla4[[#This Row],[Muni_Desc]]&amp;Tabla4[[#This Row],[Columna1]]</f>
        <v>CAYASTACITOSANTA FE</v>
      </c>
      <c r="Z1106">
        <v>1471</v>
      </c>
      <c r="AA1106" t="s">
        <v>6944</v>
      </c>
      <c r="AB1106">
        <v>13</v>
      </c>
      <c r="AC1106" t="s">
        <v>1231</v>
      </c>
      <c r="AD1106">
        <v>82</v>
      </c>
      <c r="AE1106" t="s">
        <v>1201</v>
      </c>
      <c r="AN1106">
        <v>26</v>
      </c>
      <c r="AO1106">
        <v>14</v>
      </c>
      <c r="AP1106">
        <v>4312</v>
      </c>
      <c r="AQ1106" t="s">
        <v>3396</v>
      </c>
    </row>
    <row r="1107" spans="5:43" x14ac:dyDescent="0.25">
      <c r="E1107" s="6" t="s">
        <v>1084</v>
      </c>
      <c r="F1107" s="6">
        <v>861</v>
      </c>
      <c r="G1107" s="6">
        <v>861020</v>
      </c>
      <c r="H1107" s="7" t="s">
        <v>1088</v>
      </c>
      <c r="I1107" s="6" t="s">
        <v>1084</v>
      </c>
      <c r="O1107" s="6">
        <v>30</v>
      </c>
      <c r="P1107" s="13" t="str">
        <f t="shared" si="17"/>
        <v>ENTRE.RIOS</v>
      </c>
      <c r="Q1107" s="6">
        <v>865</v>
      </c>
      <c r="R1107" s="13" t="s">
        <v>6135</v>
      </c>
      <c r="Y1107" t="str">
        <f>Tabla4[[#This Row],[Muni_Desc]]&amp;Tabla4[[#This Row],[Columna1]]</f>
        <v>CENTENOSANTA FE</v>
      </c>
      <c r="Z1107">
        <v>1477</v>
      </c>
      <c r="AA1107" t="s">
        <v>6950</v>
      </c>
      <c r="AB1107">
        <v>13</v>
      </c>
      <c r="AC1107" t="s">
        <v>1231</v>
      </c>
      <c r="AD1107">
        <v>82</v>
      </c>
      <c r="AE1107" t="s">
        <v>1201</v>
      </c>
      <c r="AN1107">
        <v>38</v>
      </c>
      <c r="AO1107">
        <v>77</v>
      </c>
      <c r="AP1107">
        <v>5117</v>
      </c>
      <c r="AQ1107" t="s">
        <v>3758</v>
      </c>
    </row>
    <row r="1108" spans="5:43" x14ac:dyDescent="0.25">
      <c r="E1108" s="6" t="s">
        <v>1084</v>
      </c>
      <c r="F1108" s="6">
        <v>862</v>
      </c>
      <c r="G1108" s="6">
        <v>862</v>
      </c>
      <c r="H1108" s="7" t="s">
        <v>1089</v>
      </c>
      <c r="I1108" s="6" t="s">
        <v>1084</v>
      </c>
      <c r="O1108" s="6">
        <v>30</v>
      </c>
      <c r="P1108" s="13" t="str">
        <f t="shared" si="17"/>
        <v>ENTRE.RIOS</v>
      </c>
      <c r="Q1108" s="6">
        <v>866</v>
      </c>
      <c r="R1108" s="13" t="s">
        <v>6136</v>
      </c>
      <c r="Y1108" t="str">
        <f>Tabla4[[#This Row],[Muni_Desc]]&amp;Tabla4[[#This Row],[Columna1]]</f>
        <v>CERESSANTA FE</v>
      </c>
      <c r="Z1108">
        <v>1479</v>
      </c>
      <c r="AA1108" t="s">
        <v>6952</v>
      </c>
      <c r="AB1108">
        <v>13</v>
      </c>
      <c r="AC1108" t="s">
        <v>1231</v>
      </c>
      <c r="AD1108">
        <v>82</v>
      </c>
      <c r="AE1108" t="s">
        <v>1201</v>
      </c>
      <c r="AN1108">
        <v>58</v>
      </c>
      <c r="AO1108">
        <v>42</v>
      </c>
      <c r="AP1108">
        <v>6732</v>
      </c>
      <c r="AQ1108" t="s">
        <v>4198</v>
      </c>
    </row>
    <row r="1109" spans="5:43" ht="33.75" x14ac:dyDescent="0.25">
      <c r="E1109" s="6" t="s">
        <v>1084</v>
      </c>
      <c r="F1109" s="6">
        <v>862</v>
      </c>
      <c r="G1109" s="6">
        <v>862110</v>
      </c>
      <c r="H1109" s="7" t="s">
        <v>1090</v>
      </c>
      <c r="I1109" s="6" t="s">
        <v>1084</v>
      </c>
      <c r="O1109" s="6">
        <v>30</v>
      </c>
      <c r="P1109" s="13" t="str">
        <f t="shared" si="17"/>
        <v>ENTRE.RIOS</v>
      </c>
      <c r="Q1109" s="6">
        <v>2042</v>
      </c>
      <c r="R1109" s="13" t="s">
        <v>6157</v>
      </c>
      <c r="Y1109" t="str">
        <f>Tabla4[[#This Row],[Muni_Desc]]&amp;Tabla4[[#This Row],[Columna1]]</f>
        <v>COLONIA ALDAOSANTA FE</v>
      </c>
      <c r="Z1109">
        <v>1486</v>
      </c>
      <c r="AA1109" t="s">
        <v>6959</v>
      </c>
      <c r="AB1109">
        <v>13</v>
      </c>
      <c r="AC1109" t="s">
        <v>1231</v>
      </c>
      <c r="AD1109">
        <v>82</v>
      </c>
      <c r="AE1109" t="s">
        <v>1201</v>
      </c>
      <c r="AN1109">
        <v>6</v>
      </c>
      <c r="AO1109">
        <v>231</v>
      </c>
      <c r="AP1109">
        <v>971</v>
      </c>
      <c r="AQ1109" t="s">
        <v>1286</v>
      </c>
    </row>
    <row r="1110" spans="5:43" ht="33.75" x14ac:dyDescent="0.25">
      <c r="E1110" s="6" t="s">
        <v>1084</v>
      </c>
      <c r="F1110" s="6">
        <v>862</v>
      </c>
      <c r="G1110" s="6">
        <v>862120</v>
      </c>
      <c r="H1110" s="7" t="s">
        <v>1091</v>
      </c>
      <c r="I1110" s="6" t="s">
        <v>1084</v>
      </c>
      <c r="O1110" s="6">
        <v>30</v>
      </c>
      <c r="P1110" s="13" t="str">
        <f t="shared" si="17"/>
        <v>ENTRE.RIOS</v>
      </c>
      <c r="Q1110" s="6">
        <v>2014</v>
      </c>
      <c r="R1110" s="13" t="s">
        <v>6138</v>
      </c>
      <c r="Y1110" t="str">
        <f>Tabla4[[#This Row],[Muni_Desc]]&amp;Tabla4[[#This Row],[Columna1]]</f>
        <v>COLONIA ANASANTA FE</v>
      </c>
      <c r="Z1110">
        <v>1487</v>
      </c>
      <c r="AA1110" t="s">
        <v>6960</v>
      </c>
      <c r="AB1110">
        <v>13</v>
      </c>
      <c r="AC1110" t="s">
        <v>1231</v>
      </c>
      <c r="AD1110">
        <v>82</v>
      </c>
      <c r="AE1110" t="s">
        <v>1201</v>
      </c>
      <c r="AN1110">
        <v>14</v>
      </c>
      <c r="AO1110">
        <v>161</v>
      </c>
      <c r="AP1110">
        <v>3365</v>
      </c>
      <c r="AQ1110" t="s">
        <v>3191</v>
      </c>
    </row>
    <row r="1111" spans="5:43" ht="22.5" x14ac:dyDescent="0.25">
      <c r="E1111" s="6" t="s">
        <v>1084</v>
      </c>
      <c r="F1111" s="6">
        <v>862</v>
      </c>
      <c r="G1111" s="6">
        <v>862130</v>
      </c>
      <c r="H1111" s="7" t="s">
        <v>1092</v>
      </c>
      <c r="I1111" s="6" t="s">
        <v>1084</v>
      </c>
      <c r="O1111" s="6">
        <v>30</v>
      </c>
      <c r="P1111" s="13" t="str">
        <f t="shared" si="17"/>
        <v>ENTRE.RIOS</v>
      </c>
      <c r="Q1111" s="6">
        <v>2369</v>
      </c>
      <c r="R1111" s="13" t="s">
        <v>6329</v>
      </c>
      <c r="Y1111" t="str">
        <f>Tabla4[[#This Row],[Muni_Desc]]&amp;Tabla4[[#This Row],[Columna1]]</f>
        <v>COLONIA BELGRANOSANTA FE</v>
      </c>
      <c r="Z1111">
        <v>1488</v>
      </c>
      <c r="AA1111" t="s">
        <v>6961</v>
      </c>
      <c r="AB1111">
        <v>13</v>
      </c>
      <c r="AC1111" t="s">
        <v>1231</v>
      </c>
      <c r="AD1111">
        <v>82</v>
      </c>
      <c r="AE1111" t="s">
        <v>1201</v>
      </c>
      <c r="AN1111">
        <v>42</v>
      </c>
      <c r="AO1111">
        <v>133</v>
      </c>
      <c r="AP1111">
        <v>5447</v>
      </c>
      <c r="AQ1111" t="s">
        <v>3844</v>
      </c>
    </row>
    <row r="1112" spans="5:43" x14ac:dyDescent="0.25">
      <c r="E1112" s="6" t="s">
        <v>1084</v>
      </c>
      <c r="F1112" s="6">
        <v>862</v>
      </c>
      <c r="G1112" s="6">
        <v>862200</v>
      </c>
      <c r="H1112" s="7" t="s">
        <v>1093</v>
      </c>
      <c r="I1112" s="6" t="s">
        <v>1084</v>
      </c>
      <c r="O1112" s="6">
        <v>30</v>
      </c>
      <c r="P1112" s="13" t="str">
        <f t="shared" si="17"/>
        <v>ENTRE.RIOS</v>
      </c>
      <c r="Q1112" s="6">
        <v>2373</v>
      </c>
      <c r="R1112" s="13" t="s">
        <v>6330</v>
      </c>
      <c r="Y1112" t="str">
        <f>Tabla4[[#This Row],[Muni_Desc]]&amp;Tabla4[[#This Row],[Columna1]]</f>
        <v>COLONIA BOSSISANTA FE</v>
      </c>
      <c r="Z1112">
        <v>1491</v>
      </c>
      <c r="AA1112" t="s">
        <v>6964</v>
      </c>
      <c r="AB1112">
        <v>13</v>
      </c>
      <c r="AC1112" t="s">
        <v>1231</v>
      </c>
      <c r="AD1112">
        <v>82</v>
      </c>
      <c r="AE1112" t="s">
        <v>1201</v>
      </c>
      <c r="AN1112">
        <v>6</v>
      </c>
      <c r="AO1112">
        <v>658</v>
      </c>
      <c r="AP1112">
        <v>1594</v>
      </c>
      <c r="AQ1112" t="s">
        <v>2377</v>
      </c>
    </row>
    <row r="1113" spans="5:43" ht="22.5" x14ac:dyDescent="0.25">
      <c r="E1113" s="6" t="s">
        <v>1084</v>
      </c>
      <c r="F1113" s="6">
        <v>863</v>
      </c>
      <c r="G1113" s="6">
        <v>863</v>
      </c>
      <c r="H1113" s="7" t="s">
        <v>1094</v>
      </c>
      <c r="I1113" s="6" t="s">
        <v>1084</v>
      </c>
      <c r="O1113" s="6">
        <v>34</v>
      </c>
      <c r="P1113" s="13" t="str">
        <f t="shared" si="17"/>
        <v>FORMOSA</v>
      </c>
      <c r="Q1113" s="6">
        <v>867</v>
      </c>
      <c r="R1113" s="13" t="s">
        <v>6343</v>
      </c>
      <c r="Y1113" t="str">
        <f>Tabla4[[#This Row],[Muni_Desc]]&amp;Tabla4[[#This Row],[Columna1]]</f>
        <v>COLONIA CAVOURSANTA FE</v>
      </c>
      <c r="Z1113">
        <v>1469</v>
      </c>
      <c r="AA1113" t="s">
        <v>6942</v>
      </c>
      <c r="AB1113">
        <v>13</v>
      </c>
      <c r="AC1113" t="s">
        <v>1231</v>
      </c>
      <c r="AD1113">
        <v>82</v>
      </c>
      <c r="AE1113" t="s">
        <v>1201</v>
      </c>
      <c r="AN1113">
        <v>62</v>
      </c>
      <c r="AO1113">
        <v>14</v>
      </c>
      <c r="AP1113">
        <v>6920</v>
      </c>
      <c r="AQ1113" t="s">
        <v>4258</v>
      </c>
    </row>
    <row r="1114" spans="5:43" ht="22.5" x14ac:dyDescent="0.25">
      <c r="E1114" s="6" t="s">
        <v>1084</v>
      </c>
      <c r="F1114" s="6">
        <v>863</v>
      </c>
      <c r="G1114" s="6">
        <v>863110</v>
      </c>
      <c r="H1114" s="7" t="s">
        <v>1095</v>
      </c>
      <c r="I1114" s="6" t="s">
        <v>1084</v>
      </c>
      <c r="O1114" s="6">
        <v>34</v>
      </c>
      <c r="P1114" s="13" t="str">
        <f t="shared" si="17"/>
        <v>FORMOSA</v>
      </c>
      <c r="Q1114" s="6">
        <v>875</v>
      </c>
      <c r="R1114" s="13" t="s">
        <v>6351</v>
      </c>
      <c r="Y1114" t="str">
        <f>Tabla4[[#This Row],[Muni_Desc]]&amp;Tabla4[[#This Row],[Columna1]]</f>
        <v>COLONIA CELLOSANTA FE</v>
      </c>
      <c r="Z1114">
        <v>1492</v>
      </c>
      <c r="AA1114" t="s">
        <v>6965</v>
      </c>
      <c r="AB1114">
        <v>13</v>
      </c>
      <c r="AC1114" t="s">
        <v>1231</v>
      </c>
      <c r="AD1114">
        <v>82</v>
      </c>
      <c r="AE1114" t="s">
        <v>1201</v>
      </c>
      <c r="AN1114">
        <v>6</v>
      </c>
      <c r="AO1114">
        <v>623</v>
      </c>
      <c r="AP1114">
        <v>1544</v>
      </c>
      <c r="AQ1114" t="s">
        <v>2322</v>
      </c>
    </row>
    <row r="1115" spans="5:43" ht="22.5" x14ac:dyDescent="0.25">
      <c r="E1115" s="6" t="s">
        <v>1084</v>
      </c>
      <c r="F1115" s="6">
        <v>863</v>
      </c>
      <c r="G1115" s="6">
        <v>863120</v>
      </c>
      <c r="H1115" s="7" t="s">
        <v>1096</v>
      </c>
      <c r="I1115" s="6" t="s">
        <v>1084</v>
      </c>
      <c r="O1115" s="6">
        <v>34</v>
      </c>
      <c r="P1115" s="13" t="str">
        <f t="shared" si="17"/>
        <v>FORMOSA</v>
      </c>
      <c r="Q1115" s="6">
        <v>868</v>
      </c>
      <c r="R1115" s="13" t="s">
        <v>6344</v>
      </c>
      <c r="Y1115" t="str">
        <f>Tabla4[[#This Row],[Muni_Desc]]&amp;Tabla4[[#This Row],[Columna1]]</f>
        <v>COLONIA CLARASANTA FE</v>
      </c>
      <c r="Z1115">
        <v>1493</v>
      </c>
      <c r="AA1115" t="s">
        <v>6966</v>
      </c>
      <c r="AB1115">
        <v>13</v>
      </c>
      <c r="AC1115" t="s">
        <v>1231</v>
      </c>
      <c r="AD1115">
        <v>82</v>
      </c>
      <c r="AE1115" t="s">
        <v>1201</v>
      </c>
      <c r="AN1115">
        <v>6</v>
      </c>
      <c r="AO1115">
        <v>798</v>
      </c>
      <c r="AP1115">
        <v>1771</v>
      </c>
      <c r="AQ1115" t="s">
        <v>2483</v>
      </c>
    </row>
    <row r="1116" spans="5:43" x14ac:dyDescent="0.25">
      <c r="E1116" s="6" t="s">
        <v>1084</v>
      </c>
      <c r="F1116" s="6">
        <v>863</v>
      </c>
      <c r="G1116" s="6">
        <v>863190</v>
      </c>
      <c r="H1116" s="7" t="s">
        <v>1097</v>
      </c>
      <c r="I1116" s="6" t="s">
        <v>1084</v>
      </c>
      <c r="O1116" s="6">
        <v>34</v>
      </c>
      <c r="P1116" s="13" t="str">
        <f t="shared" si="17"/>
        <v>FORMOSA</v>
      </c>
      <c r="Q1116" s="6">
        <v>870</v>
      </c>
      <c r="R1116" s="13" t="s">
        <v>6346</v>
      </c>
      <c r="Y1116" t="str">
        <f>Tabla4[[#This Row],[Muni_Desc]]&amp;Tabla4[[#This Row],[Columna1]]</f>
        <v>COLONIA DOLORESSANTA FE</v>
      </c>
      <c r="Z1116">
        <v>1494</v>
      </c>
      <c r="AA1116" t="s">
        <v>6967</v>
      </c>
      <c r="AB1116">
        <v>13</v>
      </c>
      <c r="AC1116" t="s">
        <v>1231</v>
      </c>
      <c r="AD1116">
        <v>82</v>
      </c>
      <c r="AE1116" t="s">
        <v>1201</v>
      </c>
      <c r="AN1116">
        <v>6</v>
      </c>
      <c r="AO1116">
        <v>14</v>
      </c>
      <c r="AP1116">
        <v>671</v>
      </c>
      <c r="AQ1116" t="s">
        <v>1697</v>
      </c>
    </row>
    <row r="1117" spans="5:43" x14ac:dyDescent="0.25">
      <c r="E1117" s="6" t="s">
        <v>1084</v>
      </c>
      <c r="F1117" s="6">
        <v>863</v>
      </c>
      <c r="G1117" s="6">
        <v>863200</v>
      </c>
      <c r="H1117" s="7" t="s">
        <v>1098</v>
      </c>
      <c r="I1117" s="6" t="s">
        <v>1084</v>
      </c>
      <c r="O1117" s="6">
        <v>34</v>
      </c>
      <c r="P1117" s="13" t="str">
        <f t="shared" si="17"/>
        <v>FORMOSA</v>
      </c>
      <c r="Q1117" s="6">
        <v>871</v>
      </c>
      <c r="R1117" s="13" t="s">
        <v>6347</v>
      </c>
      <c r="Y1117" t="str">
        <f>Tabla4[[#This Row],[Muni_Desc]]&amp;Tabla4[[#This Row],[Columna1]]</f>
        <v>COLONIA DOS ROSAS Y LA LEGUASANTA FE</v>
      </c>
      <c r="Z1117">
        <v>1514</v>
      </c>
      <c r="AA1117" t="s">
        <v>6985</v>
      </c>
      <c r="AB1117">
        <v>13</v>
      </c>
      <c r="AC1117" t="s">
        <v>1231</v>
      </c>
      <c r="AD1117">
        <v>82</v>
      </c>
      <c r="AE1117" t="s">
        <v>1201</v>
      </c>
      <c r="AN1117">
        <v>6</v>
      </c>
      <c r="AO1117">
        <v>630</v>
      </c>
      <c r="AP1117">
        <v>1552</v>
      </c>
      <c r="AQ1117" t="s">
        <v>2325</v>
      </c>
    </row>
    <row r="1118" spans="5:43" x14ac:dyDescent="0.25">
      <c r="E1118" s="6" t="s">
        <v>1084</v>
      </c>
      <c r="F1118" s="6">
        <v>863</v>
      </c>
      <c r="G1118" s="6">
        <v>863300</v>
      </c>
      <c r="H1118" s="7" t="s">
        <v>1099</v>
      </c>
      <c r="I1118" s="6" t="s">
        <v>1084</v>
      </c>
      <c r="O1118" s="6">
        <v>34</v>
      </c>
      <c r="P1118" s="13" t="str">
        <f t="shared" si="17"/>
        <v>FORMOSA</v>
      </c>
      <c r="Q1118" s="6">
        <v>872</v>
      </c>
      <c r="R1118" s="13" t="s">
        <v>6348</v>
      </c>
      <c r="Y1118" t="str">
        <f>Tabla4[[#This Row],[Muni_Desc]]&amp;Tabla4[[#This Row],[Columna1]]</f>
        <v>COLONIA DURANSANTA FE</v>
      </c>
      <c r="Z1118">
        <v>1495</v>
      </c>
      <c r="AA1118" t="s">
        <v>6968</v>
      </c>
      <c r="AB1118">
        <v>13</v>
      </c>
      <c r="AC1118" t="s">
        <v>1231</v>
      </c>
      <c r="AD1118">
        <v>82</v>
      </c>
      <c r="AE1118" t="s">
        <v>1201</v>
      </c>
      <c r="AN1118">
        <v>14</v>
      </c>
      <c r="AO1118">
        <v>49</v>
      </c>
      <c r="AP1118">
        <v>2963</v>
      </c>
      <c r="AQ1118" t="s">
        <v>2864</v>
      </c>
    </row>
    <row r="1119" spans="5:43" x14ac:dyDescent="0.25">
      <c r="E1119" s="6" t="s">
        <v>1084</v>
      </c>
      <c r="F1119" s="6">
        <v>864</v>
      </c>
      <c r="G1119" s="6">
        <v>864</v>
      </c>
      <c r="H1119" s="7" t="s">
        <v>1100</v>
      </c>
      <c r="I1119" s="6" t="s">
        <v>1084</v>
      </c>
      <c r="O1119" s="6">
        <v>34</v>
      </c>
      <c r="P1119" s="13" t="str">
        <f t="shared" si="17"/>
        <v>FORMOSA</v>
      </c>
      <c r="Q1119" s="6">
        <v>873</v>
      </c>
      <c r="R1119" s="13" t="s">
        <v>6349</v>
      </c>
      <c r="Y1119" t="str">
        <f>Tabla4[[#This Row],[Muni_Desc]]&amp;Tabla4[[#This Row],[Columna1]]</f>
        <v>COLONIA ITURRASPESANTA FE</v>
      </c>
      <c r="Z1119">
        <v>1496</v>
      </c>
      <c r="AA1119" t="s">
        <v>5534</v>
      </c>
      <c r="AB1119">
        <v>13</v>
      </c>
      <c r="AC1119" t="s">
        <v>1231</v>
      </c>
      <c r="AD1119">
        <v>82</v>
      </c>
      <c r="AE1119" t="s">
        <v>1201</v>
      </c>
      <c r="AN1119">
        <v>14</v>
      </c>
      <c r="AO1119">
        <v>35</v>
      </c>
      <c r="AP1119">
        <v>2920</v>
      </c>
      <c r="AQ1119" t="s">
        <v>2836</v>
      </c>
    </row>
    <row r="1120" spans="5:43" x14ac:dyDescent="0.25">
      <c r="E1120" s="6" t="s">
        <v>1084</v>
      </c>
      <c r="F1120" s="6">
        <v>864</v>
      </c>
      <c r="G1120" s="6">
        <v>864000</v>
      </c>
      <c r="H1120" s="7" t="s">
        <v>1100</v>
      </c>
      <c r="I1120" s="6" t="s">
        <v>1084</v>
      </c>
      <c r="O1120" s="6">
        <v>34</v>
      </c>
      <c r="P1120" s="13" t="str">
        <f t="shared" si="17"/>
        <v>FORMOSA</v>
      </c>
      <c r="Q1120" s="6">
        <v>874</v>
      </c>
      <c r="R1120" s="13" t="s">
        <v>6350</v>
      </c>
      <c r="Y1120" t="str">
        <f>Tabla4[[#This Row],[Muni_Desc]]&amp;Tabla4[[#This Row],[Columna1]]</f>
        <v>COLONIA MARGARITASANTA FE</v>
      </c>
      <c r="Z1120">
        <v>1497</v>
      </c>
      <c r="AA1120" t="s">
        <v>6969</v>
      </c>
      <c r="AB1120">
        <v>13</v>
      </c>
      <c r="AC1120" t="s">
        <v>1231</v>
      </c>
      <c r="AD1120">
        <v>82</v>
      </c>
      <c r="AE1120" t="s">
        <v>1201</v>
      </c>
      <c r="AN1120">
        <v>6</v>
      </c>
      <c r="AO1120">
        <v>714</v>
      </c>
      <c r="AP1120">
        <v>1669</v>
      </c>
      <c r="AQ1120" t="s">
        <v>2423</v>
      </c>
    </row>
    <row r="1121" spans="5:43" x14ac:dyDescent="0.25">
      <c r="E1121" s="6" t="s">
        <v>1084</v>
      </c>
      <c r="F1121" s="6">
        <v>869</v>
      </c>
      <c r="G1121" s="6">
        <v>869</v>
      </c>
      <c r="H1121" s="7" t="s">
        <v>1101</v>
      </c>
      <c r="I1121" s="6" t="s">
        <v>1084</v>
      </c>
      <c r="O1121" s="6">
        <v>34</v>
      </c>
      <c r="P1121" s="13" t="str">
        <f t="shared" si="17"/>
        <v>FORMOSA</v>
      </c>
      <c r="Q1121" s="6">
        <v>876</v>
      </c>
      <c r="R1121" s="13" t="s">
        <v>6352</v>
      </c>
      <c r="Y1121" t="str">
        <f>Tabla4[[#This Row],[Muni_Desc]]&amp;Tabla4[[#This Row],[Columna1]]</f>
        <v>COLONIA MASCIASSANTA FE</v>
      </c>
      <c r="Z1121">
        <v>1498</v>
      </c>
      <c r="AA1121" t="s">
        <v>6970</v>
      </c>
      <c r="AB1121">
        <v>13</v>
      </c>
      <c r="AC1121" t="s">
        <v>1231</v>
      </c>
      <c r="AD1121">
        <v>82</v>
      </c>
      <c r="AE1121" t="s">
        <v>1201</v>
      </c>
      <c r="AN1121">
        <v>6</v>
      </c>
      <c r="AO1121">
        <v>861</v>
      </c>
      <c r="AP1121">
        <v>1865</v>
      </c>
      <c r="AQ1121" t="s">
        <v>2546</v>
      </c>
    </row>
    <row r="1122" spans="5:43" ht="22.5" x14ac:dyDescent="0.25">
      <c r="E1122" s="6" t="s">
        <v>1084</v>
      </c>
      <c r="F1122" s="6">
        <v>869</v>
      </c>
      <c r="G1122" s="6">
        <v>869010</v>
      </c>
      <c r="H1122" s="7" t="s">
        <v>1102</v>
      </c>
      <c r="I1122" s="6" t="s">
        <v>1084</v>
      </c>
      <c r="O1122" s="6">
        <v>34</v>
      </c>
      <c r="P1122" s="13" t="str">
        <f t="shared" si="17"/>
        <v>FORMOSA</v>
      </c>
      <c r="Q1122" s="6">
        <v>878</v>
      </c>
      <c r="R1122" s="13" t="s">
        <v>6354</v>
      </c>
      <c r="Y1122" t="str">
        <f>Tabla4[[#This Row],[Muni_Desc]]&amp;Tabla4[[#This Row],[Columna1]]</f>
        <v>COLONIA RAQUELSANTA FE</v>
      </c>
      <c r="Z1122">
        <v>1499</v>
      </c>
      <c r="AA1122" t="s">
        <v>6971</v>
      </c>
      <c r="AB1122">
        <v>13</v>
      </c>
      <c r="AC1122" t="s">
        <v>1231</v>
      </c>
      <c r="AD1122">
        <v>82</v>
      </c>
      <c r="AE1122" t="s">
        <v>1201</v>
      </c>
      <c r="AN1122">
        <v>6</v>
      </c>
      <c r="AO1122">
        <v>613</v>
      </c>
      <c r="AP1122">
        <v>1185</v>
      </c>
      <c r="AQ1122" t="s">
        <v>2310</v>
      </c>
    </row>
    <row r="1123" spans="5:43" ht="33.75" x14ac:dyDescent="0.25">
      <c r="E1123" s="6" t="s">
        <v>1084</v>
      </c>
      <c r="F1123" s="6">
        <v>869</v>
      </c>
      <c r="G1123" s="6">
        <v>869090</v>
      </c>
      <c r="H1123" s="7" t="s">
        <v>1103</v>
      </c>
      <c r="I1123" s="6" t="s">
        <v>1084</v>
      </c>
      <c r="O1123" s="6">
        <v>34</v>
      </c>
      <c r="P1123" s="13" t="str">
        <f t="shared" si="17"/>
        <v>FORMOSA</v>
      </c>
      <c r="Q1123" s="6">
        <v>879</v>
      </c>
      <c r="R1123" s="13" t="s">
        <v>5324</v>
      </c>
      <c r="Y1123" t="str">
        <f>Tabla4[[#This Row],[Muni_Desc]]&amp;Tabla4[[#This Row],[Columna1]]</f>
        <v>COLONIA ROSASANTA FE</v>
      </c>
      <c r="Z1123">
        <v>1500</v>
      </c>
      <c r="AA1123" t="s">
        <v>6972</v>
      </c>
      <c r="AB1123">
        <v>13</v>
      </c>
      <c r="AC1123" t="s">
        <v>1231</v>
      </c>
      <c r="AD1123">
        <v>82</v>
      </c>
      <c r="AE1123" t="s">
        <v>1201</v>
      </c>
      <c r="AN1123">
        <v>6</v>
      </c>
      <c r="AO1123">
        <v>644</v>
      </c>
      <c r="AP1123">
        <v>9893</v>
      </c>
      <c r="AQ1123" t="s">
        <v>2310</v>
      </c>
    </row>
    <row r="1124" spans="5:43" x14ac:dyDescent="0.25">
      <c r="E1124" s="6" t="s">
        <v>1084</v>
      </c>
      <c r="F1124" s="6">
        <v>870</v>
      </c>
      <c r="G1124" s="6">
        <v>870</v>
      </c>
      <c r="H1124" s="7" t="s">
        <v>1104</v>
      </c>
      <c r="I1124" s="6" t="s">
        <v>1084</v>
      </c>
      <c r="O1124" s="6">
        <v>34</v>
      </c>
      <c r="P1124" s="13" t="str">
        <f t="shared" si="17"/>
        <v>FORMOSA</v>
      </c>
      <c r="Q1124" s="6">
        <v>877</v>
      </c>
      <c r="R1124" s="13" t="s">
        <v>6353</v>
      </c>
      <c r="Y1124" t="str">
        <f>Tabla4[[#This Row],[Muni_Desc]]&amp;Tabla4[[#This Row],[Columna1]]</f>
        <v>COLONIA SAN JOSESANTA FE</v>
      </c>
      <c r="Z1124">
        <v>2089</v>
      </c>
      <c r="AA1124" t="s">
        <v>7228</v>
      </c>
      <c r="AB1124">
        <v>13</v>
      </c>
      <c r="AC1124" t="s">
        <v>1231</v>
      </c>
      <c r="AD1124">
        <v>82</v>
      </c>
      <c r="AE1124" t="s">
        <v>1201</v>
      </c>
      <c r="AN1124">
        <v>6</v>
      </c>
      <c r="AO1124">
        <v>7</v>
      </c>
      <c r="AP1124">
        <v>657</v>
      </c>
      <c r="AQ1124" t="s">
        <v>1688</v>
      </c>
    </row>
    <row r="1125" spans="5:43" ht="22.5" x14ac:dyDescent="0.25">
      <c r="E1125" s="6" t="s">
        <v>1084</v>
      </c>
      <c r="F1125" s="6">
        <v>870</v>
      </c>
      <c r="G1125" s="6">
        <v>870100</v>
      </c>
      <c r="H1125" s="7" t="s">
        <v>1105</v>
      </c>
      <c r="I1125" s="6" t="s">
        <v>1084</v>
      </c>
      <c r="O1125" s="6">
        <v>34</v>
      </c>
      <c r="P1125" s="13" t="str">
        <f t="shared" si="17"/>
        <v>FORMOSA</v>
      </c>
      <c r="Q1125" s="6">
        <v>880</v>
      </c>
      <c r="R1125" s="13" t="s">
        <v>6355</v>
      </c>
      <c r="Y1125" t="str">
        <f>Tabla4[[#This Row],[Muni_Desc]]&amp;Tabla4[[#This Row],[Columna1]]</f>
        <v>Colonia TeresaSANTA FE</v>
      </c>
      <c r="Z1125">
        <v>3042</v>
      </c>
      <c r="AA1125" t="s">
        <v>7231</v>
      </c>
      <c r="AB1125">
        <v>13</v>
      </c>
      <c r="AC1125" t="s">
        <v>1231</v>
      </c>
      <c r="AD1125">
        <v>82</v>
      </c>
      <c r="AE1125" t="s">
        <v>1201</v>
      </c>
      <c r="AN1125">
        <v>46</v>
      </c>
      <c r="AO1125">
        <v>105</v>
      </c>
      <c r="AP1125">
        <v>5632</v>
      </c>
      <c r="AQ1125" t="s">
        <v>3925</v>
      </c>
    </row>
    <row r="1126" spans="5:43" x14ac:dyDescent="0.25">
      <c r="E1126" s="6" t="s">
        <v>1084</v>
      </c>
      <c r="F1126" s="6">
        <v>870</v>
      </c>
      <c r="G1126" s="6">
        <v>870210</v>
      </c>
      <c r="H1126" s="7" t="s">
        <v>1106</v>
      </c>
      <c r="I1126" s="6" t="s">
        <v>1084</v>
      </c>
      <c r="O1126" s="6">
        <v>34</v>
      </c>
      <c r="P1126" s="13" t="str">
        <f t="shared" si="17"/>
        <v>FORMOSA</v>
      </c>
      <c r="Q1126" s="6">
        <v>881</v>
      </c>
      <c r="R1126" s="13" t="s">
        <v>6356</v>
      </c>
      <c r="Y1126" t="str">
        <f>Tabla4[[#This Row],[Muni_Desc]]&amp;Tabla4[[#This Row],[Columna1]]</f>
        <v>CONSTANZASANTA FE</v>
      </c>
      <c r="Z1126">
        <v>1501</v>
      </c>
      <c r="AA1126" t="s">
        <v>6973</v>
      </c>
      <c r="AB1126">
        <v>13</v>
      </c>
      <c r="AC1126" t="s">
        <v>1231</v>
      </c>
      <c r="AD1126">
        <v>82</v>
      </c>
      <c r="AE1126" t="s">
        <v>1201</v>
      </c>
      <c r="AN1126">
        <v>14</v>
      </c>
      <c r="AO1126">
        <v>147</v>
      </c>
      <c r="AP1126">
        <v>3319</v>
      </c>
      <c r="AQ1126" t="s">
        <v>3148</v>
      </c>
    </row>
    <row r="1127" spans="5:43" x14ac:dyDescent="0.25">
      <c r="E1127" s="6" t="s">
        <v>1084</v>
      </c>
      <c r="F1127" s="6">
        <v>870</v>
      </c>
      <c r="G1127" s="6">
        <v>870220</v>
      </c>
      <c r="H1127" s="7" t="s">
        <v>1107</v>
      </c>
      <c r="I1127" s="6" t="s">
        <v>1084</v>
      </c>
      <c r="O1127" s="6">
        <v>34</v>
      </c>
      <c r="P1127" s="13" t="str">
        <f t="shared" si="17"/>
        <v>FORMOSA</v>
      </c>
      <c r="Q1127" s="6">
        <v>882</v>
      </c>
      <c r="R1127" s="13" t="s">
        <v>6357</v>
      </c>
      <c r="Y1127" t="str">
        <f>Tabla4[[#This Row],[Muni_Desc]]&amp;Tabla4[[#This Row],[Columna1]]</f>
        <v>CORONDASANTA FE</v>
      </c>
      <c r="Z1127">
        <v>1502</v>
      </c>
      <c r="AA1127" t="s">
        <v>6974</v>
      </c>
      <c r="AB1127">
        <v>13</v>
      </c>
      <c r="AC1127" t="s">
        <v>1231</v>
      </c>
      <c r="AD1127">
        <v>82</v>
      </c>
      <c r="AE1127" t="s">
        <v>1201</v>
      </c>
      <c r="AN1127">
        <v>6</v>
      </c>
      <c r="AO1127">
        <v>798</v>
      </c>
      <c r="AP1127">
        <v>1772</v>
      </c>
      <c r="AQ1127" t="s">
        <v>2484</v>
      </c>
    </row>
    <row r="1128" spans="5:43" x14ac:dyDescent="0.25">
      <c r="E1128" s="6" t="s">
        <v>1084</v>
      </c>
      <c r="F1128" s="6">
        <v>870</v>
      </c>
      <c r="G1128" s="6">
        <v>870910</v>
      </c>
      <c r="H1128" s="7" t="s">
        <v>1108</v>
      </c>
      <c r="I1128" s="6" t="s">
        <v>1084</v>
      </c>
      <c r="O1128" s="6">
        <v>34</v>
      </c>
      <c r="P1128" s="13" t="str">
        <f t="shared" si="17"/>
        <v>FORMOSA</v>
      </c>
      <c r="Q1128" s="6">
        <v>883</v>
      </c>
      <c r="R1128" s="13" t="s">
        <v>6358</v>
      </c>
      <c r="Y1128" t="str">
        <f>Tabla4[[#This Row],[Muni_Desc]]&amp;Tabla4[[#This Row],[Columna1]]</f>
        <v>CORONEL FRAGASANTA FE</v>
      </c>
      <c r="Z1128">
        <v>1506</v>
      </c>
      <c r="AA1128" t="s">
        <v>6978</v>
      </c>
      <c r="AB1128">
        <v>13</v>
      </c>
      <c r="AC1128" t="s">
        <v>1231</v>
      </c>
      <c r="AD1128">
        <v>82</v>
      </c>
      <c r="AE1128" t="s">
        <v>1201</v>
      </c>
      <c r="AN1128">
        <v>82</v>
      </c>
      <c r="AO1128">
        <v>105</v>
      </c>
      <c r="AP1128">
        <v>8723</v>
      </c>
      <c r="AQ1128" t="s">
        <v>4942</v>
      </c>
    </row>
    <row r="1129" spans="5:43" x14ac:dyDescent="0.25">
      <c r="E1129" s="6" t="s">
        <v>1084</v>
      </c>
      <c r="F1129" s="6">
        <v>870</v>
      </c>
      <c r="G1129" s="6">
        <v>870920</v>
      </c>
      <c r="H1129" s="7" t="s">
        <v>1109</v>
      </c>
      <c r="I1129" s="6" t="s">
        <v>1084</v>
      </c>
      <c r="O1129" s="6">
        <v>34</v>
      </c>
      <c r="P1129" s="13" t="str">
        <f t="shared" si="17"/>
        <v>FORMOSA</v>
      </c>
      <c r="Q1129" s="6">
        <v>884</v>
      </c>
      <c r="R1129" s="13" t="s">
        <v>5989</v>
      </c>
      <c r="Y1129" t="str">
        <f>Tabla4[[#This Row],[Muni_Desc]]&amp;Tabla4[[#This Row],[Columna1]]</f>
        <v>CRISPISANTA FE</v>
      </c>
      <c r="Z1129">
        <v>1508</v>
      </c>
      <c r="AA1129" t="s">
        <v>5872</v>
      </c>
      <c r="AB1129">
        <v>13</v>
      </c>
      <c r="AC1129" t="s">
        <v>1231</v>
      </c>
      <c r="AD1129">
        <v>82</v>
      </c>
      <c r="AE1129" t="s">
        <v>1201</v>
      </c>
      <c r="AN1129">
        <v>14</v>
      </c>
      <c r="AO1129">
        <v>140</v>
      </c>
      <c r="AP1129">
        <v>3278</v>
      </c>
      <c r="AQ1129" t="s">
        <v>3115</v>
      </c>
    </row>
    <row r="1130" spans="5:43" x14ac:dyDescent="0.25">
      <c r="E1130" s="6" t="s">
        <v>1084</v>
      </c>
      <c r="F1130" s="6">
        <v>870</v>
      </c>
      <c r="G1130" s="6">
        <v>870990</v>
      </c>
      <c r="H1130" s="7" t="s">
        <v>1110</v>
      </c>
      <c r="I1130" s="6" t="s">
        <v>1084</v>
      </c>
      <c r="O1130" s="6">
        <v>34</v>
      </c>
      <c r="P1130" s="13" t="str">
        <f t="shared" si="17"/>
        <v>FORMOSA</v>
      </c>
      <c r="Q1130" s="6">
        <v>885</v>
      </c>
      <c r="R1130" s="13" t="s">
        <v>6359</v>
      </c>
      <c r="Y1130" t="str">
        <f>Tabla4[[#This Row],[Muni_Desc]]&amp;Tabla4[[#This Row],[Columna1]]</f>
        <v>CULULUSANTA FE</v>
      </c>
      <c r="Z1130">
        <v>1509</v>
      </c>
      <c r="AA1130" t="s">
        <v>6980</v>
      </c>
      <c r="AB1130">
        <v>13</v>
      </c>
      <c r="AC1130" t="s">
        <v>1231</v>
      </c>
      <c r="AD1130">
        <v>82</v>
      </c>
      <c r="AE1130" t="s">
        <v>1201</v>
      </c>
      <c r="AN1130">
        <v>26</v>
      </c>
      <c r="AO1130">
        <v>21</v>
      </c>
      <c r="AP1130">
        <v>4329</v>
      </c>
      <c r="AQ1130" t="s">
        <v>3408</v>
      </c>
    </row>
    <row r="1131" spans="5:43" x14ac:dyDescent="0.25">
      <c r="E1131" s="6" t="s">
        <v>1084</v>
      </c>
      <c r="F1131" s="6">
        <v>880</v>
      </c>
      <c r="G1131" s="6">
        <v>880</v>
      </c>
      <c r="H1131" s="7" t="s">
        <v>1111</v>
      </c>
      <c r="I1131" s="6" t="s">
        <v>1084</v>
      </c>
      <c r="O1131" s="6">
        <v>34</v>
      </c>
      <c r="P1131" s="13" t="str">
        <f t="shared" si="17"/>
        <v>FORMOSA</v>
      </c>
      <c r="Q1131" s="6">
        <v>886</v>
      </c>
      <c r="R1131" s="13" t="s">
        <v>6360</v>
      </c>
      <c r="Y1131" t="str">
        <f>Tabla4[[#This Row],[Muni_Desc]]&amp;Tabla4[[#This Row],[Columna1]]</f>
        <v>CURUPAITYSANTA FE</v>
      </c>
      <c r="Z1131">
        <v>1510</v>
      </c>
      <c r="AA1131" t="s">
        <v>6981</v>
      </c>
      <c r="AB1131">
        <v>13</v>
      </c>
      <c r="AC1131" t="s">
        <v>1231</v>
      </c>
      <c r="AD1131">
        <v>82</v>
      </c>
      <c r="AE1131" t="s">
        <v>1201</v>
      </c>
      <c r="AN1131">
        <v>30</v>
      </c>
      <c r="AO1131">
        <v>21</v>
      </c>
      <c r="AP1131">
        <v>4544</v>
      </c>
      <c r="AQ1131" t="s">
        <v>1480</v>
      </c>
    </row>
    <row r="1132" spans="5:43" x14ac:dyDescent="0.25">
      <c r="E1132" s="6" t="s">
        <v>1084</v>
      </c>
      <c r="F1132" s="6">
        <v>880</v>
      </c>
      <c r="G1132" s="6">
        <v>880000</v>
      </c>
      <c r="H1132" s="7" t="s">
        <v>1111</v>
      </c>
      <c r="I1132" s="6" t="s">
        <v>1084</v>
      </c>
      <c r="O1132" s="6">
        <v>34</v>
      </c>
      <c r="P1132" s="13" t="str">
        <f t="shared" si="17"/>
        <v>FORMOSA</v>
      </c>
      <c r="Q1132" s="6">
        <v>887</v>
      </c>
      <c r="R1132" s="13" t="s">
        <v>6361</v>
      </c>
      <c r="Y1132" t="str">
        <f>Tabla4[[#This Row],[Muni_Desc]]&amp;Tabla4[[#This Row],[Columna1]]</f>
        <v>DESVIO ARIJONSANTA FE</v>
      </c>
      <c r="Z1132">
        <v>1511</v>
      </c>
      <c r="AA1132" t="s">
        <v>6982</v>
      </c>
      <c r="AB1132">
        <v>13</v>
      </c>
      <c r="AC1132" t="s">
        <v>1231</v>
      </c>
      <c r="AD1132">
        <v>82</v>
      </c>
      <c r="AE1132" t="s">
        <v>1201</v>
      </c>
      <c r="AN1132">
        <v>82</v>
      </c>
      <c r="AO1132">
        <v>105</v>
      </c>
      <c r="AP1132">
        <v>8722</v>
      </c>
      <c r="AQ1132" t="s">
        <v>4941</v>
      </c>
    </row>
    <row r="1133" spans="5:43" x14ac:dyDescent="0.25">
      <c r="E1133" s="4" t="s">
        <v>1112</v>
      </c>
      <c r="F1133" s="4" t="s">
        <v>1112</v>
      </c>
      <c r="G1133" s="4" t="s">
        <v>1112</v>
      </c>
      <c r="H1133" s="5" t="s">
        <v>1113</v>
      </c>
      <c r="I1133" s="4" t="s">
        <v>1112</v>
      </c>
      <c r="O1133" s="6">
        <v>34</v>
      </c>
      <c r="P1133" s="13" t="str">
        <f t="shared" si="17"/>
        <v>FORMOSA</v>
      </c>
      <c r="Q1133" s="6">
        <v>888</v>
      </c>
      <c r="R1133" s="13" t="s">
        <v>6362</v>
      </c>
      <c r="Y1133" t="str">
        <f>Tabla4[[#This Row],[Muni_Desc]]&amp;Tabla4[[#This Row],[Columna1]]</f>
        <v>DIAZSANTA FE</v>
      </c>
      <c r="Z1133">
        <v>1512</v>
      </c>
      <c r="AA1133" t="s">
        <v>6983</v>
      </c>
      <c r="AB1133">
        <v>13</v>
      </c>
      <c r="AC1133" t="s">
        <v>1231</v>
      </c>
      <c r="AD1133">
        <v>82</v>
      </c>
      <c r="AE1133" t="s">
        <v>1201</v>
      </c>
      <c r="AN1133">
        <v>82</v>
      </c>
      <c r="AO1133">
        <v>42</v>
      </c>
      <c r="AP1133">
        <v>8518</v>
      </c>
      <c r="AQ1133" t="s">
        <v>4748</v>
      </c>
    </row>
    <row r="1134" spans="5:43" x14ac:dyDescent="0.25">
      <c r="E1134" s="6" t="s">
        <v>1112</v>
      </c>
      <c r="F1134" s="6">
        <v>900</v>
      </c>
      <c r="G1134" s="6">
        <v>900</v>
      </c>
      <c r="H1134" s="7" t="s">
        <v>1114</v>
      </c>
      <c r="I1134" s="6" t="s">
        <v>1112</v>
      </c>
      <c r="O1134" s="6">
        <v>34</v>
      </c>
      <c r="P1134" s="13" t="str">
        <f t="shared" si="17"/>
        <v>FORMOSA</v>
      </c>
      <c r="Q1134" s="6">
        <v>869</v>
      </c>
      <c r="R1134" s="13" t="s">
        <v>6345</v>
      </c>
      <c r="Y1134" t="str">
        <f>Tabla4[[#This Row],[Muni_Desc]]&amp;Tabla4[[#This Row],[Columna1]]</f>
        <v>EGUSQUIZASANTA FE</v>
      </c>
      <c r="Z1134">
        <v>1515</v>
      </c>
      <c r="AA1134" t="s">
        <v>6986</v>
      </c>
      <c r="AB1134">
        <v>13</v>
      </c>
      <c r="AC1134" t="s">
        <v>1231</v>
      </c>
      <c r="AD1134">
        <v>82</v>
      </c>
      <c r="AE1134" t="s">
        <v>1201</v>
      </c>
      <c r="AN1134">
        <v>14</v>
      </c>
      <c r="AO1134">
        <v>105</v>
      </c>
      <c r="AP1134">
        <v>3141</v>
      </c>
      <c r="AQ1134" t="s">
        <v>3016</v>
      </c>
    </row>
    <row r="1135" spans="5:43" x14ac:dyDescent="0.25">
      <c r="E1135" s="6" t="s">
        <v>1112</v>
      </c>
      <c r="F1135" s="6">
        <v>900</v>
      </c>
      <c r="G1135" s="6">
        <v>900011</v>
      </c>
      <c r="H1135" s="7" t="s">
        <v>1115</v>
      </c>
      <c r="I1135" s="6" t="s">
        <v>1112</v>
      </c>
      <c r="O1135" s="6">
        <v>34</v>
      </c>
      <c r="P1135" s="13" t="str">
        <f t="shared" si="17"/>
        <v>FORMOSA</v>
      </c>
      <c r="Q1135" s="6">
        <v>889</v>
      </c>
      <c r="R1135" s="13" t="s">
        <v>6363</v>
      </c>
      <c r="Y1135" t="str">
        <f>Tabla4[[#This Row],[Muni_Desc]]&amp;Tabla4[[#This Row],[Columna1]]</f>
        <v>EL ARAZASANTA FE</v>
      </c>
      <c r="Z1135">
        <v>1516</v>
      </c>
      <c r="AA1135" t="s">
        <v>6987</v>
      </c>
      <c r="AB1135">
        <v>13</v>
      </c>
      <c r="AC1135" t="s">
        <v>1231</v>
      </c>
      <c r="AD1135">
        <v>82</v>
      </c>
      <c r="AE1135" t="s">
        <v>1201</v>
      </c>
      <c r="AN1135">
        <v>6</v>
      </c>
      <c r="AO1135">
        <v>266</v>
      </c>
      <c r="AP1135">
        <v>1019</v>
      </c>
      <c r="AQ1135" t="s">
        <v>1933</v>
      </c>
    </row>
    <row r="1136" spans="5:43" ht="33.75" x14ac:dyDescent="0.25">
      <c r="E1136" s="6" t="s">
        <v>1112</v>
      </c>
      <c r="F1136" s="6">
        <v>900</v>
      </c>
      <c r="G1136" s="6">
        <v>900021</v>
      </c>
      <c r="H1136" s="7" t="s">
        <v>1116</v>
      </c>
      <c r="I1136" s="6" t="s">
        <v>1112</v>
      </c>
      <c r="O1136" s="6">
        <v>34</v>
      </c>
      <c r="P1136" s="13" t="str">
        <f t="shared" si="17"/>
        <v>FORMOSA</v>
      </c>
      <c r="Q1136" s="6">
        <v>898</v>
      </c>
      <c r="R1136" s="13" t="s">
        <v>6372</v>
      </c>
      <c r="Y1136" t="str">
        <f>Tabla4[[#This Row],[Muni_Desc]]&amp;Tabla4[[#This Row],[Columna1]]</f>
        <v>EL RABONSANTA FE</v>
      </c>
      <c r="Z1136">
        <v>1517</v>
      </c>
      <c r="AA1136" t="s">
        <v>6988</v>
      </c>
      <c r="AB1136">
        <v>13</v>
      </c>
      <c r="AC1136" t="s">
        <v>1231</v>
      </c>
      <c r="AD1136">
        <v>82</v>
      </c>
      <c r="AE1136" t="s">
        <v>1201</v>
      </c>
      <c r="AN1136">
        <v>62</v>
      </c>
      <c r="AO1136">
        <v>63</v>
      </c>
      <c r="AP1136">
        <v>7020</v>
      </c>
      <c r="AQ1136" t="s">
        <v>4329</v>
      </c>
    </row>
    <row r="1137" spans="5:43" ht="33.75" x14ac:dyDescent="0.25">
      <c r="E1137" s="6" t="s">
        <v>1112</v>
      </c>
      <c r="F1137" s="6">
        <v>900</v>
      </c>
      <c r="G1137" s="6">
        <v>900030</v>
      </c>
      <c r="H1137" s="7" t="s">
        <v>1117</v>
      </c>
      <c r="I1137" s="6" t="s">
        <v>1112</v>
      </c>
      <c r="O1137" s="6">
        <v>34</v>
      </c>
      <c r="P1137" s="13" t="str">
        <f t="shared" si="17"/>
        <v>FORMOSA</v>
      </c>
      <c r="Q1137" s="6">
        <v>890</v>
      </c>
      <c r="R1137" s="13" t="s">
        <v>6364</v>
      </c>
      <c r="Y1137" t="str">
        <f>Tabla4[[#This Row],[Muni_Desc]]&amp;Tabla4[[#This Row],[Columna1]]</f>
        <v>EL SOMBRERITOSANTA FE</v>
      </c>
      <c r="Z1137">
        <v>1518</v>
      </c>
      <c r="AA1137" t="s">
        <v>6989</v>
      </c>
      <c r="AB1137">
        <v>13</v>
      </c>
      <c r="AC1137" t="s">
        <v>1231</v>
      </c>
      <c r="AD1137">
        <v>82</v>
      </c>
      <c r="AE1137" t="s">
        <v>1201</v>
      </c>
      <c r="AN1137">
        <v>14</v>
      </c>
      <c r="AO1137">
        <v>147</v>
      </c>
      <c r="AP1137">
        <v>3320</v>
      </c>
      <c r="AQ1137" t="s">
        <v>3149</v>
      </c>
    </row>
    <row r="1138" spans="5:43" x14ac:dyDescent="0.25">
      <c r="E1138" s="6" t="s">
        <v>1112</v>
      </c>
      <c r="F1138" s="6">
        <v>900</v>
      </c>
      <c r="G1138" s="6">
        <v>900040</v>
      </c>
      <c r="H1138" s="7" t="s">
        <v>1118</v>
      </c>
      <c r="I1138" s="6" t="s">
        <v>1112</v>
      </c>
      <c r="O1138" s="6">
        <v>34</v>
      </c>
      <c r="P1138" s="13" t="str">
        <f t="shared" si="17"/>
        <v>FORMOSA</v>
      </c>
      <c r="Q1138" s="6">
        <v>891</v>
      </c>
      <c r="R1138" s="13" t="s">
        <v>6365</v>
      </c>
      <c r="Y1138" t="str">
        <f>Tabla4[[#This Row],[Muni_Desc]]&amp;Tabla4[[#This Row],[Columna1]]</f>
        <v>EL TREBOLSANTA FE</v>
      </c>
      <c r="Z1138">
        <v>1519</v>
      </c>
      <c r="AA1138" t="s">
        <v>6990</v>
      </c>
      <c r="AB1138">
        <v>13</v>
      </c>
      <c r="AC1138" t="s">
        <v>1231</v>
      </c>
      <c r="AD1138">
        <v>82</v>
      </c>
      <c r="AE1138" t="s">
        <v>1201</v>
      </c>
      <c r="AN1138">
        <v>26</v>
      </c>
      <c r="AO1138">
        <v>42</v>
      </c>
      <c r="AP1138">
        <v>4350</v>
      </c>
      <c r="AQ1138" t="s">
        <v>3440</v>
      </c>
    </row>
    <row r="1139" spans="5:43" ht="22.5" x14ac:dyDescent="0.25">
      <c r="E1139" s="6" t="s">
        <v>1112</v>
      </c>
      <c r="F1139" s="6">
        <v>900</v>
      </c>
      <c r="G1139" s="6">
        <v>900091</v>
      </c>
      <c r="H1139" s="7" t="s">
        <v>1119</v>
      </c>
      <c r="I1139" s="6" t="s">
        <v>1112</v>
      </c>
      <c r="O1139" s="6">
        <v>34</v>
      </c>
      <c r="P1139" s="13" t="str">
        <f t="shared" si="17"/>
        <v>FORMOSA</v>
      </c>
      <c r="Q1139" s="6">
        <v>892</v>
      </c>
      <c r="R1139" s="13" t="s">
        <v>6366</v>
      </c>
      <c r="Y1139" t="str">
        <f>Tabla4[[#This Row],[Muni_Desc]]&amp;Tabla4[[#This Row],[Columna1]]</f>
        <v>ELISASANTA FE</v>
      </c>
      <c r="Z1139">
        <v>1520</v>
      </c>
      <c r="AA1139" t="s">
        <v>6991</v>
      </c>
      <c r="AB1139">
        <v>13</v>
      </c>
      <c r="AC1139" t="s">
        <v>1231</v>
      </c>
      <c r="AD1139">
        <v>82</v>
      </c>
      <c r="AE1139" t="s">
        <v>1201</v>
      </c>
      <c r="AN1139">
        <v>6</v>
      </c>
      <c r="AO1139">
        <v>812</v>
      </c>
      <c r="AP1139">
        <v>1788</v>
      </c>
      <c r="AQ1139" t="s">
        <v>2491</v>
      </c>
    </row>
    <row r="1140" spans="5:43" x14ac:dyDescent="0.25">
      <c r="E1140" s="6" t="s">
        <v>1112</v>
      </c>
      <c r="F1140" s="6">
        <v>910</v>
      </c>
      <c r="G1140" s="6">
        <v>910</v>
      </c>
      <c r="H1140" s="7" t="s">
        <v>1120</v>
      </c>
      <c r="I1140" s="6" t="s">
        <v>1112</v>
      </c>
      <c r="O1140" s="6">
        <v>34</v>
      </c>
      <c r="P1140" s="13" t="str">
        <f t="shared" si="17"/>
        <v>FORMOSA</v>
      </c>
      <c r="Q1140" s="6">
        <v>893</v>
      </c>
      <c r="R1140" s="13" t="s">
        <v>6367</v>
      </c>
      <c r="Y1140" t="str">
        <f>Tabla4[[#This Row],[Muni_Desc]]&amp;Tabla4[[#This Row],[Columna1]]</f>
        <v>EMILIASANTA FE</v>
      </c>
      <c r="Z1140">
        <v>1522</v>
      </c>
      <c r="AA1140" t="s">
        <v>6993</v>
      </c>
      <c r="AB1140">
        <v>13</v>
      </c>
      <c r="AC1140" t="s">
        <v>1231</v>
      </c>
      <c r="AD1140">
        <v>82</v>
      </c>
      <c r="AE1140" t="s">
        <v>1201</v>
      </c>
      <c r="AN1140">
        <v>14</v>
      </c>
      <c r="AO1140">
        <v>133</v>
      </c>
      <c r="AP1140">
        <v>3232</v>
      </c>
      <c r="AQ1140" t="s">
        <v>3078</v>
      </c>
    </row>
    <row r="1141" spans="5:43" x14ac:dyDescent="0.25">
      <c r="E1141" s="6" t="s">
        <v>1112</v>
      </c>
      <c r="F1141" s="6">
        <v>910</v>
      </c>
      <c r="G1141" s="6">
        <v>910100</v>
      </c>
      <c r="H1141" s="7" t="s">
        <v>1121</v>
      </c>
      <c r="I1141" s="6" t="s">
        <v>1112</v>
      </c>
      <c r="O1141" s="6">
        <v>34</v>
      </c>
      <c r="P1141" s="13" t="str">
        <f t="shared" si="17"/>
        <v>FORMOSA</v>
      </c>
      <c r="Q1141" s="6">
        <v>894</v>
      </c>
      <c r="R1141" s="13" t="s">
        <v>6368</v>
      </c>
      <c r="Y1141" t="str">
        <f>Tabla4[[#This Row],[Muni_Desc]]&amp;Tabla4[[#This Row],[Columna1]]</f>
        <v>EMPALME SAN CARLOSSANTA FE</v>
      </c>
      <c r="Z1141">
        <v>1523</v>
      </c>
      <c r="AA1141" t="s">
        <v>6994</v>
      </c>
      <c r="AB1141">
        <v>13</v>
      </c>
      <c r="AC1141" t="s">
        <v>1231</v>
      </c>
      <c r="AD1141">
        <v>82</v>
      </c>
      <c r="AE1141" t="s">
        <v>1201</v>
      </c>
      <c r="AN1141">
        <v>6</v>
      </c>
      <c r="AO1141">
        <v>245</v>
      </c>
      <c r="AP1141">
        <v>984</v>
      </c>
      <c r="AQ1141" t="s">
        <v>1903</v>
      </c>
    </row>
    <row r="1142" spans="5:43" x14ac:dyDescent="0.25">
      <c r="E1142" s="6" t="s">
        <v>1112</v>
      </c>
      <c r="F1142" s="6">
        <v>910</v>
      </c>
      <c r="G1142" s="6">
        <v>910200</v>
      </c>
      <c r="H1142" s="7" t="s">
        <v>1122</v>
      </c>
      <c r="I1142" s="6" t="s">
        <v>1112</v>
      </c>
      <c r="O1142" s="6">
        <v>34</v>
      </c>
      <c r="P1142" s="13" t="str">
        <f t="shared" si="17"/>
        <v>FORMOSA</v>
      </c>
      <c r="Q1142" s="6">
        <v>895</v>
      </c>
      <c r="R1142" s="13" t="s">
        <v>6369</v>
      </c>
      <c r="Y1142" t="str">
        <f>Tabla4[[#This Row],[Muni_Desc]]&amp;Tabla4[[#This Row],[Columna1]]</f>
        <v>ESMERALDASANTA FE</v>
      </c>
      <c r="Z1142">
        <v>1525</v>
      </c>
      <c r="AA1142" t="s">
        <v>6996</v>
      </c>
      <c r="AB1142">
        <v>13</v>
      </c>
      <c r="AC1142" t="s">
        <v>1231</v>
      </c>
      <c r="AD1142">
        <v>82</v>
      </c>
      <c r="AE1142" t="s">
        <v>1201</v>
      </c>
      <c r="AN1142">
        <v>6</v>
      </c>
      <c r="AO1142">
        <v>826</v>
      </c>
      <c r="AP1142">
        <v>1803</v>
      </c>
      <c r="AQ1142" t="s">
        <v>2500</v>
      </c>
    </row>
    <row r="1143" spans="5:43" x14ac:dyDescent="0.25">
      <c r="E1143" s="6" t="s">
        <v>1112</v>
      </c>
      <c r="F1143" s="6">
        <v>910</v>
      </c>
      <c r="G1143" s="6">
        <v>910300</v>
      </c>
      <c r="H1143" s="7" t="s">
        <v>1123</v>
      </c>
      <c r="I1143" s="6" t="s">
        <v>1112</v>
      </c>
      <c r="O1143" s="6">
        <v>34</v>
      </c>
      <c r="P1143" s="13" t="str">
        <f t="shared" si="17"/>
        <v>FORMOSA</v>
      </c>
      <c r="Q1143" s="6">
        <v>896</v>
      </c>
      <c r="R1143" s="13" t="s">
        <v>6370</v>
      </c>
      <c r="Y1143" t="str">
        <f>Tabla4[[#This Row],[Muni_Desc]]&amp;Tabla4[[#This Row],[Columna1]]</f>
        <v>ESPERANZASANTA FE</v>
      </c>
      <c r="Z1143">
        <v>1526</v>
      </c>
      <c r="AA1143" t="s">
        <v>6997</v>
      </c>
      <c r="AB1143">
        <v>13</v>
      </c>
      <c r="AC1143" t="s">
        <v>1231</v>
      </c>
      <c r="AD1143">
        <v>82</v>
      </c>
      <c r="AE1143" t="s">
        <v>1201</v>
      </c>
      <c r="AN1143">
        <v>70</v>
      </c>
      <c r="AO1143">
        <v>105</v>
      </c>
      <c r="AP1143">
        <v>7720</v>
      </c>
      <c r="AQ1143" t="s">
        <v>4541</v>
      </c>
    </row>
    <row r="1144" spans="5:43" ht="33.75" x14ac:dyDescent="0.25">
      <c r="E1144" s="6" t="s">
        <v>1112</v>
      </c>
      <c r="F1144" s="6">
        <v>910</v>
      </c>
      <c r="G1144" s="6">
        <v>910900</v>
      </c>
      <c r="H1144" s="7" t="s">
        <v>1124</v>
      </c>
      <c r="I1144" s="6" t="s">
        <v>1112</v>
      </c>
      <c r="O1144" s="6">
        <v>34</v>
      </c>
      <c r="P1144" s="13" t="str">
        <f t="shared" si="17"/>
        <v>FORMOSA</v>
      </c>
      <c r="Q1144" s="6">
        <v>897</v>
      </c>
      <c r="R1144" s="13" t="s">
        <v>6371</v>
      </c>
      <c r="Y1144" t="str">
        <f>Tabla4[[#This Row],[Muni_Desc]]&amp;Tabla4[[#This Row],[Columna1]]</f>
        <v>ESTACION CLUCELLASSANTA FE</v>
      </c>
      <c r="Z1144">
        <v>1527</v>
      </c>
      <c r="AA1144" t="s">
        <v>6998</v>
      </c>
      <c r="AB1144">
        <v>13</v>
      </c>
      <c r="AC1144" t="s">
        <v>1231</v>
      </c>
      <c r="AD1144">
        <v>82</v>
      </c>
      <c r="AE1144" t="s">
        <v>1201</v>
      </c>
      <c r="AN1144">
        <v>74</v>
      </c>
      <c r="AO1144">
        <v>42</v>
      </c>
      <c r="AP1144">
        <v>7966</v>
      </c>
      <c r="AQ1144" t="s">
        <v>4595</v>
      </c>
    </row>
    <row r="1145" spans="5:43" x14ac:dyDescent="0.25">
      <c r="E1145" s="6" t="s">
        <v>1112</v>
      </c>
      <c r="F1145" s="6">
        <v>920</v>
      </c>
      <c r="G1145" s="6">
        <v>920</v>
      </c>
      <c r="H1145" s="7" t="s">
        <v>1125</v>
      </c>
      <c r="I1145" s="6" t="s">
        <v>1112</v>
      </c>
      <c r="O1145" s="6">
        <v>34</v>
      </c>
      <c r="P1145" s="13" t="str">
        <f t="shared" si="17"/>
        <v>FORMOSA</v>
      </c>
      <c r="Q1145" s="6">
        <v>899</v>
      </c>
      <c r="R1145" s="13" t="s">
        <v>6373</v>
      </c>
      <c r="Y1145" t="str">
        <f>Tabla4[[#This Row],[Muni_Desc]]&amp;Tabla4[[#This Row],[Columna1]]</f>
        <v>ESTEBAN RAMSSANTA FE</v>
      </c>
      <c r="Z1145">
        <v>1528</v>
      </c>
      <c r="AA1145" t="s">
        <v>6999</v>
      </c>
      <c r="AB1145">
        <v>13</v>
      </c>
      <c r="AC1145" t="s">
        <v>1231</v>
      </c>
      <c r="AD1145">
        <v>82</v>
      </c>
      <c r="AE1145" t="s">
        <v>1201</v>
      </c>
      <c r="AN1145">
        <v>42</v>
      </c>
      <c r="AO1145">
        <v>7</v>
      </c>
      <c r="AP1145">
        <v>5304</v>
      </c>
      <c r="AQ1145" t="s">
        <v>3786</v>
      </c>
    </row>
    <row r="1146" spans="5:43" x14ac:dyDescent="0.25">
      <c r="E1146" s="6" t="s">
        <v>1112</v>
      </c>
      <c r="F1146" s="6">
        <v>920</v>
      </c>
      <c r="G1146" s="6">
        <v>920001</v>
      </c>
      <c r="H1146" s="7" t="s">
        <v>1126</v>
      </c>
      <c r="I1146" s="6" t="s">
        <v>1112</v>
      </c>
      <c r="O1146" s="6">
        <v>34</v>
      </c>
      <c r="P1146" s="13" t="str">
        <f t="shared" si="17"/>
        <v>FORMOSA</v>
      </c>
      <c r="Q1146" s="6">
        <v>900</v>
      </c>
      <c r="R1146" s="13" t="s">
        <v>6374</v>
      </c>
      <c r="Y1146" t="str">
        <f>Tabla4[[#This Row],[Muni_Desc]]&amp;Tabla4[[#This Row],[Columna1]]</f>
        <v>ESTHERSANTA FE</v>
      </c>
      <c r="Z1146">
        <v>1529</v>
      </c>
      <c r="AA1146" t="s">
        <v>7000</v>
      </c>
      <c r="AB1146">
        <v>13</v>
      </c>
      <c r="AC1146" t="s">
        <v>1231</v>
      </c>
      <c r="AD1146">
        <v>82</v>
      </c>
      <c r="AE1146" t="s">
        <v>1201</v>
      </c>
      <c r="AN1146">
        <v>6</v>
      </c>
      <c r="AO1146">
        <v>35</v>
      </c>
      <c r="AP1146">
        <v>704</v>
      </c>
      <c r="AQ1146" t="s">
        <v>1720</v>
      </c>
    </row>
    <row r="1147" spans="5:43" x14ac:dyDescent="0.25">
      <c r="E1147" s="6" t="s">
        <v>1112</v>
      </c>
      <c r="F1147" s="6">
        <v>920</v>
      </c>
      <c r="G1147" s="6">
        <v>920009</v>
      </c>
      <c r="H1147" s="7" t="s">
        <v>1127</v>
      </c>
      <c r="I1147" s="6" t="s">
        <v>1112</v>
      </c>
      <c r="O1147" s="6">
        <v>34</v>
      </c>
      <c r="P1147" s="13" t="str">
        <f t="shared" si="17"/>
        <v>FORMOSA</v>
      </c>
      <c r="Q1147" s="6">
        <v>901</v>
      </c>
      <c r="R1147" s="13" t="s">
        <v>6375</v>
      </c>
      <c r="Y1147" t="str">
        <f>Tabla4[[#This Row],[Muni_Desc]]&amp;Tabla4[[#This Row],[Columna1]]</f>
        <v>EUSEBIA Y CAROLINASANTA FE</v>
      </c>
      <c r="Z1147">
        <v>1530</v>
      </c>
      <c r="AA1147" t="s">
        <v>7001</v>
      </c>
      <c r="AB1147">
        <v>13</v>
      </c>
      <c r="AC1147" t="s">
        <v>1231</v>
      </c>
      <c r="AD1147">
        <v>82</v>
      </c>
      <c r="AE1147" t="s">
        <v>1201</v>
      </c>
      <c r="AN1147">
        <v>34</v>
      </c>
      <c r="AO1147">
        <v>7</v>
      </c>
      <c r="AP1147">
        <v>4805</v>
      </c>
      <c r="AQ1147" t="s">
        <v>3624</v>
      </c>
    </row>
    <row r="1148" spans="5:43" x14ac:dyDescent="0.25">
      <c r="E1148" s="6" t="s">
        <v>1112</v>
      </c>
      <c r="F1148" s="6">
        <v>931</v>
      </c>
      <c r="G1148" s="6">
        <v>931</v>
      </c>
      <c r="H1148" s="7" t="s">
        <v>1128</v>
      </c>
      <c r="I1148" s="6" t="s">
        <v>1112</v>
      </c>
      <c r="O1148" s="6">
        <v>34</v>
      </c>
      <c r="P1148" s="13" t="str">
        <f t="shared" si="17"/>
        <v>FORMOSA</v>
      </c>
      <c r="Q1148" s="6">
        <v>902</v>
      </c>
      <c r="R1148" s="13" t="s">
        <v>6376</v>
      </c>
      <c r="Y1148" t="str">
        <f>Tabla4[[#This Row],[Muni_Desc]]&amp;Tabla4[[#This Row],[Columna1]]</f>
        <v>EUSTOLIASANTA FE</v>
      </c>
      <c r="Z1148">
        <v>1531</v>
      </c>
      <c r="AA1148" t="s">
        <v>7002</v>
      </c>
      <c r="AB1148">
        <v>13</v>
      </c>
      <c r="AC1148" t="s">
        <v>1231</v>
      </c>
      <c r="AD1148">
        <v>82</v>
      </c>
      <c r="AE1148" t="s">
        <v>1201</v>
      </c>
      <c r="AN1148">
        <v>14</v>
      </c>
      <c r="AO1148">
        <v>147</v>
      </c>
      <c r="AP1148">
        <v>9894</v>
      </c>
      <c r="AQ1148" t="s">
        <v>3174</v>
      </c>
    </row>
    <row r="1149" spans="5:43" ht="22.5" x14ac:dyDescent="0.25">
      <c r="E1149" s="6" t="s">
        <v>1112</v>
      </c>
      <c r="F1149" s="6">
        <v>931</v>
      </c>
      <c r="G1149" s="6">
        <v>931010</v>
      </c>
      <c r="H1149" s="7" t="s">
        <v>1129</v>
      </c>
      <c r="I1149" s="6" t="s">
        <v>1112</v>
      </c>
      <c r="O1149" s="6">
        <v>34</v>
      </c>
      <c r="P1149" s="13" t="str">
        <f t="shared" si="17"/>
        <v>FORMOSA</v>
      </c>
      <c r="Q1149" s="6">
        <v>903</v>
      </c>
      <c r="R1149" s="13" t="s">
        <v>6377</v>
      </c>
      <c r="Y1149" t="str">
        <f>Tabla4[[#This Row],[Muni_Desc]]&amp;Tabla4[[#This Row],[Columna1]]</f>
        <v>FELICIASANTA FE</v>
      </c>
      <c r="Z1149">
        <v>1532</v>
      </c>
      <c r="AA1149" t="s">
        <v>7003</v>
      </c>
      <c r="AB1149">
        <v>13</v>
      </c>
      <c r="AC1149" t="s">
        <v>1231</v>
      </c>
      <c r="AD1149">
        <v>82</v>
      </c>
      <c r="AE1149" t="s">
        <v>1201</v>
      </c>
      <c r="AN1149">
        <v>34</v>
      </c>
      <c r="AO1149">
        <v>7</v>
      </c>
      <c r="AP1149">
        <v>4806</v>
      </c>
      <c r="AQ1149" t="s">
        <v>3625</v>
      </c>
    </row>
    <row r="1150" spans="5:43" x14ac:dyDescent="0.25">
      <c r="E1150" s="6" t="s">
        <v>1112</v>
      </c>
      <c r="F1150" s="6">
        <v>931</v>
      </c>
      <c r="G1150" s="6">
        <v>931020</v>
      </c>
      <c r="H1150" s="7" t="s">
        <v>1130</v>
      </c>
      <c r="I1150" s="6" t="s">
        <v>1112</v>
      </c>
      <c r="O1150" s="6">
        <v>34</v>
      </c>
      <c r="P1150" s="13" t="str">
        <f t="shared" si="17"/>
        <v>FORMOSA</v>
      </c>
      <c r="Q1150" s="6">
        <v>906</v>
      </c>
      <c r="R1150" s="13" t="s">
        <v>6380</v>
      </c>
      <c r="Y1150" t="str">
        <f>Tabla4[[#This Row],[Muni_Desc]]&amp;Tabla4[[#This Row],[Columna1]]</f>
        <v>FIDELASANTA FE</v>
      </c>
      <c r="Z1150">
        <v>1533</v>
      </c>
      <c r="AA1150" t="s">
        <v>7004</v>
      </c>
      <c r="AB1150">
        <v>13</v>
      </c>
      <c r="AC1150" t="s">
        <v>1231</v>
      </c>
      <c r="AD1150">
        <v>82</v>
      </c>
      <c r="AE1150" t="s">
        <v>1201</v>
      </c>
      <c r="AN1150">
        <v>26</v>
      </c>
      <c r="AO1150">
        <v>84</v>
      </c>
      <c r="AP1150">
        <v>4399</v>
      </c>
      <c r="AQ1150" t="s">
        <v>3462</v>
      </c>
    </row>
    <row r="1151" spans="5:43" x14ac:dyDescent="0.25">
      <c r="E1151" s="6" t="s">
        <v>1112</v>
      </c>
      <c r="F1151" s="6">
        <v>931</v>
      </c>
      <c r="G1151" s="6">
        <v>931030</v>
      </c>
      <c r="H1151" s="7" t="s">
        <v>1131</v>
      </c>
      <c r="I1151" s="6" t="s">
        <v>1112</v>
      </c>
      <c r="O1151" s="6">
        <v>34</v>
      </c>
      <c r="P1151" s="13" t="str">
        <f t="shared" si="17"/>
        <v>FORMOSA</v>
      </c>
      <c r="Q1151" s="6">
        <v>904</v>
      </c>
      <c r="R1151" s="13" t="s">
        <v>6378</v>
      </c>
      <c r="Y1151" t="str">
        <f>Tabla4[[#This Row],[Muni_Desc]]&amp;Tabla4[[#This Row],[Columna1]]</f>
        <v>FLORENCIASANTA FE</v>
      </c>
      <c r="Z1151">
        <v>1536</v>
      </c>
      <c r="AA1151" t="s">
        <v>7007</v>
      </c>
      <c r="AB1151">
        <v>13</v>
      </c>
      <c r="AC1151" t="s">
        <v>1231</v>
      </c>
      <c r="AD1151">
        <v>82</v>
      </c>
      <c r="AE1151" t="s">
        <v>1201</v>
      </c>
      <c r="AN1151">
        <v>26</v>
      </c>
      <c r="AO1151">
        <v>42</v>
      </c>
      <c r="AP1151">
        <v>4351</v>
      </c>
      <c r="AQ1151" t="s">
        <v>3441</v>
      </c>
    </row>
    <row r="1152" spans="5:43" ht="22.5" x14ac:dyDescent="0.25">
      <c r="E1152" s="6" t="s">
        <v>1112</v>
      </c>
      <c r="F1152" s="6">
        <v>931</v>
      </c>
      <c r="G1152" s="6">
        <v>931041</v>
      </c>
      <c r="H1152" s="7" t="s">
        <v>1132</v>
      </c>
      <c r="I1152" s="6" t="s">
        <v>1112</v>
      </c>
      <c r="O1152" s="6">
        <v>34</v>
      </c>
      <c r="P1152" s="13" t="str">
        <f t="shared" si="17"/>
        <v>FORMOSA</v>
      </c>
      <c r="Q1152" s="6">
        <v>905</v>
      </c>
      <c r="R1152" s="13" t="s">
        <v>6379</v>
      </c>
      <c r="Y1152" t="str">
        <f>Tabla4[[#This Row],[Muni_Desc]]&amp;Tabla4[[#This Row],[Columna1]]</f>
        <v>FORTIN OLMOSSANTA FE</v>
      </c>
      <c r="Z1152">
        <v>1537</v>
      </c>
      <c r="AA1152" t="s">
        <v>7008</v>
      </c>
      <c r="AB1152">
        <v>13</v>
      </c>
      <c r="AC1152" t="s">
        <v>1231</v>
      </c>
      <c r="AD1152">
        <v>82</v>
      </c>
      <c r="AE1152" t="s">
        <v>1201</v>
      </c>
      <c r="AN1152">
        <v>6</v>
      </c>
      <c r="AO1152">
        <v>238</v>
      </c>
      <c r="AP1152">
        <v>978</v>
      </c>
      <c r="AQ1152" t="s">
        <v>1287</v>
      </c>
    </row>
    <row r="1153" spans="5:43" ht="33.75" x14ac:dyDescent="0.25">
      <c r="E1153" s="6" t="s">
        <v>1112</v>
      </c>
      <c r="F1153" s="6">
        <v>931</v>
      </c>
      <c r="G1153" s="6">
        <v>931042</v>
      </c>
      <c r="H1153" s="7" t="s">
        <v>1133</v>
      </c>
      <c r="I1153" s="6" t="s">
        <v>1112</v>
      </c>
      <c r="O1153" s="6">
        <v>38</v>
      </c>
      <c r="P1153" s="13" t="str">
        <f t="shared" si="17"/>
        <v>JUJUY</v>
      </c>
      <c r="Q1153" s="6">
        <v>907</v>
      </c>
      <c r="R1153" s="13" t="s">
        <v>6381</v>
      </c>
      <c r="Y1153" t="str">
        <f>Tabla4[[#This Row],[Muni_Desc]]&amp;Tabla4[[#This Row],[Columna1]]</f>
        <v>FRANCKSANTA FE</v>
      </c>
      <c r="Z1153">
        <v>1538</v>
      </c>
      <c r="AA1153" t="s">
        <v>7009</v>
      </c>
      <c r="AB1153">
        <v>13</v>
      </c>
      <c r="AC1153" t="s">
        <v>1231</v>
      </c>
      <c r="AD1153">
        <v>82</v>
      </c>
      <c r="AE1153" t="s">
        <v>1201</v>
      </c>
      <c r="AN1153">
        <v>14</v>
      </c>
      <c r="AO1153">
        <v>91</v>
      </c>
      <c r="AP1153">
        <v>3077</v>
      </c>
      <c r="AQ1153" t="s">
        <v>1287</v>
      </c>
    </row>
    <row r="1154" spans="5:43" ht="22.5" x14ac:dyDescent="0.25">
      <c r="E1154" s="6" t="s">
        <v>1112</v>
      </c>
      <c r="F1154" s="6">
        <v>931</v>
      </c>
      <c r="G1154" s="6">
        <v>931050</v>
      </c>
      <c r="H1154" s="7" t="s">
        <v>1134</v>
      </c>
      <c r="I1154" s="6" t="s">
        <v>1112</v>
      </c>
      <c r="O1154" s="6">
        <v>38</v>
      </c>
      <c r="P1154" s="13" t="str">
        <f t="shared" si="17"/>
        <v>JUJUY</v>
      </c>
      <c r="Q1154" s="6">
        <v>908</v>
      </c>
      <c r="R1154" s="13" t="s">
        <v>6382</v>
      </c>
      <c r="Y1154" t="str">
        <f>Tabla4[[#This Row],[Muni_Desc]]&amp;Tabla4[[#This Row],[Columna1]]</f>
        <v>FRONTERASANTA FE</v>
      </c>
      <c r="Z1154">
        <v>1540</v>
      </c>
      <c r="AA1154" t="s">
        <v>7011</v>
      </c>
      <c r="AB1154">
        <v>13</v>
      </c>
      <c r="AC1154" t="s">
        <v>1231</v>
      </c>
      <c r="AD1154">
        <v>82</v>
      </c>
      <c r="AE1154" t="s">
        <v>1201</v>
      </c>
      <c r="AN1154">
        <v>6</v>
      </c>
      <c r="AO1154">
        <v>784</v>
      </c>
      <c r="AP1154">
        <v>1760</v>
      </c>
      <c r="AQ1154" t="s">
        <v>2479</v>
      </c>
    </row>
    <row r="1155" spans="5:43" x14ac:dyDescent="0.25">
      <c r="E1155" s="6" t="s">
        <v>1112</v>
      </c>
      <c r="F1155" s="6">
        <v>931</v>
      </c>
      <c r="G1155" s="6">
        <v>931090</v>
      </c>
      <c r="H1155" s="7" t="s">
        <v>1135</v>
      </c>
      <c r="I1155" s="6" t="s">
        <v>1112</v>
      </c>
      <c r="O1155" s="6">
        <v>38</v>
      </c>
      <c r="P1155" s="13" t="str">
        <f t="shared" si="17"/>
        <v>JUJUY</v>
      </c>
      <c r="Q1155" s="6">
        <v>909</v>
      </c>
      <c r="R1155" s="13" t="s">
        <v>6383</v>
      </c>
      <c r="Y1155" t="str">
        <f>Tabla4[[#This Row],[Muni_Desc]]&amp;Tabla4[[#This Row],[Columna1]]</f>
        <v>GABOTOSANTA FE</v>
      </c>
      <c r="Z1155">
        <v>1543</v>
      </c>
      <c r="AA1155" t="s">
        <v>7014</v>
      </c>
      <c r="AB1155">
        <v>13</v>
      </c>
      <c r="AC1155" t="s">
        <v>1231</v>
      </c>
      <c r="AD1155">
        <v>82</v>
      </c>
      <c r="AE1155" t="s">
        <v>1201</v>
      </c>
      <c r="AN1155">
        <v>6</v>
      </c>
      <c r="AO1155">
        <v>665</v>
      </c>
      <c r="AP1155">
        <v>1607</v>
      </c>
      <c r="AQ1155" t="s">
        <v>2391</v>
      </c>
    </row>
    <row r="1156" spans="5:43" x14ac:dyDescent="0.25">
      <c r="E1156" s="6" t="s">
        <v>1112</v>
      </c>
      <c r="F1156" s="6">
        <v>939</v>
      </c>
      <c r="G1156" s="6">
        <v>939</v>
      </c>
      <c r="H1156" s="7" t="s">
        <v>1136</v>
      </c>
      <c r="I1156" s="6" t="s">
        <v>1112</v>
      </c>
      <c r="O1156" s="6">
        <v>38</v>
      </c>
      <c r="P1156" s="13" t="str">
        <f t="shared" si="17"/>
        <v>JUJUY</v>
      </c>
      <c r="Q1156" s="6">
        <v>910</v>
      </c>
      <c r="R1156" s="13" t="s">
        <v>6384</v>
      </c>
      <c r="Y1156" t="str">
        <f>Tabla4[[#This Row],[Muni_Desc]]&amp;Tabla4[[#This Row],[Columna1]]</f>
        <v>GALISTEOSANTA FE</v>
      </c>
      <c r="Z1156">
        <v>1544</v>
      </c>
      <c r="AA1156" t="s">
        <v>7015</v>
      </c>
      <c r="AB1156">
        <v>13</v>
      </c>
      <c r="AC1156" t="s">
        <v>1231</v>
      </c>
      <c r="AD1156">
        <v>82</v>
      </c>
      <c r="AE1156" t="s">
        <v>1201</v>
      </c>
      <c r="AN1156">
        <v>26</v>
      </c>
      <c r="AO1156">
        <v>21</v>
      </c>
      <c r="AP1156">
        <v>9895</v>
      </c>
      <c r="AQ1156" t="s">
        <v>3417</v>
      </c>
    </row>
    <row r="1157" spans="5:43" x14ac:dyDescent="0.25">
      <c r="E1157" s="6" t="s">
        <v>1112</v>
      </c>
      <c r="F1157" s="6">
        <v>939</v>
      </c>
      <c r="G1157" s="6">
        <v>939010</v>
      </c>
      <c r="H1157" s="7" t="s">
        <v>1137</v>
      </c>
      <c r="I1157" s="6" t="s">
        <v>1112</v>
      </c>
      <c r="O1157" s="6">
        <v>38</v>
      </c>
      <c r="P1157" s="13" t="str">
        <f t="shared" ref="P1157:P1220" si="18">VLOOKUP(O1157,$J$4:$L$29,3,FALSE)</f>
        <v>JUJUY</v>
      </c>
      <c r="Q1157" s="6">
        <v>911</v>
      </c>
      <c r="R1157" s="13" t="s">
        <v>6385</v>
      </c>
      <c r="Y1157" t="str">
        <f>Tabla4[[#This Row],[Muni_Desc]]&amp;Tabla4[[#This Row],[Columna1]]</f>
        <v>GALVEZSANTA FE</v>
      </c>
      <c r="Z1157">
        <v>1545</v>
      </c>
      <c r="AA1157" t="s">
        <v>7016</v>
      </c>
      <c r="AB1157">
        <v>13</v>
      </c>
      <c r="AC1157" t="s">
        <v>1231</v>
      </c>
      <c r="AD1157">
        <v>82</v>
      </c>
      <c r="AE1157" t="s">
        <v>1201</v>
      </c>
      <c r="AN1157">
        <v>30</v>
      </c>
      <c r="AO1157">
        <v>77</v>
      </c>
      <c r="AP1157">
        <v>4624</v>
      </c>
      <c r="AQ1157" t="s">
        <v>3554</v>
      </c>
    </row>
    <row r="1158" spans="5:43" ht="22.5" x14ac:dyDescent="0.25">
      <c r="E1158" s="6" t="s">
        <v>1112</v>
      </c>
      <c r="F1158" s="6">
        <v>939</v>
      </c>
      <c r="G1158" s="6">
        <v>939020</v>
      </c>
      <c r="H1158" s="7" t="s">
        <v>1138</v>
      </c>
      <c r="I1158" s="6" t="s">
        <v>1112</v>
      </c>
      <c r="O1158" s="6">
        <v>38</v>
      </c>
      <c r="P1158" s="13" t="str">
        <f t="shared" si="18"/>
        <v>JUJUY</v>
      </c>
      <c r="Q1158" s="6">
        <v>912</v>
      </c>
      <c r="R1158" s="13" t="s">
        <v>6386</v>
      </c>
      <c r="Y1158" t="str">
        <f>Tabla4[[#This Row],[Muni_Desc]]&amp;Tabla4[[#This Row],[Columna1]]</f>
        <v>GARABATOSANTA FE</v>
      </c>
      <c r="Z1158">
        <v>1546</v>
      </c>
      <c r="AA1158" t="s">
        <v>7017</v>
      </c>
      <c r="AB1158">
        <v>13</v>
      </c>
      <c r="AC1158" t="s">
        <v>1231</v>
      </c>
      <c r="AD1158">
        <v>82</v>
      </c>
      <c r="AE1158" t="s">
        <v>1201</v>
      </c>
      <c r="AN1158">
        <v>54</v>
      </c>
      <c r="AO1158">
        <v>28</v>
      </c>
      <c r="AP1158">
        <v>6442</v>
      </c>
      <c r="AQ1158" t="s">
        <v>4123</v>
      </c>
    </row>
    <row r="1159" spans="5:43" x14ac:dyDescent="0.25">
      <c r="E1159" s="6" t="s">
        <v>1112</v>
      </c>
      <c r="F1159" s="6">
        <v>939</v>
      </c>
      <c r="G1159" s="6">
        <v>939030</v>
      </c>
      <c r="H1159" s="7" t="s">
        <v>1139</v>
      </c>
      <c r="I1159" s="6" t="s">
        <v>1112</v>
      </c>
      <c r="O1159" s="6">
        <v>38</v>
      </c>
      <c r="P1159" s="13" t="str">
        <f t="shared" si="18"/>
        <v>JUJUY</v>
      </c>
      <c r="Q1159" s="6">
        <v>913</v>
      </c>
      <c r="R1159" s="13" t="s">
        <v>6387</v>
      </c>
      <c r="Y1159" t="str">
        <f>Tabla4[[#This Row],[Muni_Desc]]&amp;Tabla4[[#This Row],[Columna1]]</f>
        <v>GARIBALDISANTA FE</v>
      </c>
      <c r="Z1159">
        <v>1547</v>
      </c>
      <c r="AA1159" t="s">
        <v>7018</v>
      </c>
      <c r="AB1159">
        <v>13</v>
      </c>
      <c r="AC1159" t="s">
        <v>1231</v>
      </c>
      <c r="AD1159">
        <v>82</v>
      </c>
      <c r="AE1159" t="s">
        <v>1201</v>
      </c>
      <c r="AN1159">
        <v>6</v>
      </c>
      <c r="AO1159">
        <v>812</v>
      </c>
      <c r="AP1159">
        <v>1789</v>
      </c>
      <c r="AQ1159" t="s">
        <v>2492</v>
      </c>
    </row>
    <row r="1160" spans="5:43" x14ac:dyDescent="0.25">
      <c r="E1160" s="6" t="s">
        <v>1112</v>
      </c>
      <c r="F1160" s="6">
        <v>939</v>
      </c>
      <c r="G1160" s="6">
        <v>939090</v>
      </c>
      <c r="H1160" s="7" t="s">
        <v>1140</v>
      </c>
      <c r="I1160" s="6" t="s">
        <v>1112</v>
      </c>
      <c r="O1160" s="6">
        <v>38</v>
      </c>
      <c r="P1160" s="13" t="str">
        <f t="shared" si="18"/>
        <v>JUJUY</v>
      </c>
      <c r="Q1160" s="6">
        <v>914</v>
      </c>
      <c r="R1160" s="13" t="s">
        <v>6388</v>
      </c>
      <c r="Y1160" t="str">
        <f>Tabla4[[#This Row],[Muni_Desc]]&amp;Tabla4[[#This Row],[Columna1]]</f>
        <v>GATO COLORADOSANTA FE</v>
      </c>
      <c r="Z1160">
        <v>1548</v>
      </c>
      <c r="AA1160" t="s">
        <v>7019</v>
      </c>
      <c r="AB1160">
        <v>13</v>
      </c>
      <c r="AC1160" t="s">
        <v>1231</v>
      </c>
      <c r="AD1160">
        <v>82</v>
      </c>
      <c r="AE1160" t="s">
        <v>1201</v>
      </c>
      <c r="AN1160">
        <v>86</v>
      </c>
      <c r="AO1160">
        <v>14</v>
      </c>
      <c r="AP1160">
        <v>9115</v>
      </c>
      <c r="AQ1160" t="s">
        <v>5033</v>
      </c>
    </row>
    <row r="1161" spans="5:43" x14ac:dyDescent="0.25">
      <c r="E1161" s="4" t="s">
        <v>1141</v>
      </c>
      <c r="F1161" s="4" t="s">
        <v>1141</v>
      </c>
      <c r="G1161" s="4" t="s">
        <v>1141</v>
      </c>
      <c r="H1161" s="5" t="s">
        <v>1142</v>
      </c>
      <c r="I1161" s="4" t="s">
        <v>1141</v>
      </c>
      <c r="O1161" s="6">
        <v>38</v>
      </c>
      <c r="P1161" s="13" t="str">
        <f t="shared" si="18"/>
        <v>JUJUY</v>
      </c>
      <c r="Q1161" s="6">
        <v>915</v>
      </c>
      <c r="R1161" s="13" t="s">
        <v>6389</v>
      </c>
      <c r="Y1161" t="str">
        <f>Tabla4[[#This Row],[Muni_Desc]]&amp;Tabla4[[#This Row],[Columna1]]</f>
        <v>GESSLERSANTA FE</v>
      </c>
      <c r="Z1161">
        <v>1551</v>
      </c>
      <c r="AA1161" t="s">
        <v>7022</v>
      </c>
      <c r="AB1161">
        <v>13</v>
      </c>
      <c r="AC1161" t="s">
        <v>1231</v>
      </c>
      <c r="AD1161">
        <v>82</v>
      </c>
      <c r="AE1161" t="s">
        <v>1201</v>
      </c>
      <c r="AN1161">
        <v>86</v>
      </c>
      <c r="AO1161">
        <v>84</v>
      </c>
      <c r="AP1161">
        <v>10455</v>
      </c>
      <c r="AQ1161" t="s">
        <v>5105</v>
      </c>
    </row>
    <row r="1162" spans="5:43" x14ac:dyDescent="0.25">
      <c r="E1162" s="6" t="s">
        <v>1141</v>
      </c>
      <c r="F1162" s="6">
        <v>941</v>
      </c>
      <c r="G1162" s="6">
        <v>941</v>
      </c>
      <c r="H1162" s="7" t="s">
        <v>1143</v>
      </c>
      <c r="I1162" s="6" t="s">
        <v>1141</v>
      </c>
      <c r="O1162" s="6">
        <v>38</v>
      </c>
      <c r="P1162" s="13" t="str">
        <f t="shared" si="18"/>
        <v>JUJUY</v>
      </c>
      <c r="Q1162" s="6">
        <v>916</v>
      </c>
      <c r="R1162" s="13" t="s">
        <v>6390</v>
      </c>
      <c r="Y1162" t="str">
        <f>Tabla4[[#This Row],[Muni_Desc]]&amp;Tabla4[[#This Row],[Columna1]]</f>
        <v>GOBERNADOR CRESPOSANTA FE</v>
      </c>
      <c r="Z1162">
        <v>1552</v>
      </c>
      <c r="AA1162" t="s">
        <v>7023</v>
      </c>
      <c r="AB1162">
        <v>13</v>
      </c>
      <c r="AC1162" t="s">
        <v>1231</v>
      </c>
      <c r="AD1162">
        <v>82</v>
      </c>
      <c r="AE1162" t="s">
        <v>1201</v>
      </c>
      <c r="AN1162">
        <v>6</v>
      </c>
      <c r="AO1162">
        <v>224</v>
      </c>
      <c r="AP1162">
        <v>934</v>
      </c>
      <c r="AQ1162" t="s">
        <v>1891</v>
      </c>
    </row>
    <row r="1163" spans="5:43" x14ac:dyDescent="0.25">
      <c r="E1163" s="6" t="s">
        <v>1141</v>
      </c>
      <c r="F1163" s="6">
        <v>941</v>
      </c>
      <c r="G1163" s="6">
        <v>941100</v>
      </c>
      <c r="H1163" s="7" t="s">
        <v>1144</v>
      </c>
      <c r="I1163" s="6" t="s">
        <v>1141</v>
      </c>
      <c r="O1163" s="6">
        <v>38</v>
      </c>
      <c r="P1163" s="13" t="str">
        <f t="shared" si="18"/>
        <v>JUJUY</v>
      </c>
      <c r="Q1163" s="6">
        <v>917</v>
      </c>
      <c r="R1163" s="13" t="s">
        <v>6391</v>
      </c>
      <c r="Y1163" t="str">
        <f>Tabla4[[#This Row],[Muni_Desc]]&amp;Tabla4[[#This Row],[Columna1]]</f>
        <v>GODOYSANTA FE</v>
      </c>
      <c r="Z1163">
        <v>1554</v>
      </c>
      <c r="AA1163" t="s">
        <v>7025</v>
      </c>
      <c r="AB1163">
        <v>13</v>
      </c>
      <c r="AC1163" t="s">
        <v>1231</v>
      </c>
      <c r="AD1163">
        <v>82</v>
      </c>
      <c r="AE1163" t="s">
        <v>1201</v>
      </c>
      <c r="AN1163">
        <v>42</v>
      </c>
      <c r="AO1163">
        <v>105</v>
      </c>
      <c r="AP1163">
        <v>5409</v>
      </c>
      <c r="AQ1163" t="s">
        <v>3828</v>
      </c>
    </row>
    <row r="1164" spans="5:43" x14ac:dyDescent="0.25">
      <c r="E1164" s="6" t="s">
        <v>1141</v>
      </c>
      <c r="F1164" s="6">
        <v>941</v>
      </c>
      <c r="G1164" s="6">
        <v>941200</v>
      </c>
      <c r="H1164" s="7" t="s">
        <v>1145</v>
      </c>
      <c r="I1164" s="6" t="s">
        <v>1141</v>
      </c>
      <c r="O1164" s="6">
        <v>38</v>
      </c>
      <c r="P1164" s="13" t="str">
        <f t="shared" si="18"/>
        <v>JUJUY</v>
      </c>
      <c r="Q1164" s="6">
        <v>918</v>
      </c>
      <c r="R1164" s="13" t="s">
        <v>6392</v>
      </c>
      <c r="Y1164" t="str">
        <f>Tabla4[[#This Row],[Muni_Desc]]&amp;Tabla4[[#This Row],[Columna1]]</f>
        <v>GOLONDRINASANTA FE</v>
      </c>
      <c r="Z1164">
        <v>1555</v>
      </c>
      <c r="AA1164" t="s">
        <v>7026</v>
      </c>
      <c r="AB1164">
        <v>13</v>
      </c>
      <c r="AC1164" t="s">
        <v>1231</v>
      </c>
      <c r="AD1164">
        <v>82</v>
      </c>
      <c r="AE1164" t="s">
        <v>1201</v>
      </c>
      <c r="AN1164">
        <v>50</v>
      </c>
      <c r="AO1164">
        <v>28</v>
      </c>
      <c r="AP1164">
        <v>5829</v>
      </c>
      <c r="AQ1164" t="s">
        <v>3953</v>
      </c>
    </row>
    <row r="1165" spans="5:43" x14ac:dyDescent="0.25">
      <c r="E1165" s="6" t="s">
        <v>1141</v>
      </c>
      <c r="F1165" s="6">
        <v>942</v>
      </c>
      <c r="G1165" s="6">
        <v>942</v>
      </c>
      <c r="H1165" s="7" t="s">
        <v>1146</v>
      </c>
      <c r="I1165" s="6" t="s">
        <v>1141</v>
      </c>
      <c r="O1165" s="6">
        <v>38</v>
      </c>
      <c r="P1165" s="13" t="str">
        <f t="shared" si="18"/>
        <v>JUJUY</v>
      </c>
      <c r="Q1165" s="6">
        <v>919</v>
      </c>
      <c r="R1165" s="13" t="s">
        <v>6393</v>
      </c>
      <c r="Y1165" t="str">
        <f>Tabla4[[#This Row],[Muni_Desc]]&amp;Tabla4[[#This Row],[Columna1]]</f>
        <v>GREGORIA PEREZ DE DENISANTA FE</v>
      </c>
      <c r="Z1165">
        <v>1993</v>
      </c>
      <c r="AA1165" t="s">
        <v>7224</v>
      </c>
      <c r="AB1165">
        <v>13</v>
      </c>
      <c r="AC1165" t="s">
        <v>1231</v>
      </c>
      <c r="AD1165">
        <v>82</v>
      </c>
      <c r="AE1165" t="s">
        <v>1201</v>
      </c>
      <c r="AN1165">
        <v>70</v>
      </c>
      <c r="AO1165">
        <v>91</v>
      </c>
      <c r="AP1165">
        <v>7701</v>
      </c>
      <c r="AQ1165" t="s">
        <v>4530</v>
      </c>
    </row>
    <row r="1166" spans="5:43" x14ac:dyDescent="0.25">
      <c r="E1166" s="6" t="s">
        <v>1141</v>
      </c>
      <c r="F1166" s="6">
        <v>942</v>
      </c>
      <c r="G1166" s="6">
        <v>942000</v>
      </c>
      <c r="H1166" s="7" t="s">
        <v>1146</v>
      </c>
      <c r="I1166" s="6" t="s">
        <v>1141</v>
      </c>
      <c r="O1166" s="6">
        <v>38</v>
      </c>
      <c r="P1166" s="13" t="str">
        <f t="shared" si="18"/>
        <v>JUJUY</v>
      </c>
      <c r="Q1166" s="6">
        <v>920</v>
      </c>
      <c r="R1166" s="13" t="s">
        <v>6394</v>
      </c>
      <c r="Y1166" t="str">
        <f>Tabla4[[#This Row],[Muni_Desc]]&amp;Tabla4[[#This Row],[Columna1]]</f>
        <v>GRUTLYSANTA FE</v>
      </c>
      <c r="Z1166">
        <v>1557</v>
      </c>
      <c r="AA1166" t="s">
        <v>7028</v>
      </c>
      <c r="AB1166">
        <v>13</v>
      </c>
      <c r="AC1166" t="s">
        <v>1231</v>
      </c>
      <c r="AD1166">
        <v>82</v>
      </c>
      <c r="AE1166" t="s">
        <v>1201</v>
      </c>
      <c r="AN1166">
        <v>54</v>
      </c>
      <c r="AO1166">
        <v>70</v>
      </c>
      <c r="AP1166">
        <v>6498</v>
      </c>
      <c r="AQ1166" t="s">
        <v>4148</v>
      </c>
    </row>
    <row r="1167" spans="5:43" x14ac:dyDescent="0.25">
      <c r="E1167" s="6" t="s">
        <v>1141</v>
      </c>
      <c r="F1167" s="6">
        <v>949</v>
      </c>
      <c r="G1167" s="6">
        <v>949</v>
      </c>
      <c r="H1167" s="7" t="s">
        <v>1147</v>
      </c>
      <c r="I1167" s="6" t="s">
        <v>1141</v>
      </c>
      <c r="O1167" s="6">
        <v>38</v>
      </c>
      <c r="P1167" s="13" t="str">
        <f t="shared" si="18"/>
        <v>JUJUY</v>
      </c>
      <c r="Q1167" s="6">
        <v>921</v>
      </c>
      <c r="R1167" s="13" t="s">
        <v>6395</v>
      </c>
      <c r="Y1167" t="str">
        <f>Tabla4[[#This Row],[Muni_Desc]]&amp;Tabla4[[#This Row],[Columna1]]</f>
        <v>GUADALUPE NORTESANTA FE</v>
      </c>
      <c r="Z1167">
        <v>1558</v>
      </c>
      <c r="AA1167" t="s">
        <v>7029</v>
      </c>
      <c r="AB1167">
        <v>13</v>
      </c>
      <c r="AC1167" t="s">
        <v>1231</v>
      </c>
      <c r="AD1167">
        <v>82</v>
      </c>
      <c r="AE1167" t="s">
        <v>1201</v>
      </c>
      <c r="AN1167">
        <v>54</v>
      </c>
      <c r="AO1167">
        <v>14</v>
      </c>
      <c r="AP1167">
        <v>6417</v>
      </c>
      <c r="AQ1167" t="s">
        <v>4112</v>
      </c>
    </row>
    <row r="1168" spans="5:43" x14ac:dyDescent="0.25">
      <c r="E1168" s="6" t="s">
        <v>1141</v>
      </c>
      <c r="F1168" s="6">
        <v>949</v>
      </c>
      <c r="G1168" s="6">
        <v>949100</v>
      </c>
      <c r="H1168" s="7" t="s">
        <v>1148</v>
      </c>
      <c r="I1168" s="6" t="s">
        <v>1141</v>
      </c>
      <c r="O1168" s="6">
        <v>38</v>
      </c>
      <c r="P1168" s="13" t="str">
        <f t="shared" si="18"/>
        <v>JUJUY</v>
      </c>
      <c r="Q1168" s="6">
        <v>922</v>
      </c>
      <c r="R1168" s="13" t="s">
        <v>6228</v>
      </c>
      <c r="Y1168" t="str">
        <f>Tabla4[[#This Row],[Muni_Desc]]&amp;Tabla4[[#This Row],[Columna1]]</f>
        <v>HELVECIASANTA FE</v>
      </c>
      <c r="Z1168">
        <v>1559</v>
      </c>
      <c r="AA1168" t="s">
        <v>7030</v>
      </c>
      <c r="AB1168">
        <v>13</v>
      </c>
      <c r="AC1168" t="s">
        <v>1231</v>
      </c>
      <c r="AD1168">
        <v>82</v>
      </c>
      <c r="AE1168" t="s">
        <v>1201</v>
      </c>
      <c r="AN1168">
        <v>54</v>
      </c>
      <c r="AO1168">
        <v>14</v>
      </c>
      <c r="AP1168">
        <v>6418</v>
      </c>
      <c r="AQ1168" t="s">
        <v>4113</v>
      </c>
    </row>
    <row r="1169" spans="5:43" x14ac:dyDescent="0.25">
      <c r="E1169" s="6" t="s">
        <v>1141</v>
      </c>
      <c r="F1169" s="6">
        <v>949</v>
      </c>
      <c r="G1169" s="6">
        <v>949200</v>
      </c>
      <c r="H1169" s="7" t="s">
        <v>1149</v>
      </c>
      <c r="I1169" s="6" t="s">
        <v>1141</v>
      </c>
      <c r="O1169" s="6">
        <v>38</v>
      </c>
      <c r="P1169" s="13" t="str">
        <f t="shared" si="18"/>
        <v>JUJUY</v>
      </c>
      <c r="Q1169" s="6">
        <v>923</v>
      </c>
      <c r="R1169" s="13" t="s">
        <v>6396</v>
      </c>
      <c r="Y1169" t="str">
        <f>Tabla4[[#This Row],[Muni_Desc]]&amp;Tabla4[[#This Row],[Columna1]]</f>
        <v>HERSILIASANTA FE</v>
      </c>
      <c r="Z1169">
        <v>1560</v>
      </c>
      <c r="AA1169" t="s">
        <v>7031</v>
      </c>
      <c r="AB1169">
        <v>13</v>
      </c>
      <c r="AC1169" t="s">
        <v>1231</v>
      </c>
      <c r="AD1169">
        <v>82</v>
      </c>
      <c r="AE1169" t="s">
        <v>1201</v>
      </c>
      <c r="AN1169">
        <v>54</v>
      </c>
      <c r="AO1169">
        <v>14</v>
      </c>
      <c r="AP1169">
        <v>6419</v>
      </c>
      <c r="AQ1169" t="s">
        <v>4114</v>
      </c>
    </row>
    <row r="1170" spans="5:43" x14ac:dyDescent="0.25">
      <c r="E1170" s="6" t="s">
        <v>1141</v>
      </c>
      <c r="F1170" s="6">
        <v>949</v>
      </c>
      <c r="G1170" s="6">
        <v>949910</v>
      </c>
      <c r="H1170" s="7" t="s">
        <v>1150</v>
      </c>
      <c r="I1170" s="6" t="s">
        <v>1141</v>
      </c>
      <c r="O1170" s="6">
        <v>38</v>
      </c>
      <c r="P1170" s="13" t="str">
        <f t="shared" si="18"/>
        <v>JUJUY</v>
      </c>
      <c r="Q1170" s="6">
        <v>924</v>
      </c>
      <c r="R1170" s="13" t="s">
        <v>6397</v>
      </c>
      <c r="Y1170" t="str">
        <f>Tabla4[[#This Row],[Muni_Desc]]&amp;Tabla4[[#This Row],[Columna1]]</f>
        <v>HIPATIASANTA FE</v>
      </c>
      <c r="Z1170">
        <v>1561</v>
      </c>
      <c r="AA1170" t="s">
        <v>7032</v>
      </c>
      <c r="AB1170">
        <v>13</v>
      </c>
      <c r="AC1170" t="s">
        <v>1231</v>
      </c>
      <c r="AD1170">
        <v>82</v>
      </c>
      <c r="AE1170" t="s">
        <v>1201</v>
      </c>
      <c r="AN1170">
        <v>54</v>
      </c>
      <c r="AO1170">
        <v>49</v>
      </c>
      <c r="AP1170">
        <v>6471</v>
      </c>
      <c r="AQ1170" t="s">
        <v>4140</v>
      </c>
    </row>
    <row r="1171" spans="5:43" x14ac:dyDescent="0.25">
      <c r="E1171" s="6" t="s">
        <v>1141</v>
      </c>
      <c r="F1171" s="6">
        <v>949</v>
      </c>
      <c r="G1171" s="6">
        <v>949920</v>
      </c>
      <c r="H1171" s="7" t="s">
        <v>1151</v>
      </c>
      <c r="I1171" s="6" t="s">
        <v>1141</v>
      </c>
      <c r="O1171" s="6">
        <v>38</v>
      </c>
      <c r="P1171" s="13" t="str">
        <f t="shared" si="18"/>
        <v>JUJUY</v>
      </c>
      <c r="Q1171" s="6">
        <v>925</v>
      </c>
      <c r="R1171" s="13" t="s">
        <v>6398</v>
      </c>
      <c r="Y1171" t="str">
        <f>Tabla4[[#This Row],[Muni_Desc]]&amp;Tabla4[[#This Row],[Columna1]]</f>
        <v>HUANQUEROSSANTA FE</v>
      </c>
      <c r="Z1171">
        <v>1562</v>
      </c>
      <c r="AA1171" t="s">
        <v>7033</v>
      </c>
      <c r="AB1171">
        <v>13</v>
      </c>
      <c r="AC1171" t="s">
        <v>1231</v>
      </c>
      <c r="AD1171">
        <v>82</v>
      </c>
      <c r="AE1171" t="s">
        <v>1201</v>
      </c>
      <c r="AN1171">
        <v>66</v>
      </c>
      <c r="AO1171">
        <v>63</v>
      </c>
      <c r="AP1171">
        <v>7294</v>
      </c>
      <c r="AQ1171" t="s">
        <v>4402</v>
      </c>
    </row>
    <row r="1172" spans="5:43" x14ac:dyDescent="0.25">
      <c r="E1172" s="6" t="s">
        <v>1141</v>
      </c>
      <c r="F1172" s="6">
        <v>949</v>
      </c>
      <c r="G1172" s="6">
        <v>949930</v>
      </c>
      <c r="H1172" s="7" t="s">
        <v>1152</v>
      </c>
      <c r="I1172" s="6" t="s">
        <v>1141</v>
      </c>
      <c r="O1172" s="6">
        <v>38</v>
      </c>
      <c r="P1172" s="13" t="str">
        <f t="shared" si="18"/>
        <v>JUJUY</v>
      </c>
      <c r="Q1172" s="6">
        <v>926</v>
      </c>
      <c r="R1172" s="13" t="s">
        <v>6399</v>
      </c>
      <c r="Y1172" t="str">
        <f>Tabla4[[#This Row],[Muni_Desc]]&amp;Tabla4[[#This Row],[Columna1]]</f>
        <v>HUGENTOBLERSANTA FE</v>
      </c>
      <c r="Z1172">
        <v>1563</v>
      </c>
      <c r="AA1172" t="s">
        <v>7034</v>
      </c>
      <c r="AB1172">
        <v>13</v>
      </c>
      <c r="AC1172" t="s">
        <v>1231</v>
      </c>
      <c r="AD1172">
        <v>82</v>
      </c>
      <c r="AE1172" t="s">
        <v>1201</v>
      </c>
      <c r="AN1172">
        <v>6</v>
      </c>
      <c r="AO1172">
        <v>595</v>
      </c>
      <c r="AP1172">
        <v>1492</v>
      </c>
      <c r="AQ1172" t="s">
        <v>2277</v>
      </c>
    </row>
    <row r="1173" spans="5:43" x14ac:dyDescent="0.25">
      <c r="E1173" s="6" t="s">
        <v>1141</v>
      </c>
      <c r="F1173" s="6">
        <v>949</v>
      </c>
      <c r="G1173" s="6">
        <v>949990</v>
      </c>
      <c r="H1173" s="7" t="s">
        <v>1147</v>
      </c>
      <c r="I1173" s="6" t="s">
        <v>1141</v>
      </c>
      <c r="O1173" s="6">
        <v>38</v>
      </c>
      <c r="P1173" s="13" t="str">
        <f t="shared" si="18"/>
        <v>JUJUY</v>
      </c>
      <c r="Q1173" s="6">
        <v>927</v>
      </c>
      <c r="R1173" s="13" t="s">
        <v>6400</v>
      </c>
      <c r="Y1173" t="str">
        <f>Tabla4[[#This Row],[Muni_Desc]]&amp;Tabla4[[#This Row],[Columna1]]</f>
        <v>HUMBERTO PRIMOSANTA FE</v>
      </c>
      <c r="Z1173">
        <v>1565</v>
      </c>
      <c r="AA1173" t="s">
        <v>7036</v>
      </c>
      <c r="AB1173">
        <v>13</v>
      </c>
      <c r="AC1173" t="s">
        <v>1231</v>
      </c>
      <c r="AD1173">
        <v>82</v>
      </c>
      <c r="AE1173" t="s">
        <v>1201</v>
      </c>
      <c r="AN1173">
        <v>6</v>
      </c>
      <c r="AO1173">
        <v>707</v>
      </c>
      <c r="AP1173">
        <v>1658</v>
      </c>
      <c r="AQ1173" t="s">
        <v>2417</v>
      </c>
    </row>
    <row r="1174" spans="5:43" ht="22.5" x14ac:dyDescent="0.25">
      <c r="E1174" s="6" t="s">
        <v>1141</v>
      </c>
      <c r="F1174" s="6">
        <v>951</v>
      </c>
      <c r="G1174" s="6">
        <v>951</v>
      </c>
      <c r="H1174" s="7" t="s">
        <v>1153</v>
      </c>
      <c r="I1174" s="6" t="s">
        <v>1141</v>
      </c>
      <c r="O1174" s="6">
        <v>38</v>
      </c>
      <c r="P1174" s="13" t="str">
        <f t="shared" si="18"/>
        <v>JUJUY</v>
      </c>
      <c r="Q1174" s="6">
        <v>928</v>
      </c>
      <c r="R1174" s="13" t="s">
        <v>5339</v>
      </c>
      <c r="Y1174" t="str">
        <f>Tabla4[[#This Row],[Muni_Desc]]&amp;Tabla4[[#This Row],[Columna1]]</f>
        <v>HUMBOLDTSANTA FE</v>
      </c>
      <c r="Z1174">
        <v>1566</v>
      </c>
      <c r="AA1174" t="s">
        <v>7037</v>
      </c>
      <c r="AB1174">
        <v>13</v>
      </c>
      <c r="AC1174" t="s">
        <v>1231</v>
      </c>
      <c r="AD1174">
        <v>82</v>
      </c>
      <c r="AE1174" t="s">
        <v>1201</v>
      </c>
      <c r="AN1174">
        <v>6</v>
      </c>
      <c r="AO1174">
        <v>742</v>
      </c>
      <c r="AP1174">
        <v>1703</v>
      </c>
      <c r="AQ1174" t="s">
        <v>2438</v>
      </c>
    </row>
    <row r="1175" spans="5:43" x14ac:dyDescent="0.25">
      <c r="E1175" s="6" t="s">
        <v>1141</v>
      </c>
      <c r="F1175" s="6">
        <v>951</v>
      </c>
      <c r="G1175" s="6">
        <v>951100</v>
      </c>
      <c r="H1175" s="7" t="s">
        <v>1154</v>
      </c>
      <c r="I1175" s="6" t="s">
        <v>1141</v>
      </c>
      <c r="O1175" s="6">
        <v>38</v>
      </c>
      <c r="P1175" s="13" t="str">
        <f t="shared" si="18"/>
        <v>JUJUY</v>
      </c>
      <c r="Q1175" s="6">
        <v>929</v>
      </c>
      <c r="R1175" s="13" t="s">
        <v>6401</v>
      </c>
      <c r="Y1175" t="str">
        <f>Tabla4[[#This Row],[Muni_Desc]]&amp;Tabla4[[#This Row],[Columna1]]</f>
        <v>INGENIERO CHANOURDIESANTA FE</v>
      </c>
      <c r="Z1175">
        <v>1568</v>
      </c>
      <c r="AA1175" t="s">
        <v>7039</v>
      </c>
      <c r="AB1175">
        <v>13</v>
      </c>
      <c r="AC1175" t="s">
        <v>1231</v>
      </c>
      <c r="AD1175">
        <v>82</v>
      </c>
      <c r="AE1175" t="s">
        <v>1201</v>
      </c>
      <c r="AN1175">
        <v>14</v>
      </c>
      <c r="AO1175">
        <v>21</v>
      </c>
      <c r="AP1175">
        <v>9896</v>
      </c>
      <c r="AQ1175" t="s">
        <v>2802</v>
      </c>
    </row>
    <row r="1176" spans="5:43" x14ac:dyDescent="0.25">
      <c r="E1176" s="6" t="s">
        <v>1141</v>
      </c>
      <c r="F1176" s="6">
        <v>951</v>
      </c>
      <c r="G1176" s="6">
        <v>951200</v>
      </c>
      <c r="H1176" s="7" t="s">
        <v>1155</v>
      </c>
      <c r="I1176" s="6" t="s">
        <v>1141</v>
      </c>
      <c r="O1176" s="6">
        <v>38</v>
      </c>
      <c r="P1176" s="13" t="str">
        <f t="shared" si="18"/>
        <v>JUJUY</v>
      </c>
      <c r="Q1176" s="6">
        <v>930</v>
      </c>
      <c r="R1176" s="13" t="s">
        <v>6402</v>
      </c>
      <c r="Y1176" t="str">
        <f>Tabla4[[#This Row],[Muni_Desc]]&amp;Tabla4[[#This Row],[Columna1]]</f>
        <v>INTIYACOSANTA FE</v>
      </c>
      <c r="Z1176">
        <v>1569</v>
      </c>
      <c r="AA1176" t="s">
        <v>7040</v>
      </c>
      <c r="AB1176">
        <v>13</v>
      </c>
      <c r="AC1176" t="s">
        <v>1231</v>
      </c>
      <c r="AD1176">
        <v>82</v>
      </c>
      <c r="AE1176" t="s">
        <v>1201</v>
      </c>
      <c r="AN1176">
        <v>6</v>
      </c>
      <c r="AO1176">
        <v>840</v>
      </c>
      <c r="AP1176">
        <v>1823</v>
      </c>
      <c r="AQ1176" t="s">
        <v>2514</v>
      </c>
    </row>
    <row r="1177" spans="5:43" x14ac:dyDescent="0.25">
      <c r="E1177" s="6" t="s">
        <v>1141</v>
      </c>
      <c r="F1177" s="6">
        <v>952</v>
      </c>
      <c r="G1177" s="6">
        <v>952</v>
      </c>
      <c r="H1177" s="7" t="s">
        <v>1156</v>
      </c>
      <c r="I1177" s="6" t="s">
        <v>1141</v>
      </c>
      <c r="O1177" s="6">
        <v>38</v>
      </c>
      <c r="P1177" s="13" t="str">
        <f t="shared" si="18"/>
        <v>JUJUY</v>
      </c>
      <c r="Q1177" s="6">
        <v>931</v>
      </c>
      <c r="R1177" s="13" t="s">
        <v>6403</v>
      </c>
      <c r="Y1177" t="str">
        <f>Tabla4[[#This Row],[Muni_Desc]]&amp;Tabla4[[#This Row],[Columna1]]</f>
        <v>ITUZAINGOSANTA FE</v>
      </c>
      <c r="Z1177">
        <v>1571</v>
      </c>
      <c r="AA1177" t="s">
        <v>5341</v>
      </c>
      <c r="AB1177">
        <v>13</v>
      </c>
      <c r="AC1177" t="s">
        <v>1231</v>
      </c>
      <c r="AD1177">
        <v>82</v>
      </c>
      <c r="AE1177" t="s">
        <v>1201</v>
      </c>
      <c r="AN1177">
        <v>30</v>
      </c>
      <c r="AO1177">
        <v>91</v>
      </c>
      <c r="AP1177">
        <v>4665</v>
      </c>
      <c r="AQ1177" t="s">
        <v>3594</v>
      </c>
    </row>
    <row r="1178" spans="5:43" ht="45" x14ac:dyDescent="0.25">
      <c r="E1178" s="6" t="s">
        <v>1141</v>
      </c>
      <c r="F1178" s="6">
        <v>952</v>
      </c>
      <c r="G1178" s="6">
        <v>952100</v>
      </c>
      <c r="H1178" s="7" t="s">
        <v>1157</v>
      </c>
      <c r="I1178" s="6" t="s">
        <v>1141</v>
      </c>
      <c r="O1178" s="6">
        <v>38</v>
      </c>
      <c r="P1178" s="13" t="str">
        <f t="shared" si="18"/>
        <v>JUJUY</v>
      </c>
      <c r="Q1178" s="6">
        <v>932</v>
      </c>
      <c r="R1178" s="13" t="s">
        <v>6404</v>
      </c>
      <c r="Y1178" t="str">
        <f>Tabla4[[#This Row],[Muni_Desc]]&amp;Tabla4[[#This Row],[Columna1]]</f>
        <v>JACINTO L. ARAUZSANTA FE</v>
      </c>
      <c r="Z1178">
        <v>1573</v>
      </c>
      <c r="AA1178" t="s">
        <v>7043</v>
      </c>
      <c r="AB1178">
        <v>13</v>
      </c>
      <c r="AC1178" t="s">
        <v>1231</v>
      </c>
      <c r="AD1178">
        <v>82</v>
      </c>
      <c r="AE1178" t="s">
        <v>1201</v>
      </c>
      <c r="AN1178">
        <v>42</v>
      </c>
      <c r="AO1178">
        <v>56</v>
      </c>
      <c r="AP1178">
        <v>5334</v>
      </c>
      <c r="AQ1178" t="s">
        <v>3807</v>
      </c>
    </row>
    <row r="1179" spans="5:43" x14ac:dyDescent="0.25">
      <c r="E1179" s="6" t="s">
        <v>1141</v>
      </c>
      <c r="F1179" s="6">
        <v>952</v>
      </c>
      <c r="G1179" s="6">
        <v>952200</v>
      </c>
      <c r="H1179" s="7" t="s">
        <v>1158</v>
      </c>
      <c r="I1179" s="6" t="s">
        <v>1141</v>
      </c>
      <c r="O1179" s="6">
        <v>38</v>
      </c>
      <c r="P1179" s="13" t="str">
        <f t="shared" si="18"/>
        <v>JUJUY</v>
      </c>
      <c r="Q1179" s="6">
        <v>933</v>
      </c>
      <c r="R1179" s="13" t="s">
        <v>6405</v>
      </c>
      <c r="Y1179" t="str">
        <f>Tabla4[[#This Row],[Muni_Desc]]&amp;Tabla4[[#This Row],[Columna1]]</f>
        <v>JOSEFINASANTA FE</v>
      </c>
      <c r="Z1179">
        <v>1575</v>
      </c>
      <c r="AA1179" t="s">
        <v>7044</v>
      </c>
      <c r="AB1179">
        <v>13</v>
      </c>
      <c r="AC1179" t="s">
        <v>1231</v>
      </c>
      <c r="AD1179">
        <v>82</v>
      </c>
      <c r="AE1179" t="s">
        <v>1201</v>
      </c>
      <c r="AN1179">
        <v>82</v>
      </c>
      <c r="AO1179">
        <v>21</v>
      </c>
      <c r="AP1179">
        <v>8443</v>
      </c>
      <c r="AQ1179" t="s">
        <v>4689</v>
      </c>
    </row>
    <row r="1180" spans="5:43" x14ac:dyDescent="0.25">
      <c r="E1180" s="6" t="s">
        <v>1141</v>
      </c>
      <c r="F1180" s="6">
        <v>952</v>
      </c>
      <c r="G1180" s="6">
        <v>952300</v>
      </c>
      <c r="H1180" s="7" t="s">
        <v>1159</v>
      </c>
      <c r="I1180" s="6" t="s">
        <v>1141</v>
      </c>
      <c r="O1180" s="6">
        <v>38</v>
      </c>
      <c r="P1180" s="13" t="str">
        <f t="shared" si="18"/>
        <v>JUJUY</v>
      </c>
      <c r="Q1180" s="6">
        <v>934</v>
      </c>
      <c r="R1180" s="13" t="s">
        <v>6406</v>
      </c>
      <c r="Y1180" t="str">
        <f>Tabla4[[#This Row],[Muni_Desc]]&amp;Tabla4[[#This Row],[Columna1]]</f>
        <v>JUAN DE GARAYSANTA FE</v>
      </c>
      <c r="Z1180">
        <v>1576</v>
      </c>
      <c r="AA1180" t="s">
        <v>7045</v>
      </c>
      <c r="AB1180">
        <v>13</v>
      </c>
      <c r="AC1180" t="s">
        <v>1231</v>
      </c>
      <c r="AD1180">
        <v>82</v>
      </c>
      <c r="AE1180" t="s">
        <v>1201</v>
      </c>
      <c r="AN1180">
        <v>86</v>
      </c>
      <c r="AO1180">
        <v>126</v>
      </c>
      <c r="AP1180">
        <v>9296</v>
      </c>
      <c r="AQ1180" t="s">
        <v>5135</v>
      </c>
    </row>
    <row r="1181" spans="5:43" x14ac:dyDescent="0.25">
      <c r="E1181" s="6" t="s">
        <v>1141</v>
      </c>
      <c r="F1181" s="6">
        <v>952</v>
      </c>
      <c r="G1181" s="6">
        <v>952910</v>
      </c>
      <c r="H1181" s="7" t="s">
        <v>1160</v>
      </c>
      <c r="I1181" s="6" t="s">
        <v>1141</v>
      </c>
      <c r="O1181" s="6">
        <v>38</v>
      </c>
      <c r="P1181" s="13" t="str">
        <f t="shared" si="18"/>
        <v>JUJUY</v>
      </c>
      <c r="Q1181" s="6">
        <v>935</v>
      </c>
      <c r="R1181" s="13" t="s">
        <v>6407</v>
      </c>
      <c r="Y1181" t="str">
        <f>Tabla4[[#This Row],[Muni_Desc]]&amp;Tabla4[[#This Row],[Columna1]]</f>
        <v>LA BRAVASANTA FE</v>
      </c>
      <c r="Z1181">
        <v>1578</v>
      </c>
      <c r="AA1181" t="s">
        <v>7047</v>
      </c>
      <c r="AB1181">
        <v>13</v>
      </c>
      <c r="AC1181" t="s">
        <v>1231</v>
      </c>
      <c r="AD1181">
        <v>82</v>
      </c>
      <c r="AE1181" t="s">
        <v>1201</v>
      </c>
      <c r="AN1181">
        <v>38</v>
      </c>
      <c r="AO1181">
        <v>63</v>
      </c>
      <c r="AP1181">
        <v>5083</v>
      </c>
      <c r="AQ1181" t="s">
        <v>3732</v>
      </c>
    </row>
    <row r="1182" spans="5:43" x14ac:dyDescent="0.25">
      <c r="E1182" s="6" t="s">
        <v>1141</v>
      </c>
      <c r="F1182" s="6">
        <v>952</v>
      </c>
      <c r="G1182" s="6">
        <v>952920</v>
      </c>
      <c r="H1182" s="7" t="s">
        <v>1161</v>
      </c>
      <c r="I1182" s="6" t="s">
        <v>1141</v>
      </c>
      <c r="O1182" s="6">
        <v>38</v>
      </c>
      <c r="P1182" s="13" t="str">
        <f t="shared" si="18"/>
        <v>JUJUY</v>
      </c>
      <c r="Q1182" s="6">
        <v>936</v>
      </c>
      <c r="R1182" s="13" t="s">
        <v>6408</v>
      </c>
      <c r="Y1182" t="str">
        <f>Tabla4[[#This Row],[Muni_Desc]]&amp;Tabla4[[#This Row],[Columna1]]</f>
        <v>LA CABRALSANTA FE</v>
      </c>
      <c r="Z1182">
        <v>1579</v>
      </c>
      <c r="AA1182" t="s">
        <v>7048</v>
      </c>
      <c r="AB1182">
        <v>13</v>
      </c>
      <c r="AC1182" t="s">
        <v>1231</v>
      </c>
      <c r="AD1182">
        <v>82</v>
      </c>
      <c r="AE1182" t="s">
        <v>1201</v>
      </c>
      <c r="AN1182">
        <v>10</v>
      </c>
      <c r="AO1182">
        <v>21</v>
      </c>
      <c r="AP1182">
        <v>9897</v>
      </c>
      <c r="AQ1182" t="s">
        <v>2597</v>
      </c>
    </row>
    <row r="1183" spans="5:43" ht="33.75" x14ac:dyDescent="0.25">
      <c r="E1183" s="6" t="s">
        <v>1141</v>
      </c>
      <c r="F1183" s="6">
        <v>952</v>
      </c>
      <c r="G1183" s="6">
        <v>952990</v>
      </c>
      <c r="H1183" s="7" t="s">
        <v>1162</v>
      </c>
      <c r="I1183" s="6" t="s">
        <v>1141</v>
      </c>
      <c r="O1183" s="6">
        <v>38</v>
      </c>
      <c r="P1183" s="13" t="str">
        <f t="shared" si="18"/>
        <v>JUJUY</v>
      </c>
      <c r="Q1183" s="6">
        <v>937</v>
      </c>
      <c r="R1183" s="13" t="s">
        <v>6409</v>
      </c>
      <c r="Y1183" t="str">
        <f>Tabla4[[#This Row],[Muni_Desc]]&amp;Tabla4[[#This Row],[Columna1]]</f>
        <v>LA CAMILASANTA FE</v>
      </c>
      <c r="Z1183">
        <v>1580</v>
      </c>
      <c r="AA1183" t="s">
        <v>7049</v>
      </c>
      <c r="AB1183">
        <v>13</v>
      </c>
      <c r="AC1183" t="s">
        <v>1231</v>
      </c>
      <c r="AD1183">
        <v>82</v>
      </c>
      <c r="AE1183" t="s">
        <v>1201</v>
      </c>
      <c r="AN1183">
        <v>54</v>
      </c>
      <c r="AO1183">
        <v>77</v>
      </c>
      <c r="AP1183">
        <v>6508</v>
      </c>
      <c r="AQ1183" t="s">
        <v>4152</v>
      </c>
    </row>
    <row r="1184" spans="5:43" x14ac:dyDescent="0.25">
      <c r="E1184" s="6" t="s">
        <v>1141</v>
      </c>
      <c r="F1184" s="6">
        <v>960</v>
      </c>
      <c r="G1184" s="6">
        <v>960</v>
      </c>
      <c r="H1184" s="7" t="s">
        <v>1163</v>
      </c>
      <c r="I1184" s="6" t="s">
        <v>1141</v>
      </c>
      <c r="O1184" s="6">
        <v>38</v>
      </c>
      <c r="P1184" s="13" t="str">
        <f t="shared" si="18"/>
        <v>JUJUY</v>
      </c>
      <c r="Q1184" s="6">
        <v>938</v>
      </c>
      <c r="R1184" s="13" t="s">
        <v>6410</v>
      </c>
      <c r="Y1184" t="str">
        <f>Tabla4[[#This Row],[Muni_Desc]]&amp;Tabla4[[#This Row],[Columna1]]</f>
        <v>LA CLARASANTA FE</v>
      </c>
      <c r="Z1184">
        <v>2192</v>
      </c>
      <c r="AA1184" t="s">
        <v>7229</v>
      </c>
      <c r="AB1184">
        <v>13</v>
      </c>
      <c r="AC1184" t="s">
        <v>1231</v>
      </c>
      <c r="AD1184">
        <v>82</v>
      </c>
      <c r="AE1184" t="s">
        <v>1201</v>
      </c>
      <c r="AN1184">
        <v>50</v>
      </c>
      <c r="AO1184">
        <v>49</v>
      </c>
      <c r="AP1184">
        <v>5865</v>
      </c>
      <c r="AQ1184" t="s">
        <v>3982</v>
      </c>
    </row>
    <row r="1185" spans="5:43" x14ac:dyDescent="0.25">
      <c r="E1185" s="6" t="s">
        <v>1141</v>
      </c>
      <c r="F1185" s="6">
        <v>960</v>
      </c>
      <c r="G1185" s="6">
        <v>960101</v>
      </c>
      <c r="H1185" s="7" t="s">
        <v>1164</v>
      </c>
      <c r="I1185" s="6" t="s">
        <v>1141</v>
      </c>
      <c r="O1185" s="6">
        <v>38</v>
      </c>
      <c r="P1185" s="13" t="str">
        <f t="shared" si="18"/>
        <v>JUJUY</v>
      </c>
      <c r="Q1185" s="6">
        <v>939</v>
      </c>
      <c r="R1185" s="13" t="s">
        <v>6411</v>
      </c>
      <c r="Y1185" t="str">
        <f>Tabla4[[#This Row],[Muni_Desc]]&amp;Tabla4[[#This Row],[Columna1]]</f>
        <v>LA CRIOLLASANTA FE</v>
      </c>
      <c r="Z1185">
        <v>1582</v>
      </c>
      <c r="AA1185" t="s">
        <v>6105</v>
      </c>
      <c r="AB1185">
        <v>13</v>
      </c>
      <c r="AC1185" t="s">
        <v>1231</v>
      </c>
      <c r="AD1185">
        <v>82</v>
      </c>
      <c r="AE1185" t="s">
        <v>1201</v>
      </c>
      <c r="AN1185">
        <v>10</v>
      </c>
      <c r="AO1185">
        <v>56</v>
      </c>
      <c r="AP1185">
        <v>2592</v>
      </c>
      <c r="AQ1185" t="s">
        <v>1397</v>
      </c>
    </row>
    <row r="1186" spans="5:43" ht="22.5" x14ac:dyDescent="0.25">
      <c r="E1186" s="6" t="s">
        <v>1141</v>
      </c>
      <c r="F1186" s="6">
        <v>960</v>
      </c>
      <c r="G1186" s="6">
        <v>960102</v>
      </c>
      <c r="H1186" s="7" t="s">
        <v>1165</v>
      </c>
      <c r="I1186" s="6" t="s">
        <v>1141</v>
      </c>
      <c r="O1186" s="6">
        <v>38</v>
      </c>
      <c r="P1186" s="13" t="str">
        <f t="shared" si="18"/>
        <v>JUJUY</v>
      </c>
      <c r="Q1186" s="6">
        <v>940</v>
      </c>
      <c r="R1186" s="13" t="s">
        <v>6412</v>
      </c>
      <c r="Y1186" t="str">
        <f>Tabla4[[#This Row],[Muni_Desc]]&amp;Tabla4[[#This Row],[Columna1]]</f>
        <v>LA GALLARETASANTA FE</v>
      </c>
      <c r="Z1186">
        <v>1583</v>
      </c>
      <c r="AA1186" t="s">
        <v>7051</v>
      </c>
      <c r="AB1186">
        <v>13</v>
      </c>
      <c r="AC1186" t="s">
        <v>1231</v>
      </c>
      <c r="AD1186">
        <v>82</v>
      </c>
      <c r="AE1186" t="s">
        <v>1201</v>
      </c>
      <c r="AN1186">
        <v>14</v>
      </c>
      <c r="AO1186">
        <v>140</v>
      </c>
      <c r="AP1186">
        <v>3279</v>
      </c>
      <c r="AQ1186" t="s">
        <v>3116</v>
      </c>
    </row>
    <row r="1187" spans="5:43" x14ac:dyDescent="0.25">
      <c r="E1187" s="6" t="s">
        <v>1141</v>
      </c>
      <c r="F1187" s="6">
        <v>960</v>
      </c>
      <c r="G1187" s="6">
        <v>960201</v>
      </c>
      <c r="H1187" s="7" t="s">
        <v>1166</v>
      </c>
      <c r="I1187" s="6" t="s">
        <v>1141</v>
      </c>
      <c r="O1187" s="6">
        <v>38</v>
      </c>
      <c r="P1187" s="13" t="str">
        <f t="shared" si="18"/>
        <v>JUJUY</v>
      </c>
      <c r="Q1187" s="6">
        <v>941</v>
      </c>
      <c r="R1187" s="13" t="s">
        <v>6413</v>
      </c>
      <c r="Y1187" t="str">
        <f>Tabla4[[#This Row],[Muni_Desc]]&amp;Tabla4[[#This Row],[Columna1]]</f>
        <v>LA LUCILASANTA FE</v>
      </c>
      <c r="Z1187">
        <v>1584</v>
      </c>
      <c r="AA1187" t="s">
        <v>7052</v>
      </c>
      <c r="AB1187">
        <v>13</v>
      </c>
      <c r="AC1187" t="s">
        <v>1231</v>
      </c>
      <c r="AD1187">
        <v>82</v>
      </c>
      <c r="AE1187" t="s">
        <v>1201</v>
      </c>
      <c r="AN1187">
        <v>82</v>
      </c>
      <c r="AO1187">
        <v>49</v>
      </c>
      <c r="AP1187">
        <v>8547</v>
      </c>
      <c r="AQ1187" t="s">
        <v>4773</v>
      </c>
    </row>
    <row r="1188" spans="5:43" x14ac:dyDescent="0.25">
      <c r="E1188" s="6" t="s">
        <v>1141</v>
      </c>
      <c r="F1188" s="6">
        <v>960</v>
      </c>
      <c r="G1188" s="6">
        <v>960202</v>
      </c>
      <c r="H1188" s="7" t="s">
        <v>1167</v>
      </c>
      <c r="I1188" s="6" t="s">
        <v>1141</v>
      </c>
      <c r="O1188" s="6">
        <v>38</v>
      </c>
      <c r="P1188" s="13" t="str">
        <f t="shared" si="18"/>
        <v>JUJUY</v>
      </c>
      <c r="Q1188" s="6">
        <v>942</v>
      </c>
      <c r="R1188" s="13" t="s">
        <v>6414</v>
      </c>
      <c r="Y1188" t="str">
        <f>Tabla4[[#This Row],[Muni_Desc]]&amp;Tabla4[[#This Row],[Columna1]]</f>
        <v>LA PELADASANTA FE</v>
      </c>
      <c r="Z1188">
        <v>1585</v>
      </c>
      <c r="AA1188" t="s">
        <v>7053</v>
      </c>
      <c r="AB1188">
        <v>13</v>
      </c>
      <c r="AC1188" t="s">
        <v>1231</v>
      </c>
      <c r="AD1188">
        <v>82</v>
      </c>
      <c r="AE1188" t="s">
        <v>1201</v>
      </c>
      <c r="AN1188">
        <v>86</v>
      </c>
      <c r="AO1188">
        <v>91</v>
      </c>
      <c r="AP1188">
        <v>10457</v>
      </c>
      <c r="AQ1188" t="s">
        <v>5113</v>
      </c>
    </row>
    <row r="1189" spans="5:43" x14ac:dyDescent="0.25">
      <c r="E1189" s="6" t="s">
        <v>1141</v>
      </c>
      <c r="F1189" s="6">
        <v>960</v>
      </c>
      <c r="G1189" s="6">
        <v>960300</v>
      </c>
      <c r="H1189" s="7" t="s">
        <v>1168</v>
      </c>
      <c r="I1189" s="6" t="s">
        <v>1141</v>
      </c>
      <c r="O1189" s="6">
        <v>38</v>
      </c>
      <c r="P1189" s="13" t="str">
        <f t="shared" si="18"/>
        <v>JUJUY</v>
      </c>
      <c r="Q1189" s="6">
        <v>943</v>
      </c>
      <c r="R1189" s="13" t="s">
        <v>6415</v>
      </c>
      <c r="Y1189" t="str">
        <f>Tabla4[[#This Row],[Muni_Desc]]&amp;Tabla4[[#This Row],[Columna1]]</f>
        <v>LA PENCA Y CARAGUATASANTA FE</v>
      </c>
      <c r="Z1189">
        <v>1586</v>
      </c>
      <c r="AA1189" t="s">
        <v>7054</v>
      </c>
      <c r="AB1189">
        <v>13</v>
      </c>
      <c r="AC1189" t="s">
        <v>1231</v>
      </c>
      <c r="AD1189">
        <v>82</v>
      </c>
      <c r="AE1189" t="s">
        <v>1201</v>
      </c>
      <c r="AN1189">
        <v>10</v>
      </c>
      <c r="AO1189">
        <v>70</v>
      </c>
      <c r="AP1189">
        <v>2612</v>
      </c>
      <c r="AQ1189" t="s">
        <v>2648</v>
      </c>
    </row>
    <row r="1190" spans="5:43" ht="22.5" x14ac:dyDescent="0.25">
      <c r="E1190" s="6" t="s">
        <v>1141</v>
      </c>
      <c r="F1190" s="6">
        <v>960</v>
      </c>
      <c r="G1190" s="6">
        <v>960910</v>
      </c>
      <c r="H1190" s="7" t="s">
        <v>1169</v>
      </c>
      <c r="I1190" s="6" t="s">
        <v>1141</v>
      </c>
      <c r="O1190" s="6">
        <v>38</v>
      </c>
      <c r="P1190" s="13" t="str">
        <f t="shared" si="18"/>
        <v>JUJUY</v>
      </c>
      <c r="Q1190" s="6">
        <v>944</v>
      </c>
      <c r="R1190" s="13" t="s">
        <v>6416</v>
      </c>
      <c r="Y1190" t="str">
        <f>Tabla4[[#This Row],[Muni_Desc]]&amp;Tabla4[[#This Row],[Columna1]]</f>
        <v>LA RUBIASANTA FE</v>
      </c>
      <c r="Z1190">
        <v>1587</v>
      </c>
      <c r="AA1190" t="s">
        <v>7055</v>
      </c>
      <c r="AB1190">
        <v>13</v>
      </c>
      <c r="AC1190" t="s">
        <v>1231</v>
      </c>
      <c r="AD1190">
        <v>82</v>
      </c>
      <c r="AE1190" t="s">
        <v>1201</v>
      </c>
      <c r="AN1190">
        <v>10</v>
      </c>
      <c r="AO1190">
        <v>42</v>
      </c>
      <c r="AP1190">
        <v>2575</v>
      </c>
      <c r="AQ1190" t="s">
        <v>2625</v>
      </c>
    </row>
    <row r="1191" spans="5:43" ht="45" x14ac:dyDescent="0.25">
      <c r="E1191" s="6" t="s">
        <v>1141</v>
      </c>
      <c r="F1191" s="6">
        <v>960</v>
      </c>
      <c r="G1191" s="6">
        <v>960990</v>
      </c>
      <c r="H1191" s="7" t="s">
        <v>1170</v>
      </c>
      <c r="I1191" s="6" t="s">
        <v>1141</v>
      </c>
      <c r="O1191" s="6">
        <v>38</v>
      </c>
      <c r="P1191" s="13" t="str">
        <f t="shared" si="18"/>
        <v>JUJUY</v>
      </c>
      <c r="Q1191" s="6">
        <v>945</v>
      </c>
      <c r="R1191" s="13" t="s">
        <v>6417</v>
      </c>
      <c r="Y1191" t="str">
        <f>Tabla4[[#This Row],[Muni_Desc]]&amp;Tabla4[[#This Row],[Columna1]]</f>
        <v>LA SARITASANTA FE</v>
      </c>
      <c r="Z1191">
        <v>1588</v>
      </c>
      <c r="AA1191" t="s">
        <v>7056</v>
      </c>
      <c r="AB1191">
        <v>13</v>
      </c>
      <c r="AC1191" t="s">
        <v>1231</v>
      </c>
      <c r="AD1191">
        <v>82</v>
      </c>
      <c r="AE1191" t="s">
        <v>1201</v>
      </c>
      <c r="AN1191">
        <v>10</v>
      </c>
      <c r="AO1191">
        <v>70</v>
      </c>
      <c r="AP1191">
        <v>2613</v>
      </c>
      <c r="AQ1191" t="s">
        <v>2625</v>
      </c>
    </row>
    <row r="1192" spans="5:43" x14ac:dyDescent="0.25">
      <c r="E1192" s="4" t="s">
        <v>1171</v>
      </c>
      <c r="F1192" s="4" t="s">
        <v>1171</v>
      </c>
      <c r="G1192" s="4" t="s">
        <v>1171</v>
      </c>
      <c r="H1192" s="5" t="s">
        <v>1172</v>
      </c>
      <c r="I1192" s="4" t="s">
        <v>1171</v>
      </c>
      <c r="O1192" s="6">
        <v>38</v>
      </c>
      <c r="P1192" s="13" t="str">
        <f t="shared" si="18"/>
        <v>JUJUY</v>
      </c>
      <c r="Q1192" s="6">
        <v>946</v>
      </c>
      <c r="R1192" s="13" t="s">
        <v>6418</v>
      </c>
      <c r="Y1192" t="str">
        <f>Tabla4[[#This Row],[Muni_Desc]]&amp;Tabla4[[#This Row],[Columna1]]</f>
        <v>LAGUNA PAIVASANTA FE</v>
      </c>
      <c r="Z1192">
        <v>1591</v>
      </c>
      <c r="AA1192" t="s">
        <v>7059</v>
      </c>
      <c r="AB1192">
        <v>13</v>
      </c>
      <c r="AC1192" t="s">
        <v>1231</v>
      </c>
      <c r="AD1192">
        <v>82</v>
      </c>
      <c r="AE1192" t="s">
        <v>1201</v>
      </c>
      <c r="AN1192">
        <v>10</v>
      </c>
      <c r="AO1192">
        <v>112</v>
      </c>
      <c r="AP1192">
        <v>2717</v>
      </c>
      <c r="AQ1192" t="s">
        <v>2625</v>
      </c>
    </row>
    <row r="1193" spans="5:43" x14ac:dyDescent="0.25">
      <c r="E1193" s="6" t="s">
        <v>1171</v>
      </c>
      <c r="F1193" s="6">
        <v>970</v>
      </c>
      <c r="G1193" s="6">
        <v>970</v>
      </c>
      <c r="H1193" s="7" t="s">
        <v>1172</v>
      </c>
      <c r="I1193" s="6" t="s">
        <v>1171</v>
      </c>
      <c r="O1193" s="6">
        <v>38</v>
      </c>
      <c r="P1193" s="13" t="str">
        <f t="shared" si="18"/>
        <v>JUJUY</v>
      </c>
      <c r="Q1193" s="6">
        <v>947</v>
      </c>
      <c r="R1193" s="13" t="s">
        <v>6419</v>
      </c>
      <c r="Y1193" t="str">
        <f>Tabla4[[#This Row],[Muni_Desc]]&amp;Tabla4[[#This Row],[Columna1]]</f>
        <v>LANTERISANTA FE</v>
      </c>
      <c r="Z1193">
        <v>1593</v>
      </c>
      <c r="AA1193" t="s">
        <v>7061</v>
      </c>
      <c r="AB1193">
        <v>13</v>
      </c>
      <c r="AC1193" t="s">
        <v>1231</v>
      </c>
      <c r="AD1193">
        <v>82</v>
      </c>
      <c r="AE1193" t="s">
        <v>1201</v>
      </c>
      <c r="AN1193">
        <v>66</v>
      </c>
      <c r="AO1193">
        <v>14</v>
      </c>
      <c r="AP1193">
        <v>7234</v>
      </c>
      <c r="AQ1193" t="s">
        <v>4374</v>
      </c>
    </row>
    <row r="1194" spans="5:43" x14ac:dyDescent="0.25">
      <c r="E1194" s="6" t="s">
        <v>1171</v>
      </c>
      <c r="F1194" s="6">
        <v>970</v>
      </c>
      <c r="G1194" s="6">
        <v>970000</v>
      </c>
      <c r="H1194" s="7" t="s">
        <v>1172</v>
      </c>
      <c r="I1194" s="6" t="s">
        <v>1171</v>
      </c>
      <c r="O1194" s="6">
        <v>38</v>
      </c>
      <c r="P1194" s="13" t="str">
        <f t="shared" si="18"/>
        <v>JUJUY</v>
      </c>
      <c r="Q1194" s="6">
        <v>948</v>
      </c>
      <c r="R1194" s="13" t="s">
        <v>6420</v>
      </c>
      <c r="Y1194" t="str">
        <f>Tabla4[[#This Row],[Muni_Desc]]&amp;Tabla4[[#This Row],[Columna1]]</f>
        <v>LARRECHEASANTA FE</v>
      </c>
      <c r="Z1194">
        <v>1594</v>
      </c>
      <c r="AA1194" t="s">
        <v>7062</v>
      </c>
      <c r="AB1194">
        <v>13</v>
      </c>
      <c r="AC1194" t="s">
        <v>1231</v>
      </c>
      <c r="AD1194">
        <v>82</v>
      </c>
      <c r="AE1194" t="s">
        <v>1201</v>
      </c>
      <c r="AN1194">
        <v>66</v>
      </c>
      <c r="AO1194">
        <v>168</v>
      </c>
      <c r="AP1194">
        <v>7453</v>
      </c>
      <c r="AQ1194" t="s">
        <v>4374</v>
      </c>
    </row>
    <row r="1195" spans="5:43" x14ac:dyDescent="0.25">
      <c r="E1195" s="4" t="s">
        <v>1173</v>
      </c>
      <c r="F1195" s="4" t="s">
        <v>1173</v>
      </c>
      <c r="G1195" s="4" t="s">
        <v>1173</v>
      </c>
      <c r="H1195" s="5" t="s">
        <v>1174</v>
      </c>
      <c r="I1195" s="4" t="s">
        <v>1173</v>
      </c>
      <c r="O1195" s="6">
        <v>38</v>
      </c>
      <c r="P1195" s="13" t="str">
        <f t="shared" si="18"/>
        <v>JUJUY</v>
      </c>
      <c r="Q1195" s="6">
        <v>949</v>
      </c>
      <c r="R1195" s="13" t="s">
        <v>6421</v>
      </c>
      <c r="Y1195" t="str">
        <f>Tabla4[[#This Row],[Muni_Desc]]&amp;Tabla4[[#This Row],[Columna1]]</f>
        <v>LAS AVISPASSANTA FE</v>
      </c>
      <c r="Z1195">
        <v>1595</v>
      </c>
      <c r="AA1195" t="s">
        <v>7063</v>
      </c>
      <c r="AB1195">
        <v>13</v>
      </c>
      <c r="AC1195" t="s">
        <v>1231</v>
      </c>
      <c r="AD1195">
        <v>82</v>
      </c>
      <c r="AE1195" t="s">
        <v>1201</v>
      </c>
      <c r="AN1195">
        <v>86</v>
      </c>
      <c r="AO1195">
        <v>91</v>
      </c>
      <c r="AP1195">
        <v>9245</v>
      </c>
      <c r="AQ1195" t="s">
        <v>5107</v>
      </c>
    </row>
    <row r="1196" spans="5:43" x14ac:dyDescent="0.25">
      <c r="E1196" s="6" t="s">
        <v>1173</v>
      </c>
      <c r="F1196" s="6">
        <v>990</v>
      </c>
      <c r="G1196" s="6">
        <v>990</v>
      </c>
      <c r="H1196" s="7" t="s">
        <v>1174</v>
      </c>
      <c r="I1196" s="6" t="s">
        <v>1173</v>
      </c>
      <c r="O1196" s="6">
        <v>38</v>
      </c>
      <c r="P1196" s="13" t="str">
        <f t="shared" si="18"/>
        <v>JUJUY</v>
      </c>
      <c r="Q1196" s="6">
        <v>950</v>
      </c>
      <c r="R1196" s="13" t="s">
        <v>5940</v>
      </c>
      <c r="Y1196" t="str">
        <f>Tabla4[[#This Row],[Muni_Desc]]&amp;Tabla4[[#This Row],[Columna1]]</f>
        <v>LAS BANDURRIASSANTA FE</v>
      </c>
      <c r="Z1196">
        <v>1596</v>
      </c>
      <c r="AA1196" t="s">
        <v>7064</v>
      </c>
      <c r="AB1196">
        <v>13</v>
      </c>
      <c r="AC1196" t="s">
        <v>1231</v>
      </c>
      <c r="AD1196">
        <v>82</v>
      </c>
      <c r="AE1196" t="s">
        <v>1201</v>
      </c>
      <c r="AN1196">
        <v>10</v>
      </c>
      <c r="AO1196">
        <v>7</v>
      </c>
      <c r="AP1196">
        <v>2506</v>
      </c>
      <c r="AQ1196" t="s">
        <v>2576</v>
      </c>
    </row>
    <row r="1197" spans="5:43" x14ac:dyDescent="0.25">
      <c r="E1197" s="6" t="s">
        <v>1173</v>
      </c>
      <c r="F1197" s="6">
        <v>990</v>
      </c>
      <c r="G1197" s="6">
        <v>990000</v>
      </c>
      <c r="H1197" s="7" t="s">
        <v>1174</v>
      </c>
      <c r="I1197" s="6" t="s">
        <v>1173</v>
      </c>
      <c r="O1197" s="6">
        <v>38</v>
      </c>
      <c r="P1197" s="13" t="str">
        <f t="shared" si="18"/>
        <v>JUJUY</v>
      </c>
      <c r="Q1197" s="6">
        <v>951</v>
      </c>
      <c r="R1197" s="13" t="s">
        <v>5767</v>
      </c>
      <c r="Y1197" t="str">
        <f>Tabla4[[#This Row],[Muni_Desc]]&amp;Tabla4[[#This Row],[Columna1]]</f>
        <v>LAS GARZASSANTA FE</v>
      </c>
      <c r="Z1197">
        <v>1597</v>
      </c>
      <c r="AA1197" t="s">
        <v>7065</v>
      </c>
      <c r="AB1197">
        <v>13</v>
      </c>
      <c r="AC1197" t="s">
        <v>1231</v>
      </c>
      <c r="AD1197">
        <v>82</v>
      </c>
      <c r="AE1197" t="s">
        <v>1201</v>
      </c>
      <c r="AN1197">
        <v>62</v>
      </c>
      <c r="AO1197">
        <v>21</v>
      </c>
      <c r="AP1197">
        <v>6930</v>
      </c>
      <c r="AQ1197" t="s">
        <v>2576</v>
      </c>
    </row>
    <row r="1198" spans="5:43" x14ac:dyDescent="0.25">
      <c r="O1198" s="6">
        <v>38</v>
      </c>
      <c r="P1198" s="13" t="str">
        <f t="shared" si="18"/>
        <v>JUJUY</v>
      </c>
      <c r="Q1198" s="6">
        <v>952</v>
      </c>
      <c r="R1198" s="13" t="s">
        <v>6422</v>
      </c>
      <c r="Y1198" t="str">
        <f>Tabla4[[#This Row],[Muni_Desc]]&amp;Tabla4[[#This Row],[Columna1]]</f>
        <v>LAS PALMERASSANTA FE</v>
      </c>
      <c r="Z1198">
        <v>1598</v>
      </c>
      <c r="AA1198" t="s">
        <v>7066</v>
      </c>
      <c r="AB1198">
        <v>13</v>
      </c>
      <c r="AC1198" t="s">
        <v>1231</v>
      </c>
      <c r="AD1198">
        <v>82</v>
      </c>
      <c r="AE1198" t="s">
        <v>1201</v>
      </c>
      <c r="AN1198">
        <v>50</v>
      </c>
      <c r="AO1198">
        <v>49</v>
      </c>
      <c r="AP1198">
        <v>5869</v>
      </c>
      <c r="AQ1198" t="s">
        <v>3986</v>
      </c>
    </row>
    <row r="1199" spans="5:43" x14ac:dyDescent="0.25">
      <c r="G1199" s="486" t="s">
        <v>9194</v>
      </c>
      <c r="H1199" s="487"/>
      <c r="O1199" s="6">
        <v>38</v>
      </c>
      <c r="P1199" s="13" t="str">
        <f t="shared" si="18"/>
        <v>JUJUY</v>
      </c>
      <c r="Q1199" s="6">
        <v>953</v>
      </c>
      <c r="R1199" s="13" t="s">
        <v>6423</v>
      </c>
      <c r="Y1199" t="str">
        <f>Tabla4[[#This Row],[Muni_Desc]]&amp;Tabla4[[#This Row],[Columna1]]</f>
        <v>LAS PETACASSANTA FE</v>
      </c>
      <c r="Z1199">
        <v>1600</v>
      </c>
      <c r="AA1199" t="s">
        <v>7068</v>
      </c>
      <c r="AB1199">
        <v>13</v>
      </c>
      <c r="AC1199" t="s">
        <v>1231</v>
      </c>
      <c r="AD1199">
        <v>82</v>
      </c>
      <c r="AE1199" t="s">
        <v>1201</v>
      </c>
      <c r="AN1199">
        <v>66</v>
      </c>
      <c r="AO1199">
        <v>56</v>
      </c>
      <c r="AP1199">
        <v>7281</v>
      </c>
      <c r="AQ1199" t="s">
        <v>4393</v>
      </c>
    </row>
    <row r="1200" spans="5:43" ht="34.5" x14ac:dyDescent="0.25">
      <c r="G1200" s="11" t="s">
        <v>7711</v>
      </c>
      <c r="H1200" s="12" t="s">
        <v>7712</v>
      </c>
      <c r="O1200" s="6">
        <v>38</v>
      </c>
      <c r="P1200" s="13" t="str">
        <f t="shared" si="18"/>
        <v>JUJUY</v>
      </c>
      <c r="Q1200" s="6">
        <v>954</v>
      </c>
      <c r="R1200" s="13" t="s">
        <v>5944</v>
      </c>
      <c r="Y1200" t="str">
        <f>Tabla4[[#This Row],[Muni_Desc]]&amp;Tabla4[[#This Row],[Columna1]]</f>
        <v>LAS TOSCASSANTA FE</v>
      </c>
      <c r="Z1200">
        <v>1602</v>
      </c>
      <c r="AA1200" t="s">
        <v>6270</v>
      </c>
      <c r="AB1200">
        <v>13</v>
      </c>
      <c r="AC1200" t="s">
        <v>1231</v>
      </c>
      <c r="AD1200">
        <v>82</v>
      </c>
      <c r="AE1200" t="s">
        <v>1201</v>
      </c>
      <c r="AN1200">
        <v>90</v>
      </c>
      <c r="AO1200">
        <v>28</v>
      </c>
      <c r="AP1200">
        <v>9619</v>
      </c>
      <c r="AQ1200" t="s">
        <v>5205</v>
      </c>
    </row>
    <row r="1201" spans="7:43" x14ac:dyDescent="0.25">
      <c r="G1201" s="6">
        <v>1</v>
      </c>
      <c r="H1201" s="13" t="s">
        <v>7715</v>
      </c>
      <c r="O1201" s="6">
        <v>38</v>
      </c>
      <c r="P1201" s="13" t="str">
        <f t="shared" si="18"/>
        <v>JUJUY</v>
      </c>
      <c r="Q1201" s="6">
        <v>955</v>
      </c>
      <c r="R1201" s="13" t="s">
        <v>5780</v>
      </c>
      <c r="Y1201" t="str">
        <f>Tabla4[[#This Row],[Muni_Desc]]&amp;Tabla4[[#This Row],[Columna1]]</f>
        <v>LAS TUNASSANTA FE</v>
      </c>
      <c r="Z1201">
        <v>1603</v>
      </c>
      <c r="AA1201" t="s">
        <v>7070</v>
      </c>
      <c r="AB1201">
        <v>13</v>
      </c>
      <c r="AC1201" t="s">
        <v>1231</v>
      </c>
      <c r="AD1201">
        <v>82</v>
      </c>
      <c r="AE1201" t="s">
        <v>1201</v>
      </c>
      <c r="AN1201">
        <v>86</v>
      </c>
      <c r="AO1201">
        <v>119</v>
      </c>
      <c r="AP1201">
        <v>9291</v>
      </c>
      <c r="AQ1201" t="s">
        <v>5131</v>
      </c>
    </row>
    <row r="1202" spans="7:43" x14ac:dyDescent="0.25">
      <c r="G1202" s="6">
        <v>2</v>
      </c>
      <c r="H1202" s="13" t="s">
        <v>7792</v>
      </c>
      <c r="O1202" s="6">
        <v>38</v>
      </c>
      <c r="P1202" s="13" t="str">
        <f t="shared" si="18"/>
        <v>JUJUY</v>
      </c>
      <c r="Q1202" s="6">
        <v>956</v>
      </c>
      <c r="R1202" s="13" t="s">
        <v>6424</v>
      </c>
      <c r="Y1202" t="str">
        <f>Tabla4[[#This Row],[Muni_Desc]]&amp;Tabla4[[#This Row],[Columna1]]</f>
        <v>LEHMANNSANTA FE</v>
      </c>
      <c r="Z1202">
        <v>1605</v>
      </c>
      <c r="AA1202" t="s">
        <v>7072</v>
      </c>
      <c r="AB1202">
        <v>13</v>
      </c>
      <c r="AC1202" t="s">
        <v>1231</v>
      </c>
      <c r="AD1202">
        <v>82</v>
      </c>
      <c r="AE1202" t="s">
        <v>1201</v>
      </c>
      <c r="AN1202">
        <v>14</v>
      </c>
      <c r="AO1202">
        <v>28</v>
      </c>
      <c r="AP1202">
        <v>2906</v>
      </c>
      <c r="AQ1202" t="s">
        <v>2826</v>
      </c>
    </row>
    <row r="1203" spans="7:43" x14ac:dyDescent="0.25">
      <c r="G1203" s="6">
        <v>2</v>
      </c>
      <c r="H1203" s="13" t="s">
        <v>8001</v>
      </c>
      <c r="O1203" s="6">
        <v>38</v>
      </c>
      <c r="P1203" s="13" t="str">
        <f t="shared" si="18"/>
        <v>JUJUY</v>
      </c>
      <c r="Q1203" s="6">
        <v>957</v>
      </c>
      <c r="R1203" s="13" t="s">
        <v>6425</v>
      </c>
      <c r="Y1203" t="str">
        <f>Tabla4[[#This Row],[Muni_Desc]]&amp;Tabla4[[#This Row],[Columna1]]</f>
        <v>LLAMBI CAMPBELLSANTA FE</v>
      </c>
      <c r="Z1203">
        <v>1606</v>
      </c>
      <c r="AA1203" t="s">
        <v>7073</v>
      </c>
      <c r="AB1203">
        <v>13</v>
      </c>
      <c r="AC1203" t="s">
        <v>1231</v>
      </c>
      <c r="AD1203">
        <v>82</v>
      </c>
      <c r="AE1203" t="s">
        <v>1201</v>
      </c>
      <c r="AN1203">
        <v>30</v>
      </c>
      <c r="AO1203">
        <v>7</v>
      </c>
      <c r="AP1203">
        <v>4511</v>
      </c>
      <c r="AQ1203" t="s">
        <v>3478</v>
      </c>
    </row>
    <row r="1204" spans="7:43" x14ac:dyDescent="0.25">
      <c r="G1204" s="6">
        <v>3</v>
      </c>
      <c r="H1204" s="13" t="s">
        <v>8009</v>
      </c>
      <c r="O1204" s="6">
        <v>38</v>
      </c>
      <c r="P1204" s="13" t="str">
        <f t="shared" si="18"/>
        <v>JUJUY</v>
      </c>
      <c r="Q1204" s="6">
        <v>958</v>
      </c>
      <c r="R1204" s="13" t="s">
        <v>6426</v>
      </c>
      <c r="Y1204" t="str">
        <f>Tabla4[[#This Row],[Muni_Desc]]&amp;Tabla4[[#This Row],[Columna1]]</f>
        <v>LOGROÑOSANTA FE</v>
      </c>
      <c r="Z1204">
        <v>1607</v>
      </c>
      <c r="AA1204" t="s">
        <v>7074</v>
      </c>
      <c r="AB1204">
        <v>13</v>
      </c>
      <c r="AC1204" t="s">
        <v>1231</v>
      </c>
      <c r="AD1204">
        <v>82</v>
      </c>
      <c r="AE1204" t="s">
        <v>1201</v>
      </c>
      <c r="AN1204">
        <v>86</v>
      </c>
      <c r="AO1204">
        <v>63</v>
      </c>
      <c r="AP1204">
        <v>9185</v>
      </c>
      <c r="AQ1204" t="s">
        <v>5078</v>
      </c>
    </row>
    <row r="1205" spans="7:43" x14ac:dyDescent="0.25">
      <c r="G1205" s="6">
        <v>4</v>
      </c>
      <c r="H1205" s="13" t="s">
        <v>8042</v>
      </c>
      <c r="O1205" s="6">
        <v>38</v>
      </c>
      <c r="P1205" s="13" t="str">
        <f t="shared" si="18"/>
        <v>JUJUY</v>
      </c>
      <c r="Q1205" s="6">
        <v>959</v>
      </c>
      <c r="R1205" s="13" t="s">
        <v>6427</v>
      </c>
      <c r="Y1205" t="str">
        <f>Tabla4[[#This Row],[Muni_Desc]]&amp;Tabla4[[#This Row],[Columna1]]</f>
        <v>LOMA ALTASANTA FE</v>
      </c>
      <c r="Z1205">
        <v>1608</v>
      </c>
      <c r="AA1205" t="s">
        <v>7075</v>
      </c>
      <c r="AB1205">
        <v>13</v>
      </c>
      <c r="AC1205" t="s">
        <v>1231</v>
      </c>
      <c r="AD1205">
        <v>82</v>
      </c>
      <c r="AE1205" t="s">
        <v>1201</v>
      </c>
      <c r="AN1205">
        <v>10</v>
      </c>
      <c r="AO1205">
        <v>105</v>
      </c>
      <c r="AP1205">
        <v>2697</v>
      </c>
      <c r="AQ1205" t="s">
        <v>2712</v>
      </c>
    </row>
    <row r="1206" spans="7:43" x14ac:dyDescent="0.25">
      <c r="G1206" s="6">
        <v>5</v>
      </c>
      <c r="H1206" s="13" t="s">
        <v>8058</v>
      </c>
      <c r="O1206" s="6">
        <v>38</v>
      </c>
      <c r="P1206" s="13" t="str">
        <f t="shared" si="18"/>
        <v>JUJUY</v>
      </c>
      <c r="Q1206" s="6">
        <v>960</v>
      </c>
      <c r="R1206" s="13" t="s">
        <v>6428</v>
      </c>
      <c r="Y1206" t="str">
        <f>Tabla4[[#This Row],[Muni_Desc]]&amp;Tabla4[[#This Row],[Columna1]]</f>
        <v>LOPEZSANTA FE</v>
      </c>
      <c r="Z1206">
        <v>1609</v>
      </c>
      <c r="AA1206" t="s">
        <v>7076</v>
      </c>
      <c r="AB1206">
        <v>13</v>
      </c>
      <c r="AC1206" t="s">
        <v>1231</v>
      </c>
      <c r="AD1206">
        <v>82</v>
      </c>
      <c r="AE1206" t="s">
        <v>1201</v>
      </c>
      <c r="AN1206">
        <v>62</v>
      </c>
      <c r="AO1206">
        <v>84</v>
      </c>
      <c r="AP1206">
        <v>7053</v>
      </c>
      <c r="AQ1206" t="s">
        <v>4347</v>
      </c>
    </row>
    <row r="1207" spans="7:43" x14ac:dyDescent="0.25">
      <c r="G1207" s="6">
        <v>6</v>
      </c>
      <c r="H1207" s="13" t="s">
        <v>8063</v>
      </c>
      <c r="O1207" s="6">
        <v>38</v>
      </c>
      <c r="P1207" s="13" t="str">
        <f t="shared" si="18"/>
        <v>JUJUY</v>
      </c>
      <c r="Q1207" s="6">
        <v>961</v>
      </c>
      <c r="R1207" s="13" t="s">
        <v>6429</v>
      </c>
      <c r="Y1207" t="str">
        <f>Tabla4[[#This Row],[Muni_Desc]]&amp;Tabla4[[#This Row],[Columna1]]</f>
        <v>LOS AMORESSANTA FE</v>
      </c>
      <c r="Z1207">
        <v>1610</v>
      </c>
      <c r="AA1207" t="s">
        <v>7077</v>
      </c>
      <c r="AB1207">
        <v>13</v>
      </c>
      <c r="AC1207" t="s">
        <v>1231</v>
      </c>
      <c r="AD1207">
        <v>82</v>
      </c>
      <c r="AE1207" t="s">
        <v>1201</v>
      </c>
      <c r="AN1207">
        <v>10</v>
      </c>
      <c r="AO1207">
        <v>91</v>
      </c>
      <c r="AP1207">
        <v>2663</v>
      </c>
      <c r="AQ1207" t="s">
        <v>2683</v>
      </c>
    </row>
    <row r="1208" spans="7:43" x14ac:dyDescent="0.25">
      <c r="G1208" s="6">
        <v>7</v>
      </c>
      <c r="H1208" s="13" t="s">
        <v>8084</v>
      </c>
      <c r="O1208" s="6">
        <v>38</v>
      </c>
      <c r="P1208" s="13" t="str">
        <f t="shared" si="18"/>
        <v>JUJUY</v>
      </c>
      <c r="Q1208" s="6">
        <v>962</v>
      </c>
      <c r="R1208" s="13" t="s">
        <v>6430</v>
      </c>
      <c r="Y1208" t="str">
        <f>Tabla4[[#This Row],[Muni_Desc]]&amp;Tabla4[[#This Row],[Columna1]]</f>
        <v>LOS CARDOSSANTA FE</v>
      </c>
      <c r="Z1208">
        <v>1611</v>
      </c>
      <c r="AA1208" t="s">
        <v>7078</v>
      </c>
      <c r="AB1208">
        <v>13</v>
      </c>
      <c r="AC1208" t="s">
        <v>1231</v>
      </c>
      <c r="AD1208">
        <v>82</v>
      </c>
      <c r="AE1208" t="s">
        <v>1201</v>
      </c>
      <c r="AN1208">
        <v>78</v>
      </c>
      <c r="AO1208">
        <v>28</v>
      </c>
      <c r="AP1208">
        <v>8233</v>
      </c>
      <c r="AQ1208" t="s">
        <v>4649</v>
      </c>
    </row>
    <row r="1209" spans="7:43" x14ac:dyDescent="0.25">
      <c r="G1209" s="6">
        <v>8</v>
      </c>
      <c r="H1209" s="13" t="s">
        <v>8142</v>
      </c>
      <c r="O1209" s="6">
        <v>38</v>
      </c>
      <c r="P1209" s="13" t="str">
        <f t="shared" si="18"/>
        <v>JUJUY</v>
      </c>
      <c r="Q1209" s="6">
        <v>963</v>
      </c>
      <c r="R1209" s="13" t="s">
        <v>6431</v>
      </c>
      <c r="Y1209" t="str">
        <f>Tabla4[[#This Row],[Muni_Desc]]&amp;Tabla4[[#This Row],[Columna1]]</f>
        <v>LOS LAURELESSANTA FE</v>
      </c>
      <c r="Z1209">
        <v>1612</v>
      </c>
      <c r="AA1209" t="s">
        <v>7079</v>
      </c>
      <c r="AB1209">
        <v>13</v>
      </c>
      <c r="AC1209" t="s">
        <v>1231</v>
      </c>
      <c r="AD1209">
        <v>82</v>
      </c>
      <c r="AE1209" t="s">
        <v>1201</v>
      </c>
      <c r="AN1209">
        <v>50</v>
      </c>
      <c r="AO1209">
        <v>63</v>
      </c>
      <c r="AP1209">
        <v>5906</v>
      </c>
      <c r="AQ1209" t="s">
        <v>4011</v>
      </c>
    </row>
    <row r="1210" spans="7:43" x14ac:dyDescent="0.25">
      <c r="G1210" s="6">
        <v>9</v>
      </c>
      <c r="H1210" s="13" t="s">
        <v>8143</v>
      </c>
      <c r="O1210" s="6">
        <v>38</v>
      </c>
      <c r="P1210" s="13" t="str">
        <f t="shared" si="18"/>
        <v>JUJUY</v>
      </c>
      <c r="Q1210" s="6">
        <v>964</v>
      </c>
      <c r="R1210" s="13" t="s">
        <v>6432</v>
      </c>
      <c r="Y1210" t="str">
        <f>Tabla4[[#This Row],[Muni_Desc]]&amp;Tabla4[[#This Row],[Columna1]]</f>
        <v>LOS QUIRQUINCHOSSANTA FE</v>
      </c>
      <c r="Z1210">
        <v>1614</v>
      </c>
      <c r="AA1210" t="s">
        <v>7080</v>
      </c>
      <c r="AB1210">
        <v>13</v>
      </c>
      <c r="AC1210" t="s">
        <v>1231</v>
      </c>
      <c r="AD1210">
        <v>82</v>
      </c>
      <c r="AE1210" t="s">
        <v>1201</v>
      </c>
      <c r="AN1210">
        <v>38</v>
      </c>
      <c r="AO1210">
        <v>21</v>
      </c>
      <c r="AP1210">
        <v>5016</v>
      </c>
      <c r="AQ1210" t="s">
        <v>1504</v>
      </c>
    </row>
    <row r="1211" spans="7:43" x14ac:dyDescent="0.25">
      <c r="G1211" s="6">
        <v>10</v>
      </c>
      <c r="H1211" s="13" t="s">
        <v>8150</v>
      </c>
      <c r="O1211" s="6">
        <v>38</v>
      </c>
      <c r="P1211" s="13" t="str">
        <f t="shared" si="18"/>
        <v>JUJUY</v>
      </c>
      <c r="Q1211" s="6">
        <v>965</v>
      </c>
      <c r="R1211" s="13" t="s">
        <v>6433</v>
      </c>
      <c r="Y1211" t="str">
        <f>Tabla4[[#This Row],[Muni_Desc]]&amp;Tabla4[[#This Row],[Columna1]]</f>
        <v>LOS SALADILLOSSANTA FE</v>
      </c>
      <c r="Z1211">
        <v>1615</v>
      </c>
      <c r="AA1211" t="s">
        <v>7081</v>
      </c>
      <c r="AB1211">
        <v>13</v>
      </c>
      <c r="AC1211" t="s">
        <v>1231</v>
      </c>
      <c r="AD1211">
        <v>82</v>
      </c>
      <c r="AE1211" t="s">
        <v>1201</v>
      </c>
      <c r="AN1211">
        <v>66</v>
      </c>
      <c r="AO1211">
        <v>42</v>
      </c>
      <c r="AP1211">
        <v>7269</v>
      </c>
      <c r="AQ1211" t="s">
        <v>4390</v>
      </c>
    </row>
    <row r="1212" spans="7:43" x14ac:dyDescent="0.25">
      <c r="G1212" s="6">
        <v>11</v>
      </c>
      <c r="H1212" s="13" t="s">
        <v>8151</v>
      </c>
      <c r="O1212" s="6">
        <v>38</v>
      </c>
      <c r="P1212" s="13" t="str">
        <f t="shared" si="18"/>
        <v>JUJUY</v>
      </c>
      <c r="Q1212" s="6">
        <v>966</v>
      </c>
      <c r="R1212" s="13" t="s">
        <v>6434</v>
      </c>
      <c r="Y1212" t="str">
        <f>Tabla4[[#This Row],[Muni_Desc]]&amp;Tabla4[[#This Row],[Columna1]]</f>
        <v>MACIELSANTA FE</v>
      </c>
      <c r="Z1212">
        <v>1618</v>
      </c>
      <c r="AA1212" t="s">
        <v>7084</v>
      </c>
      <c r="AB1212">
        <v>13</v>
      </c>
      <c r="AC1212" t="s">
        <v>1231</v>
      </c>
      <c r="AD1212">
        <v>82</v>
      </c>
      <c r="AE1212" t="s">
        <v>1201</v>
      </c>
      <c r="AN1212">
        <v>50</v>
      </c>
      <c r="AO1212">
        <v>63</v>
      </c>
      <c r="AP1212">
        <v>5900</v>
      </c>
      <c r="AQ1212" t="s">
        <v>4008</v>
      </c>
    </row>
    <row r="1213" spans="7:43" x14ac:dyDescent="0.25">
      <c r="G1213" s="6">
        <v>12</v>
      </c>
      <c r="H1213" s="13" t="s">
        <v>8158</v>
      </c>
      <c r="O1213" s="6">
        <v>42</v>
      </c>
      <c r="P1213" s="13" t="str">
        <f t="shared" si="18"/>
        <v>LA.PAMPA</v>
      </c>
      <c r="Q1213" s="6">
        <v>967</v>
      </c>
      <c r="R1213" s="13" t="s">
        <v>5278</v>
      </c>
      <c r="Y1213" t="str">
        <f>Tabla4[[#This Row],[Muni_Desc]]&amp;Tabla4[[#This Row],[Columna1]]</f>
        <v>MALABRIGOSANTA FE</v>
      </c>
      <c r="Z1213">
        <v>1620</v>
      </c>
      <c r="AA1213" t="s">
        <v>7086</v>
      </c>
      <c r="AB1213">
        <v>13</v>
      </c>
      <c r="AC1213" t="s">
        <v>1231</v>
      </c>
      <c r="AD1213">
        <v>82</v>
      </c>
      <c r="AE1213" t="s">
        <v>1201</v>
      </c>
      <c r="AN1213">
        <v>6</v>
      </c>
      <c r="AO1213">
        <v>252</v>
      </c>
      <c r="AP1213">
        <v>992</v>
      </c>
      <c r="AQ1213" t="s">
        <v>1907</v>
      </c>
    </row>
    <row r="1214" spans="7:43" x14ac:dyDescent="0.25">
      <c r="G1214" s="6">
        <v>13</v>
      </c>
      <c r="H1214" s="13" t="s">
        <v>8178</v>
      </c>
      <c r="O1214" s="6">
        <v>42</v>
      </c>
      <c r="P1214" s="13" t="str">
        <f t="shared" si="18"/>
        <v>LA.PAMPA</v>
      </c>
      <c r="Q1214" s="6">
        <v>968</v>
      </c>
      <c r="R1214" s="13" t="s">
        <v>6435</v>
      </c>
      <c r="Y1214" t="str">
        <f>Tabla4[[#This Row],[Muni_Desc]]&amp;Tabla4[[#This Row],[Columna1]]</f>
        <v>MARCELINO ESCALADASANTA FE</v>
      </c>
      <c r="Z1214">
        <v>1621</v>
      </c>
      <c r="AA1214" t="s">
        <v>7087</v>
      </c>
      <c r="AB1214">
        <v>13</v>
      </c>
      <c r="AC1214" t="s">
        <v>1231</v>
      </c>
      <c r="AD1214">
        <v>82</v>
      </c>
      <c r="AE1214" t="s">
        <v>1201</v>
      </c>
      <c r="AN1214">
        <v>10</v>
      </c>
      <c r="AO1214">
        <v>91</v>
      </c>
      <c r="AP1214">
        <v>2669</v>
      </c>
      <c r="AQ1214" t="s">
        <v>2689</v>
      </c>
    </row>
    <row r="1215" spans="7:43" x14ac:dyDescent="0.25">
      <c r="G1215" s="6">
        <v>14</v>
      </c>
      <c r="H1215" s="13" t="s">
        <v>8209</v>
      </c>
      <c r="O1215" s="6">
        <v>42</v>
      </c>
      <c r="P1215" s="13" t="str">
        <f t="shared" si="18"/>
        <v>LA.PAMPA</v>
      </c>
      <c r="Q1215" s="6">
        <v>969</v>
      </c>
      <c r="R1215" s="13" t="s">
        <v>6436</v>
      </c>
      <c r="Y1215" t="str">
        <f>Tabla4[[#This Row],[Muni_Desc]]&amp;Tabla4[[#This Row],[Columna1]]</f>
        <v>MARGARITASANTA FE</v>
      </c>
      <c r="Z1215">
        <v>1622</v>
      </c>
      <c r="AA1215" t="s">
        <v>7088</v>
      </c>
      <c r="AB1215">
        <v>13</v>
      </c>
      <c r="AC1215" t="s">
        <v>1231</v>
      </c>
      <c r="AD1215">
        <v>82</v>
      </c>
      <c r="AE1215" t="s">
        <v>1201</v>
      </c>
      <c r="AN1215">
        <v>14</v>
      </c>
      <c r="AO1215">
        <v>70</v>
      </c>
      <c r="AP1215">
        <v>3023</v>
      </c>
      <c r="AQ1215" t="s">
        <v>2909</v>
      </c>
    </row>
    <row r="1216" spans="7:43" x14ac:dyDescent="0.25">
      <c r="G1216" s="6">
        <v>15</v>
      </c>
      <c r="H1216" s="13" t="s">
        <v>8264</v>
      </c>
      <c r="O1216" s="6">
        <v>42</v>
      </c>
      <c r="P1216" s="13" t="str">
        <f t="shared" si="18"/>
        <v>LA.PAMPA</v>
      </c>
      <c r="Q1216" s="6">
        <v>970</v>
      </c>
      <c r="R1216" s="13" t="s">
        <v>6437</v>
      </c>
      <c r="Y1216" t="str">
        <f>Tabla4[[#This Row],[Muni_Desc]]&amp;Tabla4[[#This Row],[Columna1]]</f>
        <v>MARIA JUANASANTA FE</v>
      </c>
      <c r="Z1216">
        <v>1623</v>
      </c>
      <c r="AA1216" t="s">
        <v>7089</v>
      </c>
      <c r="AB1216">
        <v>13</v>
      </c>
      <c r="AC1216" t="s">
        <v>1231</v>
      </c>
      <c r="AD1216">
        <v>82</v>
      </c>
      <c r="AE1216" t="s">
        <v>1201</v>
      </c>
      <c r="AN1216">
        <v>50</v>
      </c>
      <c r="AO1216">
        <v>49</v>
      </c>
      <c r="AP1216">
        <v>5870</v>
      </c>
      <c r="AQ1216" t="s">
        <v>3987</v>
      </c>
    </row>
    <row r="1217" spans="7:43" x14ac:dyDescent="0.25">
      <c r="G1217" s="6">
        <v>16</v>
      </c>
      <c r="H1217" s="13" t="s">
        <v>8280</v>
      </c>
      <c r="O1217" s="6">
        <v>42</v>
      </c>
      <c r="P1217" s="13" t="str">
        <f t="shared" si="18"/>
        <v>LA.PAMPA</v>
      </c>
      <c r="Q1217" s="6">
        <v>971</v>
      </c>
      <c r="R1217" s="13" t="s">
        <v>6438</v>
      </c>
      <c r="Y1217" t="str">
        <f>Tabla4[[#This Row],[Muni_Desc]]&amp;Tabla4[[#This Row],[Columna1]]</f>
        <v>MARIA LUISASANTA FE</v>
      </c>
      <c r="Z1217">
        <v>1624</v>
      </c>
      <c r="AA1217" t="s">
        <v>7090</v>
      </c>
      <c r="AB1217">
        <v>13</v>
      </c>
      <c r="AC1217" t="s">
        <v>1231</v>
      </c>
      <c r="AD1217">
        <v>82</v>
      </c>
      <c r="AE1217" t="s">
        <v>1201</v>
      </c>
      <c r="AN1217">
        <v>78</v>
      </c>
      <c r="AO1217">
        <v>28</v>
      </c>
      <c r="AP1217">
        <v>8234</v>
      </c>
      <c r="AQ1217" t="s">
        <v>4650</v>
      </c>
    </row>
    <row r="1218" spans="7:43" x14ac:dyDescent="0.25">
      <c r="G1218" s="6">
        <v>17</v>
      </c>
      <c r="H1218" s="13" t="s">
        <v>8308</v>
      </c>
      <c r="O1218" s="6">
        <v>42</v>
      </c>
      <c r="P1218" s="13" t="str">
        <f t="shared" si="18"/>
        <v>LA.PAMPA</v>
      </c>
      <c r="Q1218" s="6">
        <v>972</v>
      </c>
      <c r="R1218" s="13" t="s">
        <v>6439</v>
      </c>
      <c r="Y1218" t="str">
        <f>Tabla4[[#This Row],[Muni_Desc]]&amp;Tabla4[[#This Row],[Columna1]]</f>
        <v>MARIA SUSANASANTA FE</v>
      </c>
      <c r="Z1218">
        <v>1625</v>
      </c>
      <c r="AA1218" t="s">
        <v>7091</v>
      </c>
      <c r="AB1218">
        <v>13</v>
      </c>
      <c r="AC1218" t="s">
        <v>1231</v>
      </c>
      <c r="AD1218">
        <v>82</v>
      </c>
      <c r="AE1218" t="s">
        <v>1201</v>
      </c>
      <c r="AN1218">
        <v>90</v>
      </c>
      <c r="AO1218">
        <v>7</v>
      </c>
      <c r="AP1218">
        <v>9604</v>
      </c>
      <c r="AQ1218" t="s">
        <v>5187</v>
      </c>
    </row>
    <row r="1219" spans="7:43" x14ac:dyDescent="0.25">
      <c r="G1219" s="6">
        <v>18</v>
      </c>
      <c r="H1219" s="13" t="s">
        <v>8329</v>
      </c>
      <c r="O1219" s="6">
        <v>42</v>
      </c>
      <c r="P1219" s="13" t="str">
        <f t="shared" si="18"/>
        <v>LA.PAMPA</v>
      </c>
      <c r="Q1219" s="6">
        <v>973</v>
      </c>
      <c r="R1219" s="13" t="s">
        <v>6440</v>
      </c>
      <c r="Y1219" t="str">
        <f>Tabla4[[#This Row],[Muni_Desc]]&amp;Tabla4[[#This Row],[Columna1]]</f>
        <v>MATILDESANTA FE</v>
      </c>
      <c r="Z1219">
        <v>1627</v>
      </c>
      <c r="AA1219" t="s">
        <v>7093</v>
      </c>
      <c r="AB1219">
        <v>13</v>
      </c>
      <c r="AC1219" t="s">
        <v>1231</v>
      </c>
      <c r="AD1219">
        <v>82</v>
      </c>
      <c r="AE1219" t="s">
        <v>1201</v>
      </c>
      <c r="AN1219">
        <v>86</v>
      </c>
      <c r="AO1219">
        <v>91</v>
      </c>
      <c r="AP1219">
        <v>9246</v>
      </c>
      <c r="AQ1219" t="s">
        <v>5108</v>
      </c>
    </row>
    <row r="1220" spans="7:43" x14ac:dyDescent="0.25">
      <c r="G1220" s="6">
        <v>19</v>
      </c>
      <c r="H1220" s="13" t="s">
        <v>8373</v>
      </c>
      <c r="O1220" s="6">
        <v>42</v>
      </c>
      <c r="P1220" s="13" t="str">
        <f t="shared" si="18"/>
        <v>LA.PAMPA</v>
      </c>
      <c r="Q1220" s="6">
        <v>974</v>
      </c>
      <c r="R1220" s="13" t="s">
        <v>6441</v>
      </c>
      <c r="Y1220" t="str">
        <f>Tabla4[[#This Row],[Muni_Desc]]&amp;Tabla4[[#This Row],[Columna1]]</f>
        <v>MAUASANTA FE</v>
      </c>
      <c r="Z1220">
        <v>1628</v>
      </c>
      <c r="AA1220" t="s">
        <v>7094</v>
      </c>
      <c r="AB1220">
        <v>13</v>
      </c>
      <c r="AC1220" t="s">
        <v>1231</v>
      </c>
      <c r="AD1220">
        <v>82</v>
      </c>
      <c r="AE1220" t="s">
        <v>1201</v>
      </c>
      <c r="AN1220">
        <v>86</v>
      </c>
      <c r="AO1220">
        <v>147</v>
      </c>
      <c r="AP1220">
        <v>9330</v>
      </c>
      <c r="AQ1220" t="s">
        <v>5108</v>
      </c>
    </row>
    <row r="1221" spans="7:43" x14ac:dyDescent="0.25">
      <c r="G1221" s="6">
        <v>20</v>
      </c>
      <c r="H1221" s="13" t="s">
        <v>8380</v>
      </c>
      <c r="O1221" s="6">
        <v>42</v>
      </c>
      <c r="P1221" s="13" t="str">
        <f t="shared" ref="P1221:P1284" si="19">VLOOKUP(O1221,$J$4:$L$29,3,FALSE)</f>
        <v>LA.PAMPA</v>
      </c>
      <c r="Q1221" s="6">
        <v>975</v>
      </c>
      <c r="R1221" s="13" t="s">
        <v>6442</v>
      </c>
      <c r="Y1221" t="str">
        <f>Tabla4[[#This Row],[Muni_Desc]]&amp;Tabla4[[#This Row],[Columna1]]</f>
        <v>MAXIMO PAZSANTA FE</v>
      </c>
      <c r="Z1221">
        <v>1629</v>
      </c>
      <c r="AA1221" t="s">
        <v>7095</v>
      </c>
      <c r="AB1221">
        <v>13</v>
      </c>
      <c r="AC1221" t="s">
        <v>1231</v>
      </c>
      <c r="AD1221">
        <v>82</v>
      </c>
      <c r="AE1221" t="s">
        <v>1201</v>
      </c>
      <c r="AN1221">
        <v>58</v>
      </c>
      <c r="AO1221">
        <v>42</v>
      </c>
      <c r="AP1221">
        <v>6733</v>
      </c>
      <c r="AQ1221" t="s">
        <v>4199</v>
      </c>
    </row>
    <row r="1222" spans="7:43" x14ac:dyDescent="0.25">
      <c r="G1222" s="6">
        <v>21</v>
      </c>
      <c r="H1222" s="13" t="s">
        <v>8415</v>
      </c>
      <c r="O1222" s="6">
        <v>42</v>
      </c>
      <c r="P1222" s="13" t="str">
        <f t="shared" si="19"/>
        <v>LA.PAMPA</v>
      </c>
      <c r="Q1222" s="6">
        <v>976</v>
      </c>
      <c r="R1222" s="13" t="s">
        <v>6443</v>
      </c>
      <c r="Y1222" t="str">
        <f>Tabla4[[#This Row],[Muni_Desc]]&amp;Tabla4[[#This Row],[Columna1]]</f>
        <v>MOISES VILLESANTA FE</v>
      </c>
      <c r="Z1222">
        <v>1632</v>
      </c>
      <c r="AA1222" t="s">
        <v>7098</v>
      </c>
      <c r="AB1222">
        <v>13</v>
      </c>
      <c r="AC1222" t="s">
        <v>1231</v>
      </c>
      <c r="AD1222">
        <v>82</v>
      </c>
      <c r="AE1222" t="s">
        <v>1201</v>
      </c>
      <c r="AN1222">
        <v>58</v>
      </c>
      <c r="AO1222">
        <v>112</v>
      </c>
      <c r="AP1222">
        <v>6788</v>
      </c>
      <c r="AQ1222" t="s">
        <v>4243</v>
      </c>
    </row>
    <row r="1223" spans="7:43" x14ac:dyDescent="0.25">
      <c r="G1223" s="6">
        <v>22</v>
      </c>
      <c r="H1223" s="13" t="s">
        <v>8437</v>
      </c>
      <c r="O1223" s="6">
        <v>42</v>
      </c>
      <c r="P1223" s="13" t="str">
        <f t="shared" si="19"/>
        <v>LA.PAMPA</v>
      </c>
      <c r="Q1223" s="6">
        <v>977</v>
      </c>
      <c r="R1223" s="13" t="s">
        <v>6444</v>
      </c>
      <c r="Y1223" t="str">
        <f>Tabla4[[#This Row],[Muni_Desc]]&amp;Tabla4[[#This Row],[Columna1]]</f>
        <v>MONIGOTESSANTA FE</v>
      </c>
      <c r="Z1223">
        <v>1633</v>
      </c>
      <c r="AA1223" t="s">
        <v>7099</v>
      </c>
      <c r="AB1223">
        <v>13</v>
      </c>
      <c r="AC1223" t="s">
        <v>1231</v>
      </c>
      <c r="AD1223">
        <v>82</v>
      </c>
      <c r="AE1223" t="s">
        <v>1201</v>
      </c>
      <c r="AN1223">
        <v>74</v>
      </c>
      <c r="AO1223">
        <v>56</v>
      </c>
      <c r="AP1223">
        <v>9898</v>
      </c>
      <c r="AQ1223" t="s">
        <v>4623</v>
      </c>
    </row>
    <row r="1224" spans="7:43" x14ac:dyDescent="0.25">
      <c r="G1224" s="6">
        <v>23</v>
      </c>
      <c r="H1224" s="13" t="s">
        <v>8453</v>
      </c>
      <c r="O1224" s="6">
        <v>42</v>
      </c>
      <c r="P1224" s="13" t="str">
        <f t="shared" si="19"/>
        <v>LA.PAMPA</v>
      </c>
      <c r="Q1224" s="6">
        <v>978</v>
      </c>
      <c r="R1224" s="13" t="s">
        <v>6445</v>
      </c>
      <c r="Y1224" t="str">
        <f>Tabla4[[#This Row],[Muni_Desc]]&amp;Tabla4[[#This Row],[Columna1]]</f>
        <v>MONJESANTA FE</v>
      </c>
      <c r="Z1224">
        <v>1634</v>
      </c>
      <c r="AA1224" t="s">
        <v>7100</v>
      </c>
      <c r="AB1224">
        <v>13</v>
      </c>
      <c r="AC1224" t="s">
        <v>1231</v>
      </c>
      <c r="AD1224">
        <v>82</v>
      </c>
      <c r="AE1224" t="s">
        <v>1201</v>
      </c>
      <c r="AN1224">
        <v>34</v>
      </c>
      <c r="AO1224">
        <v>63</v>
      </c>
      <c r="AP1224">
        <v>9899</v>
      </c>
      <c r="AQ1224" t="s">
        <v>3669</v>
      </c>
    </row>
    <row r="1225" spans="7:43" x14ac:dyDescent="0.25">
      <c r="G1225" s="6">
        <v>24</v>
      </c>
      <c r="H1225" s="13" t="s">
        <v>8511</v>
      </c>
      <c r="O1225" s="6">
        <v>42</v>
      </c>
      <c r="P1225" s="13" t="str">
        <f t="shared" si="19"/>
        <v>LA.PAMPA</v>
      </c>
      <c r="Q1225" s="6">
        <v>979</v>
      </c>
      <c r="R1225" s="13" t="s">
        <v>6446</v>
      </c>
      <c r="Y1225" t="str">
        <f>Tabla4[[#This Row],[Muni_Desc]]&amp;Tabla4[[#This Row],[Columna1]]</f>
        <v>MONTE OSCURIDADSANTA FE</v>
      </c>
      <c r="Z1225">
        <v>1635</v>
      </c>
      <c r="AA1225" t="s">
        <v>7101</v>
      </c>
      <c r="AB1225">
        <v>13</v>
      </c>
      <c r="AC1225" t="s">
        <v>1231</v>
      </c>
      <c r="AD1225">
        <v>82</v>
      </c>
      <c r="AE1225" t="s">
        <v>1201</v>
      </c>
      <c r="AN1225">
        <v>90</v>
      </c>
      <c r="AO1225">
        <v>105</v>
      </c>
      <c r="AP1225">
        <v>9739</v>
      </c>
      <c r="AQ1225" t="s">
        <v>5265</v>
      </c>
    </row>
    <row r="1226" spans="7:43" x14ac:dyDescent="0.25">
      <c r="G1226" s="6">
        <v>25</v>
      </c>
      <c r="H1226" s="13" t="s">
        <v>8534</v>
      </c>
      <c r="O1226" s="6">
        <v>42</v>
      </c>
      <c r="P1226" s="13" t="str">
        <f t="shared" si="19"/>
        <v>LA.PAMPA</v>
      </c>
      <c r="Q1226" s="6">
        <v>980</v>
      </c>
      <c r="R1226" s="13" t="s">
        <v>6447</v>
      </c>
      <c r="Y1226" t="str">
        <f>Tabla4[[#This Row],[Muni_Desc]]&amp;Tabla4[[#This Row],[Columna1]]</f>
        <v>MONTE VERASANTA FE</v>
      </c>
      <c r="Z1226">
        <v>1636</v>
      </c>
      <c r="AA1226" t="s">
        <v>7102</v>
      </c>
      <c r="AB1226">
        <v>13</v>
      </c>
      <c r="AC1226" t="s">
        <v>1231</v>
      </c>
      <c r="AD1226">
        <v>82</v>
      </c>
      <c r="AE1226" t="s">
        <v>1201</v>
      </c>
      <c r="AN1226">
        <v>30</v>
      </c>
      <c r="AO1226">
        <v>7</v>
      </c>
      <c r="AP1226">
        <v>9900</v>
      </c>
      <c r="AQ1226" t="s">
        <v>3481</v>
      </c>
    </row>
    <row r="1227" spans="7:43" x14ac:dyDescent="0.25">
      <c r="G1227" s="6">
        <v>26</v>
      </c>
      <c r="H1227" s="13" t="s">
        <v>8551</v>
      </c>
      <c r="O1227" s="6">
        <v>42</v>
      </c>
      <c r="P1227" s="13" t="str">
        <f t="shared" si="19"/>
        <v>LA.PAMPA</v>
      </c>
      <c r="Q1227" s="6">
        <v>981</v>
      </c>
      <c r="R1227" s="13" t="s">
        <v>6448</v>
      </c>
      <c r="Y1227" t="str">
        <f>Tabla4[[#This Row],[Muni_Desc]]&amp;Tabla4[[#This Row],[Columna1]]</f>
        <v>MONTEFIORESANTA FE</v>
      </c>
      <c r="Z1227">
        <v>1637</v>
      </c>
      <c r="AA1227" t="s">
        <v>7103</v>
      </c>
      <c r="AB1227">
        <v>13</v>
      </c>
      <c r="AC1227" t="s">
        <v>1231</v>
      </c>
      <c r="AD1227">
        <v>82</v>
      </c>
      <c r="AE1227" t="s">
        <v>1201</v>
      </c>
      <c r="AN1227">
        <v>86</v>
      </c>
      <c r="AO1227">
        <v>98</v>
      </c>
      <c r="AP1227">
        <v>9257</v>
      </c>
      <c r="AQ1227" t="s">
        <v>3481</v>
      </c>
    </row>
    <row r="1228" spans="7:43" x14ac:dyDescent="0.25">
      <c r="G1228" s="6">
        <v>27</v>
      </c>
      <c r="H1228" s="13" t="s">
        <v>8560</v>
      </c>
      <c r="O1228" s="6">
        <v>42</v>
      </c>
      <c r="P1228" s="13" t="str">
        <f t="shared" si="19"/>
        <v>LA.PAMPA</v>
      </c>
      <c r="Q1228" s="6">
        <v>982</v>
      </c>
      <c r="R1228" s="13" t="s">
        <v>6449</v>
      </c>
      <c r="Y1228" t="str">
        <f>Tabla4[[#This Row],[Muni_Desc]]&amp;Tabla4[[#This Row],[Columna1]]</f>
        <v>NARESANTA FE</v>
      </c>
      <c r="Z1228">
        <v>1640</v>
      </c>
      <c r="AA1228" t="s">
        <v>7106</v>
      </c>
      <c r="AB1228">
        <v>13</v>
      </c>
      <c r="AC1228" t="s">
        <v>1231</v>
      </c>
      <c r="AD1228">
        <v>82</v>
      </c>
      <c r="AE1228" t="s">
        <v>1201</v>
      </c>
      <c r="AN1228">
        <v>34</v>
      </c>
      <c r="AO1228">
        <v>56</v>
      </c>
      <c r="AP1228">
        <v>4865</v>
      </c>
      <c r="AQ1228" t="s">
        <v>3481</v>
      </c>
    </row>
    <row r="1229" spans="7:43" x14ac:dyDescent="0.25">
      <c r="G1229" s="6">
        <v>28</v>
      </c>
      <c r="H1229" s="13" t="s">
        <v>8577</v>
      </c>
      <c r="O1229" s="6">
        <v>42</v>
      </c>
      <c r="P1229" s="13" t="str">
        <f t="shared" si="19"/>
        <v>LA.PAMPA</v>
      </c>
      <c r="Q1229" s="6">
        <v>983</v>
      </c>
      <c r="R1229" s="13" t="s">
        <v>6450</v>
      </c>
      <c r="Y1229" t="str">
        <f>Tabla4[[#This Row],[Muni_Desc]]&amp;Tabla4[[#This Row],[Columna1]]</f>
        <v>NELSONSANTA FE</v>
      </c>
      <c r="Z1229">
        <v>1641</v>
      </c>
      <c r="AA1229" t="s">
        <v>7107</v>
      </c>
      <c r="AB1229">
        <v>13</v>
      </c>
      <c r="AC1229" t="s">
        <v>1231</v>
      </c>
      <c r="AD1229">
        <v>82</v>
      </c>
      <c r="AE1229" t="s">
        <v>1201</v>
      </c>
      <c r="AN1229">
        <v>46</v>
      </c>
      <c r="AO1229">
        <v>77</v>
      </c>
      <c r="AP1229">
        <v>5600</v>
      </c>
      <c r="AQ1229" t="s">
        <v>2963</v>
      </c>
    </row>
    <row r="1230" spans="7:43" x14ac:dyDescent="0.25">
      <c r="G1230" s="6">
        <v>29</v>
      </c>
      <c r="H1230" s="13" t="s">
        <v>8579</v>
      </c>
      <c r="O1230" s="6">
        <v>42</v>
      </c>
      <c r="P1230" s="13" t="str">
        <f t="shared" si="19"/>
        <v>LA.PAMPA</v>
      </c>
      <c r="Q1230" s="6">
        <v>985</v>
      </c>
      <c r="R1230" s="13" t="s">
        <v>6452</v>
      </c>
      <c r="Y1230" t="str">
        <f>Tabla4[[#This Row],[Muni_Desc]]&amp;Tabla4[[#This Row],[Columna1]]</f>
        <v>NICANOR MOLINASSANTA FE</v>
      </c>
      <c r="Z1230">
        <v>1994</v>
      </c>
      <c r="AA1230" t="s">
        <v>7225</v>
      </c>
      <c r="AB1230">
        <v>13</v>
      </c>
      <c r="AC1230" t="s">
        <v>1231</v>
      </c>
      <c r="AD1230">
        <v>82</v>
      </c>
      <c r="AE1230" t="s">
        <v>1201</v>
      </c>
      <c r="AN1230">
        <v>14</v>
      </c>
      <c r="AO1230">
        <v>91</v>
      </c>
      <c r="AP1230">
        <v>9901</v>
      </c>
      <c r="AQ1230" t="s">
        <v>2963</v>
      </c>
    </row>
    <row r="1231" spans="7:43" x14ac:dyDescent="0.25">
      <c r="G1231" s="6">
        <v>30</v>
      </c>
      <c r="H1231" s="13" t="s">
        <v>8632</v>
      </c>
      <c r="O1231" s="6">
        <v>42</v>
      </c>
      <c r="P1231" s="13" t="str">
        <f t="shared" si="19"/>
        <v>LA.PAMPA</v>
      </c>
      <c r="Q1231" s="6">
        <v>984</v>
      </c>
      <c r="R1231" s="13" t="s">
        <v>6451</v>
      </c>
      <c r="Y1231" t="str">
        <f>Tabla4[[#This Row],[Muni_Desc]]&amp;Tabla4[[#This Row],[Columna1]]</f>
        <v>NUEVO TORINOSANTA FE</v>
      </c>
      <c r="Z1231">
        <v>1642</v>
      </c>
      <c r="AA1231" t="s">
        <v>7108</v>
      </c>
      <c r="AB1231">
        <v>13</v>
      </c>
      <c r="AC1231" t="s">
        <v>1231</v>
      </c>
      <c r="AD1231">
        <v>82</v>
      </c>
      <c r="AE1231" t="s">
        <v>1201</v>
      </c>
      <c r="AN1231">
        <v>38</v>
      </c>
      <c r="AO1231">
        <v>112</v>
      </c>
      <c r="AP1231">
        <v>5167</v>
      </c>
      <c r="AQ1231" t="s">
        <v>3782</v>
      </c>
    </row>
    <row r="1232" spans="7:43" x14ac:dyDescent="0.25">
      <c r="G1232" s="6">
        <v>30</v>
      </c>
      <c r="H1232" s="13" t="s">
        <v>8650</v>
      </c>
      <c r="O1232" s="6">
        <v>42</v>
      </c>
      <c r="P1232" s="13" t="str">
        <f t="shared" si="19"/>
        <v>LA.PAMPA</v>
      </c>
      <c r="Q1232" s="6">
        <v>986</v>
      </c>
      <c r="R1232" s="13" t="s">
        <v>6453</v>
      </c>
      <c r="Y1232" t="str">
        <f>Tabla4[[#This Row],[Muni_Desc]]&amp;Tabla4[[#This Row],[Columna1]]</f>
        <v>ÑANDUCITASANTA FE</v>
      </c>
      <c r="Z1232">
        <v>1775</v>
      </c>
      <c r="AA1232" t="s">
        <v>7223</v>
      </c>
      <c r="AB1232">
        <v>13</v>
      </c>
      <c r="AC1232" t="s">
        <v>1231</v>
      </c>
      <c r="AD1232">
        <v>82</v>
      </c>
      <c r="AE1232" t="s">
        <v>1201</v>
      </c>
      <c r="AN1232">
        <v>14</v>
      </c>
      <c r="AO1232">
        <v>7</v>
      </c>
      <c r="AP1232">
        <v>2844</v>
      </c>
      <c r="AQ1232" t="s">
        <v>2753</v>
      </c>
    </row>
    <row r="1233" spans="7:43" x14ac:dyDescent="0.25">
      <c r="G1233" s="6">
        <v>31</v>
      </c>
      <c r="H1233" s="13" t="s">
        <v>8657</v>
      </c>
      <c r="O1233" s="6">
        <v>42</v>
      </c>
      <c r="P1233" s="13" t="str">
        <f t="shared" si="19"/>
        <v>LA.PAMPA</v>
      </c>
      <c r="Q1233" s="6">
        <v>987</v>
      </c>
      <c r="R1233" s="13" t="s">
        <v>6454</v>
      </c>
      <c r="Y1233" t="str">
        <f>Tabla4[[#This Row],[Muni_Desc]]&amp;Tabla4[[#This Row],[Columna1]]</f>
        <v>PALACIOSSANTA FE</v>
      </c>
      <c r="Z1233">
        <v>1644</v>
      </c>
      <c r="AA1233" t="s">
        <v>7110</v>
      </c>
      <c r="AB1233">
        <v>13</v>
      </c>
      <c r="AC1233" t="s">
        <v>1231</v>
      </c>
      <c r="AD1233">
        <v>82</v>
      </c>
      <c r="AE1233" t="s">
        <v>1201</v>
      </c>
      <c r="AN1233">
        <v>90</v>
      </c>
      <c r="AO1233">
        <v>28</v>
      </c>
      <c r="AP1233">
        <v>9902</v>
      </c>
      <c r="AQ1233" t="s">
        <v>5212</v>
      </c>
    </row>
    <row r="1234" spans="7:43" x14ac:dyDescent="0.25">
      <c r="G1234" s="6">
        <v>32</v>
      </c>
      <c r="H1234" s="13" t="s">
        <v>8773</v>
      </c>
      <c r="O1234" s="6">
        <v>42</v>
      </c>
      <c r="P1234" s="13" t="str">
        <f t="shared" si="19"/>
        <v>LA.PAMPA</v>
      </c>
      <c r="Q1234" s="6">
        <v>988</v>
      </c>
      <c r="R1234" s="13" t="s">
        <v>6455</v>
      </c>
      <c r="Y1234" t="str">
        <f>Tabla4[[#This Row],[Muni_Desc]]&amp;Tabla4[[#This Row],[Columna1]]</f>
        <v>PEDRO GOMEZ CELLOSANTA FE</v>
      </c>
      <c r="Z1234">
        <v>1647</v>
      </c>
      <c r="AA1234" t="s">
        <v>7113</v>
      </c>
      <c r="AB1234">
        <v>13</v>
      </c>
      <c r="AC1234" t="s">
        <v>1231</v>
      </c>
      <c r="AD1234">
        <v>82</v>
      </c>
      <c r="AE1234" t="s">
        <v>1201</v>
      </c>
      <c r="AN1234">
        <v>14</v>
      </c>
      <c r="AO1234">
        <v>105</v>
      </c>
      <c r="AP1234">
        <v>3143</v>
      </c>
      <c r="AQ1234" t="s">
        <v>3018</v>
      </c>
    </row>
    <row r="1235" spans="7:43" x14ac:dyDescent="0.25">
      <c r="G1235" s="6">
        <v>33</v>
      </c>
      <c r="H1235" s="13" t="s">
        <v>8775</v>
      </c>
      <c r="O1235" s="6">
        <v>42</v>
      </c>
      <c r="P1235" s="13" t="str">
        <f t="shared" si="19"/>
        <v>LA.PAMPA</v>
      </c>
      <c r="Q1235" s="6">
        <v>989</v>
      </c>
      <c r="R1235" s="13" t="s">
        <v>6456</v>
      </c>
      <c r="Y1235" t="str">
        <f>Tabla4[[#This Row],[Muni_Desc]]&amp;Tabla4[[#This Row],[Columna1]]</f>
        <v>PIAMONTESANTA FE</v>
      </c>
      <c r="Z1235">
        <v>1650</v>
      </c>
      <c r="AA1235" t="s">
        <v>7116</v>
      </c>
      <c r="AB1235">
        <v>13</v>
      </c>
      <c r="AC1235" t="s">
        <v>1231</v>
      </c>
      <c r="AD1235">
        <v>82</v>
      </c>
      <c r="AE1235" t="s">
        <v>1201</v>
      </c>
      <c r="AN1235">
        <v>6</v>
      </c>
      <c r="AO1235">
        <v>385</v>
      </c>
      <c r="AP1235">
        <v>1188</v>
      </c>
      <c r="AQ1235" t="s">
        <v>2052</v>
      </c>
    </row>
    <row r="1236" spans="7:43" x14ac:dyDescent="0.25">
      <c r="G1236" s="6">
        <v>34</v>
      </c>
      <c r="H1236" s="13" t="s">
        <v>8793</v>
      </c>
      <c r="O1236" s="6">
        <v>42</v>
      </c>
      <c r="P1236" s="13" t="str">
        <f t="shared" si="19"/>
        <v>LA.PAMPA</v>
      </c>
      <c r="Q1236" s="6">
        <v>990</v>
      </c>
      <c r="R1236" s="13" t="s">
        <v>6457</v>
      </c>
      <c r="Y1236" t="str">
        <f>Tabla4[[#This Row],[Muni_Desc]]&amp;Tabla4[[#This Row],[Columna1]]</f>
        <v>PILARSANTA FE</v>
      </c>
      <c r="Z1236">
        <v>1651</v>
      </c>
      <c r="AA1236" t="s">
        <v>5375</v>
      </c>
      <c r="AB1236">
        <v>13</v>
      </c>
      <c r="AC1236" t="s">
        <v>1231</v>
      </c>
      <c r="AD1236">
        <v>82</v>
      </c>
      <c r="AE1236" t="s">
        <v>1201</v>
      </c>
      <c r="AN1236">
        <v>86</v>
      </c>
      <c r="AO1236">
        <v>70</v>
      </c>
      <c r="AP1236">
        <v>9214</v>
      </c>
      <c r="AQ1236" t="s">
        <v>5091</v>
      </c>
    </row>
    <row r="1237" spans="7:43" x14ac:dyDescent="0.25">
      <c r="G1237" s="6">
        <v>35</v>
      </c>
      <c r="H1237" s="13" t="s">
        <v>8795</v>
      </c>
      <c r="O1237" s="6">
        <v>42</v>
      </c>
      <c r="P1237" s="13" t="str">
        <f t="shared" si="19"/>
        <v>LA.PAMPA</v>
      </c>
      <c r="Q1237" s="6">
        <v>991</v>
      </c>
      <c r="R1237" s="13" t="s">
        <v>6458</v>
      </c>
      <c r="Y1237" t="str">
        <f>Tabla4[[#This Row],[Muni_Desc]]&amp;Tabla4[[#This Row],[Columna1]]</f>
        <v>PLAZA CLUCELLASSANTA FE</v>
      </c>
      <c r="Z1237">
        <v>1653</v>
      </c>
      <c r="AA1237" t="s">
        <v>7118</v>
      </c>
      <c r="AB1237">
        <v>13</v>
      </c>
      <c r="AC1237" t="s">
        <v>1231</v>
      </c>
      <c r="AD1237">
        <v>82</v>
      </c>
      <c r="AE1237" t="s">
        <v>1201</v>
      </c>
      <c r="AN1237">
        <v>86</v>
      </c>
      <c r="AO1237">
        <v>77</v>
      </c>
      <c r="AP1237">
        <v>10454</v>
      </c>
      <c r="AQ1237" t="s">
        <v>5102</v>
      </c>
    </row>
    <row r="1238" spans="7:43" x14ac:dyDescent="0.25">
      <c r="G1238" s="6">
        <v>36</v>
      </c>
      <c r="H1238" s="13" t="s">
        <v>8807</v>
      </c>
      <c r="O1238" s="6">
        <v>42</v>
      </c>
      <c r="P1238" s="13" t="str">
        <f t="shared" si="19"/>
        <v>LA.PAMPA</v>
      </c>
      <c r="Q1238" s="6">
        <v>992</v>
      </c>
      <c r="R1238" s="13" t="s">
        <v>6459</v>
      </c>
      <c r="Y1238" t="str">
        <f>Tabla4[[#This Row],[Muni_Desc]]&amp;Tabla4[[#This Row],[Columna1]]</f>
        <v>PORTUGALETESANTA FE</v>
      </c>
      <c r="Z1238">
        <v>1654</v>
      </c>
      <c r="AA1238" t="s">
        <v>7119</v>
      </c>
      <c r="AB1238">
        <v>13</v>
      </c>
      <c r="AC1238" t="s">
        <v>1231</v>
      </c>
      <c r="AD1238">
        <v>82</v>
      </c>
      <c r="AE1238" t="s">
        <v>1201</v>
      </c>
      <c r="AN1238">
        <v>86</v>
      </c>
      <c r="AO1238">
        <v>98</v>
      </c>
      <c r="AP1238">
        <v>9258</v>
      </c>
      <c r="AQ1238" t="s">
        <v>5102</v>
      </c>
    </row>
    <row r="1239" spans="7:43" x14ac:dyDescent="0.25">
      <c r="G1239" s="6">
        <v>37</v>
      </c>
      <c r="H1239" s="13" t="s">
        <v>8808</v>
      </c>
      <c r="O1239" s="6">
        <v>42</v>
      </c>
      <c r="P1239" s="13" t="str">
        <f t="shared" si="19"/>
        <v>LA.PAMPA</v>
      </c>
      <c r="Q1239" s="6">
        <v>993</v>
      </c>
      <c r="R1239" s="13" t="s">
        <v>6460</v>
      </c>
      <c r="Y1239" t="str">
        <f>Tabla4[[#This Row],[Muni_Desc]]&amp;Tabla4[[#This Row],[Columna1]]</f>
        <v>POZO BORRADOSANTA FE</v>
      </c>
      <c r="Z1239">
        <v>1655</v>
      </c>
      <c r="AA1239" t="s">
        <v>7120</v>
      </c>
      <c r="AB1239">
        <v>13</v>
      </c>
      <c r="AC1239" t="s">
        <v>1231</v>
      </c>
      <c r="AD1239">
        <v>82</v>
      </c>
      <c r="AE1239" t="s">
        <v>1201</v>
      </c>
      <c r="AN1239">
        <v>62</v>
      </c>
      <c r="AO1239">
        <v>35</v>
      </c>
      <c r="AP1239">
        <v>6949</v>
      </c>
      <c r="AQ1239" t="s">
        <v>1588</v>
      </c>
    </row>
    <row r="1240" spans="7:43" x14ac:dyDescent="0.25">
      <c r="G1240" s="6">
        <v>38</v>
      </c>
      <c r="H1240" s="13" t="s">
        <v>8809</v>
      </c>
      <c r="O1240" s="6">
        <v>42</v>
      </c>
      <c r="P1240" s="13" t="str">
        <f t="shared" si="19"/>
        <v>LA.PAMPA</v>
      </c>
      <c r="Q1240" s="6">
        <v>994</v>
      </c>
      <c r="R1240" s="13" t="s">
        <v>6461</v>
      </c>
      <c r="Y1240" t="str">
        <f>Tabla4[[#This Row],[Muni_Desc]]&amp;Tabla4[[#This Row],[Columna1]]</f>
        <v>PRESIDENTE ROCASANTA FE</v>
      </c>
      <c r="Z1240">
        <v>1656</v>
      </c>
      <c r="AA1240" t="s">
        <v>7121</v>
      </c>
      <c r="AB1240">
        <v>13</v>
      </c>
      <c r="AC1240" t="s">
        <v>1231</v>
      </c>
      <c r="AD1240">
        <v>82</v>
      </c>
      <c r="AE1240" t="s">
        <v>1201</v>
      </c>
      <c r="AN1240">
        <v>86</v>
      </c>
      <c r="AO1240">
        <v>49</v>
      </c>
      <c r="AP1240">
        <v>9168</v>
      </c>
      <c r="AQ1240" t="s">
        <v>5059</v>
      </c>
    </row>
    <row r="1241" spans="7:43" x14ac:dyDescent="0.25">
      <c r="G1241" s="6">
        <v>39</v>
      </c>
      <c r="H1241" s="13" t="s">
        <v>8814</v>
      </c>
      <c r="O1241" s="6">
        <v>42</v>
      </c>
      <c r="P1241" s="13" t="str">
        <f t="shared" si="19"/>
        <v>LA.PAMPA</v>
      </c>
      <c r="Q1241" s="6">
        <v>995</v>
      </c>
      <c r="R1241" s="13" t="s">
        <v>6095</v>
      </c>
      <c r="Y1241" t="str">
        <f>Tabla4[[#This Row],[Muni_Desc]]&amp;Tabla4[[#This Row],[Columna1]]</f>
        <v>PROGRESOSANTA FE</v>
      </c>
      <c r="Z1241">
        <v>1657</v>
      </c>
      <c r="AA1241" t="s">
        <v>7122</v>
      </c>
      <c r="AB1241">
        <v>13</v>
      </c>
      <c r="AC1241" t="s">
        <v>1231</v>
      </c>
      <c r="AD1241">
        <v>82</v>
      </c>
      <c r="AE1241" t="s">
        <v>1201</v>
      </c>
      <c r="AN1241">
        <v>10</v>
      </c>
      <c r="AO1241">
        <v>91</v>
      </c>
      <c r="AP1241">
        <v>2664</v>
      </c>
      <c r="AQ1241" t="s">
        <v>2684</v>
      </c>
    </row>
    <row r="1242" spans="7:43" x14ac:dyDescent="0.25">
      <c r="G1242" s="6">
        <v>40</v>
      </c>
      <c r="H1242" s="13" t="s">
        <v>8826</v>
      </c>
      <c r="O1242" s="6">
        <v>42</v>
      </c>
      <c r="P1242" s="13" t="str">
        <f t="shared" si="19"/>
        <v>LA.PAMPA</v>
      </c>
      <c r="Q1242" s="6">
        <v>996</v>
      </c>
      <c r="R1242" s="13" t="s">
        <v>6462</v>
      </c>
      <c r="Y1242" t="str">
        <f>Tabla4[[#This Row],[Muni_Desc]]&amp;Tabla4[[#This Row],[Columna1]]</f>
        <v>PROVIDENCIASANTA FE</v>
      </c>
      <c r="Z1242">
        <v>1658</v>
      </c>
      <c r="AA1242" t="s">
        <v>7123</v>
      </c>
      <c r="AB1242">
        <v>13</v>
      </c>
      <c r="AC1242" t="s">
        <v>1231</v>
      </c>
      <c r="AD1242">
        <v>82</v>
      </c>
      <c r="AE1242" t="s">
        <v>1201</v>
      </c>
      <c r="AN1242">
        <v>14</v>
      </c>
      <c r="AO1242">
        <v>21</v>
      </c>
      <c r="AP1242">
        <v>2870</v>
      </c>
      <c r="AQ1242" t="s">
        <v>2782</v>
      </c>
    </row>
    <row r="1243" spans="7:43" x14ac:dyDescent="0.25">
      <c r="G1243" s="6">
        <v>41</v>
      </c>
      <c r="H1243" s="13" t="s">
        <v>8835</v>
      </c>
      <c r="O1243" s="6">
        <v>42</v>
      </c>
      <c r="P1243" s="13" t="str">
        <f t="shared" si="19"/>
        <v>LA.PAMPA</v>
      </c>
      <c r="Q1243" s="6">
        <v>997</v>
      </c>
      <c r="R1243" s="13" t="s">
        <v>5334</v>
      </c>
      <c r="Y1243" t="str">
        <f>Tabla4[[#This Row],[Muni_Desc]]&amp;Tabla4[[#This Row],[Columna1]]</f>
        <v>PUEBLO ANDINOSANTA FE</v>
      </c>
      <c r="Z1243">
        <v>1659</v>
      </c>
      <c r="AA1243" t="s">
        <v>7124</v>
      </c>
      <c r="AB1243">
        <v>13</v>
      </c>
      <c r="AC1243" t="s">
        <v>1231</v>
      </c>
      <c r="AD1243">
        <v>82</v>
      </c>
      <c r="AE1243" t="s">
        <v>1201</v>
      </c>
      <c r="AN1243">
        <v>10</v>
      </c>
      <c r="AO1243">
        <v>70</v>
      </c>
      <c r="AP1243">
        <v>2614</v>
      </c>
      <c r="AQ1243" t="s">
        <v>2649</v>
      </c>
    </row>
    <row r="1244" spans="7:43" x14ac:dyDescent="0.25">
      <c r="G1244" s="6">
        <v>42</v>
      </c>
      <c r="H1244" s="13" t="s">
        <v>8840</v>
      </c>
      <c r="O1244" s="6">
        <v>42</v>
      </c>
      <c r="P1244" s="13" t="str">
        <f t="shared" si="19"/>
        <v>LA.PAMPA</v>
      </c>
      <c r="Q1244" s="6">
        <v>998</v>
      </c>
      <c r="R1244" s="13" t="s">
        <v>6463</v>
      </c>
      <c r="Y1244" t="str">
        <f>Tabla4[[#This Row],[Muni_Desc]]&amp;Tabla4[[#This Row],[Columna1]]</f>
        <v>PUEBLO IRIGOYENSANTA FE</v>
      </c>
      <c r="Z1244">
        <v>1570</v>
      </c>
      <c r="AA1244" t="s">
        <v>7041</v>
      </c>
      <c r="AB1244">
        <v>13</v>
      </c>
      <c r="AC1244" t="s">
        <v>1231</v>
      </c>
      <c r="AD1244">
        <v>82</v>
      </c>
      <c r="AE1244" t="s">
        <v>1201</v>
      </c>
      <c r="AN1244">
        <v>6</v>
      </c>
      <c r="AO1244">
        <v>217</v>
      </c>
      <c r="AP1244">
        <v>923</v>
      </c>
      <c r="AQ1244" t="s">
        <v>1885</v>
      </c>
    </row>
    <row r="1245" spans="7:43" x14ac:dyDescent="0.25">
      <c r="G1245" s="6">
        <v>43</v>
      </c>
      <c r="H1245" s="13" t="s">
        <v>8865</v>
      </c>
      <c r="O1245" s="6">
        <v>42</v>
      </c>
      <c r="P1245" s="13" t="str">
        <f t="shared" si="19"/>
        <v>LA.PAMPA</v>
      </c>
      <c r="Q1245" s="6">
        <v>999</v>
      </c>
      <c r="R1245" s="13" t="s">
        <v>6464</v>
      </c>
      <c r="Y1245" t="str">
        <f>Tabla4[[#This Row],[Muni_Desc]]&amp;Tabla4[[#This Row],[Columna1]]</f>
        <v>PUEBLO MARINISANTA FE</v>
      </c>
      <c r="Z1245">
        <v>1661</v>
      </c>
      <c r="AA1245" t="s">
        <v>7126</v>
      </c>
      <c r="AB1245">
        <v>13</v>
      </c>
      <c r="AC1245" t="s">
        <v>1231</v>
      </c>
      <c r="AD1245">
        <v>82</v>
      </c>
      <c r="AE1245" t="s">
        <v>1201</v>
      </c>
      <c r="AN1245">
        <v>54</v>
      </c>
      <c r="AO1245">
        <v>42</v>
      </c>
      <c r="AP1245">
        <v>6455</v>
      </c>
      <c r="AQ1245" t="s">
        <v>2166</v>
      </c>
    </row>
    <row r="1246" spans="7:43" x14ac:dyDescent="0.25">
      <c r="G1246" s="6">
        <v>44</v>
      </c>
      <c r="H1246" s="13" t="s">
        <v>8902</v>
      </c>
      <c r="O1246" s="6">
        <v>42</v>
      </c>
      <c r="P1246" s="13" t="str">
        <f t="shared" si="19"/>
        <v>LA.PAMPA</v>
      </c>
      <c r="Q1246" s="6">
        <v>1000</v>
      </c>
      <c r="R1246" s="13" t="s">
        <v>6465</v>
      </c>
      <c r="Y1246" t="str">
        <f>Tabla4[[#This Row],[Muni_Desc]]&amp;Tabla4[[#This Row],[Columna1]]</f>
        <v>PUJATOSANTA FE</v>
      </c>
      <c r="Z1246">
        <v>1664</v>
      </c>
      <c r="AA1246" t="s">
        <v>7129</v>
      </c>
      <c r="AB1246">
        <v>13</v>
      </c>
      <c r="AC1246" t="s">
        <v>1231</v>
      </c>
      <c r="AD1246">
        <v>82</v>
      </c>
      <c r="AE1246" t="s">
        <v>1201</v>
      </c>
      <c r="AN1246">
        <v>6</v>
      </c>
      <c r="AO1246">
        <v>469</v>
      </c>
      <c r="AP1246">
        <v>1320</v>
      </c>
      <c r="AQ1246" t="s">
        <v>2166</v>
      </c>
    </row>
    <row r="1247" spans="7:43" x14ac:dyDescent="0.25">
      <c r="G1247" s="6">
        <v>45</v>
      </c>
      <c r="H1247" s="13" t="s">
        <v>8906</v>
      </c>
      <c r="O1247" s="6">
        <v>42</v>
      </c>
      <c r="P1247" s="13" t="str">
        <f t="shared" si="19"/>
        <v>LA.PAMPA</v>
      </c>
      <c r="Q1247" s="6">
        <v>1001</v>
      </c>
      <c r="R1247" s="13" t="s">
        <v>6466</v>
      </c>
      <c r="Y1247" t="str">
        <f>Tabla4[[#This Row],[Muni_Desc]]&amp;Tabla4[[#This Row],[Columna1]]</f>
        <v>PUJATO NORTESANTA FE</v>
      </c>
      <c r="Z1247">
        <v>1665</v>
      </c>
      <c r="AA1247" t="s">
        <v>7130</v>
      </c>
      <c r="AB1247">
        <v>13</v>
      </c>
      <c r="AC1247" t="s">
        <v>1231</v>
      </c>
      <c r="AD1247">
        <v>82</v>
      </c>
      <c r="AE1247" t="s">
        <v>1201</v>
      </c>
      <c r="AN1247">
        <v>10</v>
      </c>
      <c r="AO1247">
        <v>35</v>
      </c>
      <c r="AP1247">
        <v>2552</v>
      </c>
      <c r="AQ1247" t="s">
        <v>2607</v>
      </c>
    </row>
    <row r="1248" spans="7:43" x14ac:dyDescent="0.25">
      <c r="G1248" s="6">
        <v>46</v>
      </c>
      <c r="H1248" s="13" t="s">
        <v>8911</v>
      </c>
      <c r="O1248" s="6">
        <v>42</v>
      </c>
      <c r="P1248" s="13" t="str">
        <f t="shared" si="19"/>
        <v>LA.PAMPA</v>
      </c>
      <c r="Q1248" s="6">
        <v>1002</v>
      </c>
      <c r="R1248" s="13" t="s">
        <v>6467</v>
      </c>
      <c r="Y1248" t="str">
        <f>Tabla4[[#This Row],[Muni_Desc]]&amp;Tabla4[[#This Row],[Columna1]]</f>
        <v>RAFAELASANTA FE</v>
      </c>
      <c r="Z1248">
        <v>1666</v>
      </c>
      <c r="AA1248" t="s">
        <v>7131</v>
      </c>
      <c r="AB1248">
        <v>13</v>
      </c>
      <c r="AC1248" t="s">
        <v>1231</v>
      </c>
      <c r="AD1248">
        <v>82</v>
      </c>
      <c r="AE1248" t="s">
        <v>1201</v>
      </c>
      <c r="AN1248">
        <v>70</v>
      </c>
      <c r="AO1248">
        <v>126</v>
      </c>
      <c r="AP1248">
        <v>7746</v>
      </c>
      <c r="AQ1248" t="s">
        <v>4555</v>
      </c>
    </row>
    <row r="1249" spans="7:43" x14ac:dyDescent="0.25">
      <c r="G1249" s="6">
        <v>47</v>
      </c>
      <c r="H1249" s="13" t="s">
        <v>477</v>
      </c>
      <c r="O1249" s="6">
        <v>42</v>
      </c>
      <c r="P1249" s="13" t="str">
        <f t="shared" si="19"/>
        <v>LA.PAMPA</v>
      </c>
      <c r="Q1249" s="6">
        <v>1003</v>
      </c>
      <c r="R1249" s="13" t="s">
        <v>6468</v>
      </c>
      <c r="Y1249" t="str">
        <f>Tabla4[[#This Row],[Muni_Desc]]&amp;Tabla4[[#This Row],[Columna1]]</f>
        <v>RAMAYONSANTA FE</v>
      </c>
      <c r="Z1249">
        <v>1667</v>
      </c>
      <c r="AA1249" t="s">
        <v>7132</v>
      </c>
      <c r="AB1249">
        <v>13</v>
      </c>
      <c r="AC1249" t="s">
        <v>1231</v>
      </c>
      <c r="AD1249">
        <v>82</v>
      </c>
      <c r="AE1249" t="s">
        <v>1201</v>
      </c>
      <c r="AN1249">
        <v>26</v>
      </c>
      <c r="AO1249">
        <v>49</v>
      </c>
      <c r="AP1249">
        <v>4358</v>
      </c>
      <c r="AQ1249" t="s">
        <v>3443</v>
      </c>
    </row>
    <row r="1250" spans="7:43" x14ac:dyDescent="0.25">
      <c r="G1250" s="6">
        <v>48</v>
      </c>
      <c r="H1250" s="13" t="s">
        <v>8930</v>
      </c>
      <c r="O1250" s="6">
        <v>42</v>
      </c>
      <c r="P1250" s="13" t="str">
        <f t="shared" si="19"/>
        <v>LA.PAMPA</v>
      </c>
      <c r="Q1250" s="6">
        <v>1004</v>
      </c>
      <c r="R1250" s="13" t="s">
        <v>6469</v>
      </c>
      <c r="Y1250" t="str">
        <f>Tabla4[[#This Row],[Muni_Desc]]&amp;Tabla4[[#This Row],[Columna1]]</f>
        <v>RAMONASANTA FE</v>
      </c>
      <c r="Z1250">
        <v>1668</v>
      </c>
      <c r="AA1250" t="s">
        <v>7133</v>
      </c>
      <c r="AB1250">
        <v>13</v>
      </c>
      <c r="AC1250" t="s">
        <v>1231</v>
      </c>
      <c r="AD1250">
        <v>82</v>
      </c>
      <c r="AE1250" t="s">
        <v>1201</v>
      </c>
      <c r="AN1250">
        <v>22</v>
      </c>
      <c r="AO1250">
        <v>63</v>
      </c>
      <c r="AP1250">
        <v>4065</v>
      </c>
      <c r="AQ1250" t="s">
        <v>3330</v>
      </c>
    </row>
    <row r="1251" spans="7:43" x14ac:dyDescent="0.25">
      <c r="G1251" s="6">
        <v>49</v>
      </c>
      <c r="H1251" s="13" t="s">
        <v>8935</v>
      </c>
      <c r="O1251" s="6">
        <v>42</v>
      </c>
      <c r="P1251" s="13" t="str">
        <f t="shared" si="19"/>
        <v>LA.PAMPA</v>
      </c>
      <c r="Q1251" s="6">
        <v>1005</v>
      </c>
      <c r="R1251" s="13" t="s">
        <v>6470</v>
      </c>
      <c r="Y1251" t="str">
        <f>Tabla4[[#This Row],[Muni_Desc]]&amp;Tabla4[[#This Row],[Columna1]]</f>
        <v>RECONQUISTASANTA FE</v>
      </c>
      <c r="Z1251">
        <v>1669</v>
      </c>
      <c r="AA1251" t="s">
        <v>7134</v>
      </c>
      <c r="AB1251">
        <v>13</v>
      </c>
      <c r="AC1251" t="s">
        <v>1231</v>
      </c>
      <c r="AD1251">
        <v>82</v>
      </c>
      <c r="AE1251" t="s">
        <v>1201</v>
      </c>
      <c r="AN1251">
        <v>34</v>
      </c>
      <c r="AO1251">
        <v>42</v>
      </c>
      <c r="AP1251">
        <v>4847</v>
      </c>
      <c r="AQ1251" t="s">
        <v>3330</v>
      </c>
    </row>
    <row r="1252" spans="7:43" x14ac:dyDescent="0.25">
      <c r="G1252" s="6">
        <v>50</v>
      </c>
      <c r="H1252" s="13" t="s">
        <v>8945</v>
      </c>
      <c r="O1252" s="6">
        <v>42</v>
      </c>
      <c r="P1252" s="13" t="str">
        <f t="shared" si="19"/>
        <v>LA.PAMPA</v>
      </c>
      <c r="Q1252" s="6">
        <v>1006</v>
      </c>
      <c r="R1252" s="13" t="s">
        <v>6471</v>
      </c>
      <c r="Y1252" t="str">
        <f>Tabla4[[#This Row],[Muni_Desc]]&amp;Tabla4[[#This Row],[Columna1]]</f>
        <v>RECREOSANTA FE</v>
      </c>
      <c r="Z1252">
        <v>1670</v>
      </c>
      <c r="AA1252" t="s">
        <v>5438</v>
      </c>
      <c r="AB1252">
        <v>13</v>
      </c>
      <c r="AC1252" t="s">
        <v>1231</v>
      </c>
      <c r="AD1252">
        <v>82</v>
      </c>
      <c r="AE1252" t="s">
        <v>1201</v>
      </c>
      <c r="AN1252">
        <v>14</v>
      </c>
      <c r="AO1252">
        <v>140</v>
      </c>
      <c r="AP1252">
        <v>3280</v>
      </c>
      <c r="AQ1252" t="s">
        <v>3117</v>
      </c>
    </row>
    <row r="1253" spans="7:43" x14ac:dyDescent="0.25">
      <c r="G1253" s="6">
        <v>51</v>
      </c>
      <c r="H1253" s="13" t="s">
        <v>8965</v>
      </c>
      <c r="O1253" s="6">
        <v>42</v>
      </c>
      <c r="P1253" s="13" t="str">
        <f t="shared" si="19"/>
        <v>LA.PAMPA</v>
      </c>
      <c r="Q1253" s="6">
        <v>1007</v>
      </c>
      <c r="R1253" s="13" t="s">
        <v>6472</v>
      </c>
      <c r="Y1253" t="str">
        <f>Tabla4[[#This Row],[Muni_Desc]]&amp;Tabla4[[#This Row],[Columna1]]</f>
        <v>RIVADAVIASANTA FE</v>
      </c>
      <c r="Z1253">
        <v>1672</v>
      </c>
      <c r="AA1253" t="s">
        <v>5383</v>
      </c>
      <c r="AB1253">
        <v>13</v>
      </c>
      <c r="AC1253" t="s">
        <v>1231</v>
      </c>
      <c r="AD1253">
        <v>82</v>
      </c>
      <c r="AE1253" t="s">
        <v>1201</v>
      </c>
      <c r="AN1253">
        <v>62</v>
      </c>
      <c r="AO1253">
        <v>21</v>
      </c>
      <c r="AP1253">
        <v>6931</v>
      </c>
      <c r="AQ1253" t="s">
        <v>4264</v>
      </c>
    </row>
    <row r="1254" spans="7:43" x14ac:dyDescent="0.25">
      <c r="G1254" s="6">
        <v>52</v>
      </c>
      <c r="H1254" s="13" t="s">
        <v>8967</v>
      </c>
      <c r="O1254" s="6">
        <v>42</v>
      </c>
      <c r="P1254" s="13" t="str">
        <f t="shared" si="19"/>
        <v>LA.PAMPA</v>
      </c>
      <c r="Q1254" s="6">
        <v>1008</v>
      </c>
      <c r="R1254" s="13" t="s">
        <v>6473</v>
      </c>
      <c r="Y1254" t="str">
        <f>Tabla4[[#This Row],[Muni_Desc]]&amp;Tabla4[[#This Row],[Columna1]]</f>
        <v>ROMANGSANTA FE</v>
      </c>
      <c r="Z1254">
        <v>1674</v>
      </c>
      <c r="AA1254" t="s">
        <v>7137</v>
      </c>
      <c r="AB1254">
        <v>13</v>
      </c>
      <c r="AC1254" t="s">
        <v>1231</v>
      </c>
      <c r="AD1254">
        <v>82</v>
      </c>
      <c r="AE1254" t="s">
        <v>1201</v>
      </c>
      <c r="AN1254">
        <v>14</v>
      </c>
      <c r="AO1254">
        <v>140</v>
      </c>
      <c r="AP1254">
        <v>3281</v>
      </c>
      <c r="AQ1254" t="s">
        <v>3118</v>
      </c>
    </row>
    <row r="1255" spans="7:43" x14ac:dyDescent="0.25">
      <c r="G1255" s="6">
        <v>53</v>
      </c>
      <c r="H1255" s="13" t="s">
        <v>8973</v>
      </c>
      <c r="O1255" s="6">
        <v>42</v>
      </c>
      <c r="P1255" s="13" t="str">
        <f t="shared" si="19"/>
        <v>LA.PAMPA</v>
      </c>
      <c r="Q1255" s="6">
        <v>1009</v>
      </c>
      <c r="R1255" s="13" t="s">
        <v>6474</v>
      </c>
      <c r="Y1255" t="str">
        <f>Tabla4[[#This Row],[Muni_Desc]]&amp;Tabla4[[#This Row],[Columna1]]</f>
        <v>SA PEREYRASANTA FE</v>
      </c>
      <c r="Z1255">
        <v>1678</v>
      </c>
      <c r="AA1255" t="s">
        <v>7141</v>
      </c>
      <c r="AB1255">
        <v>13</v>
      </c>
      <c r="AC1255" t="s">
        <v>1231</v>
      </c>
      <c r="AD1255">
        <v>82</v>
      </c>
      <c r="AE1255" t="s">
        <v>1201</v>
      </c>
      <c r="AN1255">
        <v>66</v>
      </c>
      <c r="AO1255">
        <v>126</v>
      </c>
      <c r="AP1255">
        <v>7367</v>
      </c>
      <c r="AQ1255" t="s">
        <v>4430</v>
      </c>
    </row>
    <row r="1256" spans="7:43" x14ac:dyDescent="0.25">
      <c r="G1256" s="6">
        <v>54</v>
      </c>
      <c r="H1256" s="13" t="s">
        <v>8983</v>
      </c>
      <c r="O1256" s="6">
        <v>42</v>
      </c>
      <c r="P1256" s="13" t="str">
        <f t="shared" si="19"/>
        <v>LA.PAMPA</v>
      </c>
      <c r="Q1256" s="6">
        <v>1010</v>
      </c>
      <c r="R1256" s="13" t="s">
        <v>6475</v>
      </c>
      <c r="Y1256" t="str">
        <f>Tabla4[[#This Row],[Muni_Desc]]&amp;Tabla4[[#This Row],[Columna1]]</f>
        <v>SAGUIERSANTA FE</v>
      </c>
      <c r="Z1256">
        <v>1679</v>
      </c>
      <c r="AA1256" t="s">
        <v>7142</v>
      </c>
      <c r="AB1256">
        <v>13</v>
      </c>
      <c r="AC1256" t="s">
        <v>1231</v>
      </c>
      <c r="AD1256">
        <v>82</v>
      </c>
      <c r="AE1256" t="s">
        <v>1201</v>
      </c>
      <c r="AN1256">
        <v>74</v>
      </c>
      <c r="AO1256">
        <v>14</v>
      </c>
      <c r="AP1256">
        <v>7913</v>
      </c>
      <c r="AQ1256" t="s">
        <v>4565</v>
      </c>
    </row>
    <row r="1257" spans="7:43" x14ac:dyDescent="0.25">
      <c r="G1257" s="6">
        <v>55</v>
      </c>
      <c r="H1257" s="13" t="s">
        <v>8987</v>
      </c>
      <c r="O1257" s="6">
        <v>42</v>
      </c>
      <c r="P1257" s="13" t="str">
        <f t="shared" si="19"/>
        <v>LA.PAMPA</v>
      </c>
      <c r="Q1257" s="6">
        <v>1011</v>
      </c>
      <c r="R1257" s="13" t="s">
        <v>6476</v>
      </c>
      <c r="Y1257" t="str">
        <f>Tabla4[[#This Row],[Muni_Desc]]&amp;Tabla4[[#This Row],[Columna1]]</f>
        <v>SALADERO CABALSANTA FE</v>
      </c>
      <c r="Z1257">
        <v>1680</v>
      </c>
      <c r="AA1257" t="s">
        <v>7143</v>
      </c>
      <c r="AB1257">
        <v>13</v>
      </c>
      <c r="AC1257" t="s">
        <v>1231</v>
      </c>
      <c r="AD1257">
        <v>82</v>
      </c>
      <c r="AE1257" t="s">
        <v>1201</v>
      </c>
      <c r="AN1257">
        <v>26</v>
      </c>
      <c r="AO1257">
        <v>14</v>
      </c>
      <c r="AP1257">
        <v>4314</v>
      </c>
      <c r="AQ1257" t="s">
        <v>3398</v>
      </c>
    </row>
    <row r="1258" spans="7:43" x14ac:dyDescent="0.25">
      <c r="G1258" s="6">
        <v>56</v>
      </c>
      <c r="H1258" s="13" t="s">
        <v>9021</v>
      </c>
      <c r="O1258" s="6">
        <v>42</v>
      </c>
      <c r="P1258" s="13" t="str">
        <f t="shared" si="19"/>
        <v>LA.PAMPA</v>
      </c>
      <c r="Q1258" s="6">
        <v>1012</v>
      </c>
      <c r="R1258" s="13" t="s">
        <v>6477</v>
      </c>
      <c r="Y1258" t="str">
        <f>Tabla4[[#This Row],[Muni_Desc]]&amp;Tabla4[[#This Row],[Columna1]]</f>
        <v>SAN AGUSTINSANTA FE</v>
      </c>
      <c r="Z1258">
        <v>1682</v>
      </c>
      <c r="AA1258" t="s">
        <v>5760</v>
      </c>
      <c r="AB1258">
        <v>13</v>
      </c>
      <c r="AC1258" t="s">
        <v>1231</v>
      </c>
      <c r="AD1258">
        <v>82</v>
      </c>
      <c r="AE1258" t="s">
        <v>1201</v>
      </c>
      <c r="AN1258">
        <v>14</v>
      </c>
      <c r="AO1258">
        <v>126</v>
      </c>
      <c r="AP1258">
        <v>3208</v>
      </c>
      <c r="AQ1258" t="s">
        <v>3065</v>
      </c>
    </row>
    <row r="1259" spans="7:43" x14ac:dyDescent="0.25">
      <c r="G1259" s="6">
        <v>57</v>
      </c>
      <c r="H1259" s="13" t="s">
        <v>9025</v>
      </c>
      <c r="O1259" s="6">
        <v>42</v>
      </c>
      <c r="P1259" s="13" t="str">
        <f t="shared" si="19"/>
        <v>LA.PAMPA</v>
      </c>
      <c r="Q1259" s="6">
        <v>1013</v>
      </c>
      <c r="R1259" s="13" t="s">
        <v>6478</v>
      </c>
      <c r="Y1259" t="str">
        <f>Tabla4[[#This Row],[Muni_Desc]]&amp;Tabla4[[#This Row],[Columna1]]</f>
        <v>SAN ANTONIOSANTA FE</v>
      </c>
      <c r="Z1259">
        <v>1683</v>
      </c>
      <c r="AA1259" t="s">
        <v>5940</v>
      </c>
      <c r="AB1259">
        <v>13</v>
      </c>
      <c r="AC1259" t="s">
        <v>1231</v>
      </c>
      <c r="AD1259">
        <v>82</v>
      </c>
      <c r="AE1259" t="s">
        <v>1201</v>
      </c>
      <c r="AN1259">
        <v>10</v>
      </c>
      <c r="AO1259">
        <v>63</v>
      </c>
      <c r="AP1259">
        <v>2605</v>
      </c>
      <c r="AQ1259" t="s">
        <v>2641</v>
      </c>
    </row>
    <row r="1260" spans="7:43" x14ac:dyDescent="0.25">
      <c r="G1260" s="6">
        <v>58</v>
      </c>
      <c r="H1260" s="13" t="s">
        <v>9030</v>
      </c>
      <c r="O1260" s="6">
        <v>42</v>
      </c>
      <c r="P1260" s="13" t="str">
        <f t="shared" si="19"/>
        <v>LA.PAMPA</v>
      </c>
      <c r="Q1260" s="6">
        <v>1014</v>
      </c>
      <c r="R1260" s="13" t="s">
        <v>6479</v>
      </c>
      <c r="Y1260" t="str">
        <f>Tabla4[[#This Row],[Muni_Desc]]&amp;Tabla4[[#This Row],[Columna1]]</f>
        <v>SAN ANTONIO DE OBLIGADOSANTA FE</v>
      </c>
      <c r="Z1260">
        <v>1684</v>
      </c>
      <c r="AA1260" t="s">
        <v>7145</v>
      </c>
      <c r="AB1260">
        <v>13</v>
      </c>
      <c r="AC1260" t="s">
        <v>1231</v>
      </c>
      <c r="AD1260">
        <v>82</v>
      </c>
      <c r="AE1260" t="s">
        <v>1201</v>
      </c>
      <c r="AN1260">
        <v>58</v>
      </c>
      <c r="AO1260">
        <v>112</v>
      </c>
      <c r="AP1260">
        <v>6789</v>
      </c>
      <c r="AQ1260" t="s">
        <v>4244</v>
      </c>
    </row>
    <row r="1261" spans="7:43" x14ac:dyDescent="0.25">
      <c r="G1261" s="6">
        <v>59</v>
      </c>
      <c r="H1261" s="13" t="s">
        <v>9044</v>
      </c>
      <c r="O1261" s="6">
        <v>42</v>
      </c>
      <c r="P1261" s="13" t="str">
        <f t="shared" si="19"/>
        <v>LA.PAMPA</v>
      </c>
      <c r="Q1261" s="6">
        <v>1015</v>
      </c>
      <c r="R1261" s="13" t="s">
        <v>6480</v>
      </c>
      <c r="Y1261" t="str">
        <f>Tabla4[[#This Row],[Muni_Desc]]&amp;Tabla4[[#This Row],[Columna1]]</f>
        <v>SAN BERNARDO (N.J.)SANTA FE</v>
      </c>
      <c r="Z1261">
        <v>1685</v>
      </c>
      <c r="AA1261" t="s">
        <v>7146</v>
      </c>
      <c r="AB1261">
        <v>13</v>
      </c>
      <c r="AC1261" t="s">
        <v>1231</v>
      </c>
      <c r="AD1261">
        <v>82</v>
      </c>
      <c r="AE1261" t="s">
        <v>1201</v>
      </c>
      <c r="AN1261">
        <v>6</v>
      </c>
      <c r="AO1261">
        <v>259</v>
      </c>
      <c r="AP1261">
        <v>1004</v>
      </c>
      <c r="AQ1261" t="s">
        <v>1923</v>
      </c>
    </row>
    <row r="1262" spans="7:43" x14ac:dyDescent="0.25">
      <c r="G1262" s="6">
        <v>60</v>
      </c>
      <c r="H1262" s="13" t="s">
        <v>9116</v>
      </c>
      <c r="O1262" s="6">
        <v>42</v>
      </c>
      <c r="P1262" s="13" t="str">
        <f t="shared" si="19"/>
        <v>LA.PAMPA</v>
      </c>
      <c r="Q1262" s="6">
        <v>1016</v>
      </c>
      <c r="R1262" s="13" t="s">
        <v>6481</v>
      </c>
      <c r="Y1262" t="str">
        <f>Tabla4[[#This Row],[Muni_Desc]]&amp;Tabla4[[#This Row],[Columna1]]</f>
        <v>SAN BERNARDO (SAN JUSTO)SANTA FE</v>
      </c>
      <c r="Z1262">
        <v>1686</v>
      </c>
      <c r="AA1262" t="s">
        <v>7147</v>
      </c>
      <c r="AB1262">
        <v>13</v>
      </c>
      <c r="AC1262" t="s">
        <v>1231</v>
      </c>
      <c r="AD1262">
        <v>82</v>
      </c>
      <c r="AE1262" t="s">
        <v>1201</v>
      </c>
      <c r="AN1262">
        <v>66</v>
      </c>
      <c r="AO1262">
        <v>98</v>
      </c>
      <c r="AP1262">
        <v>7337</v>
      </c>
      <c r="AQ1262" t="s">
        <v>4421</v>
      </c>
    </row>
    <row r="1263" spans="7:43" x14ac:dyDescent="0.25">
      <c r="G1263" s="6">
        <v>61</v>
      </c>
      <c r="H1263" s="13" t="s">
        <v>9118</v>
      </c>
      <c r="O1263" s="6">
        <v>42</v>
      </c>
      <c r="P1263" s="13" t="str">
        <f t="shared" si="19"/>
        <v>LA.PAMPA</v>
      </c>
      <c r="Q1263" s="6">
        <v>1017</v>
      </c>
      <c r="R1263" s="13" t="s">
        <v>6482</v>
      </c>
      <c r="Y1263" t="str">
        <f>Tabla4[[#This Row],[Muni_Desc]]&amp;Tabla4[[#This Row],[Columna1]]</f>
        <v>SAN CARLOS CENTROSANTA FE</v>
      </c>
      <c r="Z1263">
        <v>1687</v>
      </c>
      <c r="AA1263" t="s">
        <v>7148</v>
      </c>
      <c r="AB1263">
        <v>13</v>
      </c>
      <c r="AC1263" t="s">
        <v>1231</v>
      </c>
      <c r="AD1263">
        <v>82</v>
      </c>
      <c r="AE1263" t="s">
        <v>1201</v>
      </c>
      <c r="AN1263">
        <v>62</v>
      </c>
      <c r="AO1263">
        <v>7</v>
      </c>
      <c r="AP1263">
        <v>6906</v>
      </c>
      <c r="AQ1263" t="s">
        <v>4248</v>
      </c>
    </row>
    <row r="1264" spans="7:43" x14ac:dyDescent="0.25">
      <c r="G1264" s="6">
        <v>62</v>
      </c>
      <c r="H1264" s="13" t="s">
        <v>9132</v>
      </c>
      <c r="O1264" s="6">
        <v>42</v>
      </c>
      <c r="P1264" s="13" t="str">
        <f t="shared" si="19"/>
        <v>LA.PAMPA</v>
      </c>
      <c r="Q1264" s="6">
        <v>1018</v>
      </c>
      <c r="R1264" s="13" t="s">
        <v>6483</v>
      </c>
      <c r="Y1264" t="str">
        <f>Tabla4[[#This Row],[Muni_Desc]]&amp;Tabla4[[#This Row],[Columna1]]</f>
        <v>SAN CARLOS NORTESANTA FE</v>
      </c>
      <c r="Z1264">
        <v>1688</v>
      </c>
      <c r="AA1264" t="s">
        <v>7149</v>
      </c>
      <c r="AB1264">
        <v>13</v>
      </c>
      <c r="AC1264" t="s">
        <v>1231</v>
      </c>
      <c r="AD1264">
        <v>82</v>
      </c>
      <c r="AE1264" t="s">
        <v>1201</v>
      </c>
      <c r="AN1264">
        <v>6</v>
      </c>
      <c r="AO1264">
        <v>847</v>
      </c>
      <c r="AP1264">
        <v>1842</v>
      </c>
      <c r="AQ1264" t="s">
        <v>2529</v>
      </c>
    </row>
    <row r="1265" spans="5:43" x14ac:dyDescent="0.25">
      <c r="G1265" s="6">
        <v>63</v>
      </c>
      <c r="H1265" s="13" t="s">
        <v>9134</v>
      </c>
      <c r="O1265" s="6">
        <v>42</v>
      </c>
      <c r="P1265" s="13" t="str">
        <f t="shared" si="19"/>
        <v>LA.PAMPA</v>
      </c>
      <c r="Q1265" s="6">
        <v>1019</v>
      </c>
      <c r="R1265" s="13" t="s">
        <v>6484</v>
      </c>
      <c r="Y1265" t="str">
        <f>Tabla4[[#This Row],[Muni_Desc]]&amp;Tabla4[[#This Row],[Columna1]]</f>
        <v>SAN CARLOS SUDSANTA FE</v>
      </c>
      <c r="Z1265">
        <v>1689</v>
      </c>
      <c r="AA1265" t="s">
        <v>7150</v>
      </c>
      <c r="AB1265">
        <v>13</v>
      </c>
      <c r="AC1265" t="s">
        <v>1231</v>
      </c>
      <c r="AD1265">
        <v>82</v>
      </c>
      <c r="AE1265" t="s">
        <v>1201</v>
      </c>
      <c r="AN1265">
        <v>10</v>
      </c>
      <c r="AO1265">
        <v>21</v>
      </c>
      <c r="AP1265">
        <v>9903</v>
      </c>
      <c r="AQ1265" t="s">
        <v>2598</v>
      </c>
    </row>
    <row r="1266" spans="5:43" x14ac:dyDescent="0.25">
      <c r="G1266" s="6">
        <v>64</v>
      </c>
      <c r="H1266" s="13" t="s">
        <v>9140</v>
      </c>
      <c r="O1266" s="6">
        <v>42</v>
      </c>
      <c r="P1266" s="13" t="str">
        <f t="shared" si="19"/>
        <v>LA.PAMPA</v>
      </c>
      <c r="Q1266" s="6">
        <v>1020</v>
      </c>
      <c r="R1266" s="13" t="s">
        <v>6485</v>
      </c>
      <c r="Y1266" t="str">
        <f>Tabla4[[#This Row],[Muni_Desc]]&amp;Tabla4[[#This Row],[Columna1]]</f>
        <v>SAN CRISTOBALSANTA FE</v>
      </c>
      <c r="Z1266">
        <v>1690</v>
      </c>
      <c r="AA1266" t="s">
        <v>7151</v>
      </c>
      <c r="AB1266">
        <v>13</v>
      </c>
      <c r="AC1266" t="s">
        <v>1231</v>
      </c>
      <c r="AD1266">
        <v>82</v>
      </c>
      <c r="AE1266" t="s">
        <v>1201</v>
      </c>
      <c r="AN1266">
        <v>26</v>
      </c>
      <c r="AO1266">
        <v>14</v>
      </c>
      <c r="AP1266">
        <v>4315</v>
      </c>
      <c r="AQ1266" t="s">
        <v>3399</v>
      </c>
    </row>
    <row r="1267" spans="5:43" x14ac:dyDescent="0.25">
      <c r="G1267" s="6">
        <v>65</v>
      </c>
      <c r="H1267" s="13" t="s">
        <v>8799</v>
      </c>
      <c r="O1267" s="6">
        <v>42</v>
      </c>
      <c r="P1267" s="13" t="str">
        <f t="shared" si="19"/>
        <v>LA.PAMPA</v>
      </c>
      <c r="Q1267" s="6">
        <v>1021</v>
      </c>
      <c r="R1267" s="13" t="s">
        <v>6486</v>
      </c>
      <c r="Y1267" t="str">
        <f>Tabla4[[#This Row],[Muni_Desc]]&amp;Tabla4[[#This Row],[Columna1]]</f>
        <v>SAN EUGENIOSANTA FE</v>
      </c>
      <c r="Z1267">
        <v>1692</v>
      </c>
      <c r="AA1267" t="s">
        <v>7153</v>
      </c>
      <c r="AB1267">
        <v>13</v>
      </c>
      <c r="AC1267" t="s">
        <v>1231</v>
      </c>
      <c r="AD1267">
        <v>82</v>
      </c>
      <c r="AE1267" t="s">
        <v>1201</v>
      </c>
      <c r="AN1267">
        <v>90</v>
      </c>
      <c r="AO1267">
        <v>70</v>
      </c>
      <c r="AP1267">
        <v>9679</v>
      </c>
      <c r="AQ1267" t="s">
        <v>5237</v>
      </c>
    </row>
    <row r="1268" spans="5:43" x14ac:dyDescent="0.25">
      <c r="G1268" s="6">
        <v>66</v>
      </c>
      <c r="H1268" s="13" t="s">
        <v>9143</v>
      </c>
      <c r="O1268" s="6">
        <v>42</v>
      </c>
      <c r="P1268" s="13" t="str">
        <f t="shared" si="19"/>
        <v>LA.PAMPA</v>
      </c>
      <c r="Q1268" s="6">
        <v>1022</v>
      </c>
      <c r="R1268" s="13" t="s">
        <v>6487</v>
      </c>
      <c r="Y1268" t="str">
        <f>Tabla4[[#This Row],[Muni_Desc]]&amp;Tabla4[[#This Row],[Columna1]]</f>
        <v>SAN FABIANSANTA FE</v>
      </c>
      <c r="Z1268">
        <v>1693</v>
      </c>
      <c r="AA1268" t="s">
        <v>7154</v>
      </c>
      <c r="AB1268">
        <v>13</v>
      </c>
      <c r="AC1268" t="s">
        <v>1231</v>
      </c>
      <c r="AD1268">
        <v>82</v>
      </c>
      <c r="AE1268" t="s">
        <v>1201</v>
      </c>
      <c r="AN1268">
        <v>14</v>
      </c>
      <c r="AO1268">
        <v>21</v>
      </c>
      <c r="AP1268">
        <v>2871</v>
      </c>
      <c r="AQ1268" t="s">
        <v>2783</v>
      </c>
    </row>
    <row r="1269" spans="5:43" x14ac:dyDescent="0.25">
      <c r="G1269" s="6">
        <v>67</v>
      </c>
      <c r="H1269" s="13" t="s">
        <v>9144</v>
      </c>
      <c r="O1269" s="6">
        <v>42</v>
      </c>
      <c r="P1269" s="13" t="str">
        <f t="shared" si="19"/>
        <v>LA.PAMPA</v>
      </c>
      <c r="Q1269" s="6">
        <v>1023</v>
      </c>
      <c r="R1269" s="13" t="s">
        <v>6488</v>
      </c>
      <c r="Y1269" t="str">
        <f>Tabla4[[#This Row],[Muni_Desc]]&amp;Tabla4[[#This Row],[Columna1]]</f>
        <v>SAN GENAROSANTA FE</v>
      </c>
      <c r="Z1269">
        <v>1695</v>
      </c>
      <c r="AA1269" t="s">
        <v>7156</v>
      </c>
      <c r="AB1269">
        <v>13</v>
      </c>
      <c r="AC1269" t="s">
        <v>1231</v>
      </c>
      <c r="AD1269">
        <v>82</v>
      </c>
      <c r="AE1269" t="s">
        <v>1201</v>
      </c>
      <c r="AN1269">
        <v>50</v>
      </c>
      <c r="AO1269">
        <v>119</v>
      </c>
      <c r="AP1269">
        <v>6007</v>
      </c>
      <c r="AQ1269" t="s">
        <v>2783</v>
      </c>
    </row>
    <row r="1270" spans="5:43" x14ac:dyDescent="0.25">
      <c r="G1270" s="6">
        <v>68</v>
      </c>
      <c r="H1270" s="13" t="s">
        <v>9155</v>
      </c>
      <c r="O1270" s="6">
        <v>42</v>
      </c>
      <c r="P1270" s="13" t="str">
        <f t="shared" si="19"/>
        <v>LA.PAMPA</v>
      </c>
      <c r="Q1270" s="6">
        <v>1024</v>
      </c>
      <c r="R1270" s="13" t="s">
        <v>6489</v>
      </c>
      <c r="Y1270" t="str">
        <f>Tabla4[[#This Row],[Muni_Desc]]&amp;Tabla4[[#This Row],[Columna1]]</f>
        <v>SAN GENARO NORTESANTA FE</v>
      </c>
      <c r="Z1270">
        <v>1696</v>
      </c>
      <c r="AA1270" t="s">
        <v>7157</v>
      </c>
      <c r="AB1270">
        <v>13</v>
      </c>
      <c r="AC1270" t="s">
        <v>1231</v>
      </c>
      <c r="AD1270">
        <v>82</v>
      </c>
      <c r="AE1270" t="s">
        <v>1201</v>
      </c>
      <c r="AN1270">
        <v>6</v>
      </c>
      <c r="AO1270">
        <v>364</v>
      </c>
      <c r="AP1270">
        <v>1134</v>
      </c>
      <c r="AQ1270" t="s">
        <v>1999</v>
      </c>
    </row>
    <row r="1271" spans="5:43" x14ac:dyDescent="0.25">
      <c r="G1271" s="6">
        <v>69</v>
      </c>
      <c r="H1271" s="13" t="s">
        <v>9161</v>
      </c>
      <c r="O1271" s="6">
        <v>42</v>
      </c>
      <c r="P1271" s="13" t="str">
        <f t="shared" si="19"/>
        <v>LA.PAMPA</v>
      </c>
      <c r="Q1271" s="6">
        <v>1025</v>
      </c>
      <c r="R1271" s="13" t="s">
        <v>6490</v>
      </c>
      <c r="Y1271" t="str">
        <f>Tabla4[[#This Row],[Muni_Desc]]&amp;Tabla4[[#This Row],[Columna1]]</f>
        <v>SAN GUILLERMOSANTA FE</v>
      </c>
      <c r="Z1271">
        <v>1698</v>
      </c>
      <c r="AA1271" t="s">
        <v>7159</v>
      </c>
      <c r="AB1271">
        <v>13</v>
      </c>
      <c r="AC1271" t="s">
        <v>1231</v>
      </c>
      <c r="AD1271">
        <v>82</v>
      </c>
      <c r="AE1271" t="s">
        <v>1201</v>
      </c>
      <c r="AN1271">
        <v>26</v>
      </c>
      <c r="AO1271">
        <v>14</v>
      </c>
      <c r="AP1271">
        <v>4316</v>
      </c>
      <c r="AQ1271" t="s">
        <v>3400</v>
      </c>
    </row>
    <row r="1272" spans="5:43" x14ac:dyDescent="0.25">
      <c r="G1272" s="6">
        <v>70</v>
      </c>
      <c r="H1272" s="13" t="s">
        <v>9168</v>
      </c>
      <c r="O1272" s="6">
        <v>42</v>
      </c>
      <c r="P1272" s="13" t="str">
        <f t="shared" si="19"/>
        <v>LA.PAMPA</v>
      </c>
      <c r="Q1272" s="6">
        <v>1026</v>
      </c>
      <c r="R1272" s="13" t="s">
        <v>6491</v>
      </c>
      <c r="Y1272" t="str">
        <f>Tabla4[[#This Row],[Muni_Desc]]&amp;Tabla4[[#This Row],[Columna1]]</f>
        <v>SAN JAVIERSANTA FE</v>
      </c>
      <c r="Z1272">
        <v>1699</v>
      </c>
      <c r="AA1272" t="s">
        <v>6602</v>
      </c>
      <c r="AB1272">
        <v>13</v>
      </c>
      <c r="AC1272" t="s">
        <v>1231</v>
      </c>
      <c r="AD1272">
        <v>82</v>
      </c>
      <c r="AE1272" t="s">
        <v>1201</v>
      </c>
      <c r="AN1272">
        <v>70</v>
      </c>
      <c r="AO1272">
        <v>77</v>
      </c>
      <c r="AP1272">
        <v>7689</v>
      </c>
      <c r="AQ1272" t="s">
        <v>4526</v>
      </c>
    </row>
    <row r="1273" spans="5:43" x14ac:dyDescent="0.25">
      <c r="G1273" s="6">
        <v>71</v>
      </c>
      <c r="H1273" s="13" t="s">
        <v>9176</v>
      </c>
      <c r="O1273" s="6">
        <v>42</v>
      </c>
      <c r="P1273" s="13" t="str">
        <f t="shared" si="19"/>
        <v>LA.PAMPA</v>
      </c>
      <c r="Q1273" s="6">
        <v>1027</v>
      </c>
      <c r="R1273" s="13" t="s">
        <v>6492</v>
      </c>
      <c r="Y1273" t="str">
        <f>Tabla4[[#This Row],[Muni_Desc]]&amp;Tabla4[[#This Row],[Columna1]]</f>
        <v>SAN JERONIMO DEL SAUCESANTA FE</v>
      </c>
      <c r="Z1273">
        <v>1700</v>
      </c>
      <c r="AA1273" t="s">
        <v>7160</v>
      </c>
      <c r="AB1273">
        <v>13</v>
      </c>
      <c r="AC1273" t="s">
        <v>1231</v>
      </c>
      <c r="AD1273">
        <v>82</v>
      </c>
      <c r="AE1273" t="s">
        <v>1201</v>
      </c>
      <c r="AN1273">
        <v>70</v>
      </c>
      <c r="AO1273">
        <v>56</v>
      </c>
      <c r="AP1273">
        <v>7660</v>
      </c>
      <c r="AQ1273" t="s">
        <v>4501</v>
      </c>
    </row>
    <row r="1274" spans="5:43" x14ac:dyDescent="0.25">
      <c r="G1274" s="6">
        <v>72</v>
      </c>
      <c r="H1274" s="13" t="s">
        <v>9178</v>
      </c>
      <c r="O1274" s="6">
        <v>42</v>
      </c>
      <c r="P1274" s="13" t="str">
        <f t="shared" si="19"/>
        <v>LA.PAMPA</v>
      </c>
      <c r="Q1274" s="6">
        <v>1028</v>
      </c>
      <c r="R1274" s="13" t="s">
        <v>6493</v>
      </c>
      <c r="Y1274" t="str">
        <f>Tabla4[[#This Row],[Muni_Desc]]&amp;Tabla4[[#This Row],[Columna1]]</f>
        <v>SAN JERONIMO NORTESANTA FE</v>
      </c>
      <c r="Z1274">
        <v>1701</v>
      </c>
      <c r="AA1274" t="s">
        <v>7161</v>
      </c>
      <c r="AB1274">
        <v>13</v>
      </c>
      <c r="AC1274" t="s">
        <v>1231</v>
      </c>
      <c r="AD1274">
        <v>82</v>
      </c>
      <c r="AE1274" t="s">
        <v>1201</v>
      </c>
      <c r="AN1274">
        <v>50</v>
      </c>
      <c r="AO1274">
        <v>84</v>
      </c>
      <c r="AP1274">
        <v>5938</v>
      </c>
      <c r="AQ1274" t="s">
        <v>4046</v>
      </c>
    </row>
    <row r="1275" spans="5:43" x14ac:dyDescent="0.25">
      <c r="O1275" s="6">
        <v>42</v>
      </c>
      <c r="P1275" s="13" t="str">
        <f t="shared" si="19"/>
        <v>LA.PAMPA</v>
      </c>
      <c r="Q1275" s="6">
        <v>1029</v>
      </c>
      <c r="R1275" s="13" t="s">
        <v>6494</v>
      </c>
      <c r="Y1275" t="str">
        <f>Tabla4[[#This Row],[Muni_Desc]]&amp;Tabla4[[#This Row],[Columna1]]</f>
        <v>SAN JERONIMO SUDSANTA FE</v>
      </c>
      <c r="Z1275">
        <v>1702</v>
      </c>
      <c r="AA1275" t="s">
        <v>7162</v>
      </c>
      <c r="AB1275">
        <v>13</v>
      </c>
      <c r="AC1275" t="s">
        <v>1231</v>
      </c>
      <c r="AD1275">
        <v>82</v>
      </c>
      <c r="AE1275" t="s">
        <v>1201</v>
      </c>
      <c r="AN1275">
        <v>26</v>
      </c>
      <c r="AO1275">
        <v>63</v>
      </c>
      <c r="AP1275">
        <v>4375</v>
      </c>
      <c r="AQ1275" t="s">
        <v>3451</v>
      </c>
    </row>
    <row r="1276" spans="5:43" x14ac:dyDescent="0.25">
      <c r="O1276" s="6">
        <v>42</v>
      </c>
      <c r="P1276" s="13" t="str">
        <f t="shared" si="19"/>
        <v>LA.PAMPA</v>
      </c>
      <c r="Q1276" s="6">
        <v>1030</v>
      </c>
      <c r="R1276" s="13" t="s">
        <v>6495</v>
      </c>
      <c r="Y1276" t="str">
        <f>Tabla4[[#This Row],[Muni_Desc]]&amp;Tabla4[[#This Row],[Columna1]]</f>
        <v>SAN JORGESANTA FE</v>
      </c>
      <c r="Z1276">
        <v>1703</v>
      </c>
      <c r="AA1276" t="s">
        <v>7163</v>
      </c>
      <c r="AB1276">
        <v>13</v>
      </c>
      <c r="AC1276" t="s">
        <v>1231</v>
      </c>
      <c r="AD1276">
        <v>82</v>
      </c>
      <c r="AE1276" t="s">
        <v>1201</v>
      </c>
      <c r="AN1276">
        <v>70</v>
      </c>
      <c r="AO1276">
        <v>42</v>
      </c>
      <c r="AP1276">
        <v>7645</v>
      </c>
      <c r="AQ1276" t="s">
        <v>4496</v>
      </c>
    </row>
    <row r="1277" spans="5:43" x14ac:dyDescent="0.25">
      <c r="E1277" s="484"/>
      <c r="F1277" s="485"/>
      <c r="G1277" s="485"/>
      <c r="H1277" s="485"/>
      <c r="O1277" s="6">
        <v>42</v>
      </c>
      <c r="P1277" s="13" t="str">
        <f t="shared" si="19"/>
        <v>LA.PAMPA</v>
      </c>
      <c r="Q1277" s="6">
        <v>1031</v>
      </c>
      <c r="R1277" s="13" t="s">
        <v>6496</v>
      </c>
      <c r="Y1277" t="str">
        <f>Tabla4[[#This Row],[Muni_Desc]]&amp;Tabla4[[#This Row],[Columna1]]</f>
        <v>SAN JORGE DE LA ESQUINASANTA FE</v>
      </c>
      <c r="Z1277">
        <v>2324</v>
      </c>
      <c r="AA1277" t="s">
        <v>7230</v>
      </c>
      <c r="AB1277">
        <v>13</v>
      </c>
      <c r="AC1277" t="s">
        <v>1231</v>
      </c>
      <c r="AD1277">
        <v>82</v>
      </c>
      <c r="AE1277" t="s">
        <v>1201</v>
      </c>
      <c r="AN1277">
        <v>86</v>
      </c>
      <c r="AO1277">
        <v>49</v>
      </c>
      <c r="AP1277">
        <v>9169</v>
      </c>
      <c r="AQ1277" t="s">
        <v>5060</v>
      </c>
    </row>
    <row r="1278" spans="5:43" ht="45.75" x14ac:dyDescent="0.25">
      <c r="E1278" s="11" t="s">
        <v>7711</v>
      </c>
      <c r="F1278" s="12" t="s">
        <v>7712</v>
      </c>
      <c r="G1278" s="12" t="s">
        <v>7713</v>
      </c>
      <c r="H1278" s="15" t="s">
        <v>7714</v>
      </c>
      <c r="I1278" s="11"/>
      <c r="O1278" s="6">
        <v>42</v>
      </c>
      <c r="P1278" s="13" t="str">
        <f t="shared" si="19"/>
        <v>LA.PAMPA</v>
      </c>
      <c r="Q1278" s="6">
        <v>1032</v>
      </c>
      <c r="R1278" s="13" t="s">
        <v>5442</v>
      </c>
      <c r="Y1278" t="str">
        <f>Tabla4[[#This Row],[Muni_Desc]]&amp;Tabla4[[#This Row],[Columna1]]</f>
        <v>SAN JOSE DEL RINCONSANTA FE</v>
      </c>
      <c r="Z1278">
        <v>1706</v>
      </c>
      <c r="AA1278" t="s">
        <v>7165</v>
      </c>
      <c r="AB1278">
        <v>13</v>
      </c>
      <c r="AC1278" t="s">
        <v>1231</v>
      </c>
      <c r="AD1278">
        <v>82</v>
      </c>
      <c r="AE1278" t="s">
        <v>1201</v>
      </c>
      <c r="AN1278">
        <v>86</v>
      </c>
      <c r="AO1278">
        <v>133</v>
      </c>
      <c r="AP1278">
        <v>9303</v>
      </c>
      <c r="AQ1278" t="s">
        <v>5060</v>
      </c>
    </row>
    <row r="1279" spans="5:43" x14ac:dyDescent="0.25">
      <c r="E1279" s="6">
        <v>1</v>
      </c>
      <c r="F1279" s="13" t="s">
        <v>7715</v>
      </c>
      <c r="G1279" s="13">
        <v>1</v>
      </c>
      <c r="H1279" s="13" t="s">
        <v>7716</v>
      </c>
      <c r="I1279" s="13" t="s">
        <v>9484</v>
      </c>
      <c r="O1279" s="6">
        <v>42</v>
      </c>
      <c r="P1279" s="13" t="str">
        <f t="shared" si="19"/>
        <v>LA.PAMPA</v>
      </c>
      <c r="Q1279" s="6">
        <v>2006</v>
      </c>
      <c r="R1279" s="13" t="s">
        <v>6510</v>
      </c>
      <c r="Y1279" t="str">
        <f>Tabla4[[#This Row],[Muni_Desc]]&amp;Tabla4[[#This Row],[Columna1]]</f>
        <v>SAN JUSTOSANTA FE</v>
      </c>
      <c r="Z1279">
        <v>1707</v>
      </c>
      <c r="AA1279" t="s">
        <v>6121</v>
      </c>
      <c r="AB1279">
        <v>13</v>
      </c>
      <c r="AC1279" t="s">
        <v>1231</v>
      </c>
      <c r="AD1279">
        <v>82</v>
      </c>
      <c r="AE1279" t="s">
        <v>1201</v>
      </c>
      <c r="AN1279">
        <v>90</v>
      </c>
      <c r="AO1279">
        <v>98</v>
      </c>
      <c r="AP1279">
        <v>9726</v>
      </c>
      <c r="AQ1279" t="s">
        <v>5258</v>
      </c>
    </row>
    <row r="1280" spans="5:43" x14ac:dyDescent="0.25">
      <c r="E1280" s="6">
        <v>1</v>
      </c>
      <c r="F1280" s="13" t="s">
        <v>7715</v>
      </c>
      <c r="G1280" s="13">
        <v>2</v>
      </c>
      <c r="H1280" s="13" t="s">
        <v>7717</v>
      </c>
      <c r="I1280" s="13" t="s">
        <v>9484</v>
      </c>
      <c r="O1280" s="6">
        <v>42</v>
      </c>
      <c r="P1280" s="13" t="str">
        <f t="shared" si="19"/>
        <v>LA.PAMPA</v>
      </c>
      <c r="Q1280" s="6">
        <v>1033</v>
      </c>
      <c r="R1280" s="13" t="s">
        <v>6497</v>
      </c>
      <c r="Y1280" t="str">
        <f>Tabla4[[#This Row],[Muni_Desc]]&amp;Tabla4[[#This Row],[Columna1]]</f>
        <v>SAN MARIANOSANTA FE</v>
      </c>
      <c r="Z1280">
        <v>1709</v>
      </c>
      <c r="AA1280" t="s">
        <v>7166</v>
      </c>
      <c r="AB1280">
        <v>13</v>
      </c>
      <c r="AC1280" t="s">
        <v>1231</v>
      </c>
      <c r="AD1280">
        <v>82</v>
      </c>
      <c r="AE1280" t="s">
        <v>1201</v>
      </c>
      <c r="AN1280">
        <v>38</v>
      </c>
      <c r="AO1280">
        <v>98</v>
      </c>
      <c r="AP1280">
        <v>5147</v>
      </c>
      <c r="AQ1280" t="s">
        <v>3774</v>
      </c>
    </row>
    <row r="1281" spans="5:43" x14ac:dyDescent="0.25">
      <c r="E1281" s="6">
        <v>1</v>
      </c>
      <c r="F1281" s="13" t="s">
        <v>7715</v>
      </c>
      <c r="G1281" s="13">
        <v>3</v>
      </c>
      <c r="H1281" s="13" t="s">
        <v>7718</v>
      </c>
      <c r="I1281" s="13" t="s">
        <v>9484</v>
      </c>
      <c r="O1281" s="6">
        <v>42</v>
      </c>
      <c r="P1281" s="13" t="str">
        <f t="shared" si="19"/>
        <v>LA.PAMPA</v>
      </c>
      <c r="Q1281" s="6">
        <v>1034</v>
      </c>
      <c r="R1281" s="13" t="s">
        <v>6498</v>
      </c>
      <c r="Y1281" t="str">
        <f>Tabla4[[#This Row],[Muni_Desc]]&amp;Tabla4[[#This Row],[Columna1]]</f>
        <v>SAN MARTIN DE LAS ESCOBASSANTA FE</v>
      </c>
      <c r="Z1281">
        <v>1710</v>
      </c>
      <c r="AA1281" t="s">
        <v>7167</v>
      </c>
      <c r="AB1281">
        <v>13</v>
      </c>
      <c r="AC1281" t="s">
        <v>1231</v>
      </c>
      <c r="AD1281">
        <v>82</v>
      </c>
      <c r="AE1281" t="s">
        <v>1201</v>
      </c>
      <c r="AN1281">
        <v>66</v>
      </c>
      <c r="AO1281">
        <v>154</v>
      </c>
      <c r="AP1281">
        <v>7424</v>
      </c>
      <c r="AQ1281" t="s">
        <v>4462</v>
      </c>
    </row>
    <row r="1282" spans="5:43" x14ac:dyDescent="0.25">
      <c r="E1282" s="6">
        <v>1</v>
      </c>
      <c r="F1282" s="13" t="s">
        <v>7715</v>
      </c>
      <c r="G1282" s="13">
        <v>4</v>
      </c>
      <c r="H1282" s="13" t="s">
        <v>7719</v>
      </c>
      <c r="I1282" s="13" t="s">
        <v>9484</v>
      </c>
      <c r="O1282" s="6">
        <v>42</v>
      </c>
      <c r="P1282" s="13" t="str">
        <f t="shared" si="19"/>
        <v>LA.PAMPA</v>
      </c>
      <c r="Q1282" s="6">
        <v>1035</v>
      </c>
      <c r="R1282" s="13" t="s">
        <v>6499</v>
      </c>
      <c r="Y1282" t="str">
        <f>Tabla4[[#This Row],[Muni_Desc]]&amp;Tabla4[[#This Row],[Columna1]]</f>
        <v>SAN MARTIN NORTESANTA FE</v>
      </c>
      <c r="Z1282">
        <v>1711</v>
      </c>
      <c r="AA1282" t="s">
        <v>7168</v>
      </c>
      <c r="AB1282">
        <v>13</v>
      </c>
      <c r="AC1282" t="s">
        <v>1231</v>
      </c>
      <c r="AD1282">
        <v>82</v>
      </c>
      <c r="AE1282" t="s">
        <v>1201</v>
      </c>
      <c r="AN1282">
        <v>50</v>
      </c>
      <c r="AO1282">
        <v>105</v>
      </c>
      <c r="AP1282">
        <v>5978</v>
      </c>
      <c r="AQ1282" t="s">
        <v>4075</v>
      </c>
    </row>
    <row r="1283" spans="5:43" x14ac:dyDescent="0.25">
      <c r="E1283" s="6">
        <v>1</v>
      </c>
      <c r="F1283" s="13" t="s">
        <v>7715</v>
      </c>
      <c r="G1283" s="13">
        <v>5</v>
      </c>
      <c r="H1283" s="13" t="s">
        <v>7720</v>
      </c>
      <c r="I1283" s="13" t="s">
        <v>9484</v>
      </c>
      <c r="O1283" s="6">
        <v>42</v>
      </c>
      <c r="P1283" s="13" t="str">
        <f t="shared" si="19"/>
        <v>LA.PAMPA</v>
      </c>
      <c r="Q1283" s="6">
        <v>1036</v>
      </c>
      <c r="R1283" s="13" t="s">
        <v>6500</v>
      </c>
      <c r="Y1283" t="str">
        <f>Tabla4[[#This Row],[Muni_Desc]]&amp;Tabla4[[#This Row],[Columna1]]</f>
        <v>SAN VICENTESANTA FE</v>
      </c>
      <c r="Z1283">
        <v>1713</v>
      </c>
      <c r="AA1283" t="s">
        <v>5398</v>
      </c>
      <c r="AB1283">
        <v>13</v>
      </c>
      <c r="AC1283" t="s">
        <v>1231</v>
      </c>
      <c r="AD1283">
        <v>82</v>
      </c>
      <c r="AE1283" t="s">
        <v>1201</v>
      </c>
      <c r="AN1283">
        <v>50</v>
      </c>
      <c r="AO1283">
        <v>105</v>
      </c>
      <c r="AP1283">
        <v>5979</v>
      </c>
      <c r="AQ1283" t="s">
        <v>4076</v>
      </c>
    </row>
    <row r="1284" spans="5:43" x14ac:dyDescent="0.25">
      <c r="E1284" s="6">
        <v>1</v>
      </c>
      <c r="F1284" s="13" t="s">
        <v>7715</v>
      </c>
      <c r="G1284" s="13">
        <v>6</v>
      </c>
      <c r="H1284" s="13" t="s">
        <v>7721</v>
      </c>
      <c r="I1284" s="13" t="s">
        <v>9484</v>
      </c>
      <c r="O1284" s="6">
        <v>42</v>
      </c>
      <c r="P1284" s="13" t="str">
        <f t="shared" si="19"/>
        <v>LA.PAMPA</v>
      </c>
      <c r="Q1284" s="6">
        <v>1037</v>
      </c>
      <c r="R1284" s="13" t="s">
        <v>6501</v>
      </c>
      <c r="Y1284" t="str">
        <f>Tabla4[[#This Row],[Muni_Desc]]&amp;Tabla4[[#This Row],[Columna1]]</f>
        <v>SANTA CLARA DE BUENA VISTASANTA FE</v>
      </c>
      <c r="Z1284">
        <v>1716</v>
      </c>
      <c r="AA1284" t="s">
        <v>7171</v>
      </c>
      <c r="AB1284">
        <v>13</v>
      </c>
      <c r="AC1284" t="s">
        <v>1231</v>
      </c>
      <c r="AD1284">
        <v>82</v>
      </c>
      <c r="AE1284" t="s">
        <v>1201</v>
      </c>
      <c r="AN1284">
        <v>10</v>
      </c>
      <c r="AO1284">
        <v>84</v>
      </c>
      <c r="AP1284">
        <v>2648</v>
      </c>
      <c r="AQ1284" t="s">
        <v>2671</v>
      </c>
    </row>
    <row r="1285" spans="5:43" x14ac:dyDescent="0.25">
      <c r="E1285" s="6">
        <v>1</v>
      </c>
      <c r="F1285" s="13" t="s">
        <v>7715</v>
      </c>
      <c r="G1285" s="13">
        <v>7</v>
      </c>
      <c r="H1285" s="13" t="s">
        <v>7722</v>
      </c>
      <c r="I1285" s="13" t="s">
        <v>9484</v>
      </c>
      <c r="O1285" s="6">
        <v>42</v>
      </c>
      <c r="P1285" s="13" t="str">
        <f t="shared" ref="P1285:P1348" si="20">VLOOKUP(O1285,$J$4:$L$29,3,FALSE)</f>
        <v>LA.PAMPA</v>
      </c>
      <c r="Q1285" s="6">
        <v>1038</v>
      </c>
      <c r="R1285" s="13" t="s">
        <v>6502</v>
      </c>
      <c r="Y1285" t="str">
        <f>Tabla4[[#This Row],[Muni_Desc]]&amp;Tabla4[[#This Row],[Columna1]]</f>
        <v>SANTA CLARA DE SAGUIERSANTA FE</v>
      </c>
      <c r="Z1285">
        <v>1717</v>
      </c>
      <c r="AA1285" t="s">
        <v>7172</v>
      </c>
      <c r="AB1285">
        <v>13</v>
      </c>
      <c r="AC1285" t="s">
        <v>1231</v>
      </c>
      <c r="AD1285">
        <v>82</v>
      </c>
      <c r="AE1285" t="s">
        <v>1201</v>
      </c>
      <c r="AN1285">
        <v>10</v>
      </c>
      <c r="AO1285">
        <v>49</v>
      </c>
      <c r="AP1285">
        <v>2586</v>
      </c>
      <c r="AQ1285" t="s">
        <v>2630</v>
      </c>
    </row>
    <row r="1286" spans="5:43" x14ac:dyDescent="0.25">
      <c r="E1286" s="6">
        <v>1</v>
      </c>
      <c r="F1286" s="13" t="s">
        <v>7715</v>
      </c>
      <c r="G1286" s="13">
        <v>8</v>
      </c>
      <c r="H1286" s="13" t="s">
        <v>7723</v>
      </c>
      <c r="I1286" s="13" t="s">
        <v>9484</v>
      </c>
      <c r="O1286" s="6">
        <v>42</v>
      </c>
      <c r="P1286" s="13" t="str">
        <f t="shared" si="20"/>
        <v>LA.PAMPA</v>
      </c>
      <c r="Q1286" s="6">
        <v>1039</v>
      </c>
      <c r="R1286" s="13" t="s">
        <v>6503</v>
      </c>
      <c r="Y1286" t="str">
        <f>Tabla4[[#This Row],[Muni_Desc]]&amp;Tabla4[[#This Row],[Columna1]]</f>
        <v>SANTA FESANTA FE</v>
      </c>
      <c r="Z1286">
        <v>1718</v>
      </c>
      <c r="AA1286" t="s">
        <v>1201</v>
      </c>
      <c r="AB1286">
        <v>13</v>
      </c>
      <c r="AC1286" t="s">
        <v>1231</v>
      </c>
      <c r="AD1286">
        <v>82</v>
      </c>
      <c r="AE1286" t="s">
        <v>1201</v>
      </c>
      <c r="AN1286">
        <v>90</v>
      </c>
      <c r="AO1286">
        <v>28</v>
      </c>
      <c r="AP1286">
        <v>9904</v>
      </c>
      <c r="AQ1286" t="s">
        <v>2395</v>
      </c>
    </row>
    <row r="1287" spans="5:43" x14ac:dyDescent="0.25">
      <c r="E1287" s="6">
        <v>1</v>
      </c>
      <c r="F1287" s="13" t="s">
        <v>7715</v>
      </c>
      <c r="G1287" s="13">
        <v>9</v>
      </c>
      <c r="H1287" s="13" t="s">
        <v>7724</v>
      </c>
      <c r="I1287" s="13" t="s">
        <v>9484</v>
      </c>
      <c r="O1287" s="6">
        <v>42</v>
      </c>
      <c r="P1287" s="13" t="str">
        <f t="shared" si="20"/>
        <v>LA.PAMPA</v>
      </c>
      <c r="Q1287" s="6">
        <v>1040</v>
      </c>
      <c r="R1287" s="13" t="s">
        <v>6504</v>
      </c>
      <c r="Y1287" t="str">
        <f>Tabla4[[#This Row],[Muni_Desc]]&amp;Tabla4[[#This Row],[Columna1]]</f>
        <v>SANTA MARGARITASANTA FE</v>
      </c>
      <c r="Z1287">
        <v>1720</v>
      </c>
      <c r="AA1287" t="s">
        <v>7173</v>
      </c>
      <c r="AB1287">
        <v>13</v>
      </c>
      <c r="AC1287" t="s">
        <v>1231</v>
      </c>
      <c r="AD1287">
        <v>82</v>
      </c>
      <c r="AE1287" t="s">
        <v>1201</v>
      </c>
      <c r="AN1287">
        <v>6</v>
      </c>
      <c r="AO1287">
        <v>672</v>
      </c>
      <c r="AP1287">
        <v>1616</v>
      </c>
      <c r="AQ1287" t="s">
        <v>2395</v>
      </c>
    </row>
    <row r="1288" spans="5:43" x14ac:dyDescent="0.25">
      <c r="E1288" s="6">
        <v>1</v>
      </c>
      <c r="F1288" s="13" t="s">
        <v>7715</v>
      </c>
      <c r="G1288" s="13">
        <v>10</v>
      </c>
      <c r="H1288" s="13" t="s">
        <v>7725</v>
      </c>
      <c r="I1288" s="13" t="s">
        <v>9484</v>
      </c>
      <c r="O1288" s="6">
        <v>42</v>
      </c>
      <c r="P1288" s="13" t="str">
        <f t="shared" si="20"/>
        <v>LA.PAMPA</v>
      </c>
      <c r="Q1288" s="6">
        <v>1041</v>
      </c>
      <c r="R1288" s="13" t="s">
        <v>6505</v>
      </c>
      <c r="Y1288" t="str">
        <f>Tabla4[[#This Row],[Muni_Desc]]&amp;Tabla4[[#This Row],[Columna1]]</f>
        <v>SANTA MARIA CENTROSANTA FE</v>
      </c>
      <c r="Z1288">
        <v>1721</v>
      </c>
      <c r="AA1288" t="s">
        <v>7174</v>
      </c>
      <c r="AB1288">
        <v>13</v>
      </c>
      <c r="AC1288" t="s">
        <v>1231</v>
      </c>
      <c r="AD1288">
        <v>82</v>
      </c>
      <c r="AE1288" t="s">
        <v>1201</v>
      </c>
      <c r="AN1288">
        <v>6</v>
      </c>
      <c r="AO1288">
        <v>217</v>
      </c>
      <c r="AP1288">
        <v>924</v>
      </c>
      <c r="AQ1288" t="s">
        <v>1886</v>
      </c>
    </row>
    <row r="1289" spans="5:43" x14ac:dyDescent="0.25">
      <c r="E1289" s="6">
        <v>1</v>
      </c>
      <c r="F1289" s="13" t="s">
        <v>7715</v>
      </c>
      <c r="G1289" s="13">
        <v>11</v>
      </c>
      <c r="H1289" s="13" t="s">
        <v>7726</v>
      </c>
      <c r="I1289" s="13" t="s">
        <v>9484</v>
      </c>
      <c r="O1289" s="6">
        <v>42</v>
      </c>
      <c r="P1289" s="13" t="str">
        <f t="shared" si="20"/>
        <v>LA.PAMPA</v>
      </c>
      <c r="Q1289" s="6">
        <v>1042</v>
      </c>
      <c r="R1289" s="13" t="s">
        <v>6506</v>
      </c>
      <c r="Y1289" t="str">
        <f>Tabla4[[#This Row],[Muni_Desc]]&amp;Tabla4[[#This Row],[Columna1]]</f>
        <v>SANTA MARIA NORTESANTA FE</v>
      </c>
      <c r="Z1289">
        <v>1722</v>
      </c>
      <c r="AA1289" t="s">
        <v>7175</v>
      </c>
      <c r="AB1289">
        <v>13</v>
      </c>
      <c r="AC1289" t="s">
        <v>1231</v>
      </c>
      <c r="AD1289">
        <v>82</v>
      </c>
      <c r="AE1289" t="s">
        <v>1201</v>
      </c>
      <c r="AN1289">
        <v>10</v>
      </c>
      <c r="AO1289">
        <v>28</v>
      </c>
      <c r="AP1289">
        <v>2542</v>
      </c>
      <c r="AQ1289" t="s">
        <v>2602</v>
      </c>
    </row>
    <row r="1290" spans="5:43" x14ac:dyDescent="0.25">
      <c r="E1290" s="6">
        <v>1</v>
      </c>
      <c r="F1290" s="13" t="s">
        <v>7715</v>
      </c>
      <c r="G1290" s="13">
        <v>12</v>
      </c>
      <c r="H1290" s="13" t="s">
        <v>7727</v>
      </c>
      <c r="I1290" s="13" t="s">
        <v>9484</v>
      </c>
      <c r="O1290" s="6">
        <v>42</v>
      </c>
      <c r="P1290" s="13" t="str">
        <f t="shared" si="20"/>
        <v>LA.PAMPA</v>
      </c>
      <c r="Q1290" s="6">
        <v>1043</v>
      </c>
      <c r="R1290" s="13" t="s">
        <v>6507</v>
      </c>
      <c r="Y1290" t="str">
        <f>Tabla4[[#This Row],[Muni_Desc]]&amp;Tabla4[[#This Row],[Columna1]]</f>
        <v>SANTA ROSASANTA FE</v>
      </c>
      <c r="Z1290">
        <v>1723</v>
      </c>
      <c r="AA1290" t="s">
        <v>5442</v>
      </c>
      <c r="AB1290">
        <v>13</v>
      </c>
      <c r="AC1290" t="s">
        <v>1231</v>
      </c>
      <c r="AD1290">
        <v>82</v>
      </c>
      <c r="AE1290" t="s">
        <v>1201</v>
      </c>
      <c r="AN1290">
        <v>6</v>
      </c>
      <c r="AO1290">
        <v>210</v>
      </c>
      <c r="AP1290">
        <v>9905</v>
      </c>
      <c r="AQ1290" t="s">
        <v>1883</v>
      </c>
    </row>
    <row r="1291" spans="5:43" x14ac:dyDescent="0.25">
      <c r="E1291" s="6">
        <v>1</v>
      </c>
      <c r="F1291" s="13" t="s">
        <v>7715</v>
      </c>
      <c r="G1291" s="13">
        <v>13</v>
      </c>
      <c r="H1291" s="13" t="s">
        <v>7728</v>
      </c>
      <c r="I1291" s="13" t="s">
        <v>9484</v>
      </c>
      <c r="O1291" s="6">
        <v>42</v>
      </c>
      <c r="P1291" s="13" t="str">
        <f t="shared" si="20"/>
        <v>LA.PAMPA</v>
      </c>
      <c r="Q1291" s="6">
        <v>1044</v>
      </c>
      <c r="R1291" s="13" t="s">
        <v>6508</v>
      </c>
      <c r="Y1291" t="str">
        <f>Tabla4[[#This Row],[Muni_Desc]]&amp;Tabla4[[#This Row],[Columna1]]</f>
        <v>SANTO DOMINGOSANTA FE</v>
      </c>
      <c r="Z1291">
        <v>1725</v>
      </c>
      <c r="AA1291" t="s">
        <v>7176</v>
      </c>
      <c r="AB1291">
        <v>13</v>
      </c>
      <c r="AC1291" t="s">
        <v>1231</v>
      </c>
      <c r="AD1291">
        <v>82</v>
      </c>
      <c r="AE1291" t="s">
        <v>1201</v>
      </c>
      <c r="AN1291">
        <v>22</v>
      </c>
      <c r="AO1291">
        <v>63</v>
      </c>
      <c r="AP1291">
        <v>4075</v>
      </c>
      <c r="AQ1291" t="s">
        <v>3339</v>
      </c>
    </row>
    <row r="1292" spans="5:43" x14ac:dyDescent="0.25">
      <c r="E1292" s="6">
        <v>1</v>
      </c>
      <c r="F1292" s="13" t="s">
        <v>7715</v>
      </c>
      <c r="G1292" s="13">
        <v>14</v>
      </c>
      <c r="H1292" s="13" t="s">
        <v>7729</v>
      </c>
      <c r="I1292" s="13" t="s">
        <v>9484</v>
      </c>
      <c r="O1292" s="6">
        <v>42</v>
      </c>
      <c r="P1292" s="13" t="str">
        <f t="shared" si="20"/>
        <v>LA.PAMPA</v>
      </c>
      <c r="Q1292" s="6">
        <v>1045</v>
      </c>
      <c r="R1292" s="13" t="s">
        <v>6509</v>
      </c>
      <c r="Y1292" t="str">
        <f>Tabla4[[#This Row],[Muni_Desc]]&amp;Tabla4[[#This Row],[Columna1]]</f>
        <v>SANTO TOMESANTA FE</v>
      </c>
      <c r="Z1292">
        <v>1726</v>
      </c>
      <c r="AA1292" t="s">
        <v>5946</v>
      </c>
      <c r="AB1292">
        <v>13</v>
      </c>
      <c r="AC1292" t="s">
        <v>1231</v>
      </c>
      <c r="AD1292">
        <v>82</v>
      </c>
      <c r="AE1292" t="s">
        <v>1201</v>
      </c>
      <c r="AN1292">
        <v>6</v>
      </c>
      <c r="AO1292">
        <v>385</v>
      </c>
      <c r="AP1292">
        <v>9906</v>
      </c>
      <c r="AQ1292" t="s">
        <v>2054</v>
      </c>
    </row>
    <row r="1293" spans="5:43" x14ac:dyDescent="0.25">
      <c r="E1293" s="6">
        <v>1</v>
      </c>
      <c r="F1293" s="13" t="s">
        <v>7715</v>
      </c>
      <c r="G1293" s="13">
        <v>15</v>
      </c>
      <c r="H1293" s="13" t="s">
        <v>7730</v>
      </c>
      <c r="I1293" s="13" t="s">
        <v>9484</v>
      </c>
      <c r="O1293" s="6">
        <v>46</v>
      </c>
      <c r="P1293" s="13" t="str">
        <f t="shared" si="20"/>
        <v>LA.RIOJA</v>
      </c>
      <c r="Q1293" s="6">
        <v>2021</v>
      </c>
      <c r="R1293" s="13" t="s">
        <v>6527</v>
      </c>
      <c r="Y1293" t="str">
        <f>Tabla4[[#This Row],[Muni_Desc]]&amp;Tabla4[[#This Row],[Columna1]]</f>
        <v>SANTURCESANTA FE</v>
      </c>
      <c r="Z1293">
        <v>1727</v>
      </c>
      <c r="AA1293" t="s">
        <v>7177</v>
      </c>
      <c r="AB1293">
        <v>13</v>
      </c>
      <c r="AC1293" t="s">
        <v>1231</v>
      </c>
      <c r="AD1293">
        <v>82</v>
      </c>
      <c r="AE1293" t="s">
        <v>1201</v>
      </c>
      <c r="AN1293">
        <v>38</v>
      </c>
      <c r="AO1293">
        <v>70</v>
      </c>
      <c r="AP1293">
        <v>5104</v>
      </c>
      <c r="AQ1293" t="s">
        <v>3749</v>
      </c>
    </row>
    <row r="1294" spans="5:43" x14ac:dyDescent="0.25">
      <c r="E1294" s="6">
        <v>1</v>
      </c>
      <c r="F1294" s="13" t="s">
        <v>7715</v>
      </c>
      <c r="G1294" s="13">
        <v>16</v>
      </c>
      <c r="H1294" s="13" t="s">
        <v>7731</v>
      </c>
      <c r="I1294" s="13" t="s">
        <v>9484</v>
      </c>
      <c r="O1294" s="6">
        <v>46</v>
      </c>
      <c r="P1294" s="13" t="str">
        <f t="shared" si="20"/>
        <v>LA.RIOJA</v>
      </c>
      <c r="Q1294" s="6">
        <v>2041</v>
      </c>
      <c r="R1294" s="13" t="s">
        <v>6528</v>
      </c>
      <c r="Y1294" t="str">
        <f>Tabla4[[#This Row],[Muni_Desc]]&amp;Tabla4[[#This Row],[Columna1]]</f>
        <v>SARMIENTOSANTA FE</v>
      </c>
      <c r="Z1294">
        <v>1729</v>
      </c>
      <c r="AA1294" t="s">
        <v>5786</v>
      </c>
      <c r="AB1294">
        <v>13</v>
      </c>
      <c r="AC1294" t="s">
        <v>1231</v>
      </c>
      <c r="AD1294">
        <v>82</v>
      </c>
      <c r="AE1294" t="s">
        <v>1201</v>
      </c>
      <c r="AN1294">
        <v>50</v>
      </c>
      <c r="AO1294">
        <v>49</v>
      </c>
      <c r="AP1294">
        <v>5871</v>
      </c>
      <c r="AQ1294" t="s">
        <v>3988</v>
      </c>
    </row>
    <row r="1295" spans="5:43" x14ac:dyDescent="0.25">
      <c r="E1295" s="6">
        <v>1</v>
      </c>
      <c r="F1295" s="13" t="s">
        <v>7715</v>
      </c>
      <c r="G1295" s="13">
        <v>17</v>
      </c>
      <c r="H1295" s="13" t="s">
        <v>7732</v>
      </c>
      <c r="I1295" s="13" t="s">
        <v>9484</v>
      </c>
      <c r="O1295" s="6">
        <v>46</v>
      </c>
      <c r="P1295" s="13" t="str">
        <f t="shared" si="20"/>
        <v>LA.RIOJA</v>
      </c>
      <c r="Q1295" s="6">
        <v>1046</v>
      </c>
      <c r="R1295" s="13" t="s">
        <v>6511</v>
      </c>
      <c r="Y1295" t="str">
        <f>Tabla4[[#This Row],[Muni_Desc]]&amp;Tabla4[[#This Row],[Columna1]]</f>
        <v>SASTRESANTA FE</v>
      </c>
      <c r="Z1295">
        <v>1730</v>
      </c>
      <c r="AA1295" t="s">
        <v>7179</v>
      </c>
      <c r="AB1295">
        <v>13</v>
      </c>
      <c r="AC1295" t="s">
        <v>1231</v>
      </c>
      <c r="AD1295">
        <v>82</v>
      </c>
      <c r="AE1295" t="s">
        <v>1201</v>
      </c>
      <c r="AN1295">
        <v>10</v>
      </c>
      <c r="AO1295">
        <v>112</v>
      </c>
      <c r="AP1295">
        <v>2714</v>
      </c>
      <c r="AQ1295" t="s">
        <v>2722</v>
      </c>
    </row>
    <row r="1296" spans="5:43" x14ac:dyDescent="0.25">
      <c r="E1296" s="6">
        <v>1</v>
      </c>
      <c r="F1296" s="13" t="s">
        <v>7715</v>
      </c>
      <c r="G1296" s="13">
        <v>18</v>
      </c>
      <c r="H1296" s="13" t="s">
        <v>7733</v>
      </c>
      <c r="I1296" s="13" t="s">
        <v>9484</v>
      </c>
      <c r="O1296" s="6">
        <v>46</v>
      </c>
      <c r="P1296" s="13" t="str">
        <f t="shared" si="20"/>
        <v>LA.RIOJA</v>
      </c>
      <c r="Q1296" s="6">
        <v>1048</v>
      </c>
      <c r="R1296" s="13" t="s">
        <v>6512</v>
      </c>
      <c r="Y1296" t="str">
        <f>Tabla4[[#This Row],[Muni_Desc]]&amp;Tabla4[[#This Row],[Columna1]]</f>
        <v>SAUCE VIEJOSANTA FE</v>
      </c>
      <c r="Z1296">
        <v>1731</v>
      </c>
      <c r="AA1296" t="s">
        <v>7180</v>
      </c>
      <c r="AB1296">
        <v>13</v>
      </c>
      <c r="AC1296" t="s">
        <v>1231</v>
      </c>
      <c r="AD1296">
        <v>82</v>
      </c>
      <c r="AE1296" t="s">
        <v>1201</v>
      </c>
      <c r="AN1296">
        <v>10</v>
      </c>
      <c r="AO1296">
        <v>21</v>
      </c>
      <c r="AP1296">
        <v>2535</v>
      </c>
      <c r="AQ1296" t="s">
        <v>2594</v>
      </c>
    </row>
    <row r="1297" spans="5:43" x14ac:dyDescent="0.25">
      <c r="E1297" s="6">
        <v>1</v>
      </c>
      <c r="F1297" s="13" t="s">
        <v>7715</v>
      </c>
      <c r="G1297" s="13">
        <v>19</v>
      </c>
      <c r="H1297" s="13" t="s">
        <v>7734</v>
      </c>
      <c r="I1297" s="13" t="s">
        <v>9484</v>
      </c>
      <c r="O1297" s="6">
        <v>46</v>
      </c>
      <c r="P1297" s="13" t="str">
        <f t="shared" si="20"/>
        <v>LA.RIOJA</v>
      </c>
      <c r="Q1297" s="6">
        <v>1049</v>
      </c>
      <c r="R1297" s="13" t="s">
        <v>6513</v>
      </c>
      <c r="Y1297" t="str">
        <f>Tabla4[[#This Row],[Muni_Desc]]&amp;Tabla4[[#This Row],[Columna1]]</f>
        <v>SILVASANTA FE</v>
      </c>
      <c r="Z1297">
        <v>1733</v>
      </c>
      <c r="AA1297" t="s">
        <v>7182</v>
      </c>
      <c r="AB1297">
        <v>13</v>
      </c>
      <c r="AC1297" t="s">
        <v>1231</v>
      </c>
      <c r="AD1297">
        <v>82</v>
      </c>
      <c r="AE1297" t="s">
        <v>1201</v>
      </c>
      <c r="AN1297">
        <v>66</v>
      </c>
      <c r="AO1297">
        <v>154</v>
      </c>
      <c r="AP1297">
        <v>9907</v>
      </c>
      <c r="AQ1297" t="s">
        <v>2594</v>
      </c>
    </row>
    <row r="1298" spans="5:43" x14ac:dyDescent="0.25">
      <c r="E1298" s="6">
        <v>1</v>
      </c>
      <c r="F1298" s="13" t="s">
        <v>7715</v>
      </c>
      <c r="G1298" s="13">
        <v>20</v>
      </c>
      <c r="H1298" s="13" t="s">
        <v>7735</v>
      </c>
      <c r="I1298" s="13" t="s">
        <v>9484</v>
      </c>
      <c r="O1298" s="6">
        <v>46</v>
      </c>
      <c r="P1298" s="13" t="str">
        <f t="shared" si="20"/>
        <v>LA.RIOJA</v>
      </c>
      <c r="Q1298" s="6">
        <v>2109</v>
      </c>
      <c r="R1298" s="13" t="s">
        <v>6529</v>
      </c>
      <c r="Y1298" t="str">
        <f>Tabla4[[#This Row],[Muni_Desc]]&amp;Tabla4[[#This Row],[Columna1]]</f>
        <v>SOLEDADSANTA FE</v>
      </c>
      <c r="Z1298">
        <v>1735</v>
      </c>
      <c r="AA1298" t="s">
        <v>7184</v>
      </c>
      <c r="AB1298">
        <v>13</v>
      </c>
      <c r="AC1298" t="s">
        <v>1231</v>
      </c>
      <c r="AD1298">
        <v>82</v>
      </c>
      <c r="AE1298" t="s">
        <v>1201</v>
      </c>
      <c r="AN1298">
        <v>66</v>
      </c>
      <c r="AO1298">
        <v>28</v>
      </c>
      <c r="AP1298">
        <v>7250</v>
      </c>
      <c r="AQ1298" t="s">
        <v>4383</v>
      </c>
    </row>
    <row r="1299" spans="5:43" x14ac:dyDescent="0.25">
      <c r="E1299" s="6">
        <v>1</v>
      </c>
      <c r="F1299" s="13" t="s">
        <v>7715</v>
      </c>
      <c r="G1299" s="13">
        <v>21</v>
      </c>
      <c r="H1299" s="13" t="s">
        <v>7736</v>
      </c>
      <c r="I1299" s="13" t="s">
        <v>9484</v>
      </c>
      <c r="O1299" s="6">
        <v>46</v>
      </c>
      <c r="P1299" s="13" t="str">
        <f t="shared" si="20"/>
        <v>LA.RIOJA</v>
      </c>
      <c r="Q1299" s="6">
        <v>1050</v>
      </c>
      <c r="R1299" s="13" t="s">
        <v>6514</v>
      </c>
      <c r="Y1299" t="str">
        <f>Tabla4[[#This Row],[Muni_Desc]]&amp;Tabla4[[#This Row],[Columna1]]</f>
        <v>SOUTOMAYORSANTA FE</v>
      </c>
      <c r="Z1299">
        <v>1736</v>
      </c>
      <c r="AA1299" t="s">
        <v>7185</v>
      </c>
      <c r="AB1299">
        <v>13</v>
      </c>
      <c r="AC1299" t="s">
        <v>1231</v>
      </c>
      <c r="AD1299">
        <v>82</v>
      </c>
      <c r="AE1299" t="s">
        <v>1201</v>
      </c>
      <c r="AN1299">
        <v>14</v>
      </c>
      <c r="AO1299">
        <v>21</v>
      </c>
      <c r="AP1299">
        <v>2872</v>
      </c>
      <c r="AQ1299" t="s">
        <v>2713</v>
      </c>
    </row>
    <row r="1300" spans="5:43" x14ac:dyDescent="0.25">
      <c r="E1300" s="6">
        <v>1</v>
      </c>
      <c r="F1300" s="13" t="s">
        <v>7715</v>
      </c>
      <c r="G1300" s="13">
        <v>22</v>
      </c>
      <c r="H1300" s="13" t="s">
        <v>7737</v>
      </c>
      <c r="I1300" s="13" t="s">
        <v>9484</v>
      </c>
      <c r="O1300" s="6">
        <v>46</v>
      </c>
      <c r="P1300" s="13" t="str">
        <f t="shared" si="20"/>
        <v>LA.RIOJA</v>
      </c>
      <c r="Q1300" s="6">
        <v>1051</v>
      </c>
      <c r="R1300" s="13" t="s">
        <v>6515</v>
      </c>
      <c r="Y1300" t="str">
        <f>Tabla4[[#This Row],[Muni_Desc]]&amp;Tabla4[[#This Row],[Columna1]]</f>
        <v>SUARDISANTA FE</v>
      </c>
      <c r="Z1300">
        <v>1737</v>
      </c>
      <c r="AA1300" t="s">
        <v>7186</v>
      </c>
      <c r="AB1300">
        <v>13</v>
      </c>
      <c r="AC1300" t="s">
        <v>1231</v>
      </c>
      <c r="AD1300">
        <v>82</v>
      </c>
      <c r="AE1300" t="s">
        <v>1201</v>
      </c>
      <c r="AN1300">
        <v>14</v>
      </c>
      <c r="AO1300">
        <v>133</v>
      </c>
      <c r="AP1300">
        <v>3440</v>
      </c>
      <c r="AQ1300" t="s">
        <v>2713</v>
      </c>
    </row>
    <row r="1301" spans="5:43" x14ac:dyDescent="0.25">
      <c r="E1301" s="6">
        <v>1</v>
      </c>
      <c r="F1301" s="13" t="s">
        <v>7715</v>
      </c>
      <c r="G1301" s="13">
        <v>23</v>
      </c>
      <c r="H1301" s="13" t="s">
        <v>7738</v>
      </c>
      <c r="I1301" s="13" t="s">
        <v>9484</v>
      </c>
      <c r="O1301" s="6">
        <v>46</v>
      </c>
      <c r="P1301" s="13" t="str">
        <f t="shared" si="20"/>
        <v>LA.RIOJA</v>
      </c>
      <c r="Q1301" s="6">
        <v>1052</v>
      </c>
      <c r="R1301" s="13" t="s">
        <v>6516</v>
      </c>
      <c r="Y1301" t="str">
        <f>Tabla4[[#This Row],[Muni_Desc]]&amp;Tabla4[[#This Row],[Columna1]]</f>
        <v>SUNCHALESSANTA FE</v>
      </c>
      <c r="Z1301">
        <v>1738</v>
      </c>
      <c r="AA1301" t="s">
        <v>7187</v>
      </c>
      <c r="AB1301">
        <v>13</v>
      </c>
      <c r="AC1301" t="s">
        <v>1231</v>
      </c>
      <c r="AD1301">
        <v>82</v>
      </c>
      <c r="AE1301" t="s">
        <v>1201</v>
      </c>
      <c r="AN1301">
        <v>10</v>
      </c>
      <c r="AO1301">
        <v>105</v>
      </c>
      <c r="AP1301">
        <v>2698</v>
      </c>
      <c r="AQ1301" t="s">
        <v>2713</v>
      </c>
    </row>
    <row r="1302" spans="5:43" x14ac:dyDescent="0.25">
      <c r="E1302" s="6">
        <v>1</v>
      </c>
      <c r="F1302" s="13" t="s">
        <v>7715</v>
      </c>
      <c r="G1302" s="13">
        <v>24</v>
      </c>
      <c r="H1302" s="13" t="s">
        <v>7739</v>
      </c>
      <c r="I1302" s="13" t="s">
        <v>9484</v>
      </c>
      <c r="O1302" s="6">
        <v>46</v>
      </c>
      <c r="P1302" s="13" t="str">
        <f t="shared" si="20"/>
        <v>LA.RIOJA</v>
      </c>
      <c r="Q1302" s="6">
        <v>1053</v>
      </c>
      <c r="R1302" s="13" t="s">
        <v>6517</v>
      </c>
      <c r="Y1302" t="str">
        <f>Tabla4[[#This Row],[Muni_Desc]]&amp;Tabla4[[#This Row],[Columna1]]</f>
        <v>SUSANASANTA FE</v>
      </c>
      <c r="Z1302">
        <v>1739</v>
      </c>
      <c r="AA1302" t="s">
        <v>7188</v>
      </c>
      <c r="AB1302">
        <v>13</v>
      </c>
      <c r="AC1302" t="s">
        <v>1231</v>
      </c>
      <c r="AD1302">
        <v>82</v>
      </c>
      <c r="AE1302" t="s">
        <v>1201</v>
      </c>
      <c r="AN1302">
        <v>10</v>
      </c>
      <c r="AO1302">
        <v>91</v>
      </c>
      <c r="AP1302">
        <v>2665</v>
      </c>
      <c r="AQ1302" t="s">
        <v>2685</v>
      </c>
    </row>
    <row r="1303" spans="5:43" x14ac:dyDescent="0.25">
      <c r="E1303" s="6">
        <v>1</v>
      </c>
      <c r="F1303" s="13" t="s">
        <v>7715</v>
      </c>
      <c r="G1303" s="13">
        <v>25</v>
      </c>
      <c r="H1303" s="13" t="s">
        <v>7740</v>
      </c>
      <c r="I1303" s="13" t="s">
        <v>9484</v>
      </c>
      <c r="O1303" s="6">
        <v>46</v>
      </c>
      <c r="P1303" s="13" t="str">
        <f t="shared" si="20"/>
        <v>LA.RIOJA</v>
      </c>
      <c r="Q1303" s="6">
        <v>1054</v>
      </c>
      <c r="R1303" s="13" t="s">
        <v>6518</v>
      </c>
      <c r="Y1303" t="str">
        <f>Tabla4[[#This Row],[Muni_Desc]]&amp;Tabla4[[#This Row],[Columna1]]</f>
        <v>TACUARENDISANTA FE</v>
      </c>
      <c r="Z1303">
        <v>1740</v>
      </c>
      <c r="AA1303" t="s">
        <v>7189</v>
      </c>
      <c r="AB1303">
        <v>13</v>
      </c>
      <c r="AC1303" t="s">
        <v>1231</v>
      </c>
      <c r="AD1303">
        <v>82</v>
      </c>
      <c r="AE1303" t="s">
        <v>1201</v>
      </c>
      <c r="AN1303">
        <v>10</v>
      </c>
      <c r="AO1303">
        <v>105</v>
      </c>
      <c r="AP1303">
        <v>2699</v>
      </c>
      <c r="AQ1303" t="s">
        <v>2685</v>
      </c>
    </row>
    <row r="1304" spans="5:43" x14ac:dyDescent="0.25">
      <c r="E1304" s="6">
        <v>1</v>
      </c>
      <c r="F1304" s="13" t="s">
        <v>7715</v>
      </c>
      <c r="G1304" s="13">
        <v>26</v>
      </c>
      <c r="H1304" s="13" t="s">
        <v>7741</v>
      </c>
      <c r="I1304" s="13" t="s">
        <v>9484</v>
      </c>
      <c r="O1304" s="6">
        <v>46</v>
      </c>
      <c r="P1304" s="13" t="str">
        <f t="shared" si="20"/>
        <v>LA.RIOJA</v>
      </c>
      <c r="Q1304" s="6">
        <v>1055</v>
      </c>
      <c r="R1304" s="13" t="s">
        <v>6519</v>
      </c>
      <c r="Y1304" t="str">
        <f>Tabla4[[#This Row],[Muni_Desc]]&amp;Tabla4[[#This Row],[Columna1]]</f>
        <v>TACURALSANTA FE</v>
      </c>
      <c r="Z1304">
        <v>1741</v>
      </c>
      <c r="AA1304" t="s">
        <v>7190</v>
      </c>
      <c r="AB1304">
        <v>13</v>
      </c>
      <c r="AC1304" t="s">
        <v>1231</v>
      </c>
      <c r="AD1304">
        <v>82</v>
      </c>
      <c r="AE1304" t="s">
        <v>1201</v>
      </c>
      <c r="AN1304">
        <v>66</v>
      </c>
      <c r="AO1304">
        <v>7</v>
      </c>
      <c r="AP1304">
        <v>7213</v>
      </c>
      <c r="AQ1304" t="s">
        <v>4362</v>
      </c>
    </row>
    <row r="1305" spans="5:43" x14ac:dyDescent="0.25">
      <c r="E1305" s="6">
        <v>1</v>
      </c>
      <c r="F1305" s="13" t="s">
        <v>7715</v>
      </c>
      <c r="G1305" s="13">
        <v>27</v>
      </c>
      <c r="H1305" s="13" t="s">
        <v>7742</v>
      </c>
      <c r="I1305" s="13" t="s">
        <v>9484</v>
      </c>
      <c r="O1305" s="6">
        <v>46</v>
      </c>
      <c r="P1305" s="13" t="str">
        <f t="shared" si="20"/>
        <v>LA.RIOJA</v>
      </c>
      <c r="Q1305" s="6">
        <v>1056</v>
      </c>
      <c r="R1305" s="13" t="s">
        <v>6520</v>
      </c>
      <c r="Y1305" t="str">
        <f>Tabla4[[#This Row],[Muni_Desc]]&amp;Tabla4[[#This Row],[Columna1]]</f>
        <v>TACURALESSANTA FE</v>
      </c>
      <c r="Z1305">
        <v>1742</v>
      </c>
      <c r="AA1305" t="s">
        <v>7191</v>
      </c>
      <c r="AB1305">
        <v>13</v>
      </c>
      <c r="AC1305" t="s">
        <v>1231</v>
      </c>
      <c r="AD1305">
        <v>82</v>
      </c>
      <c r="AE1305" t="s">
        <v>1201</v>
      </c>
      <c r="AN1305">
        <v>38</v>
      </c>
      <c r="AO1305">
        <v>63</v>
      </c>
      <c r="AP1305">
        <v>5085</v>
      </c>
      <c r="AQ1305" t="s">
        <v>3734</v>
      </c>
    </row>
    <row r="1306" spans="5:43" x14ac:dyDescent="0.25">
      <c r="E1306" s="6">
        <v>1</v>
      </c>
      <c r="F1306" s="13" t="s">
        <v>7715</v>
      </c>
      <c r="G1306" s="13">
        <v>28</v>
      </c>
      <c r="H1306" s="13" t="s">
        <v>7743</v>
      </c>
      <c r="I1306" s="13" t="s">
        <v>9484</v>
      </c>
      <c r="O1306" s="6">
        <v>46</v>
      </c>
      <c r="P1306" s="13" t="str">
        <f t="shared" si="20"/>
        <v>LA.RIOJA</v>
      </c>
      <c r="Q1306" s="6">
        <v>1057</v>
      </c>
      <c r="R1306" s="13" t="s">
        <v>6521</v>
      </c>
      <c r="Y1306" t="str">
        <f>Tabla4[[#This Row],[Muni_Desc]]&amp;Tabla4[[#This Row],[Columna1]]</f>
        <v>TARTAGALSANTA FE</v>
      </c>
      <c r="Z1306">
        <v>1743</v>
      </c>
      <c r="AA1306" t="s">
        <v>6791</v>
      </c>
      <c r="AB1306">
        <v>13</v>
      </c>
      <c r="AC1306" t="s">
        <v>1231</v>
      </c>
      <c r="AD1306">
        <v>82</v>
      </c>
      <c r="AE1306" t="s">
        <v>1201</v>
      </c>
      <c r="AN1306">
        <v>10</v>
      </c>
      <c r="AO1306">
        <v>70</v>
      </c>
      <c r="AP1306">
        <v>2615</v>
      </c>
      <c r="AQ1306" t="s">
        <v>2650</v>
      </c>
    </row>
    <row r="1307" spans="5:43" x14ac:dyDescent="0.25">
      <c r="E1307" s="6">
        <v>1</v>
      </c>
      <c r="F1307" s="13" t="s">
        <v>7715</v>
      </c>
      <c r="G1307" s="13">
        <v>29</v>
      </c>
      <c r="H1307" s="13" t="s">
        <v>7744</v>
      </c>
      <c r="I1307" s="13" t="s">
        <v>9484</v>
      </c>
      <c r="O1307" s="6">
        <v>46</v>
      </c>
      <c r="P1307" s="13" t="str">
        <f t="shared" si="20"/>
        <v>LA.RIOJA</v>
      </c>
      <c r="Q1307" s="6">
        <v>1058</v>
      </c>
      <c r="R1307" s="13" t="s">
        <v>5334</v>
      </c>
      <c r="Y1307" t="str">
        <f>Tabla4[[#This Row],[Muni_Desc]]&amp;Tabla4[[#This Row],[Columna1]]</f>
        <v>TOBASANTA FE</v>
      </c>
      <c r="Z1307">
        <v>1746</v>
      </c>
      <c r="AA1307" t="s">
        <v>7194</v>
      </c>
      <c r="AB1307">
        <v>13</v>
      </c>
      <c r="AC1307" t="s">
        <v>1231</v>
      </c>
      <c r="AD1307">
        <v>82</v>
      </c>
      <c r="AE1307" t="s">
        <v>1201</v>
      </c>
      <c r="AN1307">
        <v>14</v>
      </c>
      <c r="AO1307">
        <v>56</v>
      </c>
      <c r="AP1307">
        <v>2982</v>
      </c>
      <c r="AQ1307" t="s">
        <v>2879</v>
      </c>
    </row>
    <row r="1308" spans="5:43" x14ac:dyDescent="0.25">
      <c r="E1308" s="6">
        <v>1</v>
      </c>
      <c r="F1308" s="13" t="s">
        <v>7715</v>
      </c>
      <c r="G1308" s="13">
        <v>30</v>
      </c>
      <c r="H1308" s="13" t="s">
        <v>7745</v>
      </c>
      <c r="I1308" s="13" t="s">
        <v>9484</v>
      </c>
      <c r="O1308" s="6">
        <v>46</v>
      </c>
      <c r="P1308" s="13" t="str">
        <f t="shared" si="20"/>
        <v>LA.RIOJA</v>
      </c>
      <c r="Q1308" s="6">
        <v>1059</v>
      </c>
      <c r="R1308" s="13" t="s">
        <v>6522</v>
      </c>
      <c r="Y1308" t="str">
        <f>Tabla4[[#This Row],[Muni_Desc]]&amp;Tabla4[[#This Row],[Columna1]]</f>
        <v>TOSTADOSANTA FE</v>
      </c>
      <c r="Z1308">
        <v>1748</v>
      </c>
      <c r="AA1308" t="s">
        <v>7196</v>
      </c>
      <c r="AB1308">
        <v>13</v>
      </c>
      <c r="AC1308" t="s">
        <v>1231</v>
      </c>
      <c r="AD1308">
        <v>82</v>
      </c>
      <c r="AE1308" t="s">
        <v>1201</v>
      </c>
      <c r="AN1308">
        <v>34</v>
      </c>
      <c r="AO1308">
        <v>35</v>
      </c>
      <c r="AP1308">
        <v>4831</v>
      </c>
      <c r="AQ1308" t="s">
        <v>3643</v>
      </c>
    </row>
    <row r="1309" spans="5:43" x14ac:dyDescent="0.25">
      <c r="E1309" s="6">
        <v>1</v>
      </c>
      <c r="F1309" s="13" t="s">
        <v>7715</v>
      </c>
      <c r="G1309" s="13">
        <v>31</v>
      </c>
      <c r="H1309" s="13" t="s">
        <v>7746</v>
      </c>
      <c r="I1309" s="13" t="s">
        <v>9484</v>
      </c>
      <c r="O1309" s="6">
        <v>46</v>
      </c>
      <c r="P1309" s="13" t="str">
        <f t="shared" si="20"/>
        <v>LA.RIOJA</v>
      </c>
      <c r="Q1309" s="6">
        <v>1047</v>
      </c>
      <c r="R1309" s="13" t="s">
        <v>1196</v>
      </c>
      <c r="Y1309" t="str">
        <f>Tabla4[[#This Row],[Muni_Desc]]&amp;Tabla4[[#This Row],[Columna1]]</f>
        <v>TRAILLSANTA FE</v>
      </c>
      <c r="Z1309">
        <v>1750</v>
      </c>
      <c r="AA1309" t="s">
        <v>7198</v>
      </c>
      <c r="AB1309">
        <v>13</v>
      </c>
      <c r="AC1309" t="s">
        <v>1231</v>
      </c>
      <c r="AD1309">
        <v>82</v>
      </c>
      <c r="AE1309" t="s">
        <v>1201</v>
      </c>
      <c r="AN1309">
        <v>50</v>
      </c>
      <c r="AO1309">
        <v>49</v>
      </c>
      <c r="AP1309">
        <v>5872</v>
      </c>
      <c r="AQ1309" t="s">
        <v>3989</v>
      </c>
    </row>
    <row r="1310" spans="5:43" x14ac:dyDescent="0.25">
      <c r="E1310" s="6">
        <v>1</v>
      </c>
      <c r="F1310" s="13" t="s">
        <v>7715</v>
      </c>
      <c r="G1310" s="13">
        <v>32</v>
      </c>
      <c r="H1310" s="13" t="s">
        <v>7747</v>
      </c>
      <c r="I1310" s="13" t="s">
        <v>9484</v>
      </c>
      <c r="O1310" s="6">
        <v>46</v>
      </c>
      <c r="P1310" s="13" t="str">
        <f t="shared" si="20"/>
        <v>LA.RIOJA</v>
      </c>
      <c r="Q1310" s="6">
        <v>2239</v>
      </c>
      <c r="R1310" s="13" t="s">
        <v>6530</v>
      </c>
      <c r="Y1310" t="str">
        <f>Tabla4[[#This Row],[Muni_Desc]]&amp;Tabla4[[#This Row],[Columna1]]</f>
        <v>VERASANTA FE</v>
      </c>
      <c r="Z1310">
        <v>1753</v>
      </c>
      <c r="AA1310" t="s">
        <v>7201</v>
      </c>
      <c r="AB1310">
        <v>13</v>
      </c>
      <c r="AC1310" t="s">
        <v>1231</v>
      </c>
      <c r="AD1310">
        <v>82</v>
      </c>
      <c r="AE1310" t="s">
        <v>1201</v>
      </c>
      <c r="AN1310">
        <v>70</v>
      </c>
      <c r="AO1310">
        <v>7</v>
      </c>
      <c r="AP1310">
        <v>7605</v>
      </c>
      <c r="AQ1310" t="s">
        <v>2824</v>
      </c>
    </row>
    <row r="1311" spans="5:43" x14ac:dyDescent="0.25">
      <c r="E1311" s="6">
        <v>1</v>
      </c>
      <c r="F1311" s="13" t="s">
        <v>7715</v>
      </c>
      <c r="G1311" s="13">
        <v>33</v>
      </c>
      <c r="H1311" s="13" t="s">
        <v>7748</v>
      </c>
      <c r="I1311" s="13" t="s">
        <v>9484</v>
      </c>
      <c r="O1311" s="6">
        <v>46</v>
      </c>
      <c r="P1311" s="13" t="str">
        <f t="shared" si="20"/>
        <v>LA.RIOJA</v>
      </c>
      <c r="Q1311" s="6">
        <v>2247</v>
      </c>
      <c r="R1311" s="13" t="s">
        <v>6531</v>
      </c>
      <c r="Y1311" t="str">
        <f>Tabla4[[#This Row],[Muni_Desc]]&amp;Tabla4[[#This Row],[Columna1]]</f>
        <v>VERA Y PINTADOSANTA FE</v>
      </c>
      <c r="Z1311">
        <v>1754</v>
      </c>
      <c r="AA1311" t="s">
        <v>7202</v>
      </c>
      <c r="AB1311">
        <v>13</v>
      </c>
      <c r="AC1311" t="s">
        <v>1231</v>
      </c>
      <c r="AD1311">
        <v>82</v>
      </c>
      <c r="AE1311" t="s">
        <v>1201</v>
      </c>
      <c r="AN1311">
        <v>70</v>
      </c>
      <c r="AO1311">
        <v>35</v>
      </c>
      <c r="AP1311">
        <v>7634</v>
      </c>
      <c r="AQ1311" t="s">
        <v>2824</v>
      </c>
    </row>
    <row r="1312" spans="5:43" x14ac:dyDescent="0.25">
      <c r="E1312" s="6">
        <v>1</v>
      </c>
      <c r="F1312" s="13" t="s">
        <v>7715</v>
      </c>
      <c r="G1312" s="13">
        <v>34</v>
      </c>
      <c r="H1312" s="13" t="s">
        <v>7749</v>
      </c>
      <c r="I1312" s="13" t="s">
        <v>9484</v>
      </c>
      <c r="O1312" s="6">
        <v>46</v>
      </c>
      <c r="P1312" s="13" t="str">
        <f t="shared" si="20"/>
        <v>LA.RIOJA</v>
      </c>
      <c r="Q1312" s="6">
        <v>2266</v>
      </c>
      <c r="R1312" s="13" t="s">
        <v>6532</v>
      </c>
      <c r="Y1312" t="str">
        <f>Tabla4[[#This Row],[Muni_Desc]]&amp;Tabla4[[#This Row],[Columna1]]</f>
        <v>VIDELASANTA FE</v>
      </c>
      <c r="Z1312">
        <v>1755</v>
      </c>
      <c r="AA1312" t="s">
        <v>7203</v>
      </c>
      <c r="AB1312">
        <v>13</v>
      </c>
      <c r="AC1312" t="s">
        <v>1231</v>
      </c>
      <c r="AD1312">
        <v>82</v>
      </c>
      <c r="AE1312" t="s">
        <v>1201</v>
      </c>
      <c r="AN1312">
        <v>14</v>
      </c>
      <c r="AO1312">
        <v>28</v>
      </c>
      <c r="AP1312">
        <v>2904</v>
      </c>
      <c r="AQ1312" t="s">
        <v>2824</v>
      </c>
    </row>
    <row r="1313" spans="5:43" x14ac:dyDescent="0.25">
      <c r="E1313" s="6">
        <v>1</v>
      </c>
      <c r="F1313" s="13" t="s">
        <v>7715</v>
      </c>
      <c r="G1313" s="13">
        <v>35</v>
      </c>
      <c r="H1313" s="13" t="s">
        <v>7750</v>
      </c>
      <c r="I1313" s="13" t="s">
        <v>9484</v>
      </c>
      <c r="O1313" s="6">
        <v>46</v>
      </c>
      <c r="P1313" s="13" t="str">
        <f t="shared" si="20"/>
        <v>LA.RIOJA</v>
      </c>
      <c r="Q1313" s="6">
        <v>2276</v>
      </c>
      <c r="R1313" s="13" t="s">
        <v>6533</v>
      </c>
      <c r="Y1313" t="str">
        <f>Tabla4[[#This Row],[Muni_Desc]]&amp;Tabla4[[#This Row],[Columna1]]</f>
        <v>VILASANTA FE</v>
      </c>
      <c r="Z1313">
        <v>1756</v>
      </c>
      <c r="AA1313" t="s">
        <v>7204</v>
      </c>
      <c r="AB1313">
        <v>13</v>
      </c>
      <c r="AC1313" t="s">
        <v>1231</v>
      </c>
      <c r="AD1313">
        <v>82</v>
      </c>
      <c r="AE1313" t="s">
        <v>1201</v>
      </c>
      <c r="AN1313">
        <v>86</v>
      </c>
      <c r="AO1313">
        <v>91</v>
      </c>
      <c r="AP1313">
        <v>9247</v>
      </c>
      <c r="AQ1313" t="s">
        <v>2824</v>
      </c>
    </row>
    <row r="1314" spans="5:43" x14ac:dyDescent="0.25">
      <c r="E1314" s="6">
        <v>1</v>
      </c>
      <c r="F1314" s="13" t="s">
        <v>7715</v>
      </c>
      <c r="G1314" s="13">
        <v>36</v>
      </c>
      <c r="H1314" s="13" t="s">
        <v>7751</v>
      </c>
      <c r="I1314" s="13" t="s">
        <v>9484</v>
      </c>
      <c r="O1314" s="6">
        <v>46</v>
      </c>
      <c r="P1314" s="13" t="str">
        <f t="shared" si="20"/>
        <v>LA.RIOJA</v>
      </c>
      <c r="Q1314" s="6">
        <v>1060</v>
      </c>
      <c r="R1314" s="13" t="s">
        <v>6523</v>
      </c>
      <c r="Y1314" t="str">
        <f>Tabla4[[#This Row],[Muni_Desc]]&amp;Tabla4[[#This Row],[Columna1]]</f>
        <v>VILLA ANASANTA FE</v>
      </c>
      <c r="Z1314">
        <v>1758</v>
      </c>
      <c r="AA1314" t="s">
        <v>7206</v>
      </c>
      <c r="AB1314">
        <v>13</v>
      </c>
      <c r="AC1314" t="s">
        <v>1231</v>
      </c>
      <c r="AD1314">
        <v>82</v>
      </c>
      <c r="AE1314" t="s">
        <v>1201</v>
      </c>
      <c r="AN1314">
        <v>74</v>
      </c>
      <c r="AO1314">
        <v>49</v>
      </c>
      <c r="AP1314">
        <v>9908</v>
      </c>
      <c r="AQ1314" t="s">
        <v>4607</v>
      </c>
    </row>
    <row r="1315" spans="5:43" x14ac:dyDescent="0.25">
      <c r="E1315" s="6">
        <v>1</v>
      </c>
      <c r="F1315" s="13" t="s">
        <v>7715</v>
      </c>
      <c r="G1315" s="13">
        <v>37</v>
      </c>
      <c r="H1315" s="13" t="s">
        <v>7752</v>
      </c>
      <c r="I1315" s="13" t="s">
        <v>9484</v>
      </c>
      <c r="O1315" s="6">
        <v>46</v>
      </c>
      <c r="P1315" s="13" t="str">
        <f t="shared" si="20"/>
        <v>LA.RIOJA</v>
      </c>
      <c r="Q1315" s="6">
        <v>2313</v>
      </c>
      <c r="R1315" s="13" t="s">
        <v>6534</v>
      </c>
      <c r="Y1315" t="str">
        <f>Tabla4[[#This Row],[Muni_Desc]]&amp;Tabla4[[#This Row],[Columna1]]</f>
        <v>VILLA GUILLERMINASANTA FE</v>
      </c>
      <c r="Z1315">
        <v>1763</v>
      </c>
      <c r="AA1315" t="s">
        <v>7211</v>
      </c>
      <c r="AB1315">
        <v>13</v>
      </c>
      <c r="AC1315" t="s">
        <v>1231</v>
      </c>
      <c r="AD1315">
        <v>82</v>
      </c>
      <c r="AE1315" t="s">
        <v>1201</v>
      </c>
      <c r="AN1315">
        <v>10</v>
      </c>
      <c r="AO1315">
        <v>7</v>
      </c>
      <c r="AP1315">
        <v>2507</v>
      </c>
      <c r="AQ1315" t="s">
        <v>2577</v>
      </c>
    </row>
    <row r="1316" spans="5:43" x14ac:dyDescent="0.25">
      <c r="E1316" s="6">
        <v>1</v>
      </c>
      <c r="F1316" s="13" t="s">
        <v>7715</v>
      </c>
      <c r="G1316" s="13">
        <v>38</v>
      </c>
      <c r="H1316" s="13" t="s">
        <v>7753</v>
      </c>
      <c r="I1316" s="13" t="s">
        <v>9484</v>
      </c>
      <c r="O1316" s="6">
        <v>46</v>
      </c>
      <c r="P1316" s="13" t="str">
        <f t="shared" si="20"/>
        <v>LA.RIOJA</v>
      </c>
      <c r="Q1316" s="6">
        <v>1061</v>
      </c>
      <c r="R1316" s="13" t="s">
        <v>6524</v>
      </c>
      <c r="Y1316" t="str">
        <f>Tabla4[[#This Row],[Muni_Desc]]&amp;Tabla4[[#This Row],[Columna1]]</f>
        <v>VILLA MINETTISANTA FE</v>
      </c>
      <c r="Z1316">
        <v>1764</v>
      </c>
      <c r="AA1316" t="s">
        <v>7212</v>
      </c>
      <c r="AB1316">
        <v>13</v>
      </c>
      <c r="AC1316" t="s">
        <v>1231</v>
      </c>
      <c r="AD1316">
        <v>82</v>
      </c>
      <c r="AE1316" t="s">
        <v>1201</v>
      </c>
      <c r="AN1316">
        <v>14</v>
      </c>
      <c r="AO1316">
        <v>91</v>
      </c>
      <c r="AP1316">
        <v>9909</v>
      </c>
      <c r="AQ1316" t="s">
        <v>2577</v>
      </c>
    </row>
    <row r="1317" spans="5:43" x14ac:dyDescent="0.25">
      <c r="E1317" s="6">
        <v>1</v>
      </c>
      <c r="F1317" s="13" t="s">
        <v>7715</v>
      </c>
      <c r="G1317" s="13">
        <v>39</v>
      </c>
      <c r="H1317" s="13" t="s">
        <v>7754</v>
      </c>
      <c r="I1317" s="13" t="s">
        <v>9484</v>
      </c>
      <c r="O1317" s="6">
        <v>46</v>
      </c>
      <c r="P1317" s="13" t="str">
        <f t="shared" si="20"/>
        <v>LA.RIOJA</v>
      </c>
      <c r="Q1317" s="6">
        <v>1062</v>
      </c>
      <c r="R1317" s="13" t="s">
        <v>6525</v>
      </c>
      <c r="Y1317" t="str">
        <f>Tabla4[[#This Row],[Muni_Desc]]&amp;Tabla4[[#This Row],[Columna1]]</f>
        <v>VILLA OCAMPOSANTA FE</v>
      </c>
      <c r="Z1317">
        <v>1766</v>
      </c>
      <c r="AA1317" t="s">
        <v>7214</v>
      </c>
      <c r="AB1317">
        <v>13</v>
      </c>
      <c r="AC1317" t="s">
        <v>1231</v>
      </c>
      <c r="AD1317">
        <v>82</v>
      </c>
      <c r="AE1317" t="s">
        <v>1201</v>
      </c>
      <c r="AN1317">
        <v>10</v>
      </c>
      <c r="AO1317">
        <v>77</v>
      </c>
      <c r="AP1317">
        <v>2631</v>
      </c>
      <c r="AQ1317" t="s">
        <v>2661</v>
      </c>
    </row>
    <row r="1318" spans="5:43" x14ac:dyDescent="0.25">
      <c r="E1318" s="6">
        <v>1</v>
      </c>
      <c r="F1318" s="13" t="s">
        <v>7715</v>
      </c>
      <c r="G1318" s="13">
        <v>40</v>
      </c>
      <c r="H1318" s="13" t="s">
        <v>7755</v>
      </c>
      <c r="I1318" s="13" t="s">
        <v>9484</v>
      </c>
      <c r="O1318" s="6">
        <v>46</v>
      </c>
      <c r="P1318" s="13" t="str">
        <f t="shared" si="20"/>
        <v>LA.RIOJA</v>
      </c>
      <c r="Q1318" s="6">
        <v>2350</v>
      </c>
      <c r="R1318" s="13" t="s">
        <v>6535</v>
      </c>
      <c r="Y1318" t="str">
        <f>Tabla4[[#This Row],[Muni_Desc]]&amp;Tabla4[[#This Row],[Columna1]]</f>
        <v>VILLA SAN JOSESANTA FE</v>
      </c>
      <c r="Z1318">
        <v>1767</v>
      </c>
      <c r="AA1318" t="s">
        <v>7215</v>
      </c>
      <c r="AB1318">
        <v>13</v>
      </c>
      <c r="AC1318" t="s">
        <v>1231</v>
      </c>
      <c r="AD1318">
        <v>82</v>
      </c>
      <c r="AE1318" t="s">
        <v>1201</v>
      </c>
      <c r="AN1318">
        <v>10</v>
      </c>
      <c r="AO1318">
        <v>105</v>
      </c>
      <c r="AP1318">
        <v>2700</v>
      </c>
      <c r="AQ1318" t="s">
        <v>2714</v>
      </c>
    </row>
    <row r="1319" spans="5:43" x14ac:dyDescent="0.25">
      <c r="E1319" s="6">
        <v>1</v>
      </c>
      <c r="F1319" s="13" t="s">
        <v>7715</v>
      </c>
      <c r="G1319" s="13">
        <v>41</v>
      </c>
      <c r="H1319" s="13" t="s">
        <v>7756</v>
      </c>
      <c r="I1319" s="13" t="s">
        <v>9484</v>
      </c>
      <c r="O1319" s="6">
        <v>46</v>
      </c>
      <c r="P1319" s="13" t="str">
        <f t="shared" si="20"/>
        <v>LA.RIOJA</v>
      </c>
      <c r="Q1319" s="6">
        <v>2354</v>
      </c>
      <c r="R1319" s="13" t="s">
        <v>6536</v>
      </c>
      <c r="Y1319" t="str">
        <f>Tabla4[[#This Row],[Muni_Desc]]&amp;Tabla4[[#This Row],[Columna1]]</f>
        <v>VILLA SARALEGUISANTA FE</v>
      </c>
      <c r="Z1319">
        <v>1768</v>
      </c>
      <c r="AA1319" t="s">
        <v>7216</v>
      </c>
      <c r="AB1319">
        <v>13</v>
      </c>
      <c r="AC1319" t="s">
        <v>1231</v>
      </c>
      <c r="AD1319">
        <v>82</v>
      </c>
      <c r="AE1319" t="s">
        <v>1201</v>
      </c>
      <c r="AN1319">
        <v>50</v>
      </c>
      <c r="AO1319">
        <v>63</v>
      </c>
      <c r="AP1319">
        <v>9910</v>
      </c>
      <c r="AQ1319" t="s">
        <v>4016</v>
      </c>
    </row>
    <row r="1320" spans="5:43" x14ac:dyDescent="0.25">
      <c r="E1320" s="6">
        <v>1</v>
      </c>
      <c r="F1320" s="13" t="s">
        <v>7715</v>
      </c>
      <c r="G1320" s="13">
        <v>42</v>
      </c>
      <c r="H1320" s="13" t="s">
        <v>7757</v>
      </c>
      <c r="I1320" s="13" t="s">
        <v>9484</v>
      </c>
      <c r="O1320" s="6">
        <v>46</v>
      </c>
      <c r="P1320" s="13" t="str">
        <f t="shared" si="20"/>
        <v>LA.RIOJA</v>
      </c>
      <c r="Q1320" s="6">
        <v>2358</v>
      </c>
      <c r="R1320" s="13" t="s">
        <v>6537</v>
      </c>
      <c r="Y1320" t="str">
        <f>Tabla4[[#This Row],[Muni_Desc]]&amp;Tabla4[[#This Row],[Columna1]]</f>
        <v>VILLA TRINIDADSANTA FE</v>
      </c>
      <c r="Z1320">
        <v>1769</v>
      </c>
      <c r="AA1320" t="s">
        <v>7217</v>
      </c>
      <c r="AB1320">
        <v>13</v>
      </c>
      <c r="AC1320" t="s">
        <v>1231</v>
      </c>
      <c r="AD1320">
        <v>82</v>
      </c>
      <c r="AE1320" t="s">
        <v>1201</v>
      </c>
      <c r="AN1320">
        <v>54</v>
      </c>
      <c r="AO1320">
        <v>91</v>
      </c>
      <c r="AP1320">
        <v>6531</v>
      </c>
      <c r="AQ1320" t="s">
        <v>4016</v>
      </c>
    </row>
    <row r="1321" spans="5:43" x14ac:dyDescent="0.25">
      <c r="E1321" s="6">
        <v>1</v>
      </c>
      <c r="F1321" s="13" t="s">
        <v>7715</v>
      </c>
      <c r="G1321" s="13">
        <v>43</v>
      </c>
      <c r="H1321" s="13" t="s">
        <v>7758</v>
      </c>
      <c r="I1321" s="13" t="s">
        <v>9484</v>
      </c>
      <c r="O1321" s="6">
        <v>46</v>
      </c>
      <c r="P1321" s="13" t="str">
        <f t="shared" si="20"/>
        <v>LA.RIOJA</v>
      </c>
      <c r="Q1321" s="6">
        <v>2368</v>
      </c>
      <c r="R1321" s="13" t="s">
        <v>6538</v>
      </c>
      <c r="Y1321" t="str">
        <f>Tabla4[[#This Row],[Muni_Desc]]&amp;Tabla4[[#This Row],[Columna1]]</f>
        <v>VIRGINIASANTA FE</v>
      </c>
      <c r="Z1321">
        <v>1771</v>
      </c>
      <c r="AA1321" t="s">
        <v>7219</v>
      </c>
      <c r="AB1321">
        <v>13</v>
      </c>
      <c r="AC1321" t="s">
        <v>1231</v>
      </c>
      <c r="AD1321">
        <v>82</v>
      </c>
      <c r="AE1321" t="s">
        <v>1201</v>
      </c>
      <c r="AN1321">
        <v>50</v>
      </c>
      <c r="AO1321">
        <v>28</v>
      </c>
      <c r="AP1321">
        <v>5830</v>
      </c>
      <c r="AQ1321" t="s">
        <v>3954</v>
      </c>
    </row>
    <row r="1322" spans="5:43" x14ac:dyDescent="0.25">
      <c r="E1322" s="6">
        <v>1</v>
      </c>
      <c r="F1322" s="13" t="s">
        <v>7715</v>
      </c>
      <c r="G1322" s="13">
        <v>44</v>
      </c>
      <c r="H1322" s="13" t="s">
        <v>7759</v>
      </c>
      <c r="I1322" s="13" t="s">
        <v>9484</v>
      </c>
      <c r="O1322" s="6">
        <v>46</v>
      </c>
      <c r="P1322" s="13" t="str">
        <f t="shared" si="20"/>
        <v>LA.RIOJA</v>
      </c>
      <c r="Q1322" s="6">
        <v>1063</v>
      </c>
      <c r="R1322" s="13" t="s">
        <v>6526</v>
      </c>
      <c r="Y1322" t="str">
        <f>Tabla4[[#This Row],[Muni_Desc]]&amp;Tabla4[[#This Row],[Columna1]]</f>
        <v>ZENON PEREYRASANTA FE</v>
      </c>
      <c r="Z1322">
        <v>1774</v>
      </c>
      <c r="AA1322" t="s">
        <v>7222</v>
      </c>
      <c r="AB1322">
        <v>13</v>
      </c>
      <c r="AC1322" t="s">
        <v>1231</v>
      </c>
      <c r="AD1322">
        <v>82</v>
      </c>
      <c r="AE1322" t="s">
        <v>1201</v>
      </c>
      <c r="AN1322">
        <v>22</v>
      </c>
      <c r="AO1322">
        <v>63</v>
      </c>
      <c r="AP1322">
        <v>4066</v>
      </c>
      <c r="AQ1322" t="s">
        <v>3331</v>
      </c>
    </row>
    <row r="1323" spans="5:43" x14ac:dyDescent="0.25">
      <c r="E1323" s="6">
        <v>1</v>
      </c>
      <c r="F1323" s="13" t="s">
        <v>7715</v>
      </c>
      <c r="G1323" s="13">
        <v>45</v>
      </c>
      <c r="H1323" s="13" t="s">
        <v>7760</v>
      </c>
      <c r="I1323" s="13" t="s">
        <v>9484</v>
      </c>
      <c r="O1323" s="6">
        <v>50</v>
      </c>
      <c r="P1323" s="13" t="str">
        <f t="shared" si="20"/>
        <v>MENDOZA</v>
      </c>
      <c r="Q1323" s="6">
        <v>1064</v>
      </c>
      <c r="R1323" s="13" t="s">
        <v>6539</v>
      </c>
      <c r="Y1323" t="str">
        <f>Tabla4[[#This Row],[Muni_Desc]]&amp;Tabla4[[#This Row],[Columna1]]</f>
        <v>Abra GrandeSANTIAGO DEL ESTERO</v>
      </c>
      <c r="Z1323">
        <v>3043</v>
      </c>
      <c r="AA1323" t="s">
        <v>7357</v>
      </c>
      <c r="AB1323">
        <v>14</v>
      </c>
      <c r="AC1323" t="s">
        <v>1232</v>
      </c>
      <c r="AD1323">
        <v>86</v>
      </c>
      <c r="AE1323" t="s">
        <v>1202</v>
      </c>
      <c r="AN1323">
        <v>22</v>
      </c>
      <c r="AO1323">
        <v>63</v>
      </c>
      <c r="AP1323">
        <v>4067</v>
      </c>
      <c r="AQ1323" t="s">
        <v>3332</v>
      </c>
    </row>
    <row r="1324" spans="5:43" x14ac:dyDescent="0.25">
      <c r="E1324" s="6">
        <v>1</v>
      </c>
      <c r="F1324" s="13" t="s">
        <v>7715</v>
      </c>
      <c r="G1324" s="13">
        <v>46</v>
      </c>
      <c r="H1324" s="13" t="s">
        <v>7761</v>
      </c>
      <c r="I1324" s="13" t="s">
        <v>9484</v>
      </c>
      <c r="O1324" s="6">
        <v>50</v>
      </c>
      <c r="P1324" s="13" t="str">
        <f t="shared" si="20"/>
        <v>MENDOZA</v>
      </c>
      <c r="Q1324" s="6">
        <v>1065</v>
      </c>
      <c r="R1324" s="13" t="s">
        <v>5322</v>
      </c>
      <c r="Y1324" t="str">
        <f>Tabla4[[#This Row],[Muni_Desc]]&amp;Tabla4[[#This Row],[Columna1]]</f>
        <v>Acos Pozo del ArbolitoSANTIAGO DEL ESTERO</v>
      </c>
      <c r="Z1324">
        <v>3044</v>
      </c>
      <c r="AA1324" t="s">
        <v>7358</v>
      </c>
      <c r="AB1324">
        <v>14</v>
      </c>
      <c r="AC1324" t="s">
        <v>1232</v>
      </c>
      <c r="AD1324">
        <v>86</v>
      </c>
      <c r="AE1324" t="s">
        <v>1202</v>
      </c>
      <c r="AN1324">
        <v>54</v>
      </c>
      <c r="AO1324">
        <v>56</v>
      </c>
      <c r="AP1324">
        <v>6477</v>
      </c>
      <c r="AQ1324" t="s">
        <v>4141</v>
      </c>
    </row>
    <row r="1325" spans="5:43" x14ac:dyDescent="0.25">
      <c r="E1325" s="6">
        <v>1</v>
      </c>
      <c r="F1325" s="13" t="s">
        <v>7715</v>
      </c>
      <c r="G1325" s="13">
        <v>47</v>
      </c>
      <c r="H1325" s="13" t="s">
        <v>7762</v>
      </c>
      <c r="I1325" s="13" t="s">
        <v>9484</v>
      </c>
      <c r="O1325" s="6">
        <v>50</v>
      </c>
      <c r="P1325" s="13" t="str">
        <f t="shared" si="20"/>
        <v>MENDOZA</v>
      </c>
      <c r="Q1325" s="6">
        <v>1066</v>
      </c>
      <c r="R1325" s="13" t="s">
        <v>6540</v>
      </c>
      <c r="Y1325" t="str">
        <f>Tabla4[[#This Row],[Muni_Desc]]&amp;Tabla4[[#This Row],[Columna1]]</f>
        <v>Ahí Veremos (C)SANTIAGO DEL ESTERO</v>
      </c>
      <c r="Z1325">
        <v>3045</v>
      </c>
      <c r="AA1325" t="s">
        <v>7359</v>
      </c>
      <c r="AB1325">
        <v>14</v>
      </c>
      <c r="AC1325" t="s">
        <v>1232</v>
      </c>
      <c r="AD1325">
        <v>86</v>
      </c>
      <c r="AE1325" t="s">
        <v>1202</v>
      </c>
      <c r="AN1325">
        <v>18</v>
      </c>
      <c r="AO1325">
        <v>42</v>
      </c>
      <c r="AP1325">
        <v>3736</v>
      </c>
      <c r="AQ1325" t="s">
        <v>3257</v>
      </c>
    </row>
    <row r="1326" spans="5:43" x14ac:dyDescent="0.25">
      <c r="E1326" s="6">
        <v>1</v>
      </c>
      <c r="F1326" s="13" t="s">
        <v>7715</v>
      </c>
      <c r="G1326" s="13">
        <v>48</v>
      </c>
      <c r="H1326" s="13" t="s">
        <v>7763</v>
      </c>
      <c r="I1326" s="13" t="s">
        <v>9484</v>
      </c>
      <c r="O1326" s="6">
        <v>50</v>
      </c>
      <c r="P1326" s="13" t="str">
        <f t="shared" si="20"/>
        <v>MENDOZA</v>
      </c>
      <c r="Q1326" s="6">
        <v>1067</v>
      </c>
      <c r="R1326" s="13" t="s">
        <v>6541</v>
      </c>
      <c r="Y1326" t="str">
        <f>Tabla4[[#This Row],[Muni_Desc]]&amp;Tabla4[[#This Row],[Columna1]]</f>
        <v>Ahí Veremos (P)SANTIAGO DEL ESTERO</v>
      </c>
      <c r="Z1326">
        <v>3046</v>
      </c>
      <c r="AA1326" t="s">
        <v>7360</v>
      </c>
      <c r="AB1326">
        <v>14</v>
      </c>
      <c r="AC1326" t="s">
        <v>1232</v>
      </c>
      <c r="AD1326">
        <v>86</v>
      </c>
      <c r="AE1326" t="s">
        <v>1202</v>
      </c>
      <c r="AN1326">
        <v>66</v>
      </c>
      <c r="AO1326">
        <v>98</v>
      </c>
      <c r="AP1326">
        <v>7338</v>
      </c>
      <c r="AQ1326" t="s">
        <v>4422</v>
      </c>
    </row>
    <row r="1327" spans="5:43" x14ac:dyDescent="0.25">
      <c r="E1327" s="6">
        <v>1</v>
      </c>
      <c r="F1327" s="13" t="s">
        <v>7715</v>
      </c>
      <c r="G1327" s="13">
        <v>49</v>
      </c>
      <c r="H1327" s="13" t="s">
        <v>7764</v>
      </c>
      <c r="I1327" s="13" t="s">
        <v>9484</v>
      </c>
      <c r="O1327" s="6">
        <v>50</v>
      </c>
      <c r="P1327" s="13" t="str">
        <f t="shared" si="20"/>
        <v>MENDOZA</v>
      </c>
      <c r="Q1327" s="6">
        <v>1068</v>
      </c>
      <c r="R1327" s="13" t="s">
        <v>5343</v>
      </c>
      <c r="Y1327" t="str">
        <f>Tabla4[[#This Row],[Muni_Desc]]&amp;Tabla4[[#This Row],[Columna1]]</f>
        <v>AmamáSANTIAGO DEL ESTERO</v>
      </c>
      <c r="Z1327">
        <v>3047</v>
      </c>
      <c r="AA1327" t="s">
        <v>7361</v>
      </c>
      <c r="AB1327">
        <v>14</v>
      </c>
      <c r="AC1327" t="s">
        <v>1232</v>
      </c>
      <c r="AD1327">
        <v>86</v>
      </c>
      <c r="AE1327" t="s">
        <v>1202</v>
      </c>
      <c r="AN1327">
        <v>38</v>
      </c>
      <c r="AO1327">
        <v>70</v>
      </c>
      <c r="AP1327">
        <v>5105</v>
      </c>
      <c r="AQ1327" t="s">
        <v>3750</v>
      </c>
    </row>
    <row r="1328" spans="5:43" x14ac:dyDescent="0.25">
      <c r="E1328" s="6">
        <v>1</v>
      </c>
      <c r="F1328" s="13" t="s">
        <v>7715</v>
      </c>
      <c r="G1328" s="13">
        <v>50</v>
      </c>
      <c r="H1328" s="13" t="s">
        <v>7765</v>
      </c>
      <c r="I1328" s="13" t="s">
        <v>9484</v>
      </c>
      <c r="O1328" s="6">
        <v>50</v>
      </c>
      <c r="P1328" s="13" t="str">
        <f t="shared" si="20"/>
        <v>MENDOZA</v>
      </c>
      <c r="Q1328" s="6">
        <v>1069</v>
      </c>
      <c r="R1328" s="13" t="s">
        <v>5627</v>
      </c>
      <c r="Y1328" t="str">
        <f>Tabla4[[#This Row],[Muni_Desc]]&amp;Tabla4[[#This Row],[Columna1]]</f>
        <v>AMBOLARSANTIAGO DEL ESTERO</v>
      </c>
      <c r="Z1328">
        <v>1776</v>
      </c>
      <c r="AA1328" t="s">
        <v>7232</v>
      </c>
      <c r="AB1328">
        <v>14</v>
      </c>
      <c r="AC1328" t="s">
        <v>1232</v>
      </c>
      <c r="AD1328">
        <v>86</v>
      </c>
      <c r="AE1328" t="s">
        <v>1202</v>
      </c>
      <c r="AN1328">
        <v>6</v>
      </c>
      <c r="AO1328">
        <v>812</v>
      </c>
      <c r="AP1328">
        <v>1790</v>
      </c>
      <c r="AQ1328" t="s">
        <v>2493</v>
      </c>
    </row>
    <row r="1329" spans="5:43" x14ac:dyDescent="0.25">
      <c r="E1329" s="6">
        <v>1</v>
      </c>
      <c r="F1329" s="13" t="s">
        <v>7715</v>
      </c>
      <c r="G1329" s="13">
        <v>51</v>
      </c>
      <c r="H1329" s="13" t="s">
        <v>7766</v>
      </c>
      <c r="I1329" s="13" t="s">
        <v>9484</v>
      </c>
      <c r="O1329" s="6">
        <v>50</v>
      </c>
      <c r="P1329" s="13" t="str">
        <f t="shared" si="20"/>
        <v>MENDOZA</v>
      </c>
      <c r="Q1329" s="6">
        <v>1070</v>
      </c>
      <c r="R1329" s="13" t="s">
        <v>6542</v>
      </c>
      <c r="Y1329" t="str">
        <f>Tabla4[[#This Row],[Muni_Desc]]&amp;Tabla4[[#This Row],[Columna1]]</f>
        <v>AmichaSANTIAGO DEL ESTERO</v>
      </c>
      <c r="Z1329">
        <v>3048</v>
      </c>
      <c r="AA1329" t="s">
        <v>7362</v>
      </c>
      <c r="AB1329">
        <v>14</v>
      </c>
      <c r="AC1329" t="s">
        <v>1232</v>
      </c>
      <c r="AD1329">
        <v>86</v>
      </c>
      <c r="AE1329" t="s">
        <v>1202</v>
      </c>
      <c r="AN1329">
        <v>14</v>
      </c>
      <c r="AO1329">
        <v>140</v>
      </c>
      <c r="AP1329">
        <v>3282</v>
      </c>
      <c r="AQ1329" t="s">
        <v>3119</v>
      </c>
    </row>
    <row r="1330" spans="5:43" x14ac:dyDescent="0.25">
      <c r="E1330" s="6">
        <v>1</v>
      </c>
      <c r="F1330" s="13" t="s">
        <v>7715</v>
      </c>
      <c r="G1330" s="13">
        <v>52</v>
      </c>
      <c r="H1330" s="13" t="s">
        <v>7767</v>
      </c>
      <c r="I1330" s="13" t="s">
        <v>9484</v>
      </c>
      <c r="O1330" s="6">
        <v>50</v>
      </c>
      <c r="P1330" s="13" t="str">
        <f t="shared" si="20"/>
        <v>MENDOZA</v>
      </c>
      <c r="Q1330" s="6">
        <v>1071</v>
      </c>
      <c r="R1330" s="13" t="s">
        <v>5921</v>
      </c>
      <c r="Y1330" t="str">
        <f>Tabla4[[#This Row],[Muni_Desc]]&amp;Tabla4[[#This Row],[Columna1]]</f>
        <v>AÑATUYASANTIAGO DEL ESTERO</v>
      </c>
      <c r="Z1330">
        <v>1778</v>
      </c>
      <c r="AA1330" t="s">
        <v>7234</v>
      </c>
      <c r="AB1330">
        <v>14</v>
      </c>
      <c r="AC1330" t="s">
        <v>1232</v>
      </c>
      <c r="AD1330">
        <v>86</v>
      </c>
      <c r="AE1330" t="s">
        <v>1202</v>
      </c>
      <c r="AN1330">
        <v>38</v>
      </c>
      <c r="AO1330">
        <v>84</v>
      </c>
      <c r="AP1330">
        <v>5128</v>
      </c>
      <c r="AQ1330" t="s">
        <v>3765</v>
      </c>
    </row>
    <row r="1331" spans="5:43" x14ac:dyDescent="0.25">
      <c r="E1331" s="6">
        <v>1</v>
      </c>
      <c r="F1331" s="13" t="s">
        <v>7715</v>
      </c>
      <c r="G1331" s="13">
        <v>53</v>
      </c>
      <c r="H1331" s="13" t="s">
        <v>7768</v>
      </c>
      <c r="I1331" s="13" t="s">
        <v>9484</v>
      </c>
      <c r="O1331" s="6">
        <v>50</v>
      </c>
      <c r="P1331" s="13" t="str">
        <f t="shared" si="20"/>
        <v>MENDOZA</v>
      </c>
      <c r="Q1331" s="6">
        <v>1072</v>
      </c>
      <c r="R1331" s="13" t="s">
        <v>6543</v>
      </c>
      <c r="Y1331" t="str">
        <f>Tabla4[[#This Row],[Muni_Desc]]&amp;Tabla4[[#This Row],[Columna1]]</f>
        <v>ARDILESSANTIAGO DEL ESTERO</v>
      </c>
      <c r="Z1331">
        <v>1828</v>
      </c>
      <c r="AA1331" t="s">
        <v>7279</v>
      </c>
      <c r="AB1331">
        <v>14</v>
      </c>
      <c r="AC1331" t="s">
        <v>1232</v>
      </c>
      <c r="AD1331">
        <v>86</v>
      </c>
      <c r="AE1331" t="s">
        <v>1202</v>
      </c>
      <c r="AN1331">
        <v>14</v>
      </c>
      <c r="AO1331">
        <v>7</v>
      </c>
      <c r="AP1331">
        <v>9911</v>
      </c>
      <c r="AQ1331" t="s">
        <v>2757</v>
      </c>
    </row>
    <row r="1332" spans="5:43" x14ac:dyDescent="0.25">
      <c r="E1332" s="6">
        <v>1</v>
      </c>
      <c r="F1332" s="13" t="s">
        <v>7715</v>
      </c>
      <c r="G1332" s="13">
        <v>54</v>
      </c>
      <c r="H1332" s="13" t="s">
        <v>7769</v>
      </c>
      <c r="I1332" s="13" t="s">
        <v>9484</v>
      </c>
      <c r="O1332" s="6">
        <v>50</v>
      </c>
      <c r="P1332" s="13" t="str">
        <f t="shared" si="20"/>
        <v>MENDOZA</v>
      </c>
      <c r="Q1332" s="6">
        <v>1073</v>
      </c>
      <c r="R1332" s="13" t="s">
        <v>5357</v>
      </c>
      <c r="Y1332" t="str">
        <f>Tabla4[[#This Row],[Muni_Desc]]&amp;Tabla4[[#This Row],[Columna1]]</f>
        <v>ARRAGASANTIAGO DEL ESTERO</v>
      </c>
      <c r="Z1332">
        <v>1777</v>
      </c>
      <c r="AA1332" t="s">
        <v>7233</v>
      </c>
      <c r="AB1332">
        <v>14</v>
      </c>
      <c r="AC1332" t="s">
        <v>1232</v>
      </c>
      <c r="AD1332">
        <v>86</v>
      </c>
      <c r="AE1332" t="s">
        <v>1202</v>
      </c>
      <c r="AN1332">
        <v>74</v>
      </c>
      <c r="AO1332">
        <v>28</v>
      </c>
      <c r="AP1332">
        <v>7922</v>
      </c>
      <c r="AQ1332" t="s">
        <v>4577</v>
      </c>
    </row>
    <row r="1333" spans="5:43" x14ac:dyDescent="0.25">
      <c r="E1333" s="6">
        <v>1</v>
      </c>
      <c r="F1333" s="13" t="s">
        <v>7715</v>
      </c>
      <c r="G1333" s="13">
        <v>55</v>
      </c>
      <c r="H1333" s="13" t="s">
        <v>7770</v>
      </c>
      <c r="I1333" s="13" t="s">
        <v>9484</v>
      </c>
      <c r="O1333" s="6">
        <v>50</v>
      </c>
      <c r="P1333" s="13" t="str">
        <f t="shared" si="20"/>
        <v>MENDOZA</v>
      </c>
      <c r="Q1333" s="6">
        <v>1074</v>
      </c>
      <c r="R1333" s="13" t="s">
        <v>6544</v>
      </c>
      <c r="Y1333" t="str">
        <f>Tabla4[[#This Row],[Muni_Desc]]&amp;Tabla4[[#This Row],[Columna1]]</f>
        <v>AVERIASSANTIAGO DEL ESTERO</v>
      </c>
      <c r="Z1333">
        <v>2397</v>
      </c>
      <c r="AA1333" t="s">
        <v>7329</v>
      </c>
      <c r="AB1333">
        <v>14</v>
      </c>
      <c r="AC1333" t="s">
        <v>1232</v>
      </c>
      <c r="AD1333">
        <v>86</v>
      </c>
      <c r="AE1333" t="s">
        <v>1202</v>
      </c>
      <c r="AN1333">
        <v>82</v>
      </c>
      <c r="AO1333">
        <v>126</v>
      </c>
      <c r="AP1333">
        <v>8787</v>
      </c>
      <c r="AQ1333" t="s">
        <v>4995</v>
      </c>
    </row>
    <row r="1334" spans="5:43" x14ac:dyDescent="0.25">
      <c r="E1334" s="6">
        <v>1</v>
      </c>
      <c r="F1334" s="13" t="s">
        <v>7715</v>
      </c>
      <c r="G1334" s="13">
        <v>56</v>
      </c>
      <c r="H1334" s="13" t="s">
        <v>7771</v>
      </c>
      <c r="I1334" s="13" t="s">
        <v>9484</v>
      </c>
      <c r="O1334" s="6">
        <v>50</v>
      </c>
      <c r="P1334" s="13" t="str">
        <f t="shared" si="20"/>
        <v>MENDOZA</v>
      </c>
      <c r="Q1334" s="6">
        <v>1075</v>
      </c>
      <c r="R1334" s="13" t="s">
        <v>5383</v>
      </c>
      <c r="Y1334" t="str">
        <f>Tabla4[[#This Row],[Muni_Desc]]&amp;Tabla4[[#This Row],[Columna1]]</f>
        <v>BANDERASANTIAGO DEL ESTERO</v>
      </c>
      <c r="Z1334">
        <v>1779</v>
      </c>
      <c r="AA1334" t="s">
        <v>7235</v>
      </c>
      <c r="AB1334">
        <v>14</v>
      </c>
      <c r="AC1334" t="s">
        <v>1232</v>
      </c>
      <c r="AD1334">
        <v>86</v>
      </c>
      <c r="AE1334" t="s">
        <v>1202</v>
      </c>
      <c r="AN1334">
        <v>6</v>
      </c>
      <c r="AO1334">
        <v>462</v>
      </c>
      <c r="AP1334">
        <v>1313</v>
      </c>
      <c r="AQ1334" t="s">
        <v>2163</v>
      </c>
    </row>
    <row r="1335" spans="5:43" x14ac:dyDescent="0.25">
      <c r="E1335" s="6">
        <v>1</v>
      </c>
      <c r="F1335" s="13" t="s">
        <v>7715</v>
      </c>
      <c r="G1335" s="13">
        <v>57</v>
      </c>
      <c r="H1335" s="13" t="s">
        <v>7772</v>
      </c>
      <c r="I1335" s="13" t="s">
        <v>9484</v>
      </c>
      <c r="O1335" s="6">
        <v>50</v>
      </c>
      <c r="P1335" s="13" t="str">
        <f t="shared" si="20"/>
        <v>MENDOZA</v>
      </c>
      <c r="Q1335" s="6">
        <v>1076</v>
      </c>
      <c r="R1335" s="13" t="s">
        <v>5941</v>
      </c>
      <c r="Y1335" t="str">
        <f>Tabla4[[#This Row],[Muni_Desc]]&amp;Tabla4[[#This Row],[Columna1]]</f>
        <v>BANDERA BAJADASANTIAGO DEL ESTERO</v>
      </c>
      <c r="Z1335">
        <v>1780</v>
      </c>
      <c r="AA1335" t="s">
        <v>7236</v>
      </c>
      <c r="AB1335">
        <v>14</v>
      </c>
      <c r="AC1335" t="s">
        <v>1232</v>
      </c>
      <c r="AD1335">
        <v>86</v>
      </c>
      <c r="AE1335" t="s">
        <v>1202</v>
      </c>
      <c r="AN1335">
        <v>6</v>
      </c>
      <c r="AO1335">
        <v>476</v>
      </c>
      <c r="AP1335">
        <v>1333</v>
      </c>
      <c r="AQ1335" t="s">
        <v>2175</v>
      </c>
    </row>
    <row r="1336" spans="5:43" x14ac:dyDescent="0.25">
      <c r="E1336" s="6">
        <v>1</v>
      </c>
      <c r="F1336" s="13" t="s">
        <v>7715</v>
      </c>
      <c r="G1336" s="13">
        <v>58</v>
      </c>
      <c r="H1336" s="13" t="s">
        <v>7773</v>
      </c>
      <c r="I1336" s="13" t="s">
        <v>9484</v>
      </c>
      <c r="O1336" s="6">
        <v>50</v>
      </c>
      <c r="P1336" s="13" t="str">
        <f t="shared" si="20"/>
        <v>MENDOZA</v>
      </c>
      <c r="Q1336" s="6">
        <v>1077</v>
      </c>
      <c r="R1336" s="13" t="s">
        <v>6545</v>
      </c>
      <c r="Y1336" t="str">
        <f>Tabla4[[#This Row],[Muni_Desc]]&amp;Tabla4[[#This Row],[Columna1]]</f>
        <v>BELTRANSANTIAGO DEL ESTERO</v>
      </c>
      <c r="Z1336">
        <v>1781</v>
      </c>
      <c r="AA1336" t="s">
        <v>7237</v>
      </c>
      <c r="AB1336">
        <v>14</v>
      </c>
      <c r="AC1336" t="s">
        <v>1232</v>
      </c>
      <c r="AD1336">
        <v>86</v>
      </c>
      <c r="AE1336" t="s">
        <v>1202</v>
      </c>
      <c r="AN1336">
        <v>66</v>
      </c>
      <c r="AO1336">
        <v>126</v>
      </c>
      <c r="AP1336">
        <v>7368</v>
      </c>
      <c r="AQ1336" t="s">
        <v>4431</v>
      </c>
    </row>
    <row r="1337" spans="5:43" x14ac:dyDescent="0.25">
      <c r="E1337" s="6">
        <v>1</v>
      </c>
      <c r="F1337" s="13" t="s">
        <v>7715</v>
      </c>
      <c r="G1337" s="13">
        <v>59</v>
      </c>
      <c r="H1337" s="13" t="s">
        <v>7774</v>
      </c>
      <c r="I1337" s="13" t="s">
        <v>9484</v>
      </c>
      <c r="O1337" s="6">
        <v>50</v>
      </c>
      <c r="P1337" s="13" t="str">
        <f t="shared" si="20"/>
        <v>MENDOZA</v>
      </c>
      <c r="Q1337" s="6">
        <v>1078</v>
      </c>
      <c r="R1337" s="13" t="s">
        <v>6546</v>
      </c>
      <c r="Y1337" t="str">
        <f>Tabla4[[#This Row],[Muni_Desc]]&amp;Tabla4[[#This Row],[Columna1]]</f>
        <v>BREA POZOSANTIAGO DEL ESTERO</v>
      </c>
      <c r="Z1337">
        <v>1782</v>
      </c>
      <c r="AA1337" t="s">
        <v>7238</v>
      </c>
      <c r="AB1337">
        <v>14</v>
      </c>
      <c r="AC1337" t="s">
        <v>1232</v>
      </c>
      <c r="AD1337">
        <v>86</v>
      </c>
      <c r="AE1337" t="s">
        <v>1202</v>
      </c>
      <c r="AN1337">
        <v>78</v>
      </c>
      <c r="AO1337">
        <v>21</v>
      </c>
      <c r="AP1337">
        <v>8223</v>
      </c>
      <c r="AQ1337" t="s">
        <v>4641</v>
      </c>
    </row>
    <row r="1338" spans="5:43" x14ac:dyDescent="0.25">
      <c r="E1338" s="6">
        <v>1</v>
      </c>
      <c r="F1338" s="13" t="s">
        <v>7715</v>
      </c>
      <c r="G1338" s="13">
        <v>60</v>
      </c>
      <c r="H1338" s="13" t="s">
        <v>7775</v>
      </c>
      <c r="I1338" s="13" t="s">
        <v>9484</v>
      </c>
      <c r="O1338" s="6">
        <v>50</v>
      </c>
      <c r="P1338" s="13" t="str">
        <f t="shared" si="20"/>
        <v>MENDOZA</v>
      </c>
      <c r="Q1338" s="6">
        <v>1079</v>
      </c>
      <c r="R1338" s="13" t="s">
        <v>5442</v>
      </c>
      <c r="Y1338" t="str">
        <f>Tabla4[[#This Row],[Muni_Desc]]&amp;Tabla4[[#This Row],[Columna1]]</f>
        <v>CAMPO GALLOSANTIAGO DEL ESTERO</v>
      </c>
      <c r="Z1338">
        <v>1783</v>
      </c>
      <c r="AA1338" t="s">
        <v>7239</v>
      </c>
      <c r="AB1338">
        <v>14</v>
      </c>
      <c r="AC1338" t="s">
        <v>1232</v>
      </c>
      <c r="AD1338">
        <v>86</v>
      </c>
      <c r="AE1338" t="s">
        <v>1202</v>
      </c>
      <c r="AN1338">
        <v>14</v>
      </c>
      <c r="AO1338">
        <v>133</v>
      </c>
      <c r="AP1338">
        <v>3238</v>
      </c>
      <c r="AQ1338" t="s">
        <v>3082</v>
      </c>
    </row>
    <row r="1339" spans="5:43" x14ac:dyDescent="0.25">
      <c r="E1339" s="6">
        <v>1</v>
      </c>
      <c r="F1339" s="13" t="s">
        <v>7715</v>
      </c>
      <c r="G1339" s="13">
        <v>61</v>
      </c>
      <c r="H1339" s="13" t="s">
        <v>7776</v>
      </c>
      <c r="I1339" s="13" t="s">
        <v>9484</v>
      </c>
      <c r="O1339" s="6">
        <v>50</v>
      </c>
      <c r="P1339" s="13" t="str">
        <f t="shared" si="20"/>
        <v>MENDOZA</v>
      </c>
      <c r="Q1339" s="6">
        <v>1080</v>
      </c>
      <c r="R1339" s="13" t="s">
        <v>6547</v>
      </c>
      <c r="Y1339" t="str">
        <f>Tabla4[[#This Row],[Muni_Desc]]&amp;Tabla4[[#This Row],[Columna1]]</f>
        <v>CANELASSANTIAGO DEL ESTERO</v>
      </c>
      <c r="Z1339">
        <v>1784</v>
      </c>
      <c r="AA1339" t="s">
        <v>7240</v>
      </c>
      <c r="AB1339">
        <v>14</v>
      </c>
      <c r="AC1339" t="s">
        <v>1232</v>
      </c>
      <c r="AD1339">
        <v>86</v>
      </c>
      <c r="AE1339" t="s">
        <v>1202</v>
      </c>
      <c r="AN1339">
        <v>14</v>
      </c>
      <c r="AO1339">
        <v>7</v>
      </c>
      <c r="AP1339">
        <v>2817</v>
      </c>
      <c r="AQ1339" t="s">
        <v>2736</v>
      </c>
    </row>
    <row r="1340" spans="5:43" x14ac:dyDescent="0.25">
      <c r="E1340" s="6">
        <v>1</v>
      </c>
      <c r="F1340" s="13" t="s">
        <v>7715</v>
      </c>
      <c r="G1340" s="13">
        <v>62</v>
      </c>
      <c r="H1340" s="13" t="s">
        <v>7777</v>
      </c>
      <c r="I1340" s="13" t="s">
        <v>9484</v>
      </c>
      <c r="O1340" s="6">
        <v>50</v>
      </c>
      <c r="P1340" s="13" t="str">
        <f t="shared" si="20"/>
        <v>MENDOZA</v>
      </c>
      <c r="Q1340" s="6">
        <v>1081</v>
      </c>
      <c r="R1340" s="13" t="s">
        <v>6548</v>
      </c>
      <c r="Y1340" t="str">
        <f>Tabla4[[#This Row],[Muni_Desc]]&amp;Tabla4[[#This Row],[Columna1]]</f>
        <v>Caspi CorralSANTIAGO DEL ESTERO</v>
      </c>
      <c r="Z1340">
        <v>3049</v>
      </c>
      <c r="AA1340" t="s">
        <v>7363</v>
      </c>
      <c r="AB1340">
        <v>14</v>
      </c>
      <c r="AC1340" t="s">
        <v>1232</v>
      </c>
      <c r="AD1340">
        <v>86</v>
      </c>
      <c r="AE1340" t="s">
        <v>1202</v>
      </c>
      <c r="AN1340">
        <v>74</v>
      </c>
      <c r="AO1340">
        <v>56</v>
      </c>
      <c r="AP1340">
        <v>7994</v>
      </c>
      <c r="AQ1340" t="s">
        <v>4616</v>
      </c>
    </row>
    <row r="1341" spans="5:43" x14ac:dyDescent="0.25">
      <c r="E1341" s="6">
        <v>1</v>
      </c>
      <c r="F1341" s="13" t="s">
        <v>7715</v>
      </c>
      <c r="G1341" s="13">
        <v>63</v>
      </c>
      <c r="H1341" s="13" t="s">
        <v>7778</v>
      </c>
      <c r="I1341" s="13" t="s">
        <v>9484</v>
      </c>
      <c r="O1341" s="6">
        <v>54</v>
      </c>
      <c r="P1341" s="13" t="str">
        <f t="shared" si="20"/>
        <v>MISIONES</v>
      </c>
      <c r="Q1341" s="6">
        <v>1082</v>
      </c>
      <c r="R1341" s="13" t="s">
        <v>6549</v>
      </c>
      <c r="Y1341" t="str">
        <f>Tabla4[[#This Row],[Muni_Desc]]&amp;Tabla4[[#This Row],[Columna1]]</f>
        <v>CHAUCHILLASSANTIAGO DEL ESTERO</v>
      </c>
      <c r="Z1341">
        <v>1785</v>
      </c>
      <c r="AA1341" t="s">
        <v>7241</v>
      </c>
      <c r="AB1341">
        <v>14</v>
      </c>
      <c r="AC1341" t="s">
        <v>1232</v>
      </c>
      <c r="AD1341">
        <v>86</v>
      </c>
      <c r="AE1341" t="s">
        <v>1202</v>
      </c>
      <c r="AN1341">
        <v>86</v>
      </c>
      <c r="AO1341">
        <v>49</v>
      </c>
      <c r="AP1341">
        <v>9170</v>
      </c>
      <c r="AQ1341" t="s">
        <v>5061</v>
      </c>
    </row>
    <row r="1342" spans="5:43" x14ac:dyDescent="0.25">
      <c r="E1342" s="6">
        <v>1</v>
      </c>
      <c r="F1342" s="13" t="s">
        <v>7715</v>
      </c>
      <c r="G1342" s="13">
        <v>64</v>
      </c>
      <c r="H1342" s="13" t="s">
        <v>7779</v>
      </c>
      <c r="I1342" s="13" t="s">
        <v>9484</v>
      </c>
      <c r="O1342" s="6">
        <v>54</v>
      </c>
      <c r="P1342" s="13" t="str">
        <f t="shared" si="20"/>
        <v>MISIONES</v>
      </c>
      <c r="Q1342" s="6">
        <v>1083</v>
      </c>
      <c r="R1342" s="13" t="s">
        <v>5278</v>
      </c>
      <c r="Y1342" t="str">
        <f>Tabla4[[#This Row],[Muni_Desc]]&amp;Tabla4[[#This Row],[Columna1]]</f>
        <v>CHILCA JULIANASANTIAGO DEL ESTERO</v>
      </c>
      <c r="Z1342">
        <v>1786</v>
      </c>
      <c r="AA1342" t="s">
        <v>7242</v>
      </c>
      <c r="AB1342">
        <v>14</v>
      </c>
      <c r="AC1342" t="s">
        <v>1232</v>
      </c>
      <c r="AD1342">
        <v>86</v>
      </c>
      <c r="AE1342" t="s">
        <v>1202</v>
      </c>
      <c r="AN1342">
        <v>50</v>
      </c>
      <c r="AO1342">
        <v>49</v>
      </c>
      <c r="AP1342">
        <v>5873</v>
      </c>
      <c r="AQ1342" t="s">
        <v>3351</v>
      </c>
    </row>
    <row r="1343" spans="5:43" x14ac:dyDescent="0.25">
      <c r="E1343" s="6">
        <v>1</v>
      </c>
      <c r="F1343" s="13" t="s">
        <v>7715</v>
      </c>
      <c r="G1343" s="13">
        <v>65</v>
      </c>
      <c r="H1343" s="13" t="s">
        <v>7780</v>
      </c>
      <c r="I1343" s="13" t="s">
        <v>9484</v>
      </c>
      <c r="O1343" s="6">
        <v>54</v>
      </c>
      <c r="P1343" s="13" t="str">
        <f t="shared" si="20"/>
        <v>MISIONES</v>
      </c>
      <c r="Q1343" s="6">
        <v>1084</v>
      </c>
      <c r="R1343" s="13" t="s">
        <v>5279</v>
      </c>
      <c r="Y1343" t="str">
        <f>Tabla4[[#This Row],[Muni_Desc]]&amp;Tabla4[[#This Row],[Columna1]]</f>
        <v>CHOYASANTIAGO DEL ESTERO</v>
      </c>
      <c r="Z1343">
        <v>1787</v>
      </c>
      <c r="AA1343" t="s">
        <v>7243</v>
      </c>
      <c r="AB1343">
        <v>14</v>
      </c>
      <c r="AC1343" t="s">
        <v>1232</v>
      </c>
      <c r="AD1343">
        <v>86</v>
      </c>
      <c r="AE1343" t="s">
        <v>1202</v>
      </c>
      <c r="AN1343">
        <v>22</v>
      </c>
      <c r="AO1343">
        <v>84</v>
      </c>
      <c r="AP1343">
        <v>4098</v>
      </c>
      <c r="AQ1343" t="s">
        <v>3351</v>
      </c>
    </row>
    <row r="1344" spans="5:43" x14ac:dyDescent="0.25">
      <c r="E1344" s="6">
        <v>1</v>
      </c>
      <c r="F1344" s="13" t="s">
        <v>7715</v>
      </c>
      <c r="G1344" s="13">
        <v>66</v>
      </c>
      <c r="H1344" s="13" t="s">
        <v>7781</v>
      </c>
      <c r="I1344" s="13" t="s">
        <v>9484</v>
      </c>
      <c r="O1344" s="6">
        <v>54</v>
      </c>
      <c r="P1344" s="13" t="str">
        <f t="shared" si="20"/>
        <v>MISIONES</v>
      </c>
      <c r="Q1344" s="6">
        <v>1085</v>
      </c>
      <c r="R1344" s="13" t="s">
        <v>6550</v>
      </c>
      <c r="Y1344" t="str">
        <f>Tabla4[[#This Row],[Muni_Desc]]&amp;Tabla4[[#This Row],[Columna1]]</f>
        <v>CINARASANTIAGO DEL ESTERO</v>
      </c>
      <c r="Z1344">
        <v>1788</v>
      </c>
      <c r="AA1344" t="s">
        <v>7244</v>
      </c>
      <c r="AB1344">
        <v>14</v>
      </c>
      <c r="AC1344" t="s">
        <v>1232</v>
      </c>
      <c r="AD1344">
        <v>86</v>
      </c>
      <c r="AE1344" t="s">
        <v>1202</v>
      </c>
      <c r="AN1344">
        <v>14</v>
      </c>
      <c r="AO1344">
        <v>98</v>
      </c>
      <c r="AP1344">
        <v>3112</v>
      </c>
      <c r="AQ1344" t="s">
        <v>2989</v>
      </c>
    </row>
    <row r="1345" spans="5:43" x14ac:dyDescent="0.25">
      <c r="E1345" s="6">
        <v>1</v>
      </c>
      <c r="F1345" s="13" t="s">
        <v>7715</v>
      </c>
      <c r="G1345" s="13">
        <v>67</v>
      </c>
      <c r="H1345" s="13" t="s">
        <v>7782</v>
      </c>
      <c r="I1345" s="13" t="s">
        <v>9484</v>
      </c>
      <c r="O1345" s="6">
        <v>54</v>
      </c>
      <c r="P1345" s="13" t="str">
        <f t="shared" si="20"/>
        <v>MISIONES</v>
      </c>
      <c r="Q1345" s="6">
        <v>1086</v>
      </c>
      <c r="R1345" s="13" t="s">
        <v>5459</v>
      </c>
      <c r="Y1345" t="str">
        <f>Tabla4[[#This Row],[Muni_Desc]]&amp;Tabla4[[#This Row],[Columna1]]</f>
        <v>Ciudad de Santiago del EsteroSANTIAGO DEL ESTERO</v>
      </c>
      <c r="Z1345">
        <v>1848</v>
      </c>
      <c r="AA1345" t="s">
        <v>7297</v>
      </c>
      <c r="AB1345">
        <v>14</v>
      </c>
      <c r="AC1345" t="s">
        <v>1232</v>
      </c>
      <c r="AD1345">
        <v>86</v>
      </c>
      <c r="AE1345" t="s">
        <v>1202</v>
      </c>
      <c r="AN1345">
        <v>82</v>
      </c>
      <c r="AO1345">
        <v>70</v>
      </c>
      <c r="AP1345">
        <v>8605</v>
      </c>
      <c r="AQ1345" t="s">
        <v>4835</v>
      </c>
    </row>
    <row r="1346" spans="5:43" x14ac:dyDescent="0.25">
      <c r="E1346" s="6">
        <v>1</v>
      </c>
      <c r="F1346" s="13" t="s">
        <v>7715</v>
      </c>
      <c r="G1346" s="13">
        <v>68</v>
      </c>
      <c r="H1346" s="13" t="s">
        <v>7783</v>
      </c>
      <c r="I1346" s="13" t="s">
        <v>9484</v>
      </c>
      <c r="O1346" s="6">
        <v>54</v>
      </c>
      <c r="P1346" s="13" t="str">
        <f t="shared" si="20"/>
        <v>MISIONES</v>
      </c>
      <c r="Q1346" s="6">
        <v>1087</v>
      </c>
      <c r="R1346" s="13" t="s">
        <v>6551</v>
      </c>
      <c r="Y1346" t="str">
        <f>Tabla4[[#This Row],[Muni_Desc]]&amp;Tabla4[[#This Row],[Columna1]]</f>
        <v>CLODOMIRASANTIAGO DEL ESTERO</v>
      </c>
      <c r="Z1346">
        <v>1789</v>
      </c>
      <c r="AA1346" t="s">
        <v>7245</v>
      </c>
      <c r="AB1346">
        <v>14</v>
      </c>
      <c r="AC1346" t="s">
        <v>1232</v>
      </c>
      <c r="AD1346">
        <v>86</v>
      </c>
      <c r="AE1346" t="s">
        <v>1202</v>
      </c>
      <c r="AN1346">
        <v>82</v>
      </c>
      <c r="AO1346">
        <v>42</v>
      </c>
      <c r="AP1346">
        <v>8519</v>
      </c>
      <c r="AQ1346" t="s">
        <v>4749</v>
      </c>
    </row>
    <row r="1347" spans="5:43" x14ac:dyDescent="0.25">
      <c r="E1347" s="6">
        <v>1</v>
      </c>
      <c r="F1347" s="13" t="s">
        <v>7715</v>
      </c>
      <c r="G1347" s="13">
        <v>69</v>
      </c>
      <c r="H1347" s="13" t="s">
        <v>7784</v>
      </c>
      <c r="I1347" s="13" t="s">
        <v>9484</v>
      </c>
      <c r="O1347" s="6">
        <v>54</v>
      </c>
      <c r="P1347" s="13" t="str">
        <f t="shared" si="20"/>
        <v>MISIONES</v>
      </c>
      <c r="Q1347" s="6">
        <v>1088</v>
      </c>
      <c r="R1347" s="13" t="s">
        <v>6552</v>
      </c>
      <c r="Y1347" t="str">
        <f>Tabla4[[#This Row],[Muni_Desc]]&amp;Tabla4[[#This Row],[Columna1]]</f>
        <v>COLONIA ALPINASANTIAGO DEL ESTERO</v>
      </c>
      <c r="Z1347">
        <v>1790</v>
      </c>
      <c r="AA1347" t="s">
        <v>7246</v>
      </c>
      <c r="AB1347">
        <v>14</v>
      </c>
      <c r="AC1347" t="s">
        <v>1232</v>
      </c>
      <c r="AD1347">
        <v>86</v>
      </c>
      <c r="AE1347" t="s">
        <v>1202</v>
      </c>
      <c r="AN1347">
        <v>6</v>
      </c>
      <c r="AO1347">
        <v>490</v>
      </c>
      <c r="AP1347">
        <v>1352</v>
      </c>
      <c r="AQ1347" t="s">
        <v>2186</v>
      </c>
    </row>
    <row r="1348" spans="5:43" x14ac:dyDescent="0.25">
      <c r="E1348" s="6">
        <v>1</v>
      </c>
      <c r="F1348" s="13" t="s">
        <v>7715</v>
      </c>
      <c r="G1348" s="13">
        <v>70</v>
      </c>
      <c r="H1348" s="13" t="s">
        <v>7785</v>
      </c>
      <c r="I1348" s="13" t="s">
        <v>9484</v>
      </c>
      <c r="O1348" s="6">
        <v>54</v>
      </c>
      <c r="P1348" s="13" t="str">
        <f t="shared" si="20"/>
        <v>MISIONES</v>
      </c>
      <c r="Q1348" s="6">
        <v>1089</v>
      </c>
      <c r="R1348" s="13" t="s">
        <v>6164</v>
      </c>
      <c r="Y1348" t="str">
        <f>Tabla4[[#This Row],[Muni_Desc]]&amp;Tabla4[[#This Row],[Columna1]]</f>
        <v>COLONIA DORASANTIAGO DEL ESTERO</v>
      </c>
      <c r="Z1348">
        <v>1791</v>
      </c>
      <c r="AA1348" t="s">
        <v>7247</v>
      </c>
      <c r="AB1348">
        <v>14</v>
      </c>
      <c r="AC1348" t="s">
        <v>1232</v>
      </c>
      <c r="AD1348">
        <v>86</v>
      </c>
      <c r="AE1348" t="s">
        <v>1202</v>
      </c>
      <c r="AN1348">
        <v>42</v>
      </c>
      <c r="AO1348">
        <v>133</v>
      </c>
      <c r="AP1348">
        <v>5448</v>
      </c>
      <c r="AQ1348" t="s">
        <v>3845</v>
      </c>
    </row>
    <row r="1349" spans="5:43" x14ac:dyDescent="0.25">
      <c r="E1349" s="6">
        <v>1</v>
      </c>
      <c r="F1349" s="13" t="s">
        <v>7715</v>
      </c>
      <c r="G1349" s="13">
        <v>71</v>
      </c>
      <c r="H1349" s="13" t="s">
        <v>7786</v>
      </c>
      <c r="I1349" s="13" t="s">
        <v>9484</v>
      </c>
      <c r="O1349" s="6">
        <v>54</v>
      </c>
      <c r="P1349" s="13" t="str">
        <f t="shared" ref="P1349:P1412" si="21">VLOOKUP(O1349,$J$4:$L$29,3,FALSE)</f>
        <v>MISIONES</v>
      </c>
      <c r="Q1349" s="6">
        <v>1090</v>
      </c>
      <c r="R1349" s="13" t="s">
        <v>6553</v>
      </c>
      <c r="Y1349" t="str">
        <f>Tabla4[[#This Row],[Muni_Desc]]&amp;Tabla4[[#This Row],[Columna1]]</f>
        <v>COLONIA EL SIMBOLARSANTIAGO DEL ESTERO</v>
      </c>
      <c r="Z1349">
        <v>1793</v>
      </c>
      <c r="AA1349" t="s">
        <v>7249</v>
      </c>
      <c r="AB1349">
        <v>14</v>
      </c>
      <c r="AC1349" t="s">
        <v>1232</v>
      </c>
      <c r="AD1349">
        <v>86</v>
      </c>
      <c r="AE1349" t="s">
        <v>1202</v>
      </c>
      <c r="AN1349">
        <v>66</v>
      </c>
      <c r="AO1349">
        <v>63</v>
      </c>
      <c r="AP1349">
        <v>7296</v>
      </c>
      <c r="AQ1349" t="s">
        <v>4403</v>
      </c>
    </row>
    <row r="1350" spans="5:43" x14ac:dyDescent="0.25">
      <c r="E1350" s="6">
        <v>1</v>
      </c>
      <c r="F1350" s="13" t="s">
        <v>7715</v>
      </c>
      <c r="G1350" s="13">
        <v>72</v>
      </c>
      <c r="H1350" s="13" t="s">
        <v>7787</v>
      </c>
      <c r="I1350" s="13" t="s">
        <v>9484</v>
      </c>
      <c r="O1350" s="6">
        <v>54</v>
      </c>
      <c r="P1350" s="13" t="str">
        <f t="shared" si="21"/>
        <v>MISIONES</v>
      </c>
      <c r="Q1350" s="6">
        <v>1091</v>
      </c>
      <c r="R1350" s="13" t="s">
        <v>6554</v>
      </c>
      <c r="Y1350" t="str">
        <f>Tabla4[[#This Row],[Muni_Desc]]&amp;Tabla4[[#This Row],[Columna1]]</f>
        <v>COLONIA SAN JUANSANTIAGO DEL ESTERO</v>
      </c>
      <c r="Z1350">
        <v>1792</v>
      </c>
      <c r="AA1350" t="s">
        <v>7248</v>
      </c>
      <c r="AB1350">
        <v>14</v>
      </c>
      <c r="AC1350" t="s">
        <v>1232</v>
      </c>
      <c r="AD1350">
        <v>86</v>
      </c>
      <c r="AE1350" t="s">
        <v>1202</v>
      </c>
      <c r="AN1350">
        <v>82</v>
      </c>
      <c r="AO1350">
        <v>63</v>
      </c>
      <c r="AP1350">
        <v>8587</v>
      </c>
      <c r="AQ1350" t="s">
        <v>4814</v>
      </c>
    </row>
    <row r="1351" spans="5:43" x14ac:dyDescent="0.25">
      <c r="E1351" s="6">
        <v>1</v>
      </c>
      <c r="F1351" s="13" t="s">
        <v>7715</v>
      </c>
      <c r="G1351" s="13">
        <v>73</v>
      </c>
      <c r="H1351" s="13" t="s">
        <v>7788</v>
      </c>
      <c r="I1351" s="13" t="s">
        <v>9484</v>
      </c>
      <c r="O1351" s="6">
        <v>54</v>
      </c>
      <c r="P1351" s="13" t="str">
        <f t="shared" si="21"/>
        <v>MISIONES</v>
      </c>
      <c r="Q1351" s="6">
        <v>1092</v>
      </c>
      <c r="R1351" s="13" t="s">
        <v>5886</v>
      </c>
      <c r="Y1351" t="str">
        <f>Tabla4[[#This Row],[Muni_Desc]]&amp;Tabla4[[#This Row],[Columna1]]</f>
        <v>COMISION MUNICIPAL ANTAJESANTIAGO DEL ESTERO</v>
      </c>
      <c r="Z1351">
        <v>2390</v>
      </c>
      <c r="AA1351" t="s">
        <v>7322</v>
      </c>
      <c r="AB1351">
        <v>14</v>
      </c>
      <c r="AC1351" t="s">
        <v>1232</v>
      </c>
      <c r="AD1351">
        <v>86</v>
      </c>
      <c r="AE1351" t="s">
        <v>1202</v>
      </c>
      <c r="AN1351">
        <v>6</v>
      </c>
      <c r="AO1351">
        <v>189</v>
      </c>
      <c r="AP1351">
        <v>960</v>
      </c>
      <c r="AQ1351" t="s">
        <v>1854</v>
      </c>
    </row>
    <row r="1352" spans="5:43" x14ac:dyDescent="0.25">
      <c r="E1352" s="6">
        <v>1</v>
      </c>
      <c r="F1352" s="13" t="s">
        <v>7715</v>
      </c>
      <c r="G1352" s="13">
        <v>74</v>
      </c>
      <c r="H1352" s="13" t="s">
        <v>7789</v>
      </c>
      <c r="I1352" s="13" t="s">
        <v>9484</v>
      </c>
      <c r="O1352" s="6">
        <v>54</v>
      </c>
      <c r="P1352" s="13" t="str">
        <f t="shared" si="21"/>
        <v>MISIONES</v>
      </c>
      <c r="Q1352" s="6">
        <v>1093</v>
      </c>
      <c r="R1352" s="13" t="s">
        <v>6555</v>
      </c>
      <c r="Y1352" t="str">
        <f>Tabla4[[#This Row],[Muni_Desc]]&amp;Tabla4[[#This Row],[Columna1]]</f>
        <v>COMISION MUNICIPAL ARGENTINASANTIAGO DEL ESTERO</v>
      </c>
      <c r="Z1352">
        <v>2388</v>
      </c>
      <c r="AA1352" t="s">
        <v>7320</v>
      </c>
      <c r="AB1352">
        <v>14</v>
      </c>
      <c r="AC1352" t="s">
        <v>1232</v>
      </c>
      <c r="AD1352">
        <v>86</v>
      </c>
      <c r="AE1352" t="s">
        <v>1202</v>
      </c>
      <c r="AN1352">
        <v>6</v>
      </c>
      <c r="AO1352">
        <v>490</v>
      </c>
      <c r="AP1352">
        <v>1350</v>
      </c>
      <c r="AQ1352" t="s">
        <v>2184</v>
      </c>
    </row>
    <row r="1353" spans="5:43" x14ac:dyDescent="0.25">
      <c r="E1353" s="6">
        <v>1</v>
      </c>
      <c r="F1353" s="13" t="s">
        <v>7715</v>
      </c>
      <c r="G1353" s="13">
        <v>75</v>
      </c>
      <c r="H1353" s="13" t="s">
        <v>7790</v>
      </c>
      <c r="I1353" s="13" t="s">
        <v>9484</v>
      </c>
      <c r="O1353" s="6">
        <v>54</v>
      </c>
      <c r="P1353" s="13" t="str">
        <f t="shared" si="21"/>
        <v>MISIONES</v>
      </c>
      <c r="Q1353" s="6">
        <v>1094</v>
      </c>
      <c r="R1353" s="13" t="s">
        <v>6556</v>
      </c>
      <c r="Y1353" t="str">
        <f>Tabla4[[#This Row],[Muni_Desc]]&amp;Tabla4[[#This Row],[Columna1]]</f>
        <v>COMISION MUNICIPAL CAÑADA ESCOBARSANTIAGO DEL ESTERO</v>
      </c>
      <c r="Z1353">
        <v>2391</v>
      </c>
      <c r="AA1353" t="s">
        <v>7323</v>
      </c>
      <c r="AB1353">
        <v>14</v>
      </c>
      <c r="AC1353" t="s">
        <v>1232</v>
      </c>
      <c r="AD1353">
        <v>86</v>
      </c>
      <c r="AE1353" t="s">
        <v>1202</v>
      </c>
      <c r="AN1353">
        <v>82</v>
      </c>
      <c r="AO1353">
        <v>70</v>
      </c>
      <c r="AP1353">
        <v>8607</v>
      </c>
      <c r="AQ1353" t="s">
        <v>4837</v>
      </c>
    </row>
    <row r="1354" spans="5:43" x14ac:dyDescent="0.25">
      <c r="E1354" s="6">
        <v>1</v>
      </c>
      <c r="F1354" s="13" t="s">
        <v>7715</v>
      </c>
      <c r="G1354" s="13">
        <v>76</v>
      </c>
      <c r="H1354" s="13" t="s">
        <v>7791</v>
      </c>
      <c r="I1354" s="13" t="s">
        <v>9484</v>
      </c>
      <c r="O1354" s="6">
        <v>54</v>
      </c>
      <c r="P1354" s="13" t="str">
        <f t="shared" si="21"/>
        <v>MISIONES</v>
      </c>
      <c r="Q1354" s="6">
        <v>1095</v>
      </c>
      <c r="R1354" s="13" t="s">
        <v>6557</v>
      </c>
      <c r="Y1354" t="str">
        <f>Tabla4[[#This Row],[Muni_Desc]]&amp;Tabla4[[#This Row],[Columna1]]</f>
        <v>COMISION MUNICIPAL CASARESSANTIAGO DEL ESTERO</v>
      </c>
      <c r="Z1354">
        <v>2389</v>
      </c>
      <c r="AA1354" t="s">
        <v>7321</v>
      </c>
      <c r="AB1354">
        <v>14</v>
      </c>
      <c r="AC1354" t="s">
        <v>1232</v>
      </c>
      <c r="AD1354">
        <v>86</v>
      </c>
      <c r="AE1354" t="s">
        <v>1202</v>
      </c>
      <c r="AN1354">
        <v>82</v>
      </c>
      <c r="AO1354">
        <v>28</v>
      </c>
      <c r="AP1354">
        <v>8480</v>
      </c>
      <c r="AQ1354" t="s">
        <v>4723</v>
      </c>
    </row>
    <row r="1355" spans="5:43" x14ac:dyDescent="0.25">
      <c r="E1355" s="6">
        <v>2</v>
      </c>
      <c r="F1355" s="13" t="s">
        <v>7792</v>
      </c>
      <c r="G1355" s="13">
        <v>1</v>
      </c>
      <c r="H1355" s="13" t="s">
        <v>7793</v>
      </c>
      <c r="I1355" s="13" t="s">
        <v>9485</v>
      </c>
      <c r="O1355" s="6">
        <v>54</v>
      </c>
      <c r="P1355" s="13" t="str">
        <f t="shared" si="21"/>
        <v>MISIONES</v>
      </c>
      <c r="Q1355" s="6">
        <v>1096</v>
      </c>
      <c r="R1355" s="13" t="s">
        <v>6558</v>
      </c>
      <c r="Y1355" t="str">
        <f>Tabla4[[#This Row],[Muni_Desc]]&amp;Tabla4[[#This Row],[Columna1]]</f>
        <v>COMISION MUNICIPAL CHAUPI POZOSANTIAGO DEL ESTERO</v>
      </c>
      <c r="Z1355">
        <v>2392</v>
      </c>
      <c r="AA1355" t="s">
        <v>7324</v>
      </c>
      <c r="AB1355">
        <v>14</v>
      </c>
      <c r="AC1355" t="s">
        <v>1232</v>
      </c>
      <c r="AD1355">
        <v>86</v>
      </c>
      <c r="AE1355" t="s">
        <v>1202</v>
      </c>
      <c r="AN1355">
        <v>18</v>
      </c>
      <c r="AO1355">
        <v>42</v>
      </c>
      <c r="AP1355">
        <v>3737</v>
      </c>
      <c r="AQ1355" t="s">
        <v>1432</v>
      </c>
    </row>
    <row r="1356" spans="5:43" x14ac:dyDescent="0.25">
      <c r="E1356" s="6">
        <v>2</v>
      </c>
      <c r="F1356" s="13" t="s">
        <v>7792</v>
      </c>
      <c r="G1356" s="13">
        <v>2</v>
      </c>
      <c r="H1356" s="13" t="s">
        <v>7794</v>
      </c>
      <c r="I1356" s="13" t="s">
        <v>9485</v>
      </c>
      <c r="O1356" s="6">
        <v>54</v>
      </c>
      <c r="P1356" s="13" t="str">
        <f t="shared" si="21"/>
        <v>MISIONES</v>
      </c>
      <c r="Q1356" s="6">
        <v>1097</v>
      </c>
      <c r="R1356" s="13" t="s">
        <v>6559</v>
      </c>
      <c r="Y1356" t="str">
        <f>Tabla4[[#This Row],[Muni_Desc]]&amp;Tabla4[[#This Row],[Columna1]]</f>
        <v>COMISION MUNICIPAL COLONIA TINCOSANTIAGO DEL ESTERO</v>
      </c>
      <c r="Z1356">
        <v>2403</v>
      </c>
      <c r="AA1356" t="s">
        <v>7335</v>
      </c>
      <c r="AB1356">
        <v>14</v>
      </c>
      <c r="AC1356" t="s">
        <v>1232</v>
      </c>
      <c r="AD1356">
        <v>86</v>
      </c>
      <c r="AE1356" t="s">
        <v>1202</v>
      </c>
      <c r="AN1356">
        <v>6</v>
      </c>
      <c r="AO1356">
        <v>588</v>
      </c>
      <c r="AP1356">
        <v>1479</v>
      </c>
      <c r="AQ1356" t="s">
        <v>2269</v>
      </c>
    </row>
    <row r="1357" spans="5:43" x14ac:dyDescent="0.25">
      <c r="E1357" s="6">
        <v>2</v>
      </c>
      <c r="F1357" s="13" t="s">
        <v>7792</v>
      </c>
      <c r="G1357" s="13">
        <v>3</v>
      </c>
      <c r="H1357" s="13" t="s">
        <v>7795</v>
      </c>
      <c r="I1357" s="13" t="s">
        <v>9485</v>
      </c>
      <c r="O1357" s="6">
        <v>54</v>
      </c>
      <c r="P1357" s="13" t="str">
        <f t="shared" si="21"/>
        <v>MISIONES</v>
      </c>
      <c r="Q1357" s="6">
        <v>1098</v>
      </c>
      <c r="R1357" s="13" t="s">
        <v>6560</v>
      </c>
      <c r="Y1357" t="str">
        <f>Tabla4[[#This Row],[Muni_Desc]]&amp;Tabla4[[#This Row],[Columna1]]</f>
        <v>COMISION MUNICIPAL CUATRO BOCASSANTIAGO DEL ESTERO</v>
      </c>
      <c r="Z1357">
        <v>2393</v>
      </c>
      <c r="AA1357" t="s">
        <v>7325</v>
      </c>
      <c r="AB1357">
        <v>14</v>
      </c>
      <c r="AC1357" t="s">
        <v>1232</v>
      </c>
      <c r="AD1357">
        <v>86</v>
      </c>
      <c r="AE1357" t="s">
        <v>1202</v>
      </c>
      <c r="AN1357">
        <v>30</v>
      </c>
      <c r="AO1357">
        <v>56</v>
      </c>
      <c r="AP1357">
        <v>4591</v>
      </c>
      <c r="AQ1357" t="s">
        <v>3534</v>
      </c>
    </row>
    <row r="1358" spans="5:43" x14ac:dyDescent="0.25">
      <c r="E1358" s="6">
        <v>2</v>
      </c>
      <c r="F1358" s="13" t="s">
        <v>7792</v>
      </c>
      <c r="G1358" s="13">
        <v>4</v>
      </c>
      <c r="H1358" s="13" t="s">
        <v>7796</v>
      </c>
      <c r="I1358" s="13" t="s">
        <v>9485</v>
      </c>
      <c r="O1358" s="6">
        <v>54</v>
      </c>
      <c r="P1358" s="13" t="str">
        <f t="shared" si="21"/>
        <v>MISIONES</v>
      </c>
      <c r="Q1358" s="6">
        <v>1099</v>
      </c>
      <c r="R1358" s="13" t="s">
        <v>6561</v>
      </c>
      <c r="Y1358" t="str">
        <f>Tabla4[[#This Row],[Muni_Desc]]&amp;Tabla4[[#This Row],[Columna1]]</f>
        <v>COMISION MUNICIPAL DOÑA LUISASANTIAGO DEL ESTERO</v>
      </c>
      <c r="Z1358">
        <v>2407</v>
      </c>
      <c r="AA1358" t="s">
        <v>7339</v>
      </c>
      <c r="AB1358">
        <v>14</v>
      </c>
      <c r="AC1358" t="s">
        <v>1232</v>
      </c>
      <c r="AD1358">
        <v>86</v>
      </c>
      <c r="AE1358" t="s">
        <v>1202</v>
      </c>
      <c r="AN1358">
        <v>22</v>
      </c>
      <c r="AO1358">
        <v>98</v>
      </c>
      <c r="AP1358">
        <v>4115</v>
      </c>
      <c r="AQ1358" t="s">
        <v>3360</v>
      </c>
    </row>
    <row r="1359" spans="5:43" x14ac:dyDescent="0.25">
      <c r="E1359" s="6">
        <v>2</v>
      </c>
      <c r="F1359" s="13" t="s">
        <v>7792</v>
      </c>
      <c r="G1359" s="13">
        <v>5</v>
      </c>
      <c r="H1359" s="13" t="s">
        <v>7797</v>
      </c>
      <c r="I1359" s="13" t="s">
        <v>9485</v>
      </c>
      <c r="O1359" s="6">
        <v>54</v>
      </c>
      <c r="P1359" s="13" t="str">
        <f t="shared" si="21"/>
        <v>MISIONES</v>
      </c>
      <c r="Q1359" s="6">
        <v>1100</v>
      </c>
      <c r="R1359" s="13" t="s">
        <v>6562</v>
      </c>
      <c r="Y1359" t="str">
        <f>Tabla4[[#This Row],[Muni_Desc]]&amp;Tabla4[[#This Row],[Columna1]]</f>
        <v>COMISION MUNICIPAL EL ARENALSANTIAGO DEL ESTERO</v>
      </c>
      <c r="Z1359">
        <v>2409</v>
      </c>
      <c r="AA1359" t="s">
        <v>7341</v>
      </c>
      <c r="AB1359">
        <v>14</v>
      </c>
      <c r="AC1359" t="s">
        <v>1232</v>
      </c>
      <c r="AD1359">
        <v>86</v>
      </c>
      <c r="AE1359" t="s">
        <v>1202</v>
      </c>
      <c r="AN1359">
        <v>6</v>
      </c>
      <c r="AO1359">
        <v>245</v>
      </c>
      <c r="AP1359">
        <v>985</v>
      </c>
      <c r="AQ1359" t="s">
        <v>1288</v>
      </c>
    </row>
    <row r="1360" spans="5:43" x14ac:dyDescent="0.25">
      <c r="E1360" s="6">
        <v>2</v>
      </c>
      <c r="F1360" s="13" t="s">
        <v>7792</v>
      </c>
      <c r="G1360" s="13">
        <v>6</v>
      </c>
      <c r="H1360" s="13" t="s">
        <v>7798</v>
      </c>
      <c r="I1360" s="13" t="s">
        <v>9485</v>
      </c>
      <c r="O1360" s="6">
        <v>54</v>
      </c>
      <c r="P1360" s="13" t="str">
        <f t="shared" si="21"/>
        <v>MISIONES</v>
      </c>
      <c r="Q1360" s="6">
        <v>1101</v>
      </c>
      <c r="R1360" s="13" t="s">
        <v>6563</v>
      </c>
      <c r="Y1360" t="str">
        <f>Tabla4[[#This Row],[Muni_Desc]]&amp;Tabla4[[#This Row],[Columna1]]</f>
        <v>COMISION MUNICIPAL EL CUADRADOSANTIAGO DEL ESTERO</v>
      </c>
      <c r="Z1360">
        <v>2406</v>
      </c>
      <c r="AA1360" t="s">
        <v>7338</v>
      </c>
      <c r="AB1360">
        <v>14</v>
      </c>
      <c r="AC1360" t="s">
        <v>1232</v>
      </c>
      <c r="AD1360">
        <v>86</v>
      </c>
      <c r="AE1360" t="s">
        <v>1202</v>
      </c>
      <c r="AN1360">
        <v>6</v>
      </c>
      <c r="AO1360">
        <v>7</v>
      </c>
      <c r="AP1360">
        <v>658</v>
      </c>
      <c r="AQ1360" t="s">
        <v>1689</v>
      </c>
    </row>
    <row r="1361" spans="5:43" x14ac:dyDescent="0.25">
      <c r="E1361" s="6">
        <v>2</v>
      </c>
      <c r="F1361" s="13" t="s">
        <v>7792</v>
      </c>
      <c r="G1361" s="13">
        <v>7</v>
      </c>
      <c r="H1361" s="13" t="s">
        <v>7799</v>
      </c>
      <c r="I1361" s="13" t="s">
        <v>9485</v>
      </c>
      <c r="O1361" s="6">
        <v>54</v>
      </c>
      <c r="P1361" s="13" t="str">
        <f t="shared" si="21"/>
        <v>MISIONES</v>
      </c>
      <c r="Q1361" s="6">
        <v>1102</v>
      </c>
      <c r="R1361" s="13" t="s">
        <v>6564</v>
      </c>
      <c r="Y1361" t="str">
        <f>Tabla4[[#This Row],[Muni_Desc]]&amp;Tabla4[[#This Row],[Columna1]]</f>
        <v>COMISION MUNICIPAL GUAMPACHASANTIAGO DEL ESTERO</v>
      </c>
      <c r="Z1361">
        <v>2408</v>
      </c>
      <c r="AA1361" t="s">
        <v>7340</v>
      </c>
      <c r="AB1361">
        <v>14</v>
      </c>
      <c r="AC1361" t="s">
        <v>1232</v>
      </c>
      <c r="AD1361">
        <v>86</v>
      </c>
      <c r="AE1361" t="s">
        <v>1202</v>
      </c>
      <c r="AN1361">
        <v>26</v>
      </c>
      <c r="AO1361">
        <v>14</v>
      </c>
      <c r="AP1361">
        <v>4317</v>
      </c>
      <c r="AQ1361" t="s">
        <v>3401</v>
      </c>
    </row>
    <row r="1362" spans="5:43" x14ac:dyDescent="0.25">
      <c r="E1362" s="6">
        <v>2</v>
      </c>
      <c r="F1362" s="13" t="s">
        <v>7792</v>
      </c>
      <c r="G1362" s="13">
        <v>8</v>
      </c>
      <c r="H1362" s="13" t="s">
        <v>7800</v>
      </c>
      <c r="I1362" s="13" t="s">
        <v>9485</v>
      </c>
      <c r="O1362" s="6">
        <v>54</v>
      </c>
      <c r="P1362" s="13" t="str">
        <f t="shared" si="21"/>
        <v>MISIONES</v>
      </c>
      <c r="Q1362" s="6">
        <v>1103</v>
      </c>
      <c r="R1362" s="13" t="s">
        <v>6565</v>
      </c>
      <c r="Y1362" t="str">
        <f>Tabla4[[#This Row],[Muni_Desc]]&amp;Tabla4[[#This Row],[Columna1]]</f>
        <v>COMISION MUNICIPAL LAS DELICIASSANTIAGO DEL ESTERO</v>
      </c>
      <c r="Z1362">
        <v>2401</v>
      </c>
      <c r="AA1362" t="s">
        <v>7333</v>
      </c>
      <c r="AB1362">
        <v>14</v>
      </c>
      <c r="AC1362" t="s">
        <v>1232</v>
      </c>
      <c r="AD1362">
        <v>86</v>
      </c>
      <c r="AE1362" t="s">
        <v>1202</v>
      </c>
      <c r="AN1362">
        <v>6</v>
      </c>
      <c r="AO1362">
        <v>861</v>
      </c>
      <c r="AP1362">
        <v>1866</v>
      </c>
      <c r="AQ1362" t="s">
        <v>2547</v>
      </c>
    </row>
    <row r="1363" spans="5:43" x14ac:dyDescent="0.25">
      <c r="E1363" s="6">
        <v>2</v>
      </c>
      <c r="F1363" s="13" t="s">
        <v>7792</v>
      </c>
      <c r="G1363" s="13">
        <v>9</v>
      </c>
      <c r="H1363" s="13" t="s">
        <v>7801</v>
      </c>
      <c r="I1363" s="13" t="s">
        <v>9485</v>
      </c>
      <c r="O1363" s="6">
        <v>54</v>
      </c>
      <c r="P1363" s="13" t="str">
        <f t="shared" si="21"/>
        <v>MISIONES</v>
      </c>
      <c r="Q1363" s="6">
        <v>1104</v>
      </c>
      <c r="R1363" s="13" t="s">
        <v>6566</v>
      </c>
      <c r="Y1363" t="str">
        <f>Tabla4[[#This Row],[Muni_Desc]]&amp;Tabla4[[#This Row],[Columna1]]</f>
        <v>COMISION MUNICIPAL MANOGASTASANTIAGO DEL ESTERO</v>
      </c>
      <c r="Z1363">
        <v>2415</v>
      </c>
      <c r="AA1363" t="s">
        <v>7347</v>
      </c>
      <c r="AB1363">
        <v>14</v>
      </c>
      <c r="AC1363" t="s">
        <v>1232</v>
      </c>
      <c r="AD1363">
        <v>86</v>
      </c>
      <c r="AE1363" t="s">
        <v>1202</v>
      </c>
      <c r="AN1363">
        <v>6</v>
      </c>
      <c r="AO1363">
        <v>889</v>
      </c>
      <c r="AP1363">
        <v>1905</v>
      </c>
      <c r="AQ1363" t="s">
        <v>2572</v>
      </c>
    </row>
    <row r="1364" spans="5:43" x14ac:dyDescent="0.25">
      <c r="E1364" s="6">
        <v>2</v>
      </c>
      <c r="F1364" s="13" t="s">
        <v>7792</v>
      </c>
      <c r="G1364" s="13">
        <v>10</v>
      </c>
      <c r="H1364" s="13" t="s">
        <v>7802</v>
      </c>
      <c r="I1364" s="13" t="s">
        <v>9485</v>
      </c>
      <c r="O1364" s="6">
        <v>54</v>
      </c>
      <c r="P1364" s="13" t="str">
        <f t="shared" si="21"/>
        <v>MISIONES</v>
      </c>
      <c r="Q1364" s="6">
        <v>1105</v>
      </c>
      <c r="R1364" s="13" t="s">
        <v>6567</v>
      </c>
      <c r="Y1364" t="str">
        <f>Tabla4[[#This Row],[Muni_Desc]]&amp;Tabla4[[#This Row],[Columna1]]</f>
        <v>COMISION MUNICIPAL OTUMPASANTIAGO DEL ESTERO</v>
      </c>
      <c r="Z1364">
        <v>2411</v>
      </c>
      <c r="AA1364" t="s">
        <v>7343</v>
      </c>
      <c r="AB1364">
        <v>14</v>
      </c>
      <c r="AC1364" t="s">
        <v>1232</v>
      </c>
      <c r="AD1364">
        <v>86</v>
      </c>
      <c r="AE1364" t="s">
        <v>1202</v>
      </c>
      <c r="AN1364">
        <v>6</v>
      </c>
      <c r="AO1364">
        <v>378</v>
      </c>
      <c r="AP1364">
        <v>1776</v>
      </c>
      <c r="AQ1364" t="s">
        <v>2046</v>
      </c>
    </row>
    <row r="1365" spans="5:43" x14ac:dyDescent="0.25">
      <c r="E1365" s="6">
        <v>2</v>
      </c>
      <c r="F1365" s="13" t="s">
        <v>7792</v>
      </c>
      <c r="G1365" s="13">
        <v>11</v>
      </c>
      <c r="H1365" s="13" t="s">
        <v>7803</v>
      </c>
      <c r="I1365" s="13" t="s">
        <v>9485</v>
      </c>
      <c r="O1365" s="6">
        <v>54</v>
      </c>
      <c r="P1365" s="13" t="str">
        <f t="shared" si="21"/>
        <v>MISIONES</v>
      </c>
      <c r="Q1365" s="6">
        <v>1106</v>
      </c>
      <c r="R1365" s="13" t="s">
        <v>6568</v>
      </c>
      <c r="Y1365" t="str">
        <f>Tabla4[[#This Row],[Muni_Desc]]&amp;Tabla4[[#This Row],[Columna1]]</f>
        <v>COMISION MUNICIPAL PATAYSANTIAGO DEL ESTERO</v>
      </c>
      <c r="Z1365">
        <v>2400</v>
      </c>
      <c r="AA1365" t="s">
        <v>7332</v>
      </c>
      <c r="AB1365">
        <v>14</v>
      </c>
      <c r="AC1365" t="s">
        <v>1232</v>
      </c>
      <c r="AD1365">
        <v>86</v>
      </c>
      <c r="AE1365" t="s">
        <v>1202</v>
      </c>
      <c r="AN1365">
        <v>82</v>
      </c>
      <c r="AO1365">
        <v>21</v>
      </c>
      <c r="AP1365">
        <v>8444</v>
      </c>
      <c r="AQ1365" t="s">
        <v>4690</v>
      </c>
    </row>
    <row r="1366" spans="5:43" x14ac:dyDescent="0.25">
      <c r="E1366" s="6">
        <v>2</v>
      </c>
      <c r="F1366" s="13" t="s">
        <v>7792</v>
      </c>
      <c r="G1366" s="13">
        <v>12</v>
      </c>
      <c r="H1366" s="13" t="s">
        <v>7804</v>
      </c>
      <c r="I1366" s="13" t="s">
        <v>9485</v>
      </c>
      <c r="O1366" s="6">
        <v>54</v>
      </c>
      <c r="P1366" s="13" t="str">
        <f t="shared" si="21"/>
        <v>MISIONES</v>
      </c>
      <c r="Q1366" s="6">
        <v>1107</v>
      </c>
      <c r="R1366" s="13" t="s">
        <v>6569</v>
      </c>
      <c r="Y1366" t="str">
        <f>Tabla4[[#This Row],[Muni_Desc]]&amp;Tabla4[[#This Row],[Columna1]]</f>
        <v>COMISION MUNICIPAL POZO DEL TOBASANTIAGO DEL ESTERO</v>
      </c>
      <c r="Z1366">
        <v>2410</v>
      </c>
      <c r="AA1366" t="s">
        <v>7342</v>
      </c>
      <c r="AB1366">
        <v>14</v>
      </c>
      <c r="AC1366" t="s">
        <v>1232</v>
      </c>
      <c r="AD1366">
        <v>86</v>
      </c>
      <c r="AE1366" t="s">
        <v>1202</v>
      </c>
      <c r="AN1366">
        <v>6</v>
      </c>
      <c r="AO1366">
        <v>707</v>
      </c>
      <c r="AP1366">
        <v>1659</v>
      </c>
      <c r="AQ1366" t="s">
        <v>2418</v>
      </c>
    </row>
    <row r="1367" spans="5:43" x14ac:dyDescent="0.25">
      <c r="E1367" s="6">
        <v>2</v>
      </c>
      <c r="F1367" s="13" t="s">
        <v>7792</v>
      </c>
      <c r="G1367" s="13">
        <v>13</v>
      </c>
      <c r="H1367" s="13" t="s">
        <v>7805</v>
      </c>
      <c r="I1367" s="13" t="s">
        <v>9485</v>
      </c>
      <c r="O1367" s="6">
        <v>54</v>
      </c>
      <c r="P1367" s="13" t="str">
        <f t="shared" si="21"/>
        <v>MISIONES</v>
      </c>
      <c r="Q1367" s="6">
        <v>1108</v>
      </c>
      <c r="R1367" s="13" t="s">
        <v>6570</v>
      </c>
      <c r="Y1367" t="str">
        <f>Tabla4[[#This Row],[Muni_Desc]]&amp;Tabla4[[#This Row],[Columna1]]</f>
        <v>COMISION MUNICIPAL POZUELOSSANTIAGO DEL ESTERO</v>
      </c>
      <c r="Z1367">
        <v>2404</v>
      </c>
      <c r="AA1367" t="s">
        <v>7336</v>
      </c>
      <c r="AB1367">
        <v>14</v>
      </c>
      <c r="AC1367" t="s">
        <v>1232</v>
      </c>
      <c r="AD1367">
        <v>86</v>
      </c>
      <c r="AE1367" t="s">
        <v>1202</v>
      </c>
      <c r="AN1367">
        <v>6</v>
      </c>
      <c r="AO1367">
        <v>7</v>
      </c>
      <c r="AP1367">
        <v>659</v>
      </c>
      <c r="AQ1367" t="s">
        <v>1690</v>
      </c>
    </row>
    <row r="1368" spans="5:43" x14ac:dyDescent="0.25">
      <c r="E1368" s="6">
        <v>2</v>
      </c>
      <c r="F1368" s="13" t="s">
        <v>7792</v>
      </c>
      <c r="G1368" s="13">
        <v>14</v>
      </c>
      <c r="H1368" s="13" t="s">
        <v>7806</v>
      </c>
      <c r="I1368" s="13" t="s">
        <v>9485</v>
      </c>
      <c r="O1368" s="6">
        <v>54</v>
      </c>
      <c r="P1368" s="13" t="str">
        <f t="shared" si="21"/>
        <v>MISIONES</v>
      </c>
      <c r="Q1368" s="6">
        <v>1109</v>
      </c>
      <c r="R1368" s="13" t="s">
        <v>6571</v>
      </c>
      <c r="Y1368" t="str">
        <f>Tabla4[[#This Row],[Muni_Desc]]&amp;Tabla4[[#This Row],[Columna1]]</f>
        <v>COMISION MUNICIPAL QUEBRACHO COTOSANTIAGO DEL ESTERO</v>
      </c>
      <c r="Z1368">
        <v>2412</v>
      </c>
      <c r="AA1368" t="s">
        <v>7344</v>
      </c>
      <c r="AB1368">
        <v>14</v>
      </c>
      <c r="AC1368" t="s">
        <v>1232</v>
      </c>
      <c r="AD1368">
        <v>86</v>
      </c>
      <c r="AE1368" t="s">
        <v>1202</v>
      </c>
      <c r="AN1368">
        <v>82</v>
      </c>
      <c r="AO1368">
        <v>70</v>
      </c>
      <c r="AP1368">
        <v>8606</v>
      </c>
      <c r="AQ1368" t="s">
        <v>4836</v>
      </c>
    </row>
    <row r="1369" spans="5:43" x14ac:dyDescent="0.25">
      <c r="E1369" s="6">
        <v>2</v>
      </c>
      <c r="F1369" s="13" t="s">
        <v>7792</v>
      </c>
      <c r="G1369" s="13">
        <v>15</v>
      </c>
      <c r="H1369" s="13" t="s">
        <v>7807</v>
      </c>
      <c r="I1369" s="13" t="s">
        <v>9485</v>
      </c>
      <c r="O1369" s="6">
        <v>54</v>
      </c>
      <c r="P1369" s="13" t="str">
        <f t="shared" si="21"/>
        <v>MISIONES</v>
      </c>
      <c r="Q1369" s="6">
        <v>1110</v>
      </c>
      <c r="R1369" s="13" t="s">
        <v>6572</v>
      </c>
      <c r="Y1369" t="str">
        <f>Tabla4[[#This Row],[Muni_Desc]]&amp;Tabla4[[#This Row],[Columna1]]</f>
        <v>COMISION MUNICIPAL RAMIREZ DE VELAZCOSANTIAGO DEL ESTERO</v>
      </c>
      <c r="Z1369">
        <v>2402</v>
      </c>
      <c r="AA1369" t="s">
        <v>7334</v>
      </c>
      <c r="AB1369">
        <v>14</v>
      </c>
      <c r="AC1369" t="s">
        <v>1232</v>
      </c>
      <c r="AD1369">
        <v>86</v>
      </c>
      <c r="AE1369" t="s">
        <v>1202</v>
      </c>
      <c r="AN1369">
        <v>6</v>
      </c>
      <c r="AO1369">
        <v>602</v>
      </c>
      <c r="AP1369">
        <v>1508</v>
      </c>
      <c r="AQ1369" t="s">
        <v>2294</v>
      </c>
    </row>
    <row r="1370" spans="5:43" x14ac:dyDescent="0.25">
      <c r="E1370" s="6">
        <v>2</v>
      </c>
      <c r="F1370" s="13" t="s">
        <v>7792</v>
      </c>
      <c r="G1370" s="13">
        <v>16</v>
      </c>
      <c r="H1370" s="13" t="s">
        <v>7808</v>
      </c>
      <c r="I1370" s="13" t="s">
        <v>9485</v>
      </c>
      <c r="O1370" s="6">
        <v>54</v>
      </c>
      <c r="P1370" s="13" t="str">
        <f t="shared" si="21"/>
        <v>MISIONES</v>
      </c>
      <c r="Q1370" s="6">
        <v>1111</v>
      </c>
      <c r="R1370" s="13" t="s">
        <v>6573</v>
      </c>
      <c r="Y1370" t="str">
        <f>Tabla4[[#This Row],[Muni_Desc]]&amp;Tabla4[[#This Row],[Columna1]]</f>
        <v>COMISION MUNICIPAL SABAGASTASANTIAGO DEL ESTERO</v>
      </c>
      <c r="Z1370">
        <v>2414</v>
      </c>
      <c r="AA1370" t="s">
        <v>7346</v>
      </c>
      <c r="AB1370">
        <v>14</v>
      </c>
      <c r="AC1370" t="s">
        <v>1232</v>
      </c>
      <c r="AD1370">
        <v>86</v>
      </c>
      <c r="AE1370" t="s">
        <v>1202</v>
      </c>
      <c r="AN1370">
        <v>26</v>
      </c>
      <c r="AO1370">
        <v>35</v>
      </c>
      <c r="AP1370">
        <v>4341</v>
      </c>
      <c r="AQ1370" t="s">
        <v>3434</v>
      </c>
    </row>
    <row r="1371" spans="5:43" x14ac:dyDescent="0.25">
      <c r="E1371" s="6">
        <v>2</v>
      </c>
      <c r="F1371" s="13" t="s">
        <v>7792</v>
      </c>
      <c r="G1371" s="13">
        <v>17</v>
      </c>
      <c r="H1371" s="13" t="s">
        <v>7809</v>
      </c>
      <c r="I1371" s="13" t="s">
        <v>9485</v>
      </c>
      <c r="O1371" s="6">
        <v>54</v>
      </c>
      <c r="P1371" s="13" t="str">
        <f t="shared" si="21"/>
        <v>MISIONES</v>
      </c>
      <c r="Q1371" s="6">
        <v>1112</v>
      </c>
      <c r="R1371" s="13" t="s">
        <v>6574</v>
      </c>
      <c r="Y1371" t="str">
        <f>Tabla4[[#This Row],[Muni_Desc]]&amp;Tabla4[[#This Row],[Columna1]]</f>
        <v>COMISION MUNICIPAL SAN JOSE DEL BOQUERONSANTIAGO DEL ESTERO</v>
      </c>
      <c r="Z1371">
        <v>2395</v>
      </c>
      <c r="AA1371" t="s">
        <v>7327</v>
      </c>
      <c r="AB1371">
        <v>14</v>
      </c>
      <c r="AC1371" t="s">
        <v>1232</v>
      </c>
      <c r="AD1371">
        <v>86</v>
      </c>
      <c r="AE1371" t="s">
        <v>1202</v>
      </c>
      <c r="AN1371">
        <v>18</v>
      </c>
      <c r="AO1371">
        <v>49</v>
      </c>
      <c r="AP1371">
        <v>3742</v>
      </c>
      <c r="AQ1371" t="s">
        <v>1433</v>
      </c>
    </row>
    <row r="1372" spans="5:43" x14ac:dyDescent="0.25">
      <c r="E1372" s="6">
        <v>2</v>
      </c>
      <c r="F1372" s="13" t="s">
        <v>7792</v>
      </c>
      <c r="G1372" s="13">
        <v>18</v>
      </c>
      <c r="H1372" s="13" t="s">
        <v>7810</v>
      </c>
      <c r="I1372" s="13" t="s">
        <v>9485</v>
      </c>
      <c r="O1372" s="6">
        <v>54</v>
      </c>
      <c r="P1372" s="13" t="str">
        <f t="shared" si="21"/>
        <v>MISIONES</v>
      </c>
      <c r="Q1372" s="6">
        <v>1114</v>
      </c>
      <c r="R1372" s="13" t="s">
        <v>6576</v>
      </c>
      <c r="Y1372" t="str">
        <f>Tabla4[[#This Row],[Muni_Desc]]&amp;Tabla4[[#This Row],[Columna1]]</f>
        <v>COMISION MUNICIPAL TACAÑITASSANTIAGO DEL ESTERO</v>
      </c>
      <c r="Z1372">
        <v>2398</v>
      </c>
      <c r="AA1372" t="s">
        <v>7330</v>
      </c>
      <c r="AB1372">
        <v>14</v>
      </c>
      <c r="AC1372" t="s">
        <v>1232</v>
      </c>
      <c r="AD1372">
        <v>86</v>
      </c>
      <c r="AE1372" t="s">
        <v>1202</v>
      </c>
      <c r="AN1372">
        <v>14</v>
      </c>
      <c r="AO1372">
        <v>105</v>
      </c>
      <c r="AP1372">
        <v>3144</v>
      </c>
      <c r="AQ1372" t="s">
        <v>1433</v>
      </c>
    </row>
    <row r="1373" spans="5:43" x14ac:dyDescent="0.25">
      <c r="E1373" s="6">
        <v>2</v>
      </c>
      <c r="F1373" s="13" t="s">
        <v>7792</v>
      </c>
      <c r="G1373" s="13">
        <v>20</v>
      </c>
      <c r="H1373" s="13" t="s">
        <v>7811</v>
      </c>
      <c r="I1373" s="13" t="s">
        <v>9485</v>
      </c>
      <c r="O1373" s="6">
        <v>54</v>
      </c>
      <c r="P1373" s="13" t="str">
        <f t="shared" si="21"/>
        <v>MISIONES</v>
      </c>
      <c r="Q1373" s="6">
        <v>1113</v>
      </c>
      <c r="R1373" s="13" t="s">
        <v>6575</v>
      </c>
      <c r="Y1373" t="str">
        <f>Tabla4[[#This Row],[Muni_Desc]]&amp;Tabla4[[#This Row],[Columna1]]</f>
        <v>COMISION MUNICIPAL VILLA GUASAYANSANTIAGO DEL ESTERO</v>
      </c>
      <c r="Z1373">
        <v>2399</v>
      </c>
      <c r="AA1373" t="s">
        <v>7331</v>
      </c>
      <c r="AB1373">
        <v>14</v>
      </c>
      <c r="AC1373" t="s">
        <v>1232</v>
      </c>
      <c r="AD1373">
        <v>86</v>
      </c>
      <c r="AE1373" t="s">
        <v>1202</v>
      </c>
      <c r="AN1373">
        <v>14</v>
      </c>
      <c r="AO1373">
        <v>49</v>
      </c>
      <c r="AP1373">
        <v>2964</v>
      </c>
      <c r="AQ1373" t="s">
        <v>2865</v>
      </c>
    </row>
    <row r="1374" spans="5:43" x14ac:dyDescent="0.25">
      <c r="E1374" s="6">
        <v>2</v>
      </c>
      <c r="F1374" s="13" t="s">
        <v>7792</v>
      </c>
      <c r="G1374" s="13">
        <v>21</v>
      </c>
      <c r="H1374" s="13" t="s">
        <v>7812</v>
      </c>
      <c r="I1374" s="13" t="s">
        <v>9485</v>
      </c>
      <c r="O1374" s="6">
        <v>54</v>
      </c>
      <c r="P1374" s="13" t="str">
        <f t="shared" si="21"/>
        <v>MISIONES</v>
      </c>
      <c r="Q1374" s="6">
        <v>1115</v>
      </c>
      <c r="R1374" s="13" t="s">
        <v>6577</v>
      </c>
      <c r="Y1374" t="str">
        <f>Tabla4[[#This Row],[Muni_Desc]]&amp;Tabla4[[#This Row],[Columna1]]</f>
        <v>COMISION MUNICIPAL VILLA MATOQUESANTIAGO DEL ESTERO</v>
      </c>
      <c r="Z1374">
        <v>2405</v>
      </c>
      <c r="AA1374" t="s">
        <v>7337</v>
      </c>
      <c r="AB1374">
        <v>14</v>
      </c>
      <c r="AC1374" t="s">
        <v>1232</v>
      </c>
      <c r="AD1374">
        <v>86</v>
      </c>
      <c r="AE1374" t="s">
        <v>1202</v>
      </c>
      <c r="AN1374">
        <v>10</v>
      </c>
      <c r="AO1374">
        <v>70</v>
      </c>
      <c r="AP1374">
        <v>2616</v>
      </c>
      <c r="AQ1374" t="s">
        <v>2651</v>
      </c>
    </row>
    <row r="1375" spans="5:43" x14ac:dyDescent="0.25">
      <c r="E1375" s="6">
        <v>2</v>
      </c>
      <c r="F1375" s="13" t="s">
        <v>7792</v>
      </c>
      <c r="G1375" s="13">
        <v>22</v>
      </c>
      <c r="H1375" s="13" t="s">
        <v>7813</v>
      </c>
      <c r="I1375" s="13" t="s">
        <v>9485</v>
      </c>
      <c r="O1375" s="6">
        <v>54</v>
      </c>
      <c r="P1375" s="13" t="str">
        <f t="shared" si="21"/>
        <v>MISIONES</v>
      </c>
      <c r="Q1375" s="6">
        <v>1116</v>
      </c>
      <c r="R1375" s="13" t="s">
        <v>5320</v>
      </c>
      <c r="Y1375" t="str">
        <f>Tabla4[[#This Row],[Muni_Desc]]&amp;Tabla4[[#This Row],[Columna1]]</f>
        <v>COMISION MUNICIPAL VILLA ROBLESSANTIAGO DEL ESTERO</v>
      </c>
      <c r="Z1375">
        <v>2413</v>
      </c>
      <c r="AA1375" t="s">
        <v>7345</v>
      </c>
      <c r="AB1375">
        <v>14</v>
      </c>
      <c r="AC1375" t="s">
        <v>1232</v>
      </c>
      <c r="AD1375">
        <v>86</v>
      </c>
      <c r="AE1375" t="s">
        <v>1202</v>
      </c>
      <c r="AN1375">
        <v>18</v>
      </c>
      <c r="AO1375">
        <v>168</v>
      </c>
      <c r="AP1375">
        <v>3877</v>
      </c>
      <c r="AQ1375" t="s">
        <v>3297</v>
      </c>
    </row>
    <row r="1376" spans="5:43" x14ac:dyDescent="0.25">
      <c r="E1376" s="6">
        <v>2</v>
      </c>
      <c r="F1376" s="13" t="s">
        <v>7792</v>
      </c>
      <c r="G1376" s="13">
        <v>23</v>
      </c>
      <c r="H1376" s="13" t="s">
        <v>7814</v>
      </c>
      <c r="I1376" s="13" t="s">
        <v>9485</v>
      </c>
      <c r="O1376" s="6">
        <v>54</v>
      </c>
      <c r="P1376" s="13" t="str">
        <f t="shared" si="21"/>
        <v>MISIONES</v>
      </c>
      <c r="Q1376" s="6">
        <v>1117</v>
      </c>
      <c r="R1376" s="13" t="s">
        <v>6578</v>
      </c>
      <c r="Y1376" t="str">
        <f>Tabla4[[#This Row],[Muni_Desc]]&amp;Tabla4[[#This Row],[Columna1]]</f>
        <v>COZUELOSSANTIAGO DEL ESTERO</v>
      </c>
      <c r="Z1376">
        <v>1794</v>
      </c>
      <c r="AA1376" t="s">
        <v>7250</v>
      </c>
      <c r="AB1376">
        <v>14</v>
      </c>
      <c r="AC1376" t="s">
        <v>1232</v>
      </c>
      <c r="AD1376">
        <v>86</v>
      </c>
      <c r="AE1376" t="s">
        <v>1202</v>
      </c>
      <c r="AN1376">
        <v>6</v>
      </c>
      <c r="AO1376">
        <v>658</v>
      </c>
      <c r="AP1376">
        <v>1600</v>
      </c>
      <c r="AQ1376" t="s">
        <v>2382</v>
      </c>
    </row>
    <row r="1377" spans="5:43" x14ac:dyDescent="0.25">
      <c r="E1377" s="6">
        <v>2</v>
      </c>
      <c r="F1377" s="13" t="s">
        <v>7792</v>
      </c>
      <c r="G1377" s="13">
        <v>24</v>
      </c>
      <c r="H1377" s="13" t="s">
        <v>7815</v>
      </c>
      <c r="I1377" s="13" t="s">
        <v>9485</v>
      </c>
      <c r="O1377" s="6">
        <v>54</v>
      </c>
      <c r="P1377" s="13" t="str">
        <f t="shared" si="21"/>
        <v>MISIONES</v>
      </c>
      <c r="Q1377" s="6">
        <v>1118</v>
      </c>
      <c r="R1377" s="13" t="s">
        <v>6579</v>
      </c>
      <c r="Y1377" t="str">
        <f>Tabla4[[#This Row],[Muni_Desc]]&amp;Tabla4[[#This Row],[Columna1]]</f>
        <v>DONADEUSANTIAGO DEL ESTERO</v>
      </c>
      <c r="Z1377">
        <v>1795</v>
      </c>
      <c r="AA1377" t="s">
        <v>7251</v>
      </c>
      <c r="AB1377">
        <v>14</v>
      </c>
      <c r="AC1377" t="s">
        <v>1232</v>
      </c>
      <c r="AD1377">
        <v>86</v>
      </c>
      <c r="AE1377" t="s">
        <v>1202</v>
      </c>
      <c r="AN1377">
        <v>82</v>
      </c>
      <c r="AO1377">
        <v>112</v>
      </c>
      <c r="AP1377">
        <v>8754</v>
      </c>
      <c r="AQ1377" t="s">
        <v>4969</v>
      </c>
    </row>
    <row r="1378" spans="5:43" x14ac:dyDescent="0.25">
      <c r="E1378" s="6">
        <v>2</v>
      </c>
      <c r="F1378" s="13" t="s">
        <v>7792</v>
      </c>
      <c r="G1378" s="13">
        <v>25</v>
      </c>
      <c r="H1378" s="13" t="s">
        <v>7816</v>
      </c>
      <c r="I1378" s="13" t="s">
        <v>9485</v>
      </c>
      <c r="O1378" s="6">
        <v>54</v>
      </c>
      <c r="P1378" s="13" t="str">
        <f t="shared" si="21"/>
        <v>MISIONES</v>
      </c>
      <c r="Q1378" s="6">
        <v>1119</v>
      </c>
      <c r="R1378" s="13" t="s">
        <v>5322</v>
      </c>
      <c r="Y1378" t="str">
        <f>Tabla4[[#This Row],[Muni_Desc]]&amp;Tabla4[[#This Row],[Columna1]]</f>
        <v>El AibeSANTIAGO DEL ESTERO</v>
      </c>
      <c r="Z1378">
        <v>3050</v>
      </c>
      <c r="AA1378" t="s">
        <v>7364</v>
      </c>
      <c r="AB1378">
        <v>14</v>
      </c>
      <c r="AC1378" t="s">
        <v>1232</v>
      </c>
      <c r="AD1378">
        <v>86</v>
      </c>
      <c r="AE1378" t="s">
        <v>1202</v>
      </c>
      <c r="AN1378">
        <v>6</v>
      </c>
      <c r="AO1378">
        <v>21</v>
      </c>
      <c r="AP1378">
        <v>681</v>
      </c>
      <c r="AQ1378" t="s">
        <v>1705</v>
      </c>
    </row>
    <row r="1379" spans="5:43" x14ac:dyDescent="0.25">
      <c r="E1379" s="6">
        <v>2</v>
      </c>
      <c r="F1379" s="13" t="s">
        <v>7792</v>
      </c>
      <c r="G1379" s="13">
        <v>26</v>
      </c>
      <c r="H1379" s="13" t="s">
        <v>7817</v>
      </c>
      <c r="I1379" s="13" t="s">
        <v>9485</v>
      </c>
      <c r="O1379" s="6">
        <v>54</v>
      </c>
      <c r="P1379" s="13" t="str">
        <f t="shared" si="21"/>
        <v>MISIONES</v>
      </c>
      <c r="Q1379" s="6">
        <v>1120</v>
      </c>
      <c r="R1379" s="13" t="s">
        <v>5324</v>
      </c>
      <c r="Y1379" t="str">
        <f>Tabla4[[#This Row],[Muni_Desc]]&amp;Tabla4[[#This Row],[Columna1]]</f>
        <v>EL BOBADALSANTIAGO DEL ESTERO</v>
      </c>
      <c r="Z1379">
        <v>1800</v>
      </c>
      <c r="AA1379" t="s">
        <v>7255</v>
      </c>
      <c r="AB1379">
        <v>14</v>
      </c>
      <c r="AC1379" t="s">
        <v>1232</v>
      </c>
      <c r="AD1379">
        <v>86</v>
      </c>
      <c r="AE1379" t="s">
        <v>1202</v>
      </c>
      <c r="AN1379">
        <v>74</v>
      </c>
      <c r="AO1379">
        <v>49</v>
      </c>
      <c r="AP1379">
        <v>7982</v>
      </c>
      <c r="AQ1379" t="s">
        <v>4605</v>
      </c>
    </row>
    <row r="1380" spans="5:43" x14ac:dyDescent="0.25">
      <c r="E1380" s="6">
        <v>2</v>
      </c>
      <c r="F1380" s="13" t="s">
        <v>7792</v>
      </c>
      <c r="G1380" s="13">
        <v>27</v>
      </c>
      <c r="H1380" s="13" t="s">
        <v>7818</v>
      </c>
      <c r="I1380" s="13" t="s">
        <v>9485</v>
      </c>
      <c r="O1380" s="6">
        <v>54</v>
      </c>
      <c r="P1380" s="13" t="str">
        <f t="shared" si="21"/>
        <v>MISIONES</v>
      </c>
      <c r="Q1380" s="6">
        <v>1121</v>
      </c>
      <c r="R1380" s="13" t="s">
        <v>6580</v>
      </c>
      <c r="Y1380" t="str">
        <f>Tabla4[[#This Row],[Muni_Desc]]&amp;Tabla4[[#This Row],[Columna1]]</f>
        <v>EL CABURESANTIAGO DEL ESTERO</v>
      </c>
      <c r="Z1380">
        <v>1796</v>
      </c>
      <c r="AA1380" t="s">
        <v>7252</v>
      </c>
      <c r="AB1380">
        <v>14</v>
      </c>
      <c r="AC1380" t="s">
        <v>1232</v>
      </c>
      <c r="AD1380">
        <v>86</v>
      </c>
      <c r="AE1380" t="s">
        <v>1202</v>
      </c>
      <c r="AN1380">
        <v>6</v>
      </c>
      <c r="AO1380">
        <v>28</v>
      </c>
      <c r="AP1380">
        <v>9912</v>
      </c>
      <c r="AQ1380" t="s">
        <v>1718</v>
      </c>
    </row>
    <row r="1381" spans="5:43" x14ac:dyDescent="0.25">
      <c r="E1381" s="6">
        <v>2</v>
      </c>
      <c r="F1381" s="13" t="s">
        <v>7792</v>
      </c>
      <c r="G1381" s="13">
        <v>28</v>
      </c>
      <c r="H1381" s="13" t="s">
        <v>7819</v>
      </c>
      <c r="I1381" s="13" t="s">
        <v>9485</v>
      </c>
      <c r="O1381" s="6">
        <v>54</v>
      </c>
      <c r="P1381" s="13" t="str">
        <f t="shared" si="21"/>
        <v>MISIONES</v>
      </c>
      <c r="Q1381" s="6">
        <v>1122</v>
      </c>
      <c r="R1381" s="13" t="s">
        <v>6581</v>
      </c>
      <c r="Y1381" t="str">
        <f>Tabla4[[#This Row],[Muni_Desc]]&amp;Tabla4[[#This Row],[Columna1]]</f>
        <v>EL CHARCOSANTIAGO DEL ESTERO</v>
      </c>
      <c r="Z1381">
        <v>1801</v>
      </c>
      <c r="AA1381" t="s">
        <v>7256</v>
      </c>
      <c r="AB1381">
        <v>14</v>
      </c>
      <c r="AC1381" t="s">
        <v>1232</v>
      </c>
      <c r="AD1381">
        <v>86</v>
      </c>
      <c r="AE1381" t="s">
        <v>1202</v>
      </c>
      <c r="AN1381">
        <v>42</v>
      </c>
      <c r="AO1381">
        <v>42</v>
      </c>
      <c r="AP1381">
        <v>9913</v>
      </c>
      <c r="AQ1381" t="s">
        <v>3804</v>
      </c>
    </row>
    <row r="1382" spans="5:43" x14ac:dyDescent="0.25">
      <c r="E1382" s="6">
        <v>2</v>
      </c>
      <c r="F1382" s="13" t="s">
        <v>7792</v>
      </c>
      <c r="G1382" s="13">
        <v>29</v>
      </c>
      <c r="H1382" s="13" t="s">
        <v>7820</v>
      </c>
      <c r="I1382" s="13" t="s">
        <v>9485</v>
      </c>
      <c r="O1382" s="6">
        <v>54</v>
      </c>
      <c r="P1382" s="13" t="str">
        <f t="shared" si="21"/>
        <v>MISIONES</v>
      </c>
      <c r="Q1382" s="6">
        <v>1123</v>
      </c>
      <c r="R1382" s="13" t="s">
        <v>6582</v>
      </c>
      <c r="Y1382" t="str">
        <f>Tabla4[[#This Row],[Muni_Desc]]&amp;Tabla4[[#This Row],[Columna1]]</f>
        <v>EL COLORADOSANTIAGO DEL ESTERO</v>
      </c>
      <c r="Z1382">
        <v>1797</v>
      </c>
      <c r="AA1382" t="s">
        <v>6348</v>
      </c>
      <c r="AB1382">
        <v>14</v>
      </c>
      <c r="AC1382" t="s">
        <v>1232</v>
      </c>
      <c r="AD1382">
        <v>86</v>
      </c>
      <c r="AE1382" t="s">
        <v>1202</v>
      </c>
      <c r="AN1382">
        <v>6</v>
      </c>
      <c r="AO1382">
        <v>420</v>
      </c>
      <c r="AP1382">
        <v>9914</v>
      </c>
      <c r="AQ1382" t="s">
        <v>2097</v>
      </c>
    </row>
    <row r="1383" spans="5:43" x14ac:dyDescent="0.25">
      <c r="E1383" s="6">
        <v>2</v>
      </c>
      <c r="F1383" s="13" t="s">
        <v>7792</v>
      </c>
      <c r="G1383" s="13">
        <v>30</v>
      </c>
      <c r="H1383" s="13" t="s">
        <v>7821</v>
      </c>
      <c r="I1383" s="13" t="s">
        <v>9485</v>
      </c>
      <c r="O1383" s="6">
        <v>54</v>
      </c>
      <c r="P1383" s="13" t="str">
        <f t="shared" si="21"/>
        <v>MISIONES</v>
      </c>
      <c r="Q1383" s="6">
        <v>1124</v>
      </c>
      <c r="R1383" s="13" t="s">
        <v>6583</v>
      </c>
      <c r="Y1383" t="str">
        <f>Tabla4[[#This Row],[Muni_Desc]]&amp;Tabla4[[#This Row],[Columna1]]</f>
        <v>EL MOJONSANTIAGO DEL ESTERO</v>
      </c>
      <c r="Z1383">
        <v>1802</v>
      </c>
      <c r="AA1383" t="s">
        <v>7257</v>
      </c>
      <c r="AB1383">
        <v>14</v>
      </c>
      <c r="AC1383" t="s">
        <v>1232</v>
      </c>
      <c r="AD1383">
        <v>86</v>
      </c>
      <c r="AE1383" t="s">
        <v>1202</v>
      </c>
      <c r="AN1383">
        <v>30</v>
      </c>
      <c r="AO1383">
        <v>70</v>
      </c>
      <c r="AP1383">
        <v>4615</v>
      </c>
      <c r="AQ1383" t="s">
        <v>3549</v>
      </c>
    </row>
    <row r="1384" spans="5:43" x14ac:dyDescent="0.25">
      <c r="E1384" s="6">
        <v>2</v>
      </c>
      <c r="F1384" s="13" t="s">
        <v>7792</v>
      </c>
      <c r="G1384" s="13">
        <v>31</v>
      </c>
      <c r="H1384" s="13" t="s">
        <v>7822</v>
      </c>
      <c r="I1384" s="13" t="s">
        <v>9485</v>
      </c>
      <c r="O1384" s="6">
        <v>54</v>
      </c>
      <c r="P1384" s="13" t="str">
        <f t="shared" si="21"/>
        <v>MISIONES</v>
      </c>
      <c r="Q1384" s="6">
        <v>1125</v>
      </c>
      <c r="R1384" s="13" t="s">
        <v>5339</v>
      </c>
      <c r="Y1384" t="str">
        <f>Tabla4[[#This Row],[Muni_Desc]]&amp;Tabla4[[#This Row],[Columna1]]</f>
        <v>EL SANJONSANTIAGO DEL ESTERO</v>
      </c>
      <c r="Z1384">
        <v>1798</v>
      </c>
      <c r="AA1384" t="s">
        <v>7253</v>
      </c>
      <c r="AB1384">
        <v>14</v>
      </c>
      <c r="AC1384" t="s">
        <v>1232</v>
      </c>
      <c r="AD1384">
        <v>86</v>
      </c>
      <c r="AE1384" t="s">
        <v>1202</v>
      </c>
      <c r="AN1384">
        <v>14</v>
      </c>
      <c r="AO1384">
        <v>56</v>
      </c>
      <c r="AP1384">
        <v>9915</v>
      </c>
      <c r="AQ1384" t="s">
        <v>2889</v>
      </c>
    </row>
    <row r="1385" spans="5:43" x14ac:dyDescent="0.25">
      <c r="E1385" s="6">
        <v>2</v>
      </c>
      <c r="F1385" s="13" t="s">
        <v>7792</v>
      </c>
      <c r="G1385" s="13">
        <v>32</v>
      </c>
      <c r="H1385" s="13" t="s">
        <v>7823</v>
      </c>
      <c r="I1385" s="13" t="s">
        <v>9485</v>
      </c>
      <c r="O1385" s="6">
        <v>54</v>
      </c>
      <c r="P1385" s="13" t="str">
        <f t="shared" si="21"/>
        <v>MISIONES</v>
      </c>
      <c r="Q1385" s="6">
        <v>1126</v>
      </c>
      <c r="R1385" s="13" t="s">
        <v>6584</v>
      </c>
      <c r="Y1385" t="str">
        <f>Tabla4[[#This Row],[Muni_Desc]]&amp;Tabla4[[#This Row],[Columna1]]</f>
        <v>El SauzalSANTIAGO DEL ESTERO</v>
      </c>
      <c r="Z1385">
        <v>3051</v>
      </c>
      <c r="AA1385" t="s">
        <v>7365</v>
      </c>
      <c r="AB1385">
        <v>14</v>
      </c>
      <c r="AC1385" t="s">
        <v>1232</v>
      </c>
      <c r="AD1385">
        <v>86</v>
      </c>
      <c r="AE1385" t="s">
        <v>1202</v>
      </c>
      <c r="AN1385">
        <v>6</v>
      </c>
      <c r="AO1385">
        <v>84</v>
      </c>
      <c r="AP1385">
        <v>768</v>
      </c>
      <c r="AQ1385" t="s">
        <v>1755</v>
      </c>
    </row>
    <row r="1386" spans="5:43" x14ac:dyDescent="0.25">
      <c r="E1386" s="6">
        <v>2</v>
      </c>
      <c r="F1386" s="13" t="s">
        <v>7792</v>
      </c>
      <c r="G1386" s="13">
        <v>33</v>
      </c>
      <c r="H1386" s="13" t="s">
        <v>7824</v>
      </c>
      <c r="I1386" s="13" t="s">
        <v>9485</v>
      </c>
      <c r="O1386" s="6">
        <v>54</v>
      </c>
      <c r="P1386" s="13" t="str">
        <f t="shared" si="21"/>
        <v>MISIONES</v>
      </c>
      <c r="Q1386" s="6">
        <v>1127</v>
      </c>
      <c r="R1386" s="13" t="s">
        <v>6585</v>
      </c>
      <c r="Y1386" t="str">
        <f>Tabla4[[#This Row],[Muni_Desc]]&amp;Tabla4[[#This Row],[Columna1]]</f>
        <v>ESTACION ATAMISQUISANTIAGO DEL ESTERO</v>
      </c>
      <c r="Z1386">
        <v>1799</v>
      </c>
      <c r="AA1386" t="s">
        <v>7254</v>
      </c>
      <c r="AB1386">
        <v>14</v>
      </c>
      <c r="AC1386" t="s">
        <v>1232</v>
      </c>
      <c r="AD1386">
        <v>86</v>
      </c>
      <c r="AE1386" t="s">
        <v>1202</v>
      </c>
      <c r="AN1386">
        <v>6</v>
      </c>
      <c r="AO1386">
        <v>882</v>
      </c>
      <c r="AP1386">
        <v>9916</v>
      </c>
      <c r="AQ1386" t="s">
        <v>2570</v>
      </c>
    </row>
    <row r="1387" spans="5:43" x14ac:dyDescent="0.25">
      <c r="E1387" s="6">
        <v>2</v>
      </c>
      <c r="F1387" s="13" t="s">
        <v>7792</v>
      </c>
      <c r="G1387" s="13">
        <v>34</v>
      </c>
      <c r="H1387" s="13" t="s">
        <v>7825</v>
      </c>
      <c r="I1387" s="13" t="s">
        <v>9485</v>
      </c>
      <c r="O1387" s="6">
        <v>54</v>
      </c>
      <c r="P1387" s="13" t="str">
        <f t="shared" si="21"/>
        <v>MISIONES</v>
      </c>
      <c r="Q1387" s="6">
        <v>1128</v>
      </c>
      <c r="R1387" s="13" t="s">
        <v>5350</v>
      </c>
      <c r="Y1387" t="str">
        <f>Tabla4[[#This Row],[Muni_Desc]]&amp;Tabla4[[#This Row],[Columna1]]</f>
        <v>ESTACION ROBLESSANTIAGO DEL ESTERO</v>
      </c>
      <c r="Z1387">
        <v>1803</v>
      </c>
      <c r="AA1387" t="s">
        <v>7258</v>
      </c>
      <c r="AB1387">
        <v>14</v>
      </c>
      <c r="AC1387" t="s">
        <v>1232</v>
      </c>
      <c r="AD1387">
        <v>86</v>
      </c>
      <c r="AE1387" t="s">
        <v>1202</v>
      </c>
      <c r="AN1387">
        <v>6</v>
      </c>
      <c r="AO1387">
        <v>203</v>
      </c>
      <c r="AP1387">
        <v>903</v>
      </c>
      <c r="AQ1387" t="s">
        <v>1866</v>
      </c>
    </row>
    <row r="1388" spans="5:43" x14ac:dyDescent="0.25">
      <c r="E1388" s="6">
        <v>2</v>
      </c>
      <c r="F1388" s="13" t="s">
        <v>7792</v>
      </c>
      <c r="G1388" s="13">
        <v>35</v>
      </c>
      <c r="H1388" s="13" t="s">
        <v>7826</v>
      </c>
      <c r="I1388" s="13" t="s">
        <v>9485</v>
      </c>
      <c r="O1388" s="6">
        <v>54</v>
      </c>
      <c r="P1388" s="13" t="str">
        <f t="shared" si="21"/>
        <v>MISIONES</v>
      </c>
      <c r="Q1388" s="6">
        <v>1130</v>
      </c>
      <c r="R1388" s="13" t="s">
        <v>5923</v>
      </c>
      <c r="Y1388" t="str">
        <f>Tabla4[[#This Row],[Muni_Desc]]&amp;Tabla4[[#This Row],[Columna1]]</f>
        <v>ESTACION TACAÑITASSANTIAGO DEL ESTERO</v>
      </c>
      <c r="Z1388">
        <v>1804</v>
      </c>
      <c r="AA1388" t="s">
        <v>7259</v>
      </c>
      <c r="AB1388">
        <v>14</v>
      </c>
      <c r="AC1388" t="s">
        <v>1232</v>
      </c>
      <c r="AD1388">
        <v>86</v>
      </c>
      <c r="AE1388" t="s">
        <v>1202</v>
      </c>
      <c r="AN1388">
        <v>6</v>
      </c>
      <c r="AO1388">
        <v>686</v>
      </c>
      <c r="AP1388">
        <v>1634</v>
      </c>
      <c r="AQ1388" t="s">
        <v>2404</v>
      </c>
    </row>
    <row r="1389" spans="5:43" x14ac:dyDescent="0.25">
      <c r="E1389" s="6">
        <v>2</v>
      </c>
      <c r="F1389" s="13" t="s">
        <v>7792</v>
      </c>
      <c r="G1389" s="13">
        <v>36</v>
      </c>
      <c r="H1389" s="13" t="s">
        <v>7827</v>
      </c>
      <c r="I1389" s="13" t="s">
        <v>9485</v>
      </c>
      <c r="O1389" s="6">
        <v>54</v>
      </c>
      <c r="P1389" s="13" t="str">
        <f t="shared" si="21"/>
        <v>MISIONES</v>
      </c>
      <c r="Q1389" s="6">
        <v>1131</v>
      </c>
      <c r="R1389" s="13" t="s">
        <v>6587</v>
      </c>
      <c r="Y1389" t="str">
        <f>Tabla4[[#This Row],[Muni_Desc]]&amp;Tabla4[[#This Row],[Columna1]]</f>
        <v>FERNANDEZSANTIAGO DEL ESTERO</v>
      </c>
      <c r="Z1389">
        <v>1805</v>
      </c>
      <c r="AA1389" t="s">
        <v>7260</v>
      </c>
      <c r="AB1389">
        <v>14</v>
      </c>
      <c r="AC1389" t="s">
        <v>1232</v>
      </c>
      <c r="AD1389">
        <v>86</v>
      </c>
      <c r="AE1389" t="s">
        <v>1202</v>
      </c>
      <c r="AN1389">
        <v>50</v>
      </c>
      <c r="AO1389">
        <v>28</v>
      </c>
      <c r="AP1389">
        <v>5828</v>
      </c>
      <c r="AQ1389" t="s">
        <v>3952</v>
      </c>
    </row>
    <row r="1390" spans="5:43" x14ac:dyDescent="0.25">
      <c r="E1390" s="6">
        <v>2</v>
      </c>
      <c r="F1390" s="13" t="s">
        <v>7792</v>
      </c>
      <c r="G1390" s="13">
        <v>37</v>
      </c>
      <c r="H1390" s="13" t="s">
        <v>7828</v>
      </c>
      <c r="I1390" s="13" t="s">
        <v>9485</v>
      </c>
      <c r="O1390" s="6">
        <v>54</v>
      </c>
      <c r="P1390" s="13" t="str">
        <f t="shared" si="21"/>
        <v>MISIONES</v>
      </c>
      <c r="Q1390" s="6">
        <v>1132</v>
      </c>
      <c r="R1390" s="13" t="s">
        <v>6588</v>
      </c>
      <c r="Y1390" t="str">
        <f>Tabla4[[#This Row],[Muni_Desc]]&amp;Tabla4[[#This Row],[Columna1]]</f>
        <v>FIGUEROASANTIAGO DEL ESTERO</v>
      </c>
      <c r="Z1390">
        <v>2396</v>
      </c>
      <c r="AA1390" t="s">
        <v>7328</v>
      </c>
      <c r="AB1390">
        <v>14</v>
      </c>
      <c r="AC1390" t="s">
        <v>1232</v>
      </c>
      <c r="AD1390">
        <v>86</v>
      </c>
      <c r="AE1390" t="s">
        <v>1202</v>
      </c>
      <c r="AN1390">
        <v>6</v>
      </c>
      <c r="AO1390">
        <v>21</v>
      </c>
      <c r="AP1390">
        <v>678</v>
      </c>
      <c r="AQ1390" t="s">
        <v>1702</v>
      </c>
    </row>
    <row r="1391" spans="5:43" x14ac:dyDescent="0.25">
      <c r="E1391" s="6">
        <v>2</v>
      </c>
      <c r="F1391" s="13" t="s">
        <v>7792</v>
      </c>
      <c r="G1391" s="13">
        <v>38</v>
      </c>
      <c r="H1391" s="13" t="s">
        <v>7829</v>
      </c>
      <c r="I1391" s="13" t="s">
        <v>9485</v>
      </c>
      <c r="O1391" s="6">
        <v>54</v>
      </c>
      <c r="P1391" s="13" t="str">
        <f t="shared" si="21"/>
        <v>MISIONES</v>
      </c>
      <c r="Q1391" s="6">
        <v>1133</v>
      </c>
      <c r="R1391" s="13" t="s">
        <v>6589</v>
      </c>
      <c r="Y1391" t="str">
        <f>Tabla4[[#This Row],[Muni_Desc]]&amp;Tabla4[[#This Row],[Columna1]]</f>
        <v>FORTIN INCASANTIAGO DEL ESTERO</v>
      </c>
      <c r="Z1391">
        <v>1806</v>
      </c>
      <c r="AA1391" t="s">
        <v>7261</v>
      </c>
      <c r="AB1391">
        <v>14</v>
      </c>
      <c r="AC1391" t="s">
        <v>1232</v>
      </c>
      <c r="AD1391">
        <v>86</v>
      </c>
      <c r="AE1391" t="s">
        <v>1202</v>
      </c>
      <c r="AN1391">
        <v>70</v>
      </c>
      <c r="AO1391">
        <v>14</v>
      </c>
      <c r="AP1391">
        <v>9917</v>
      </c>
      <c r="AQ1391" t="s">
        <v>4482</v>
      </c>
    </row>
    <row r="1392" spans="5:43" x14ac:dyDescent="0.25">
      <c r="E1392" s="6">
        <v>2</v>
      </c>
      <c r="F1392" s="13" t="s">
        <v>7792</v>
      </c>
      <c r="G1392" s="13">
        <v>39</v>
      </c>
      <c r="H1392" s="13" t="s">
        <v>7830</v>
      </c>
      <c r="I1392" s="13" t="s">
        <v>9485</v>
      </c>
      <c r="O1392" s="6">
        <v>54</v>
      </c>
      <c r="P1392" s="13" t="str">
        <f t="shared" si="21"/>
        <v>MISIONES</v>
      </c>
      <c r="Q1392" s="6">
        <v>1134</v>
      </c>
      <c r="R1392" s="13" t="s">
        <v>6590</v>
      </c>
      <c r="Y1392" t="str">
        <f>Tabla4[[#This Row],[Muni_Desc]]&amp;Tabla4[[#This Row],[Columna1]]</f>
        <v>FRIASSANTIAGO DEL ESTERO</v>
      </c>
      <c r="Z1392">
        <v>1807</v>
      </c>
      <c r="AA1392" t="s">
        <v>7262</v>
      </c>
      <c r="AB1392">
        <v>14</v>
      </c>
      <c r="AC1392" t="s">
        <v>1232</v>
      </c>
      <c r="AD1392">
        <v>86</v>
      </c>
      <c r="AE1392" t="s">
        <v>1202</v>
      </c>
      <c r="AN1392">
        <v>70</v>
      </c>
      <c r="AO1392">
        <v>91</v>
      </c>
      <c r="AP1392">
        <v>7705</v>
      </c>
      <c r="AQ1392" t="s">
        <v>4533</v>
      </c>
    </row>
    <row r="1393" spans="5:43" x14ac:dyDescent="0.25">
      <c r="E1393" s="6">
        <v>2</v>
      </c>
      <c r="F1393" s="13" t="s">
        <v>7792</v>
      </c>
      <c r="G1393" s="13">
        <v>40</v>
      </c>
      <c r="H1393" s="13" t="s">
        <v>7831</v>
      </c>
      <c r="I1393" s="13" t="s">
        <v>9485</v>
      </c>
      <c r="O1393" s="6">
        <v>54</v>
      </c>
      <c r="P1393" s="13" t="str">
        <f t="shared" si="21"/>
        <v>MISIONES</v>
      </c>
      <c r="Q1393" s="6">
        <v>1135</v>
      </c>
      <c r="R1393" s="13" t="s">
        <v>6591</v>
      </c>
      <c r="Y1393" t="str">
        <f>Tabla4[[#This Row],[Muni_Desc]]&amp;Tabla4[[#This Row],[Columna1]]</f>
        <v>GARZASANTIAGO DEL ESTERO</v>
      </c>
      <c r="Z1393">
        <v>1808</v>
      </c>
      <c r="AA1393" t="s">
        <v>7263</v>
      </c>
      <c r="AB1393">
        <v>14</v>
      </c>
      <c r="AC1393" t="s">
        <v>1232</v>
      </c>
      <c r="AD1393">
        <v>86</v>
      </c>
      <c r="AE1393" t="s">
        <v>1202</v>
      </c>
      <c r="AN1393">
        <v>54</v>
      </c>
      <c r="AO1393">
        <v>7</v>
      </c>
      <c r="AP1393">
        <v>6406</v>
      </c>
      <c r="AQ1393" t="s">
        <v>4106</v>
      </c>
    </row>
    <row r="1394" spans="5:43" x14ac:dyDescent="0.25">
      <c r="E1394" s="6">
        <v>2</v>
      </c>
      <c r="F1394" s="13" t="s">
        <v>7792</v>
      </c>
      <c r="G1394" s="13">
        <v>41</v>
      </c>
      <c r="H1394" s="13" t="s">
        <v>7832</v>
      </c>
      <c r="I1394" s="13" t="s">
        <v>9485</v>
      </c>
      <c r="O1394" s="6">
        <v>54</v>
      </c>
      <c r="P1394" s="13" t="str">
        <f t="shared" si="21"/>
        <v>MISIONES</v>
      </c>
      <c r="Q1394" s="6">
        <v>1136</v>
      </c>
      <c r="R1394" s="13" t="s">
        <v>6592</v>
      </c>
      <c r="Y1394" t="str">
        <f>Tabla4[[#This Row],[Muni_Desc]]&amp;Tabla4[[#This Row],[Columna1]]</f>
        <v>GRAMILLASANTIAGO DEL ESTERO</v>
      </c>
      <c r="Z1394">
        <v>1996</v>
      </c>
      <c r="AA1394" t="s">
        <v>7316</v>
      </c>
      <c r="AB1394">
        <v>14</v>
      </c>
      <c r="AC1394" t="s">
        <v>1232</v>
      </c>
      <c r="AD1394">
        <v>86</v>
      </c>
      <c r="AE1394" t="s">
        <v>1202</v>
      </c>
      <c r="AN1394">
        <v>90</v>
      </c>
      <c r="AO1394">
        <v>63</v>
      </c>
      <c r="AP1394">
        <v>9668</v>
      </c>
      <c r="AQ1394" t="s">
        <v>5230</v>
      </c>
    </row>
    <row r="1395" spans="5:43" x14ac:dyDescent="0.25">
      <c r="E1395" s="6">
        <v>2</v>
      </c>
      <c r="F1395" s="13" t="s">
        <v>7792</v>
      </c>
      <c r="G1395" s="13">
        <v>42</v>
      </c>
      <c r="H1395" s="13" t="s">
        <v>7833</v>
      </c>
      <c r="I1395" s="13" t="s">
        <v>9485</v>
      </c>
      <c r="O1395" s="6">
        <v>54</v>
      </c>
      <c r="P1395" s="13" t="str">
        <f t="shared" si="21"/>
        <v>MISIONES</v>
      </c>
      <c r="Q1395" s="6">
        <v>1137</v>
      </c>
      <c r="R1395" s="13" t="s">
        <v>6593</v>
      </c>
      <c r="Y1395" t="str">
        <f>Tabla4[[#This Row],[Muni_Desc]]&amp;Tabla4[[#This Row],[Columna1]]</f>
        <v>Granadero GaticaSANTIAGO DEL ESTERO</v>
      </c>
      <c r="Z1395">
        <v>3052</v>
      </c>
      <c r="AA1395" t="s">
        <v>7366</v>
      </c>
      <c r="AB1395">
        <v>14</v>
      </c>
      <c r="AC1395" t="s">
        <v>1232</v>
      </c>
      <c r="AD1395">
        <v>86</v>
      </c>
      <c r="AE1395" t="s">
        <v>1202</v>
      </c>
      <c r="AN1395">
        <v>6</v>
      </c>
      <c r="AO1395">
        <v>301</v>
      </c>
      <c r="AP1395">
        <v>1063</v>
      </c>
      <c r="AQ1395" t="s">
        <v>1967</v>
      </c>
    </row>
    <row r="1396" spans="5:43" x14ac:dyDescent="0.25">
      <c r="E1396" s="6">
        <v>2</v>
      </c>
      <c r="F1396" s="13" t="s">
        <v>7792</v>
      </c>
      <c r="G1396" s="13">
        <v>43</v>
      </c>
      <c r="H1396" s="13" t="s">
        <v>7834</v>
      </c>
      <c r="I1396" s="13" t="s">
        <v>9485</v>
      </c>
      <c r="O1396" s="6">
        <v>54</v>
      </c>
      <c r="P1396" s="13" t="str">
        <f t="shared" si="21"/>
        <v>MISIONES</v>
      </c>
      <c r="Q1396" s="6">
        <v>1138</v>
      </c>
      <c r="R1396" s="13" t="s">
        <v>6594</v>
      </c>
      <c r="Y1396" t="str">
        <f>Tabla4[[#This Row],[Muni_Desc]]&amp;Tabla4[[#This Row],[Columna1]]</f>
        <v>GUARDIA ESCOLTASANTIAGO DEL ESTERO</v>
      </c>
      <c r="Z1396">
        <v>1811</v>
      </c>
      <c r="AA1396" t="s">
        <v>7266</v>
      </c>
      <c r="AB1396">
        <v>14</v>
      </c>
      <c r="AC1396" t="s">
        <v>1232</v>
      </c>
      <c r="AD1396">
        <v>86</v>
      </c>
      <c r="AE1396" t="s">
        <v>1202</v>
      </c>
      <c r="AN1396">
        <v>30</v>
      </c>
      <c r="AO1396">
        <v>91</v>
      </c>
      <c r="AP1396">
        <v>4670</v>
      </c>
      <c r="AQ1396" t="s">
        <v>3599</v>
      </c>
    </row>
    <row r="1397" spans="5:43" x14ac:dyDescent="0.25">
      <c r="E1397" s="6">
        <v>2</v>
      </c>
      <c r="F1397" s="13" t="s">
        <v>7792</v>
      </c>
      <c r="G1397" s="13">
        <v>44</v>
      </c>
      <c r="H1397" s="13" t="s">
        <v>7835</v>
      </c>
      <c r="I1397" s="13" t="s">
        <v>9485</v>
      </c>
      <c r="O1397" s="6">
        <v>54</v>
      </c>
      <c r="P1397" s="13" t="str">
        <f t="shared" si="21"/>
        <v>MISIONES</v>
      </c>
      <c r="Q1397" s="6">
        <v>1139</v>
      </c>
      <c r="R1397" s="13" t="s">
        <v>6595</v>
      </c>
      <c r="Y1397" t="str">
        <f>Tabla4[[#This Row],[Muni_Desc]]&amp;Tabla4[[#This Row],[Columna1]]</f>
        <v>HERRERASANTIAGO DEL ESTERO</v>
      </c>
      <c r="Z1397">
        <v>1812</v>
      </c>
      <c r="AA1397" t="s">
        <v>6103</v>
      </c>
      <c r="AB1397">
        <v>14</v>
      </c>
      <c r="AC1397" t="s">
        <v>1232</v>
      </c>
      <c r="AD1397">
        <v>86</v>
      </c>
      <c r="AE1397" t="s">
        <v>1202</v>
      </c>
      <c r="AN1397">
        <v>86</v>
      </c>
      <c r="AO1397">
        <v>21</v>
      </c>
      <c r="AP1397">
        <v>9122</v>
      </c>
      <c r="AQ1397" t="s">
        <v>5035</v>
      </c>
    </row>
    <row r="1398" spans="5:43" x14ac:dyDescent="0.25">
      <c r="E1398" s="6">
        <v>2</v>
      </c>
      <c r="F1398" s="13" t="s">
        <v>7792</v>
      </c>
      <c r="G1398" s="13">
        <v>45</v>
      </c>
      <c r="H1398" s="13" t="s">
        <v>7836</v>
      </c>
      <c r="I1398" s="13" t="s">
        <v>9485</v>
      </c>
      <c r="O1398" s="6">
        <v>54</v>
      </c>
      <c r="P1398" s="13" t="str">
        <f t="shared" si="21"/>
        <v>MISIONES</v>
      </c>
      <c r="Q1398" s="6">
        <v>1140</v>
      </c>
      <c r="R1398" s="13" t="s">
        <v>6596</v>
      </c>
      <c r="Y1398" t="str">
        <f>Tabla4[[#This Row],[Muni_Desc]]&amp;Tabla4[[#This Row],[Columna1]]</f>
        <v>HuachanaSANTIAGO DEL ESTERO</v>
      </c>
      <c r="Z1398">
        <v>3053</v>
      </c>
      <c r="AA1398" t="s">
        <v>7367</v>
      </c>
      <c r="AB1398">
        <v>14</v>
      </c>
      <c r="AC1398" t="s">
        <v>1232</v>
      </c>
      <c r="AD1398">
        <v>86</v>
      </c>
      <c r="AE1398" t="s">
        <v>1202</v>
      </c>
      <c r="AN1398">
        <v>6</v>
      </c>
      <c r="AO1398">
        <v>840</v>
      </c>
      <c r="AP1398">
        <v>1833</v>
      </c>
      <c r="AQ1398" t="s">
        <v>2523</v>
      </c>
    </row>
    <row r="1399" spans="5:43" x14ac:dyDescent="0.25">
      <c r="E1399" s="6">
        <v>2</v>
      </c>
      <c r="F1399" s="13" t="s">
        <v>7792</v>
      </c>
      <c r="G1399" s="13">
        <v>46</v>
      </c>
      <c r="H1399" s="13" t="s">
        <v>7837</v>
      </c>
      <c r="I1399" s="13" t="s">
        <v>9485</v>
      </c>
      <c r="O1399" s="6">
        <v>54</v>
      </c>
      <c r="P1399" s="13" t="str">
        <f t="shared" si="21"/>
        <v>MISIONES</v>
      </c>
      <c r="Q1399" s="6">
        <v>1141</v>
      </c>
      <c r="R1399" s="13" t="s">
        <v>6597</v>
      </c>
      <c r="Y1399" t="str">
        <f>Tabla4[[#This Row],[Muni_Desc]]&amp;Tabla4[[#This Row],[Columna1]]</f>
        <v>ICAÑOSANTIAGO DEL ESTERO</v>
      </c>
      <c r="Z1399">
        <v>1997</v>
      </c>
      <c r="AA1399" t="s">
        <v>5428</v>
      </c>
      <c r="AB1399">
        <v>14</v>
      </c>
      <c r="AC1399" t="s">
        <v>1232</v>
      </c>
      <c r="AD1399">
        <v>86</v>
      </c>
      <c r="AE1399" t="s">
        <v>1202</v>
      </c>
      <c r="AN1399">
        <v>6</v>
      </c>
      <c r="AO1399">
        <v>511</v>
      </c>
      <c r="AP1399">
        <v>1383</v>
      </c>
      <c r="AQ1399" t="s">
        <v>2212</v>
      </c>
    </row>
    <row r="1400" spans="5:43" x14ac:dyDescent="0.25">
      <c r="E1400" s="6">
        <v>2</v>
      </c>
      <c r="F1400" s="13" t="s">
        <v>7792</v>
      </c>
      <c r="G1400" s="13">
        <v>47</v>
      </c>
      <c r="H1400" s="13" t="s">
        <v>7838</v>
      </c>
      <c r="I1400" s="13" t="s">
        <v>9485</v>
      </c>
      <c r="O1400" s="6">
        <v>54</v>
      </c>
      <c r="P1400" s="13" t="str">
        <f t="shared" si="21"/>
        <v>MISIONES</v>
      </c>
      <c r="Q1400" s="6">
        <v>1142</v>
      </c>
      <c r="R1400" s="13" t="s">
        <v>6598</v>
      </c>
      <c r="Y1400" t="str">
        <f>Tabla4[[#This Row],[Muni_Desc]]&amp;Tabla4[[#This Row],[Columna1]]</f>
        <v>INGENIERO FORRESSANTIAGO DEL ESTERO</v>
      </c>
      <c r="Z1400">
        <v>1813</v>
      </c>
      <c r="AA1400" t="s">
        <v>7267</v>
      </c>
      <c r="AB1400">
        <v>14</v>
      </c>
      <c r="AC1400" t="s">
        <v>1232</v>
      </c>
      <c r="AD1400">
        <v>86</v>
      </c>
      <c r="AE1400" t="s">
        <v>1202</v>
      </c>
      <c r="AN1400">
        <v>82</v>
      </c>
      <c r="AO1400">
        <v>84</v>
      </c>
      <c r="AP1400">
        <v>8668</v>
      </c>
      <c r="AQ1400" t="s">
        <v>4892</v>
      </c>
    </row>
    <row r="1401" spans="5:43" x14ac:dyDescent="0.25">
      <c r="E1401" s="6">
        <v>2</v>
      </c>
      <c r="F1401" s="13" t="s">
        <v>7792</v>
      </c>
      <c r="G1401" s="13">
        <v>48</v>
      </c>
      <c r="H1401" s="13" t="s">
        <v>7839</v>
      </c>
      <c r="I1401" s="13" t="s">
        <v>9485</v>
      </c>
      <c r="O1401" s="6">
        <v>54</v>
      </c>
      <c r="P1401" s="13" t="str">
        <f t="shared" si="21"/>
        <v>MISIONES</v>
      </c>
      <c r="Q1401" s="6">
        <v>1129</v>
      </c>
      <c r="R1401" s="13" t="s">
        <v>6586</v>
      </c>
      <c r="Y1401" t="str">
        <f>Tabla4[[#This Row],[Muni_Desc]]&amp;Tabla4[[#This Row],[Columna1]]</f>
        <v>JuanilloSANTIAGO DEL ESTERO</v>
      </c>
      <c r="Z1401">
        <v>3054</v>
      </c>
      <c r="AA1401" t="s">
        <v>7368</v>
      </c>
      <c r="AB1401">
        <v>14</v>
      </c>
      <c r="AC1401" t="s">
        <v>1232</v>
      </c>
      <c r="AD1401">
        <v>86</v>
      </c>
      <c r="AE1401" t="s">
        <v>1202</v>
      </c>
      <c r="AN1401">
        <v>6</v>
      </c>
      <c r="AO1401">
        <v>714</v>
      </c>
      <c r="AP1401">
        <v>1670</v>
      </c>
      <c r="AQ1401" t="s">
        <v>2424</v>
      </c>
    </row>
    <row r="1402" spans="5:43" x14ac:dyDescent="0.25">
      <c r="E1402" s="6">
        <v>2</v>
      </c>
      <c r="F1402" s="13" t="s">
        <v>7792</v>
      </c>
      <c r="G1402" s="13">
        <v>49</v>
      </c>
      <c r="H1402" s="13" t="s">
        <v>7840</v>
      </c>
      <c r="I1402" s="13" t="s">
        <v>9485</v>
      </c>
      <c r="O1402" s="6">
        <v>54</v>
      </c>
      <c r="P1402" s="13" t="str">
        <f t="shared" si="21"/>
        <v>MISIONES</v>
      </c>
      <c r="Q1402" s="6">
        <v>1143</v>
      </c>
      <c r="R1402" s="13" t="s">
        <v>6599</v>
      </c>
      <c r="Y1402" t="str">
        <f>Tabla4[[#This Row],[Muni_Desc]]&amp;Tabla4[[#This Row],[Columna1]]</f>
        <v>Kilómetro 49SANTIAGO DEL ESTERO</v>
      </c>
      <c r="Z1402">
        <v>3055</v>
      </c>
      <c r="AA1402" t="s">
        <v>7369</v>
      </c>
      <c r="AB1402">
        <v>14</v>
      </c>
      <c r="AC1402" t="s">
        <v>1232</v>
      </c>
      <c r="AD1402">
        <v>86</v>
      </c>
      <c r="AE1402" t="s">
        <v>1202</v>
      </c>
      <c r="AN1402">
        <v>6</v>
      </c>
      <c r="AO1402">
        <v>406</v>
      </c>
      <c r="AP1402">
        <v>1228</v>
      </c>
      <c r="AQ1402" t="s">
        <v>2081</v>
      </c>
    </row>
    <row r="1403" spans="5:43" x14ac:dyDescent="0.25">
      <c r="E1403" s="6">
        <v>2</v>
      </c>
      <c r="F1403" s="13" t="s">
        <v>7792</v>
      </c>
      <c r="G1403" s="13">
        <v>50</v>
      </c>
      <c r="H1403" s="13" t="s">
        <v>7841</v>
      </c>
      <c r="I1403" s="13" t="s">
        <v>9485</v>
      </c>
      <c r="O1403" s="6">
        <v>54</v>
      </c>
      <c r="P1403" s="13" t="str">
        <f t="shared" si="21"/>
        <v>MISIONES</v>
      </c>
      <c r="Q1403" s="6">
        <v>1144</v>
      </c>
      <c r="R1403" s="13" t="s">
        <v>6600</v>
      </c>
      <c r="Y1403" t="str">
        <f>Tabla4[[#This Row],[Muni_Desc]]&amp;Tabla4[[#This Row],[Columna1]]</f>
        <v>LA AURORASANTIAGO DEL ESTERO</v>
      </c>
      <c r="Z1403">
        <v>1814</v>
      </c>
      <c r="AA1403" t="s">
        <v>7268</v>
      </c>
      <c r="AB1403">
        <v>14</v>
      </c>
      <c r="AC1403" t="s">
        <v>1232</v>
      </c>
      <c r="AD1403">
        <v>86</v>
      </c>
      <c r="AE1403" t="s">
        <v>1202</v>
      </c>
      <c r="AN1403">
        <v>50</v>
      </c>
      <c r="AO1403">
        <v>49</v>
      </c>
      <c r="AP1403">
        <v>5875</v>
      </c>
      <c r="AQ1403" t="s">
        <v>3990</v>
      </c>
    </row>
    <row r="1404" spans="5:43" x14ac:dyDescent="0.25">
      <c r="E1404" s="6">
        <v>2</v>
      </c>
      <c r="F1404" s="13" t="s">
        <v>7792</v>
      </c>
      <c r="G1404" s="13">
        <v>51</v>
      </c>
      <c r="H1404" s="13" t="s">
        <v>7842</v>
      </c>
      <c r="I1404" s="13" t="s">
        <v>9485</v>
      </c>
      <c r="O1404" s="6">
        <v>54</v>
      </c>
      <c r="P1404" s="13" t="str">
        <f t="shared" si="21"/>
        <v>MISIONES</v>
      </c>
      <c r="Q1404" s="6">
        <v>1145</v>
      </c>
      <c r="R1404" s="13" t="s">
        <v>6601</v>
      </c>
      <c r="Y1404" t="str">
        <f>Tabla4[[#This Row],[Muni_Desc]]&amp;Tabla4[[#This Row],[Columna1]]</f>
        <v>LA BANDASANTIAGO DEL ESTERO</v>
      </c>
      <c r="Z1404">
        <v>1815</v>
      </c>
      <c r="AA1404" t="s">
        <v>7269</v>
      </c>
      <c r="AB1404">
        <v>14</v>
      </c>
      <c r="AC1404" t="s">
        <v>1232</v>
      </c>
      <c r="AD1404">
        <v>86</v>
      </c>
      <c r="AE1404" t="s">
        <v>1202</v>
      </c>
      <c r="AN1404">
        <v>6</v>
      </c>
      <c r="AO1404">
        <v>364</v>
      </c>
      <c r="AP1404">
        <v>9918</v>
      </c>
      <c r="AQ1404" t="s">
        <v>2009</v>
      </c>
    </row>
    <row r="1405" spans="5:43" x14ac:dyDescent="0.25">
      <c r="E1405" s="6">
        <v>2</v>
      </c>
      <c r="F1405" s="13" t="s">
        <v>7792</v>
      </c>
      <c r="G1405" s="13">
        <v>52</v>
      </c>
      <c r="H1405" s="13" t="s">
        <v>7733</v>
      </c>
      <c r="I1405" s="13" t="s">
        <v>9485</v>
      </c>
      <c r="O1405" s="6">
        <v>54</v>
      </c>
      <c r="P1405" s="13" t="str">
        <f t="shared" si="21"/>
        <v>MISIONES</v>
      </c>
      <c r="Q1405" s="6">
        <v>2315</v>
      </c>
      <c r="R1405" s="13" t="s">
        <v>5940</v>
      </c>
      <c r="Y1405" t="str">
        <f>Tabla4[[#This Row],[Muni_Desc]]&amp;Tabla4[[#This Row],[Columna1]]</f>
        <v>LA CAÑADASANTIAGO DEL ESTERO</v>
      </c>
      <c r="Z1405">
        <v>1816</v>
      </c>
      <c r="AA1405" t="s">
        <v>7270</v>
      </c>
      <c r="AB1405">
        <v>14</v>
      </c>
      <c r="AC1405" t="s">
        <v>1232</v>
      </c>
      <c r="AD1405">
        <v>86</v>
      </c>
      <c r="AE1405" t="s">
        <v>1202</v>
      </c>
      <c r="AN1405">
        <v>14</v>
      </c>
      <c r="AO1405">
        <v>112</v>
      </c>
      <c r="AP1405">
        <v>3165</v>
      </c>
      <c r="AQ1405" t="s">
        <v>3036</v>
      </c>
    </row>
    <row r="1406" spans="5:43" x14ac:dyDescent="0.25">
      <c r="E1406" s="6">
        <v>2</v>
      </c>
      <c r="F1406" s="13" t="s">
        <v>7792</v>
      </c>
      <c r="G1406" s="13">
        <v>53</v>
      </c>
      <c r="H1406" s="13" t="s">
        <v>7843</v>
      </c>
      <c r="I1406" s="13" t="s">
        <v>9485</v>
      </c>
      <c r="O1406" s="6">
        <v>54</v>
      </c>
      <c r="P1406" s="13" t="str">
        <f t="shared" si="21"/>
        <v>MISIONES</v>
      </c>
      <c r="Q1406" s="6">
        <v>1146</v>
      </c>
      <c r="R1406" s="13" t="s">
        <v>5770</v>
      </c>
      <c r="Y1406" t="str">
        <f>Tabla4[[#This Row],[Muni_Desc]]&amp;Tabla4[[#This Row],[Columna1]]</f>
        <v>LA DARSENASANTIAGO DEL ESTERO</v>
      </c>
      <c r="Z1406">
        <v>1817</v>
      </c>
      <c r="AA1406" t="s">
        <v>7271</v>
      </c>
      <c r="AB1406">
        <v>14</v>
      </c>
      <c r="AC1406" t="s">
        <v>1232</v>
      </c>
      <c r="AD1406">
        <v>86</v>
      </c>
      <c r="AE1406" t="s">
        <v>1202</v>
      </c>
      <c r="AN1406">
        <v>6</v>
      </c>
      <c r="AO1406">
        <v>399</v>
      </c>
      <c r="AP1406">
        <v>1209</v>
      </c>
      <c r="AQ1406" t="s">
        <v>2064</v>
      </c>
    </row>
    <row r="1407" spans="5:43" x14ac:dyDescent="0.25">
      <c r="E1407" s="6">
        <v>2</v>
      </c>
      <c r="F1407" s="13" t="s">
        <v>7792</v>
      </c>
      <c r="G1407" s="13">
        <v>54</v>
      </c>
      <c r="H1407" s="13" t="s">
        <v>7844</v>
      </c>
      <c r="I1407" s="13" t="s">
        <v>9485</v>
      </c>
      <c r="O1407" s="6">
        <v>54</v>
      </c>
      <c r="P1407" s="13" t="str">
        <f t="shared" si="21"/>
        <v>MISIONES</v>
      </c>
      <c r="Q1407" s="6">
        <v>1147</v>
      </c>
      <c r="R1407" s="13" t="s">
        <v>6602</v>
      </c>
      <c r="Y1407" t="str">
        <f>Tabla4[[#This Row],[Muni_Desc]]&amp;Tabla4[[#This Row],[Columna1]]</f>
        <v>LA INVERNADASANTIAGO DEL ESTERO</v>
      </c>
      <c r="Z1407">
        <v>1818</v>
      </c>
      <c r="AA1407" t="s">
        <v>7272</v>
      </c>
      <c r="AB1407">
        <v>14</v>
      </c>
      <c r="AC1407" t="s">
        <v>1232</v>
      </c>
      <c r="AD1407">
        <v>86</v>
      </c>
      <c r="AE1407" t="s">
        <v>1202</v>
      </c>
      <c r="AN1407">
        <v>14</v>
      </c>
      <c r="AO1407">
        <v>35</v>
      </c>
      <c r="AP1407">
        <v>2931</v>
      </c>
      <c r="AQ1407" t="s">
        <v>2844</v>
      </c>
    </row>
    <row r="1408" spans="5:43" x14ac:dyDescent="0.25">
      <c r="E1408" s="6">
        <v>2</v>
      </c>
      <c r="F1408" s="13" t="s">
        <v>7792</v>
      </c>
      <c r="G1408" s="13">
        <v>55</v>
      </c>
      <c r="H1408" s="13" t="s">
        <v>7845</v>
      </c>
      <c r="I1408" s="13" t="s">
        <v>9485</v>
      </c>
      <c r="O1408" s="6">
        <v>54</v>
      </c>
      <c r="P1408" s="13" t="str">
        <f t="shared" si="21"/>
        <v>MISIONES</v>
      </c>
      <c r="Q1408" s="6">
        <v>1148</v>
      </c>
      <c r="R1408" s="13" t="s">
        <v>5440</v>
      </c>
      <c r="Y1408" t="str">
        <f>Tabla4[[#This Row],[Muni_Desc]]&amp;Tabla4[[#This Row],[Columna1]]</f>
        <v>La Nena - SimonaSANTIAGO DEL ESTERO</v>
      </c>
      <c r="Z1408">
        <v>3056</v>
      </c>
      <c r="AA1408" t="s">
        <v>7370</v>
      </c>
      <c r="AB1408">
        <v>14</v>
      </c>
      <c r="AC1408" t="s">
        <v>1232</v>
      </c>
      <c r="AD1408">
        <v>86</v>
      </c>
      <c r="AE1408" t="s">
        <v>1202</v>
      </c>
      <c r="AN1408">
        <v>82</v>
      </c>
      <c r="AO1408">
        <v>112</v>
      </c>
      <c r="AP1408">
        <v>8746</v>
      </c>
      <c r="AQ1408" t="s">
        <v>4962</v>
      </c>
    </row>
    <row r="1409" spans="5:43" x14ac:dyDescent="0.25">
      <c r="E1409" s="6">
        <v>2</v>
      </c>
      <c r="F1409" s="13" t="s">
        <v>7792</v>
      </c>
      <c r="G1409" s="13">
        <v>56</v>
      </c>
      <c r="H1409" s="13" t="s">
        <v>7846</v>
      </c>
      <c r="I1409" s="13" t="s">
        <v>9485</v>
      </c>
      <c r="O1409" s="6">
        <v>54</v>
      </c>
      <c r="P1409" s="13" t="str">
        <f t="shared" si="21"/>
        <v>MISIONES</v>
      </c>
      <c r="Q1409" s="6">
        <v>1149</v>
      </c>
      <c r="R1409" s="13" t="s">
        <v>6545</v>
      </c>
      <c r="Y1409" t="str">
        <f>Tabla4[[#This Row],[Muni_Desc]]&amp;Tabla4[[#This Row],[Columna1]]</f>
        <v>La PalizaSANTIAGO DEL ESTERO</v>
      </c>
      <c r="Z1409">
        <v>3057</v>
      </c>
      <c r="AA1409" t="s">
        <v>7371</v>
      </c>
      <c r="AB1409">
        <v>14</v>
      </c>
      <c r="AC1409" t="s">
        <v>1232</v>
      </c>
      <c r="AD1409">
        <v>86</v>
      </c>
      <c r="AE1409" t="s">
        <v>1202</v>
      </c>
      <c r="AN1409">
        <v>50</v>
      </c>
      <c r="AO1409">
        <v>105</v>
      </c>
      <c r="AP1409">
        <v>5983</v>
      </c>
      <c r="AQ1409" t="s">
        <v>4080</v>
      </c>
    </row>
    <row r="1410" spans="5:43" x14ac:dyDescent="0.25">
      <c r="E1410" s="6">
        <v>2</v>
      </c>
      <c r="F1410" s="13" t="s">
        <v>7792</v>
      </c>
      <c r="G1410" s="13">
        <v>57</v>
      </c>
      <c r="H1410" s="13" t="s">
        <v>7847</v>
      </c>
      <c r="I1410" s="13" t="s">
        <v>9485</v>
      </c>
      <c r="O1410" s="6">
        <v>54</v>
      </c>
      <c r="P1410" s="13" t="str">
        <f t="shared" si="21"/>
        <v>MISIONES</v>
      </c>
      <c r="Q1410" s="6">
        <v>1150</v>
      </c>
      <c r="R1410" s="13" t="s">
        <v>5397</v>
      </c>
      <c r="Y1410" t="str">
        <f>Tabla4[[#This Row],[Muni_Desc]]&amp;Tabla4[[#This Row],[Columna1]]</f>
        <v>LAPRIDASANTIAGO DEL ESTERO</v>
      </c>
      <c r="Z1410">
        <v>1819</v>
      </c>
      <c r="AA1410" t="s">
        <v>5348</v>
      </c>
      <c r="AB1410">
        <v>14</v>
      </c>
      <c r="AC1410" t="s">
        <v>1232</v>
      </c>
      <c r="AD1410">
        <v>86</v>
      </c>
      <c r="AE1410" t="s">
        <v>1202</v>
      </c>
      <c r="AN1410">
        <v>82</v>
      </c>
      <c r="AO1410">
        <v>21</v>
      </c>
      <c r="AP1410">
        <v>9919</v>
      </c>
      <c r="AQ1410" t="s">
        <v>4716</v>
      </c>
    </row>
    <row r="1411" spans="5:43" x14ac:dyDescent="0.25">
      <c r="E1411" s="6">
        <v>2</v>
      </c>
      <c r="F1411" s="13" t="s">
        <v>7792</v>
      </c>
      <c r="G1411" s="13">
        <v>58</v>
      </c>
      <c r="H1411" s="13" t="s">
        <v>7848</v>
      </c>
      <c r="I1411" s="13" t="s">
        <v>9485</v>
      </c>
      <c r="O1411" s="6">
        <v>54</v>
      </c>
      <c r="P1411" s="13" t="str">
        <f t="shared" si="21"/>
        <v>MISIONES</v>
      </c>
      <c r="Q1411" s="6">
        <v>1151</v>
      </c>
      <c r="R1411" s="13" t="s">
        <v>5398</v>
      </c>
      <c r="Y1411" t="str">
        <f>Tabla4[[#This Row],[Muni_Desc]]&amp;Tabla4[[#This Row],[Columna1]]</f>
        <v>LAS GRAMILLASSANTIAGO DEL ESTERO</v>
      </c>
      <c r="Z1411">
        <v>2212</v>
      </c>
      <c r="AA1411" t="s">
        <v>5646</v>
      </c>
      <c r="AB1411">
        <v>14</v>
      </c>
      <c r="AC1411" t="s">
        <v>1232</v>
      </c>
      <c r="AD1411">
        <v>86</v>
      </c>
      <c r="AE1411" t="s">
        <v>1202</v>
      </c>
      <c r="AN1411">
        <v>6</v>
      </c>
      <c r="AO1411">
        <v>175</v>
      </c>
      <c r="AP1411">
        <v>9920</v>
      </c>
      <c r="AQ1411" t="s">
        <v>1851</v>
      </c>
    </row>
    <row r="1412" spans="5:43" x14ac:dyDescent="0.25">
      <c r="E1412" s="6">
        <v>2</v>
      </c>
      <c r="F1412" s="13" t="s">
        <v>7792</v>
      </c>
      <c r="G1412" s="13">
        <v>59</v>
      </c>
      <c r="H1412" s="13" t="s">
        <v>7849</v>
      </c>
      <c r="I1412" s="13" t="s">
        <v>9485</v>
      </c>
      <c r="O1412" s="6">
        <v>54</v>
      </c>
      <c r="P1412" s="13" t="str">
        <f t="shared" si="21"/>
        <v>MISIONES</v>
      </c>
      <c r="Q1412" s="6">
        <v>1152</v>
      </c>
      <c r="R1412" s="13" t="s">
        <v>5944</v>
      </c>
      <c r="Y1412" t="str">
        <f>Tabla4[[#This Row],[Muni_Desc]]&amp;Tabla4[[#This Row],[Columna1]]</f>
        <v>LAS TINAJASSANTIAGO DEL ESTERO</v>
      </c>
      <c r="Z1412">
        <v>1820</v>
      </c>
      <c r="AA1412" t="s">
        <v>7273</v>
      </c>
      <c r="AB1412">
        <v>14</v>
      </c>
      <c r="AC1412" t="s">
        <v>1232</v>
      </c>
      <c r="AD1412">
        <v>86</v>
      </c>
      <c r="AE1412" t="s">
        <v>1202</v>
      </c>
      <c r="AN1412">
        <v>70</v>
      </c>
      <c r="AO1412">
        <v>126</v>
      </c>
      <c r="AP1412">
        <v>7748</v>
      </c>
      <c r="AQ1412" t="s">
        <v>4557</v>
      </c>
    </row>
    <row r="1413" spans="5:43" x14ac:dyDescent="0.25">
      <c r="E1413" s="6">
        <v>2</v>
      </c>
      <c r="F1413" s="13" t="s">
        <v>7792</v>
      </c>
      <c r="G1413" s="13">
        <v>60</v>
      </c>
      <c r="H1413" s="13" t="s">
        <v>7850</v>
      </c>
      <c r="I1413" s="13" t="s">
        <v>9485</v>
      </c>
      <c r="O1413" s="6">
        <v>54</v>
      </c>
      <c r="P1413" s="13" t="str">
        <f t="shared" ref="P1413:P1476" si="22">VLOOKUP(O1413,$J$4:$L$29,3,FALSE)</f>
        <v>MISIONES</v>
      </c>
      <c r="Q1413" s="6">
        <v>1153</v>
      </c>
      <c r="R1413" s="13" t="s">
        <v>5441</v>
      </c>
      <c r="Y1413" t="str">
        <f>Tabla4[[#This Row],[Muni_Desc]]&amp;Tabla4[[#This Row],[Columna1]]</f>
        <v>LAVALLESANTIAGO DEL ESTERO</v>
      </c>
      <c r="Z1413">
        <v>1821</v>
      </c>
      <c r="AA1413" t="s">
        <v>5921</v>
      </c>
      <c r="AB1413">
        <v>14</v>
      </c>
      <c r="AC1413" t="s">
        <v>1232</v>
      </c>
      <c r="AD1413">
        <v>86</v>
      </c>
      <c r="AE1413" t="s">
        <v>1202</v>
      </c>
      <c r="AN1413">
        <v>62</v>
      </c>
      <c r="AO1413">
        <v>91</v>
      </c>
      <c r="AP1413">
        <v>7006</v>
      </c>
      <c r="AQ1413" t="s">
        <v>4356</v>
      </c>
    </row>
    <row r="1414" spans="5:43" x14ac:dyDescent="0.25">
      <c r="E1414" s="6">
        <v>2</v>
      </c>
      <c r="F1414" s="13" t="s">
        <v>7792</v>
      </c>
      <c r="G1414" s="13">
        <v>61</v>
      </c>
      <c r="H1414" s="13" t="s">
        <v>7851</v>
      </c>
      <c r="I1414" s="13" t="s">
        <v>9485</v>
      </c>
      <c r="O1414" s="6">
        <v>54</v>
      </c>
      <c r="P1414" s="13" t="str">
        <f t="shared" si="22"/>
        <v>MISIONES</v>
      </c>
      <c r="Q1414" s="6">
        <v>1154</v>
      </c>
      <c r="R1414" s="13" t="s">
        <v>6603</v>
      </c>
      <c r="Y1414" t="str">
        <f>Tabla4[[#This Row],[Muni_Desc]]&amp;Tabla4[[#This Row],[Columna1]]</f>
        <v>LescanoSANTIAGO DEL ESTERO</v>
      </c>
      <c r="Z1414">
        <v>3058</v>
      </c>
      <c r="AA1414" t="s">
        <v>7372</v>
      </c>
      <c r="AB1414">
        <v>14</v>
      </c>
      <c r="AC1414" t="s">
        <v>1232</v>
      </c>
      <c r="AD1414">
        <v>86</v>
      </c>
      <c r="AE1414" t="s">
        <v>1202</v>
      </c>
      <c r="AN1414">
        <v>86</v>
      </c>
      <c r="AO1414">
        <v>161</v>
      </c>
      <c r="AP1414">
        <v>9360</v>
      </c>
      <c r="AQ1414" t="s">
        <v>5169</v>
      </c>
    </row>
    <row r="1415" spans="5:43" x14ac:dyDescent="0.25">
      <c r="E1415" s="6">
        <v>2</v>
      </c>
      <c r="F1415" s="13" t="s">
        <v>7792</v>
      </c>
      <c r="G1415" s="13">
        <v>62</v>
      </c>
      <c r="H1415" s="13" t="s">
        <v>7852</v>
      </c>
      <c r="I1415" s="13" t="s">
        <v>9485</v>
      </c>
      <c r="O1415" s="6">
        <v>54</v>
      </c>
      <c r="P1415" s="13" t="str">
        <f t="shared" si="22"/>
        <v>MISIONES</v>
      </c>
      <c r="Q1415" s="6">
        <v>1155</v>
      </c>
      <c r="R1415" s="13" t="s">
        <v>6604</v>
      </c>
      <c r="Y1415" t="str">
        <f>Tabla4[[#This Row],[Muni_Desc]]&amp;Tabla4[[#This Row],[Columna1]]</f>
        <v>LORETOSANTIAGO DEL ESTERO</v>
      </c>
      <c r="Z1415">
        <v>1822</v>
      </c>
      <c r="AA1415" t="s">
        <v>5923</v>
      </c>
      <c r="AB1415">
        <v>14</v>
      </c>
      <c r="AC1415" t="s">
        <v>1232</v>
      </c>
      <c r="AD1415">
        <v>86</v>
      </c>
      <c r="AE1415" t="s">
        <v>1202</v>
      </c>
      <c r="AN1415">
        <v>6</v>
      </c>
      <c r="AO1415">
        <v>364</v>
      </c>
      <c r="AP1415">
        <v>1135</v>
      </c>
      <c r="AQ1415" t="s">
        <v>2000</v>
      </c>
    </row>
    <row r="1416" spans="5:43" x14ac:dyDescent="0.25">
      <c r="E1416" s="6">
        <v>2</v>
      </c>
      <c r="F1416" s="13" t="s">
        <v>7792</v>
      </c>
      <c r="G1416" s="13">
        <v>63</v>
      </c>
      <c r="H1416" s="13" t="s">
        <v>7853</v>
      </c>
      <c r="I1416" s="13" t="s">
        <v>9485</v>
      </c>
      <c r="O1416" s="6">
        <v>54</v>
      </c>
      <c r="P1416" s="13" t="str">
        <f t="shared" si="22"/>
        <v>MISIONES</v>
      </c>
      <c r="Q1416" s="6">
        <v>1156</v>
      </c>
      <c r="R1416" s="13" t="s">
        <v>6605</v>
      </c>
      <c r="Y1416" t="str">
        <f>Tabla4[[#This Row],[Muni_Desc]]&amp;Tabla4[[#This Row],[Columna1]]</f>
        <v>LOS JURIESSANTIAGO DEL ESTERO</v>
      </c>
      <c r="Z1416">
        <v>1823</v>
      </c>
      <c r="AA1416" t="s">
        <v>7274</v>
      </c>
      <c r="AB1416">
        <v>14</v>
      </c>
      <c r="AC1416" t="s">
        <v>1232</v>
      </c>
      <c r="AD1416">
        <v>86</v>
      </c>
      <c r="AE1416" t="s">
        <v>1202</v>
      </c>
      <c r="AN1416">
        <v>6</v>
      </c>
      <c r="AO1416">
        <v>616</v>
      </c>
      <c r="AP1416">
        <v>1539</v>
      </c>
      <c r="AQ1416" t="s">
        <v>2319</v>
      </c>
    </row>
    <row r="1417" spans="5:43" x14ac:dyDescent="0.25">
      <c r="E1417" s="6">
        <v>2</v>
      </c>
      <c r="F1417" s="13" t="s">
        <v>7792</v>
      </c>
      <c r="G1417" s="13">
        <v>64</v>
      </c>
      <c r="H1417" s="13" t="s">
        <v>7854</v>
      </c>
      <c r="I1417" s="13" t="s">
        <v>9485</v>
      </c>
      <c r="O1417" s="6">
        <v>58</v>
      </c>
      <c r="P1417" s="13" t="str">
        <f t="shared" si="22"/>
        <v>NEUQUEN</v>
      </c>
      <c r="Q1417" s="6">
        <v>2018</v>
      </c>
      <c r="R1417" s="13" t="s">
        <v>6658</v>
      </c>
      <c r="Y1417" t="str">
        <f>Tabla4[[#This Row],[Muni_Desc]]&amp;Tabla4[[#This Row],[Columna1]]</f>
        <v>LOS NUÑEZSANTIAGO DEL ESTERO</v>
      </c>
      <c r="Z1417">
        <v>1824</v>
      </c>
      <c r="AA1417" t="s">
        <v>7275</v>
      </c>
      <c r="AB1417">
        <v>14</v>
      </c>
      <c r="AC1417" t="s">
        <v>1232</v>
      </c>
      <c r="AD1417">
        <v>86</v>
      </c>
      <c r="AE1417" t="s">
        <v>1202</v>
      </c>
      <c r="AN1417">
        <v>66</v>
      </c>
      <c r="AO1417">
        <v>7</v>
      </c>
      <c r="AP1417">
        <v>7214</v>
      </c>
      <c r="AQ1417" t="s">
        <v>4363</v>
      </c>
    </row>
    <row r="1418" spans="5:43" x14ac:dyDescent="0.25">
      <c r="E1418" s="6">
        <v>2</v>
      </c>
      <c r="F1418" s="13" t="s">
        <v>7792</v>
      </c>
      <c r="G1418" s="13">
        <v>65</v>
      </c>
      <c r="H1418" s="13" t="s">
        <v>7855</v>
      </c>
      <c r="I1418" s="13" t="s">
        <v>9485</v>
      </c>
      <c r="O1418" s="6">
        <v>58</v>
      </c>
      <c r="P1418" s="13" t="str">
        <f t="shared" si="22"/>
        <v>NEUQUEN</v>
      </c>
      <c r="Q1418" s="6">
        <v>1157</v>
      </c>
      <c r="R1418" s="13" t="s">
        <v>6606</v>
      </c>
      <c r="Y1418" t="str">
        <f>Tabla4[[#This Row],[Muni_Desc]]&amp;Tabla4[[#This Row],[Columna1]]</f>
        <v>Los OvejeroSANTIAGO DEL ESTERO</v>
      </c>
      <c r="Z1418">
        <v>3059</v>
      </c>
      <c r="AA1418" t="s">
        <v>7373</v>
      </c>
      <c r="AB1418">
        <v>14</v>
      </c>
      <c r="AC1418" t="s">
        <v>1232</v>
      </c>
      <c r="AD1418">
        <v>86</v>
      </c>
      <c r="AE1418" t="s">
        <v>1202</v>
      </c>
      <c r="AN1418">
        <v>82</v>
      </c>
      <c r="AO1418">
        <v>56</v>
      </c>
      <c r="AP1418">
        <v>9921</v>
      </c>
      <c r="AQ1418" t="s">
        <v>4804</v>
      </c>
    </row>
    <row r="1419" spans="5:43" x14ac:dyDescent="0.25">
      <c r="E1419" s="6">
        <v>2</v>
      </c>
      <c r="F1419" s="13" t="s">
        <v>7792</v>
      </c>
      <c r="G1419" s="13">
        <v>66</v>
      </c>
      <c r="H1419" s="13" t="s">
        <v>7856</v>
      </c>
      <c r="I1419" s="13" t="s">
        <v>9485</v>
      </c>
      <c r="O1419" s="6">
        <v>58</v>
      </c>
      <c r="P1419" s="13" t="str">
        <f t="shared" si="22"/>
        <v>NEUQUEN</v>
      </c>
      <c r="Q1419" s="6">
        <v>1847</v>
      </c>
      <c r="R1419" s="13" t="s">
        <v>6656</v>
      </c>
      <c r="Y1419" t="str">
        <f>Tabla4[[#This Row],[Muni_Desc]]&amp;Tabla4[[#This Row],[Columna1]]</f>
        <v>LOS PIRPINTOSSANTIAGO DEL ESTERO</v>
      </c>
      <c r="Z1419">
        <v>1825</v>
      </c>
      <c r="AA1419" t="s">
        <v>7276</v>
      </c>
      <c r="AB1419">
        <v>14</v>
      </c>
      <c r="AC1419" t="s">
        <v>1232</v>
      </c>
      <c r="AD1419">
        <v>86</v>
      </c>
      <c r="AE1419" t="s">
        <v>1202</v>
      </c>
      <c r="AN1419">
        <v>82</v>
      </c>
      <c r="AO1419">
        <v>21</v>
      </c>
      <c r="AP1419">
        <v>8445</v>
      </c>
      <c r="AQ1419" t="s">
        <v>4691</v>
      </c>
    </row>
    <row r="1420" spans="5:43" x14ac:dyDescent="0.25">
      <c r="E1420" s="6">
        <v>2</v>
      </c>
      <c r="F1420" s="13" t="s">
        <v>7792</v>
      </c>
      <c r="G1420" s="13">
        <v>67</v>
      </c>
      <c r="H1420" s="13" t="s">
        <v>7857</v>
      </c>
      <c r="I1420" s="13" t="s">
        <v>9485</v>
      </c>
      <c r="O1420" s="6">
        <v>58</v>
      </c>
      <c r="P1420" s="13" t="str">
        <f t="shared" si="22"/>
        <v>NEUQUEN</v>
      </c>
      <c r="Q1420" s="6">
        <v>1158</v>
      </c>
      <c r="R1420" s="13" t="s">
        <v>6607</v>
      </c>
      <c r="Y1420" t="str">
        <f>Tabla4[[#This Row],[Muni_Desc]]&amp;Tabla4[[#This Row],[Columna1]]</f>
        <v>LOS QUIROGASANTIAGO DEL ESTERO</v>
      </c>
      <c r="Z1420">
        <v>1826</v>
      </c>
      <c r="AA1420" t="s">
        <v>7277</v>
      </c>
      <c r="AB1420">
        <v>14</v>
      </c>
      <c r="AC1420" t="s">
        <v>1232</v>
      </c>
      <c r="AD1420">
        <v>86</v>
      </c>
      <c r="AE1420" t="s">
        <v>1202</v>
      </c>
      <c r="AN1420">
        <v>78</v>
      </c>
      <c r="AO1420">
        <v>14</v>
      </c>
      <c r="AP1420">
        <v>8215</v>
      </c>
      <c r="AQ1420" t="s">
        <v>4636</v>
      </c>
    </row>
    <row r="1421" spans="5:43" x14ac:dyDescent="0.25">
      <c r="E1421" s="6">
        <v>2</v>
      </c>
      <c r="F1421" s="13" t="s">
        <v>7792</v>
      </c>
      <c r="G1421" s="13">
        <v>68</v>
      </c>
      <c r="H1421" s="13" t="s">
        <v>7858</v>
      </c>
      <c r="I1421" s="13" t="s">
        <v>9485</v>
      </c>
      <c r="O1421" s="6">
        <v>58</v>
      </c>
      <c r="P1421" s="13" t="str">
        <f t="shared" si="22"/>
        <v>NEUQUEN</v>
      </c>
      <c r="Q1421" s="6">
        <v>1159</v>
      </c>
      <c r="R1421" s="13" t="s">
        <v>6608</v>
      </c>
      <c r="Y1421" t="str">
        <f>Tabla4[[#This Row],[Muni_Desc]]&amp;Tabla4[[#This Row],[Columna1]]</f>
        <v>Los Romanos - Santo DominSANTIAGO DEL ESTERO</v>
      </c>
      <c r="Z1421">
        <v>3060</v>
      </c>
      <c r="AA1421" t="s">
        <v>7374</v>
      </c>
      <c r="AB1421">
        <v>14</v>
      </c>
      <c r="AC1421" t="s">
        <v>1232</v>
      </c>
      <c r="AD1421">
        <v>86</v>
      </c>
      <c r="AE1421" t="s">
        <v>1202</v>
      </c>
      <c r="AN1421">
        <v>82</v>
      </c>
      <c r="AO1421">
        <v>63</v>
      </c>
      <c r="AP1421">
        <v>8598</v>
      </c>
      <c r="AQ1421" t="s">
        <v>4823</v>
      </c>
    </row>
    <row r="1422" spans="5:43" x14ac:dyDescent="0.25">
      <c r="E1422" s="6">
        <v>2</v>
      </c>
      <c r="F1422" s="13" t="s">
        <v>7792</v>
      </c>
      <c r="G1422" s="13">
        <v>69</v>
      </c>
      <c r="H1422" s="13" t="s">
        <v>7859</v>
      </c>
      <c r="I1422" s="13" t="s">
        <v>9485</v>
      </c>
      <c r="O1422" s="6">
        <v>58</v>
      </c>
      <c r="P1422" s="13" t="str">
        <f t="shared" si="22"/>
        <v>NEUQUEN</v>
      </c>
      <c r="Q1422" s="6">
        <v>1160</v>
      </c>
      <c r="R1422" s="13" t="s">
        <v>6609</v>
      </c>
      <c r="Y1422" t="str">
        <f>Tabla4[[#This Row],[Muni_Desc]]&amp;Tabla4[[#This Row],[Columna1]]</f>
        <v>LOS TELARESSANTIAGO DEL ESTERO</v>
      </c>
      <c r="Z1422">
        <v>1827</v>
      </c>
      <c r="AA1422" t="s">
        <v>7278</v>
      </c>
      <c r="AB1422">
        <v>14</v>
      </c>
      <c r="AC1422" t="s">
        <v>1232</v>
      </c>
      <c r="AD1422">
        <v>86</v>
      </c>
      <c r="AE1422" t="s">
        <v>1202</v>
      </c>
      <c r="AN1422">
        <v>6</v>
      </c>
      <c r="AO1422">
        <v>399</v>
      </c>
      <c r="AP1422">
        <v>1211</v>
      </c>
      <c r="AQ1422" t="s">
        <v>2066</v>
      </c>
    </row>
    <row r="1423" spans="5:43" x14ac:dyDescent="0.25">
      <c r="E1423" s="6">
        <v>2</v>
      </c>
      <c r="F1423" s="13" t="s">
        <v>7792</v>
      </c>
      <c r="G1423" s="13">
        <v>70</v>
      </c>
      <c r="H1423" s="13" t="s">
        <v>7860</v>
      </c>
      <c r="I1423" s="13" t="s">
        <v>9485</v>
      </c>
      <c r="O1423" s="6">
        <v>58</v>
      </c>
      <c r="P1423" s="13" t="str">
        <f t="shared" si="22"/>
        <v>NEUQUEN</v>
      </c>
      <c r="Q1423" s="6">
        <v>1161</v>
      </c>
      <c r="R1423" s="13" t="s">
        <v>6610</v>
      </c>
      <c r="Y1423" t="str">
        <f>Tabla4[[#This Row],[Muni_Desc]]&amp;Tabla4[[#This Row],[Columna1]]</f>
        <v>LUGONESSANTIAGO DEL ESTERO</v>
      </c>
      <c r="Z1423">
        <v>1809</v>
      </c>
      <c r="AA1423" t="s">
        <v>7264</v>
      </c>
      <c r="AB1423">
        <v>14</v>
      </c>
      <c r="AC1423" t="s">
        <v>1232</v>
      </c>
      <c r="AD1423">
        <v>86</v>
      </c>
      <c r="AE1423" t="s">
        <v>1202</v>
      </c>
      <c r="AN1423">
        <v>6</v>
      </c>
      <c r="AO1423">
        <v>378</v>
      </c>
      <c r="AP1423">
        <v>1170</v>
      </c>
      <c r="AQ1423" t="s">
        <v>2038</v>
      </c>
    </row>
    <row r="1424" spans="5:43" x14ac:dyDescent="0.25">
      <c r="E1424" s="6">
        <v>2</v>
      </c>
      <c r="F1424" s="13" t="s">
        <v>7792</v>
      </c>
      <c r="G1424" s="13">
        <v>71</v>
      </c>
      <c r="H1424" s="13" t="s">
        <v>7861</v>
      </c>
      <c r="I1424" s="13" t="s">
        <v>9485</v>
      </c>
      <c r="O1424" s="6">
        <v>58</v>
      </c>
      <c r="P1424" s="13" t="str">
        <f t="shared" si="22"/>
        <v>NEUQUEN</v>
      </c>
      <c r="Q1424" s="6">
        <v>2052</v>
      </c>
      <c r="R1424" s="13" t="s">
        <v>6659</v>
      </c>
      <c r="Y1424" t="str">
        <f>Tabla4[[#This Row],[Muni_Desc]]&amp;Tabla4[[#This Row],[Columna1]]</f>
        <v>MA¥OSANTIAGO DEL ESTERO</v>
      </c>
      <c r="Z1424">
        <v>1831</v>
      </c>
      <c r="AA1424" t="s">
        <v>7282</v>
      </c>
      <c r="AB1424">
        <v>14</v>
      </c>
      <c r="AC1424" t="s">
        <v>1232</v>
      </c>
      <c r="AD1424">
        <v>86</v>
      </c>
      <c r="AE1424" t="s">
        <v>1202</v>
      </c>
      <c r="AN1424">
        <v>6</v>
      </c>
      <c r="AO1424">
        <v>357</v>
      </c>
      <c r="AP1424">
        <v>1122</v>
      </c>
      <c r="AQ1424" t="s">
        <v>1985</v>
      </c>
    </row>
    <row r="1425" spans="5:43" x14ac:dyDescent="0.25">
      <c r="E1425" s="6">
        <v>2</v>
      </c>
      <c r="F1425" s="13" t="s">
        <v>7792</v>
      </c>
      <c r="G1425" s="13">
        <v>72</v>
      </c>
      <c r="H1425" s="13" t="s">
        <v>7862</v>
      </c>
      <c r="I1425" s="13" t="s">
        <v>9485</v>
      </c>
      <c r="O1425" s="6">
        <v>58</v>
      </c>
      <c r="P1425" s="13" t="str">
        <f t="shared" si="22"/>
        <v>NEUQUEN</v>
      </c>
      <c r="Q1425" s="6">
        <v>1162</v>
      </c>
      <c r="R1425" s="13" t="s">
        <v>6611</v>
      </c>
      <c r="Y1425" t="str">
        <f>Tabla4[[#This Row],[Muni_Desc]]&amp;Tabla4[[#This Row],[Columna1]]</f>
        <v>MALBRANSANTIAGO DEL ESTERO</v>
      </c>
      <c r="Z1425">
        <v>1829</v>
      </c>
      <c r="AA1425" t="s">
        <v>7280</v>
      </c>
      <c r="AB1425">
        <v>14</v>
      </c>
      <c r="AC1425" t="s">
        <v>1232</v>
      </c>
      <c r="AD1425">
        <v>86</v>
      </c>
      <c r="AE1425" t="s">
        <v>1202</v>
      </c>
      <c r="AN1425">
        <v>6</v>
      </c>
      <c r="AO1425">
        <v>21</v>
      </c>
      <c r="AP1425">
        <v>682</v>
      </c>
      <c r="AQ1425" t="s">
        <v>1706</v>
      </c>
    </row>
    <row r="1426" spans="5:43" x14ac:dyDescent="0.25">
      <c r="E1426" s="6">
        <v>2</v>
      </c>
      <c r="F1426" s="13" t="s">
        <v>7792</v>
      </c>
      <c r="G1426" s="13">
        <v>73</v>
      </c>
      <c r="H1426" s="13" t="s">
        <v>7863</v>
      </c>
      <c r="I1426" s="13" t="s">
        <v>9485</v>
      </c>
      <c r="O1426" s="6">
        <v>58</v>
      </c>
      <c r="P1426" s="13" t="str">
        <f t="shared" si="22"/>
        <v>NEUQUEN</v>
      </c>
      <c r="Q1426" s="6">
        <v>2053</v>
      </c>
      <c r="R1426" s="13" t="s">
        <v>5884</v>
      </c>
      <c r="Y1426" t="str">
        <f>Tabla4[[#This Row],[Muni_Desc]]&amp;Tabla4[[#This Row],[Columna1]]</f>
        <v>MATARASANTIAGO DEL ESTERO</v>
      </c>
      <c r="Z1426">
        <v>1830</v>
      </c>
      <c r="AA1426" t="s">
        <v>7281</v>
      </c>
      <c r="AB1426">
        <v>14</v>
      </c>
      <c r="AC1426" t="s">
        <v>1232</v>
      </c>
      <c r="AD1426">
        <v>86</v>
      </c>
      <c r="AE1426" t="s">
        <v>1202</v>
      </c>
      <c r="AN1426">
        <v>6</v>
      </c>
      <c r="AO1426">
        <v>56</v>
      </c>
      <c r="AP1426">
        <v>9922</v>
      </c>
      <c r="AQ1426" t="s">
        <v>1738</v>
      </c>
    </row>
    <row r="1427" spans="5:43" x14ac:dyDescent="0.25">
      <c r="E1427" s="6">
        <v>2</v>
      </c>
      <c r="F1427" s="13" t="s">
        <v>7792</v>
      </c>
      <c r="G1427" s="13">
        <v>74</v>
      </c>
      <c r="H1427" s="13" t="s">
        <v>7864</v>
      </c>
      <c r="I1427" s="13" t="s">
        <v>9485</v>
      </c>
      <c r="O1427" s="6">
        <v>58</v>
      </c>
      <c r="P1427" s="13" t="str">
        <f t="shared" si="22"/>
        <v>NEUQUEN</v>
      </c>
      <c r="Q1427" s="6">
        <v>1163</v>
      </c>
      <c r="R1427" s="13" t="s">
        <v>6612</v>
      </c>
      <c r="Y1427" t="str">
        <f>Tabla4[[#This Row],[Muni_Desc]]&amp;Tabla4[[#This Row],[Columna1]]</f>
        <v>MEDELLINSANTIAGO DEL ESTERO</v>
      </c>
      <c r="Z1427">
        <v>1832</v>
      </c>
      <c r="AA1427" t="s">
        <v>7283</v>
      </c>
      <c r="AB1427">
        <v>14</v>
      </c>
      <c r="AC1427" t="s">
        <v>1232</v>
      </c>
      <c r="AD1427">
        <v>86</v>
      </c>
      <c r="AE1427" t="s">
        <v>1202</v>
      </c>
      <c r="AN1427">
        <v>6</v>
      </c>
      <c r="AO1427">
        <v>147</v>
      </c>
      <c r="AP1427">
        <v>877</v>
      </c>
      <c r="AQ1427" t="s">
        <v>1828</v>
      </c>
    </row>
    <row r="1428" spans="5:43" x14ac:dyDescent="0.25">
      <c r="E1428" s="6">
        <v>2</v>
      </c>
      <c r="F1428" s="13" t="s">
        <v>7792</v>
      </c>
      <c r="G1428" s="13">
        <v>75</v>
      </c>
      <c r="H1428" s="13" t="s">
        <v>7865</v>
      </c>
      <c r="I1428" s="13" t="s">
        <v>9485</v>
      </c>
      <c r="O1428" s="6">
        <v>58</v>
      </c>
      <c r="P1428" s="13" t="str">
        <f t="shared" si="22"/>
        <v>NEUQUEN</v>
      </c>
      <c r="Q1428" s="6">
        <v>1164</v>
      </c>
      <c r="R1428" s="13" t="s">
        <v>6613</v>
      </c>
      <c r="Y1428" t="str">
        <f>Tabla4[[#This Row],[Muni_Desc]]&amp;Tabla4[[#This Row],[Columna1]]</f>
        <v>MeleroSANTIAGO DEL ESTERO</v>
      </c>
      <c r="Z1428">
        <v>3061</v>
      </c>
      <c r="AA1428" t="s">
        <v>7375</v>
      </c>
      <c r="AB1428">
        <v>14</v>
      </c>
      <c r="AC1428" t="s">
        <v>1232</v>
      </c>
      <c r="AD1428">
        <v>86</v>
      </c>
      <c r="AE1428" t="s">
        <v>1202</v>
      </c>
      <c r="AN1428">
        <v>70</v>
      </c>
      <c r="AO1428">
        <v>126</v>
      </c>
      <c r="AP1428">
        <v>9923</v>
      </c>
      <c r="AQ1428" t="s">
        <v>4559</v>
      </c>
    </row>
    <row r="1429" spans="5:43" x14ac:dyDescent="0.25">
      <c r="E1429" s="6">
        <v>2</v>
      </c>
      <c r="F1429" s="13" t="s">
        <v>7792</v>
      </c>
      <c r="G1429" s="13">
        <v>76</v>
      </c>
      <c r="H1429" s="13" t="s">
        <v>7866</v>
      </c>
      <c r="I1429" s="13" t="s">
        <v>9485</v>
      </c>
      <c r="O1429" s="6">
        <v>58</v>
      </c>
      <c r="P1429" s="13" t="str">
        <f t="shared" si="22"/>
        <v>NEUQUEN</v>
      </c>
      <c r="Q1429" s="6">
        <v>1165</v>
      </c>
      <c r="R1429" s="13" t="s">
        <v>6614</v>
      </c>
      <c r="Y1429" t="str">
        <f>Tabla4[[#This Row],[Muni_Desc]]&amp;Tabla4[[#This Row],[Columna1]]</f>
        <v>MONTE QUEMADOSANTIAGO DEL ESTERO</v>
      </c>
      <c r="Z1429">
        <v>1833</v>
      </c>
      <c r="AA1429" t="s">
        <v>7284</v>
      </c>
      <c r="AB1429">
        <v>14</v>
      </c>
      <c r="AC1429" t="s">
        <v>1232</v>
      </c>
      <c r="AD1429">
        <v>86</v>
      </c>
      <c r="AE1429" t="s">
        <v>1202</v>
      </c>
      <c r="AN1429">
        <v>90</v>
      </c>
      <c r="AO1429">
        <v>28</v>
      </c>
      <c r="AP1429">
        <v>9620</v>
      </c>
      <c r="AQ1429" t="s">
        <v>5206</v>
      </c>
    </row>
    <row r="1430" spans="5:43" x14ac:dyDescent="0.25">
      <c r="E1430" s="6">
        <v>2</v>
      </c>
      <c r="F1430" s="13" t="s">
        <v>7792</v>
      </c>
      <c r="G1430" s="13">
        <v>77</v>
      </c>
      <c r="H1430" s="13" t="s">
        <v>7867</v>
      </c>
      <c r="I1430" s="13" t="s">
        <v>9485</v>
      </c>
      <c r="O1430" s="6">
        <v>58</v>
      </c>
      <c r="P1430" s="13" t="str">
        <f t="shared" si="22"/>
        <v>NEUQUEN</v>
      </c>
      <c r="Q1430" s="6">
        <v>1166</v>
      </c>
      <c r="R1430" s="13" t="s">
        <v>6615</v>
      </c>
      <c r="Y1430" t="str">
        <f>Tabla4[[#This Row],[Muni_Desc]]&amp;Tabla4[[#This Row],[Columna1]]</f>
        <v>Negra MuertaSANTIAGO DEL ESTERO</v>
      </c>
      <c r="Z1430">
        <v>3062</v>
      </c>
      <c r="AA1430" t="s">
        <v>7376</v>
      </c>
      <c r="AB1430">
        <v>14</v>
      </c>
      <c r="AC1430" t="s">
        <v>1232</v>
      </c>
      <c r="AD1430">
        <v>86</v>
      </c>
      <c r="AE1430" t="s">
        <v>1202</v>
      </c>
      <c r="AN1430">
        <v>6</v>
      </c>
      <c r="AO1430">
        <v>595</v>
      </c>
      <c r="AP1430">
        <v>1490</v>
      </c>
      <c r="AQ1430" t="s">
        <v>2276</v>
      </c>
    </row>
    <row r="1431" spans="5:43" x14ac:dyDescent="0.25">
      <c r="E1431" s="6">
        <v>2</v>
      </c>
      <c r="F1431" s="13" t="s">
        <v>7792</v>
      </c>
      <c r="G1431" s="13">
        <v>78</v>
      </c>
      <c r="H1431" s="13" t="s">
        <v>7868</v>
      </c>
      <c r="I1431" s="13" t="s">
        <v>9485</v>
      </c>
      <c r="O1431" s="6">
        <v>58</v>
      </c>
      <c r="P1431" s="13" t="str">
        <f t="shared" si="22"/>
        <v>NEUQUEN</v>
      </c>
      <c r="Q1431" s="6">
        <v>1167</v>
      </c>
      <c r="R1431" s="13" t="s">
        <v>6616</v>
      </c>
      <c r="Y1431" t="str">
        <f>Tabla4[[#This Row],[Muni_Desc]]&amp;Tabla4[[#This Row],[Columna1]]</f>
        <v>NUEVA ESPERANZASANTIAGO DEL ESTERO</v>
      </c>
      <c r="Z1431">
        <v>1834</v>
      </c>
      <c r="AA1431" t="s">
        <v>7285</v>
      </c>
      <c r="AB1431">
        <v>14</v>
      </c>
      <c r="AC1431" t="s">
        <v>1232</v>
      </c>
      <c r="AD1431">
        <v>86</v>
      </c>
      <c r="AE1431" t="s">
        <v>1202</v>
      </c>
      <c r="AN1431">
        <v>6</v>
      </c>
      <c r="AO1431">
        <v>504</v>
      </c>
      <c r="AP1431">
        <v>9924</v>
      </c>
      <c r="AQ1431" t="s">
        <v>2207</v>
      </c>
    </row>
    <row r="1432" spans="5:43" x14ac:dyDescent="0.25">
      <c r="E1432" s="6">
        <v>2</v>
      </c>
      <c r="F1432" s="13" t="s">
        <v>7792</v>
      </c>
      <c r="G1432" s="13">
        <v>79</v>
      </c>
      <c r="H1432" s="13" t="s">
        <v>7869</v>
      </c>
      <c r="I1432" s="13" t="s">
        <v>9485</v>
      </c>
      <c r="O1432" s="6">
        <v>58</v>
      </c>
      <c r="P1432" s="13" t="str">
        <f t="shared" si="22"/>
        <v>NEUQUEN</v>
      </c>
      <c r="Q1432" s="6">
        <v>1182</v>
      </c>
      <c r="R1432" s="13" t="s">
        <v>6631</v>
      </c>
      <c r="Y1432" t="str">
        <f>Tabla4[[#This Row],[Muni_Desc]]&amp;Tabla4[[#This Row],[Columna1]]</f>
        <v>NUEVA FRANCIASANTIAGO DEL ESTERO</v>
      </c>
      <c r="Z1432">
        <v>1835</v>
      </c>
      <c r="AA1432" t="s">
        <v>7286</v>
      </c>
      <c r="AB1432">
        <v>14</v>
      </c>
      <c r="AC1432" t="s">
        <v>1232</v>
      </c>
      <c r="AD1432">
        <v>86</v>
      </c>
      <c r="AE1432" t="s">
        <v>1202</v>
      </c>
      <c r="AN1432">
        <v>6</v>
      </c>
      <c r="AO1432">
        <v>91</v>
      </c>
      <c r="AP1432">
        <v>779</v>
      </c>
      <c r="AQ1432" t="s">
        <v>1762</v>
      </c>
    </row>
    <row r="1433" spans="5:43" x14ac:dyDescent="0.25">
      <c r="E1433" s="6">
        <v>2</v>
      </c>
      <c r="F1433" s="13" t="s">
        <v>7792</v>
      </c>
      <c r="G1433" s="13">
        <v>80</v>
      </c>
      <c r="H1433" s="13" t="s">
        <v>7870</v>
      </c>
      <c r="I1433" s="13" t="s">
        <v>9485</v>
      </c>
      <c r="O1433" s="6">
        <v>58</v>
      </c>
      <c r="P1433" s="13" t="str">
        <f t="shared" si="22"/>
        <v>NEUQUEN</v>
      </c>
      <c r="Q1433" s="6">
        <v>2099</v>
      </c>
      <c r="R1433" s="13" t="s">
        <v>6660</v>
      </c>
      <c r="Y1433" t="str">
        <f>Tabla4[[#This Row],[Muni_Desc]]&amp;Tabla4[[#This Row],[Columna1]]</f>
        <v>PALO NEGROSANTIAGO DEL ESTERO</v>
      </c>
      <c r="Z1433">
        <v>1836</v>
      </c>
      <c r="AA1433" t="s">
        <v>7287</v>
      </c>
      <c r="AB1433">
        <v>14</v>
      </c>
      <c r="AC1433" t="s">
        <v>1232</v>
      </c>
      <c r="AD1433">
        <v>86</v>
      </c>
      <c r="AE1433" t="s">
        <v>1202</v>
      </c>
      <c r="AN1433">
        <v>70</v>
      </c>
      <c r="AO1433">
        <v>14</v>
      </c>
      <c r="AP1433">
        <v>9925</v>
      </c>
      <c r="AQ1433" t="s">
        <v>4483</v>
      </c>
    </row>
    <row r="1434" spans="5:43" x14ac:dyDescent="0.25">
      <c r="E1434" s="6">
        <v>2</v>
      </c>
      <c r="F1434" s="13" t="s">
        <v>7792</v>
      </c>
      <c r="G1434" s="13">
        <v>81</v>
      </c>
      <c r="H1434" s="13" t="s">
        <v>7871</v>
      </c>
      <c r="I1434" s="13" t="s">
        <v>9485</v>
      </c>
      <c r="O1434" s="6">
        <v>58</v>
      </c>
      <c r="P1434" s="13" t="str">
        <f t="shared" si="22"/>
        <v>NEUQUEN</v>
      </c>
      <c r="Q1434" s="6">
        <v>2100</v>
      </c>
      <c r="R1434" s="13" t="s">
        <v>6661</v>
      </c>
      <c r="Y1434" t="str">
        <f>Tabla4[[#This Row],[Muni_Desc]]&amp;Tabla4[[#This Row],[Columna1]]</f>
        <v>PAMPA DE LOS GUANACOSSANTIAGO DEL ESTERO</v>
      </c>
      <c r="Z1434">
        <v>1837</v>
      </c>
      <c r="AA1434" t="s">
        <v>7288</v>
      </c>
      <c r="AB1434">
        <v>14</v>
      </c>
      <c r="AC1434" t="s">
        <v>1232</v>
      </c>
      <c r="AD1434">
        <v>86</v>
      </c>
      <c r="AE1434" t="s">
        <v>1202</v>
      </c>
      <c r="AN1434">
        <v>14</v>
      </c>
      <c r="AO1434">
        <v>105</v>
      </c>
      <c r="AP1434">
        <v>3142</v>
      </c>
      <c r="AQ1434" t="s">
        <v>3017</v>
      </c>
    </row>
    <row r="1435" spans="5:43" x14ac:dyDescent="0.25">
      <c r="E1435" s="6">
        <v>2</v>
      </c>
      <c r="F1435" s="13" t="s">
        <v>7792</v>
      </c>
      <c r="G1435" s="13">
        <v>82</v>
      </c>
      <c r="H1435" s="13" t="s">
        <v>7872</v>
      </c>
      <c r="I1435" s="13" t="s">
        <v>9485</v>
      </c>
      <c r="O1435" s="6">
        <v>58</v>
      </c>
      <c r="P1435" s="13" t="str">
        <f t="shared" si="22"/>
        <v>NEUQUEN</v>
      </c>
      <c r="Q1435" s="6">
        <v>1168</v>
      </c>
      <c r="R1435" s="13" t="s">
        <v>6617</v>
      </c>
      <c r="Y1435" t="str">
        <f>Tabla4[[#This Row],[Muni_Desc]]&amp;Tabla4[[#This Row],[Columna1]]</f>
        <v>PINTOSANTIAGO DEL ESTERO</v>
      </c>
      <c r="Z1435">
        <v>1838</v>
      </c>
      <c r="AA1435" t="s">
        <v>7289</v>
      </c>
      <c r="AB1435">
        <v>14</v>
      </c>
      <c r="AC1435" t="s">
        <v>1232</v>
      </c>
      <c r="AD1435">
        <v>86</v>
      </c>
      <c r="AE1435" t="s">
        <v>1202</v>
      </c>
      <c r="AN1435">
        <v>6</v>
      </c>
      <c r="AO1435">
        <v>196</v>
      </c>
      <c r="AP1435">
        <v>897</v>
      </c>
      <c r="AQ1435" t="s">
        <v>1862</v>
      </c>
    </row>
    <row r="1436" spans="5:43" x14ac:dyDescent="0.25">
      <c r="E1436" s="6">
        <v>2</v>
      </c>
      <c r="F1436" s="13" t="s">
        <v>7792</v>
      </c>
      <c r="G1436" s="13">
        <v>83</v>
      </c>
      <c r="H1436" s="13" t="s">
        <v>7873</v>
      </c>
      <c r="I1436" s="13" t="s">
        <v>9485</v>
      </c>
      <c r="O1436" s="6">
        <v>58</v>
      </c>
      <c r="P1436" s="13" t="str">
        <f t="shared" si="22"/>
        <v>NEUQUEN</v>
      </c>
      <c r="Q1436" s="6">
        <v>1169</v>
      </c>
      <c r="R1436" s="13" t="s">
        <v>6618</v>
      </c>
      <c r="Y1436" t="str">
        <f>Tabla4[[#This Row],[Muni_Desc]]&amp;Tabla4[[#This Row],[Columna1]]</f>
        <v>POZO BETBEDERSANTIAGO DEL ESTERO</v>
      </c>
      <c r="Z1436">
        <v>1839</v>
      </c>
      <c r="AA1436" t="s">
        <v>7290</v>
      </c>
      <c r="AB1436">
        <v>14</v>
      </c>
      <c r="AC1436" t="s">
        <v>1232</v>
      </c>
      <c r="AD1436">
        <v>86</v>
      </c>
      <c r="AE1436" t="s">
        <v>1202</v>
      </c>
      <c r="AN1436">
        <v>82</v>
      </c>
      <c r="AO1436">
        <v>77</v>
      </c>
      <c r="AP1436">
        <v>8639</v>
      </c>
      <c r="AQ1436" t="s">
        <v>4862</v>
      </c>
    </row>
    <row r="1437" spans="5:43" x14ac:dyDescent="0.25">
      <c r="E1437" s="6">
        <v>2</v>
      </c>
      <c r="F1437" s="13" t="s">
        <v>7792</v>
      </c>
      <c r="G1437" s="13">
        <v>84</v>
      </c>
      <c r="H1437" s="13" t="s">
        <v>7874</v>
      </c>
      <c r="I1437" s="13" t="s">
        <v>9485</v>
      </c>
      <c r="O1437" s="6">
        <v>58</v>
      </c>
      <c r="P1437" s="13" t="str">
        <f t="shared" si="22"/>
        <v>NEUQUEN</v>
      </c>
      <c r="Q1437" s="6">
        <v>1170</v>
      </c>
      <c r="R1437" s="13" t="s">
        <v>6619</v>
      </c>
      <c r="Y1437" t="str">
        <f>Tabla4[[#This Row],[Muni_Desc]]&amp;Tabla4[[#This Row],[Columna1]]</f>
        <v>POZO HONDOSANTIAGO DEL ESTERO</v>
      </c>
      <c r="Z1437">
        <v>1840</v>
      </c>
      <c r="AA1437" t="s">
        <v>7291</v>
      </c>
      <c r="AB1437">
        <v>14</v>
      </c>
      <c r="AC1437" t="s">
        <v>1232</v>
      </c>
      <c r="AD1437">
        <v>86</v>
      </c>
      <c r="AE1437" t="s">
        <v>1202</v>
      </c>
      <c r="AN1437">
        <v>30</v>
      </c>
      <c r="AO1437">
        <v>84</v>
      </c>
      <c r="AP1437">
        <v>4649</v>
      </c>
      <c r="AQ1437" t="s">
        <v>3576</v>
      </c>
    </row>
    <row r="1438" spans="5:43" x14ac:dyDescent="0.25">
      <c r="E1438" s="6">
        <v>2</v>
      </c>
      <c r="F1438" s="13" t="s">
        <v>7792</v>
      </c>
      <c r="G1438" s="13">
        <v>85</v>
      </c>
      <c r="H1438" s="13" t="s">
        <v>7875</v>
      </c>
      <c r="I1438" s="13" t="s">
        <v>9485</v>
      </c>
      <c r="O1438" s="6">
        <v>58</v>
      </c>
      <c r="P1438" s="13" t="str">
        <f t="shared" si="22"/>
        <v>NEUQUEN</v>
      </c>
      <c r="Q1438" s="6">
        <v>1171</v>
      </c>
      <c r="R1438" s="13" t="s">
        <v>6620</v>
      </c>
      <c r="Y1438" t="str">
        <f>Tabla4[[#This Row],[Muni_Desc]]&amp;Tabla4[[#This Row],[Columna1]]</f>
        <v>Punta PozoSANTIAGO DEL ESTERO</v>
      </c>
      <c r="Z1438">
        <v>3063</v>
      </c>
      <c r="AA1438" t="s">
        <v>7377</v>
      </c>
      <c r="AB1438">
        <v>14</v>
      </c>
      <c r="AC1438" t="s">
        <v>1232</v>
      </c>
      <c r="AD1438">
        <v>86</v>
      </c>
      <c r="AE1438" t="s">
        <v>1202</v>
      </c>
      <c r="AN1438">
        <v>30</v>
      </c>
      <c r="AO1438">
        <v>84</v>
      </c>
      <c r="AP1438">
        <v>4650</v>
      </c>
      <c r="AQ1438" t="s">
        <v>3577</v>
      </c>
    </row>
    <row r="1439" spans="5:43" x14ac:dyDescent="0.25">
      <c r="E1439" s="6">
        <v>2</v>
      </c>
      <c r="F1439" s="13" t="s">
        <v>7792</v>
      </c>
      <c r="G1439" s="13">
        <v>86</v>
      </c>
      <c r="H1439" s="13" t="s">
        <v>7876</v>
      </c>
      <c r="I1439" s="13" t="s">
        <v>9485</v>
      </c>
      <c r="O1439" s="6">
        <v>58</v>
      </c>
      <c r="P1439" s="13" t="str">
        <f t="shared" si="22"/>
        <v>NEUQUEN</v>
      </c>
      <c r="Q1439" s="6">
        <v>1172</v>
      </c>
      <c r="R1439" s="13" t="s">
        <v>6621</v>
      </c>
      <c r="Y1439" t="str">
        <f>Tabla4[[#This Row],[Muni_Desc]]&amp;Tabla4[[#This Row],[Columna1]]</f>
        <v>QUIMILISANTIAGO DEL ESTERO</v>
      </c>
      <c r="Z1439">
        <v>1841</v>
      </c>
      <c r="AA1439" t="s">
        <v>7292</v>
      </c>
      <c r="AB1439">
        <v>14</v>
      </c>
      <c r="AC1439" t="s">
        <v>1232</v>
      </c>
      <c r="AD1439">
        <v>86</v>
      </c>
      <c r="AE1439" t="s">
        <v>1202</v>
      </c>
      <c r="AN1439">
        <v>6</v>
      </c>
      <c r="AO1439">
        <v>630</v>
      </c>
      <c r="AP1439">
        <v>1561</v>
      </c>
      <c r="AQ1439" t="s">
        <v>2333</v>
      </c>
    </row>
    <row r="1440" spans="5:43" x14ac:dyDescent="0.25">
      <c r="E1440" s="6">
        <v>2</v>
      </c>
      <c r="F1440" s="13" t="s">
        <v>7792</v>
      </c>
      <c r="G1440" s="13">
        <v>87</v>
      </c>
      <c r="H1440" s="13" t="s">
        <v>7877</v>
      </c>
      <c r="I1440" s="13" t="s">
        <v>9485</v>
      </c>
      <c r="O1440" s="6">
        <v>58</v>
      </c>
      <c r="P1440" s="13" t="str">
        <f t="shared" si="22"/>
        <v>NEUQUEN</v>
      </c>
      <c r="Q1440" s="6">
        <v>1173</v>
      </c>
      <c r="R1440" s="13" t="s">
        <v>6622</v>
      </c>
      <c r="Y1440" t="str">
        <f>Tabla4[[#This Row],[Muni_Desc]]&amp;Tabla4[[#This Row],[Columna1]]</f>
        <v>RAPELLISANTIAGO DEL ESTERO</v>
      </c>
      <c r="Z1440">
        <v>1842</v>
      </c>
      <c r="AA1440" t="s">
        <v>7293</v>
      </c>
      <c r="AB1440">
        <v>14</v>
      </c>
      <c r="AC1440" t="s">
        <v>1232</v>
      </c>
      <c r="AD1440">
        <v>86</v>
      </c>
      <c r="AE1440" t="s">
        <v>1202</v>
      </c>
      <c r="AN1440">
        <v>82</v>
      </c>
      <c r="AO1440">
        <v>133</v>
      </c>
      <c r="AP1440">
        <v>8812</v>
      </c>
      <c r="AQ1440" t="s">
        <v>5019</v>
      </c>
    </row>
    <row r="1441" spans="5:43" x14ac:dyDescent="0.25">
      <c r="E1441" s="6">
        <v>2</v>
      </c>
      <c r="F1441" s="13" t="s">
        <v>7792</v>
      </c>
      <c r="G1441" s="13">
        <v>88</v>
      </c>
      <c r="H1441" s="13" t="s">
        <v>7878</v>
      </c>
      <c r="I1441" s="13" t="s">
        <v>9485</v>
      </c>
      <c r="O1441" s="6">
        <v>58</v>
      </c>
      <c r="P1441" s="13" t="str">
        <f t="shared" si="22"/>
        <v>NEUQUEN</v>
      </c>
      <c r="Q1441" s="6">
        <v>2184</v>
      </c>
      <c r="R1441" s="13" t="s">
        <v>6664</v>
      </c>
      <c r="Y1441" t="str">
        <f>Tabla4[[#This Row],[Muni_Desc]]&amp;Tabla4[[#This Row],[Columna1]]</f>
        <v>REAL SAYANASANTIAGO DEL ESTERO</v>
      </c>
      <c r="Z1441">
        <v>1810</v>
      </c>
      <c r="AA1441" t="s">
        <v>7265</v>
      </c>
      <c r="AB1441">
        <v>14</v>
      </c>
      <c r="AC1441" t="s">
        <v>1232</v>
      </c>
      <c r="AD1441">
        <v>86</v>
      </c>
      <c r="AE1441" t="s">
        <v>1202</v>
      </c>
      <c r="AN1441">
        <v>6</v>
      </c>
      <c r="AO1441">
        <v>399</v>
      </c>
      <c r="AP1441">
        <v>1213</v>
      </c>
      <c r="AQ1441" t="s">
        <v>2067</v>
      </c>
    </row>
    <row r="1442" spans="5:43" x14ac:dyDescent="0.25">
      <c r="E1442" s="6">
        <v>2</v>
      </c>
      <c r="F1442" s="13" t="s">
        <v>7792</v>
      </c>
      <c r="G1442" s="13">
        <v>89</v>
      </c>
      <c r="H1442" s="13" t="s">
        <v>7879</v>
      </c>
      <c r="I1442" s="13" t="s">
        <v>9485</v>
      </c>
      <c r="O1442" s="6">
        <v>58</v>
      </c>
      <c r="P1442" s="13" t="str">
        <f t="shared" si="22"/>
        <v>NEUQUEN</v>
      </c>
      <c r="Q1442" s="6">
        <v>1174</v>
      </c>
      <c r="R1442" s="13" t="s">
        <v>6623</v>
      </c>
      <c r="Y1442" t="str">
        <f>Tabla4[[#This Row],[Muni_Desc]]&amp;Tabla4[[#This Row],[Columna1]]</f>
        <v>RemesSANTIAGO DEL ESTERO</v>
      </c>
      <c r="Z1442">
        <v>3064</v>
      </c>
      <c r="AA1442" t="s">
        <v>7378</v>
      </c>
      <c r="AB1442">
        <v>14</v>
      </c>
      <c r="AC1442" t="s">
        <v>1232</v>
      </c>
      <c r="AD1442">
        <v>86</v>
      </c>
      <c r="AE1442" t="s">
        <v>1202</v>
      </c>
      <c r="AN1442">
        <v>82</v>
      </c>
      <c r="AO1442">
        <v>84</v>
      </c>
      <c r="AP1442">
        <v>8666</v>
      </c>
      <c r="AQ1442" t="s">
        <v>4890</v>
      </c>
    </row>
    <row r="1443" spans="5:43" x14ac:dyDescent="0.25">
      <c r="E1443" s="6">
        <v>2</v>
      </c>
      <c r="F1443" s="13" t="s">
        <v>7792</v>
      </c>
      <c r="G1443" s="13">
        <v>90</v>
      </c>
      <c r="H1443" s="13" t="s">
        <v>7880</v>
      </c>
      <c r="I1443" s="13" t="s">
        <v>9485</v>
      </c>
      <c r="O1443" s="6">
        <v>58</v>
      </c>
      <c r="P1443" s="13" t="str">
        <f t="shared" si="22"/>
        <v>NEUQUEN</v>
      </c>
      <c r="Q1443" s="6">
        <v>1175</v>
      </c>
      <c r="R1443" s="13" t="s">
        <v>6624</v>
      </c>
      <c r="Y1443" t="str">
        <f>Tabla4[[#This Row],[Muni_Desc]]&amp;Tabla4[[#This Row],[Columna1]]</f>
        <v>RoldánSANTIAGO DEL ESTERO</v>
      </c>
      <c r="Z1443">
        <v>3065</v>
      </c>
      <c r="AA1443" t="s">
        <v>7379</v>
      </c>
      <c r="AB1443">
        <v>14</v>
      </c>
      <c r="AC1443" t="s">
        <v>1232</v>
      </c>
      <c r="AD1443">
        <v>86</v>
      </c>
      <c r="AE1443" t="s">
        <v>1202</v>
      </c>
      <c r="AN1443">
        <v>6</v>
      </c>
      <c r="AO1443">
        <v>770</v>
      </c>
      <c r="AP1443">
        <v>1739</v>
      </c>
      <c r="AQ1443" t="s">
        <v>2453</v>
      </c>
    </row>
    <row r="1444" spans="5:43" x14ac:dyDescent="0.25">
      <c r="E1444" s="6">
        <v>2</v>
      </c>
      <c r="F1444" s="13" t="s">
        <v>7792</v>
      </c>
      <c r="G1444" s="13">
        <v>91</v>
      </c>
      <c r="H1444" s="13" t="s">
        <v>7881</v>
      </c>
      <c r="I1444" s="13" t="s">
        <v>9485</v>
      </c>
      <c r="O1444" s="6">
        <v>58</v>
      </c>
      <c r="P1444" s="13" t="str">
        <f t="shared" si="22"/>
        <v>NEUQUEN</v>
      </c>
      <c r="Q1444" s="6">
        <v>1176</v>
      </c>
      <c r="R1444" s="13" t="s">
        <v>6625</v>
      </c>
      <c r="Y1444" t="str">
        <f>Tabla4[[#This Row],[Muni_Desc]]&amp;Tabla4[[#This Row],[Columna1]]</f>
        <v>SACHAYOJSANTIAGO DEL ESTERO</v>
      </c>
      <c r="Z1444">
        <v>1843</v>
      </c>
      <c r="AA1444" t="s">
        <v>7294</v>
      </c>
      <c r="AB1444">
        <v>14</v>
      </c>
      <c r="AC1444" t="s">
        <v>1232</v>
      </c>
      <c r="AD1444">
        <v>86</v>
      </c>
      <c r="AE1444" t="s">
        <v>1202</v>
      </c>
      <c r="AN1444">
        <v>6</v>
      </c>
      <c r="AO1444">
        <v>658</v>
      </c>
      <c r="AP1444">
        <v>1599</v>
      </c>
      <c r="AQ1444" t="s">
        <v>2381</v>
      </c>
    </row>
    <row r="1445" spans="5:43" x14ac:dyDescent="0.25">
      <c r="E1445" s="6">
        <v>2</v>
      </c>
      <c r="F1445" s="13" t="s">
        <v>7792</v>
      </c>
      <c r="G1445" s="13">
        <v>92</v>
      </c>
      <c r="H1445" s="13" t="s">
        <v>7882</v>
      </c>
      <c r="I1445" s="13" t="s">
        <v>9485</v>
      </c>
      <c r="O1445" s="6">
        <v>58</v>
      </c>
      <c r="P1445" s="13" t="str">
        <f t="shared" si="22"/>
        <v>NEUQUEN</v>
      </c>
      <c r="Q1445" s="6">
        <v>1177</v>
      </c>
      <c r="R1445" s="13" t="s">
        <v>6626</v>
      </c>
      <c r="Y1445" t="str">
        <f>Tabla4[[#This Row],[Muni_Desc]]&amp;Tabla4[[#This Row],[Columna1]]</f>
        <v>San Benito B. C.SANTIAGO DEL ESTERO</v>
      </c>
      <c r="Z1445">
        <v>3066</v>
      </c>
      <c r="AA1445" t="s">
        <v>7380</v>
      </c>
      <c r="AB1445">
        <v>14</v>
      </c>
      <c r="AC1445" t="s">
        <v>1232</v>
      </c>
      <c r="AD1445">
        <v>86</v>
      </c>
      <c r="AE1445" t="s">
        <v>1202</v>
      </c>
      <c r="AN1445">
        <v>6</v>
      </c>
      <c r="AO1445">
        <v>252</v>
      </c>
      <c r="AP1445">
        <v>9926</v>
      </c>
      <c r="AQ1445" t="s">
        <v>1918</v>
      </c>
    </row>
    <row r="1446" spans="5:43" x14ac:dyDescent="0.25">
      <c r="E1446" s="6">
        <v>2</v>
      </c>
      <c r="F1446" s="13" t="s">
        <v>7792</v>
      </c>
      <c r="G1446" s="13">
        <v>93</v>
      </c>
      <c r="H1446" s="13" t="s">
        <v>7883</v>
      </c>
      <c r="I1446" s="13" t="s">
        <v>9485</v>
      </c>
      <c r="O1446" s="6">
        <v>58</v>
      </c>
      <c r="P1446" s="13" t="str">
        <f t="shared" si="22"/>
        <v>NEUQUEN</v>
      </c>
      <c r="Q1446" s="6">
        <v>1178</v>
      </c>
      <c r="R1446" s="13" t="s">
        <v>6627</v>
      </c>
      <c r="Y1446" t="str">
        <f>Tabla4[[#This Row],[Muni_Desc]]&amp;Tabla4[[#This Row],[Columna1]]</f>
        <v>SAN JOSE DE BOQUERONSANTIAGO DEL ESTERO</v>
      </c>
      <c r="Z1446">
        <v>1844</v>
      </c>
      <c r="AA1446" t="s">
        <v>7295</v>
      </c>
      <c r="AB1446">
        <v>14</v>
      </c>
      <c r="AC1446" t="s">
        <v>1232</v>
      </c>
      <c r="AD1446">
        <v>86</v>
      </c>
      <c r="AE1446" t="s">
        <v>1202</v>
      </c>
      <c r="AN1446">
        <v>82</v>
      </c>
      <c r="AO1446">
        <v>49</v>
      </c>
      <c r="AP1446">
        <v>9927</v>
      </c>
      <c r="AQ1446" t="s">
        <v>4788</v>
      </c>
    </row>
    <row r="1447" spans="5:43" x14ac:dyDescent="0.25">
      <c r="E1447" s="6">
        <v>2</v>
      </c>
      <c r="F1447" s="13" t="s">
        <v>7792</v>
      </c>
      <c r="G1447" s="13">
        <v>94</v>
      </c>
      <c r="H1447" s="13" t="s">
        <v>7884</v>
      </c>
      <c r="I1447" s="13" t="s">
        <v>9485</v>
      </c>
      <c r="O1447" s="6">
        <v>58</v>
      </c>
      <c r="P1447" s="13" t="str">
        <f t="shared" si="22"/>
        <v>NEUQUEN</v>
      </c>
      <c r="Q1447" s="6">
        <v>1179</v>
      </c>
      <c r="R1447" s="13" t="s">
        <v>6628</v>
      </c>
      <c r="Y1447" t="str">
        <f>Tabla4[[#This Row],[Muni_Desc]]&amp;Tabla4[[#This Row],[Columna1]]</f>
        <v>SAN PEDROSANTIAGO DEL ESTERO</v>
      </c>
      <c r="Z1447">
        <v>1845</v>
      </c>
      <c r="AA1447" t="s">
        <v>5397</v>
      </c>
      <c r="AB1447">
        <v>14</v>
      </c>
      <c r="AC1447" t="s">
        <v>1232</v>
      </c>
      <c r="AD1447">
        <v>86</v>
      </c>
      <c r="AE1447" t="s">
        <v>1202</v>
      </c>
      <c r="AN1447">
        <v>6</v>
      </c>
      <c r="AO1447">
        <v>595</v>
      </c>
      <c r="AP1447">
        <v>9928</v>
      </c>
      <c r="AQ1447" t="s">
        <v>2284</v>
      </c>
    </row>
    <row r="1448" spans="5:43" x14ac:dyDescent="0.25">
      <c r="E1448" s="6">
        <v>2</v>
      </c>
      <c r="F1448" s="13" t="s">
        <v>7792</v>
      </c>
      <c r="G1448" s="13">
        <v>95</v>
      </c>
      <c r="H1448" s="13" t="s">
        <v>7885</v>
      </c>
      <c r="I1448" s="13" t="s">
        <v>9485</v>
      </c>
      <c r="O1448" s="6">
        <v>58</v>
      </c>
      <c r="P1448" s="13" t="str">
        <f t="shared" si="22"/>
        <v>NEUQUEN</v>
      </c>
      <c r="Q1448" s="6">
        <v>2223</v>
      </c>
      <c r="R1448" s="13" t="s">
        <v>6665</v>
      </c>
      <c r="Y1448" t="str">
        <f>Tabla4[[#This Row],[Muni_Desc]]&amp;Tabla4[[#This Row],[Columna1]]</f>
        <v>SAN PEDRO DE GUASAYANSANTIAGO DEL ESTERO</v>
      </c>
      <c r="Z1448">
        <v>1846</v>
      </c>
      <c r="AA1448" t="s">
        <v>7296</v>
      </c>
      <c r="AB1448">
        <v>14</v>
      </c>
      <c r="AC1448" t="s">
        <v>1232</v>
      </c>
      <c r="AD1448">
        <v>86</v>
      </c>
      <c r="AE1448" t="s">
        <v>1202</v>
      </c>
      <c r="AN1448">
        <v>66</v>
      </c>
      <c r="AO1448">
        <v>126</v>
      </c>
      <c r="AP1448">
        <v>9929</v>
      </c>
      <c r="AQ1448" t="s">
        <v>4436</v>
      </c>
    </row>
    <row r="1449" spans="5:43" x14ac:dyDescent="0.25">
      <c r="E1449" s="6">
        <v>2</v>
      </c>
      <c r="F1449" s="13" t="s">
        <v>7792</v>
      </c>
      <c r="G1449" s="13">
        <v>96</v>
      </c>
      <c r="H1449" s="13" t="s">
        <v>7886</v>
      </c>
      <c r="I1449" s="13" t="s">
        <v>9485</v>
      </c>
      <c r="O1449" s="6">
        <v>58</v>
      </c>
      <c r="P1449" s="13" t="str">
        <f t="shared" si="22"/>
        <v>NEUQUEN</v>
      </c>
      <c r="Q1449" s="6">
        <v>2225</v>
      </c>
      <c r="R1449" s="13" t="s">
        <v>6666</v>
      </c>
      <c r="Y1449" t="str">
        <f>Tabla4[[#This Row],[Muni_Desc]]&amp;Tabla4[[#This Row],[Columna1]]</f>
        <v>San VicenteSANTIAGO DEL ESTERO</v>
      </c>
      <c r="Z1449">
        <v>3067</v>
      </c>
      <c r="AA1449" t="s">
        <v>7381</v>
      </c>
      <c r="AB1449">
        <v>14</v>
      </c>
      <c r="AC1449" t="s">
        <v>1232</v>
      </c>
      <c r="AD1449">
        <v>86</v>
      </c>
      <c r="AE1449" t="s">
        <v>1202</v>
      </c>
      <c r="AN1449">
        <v>6</v>
      </c>
      <c r="AO1449">
        <v>616</v>
      </c>
      <c r="AP1449">
        <v>1537</v>
      </c>
      <c r="AQ1449" t="s">
        <v>2317</v>
      </c>
    </row>
    <row r="1450" spans="5:43" x14ac:dyDescent="0.25">
      <c r="E1450" s="6">
        <v>2</v>
      </c>
      <c r="F1450" s="13" t="s">
        <v>7792</v>
      </c>
      <c r="G1450" s="13">
        <v>97</v>
      </c>
      <c r="H1450" s="13" t="s">
        <v>7887</v>
      </c>
      <c r="I1450" s="13" t="s">
        <v>9485</v>
      </c>
      <c r="O1450" s="6">
        <v>58</v>
      </c>
      <c r="P1450" s="13" t="str">
        <f t="shared" si="22"/>
        <v>NEUQUEN</v>
      </c>
      <c r="Q1450" s="6">
        <v>2227</v>
      </c>
      <c r="R1450" s="13" t="s">
        <v>6667</v>
      </c>
      <c r="Y1450" t="str">
        <f>Tabla4[[#This Row],[Muni_Desc]]&amp;Tabla4[[#This Row],[Columna1]]</f>
        <v>Santa MaríaSANTIAGO DEL ESTERO</v>
      </c>
      <c r="Z1450">
        <v>3068</v>
      </c>
      <c r="AA1450" t="s">
        <v>7382</v>
      </c>
      <c r="AB1450">
        <v>14</v>
      </c>
      <c r="AC1450" t="s">
        <v>1232</v>
      </c>
      <c r="AD1450">
        <v>86</v>
      </c>
      <c r="AE1450" t="s">
        <v>1202</v>
      </c>
      <c r="AN1450">
        <v>6</v>
      </c>
      <c r="AO1450">
        <v>595</v>
      </c>
      <c r="AP1450">
        <v>1494</v>
      </c>
      <c r="AQ1450" t="s">
        <v>2279</v>
      </c>
    </row>
    <row r="1451" spans="5:43" x14ac:dyDescent="0.25">
      <c r="E1451" s="6">
        <v>2</v>
      </c>
      <c r="F1451" s="13" t="s">
        <v>7792</v>
      </c>
      <c r="G1451" s="13">
        <v>98</v>
      </c>
      <c r="H1451" s="13" t="s">
        <v>7888</v>
      </c>
      <c r="I1451" s="13" t="s">
        <v>9485</v>
      </c>
      <c r="O1451" s="6">
        <v>58</v>
      </c>
      <c r="P1451" s="13" t="str">
        <f t="shared" si="22"/>
        <v>NEUQUEN</v>
      </c>
      <c r="Q1451" s="6">
        <v>1180</v>
      </c>
      <c r="R1451" s="13" t="s">
        <v>6629</v>
      </c>
      <c r="Y1451" t="str">
        <f>Tabla4[[#This Row],[Muni_Desc]]&amp;Tabla4[[#This Row],[Columna1]]</f>
        <v>Santo DomingoSANTIAGO DEL ESTERO</v>
      </c>
      <c r="Z1451">
        <v>3069</v>
      </c>
      <c r="AA1451" t="s">
        <v>7383</v>
      </c>
      <c r="AB1451">
        <v>14</v>
      </c>
      <c r="AC1451" t="s">
        <v>1232</v>
      </c>
      <c r="AD1451">
        <v>86</v>
      </c>
      <c r="AE1451" t="s">
        <v>1202</v>
      </c>
      <c r="AN1451">
        <v>6</v>
      </c>
      <c r="AO1451">
        <v>56</v>
      </c>
      <c r="AP1451">
        <v>730</v>
      </c>
      <c r="AQ1451" t="s">
        <v>1733</v>
      </c>
    </row>
    <row r="1452" spans="5:43" x14ac:dyDescent="0.25">
      <c r="E1452" s="6">
        <v>2</v>
      </c>
      <c r="F1452" s="13" t="s">
        <v>7792</v>
      </c>
      <c r="G1452" s="13">
        <v>100</v>
      </c>
      <c r="H1452" s="13" t="s">
        <v>7889</v>
      </c>
      <c r="I1452" s="13" t="s">
        <v>9485</v>
      </c>
      <c r="O1452" s="6">
        <v>58</v>
      </c>
      <c r="P1452" s="13" t="str">
        <f t="shared" si="22"/>
        <v>NEUQUEN</v>
      </c>
      <c r="Q1452" s="6">
        <v>1203</v>
      </c>
      <c r="R1452" s="13" t="s">
        <v>6652</v>
      </c>
      <c r="Y1452" t="str">
        <f>Tabla4[[#This Row],[Muni_Desc]]&amp;Tabla4[[#This Row],[Columna1]]</f>
        <v>SANTOS LUGARESSANTIAGO DEL ESTERO</v>
      </c>
      <c r="Z1452">
        <v>1849</v>
      </c>
      <c r="AA1452" t="s">
        <v>7298</v>
      </c>
      <c r="AB1452">
        <v>14</v>
      </c>
      <c r="AC1452" t="s">
        <v>1232</v>
      </c>
      <c r="AD1452">
        <v>86</v>
      </c>
      <c r="AE1452" t="s">
        <v>1202</v>
      </c>
      <c r="AN1452">
        <v>22</v>
      </c>
      <c r="AO1452">
        <v>77</v>
      </c>
      <c r="AP1452">
        <v>4090</v>
      </c>
      <c r="AQ1452" t="s">
        <v>3347</v>
      </c>
    </row>
    <row r="1453" spans="5:43" x14ac:dyDescent="0.25">
      <c r="E1453" s="6">
        <v>2</v>
      </c>
      <c r="F1453" s="13" t="s">
        <v>7792</v>
      </c>
      <c r="G1453" s="13">
        <v>101</v>
      </c>
      <c r="H1453" s="13" t="s">
        <v>7890</v>
      </c>
      <c r="I1453" s="13" t="s">
        <v>9485</v>
      </c>
      <c r="O1453" s="6">
        <v>58</v>
      </c>
      <c r="P1453" s="13" t="str">
        <f t="shared" si="22"/>
        <v>NEUQUEN</v>
      </c>
      <c r="Q1453" s="6">
        <v>1181</v>
      </c>
      <c r="R1453" s="13" t="s">
        <v>6630</v>
      </c>
      <c r="Y1453" t="str">
        <f>Tabla4[[#This Row],[Muni_Desc]]&amp;Tabla4[[#This Row],[Columna1]]</f>
        <v>Sauce SoloSANTIAGO DEL ESTERO</v>
      </c>
      <c r="Z1453">
        <v>3070</v>
      </c>
      <c r="AA1453" t="s">
        <v>7384</v>
      </c>
      <c r="AB1453">
        <v>14</v>
      </c>
      <c r="AC1453" t="s">
        <v>1232</v>
      </c>
      <c r="AD1453">
        <v>86</v>
      </c>
      <c r="AE1453" t="s">
        <v>1202</v>
      </c>
      <c r="AN1453">
        <v>14</v>
      </c>
      <c r="AO1453">
        <v>21</v>
      </c>
      <c r="AP1453">
        <v>2874</v>
      </c>
      <c r="AQ1453" t="s">
        <v>2785</v>
      </c>
    </row>
    <row r="1454" spans="5:43" x14ac:dyDescent="0.25">
      <c r="E1454" s="6">
        <v>2</v>
      </c>
      <c r="F1454" s="13" t="s">
        <v>7792</v>
      </c>
      <c r="G1454" s="13">
        <v>102</v>
      </c>
      <c r="H1454" s="13" t="s">
        <v>7891</v>
      </c>
      <c r="I1454" s="13" t="s">
        <v>9485</v>
      </c>
      <c r="O1454" s="6">
        <v>58</v>
      </c>
      <c r="P1454" s="13" t="str">
        <f t="shared" si="22"/>
        <v>NEUQUEN</v>
      </c>
      <c r="Q1454" s="6">
        <v>1183</v>
      </c>
      <c r="R1454" s="13" t="s">
        <v>6632</v>
      </c>
      <c r="Y1454" t="str">
        <f>Tabla4[[#This Row],[Muni_Desc]]&amp;Tabla4[[#This Row],[Columna1]]</f>
        <v>SELVASANTIAGO DEL ESTERO</v>
      </c>
      <c r="Z1454">
        <v>1850</v>
      </c>
      <c r="AA1454" t="s">
        <v>7299</v>
      </c>
      <c r="AB1454">
        <v>14</v>
      </c>
      <c r="AC1454" t="s">
        <v>1232</v>
      </c>
      <c r="AD1454">
        <v>86</v>
      </c>
      <c r="AE1454" t="s">
        <v>1202</v>
      </c>
      <c r="AN1454">
        <v>30</v>
      </c>
      <c r="AO1454">
        <v>21</v>
      </c>
      <c r="AP1454">
        <v>4547</v>
      </c>
      <c r="AQ1454" t="s">
        <v>3510</v>
      </c>
    </row>
    <row r="1455" spans="5:43" x14ac:dyDescent="0.25">
      <c r="E1455" s="6">
        <v>2</v>
      </c>
      <c r="F1455" s="13" t="s">
        <v>7792</v>
      </c>
      <c r="G1455" s="13">
        <v>103</v>
      </c>
      <c r="H1455" s="13" t="s">
        <v>7892</v>
      </c>
      <c r="I1455" s="13" t="s">
        <v>9485</v>
      </c>
      <c r="O1455" s="6">
        <v>58</v>
      </c>
      <c r="P1455" s="13" t="str">
        <f t="shared" si="22"/>
        <v>NEUQUEN</v>
      </c>
      <c r="Q1455" s="6">
        <v>1184</v>
      </c>
      <c r="R1455" s="13" t="s">
        <v>6633</v>
      </c>
      <c r="Y1455" t="str">
        <f>Tabla4[[#This Row],[Muni_Desc]]&amp;Tabla4[[#This Row],[Columna1]]</f>
        <v>SIMBOLARSANTIAGO DEL ESTERO</v>
      </c>
      <c r="Z1455">
        <v>2007</v>
      </c>
      <c r="AA1455" t="s">
        <v>5795</v>
      </c>
      <c r="AB1455">
        <v>14</v>
      </c>
      <c r="AC1455" t="s">
        <v>1232</v>
      </c>
      <c r="AD1455">
        <v>86</v>
      </c>
      <c r="AE1455" t="s">
        <v>1202</v>
      </c>
      <c r="AN1455">
        <v>6</v>
      </c>
      <c r="AO1455">
        <v>770</v>
      </c>
      <c r="AP1455">
        <v>1736</v>
      </c>
      <c r="AQ1455" t="s">
        <v>2451</v>
      </c>
    </row>
    <row r="1456" spans="5:43" x14ac:dyDescent="0.25">
      <c r="E1456" s="6">
        <v>2</v>
      </c>
      <c r="F1456" s="13" t="s">
        <v>7792</v>
      </c>
      <c r="G1456" s="13">
        <v>104</v>
      </c>
      <c r="H1456" s="13" t="s">
        <v>7893</v>
      </c>
      <c r="I1456" s="13" t="s">
        <v>9485</v>
      </c>
      <c r="O1456" s="6">
        <v>58</v>
      </c>
      <c r="P1456" s="13" t="str">
        <f t="shared" si="22"/>
        <v>NEUQUEN</v>
      </c>
      <c r="Q1456" s="6">
        <v>1185</v>
      </c>
      <c r="R1456" s="13" t="s">
        <v>6634</v>
      </c>
      <c r="Y1456" t="str">
        <f>Tabla4[[#This Row],[Muni_Desc]]&amp;Tabla4[[#This Row],[Columna1]]</f>
        <v>SOL DE JULIOSANTIAGO DEL ESTERO</v>
      </c>
      <c r="Z1456">
        <v>1851</v>
      </c>
      <c r="AA1456" t="s">
        <v>7300</v>
      </c>
      <c r="AB1456">
        <v>14</v>
      </c>
      <c r="AC1456" t="s">
        <v>1232</v>
      </c>
      <c r="AD1456">
        <v>86</v>
      </c>
      <c r="AE1456" t="s">
        <v>1202</v>
      </c>
      <c r="AN1456">
        <v>14</v>
      </c>
      <c r="AO1456">
        <v>98</v>
      </c>
      <c r="AP1456">
        <v>9930</v>
      </c>
      <c r="AQ1456" t="s">
        <v>3008</v>
      </c>
    </row>
    <row r="1457" spans="5:43" x14ac:dyDescent="0.25">
      <c r="E1457" s="6">
        <v>2</v>
      </c>
      <c r="F1457" s="13" t="s">
        <v>7792</v>
      </c>
      <c r="G1457" s="13">
        <v>105</v>
      </c>
      <c r="H1457" s="13" t="s">
        <v>7894</v>
      </c>
      <c r="I1457" s="13" t="s">
        <v>9485</v>
      </c>
      <c r="O1457" s="6">
        <v>58</v>
      </c>
      <c r="P1457" s="13" t="str">
        <f t="shared" si="22"/>
        <v>NEUQUEN</v>
      </c>
      <c r="Q1457" s="6">
        <v>1186</v>
      </c>
      <c r="R1457" s="13" t="s">
        <v>6635</v>
      </c>
      <c r="Y1457" t="str">
        <f>Tabla4[[#This Row],[Muni_Desc]]&amp;Tabla4[[#This Row],[Columna1]]</f>
        <v>Sol de MayoSANTIAGO DEL ESTERO</v>
      </c>
      <c r="Z1457">
        <v>3071</v>
      </c>
      <c r="AA1457" t="s">
        <v>7385</v>
      </c>
      <c r="AB1457">
        <v>14</v>
      </c>
      <c r="AC1457" t="s">
        <v>1232</v>
      </c>
      <c r="AD1457">
        <v>86</v>
      </c>
      <c r="AE1457" t="s">
        <v>1202</v>
      </c>
      <c r="AN1457">
        <v>46</v>
      </c>
      <c r="AO1457">
        <v>28</v>
      </c>
      <c r="AP1457">
        <v>9931</v>
      </c>
      <c r="AQ1457" t="s">
        <v>3874</v>
      </c>
    </row>
    <row r="1458" spans="5:43" x14ac:dyDescent="0.25">
      <c r="E1458" s="6">
        <v>2</v>
      </c>
      <c r="F1458" s="13" t="s">
        <v>7792</v>
      </c>
      <c r="G1458" s="13">
        <v>106</v>
      </c>
      <c r="H1458" s="13" t="s">
        <v>7895</v>
      </c>
      <c r="I1458" s="13" t="s">
        <v>9485</v>
      </c>
      <c r="O1458" s="6">
        <v>58</v>
      </c>
      <c r="P1458" s="13" t="str">
        <f t="shared" si="22"/>
        <v>NEUQUEN</v>
      </c>
      <c r="Q1458" s="6">
        <v>2133</v>
      </c>
      <c r="R1458" s="13" t="s">
        <v>6663</v>
      </c>
      <c r="Y1458" t="str">
        <f>Tabla4[[#This Row],[Muni_Desc]]&amp;Tabla4[[#This Row],[Columna1]]</f>
        <v>SoteloSANTIAGO DEL ESTERO</v>
      </c>
      <c r="Z1458">
        <v>3072</v>
      </c>
      <c r="AA1458" t="s">
        <v>7386</v>
      </c>
      <c r="AB1458">
        <v>14</v>
      </c>
      <c r="AC1458" t="s">
        <v>1232</v>
      </c>
      <c r="AD1458">
        <v>86</v>
      </c>
      <c r="AE1458" t="s">
        <v>1202</v>
      </c>
      <c r="AN1458">
        <v>78</v>
      </c>
      <c r="AO1458">
        <v>21</v>
      </c>
      <c r="AP1458">
        <v>9932</v>
      </c>
      <c r="AQ1458" t="s">
        <v>4647</v>
      </c>
    </row>
    <row r="1459" spans="5:43" x14ac:dyDescent="0.25">
      <c r="E1459" s="6">
        <v>2</v>
      </c>
      <c r="F1459" s="13" t="s">
        <v>7792</v>
      </c>
      <c r="G1459" s="13">
        <v>107</v>
      </c>
      <c r="H1459" s="13" t="s">
        <v>7896</v>
      </c>
      <c r="I1459" s="13" t="s">
        <v>9485</v>
      </c>
      <c r="O1459" s="6">
        <v>58</v>
      </c>
      <c r="P1459" s="13" t="str">
        <f t="shared" si="22"/>
        <v>NEUQUEN</v>
      </c>
      <c r="Q1459" s="6">
        <v>1187</v>
      </c>
      <c r="R1459" s="13" t="s">
        <v>6636</v>
      </c>
      <c r="Y1459" t="str">
        <f>Tabla4[[#This Row],[Muni_Desc]]&amp;Tabla4[[#This Row],[Columna1]]</f>
        <v>SumamaoSANTIAGO DEL ESTERO</v>
      </c>
      <c r="Z1459">
        <v>3073</v>
      </c>
      <c r="AA1459" t="s">
        <v>7387</v>
      </c>
      <c r="AB1459">
        <v>14</v>
      </c>
      <c r="AC1459" t="s">
        <v>1232</v>
      </c>
      <c r="AD1459">
        <v>86</v>
      </c>
      <c r="AE1459" t="s">
        <v>1202</v>
      </c>
      <c r="AN1459">
        <v>30</v>
      </c>
      <c r="AO1459">
        <v>98</v>
      </c>
      <c r="AP1459">
        <v>4690</v>
      </c>
      <c r="AQ1459" t="s">
        <v>3613</v>
      </c>
    </row>
    <row r="1460" spans="5:43" x14ac:dyDescent="0.25">
      <c r="E1460" s="6">
        <v>2</v>
      </c>
      <c r="F1460" s="13" t="s">
        <v>7792</v>
      </c>
      <c r="G1460" s="13">
        <v>108</v>
      </c>
      <c r="H1460" s="13" t="s">
        <v>7897</v>
      </c>
      <c r="I1460" s="13" t="s">
        <v>9485</v>
      </c>
      <c r="O1460" s="6">
        <v>58</v>
      </c>
      <c r="P1460" s="13" t="str">
        <f t="shared" si="22"/>
        <v>NEUQUEN</v>
      </c>
      <c r="Q1460" s="6">
        <v>1188</v>
      </c>
      <c r="R1460" s="13" t="s">
        <v>6637</v>
      </c>
      <c r="Y1460" t="str">
        <f>Tabla4[[#This Row],[Muni_Desc]]&amp;Tabla4[[#This Row],[Columna1]]</f>
        <v>SUMAMPASANTIAGO DEL ESTERO</v>
      </c>
      <c r="Z1460">
        <v>1852</v>
      </c>
      <c r="AA1460" t="s">
        <v>7301</v>
      </c>
      <c r="AB1460">
        <v>14</v>
      </c>
      <c r="AC1460" t="s">
        <v>1232</v>
      </c>
      <c r="AD1460">
        <v>86</v>
      </c>
      <c r="AE1460" t="s">
        <v>1202</v>
      </c>
      <c r="AN1460">
        <v>82</v>
      </c>
      <c r="AO1460">
        <v>133</v>
      </c>
      <c r="AP1460">
        <v>8814</v>
      </c>
      <c r="AQ1460" t="s">
        <v>5021</v>
      </c>
    </row>
    <row r="1461" spans="5:43" x14ac:dyDescent="0.25">
      <c r="E1461" s="6">
        <v>2</v>
      </c>
      <c r="F1461" s="13" t="s">
        <v>7792</v>
      </c>
      <c r="G1461" s="13">
        <v>109</v>
      </c>
      <c r="H1461" s="13" t="s">
        <v>7898</v>
      </c>
      <c r="I1461" s="13" t="s">
        <v>9485</v>
      </c>
      <c r="O1461" s="6">
        <v>58</v>
      </c>
      <c r="P1461" s="13" t="str">
        <f t="shared" si="22"/>
        <v>NEUQUEN</v>
      </c>
      <c r="Q1461" s="6">
        <v>1189</v>
      </c>
      <c r="R1461" s="13" t="s">
        <v>6638</v>
      </c>
      <c r="Y1461" t="str">
        <f>Tabla4[[#This Row],[Muni_Desc]]&amp;Tabla4[[#This Row],[Columna1]]</f>
        <v>SUNCHO CORRALSANTIAGO DEL ESTERO</v>
      </c>
      <c r="Z1461">
        <v>1853</v>
      </c>
      <c r="AA1461" t="s">
        <v>7302</v>
      </c>
      <c r="AB1461">
        <v>14</v>
      </c>
      <c r="AC1461" t="s">
        <v>1232</v>
      </c>
      <c r="AD1461">
        <v>86</v>
      </c>
      <c r="AE1461" t="s">
        <v>1202</v>
      </c>
      <c r="AN1461">
        <v>6</v>
      </c>
      <c r="AO1461">
        <v>14</v>
      </c>
      <c r="AP1461">
        <v>670</v>
      </c>
      <c r="AQ1461" t="s">
        <v>1696</v>
      </c>
    </row>
    <row r="1462" spans="5:43" x14ac:dyDescent="0.25">
      <c r="E1462" s="6">
        <v>2</v>
      </c>
      <c r="F1462" s="13" t="s">
        <v>7792</v>
      </c>
      <c r="G1462" s="13">
        <v>110</v>
      </c>
      <c r="H1462" s="13" t="s">
        <v>7899</v>
      </c>
      <c r="I1462" s="13" t="s">
        <v>9485</v>
      </c>
      <c r="O1462" s="6">
        <v>58</v>
      </c>
      <c r="P1462" s="13" t="str">
        <f t="shared" si="22"/>
        <v>NEUQUEN</v>
      </c>
      <c r="Q1462" s="6">
        <v>2132</v>
      </c>
      <c r="R1462" s="13" t="s">
        <v>6662</v>
      </c>
      <c r="Y1462" t="str">
        <f>Tabla4[[#This Row],[Muni_Desc]]&amp;Tabla4[[#This Row],[Columna1]]</f>
        <v>TABOADASANTIAGO DEL ESTERO</v>
      </c>
      <c r="Z1462">
        <v>1999</v>
      </c>
      <c r="AA1462" t="s">
        <v>7317</v>
      </c>
      <c r="AB1462">
        <v>14</v>
      </c>
      <c r="AC1462" t="s">
        <v>1232</v>
      </c>
      <c r="AD1462">
        <v>86</v>
      </c>
      <c r="AE1462" t="s">
        <v>1202</v>
      </c>
      <c r="AN1462">
        <v>82</v>
      </c>
      <c r="AO1462">
        <v>126</v>
      </c>
      <c r="AP1462">
        <v>8798</v>
      </c>
      <c r="AQ1462" t="s">
        <v>5006</v>
      </c>
    </row>
    <row r="1463" spans="5:43" x14ac:dyDescent="0.25">
      <c r="E1463" s="6">
        <v>2</v>
      </c>
      <c r="F1463" s="13" t="s">
        <v>7792</v>
      </c>
      <c r="G1463" s="13">
        <v>111</v>
      </c>
      <c r="H1463" s="13" t="s">
        <v>7900</v>
      </c>
      <c r="I1463" s="13" t="s">
        <v>9485</v>
      </c>
      <c r="O1463" s="6">
        <v>58</v>
      </c>
      <c r="P1463" s="13" t="str">
        <f t="shared" si="22"/>
        <v>NEUQUEN</v>
      </c>
      <c r="Q1463" s="6">
        <v>1190</v>
      </c>
      <c r="R1463" s="13" t="s">
        <v>6639</v>
      </c>
      <c r="Y1463" t="str">
        <f>Tabla4[[#This Row],[Muni_Desc]]&amp;Tabla4[[#This Row],[Columna1]]</f>
        <v>TAPSOSANTIAGO DEL ESTERO</v>
      </c>
      <c r="Z1463">
        <v>1854</v>
      </c>
      <c r="AA1463" t="s">
        <v>5444</v>
      </c>
      <c r="AB1463">
        <v>14</v>
      </c>
      <c r="AC1463" t="s">
        <v>1232</v>
      </c>
      <c r="AD1463">
        <v>86</v>
      </c>
      <c r="AE1463" t="s">
        <v>1202</v>
      </c>
      <c r="AN1463">
        <v>6</v>
      </c>
      <c r="AO1463">
        <v>616</v>
      </c>
      <c r="AP1463">
        <v>1538</v>
      </c>
      <c r="AQ1463" t="s">
        <v>2318</v>
      </c>
    </row>
    <row r="1464" spans="5:43" x14ac:dyDescent="0.25">
      <c r="E1464" s="6">
        <v>2</v>
      </c>
      <c r="F1464" s="13" t="s">
        <v>7792</v>
      </c>
      <c r="G1464" s="13">
        <v>112</v>
      </c>
      <c r="H1464" s="13" t="s">
        <v>7901</v>
      </c>
      <c r="I1464" s="13" t="s">
        <v>9485</v>
      </c>
      <c r="O1464" s="6">
        <v>58</v>
      </c>
      <c r="P1464" s="13" t="str">
        <f t="shared" si="22"/>
        <v>NEUQUEN</v>
      </c>
      <c r="Q1464" s="6">
        <v>1191</v>
      </c>
      <c r="R1464" s="13" t="s">
        <v>6640</v>
      </c>
      <c r="Y1464" t="str">
        <f>Tabla4[[#This Row],[Muni_Desc]]&amp;Tabla4[[#This Row],[Columna1]]</f>
        <v>TERMAS DE RIO HONDOSANTIAGO DEL ESTERO</v>
      </c>
      <c r="Z1464">
        <v>1855</v>
      </c>
      <c r="AA1464" t="s">
        <v>7303</v>
      </c>
      <c r="AB1464">
        <v>14</v>
      </c>
      <c r="AC1464" t="s">
        <v>1232</v>
      </c>
      <c r="AD1464">
        <v>86</v>
      </c>
      <c r="AE1464" t="s">
        <v>1202</v>
      </c>
      <c r="AN1464">
        <v>82</v>
      </c>
      <c r="AO1464">
        <v>112</v>
      </c>
      <c r="AP1464">
        <v>8755</v>
      </c>
      <c r="AQ1464" t="s">
        <v>4970</v>
      </c>
    </row>
    <row r="1465" spans="5:43" x14ac:dyDescent="0.25">
      <c r="E1465" s="6">
        <v>2</v>
      </c>
      <c r="F1465" s="13" t="s">
        <v>7792</v>
      </c>
      <c r="G1465" s="13">
        <v>113</v>
      </c>
      <c r="H1465" s="13" t="s">
        <v>7902</v>
      </c>
      <c r="I1465" s="13" t="s">
        <v>9485</v>
      </c>
      <c r="O1465" s="6">
        <v>58</v>
      </c>
      <c r="P1465" s="13" t="str">
        <f t="shared" si="22"/>
        <v>NEUQUEN</v>
      </c>
      <c r="Q1465" s="6">
        <v>1192</v>
      </c>
      <c r="R1465" s="13" t="s">
        <v>6641</v>
      </c>
      <c r="Y1465" t="str">
        <f>Tabla4[[#This Row],[Muni_Desc]]&amp;Tabla4[[#This Row],[Columna1]]</f>
        <v>TINTINASANTIAGO DEL ESTERO</v>
      </c>
      <c r="Z1465">
        <v>1856</v>
      </c>
      <c r="AA1465" t="s">
        <v>7304</v>
      </c>
      <c r="AB1465">
        <v>14</v>
      </c>
      <c r="AC1465" t="s">
        <v>1232</v>
      </c>
      <c r="AD1465">
        <v>86</v>
      </c>
      <c r="AE1465" t="s">
        <v>1202</v>
      </c>
      <c r="AN1465">
        <v>14</v>
      </c>
      <c r="AO1465">
        <v>98</v>
      </c>
      <c r="AP1465">
        <v>3126</v>
      </c>
      <c r="AQ1465" t="s">
        <v>3002</v>
      </c>
    </row>
    <row r="1466" spans="5:43" x14ac:dyDescent="0.25">
      <c r="E1466" s="6">
        <v>2</v>
      </c>
      <c r="F1466" s="13" t="s">
        <v>7792</v>
      </c>
      <c r="G1466" s="13">
        <v>114</v>
      </c>
      <c r="H1466" s="13" t="s">
        <v>7903</v>
      </c>
      <c r="I1466" s="13" t="s">
        <v>9485</v>
      </c>
      <c r="O1466" s="6">
        <v>58</v>
      </c>
      <c r="P1466" s="13" t="str">
        <f t="shared" si="22"/>
        <v>NEUQUEN</v>
      </c>
      <c r="Q1466" s="6">
        <v>1193</v>
      </c>
      <c r="R1466" s="13" t="s">
        <v>6642</v>
      </c>
      <c r="Y1466" t="str">
        <f>Tabla4[[#This Row],[Muni_Desc]]&amp;Tabla4[[#This Row],[Columna1]]</f>
        <v>Tío PozoSANTIAGO DEL ESTERO</v>
      </c>
      <c r="Z1466">
        <v>3074</v>
      </c>
      <c r="AA1466" t="s">
        <v>7388</v>
      </c>
      <c r="AB1466">
        <v>14</v>
      </c>
      <c r="AC1466" t="s">
        <v>1232</v>
      </c>
      <c r="AD1466">
        <v>86</v>
      </c>
      <c r="AE1466" t="s">
        <v>1202</v>
      </c>
      <c r="AN1466">
        <v>6</v>
      </c>
      <c r="AO1466">
        <v>273</v>
      </c>
      <c r="AP1466">
        <v>9933</v>
      </c>
      <c r="AQ1466" t="s">
        <v>1956</v>
      </c>
    </row>
    <row r="1467" spans="5:43" x14ac:dyDescent="0.25">
      <c r="E1467" s="6">
        <v>2</v>
      </c>
      <c r="F1467" s="13" t="s">
        <v>7792</v>
      </c>
      <c r="G1467" s="13">
        <v>115</v>
      </c>
      <c r="H1467" s="13" t="s">
        <v>7904</v>
      </c>
      <c r="I1467" s="13" t="s">
        <v>9485</v>
      </c>
      <c r="O1467" s="6">
        <v>58</v>
      </c>
      <c r="P1467" s="13" t="str">
        <f t="shared" si="22"/>
        <v>NEUQUEN</v>
      </c>
      <c r="Q1467" s="6">
        <v>1194</v>
      </c>
      <c r="R1467" s="13" t="s">
        <v>6643</v>
      </c>
      <c r="Y1467" t="str">
        <f>Tabla4[[#This Row],[Muni_Desc]]&amp;Tabla4[[#This Row],[Columna1]]</f>
        <v>TOMAS YOUNGSANTIAGO DEL ESTERO</v>
      </c>
      <c r="Z1467">
        <v>1857</v>
      </c>
      <c r="AA1467" t="s">
        <v>7305</v>
      </c>
      <c r="AB1467">
        <v>14</v>
      </c>
      <c r="AC1467" t="s">
        <v>1232</v>
      </c>
      <c r="AD1467">
        <v>86</v>
      </c>
      <c r="AE1467" t="s">
        <v>1202</v>
      </c>
      <c r="AN1467">
        <v>6</v>
      </c>
      <c r="AO1467">
        <v>357</v>
      </c>
      <c r="AP1467">
        <v>1123</v>
      </c>
      <c r="AQ1467" t="s">
        <v>1986</v>
      </c>
    </row>
    <row r="1468" spans="5:43" x14ac:dyDescent="0.25">
      <c r="E1468" s="6">
        <v>2</v>
      </c>
      <c r="F1468" s="13" t="s">
        <v>7792</v>
      </c>
      <c r="G1468" s="13">
        <v>116</v>
      </c>
      <c r="H1468" s="13" t="s">
        <v>7905</v>
      </c>
      <c r="I1468" s="13" t="s">
        <v>9485</v>
      </c>
      <c r="O1468" s="6">
        <v>58</v>
      </c>
      <c r="P1468" s="13" t="str">
        <f t="shared" si="22"/>
        <v>NEUQUEN</v>
      </c>
      <c r="Q1468" s="6">
        <v>1195</v>
      </c>
      <c r="R1468" s="13" t="s">
        <v>6644</v>
      </c>
      <c r="Y1468" t="str">
        <f>Tabla4[[#This Row],[Muni_Desc]]&amp;Tabla4[[#This Row],[Columna1]]</f>
        <v>Vaca HuañunaSANTIAGO DEL ESTERO</v>
      </c>
      <c r="Z1468">
        <v>3075</v>
      </c>
      <c r="AA1468" t="s">
        <v>7389</v>
      </c>
      <c r="AB1468">
        <v>14</v>
      </c>
      <c r="AC1468" t="s">
        <v>1232</v>
      </c>
      <c r="AD1468">
        <v>86</v>
      </c>
      <c r="AE1468" t="s">
        <v>1202</v>
      </c>
      <c r="AN1468">
        <v>6</v>
      </c>
      <c r="AO1468">
        <v>854</v>
      </c>
      <c r="AP1468">
        <v>9934</v>
      </c>
      <c r="AQ1468" t="s">
        <v>2543</v>
      </c>
    </row>
    <row r="1469" spans="5:43" x14ac:dyDescent="0.25">
      <c r="E1469" s="6">
        <v>2</v>
      </c>
      <c r="F1469" s="13" t="s">
        <v>7792</v>
      </c>
      <c r="G1469" s="13">
        <v>117</v>
      </c>
      <c r="H1469" s="13" t="s">
        <v>7906</v>
      </c>
      <c r="I1469" s="13" t="s">
        <v>9485</v>
      </c>
      <c r="O1469" s="6">
        <v>58</v>
      </c>
      <c r="P1469" s="13" t="str">
        <f t="shared" si="22"/>
        <v>NEUQUEN</v>
      </c>
      <c r="Q1469" s="6">
        <v>1196</v>
      </c>
      <c r="R1469" s="13" t="s">
        <v>6645</v>
      </c>
      <c r="Y1469" t="str">
        <f>Tabla4[[#This Row],[Muni_Desc]]&amp;Tabla4[[#This Row],[Columna1]]</f>
        <v>VILELASSANTIAGO DEL ESTERO</v>
      </c>
      <c r="Z1469">
        <v>2000</v>
      </c>
      <c r="AA1469" t="s">
        <v>7318</v>
      </c>
      <c r="AB1469">
        <v>14</v>
      </c>
      <c r="AC1469" t="s">
        <v>1232</v>
      </c>
      <c r="AD1469">
        <v>86</v>
      </c>
      <c r="AE1469" t="s">
        <v>1202</v>
      </c>
      <c r="AN1469">
        <v>6</v>
      </c>
      <c r="AO1469">
        <v>357</v>
      </c>
      <c r="AP1469">
        <v>9935</v>
      </c>
      <c r="AQ1469" t="s">
        <v>1987</v>
      </c>
    </row>
    <row r="1470" spans="5:43" x14ac:dyDescent="0.25">
      <c r="E1470" s="6">
        <v>2</v>
      </c>
      <c r="F1470" s="13" t="s">
        <v>7792</v>
      </c>
      <c r="G1470" s="13">
        <v>118</v>
      </c>
      <c r="H1470" s="13" t="s">
        <v>7907</v>
      </c>
      <c r="I1470" s="13" t="s">
        <v>9485</v>
      </c>
      <c r="O1470" s="6">
        <v>58</v>
      </c>
      <c r="P1470" s="13" t="str">
        <f t="shared" si="22"/>
        <v>NEUQUEN</v>
      </c>
      <c r="Q1470" s="6">
        <v>1197</v>
      </c>
      <c r="R1470" s="13" t="s">
        <v>6646</v>
      </c>
      <c r="Y1470" t="str">
        <f>Tabla4[[#This Row],[Muni_Desc]]&amp;Tabla4[[#This Row],[Columna1]]</f>
        <v>VILLA ATAMISQUISANTIAGO DEL ESTERO</v>
      </c>
      <c r="Z1470">
        <v>1858</v>
      </c>
      <c r="AA1470" t="s">
        <v>7306</v>
      </c>
      <c r="AB1470">
        <v>14</v>
      </c>
      <c r="AC1470" t="s">
        <v>1232</v>
      </c>
      <c r="AD1470">
        <v>86</v>
      </c>
      <c r="AE1470" t="s">
        <v>1202</v>
      </c>
      <c r="AN1470">
        <v>38</v>
      </c>
      <c r="AO1470">
        <v>28</v>
      </c>
      <c r="AP1470">
        <v>9936</v>
      </c>
      <c r="AQ1470" t="s">
        <v>3704</v>
      </c>
    </row>
    <row r="1471" spans="5:43" x14ac:dyDescent="0.25">
      <c r="E1471" s="6">
        <v>2</v>
      </c>
      <c r="F1471" s="13" t="s">
        <v>7792</v>
      </c>
      <c r="G1471" s="13">
        <v>119</v>
      </c>
      <c r="H1471" s="13" t="s">
        <v>7908</v>
      </c>
      <c r="I1471" s="13" t="s">
        <v>9485</v>
      </c>
      <c r="O1471" s="6">
        <v>58</v>
      </c>
      <c r="P1471" s="13" t="str">
        <f t="shared" si="22"/>
        <v>NEUQUEN</v>
      </c>
      <c r="Q1471" s="6">
        <v>1198</v>
      </c>
      <c r="R1471" s="13" t="s">
        <v>6647</v>
      </c>
      <c r="Y1471" t="str">
        <f>Tabla4[[#This Row],[Muni_Desc]]&amp;Tabla4[[#This Row],[Columna1]]</f>
        <v>Villa BranaSANTIAGO DEL ESTERO</v>
      </c>
      <c r="Z1471">
        <v>3076</v>
      </c>
      <c r="AA1471" t="s">
        <v>7390</v>
      </c>
      <c r="AB1471">
        <v>14</v>
      </c>
      <c r="AC1471" t="s">
        <v>1232</v>
      </c>
      <c r="AD1471">
        <v>86</v>
      </c>
      <c r="AE1471" t="s">
        <v>1202</v>
      </c>
      <c r="AN1471">
        <v>6</v>
      </c>
      <c r="AO1471">
        <v>504</v>
      </c>
      <c r="AP1471">
        <v>1376</v>
      </c>
      <c r="AQ1471" t="s">
        <v>2206</v>
      </c>
    </row>
    <row r="1472" spans="5:43" x14ac:dyDescent="0.25">
      <c r="E1472" s="6">
        <v>2</v>
      </c>
      <c r="F1472" s="13" t="s">
        <v>7792</v>
      </c>
      <c r="G1472" s="13">
        <v>120</v>
      </c>
      <c r="H1472" s="13" t="s">
        <v>7745</v>
      </c>
      <c r="I1472" s="13" t="s">
        <v>9485</v>
      </c>
      <c r="O1472" s="6">
        <v>58</v>
      </c>
      <c r="P1472" s="13" t="str">
        <f t="shared" si="22"/>
        <v>NEUQUEN</v>
      </c>
      <c r="Q1472" s="6">
        <v>1199</v>
      </c>
      <c r="R1472" s="13" t="s">
        <v>6648</v>
      </c>
      <c r="Y1472" t="str">
        <f>Tabla4[[#This Row],[Muni_Desc]]&amp;Tabla4[[#This Row],[Columna1]]</f>
        <v>VILLA GENERAL MITRESANTIAGO DEL ESTERO</v>
      </c>
      <c r="Z1472">
        <v>1859</v>
      </c>
      <c r="AA1472" t="s">
        <v>7307</v>
      </c>
      <c r="AB1472">
        <v>14</v>
      </c>
      <c r="AC1472" t="s">
        <v>1232</v>
      </c>
      <c r="AD1472">
        <v>86</v>
      </c>
      <c r="AE1472" t="s">
        <v>1202</v>
      </c>
      <c r="AN1472">
        <v>6</v>
      </c>
      <c r="AO1472">
        <v>270</v>
      </c>
      <c r="AP1472">
        <v>1005</v>
      </c>
      <c r="AQ1472" t="s">
        <v>1942</v>
      </c>
    </row>
    <row r="1473" spans="5:43" x14ac:dyDescent="0.25">
      <c r="E1473" s="6">
        <v>2</v>
      </c>
      <c r="F1473" s="13" t="s">
        <v>7792</v>
      </c>
      <c r="G1473" s="13">
        <v>121</v>
      </c>
      <c r="H1473" s="13" t="s">
        <v>7909</v>
      </c>
      <c r="I1473" s="13" t="s">
        <v>9485</v>
      </c>
      <c r="O1473" s="6">
        <v>58</v>
      </c>
      <c r="P1473" s="13" t="str">
        <f t="shared" si="22"/>
        <v>NEUQUEN</v>
      </c>
      <c r="Q1473" s="6">
        <v>1992</v>
      </c>
      <c r="R1473" s="13" t="s">
        <v>6657</v>
      </c>
      <c r="Y1473" t="str">
        <f>Tabla4[[#This Row],[Muni_Desc]]&amp;Tabla4[[#This Row],[Columna1]]</f>
        <v>Villa HipólitaSANTIAGO DEL ESTERO</v>
      </c>
      <c r="Z1473">
        <v>3077</v>
      </c>
      <c r="AA1473" t="s">
        <v>7391</v>
      </c>
      <c r="AB1473">
        <v>14</v>
      </c>
      <c r="AC1473" t="s">
        <v>1232</v>
      </c>
      <c r="AD1473">
        <v>86</v>
      </c>
      <c r="AE1473" t="s">
        <v>1202</v>
      </c>
      <c r="AN1473">
        <v>50</v>
      </c>
      <c r="AO1473">
        <v>112</v>
      </c>
      <c r="AP1473">
        <v>5999</v>
      </c>
      <c r="AQ1473" t="s">
        <v>4093</v>
      </c>
    </row>
    <row r="1474" spans="5:43" x14ac:dyDescent="0.25">
      <c r="E1474" s="6">
        <v>2</v>
      </c>
      <c r="F1474" s="13" t="s">
        <v>7792</v>
      </c>
      <c r="G1474" s="13">
        <v>122</v>
      </c>
      <c r="H1474" s="13" t="s">
        <v>7910</v>
      </c>
      <c r="I1474" s="13" t="s">
        <v>9485</v>
      </c>
      <c r="O1474" s="6">
        <v>58</v>
      </c>
      <c r="P1474" s="13" t="str">
        <f t="shared" si="22"/>
        <v>NEUQUEN</v>
      </c>
      <c r="Q1474" s="6">
        <v>1200</v>
      </c>
      <c r="R1474" s="13" t="s">
        <v>6649</v>
      </c>
      <c r="Y1474" t="str">
        <f>Tabla4[[#This Row],[Muni_Desc]]&amp;Tabla4[[#This Row],[Columna1]]</f>
        <v>VILLA LA PUNTASANTIAGO DEL ESTERO</v>
      </c>
      <c r="Z1474">
        <v>1860</v>
      </c>
      <c r="AA1474" t="s">
        <v>7308</v>
      </c>
      <c r="AB1474">
        <v>14</v>
      </c>
      <c r="AC1474" t="s">
        <v>1232</v>
      </c>
      <c r="AD1474">
        <v>86</v>
      </c>
      <c r="AE1474" t="s">
        <v>1202</v>
      </c>
      <c r="AN1474">
        <v>14</v>
      </c>
      <c r="AO1474">
        <v>35</v>
      </c>
      <c r="AP1474">
        <v>2930</v>
      </c>
      <c r="AQ1474" t="s">
        <v>2843</v>
      </c>
    </row>
    <row r="1475" spans="5:43" x14ac:dyDescent="0.25">
      <c r="E1475" s="6">
        <v>2</v>
      </c>
      <c r="F1475" s="13" t="s">
        <v>7792</v>
      </c>
      <c r="G1475" s="13">
        <v>123</v>
      </c>
      <c r="H1475" s="13" t="s">
        <v>7911</v>
      </c>
      <c r="I1475" s="13" t="s">
        <v>9485</v>
      </c>
      <c r="O1475" s="6">
        <v>58</v>
      </c>
      <c r="P1475" s="13" t="str">
        <f t="shared" si="22"/>
        <v>NEUQUEN</v>
      </c>
      <c r="Q1475" s="6">
        <v>1201</v>
      </c>
      <c r="R1475" s="13" t="s">
        <v>6650</v>
      </c>
      <c r="Y1475" t="str">
        <f>Tabla4[[#This Row],[Muni_Desc]]&amp;Tabla4[[#This Row],[Columna1]]</f>
        <v>VILLA MAILINSANTIAGO DEL ESTERO</v>
      </c>
      <c r="Z1475">
        <v>1861</v>
      </c>
      <c r="AA1475" t="s">
        <v>7309</v>
      </c>
      <c r="AB1475">
        <v>14</v>
      </c>
      <c r="AC1475" t="s">
        <v>1232</v>
      </c>
      <c r="AD1475">
        <v>86</v>
      </c>
      <c r="AE1475" t="s">
        <v>1202</v>
      </c>
      <c r="AN1475">
        <v>6</v>
      </c>
      <c r="AO1475">
        <v>91</v>
      </c>
      <c r="AP1475">
        <v>778</v>
      </c>
      <c r="AQ1475" t="s">
        <v>1761</v>
      </c>
    </row>
    <row r="1476" spans="5:43" x14ac:dyDescent="0.25">
      <c r="E1476" s="6">
        <v>2</v>
      </c>
      <c r="F1476" s="13" t="s">
        <v>7792</v>
      </c>
      <c r="G1476" s="13">
        <v>124</v>
      </c>
      <c r="H1476" s="13" t="s">
        <v>7912</v>
      </c>
      <c r="I1476" s="13" t="s">
        <v>9485</v>
      </c>
      <c r="O1476" s="6">
        <v>58</v>
      </c>
      <c r="P1476" s="13" t="str">
        <f t="shared" si="22"/>
        <v>NEUQUEN</v>
      </c>
      <c r="Q1476" s="6">
        <v>1202</v>
      </c>
      <c r="R1476" s="13" t="s">
        <v>6651</v>
      </c>
      <c r="Y1476" t="str">
        <f>Tabla4[[#This Row],[Muni_Desc]]&amp;Tabla4[[#This Row],[Columna1]]</f>
        <v>Villa MercedesSANTIAGO DEL ESTERO</v>
      </c>
      <c r="Z1476">
        <v>3078</v>
      </c>
      <c r="AA1476" t="s">
        <v>7392</v>
      </c>
      <c r="AB1476">
        <v>14</v>
      </c>
      <c r="AC1476" t="s">
        <v>1232</v>
      </c>
      <c r="AD1476">
        <v>86</v>
      </c>
      <c r="AE1476" t="s">
        <v>1202</v>
      </c>
      <c r="AN1476">
        <v>18</v>
      </c>
      <c r="AO1476">
        <v>105</v>
      </c>
      <c r="AP1476">
        <v>3799</v>
      </c>
      <c r="AQ1476" t="s">
        <v>3273</v>
      </c>
    </row>
    <row r="1477" spans="5:43" x14ac:dyDescent="0.25">
      <c r="E1477" s="6">
        <v>2</v>
      </c>
      <c r="F1477" s="13" t="s">
        <v>7792</v>
      </c>
      <c r="G1477" s="13">
        <v>125</v>
      </c>
      <c r="H1477" s="13" t="s">
        <v>7913</v>
      </c>
      <c r="I1477" s="13" t="s">
        <v>9485</v>
      </c>
      <c r="O1477" s="6">
        <v>58</v>
      </c>
      <c r="P1477" s="13" t="str">
        <f t="shared" ref="P1477:P1540" si="23">VLOOKUP(O1477,$J$4:$L$29,3,FALSE)</f>
        <v>NEUQUEN</v>
      </c>
      <c r="Q1477" s="6">
        <v>2365</v>
      </c>
      <c r="R1477" s="13" t="s">
        <v>6668</v>
      </c>
      <c r="Y1477" t="str">
        <f>Tabla4[[#This Row],[Muni_Desc]]&amp;Tabla4[[#This Row],[Columna1]]</f>
        <v>Villa NuevaSANTIAGO DEL ESTERO</v>
      </c>
      <c r="Z1477">
        <v>3079</v>
      </c>
      <c r="AA1477" t="s">
        <v>7393</v>
      </c>
      <c r="AB1477">
        <v>14</v>
      </c>
      <c r="AC1477" t="s">
        <v>1232</v>
      </c>
      <c r="AD1477">
        <v>86</v>
      </c>
      <c r="AE1477" t="s">
        <v>1202</v>
      </c>
      <c r="AN1477">
        <v>6</v>
      </c>
      <c r="AO1477">
        <v>476</v>
      </c>
      <c r="AP1477">
        <v>9937</v>
      </c>
      <c r="AQ1477" t="s">
        <v>2178</v>
      </c>
    </row>
    <row r="1478" spans="5:43" x14ac:dyDescent="0.25">
      <c r="E1478" s="6">
        <v>2</v>
      </c>
      <c r="F1478" s="13" t="s">
        <v>7792</v>
      </c>
      <c r="G1478" s="13">
        <v>126</v>
      </c>
      <c r="H1478" s="13" t="s">
        <v>7750</v>
      </c>
      <c r="I1478" s="13" t="s">
        <v>9485</v>
      </c>
      <c r="O1478" s="6">
        <v>58</v>
      </c>
      <c r="P1478" s="13" t="str">
        <f t="shared" si="23"/>
        <v>NEUQUEN</v>
      </c>
      <c r="Q1478" s="6">
        <v>1204</v>
      </c>
      <c r="R1478" s="13" t="s">
        <v>6653</v>
      </c>
      <c r="Y1478" t="str">
        <f>Tabla4[[#This Row],[Muni_Desc]]&amp;Tabla4[[#This Row],[Columna1]]</f>
        <v>VILLA OJO DE AGUASANTIAGO DEL ESTERO</v>
      </c>
      <c r="Z1478">
        <v>1862</v>
      </c>
      <c r="AA1478" t="s">
        <v>7310</v>
      </c>
      <c r="AB1478">
        <v>14</v>
      </c>
      <c r="AC1478" t="s">
        <v>1232</v>
      </c>
      <c r="AD1478">
        <v>86</v>
      </c>
      <c r="AE1478" t="s">
        <v>1202</v>
      </c>
      <c r="AN1478">
        <v>82</v>
      </c>
      <c r="AO1478">
        <v>49</v>
      </c>
      <c r="AP1478">
        <v>8559</v>
      </c>
      <c r="AQ1478" t="s">
        <v>4784</v>
      </c>
    </row>
    <row r="1479" spans="5:43" x14ac:dyDescent="0.25">
      <c r="E1479" s="6">
        <v>2</v>
      </c>
      <c r="F1479" s="13" t="s">
        <v>7792</v>
      </c>
      <c r="G1479" s="13">
        <v>127</v>
      </c>
      <c r="H1479" s="13" t="s">
        <v>7914</v>
      </c>
      <c r="I1479" s="13" t="s">
        <v>9485</v>
      </c>
      <c r="O1479" s="6">
        <v>58</v>
      </c>
      <c r="P1479" s="13" t="str">
        <f t="shared" si="23"/>
        <v>NEUQUEN</v>
      </c>
      <c r="Q1479" s="6">
        <v>1205</v>
      </c>
      <c r="R1479" s="13" t="s">
        <v>6654</v>
      </c>
      <c r="Y1479" t="str">
        <f>Tabla4[[#This Row],[Muni_Desc]]&amp;Tabla4[[#This Row],[Columna1]]</f>
        <v>VILLA RIO HONDOSANTIAGO DEL ESTERO</v>
      </c>
      <c r="Z1479">
        <v>1863</v>
      </c>
      <c r="AA1479" t="s">
        <v>7311</v>
      </c>
      <c r="AB1479">
        <v>14</v>
      </c>
      <c r="AC1479" t="s">
        <v>1232</v>
      </c>
      <c r="AD1479">
        <v>86</v>
      </c>
      <c r="AE1479" t="s">
        <v>1202</v>
      </c>
      <c r="AN1479">
        <v>6</v>
      </c>
      <c r="AO1479">
        <v>203</v>
      </c>
      <c r="AP1479">
        <v>905</v>
      </c>
      <c r="AQ1479" t="s">
        <v>1868</v>
      </c>
    </row>
    <row r="1480" spans="5:43" x14ac:dyDescent="0.25">
      <c r="E1480" s="6">
        <v>2</v>
      </c>
      <c r="F1480" s="13" t="s">
        <v>7792</v>
      </c>
      <c r="G1480" s="13">
        <v>128</v>
      </c>
      <c r="H1480" s="13" t="s">
        <v>7915</v>
      </c>
      <c r="I1480" s="13" t="s">
        <v>9485</v>
      </c>
      <c r="O1480" s="6">
        <v>58</v>
      </c>
      <c r="P1480" s="13" t="str">
        <f t="shared" si="23"/>
        <v>NEUQUEN</v>
      </c>
      <c r="Q1480" s="6">
        <v>1206</v>
      </c>
      <c r="R1480" s="13" t="s">
        <v>6655</v>
      </c>
      <c r="Y1480" t="str">
        <f>Tabla4[[#This Row],[Muni_Desc]]&amp;Tabla4[[#This Row],[Columna1]]</f>
        <v>VILLA SALAVINASANTIAGO DEL ESTERO</v>
      </c>
      <c r="Z1480">
        <v>1864</v>
      </c>
      <c r="AA1480" t="s">
        <v>7312</v>
      </c>
      <c r="AB1480">
        <v>14</v>
      </c>
      <c r="AC1480" t="s">
        <v>1232</v>
      </c>
      <c r="AD1480">
        <v>86</v>
      </c>
      <c r="AE1480" t="s">
        <v>1202</v>
      </c>
      <c r="AN1480">
        <v>14</v>
      </c>
      <c r="AO1480">
        <v>105</v>
      </c>
      <c r="AP1480">
        <v>3153</v>
      </c>
      <c r="AQ1480" t="s">
        <v>3026</v>
      </c>
    </row>
    <row r="1481" spans="5:43" x14ac:dyDescent="0.25">
      <c r="E1481" s="6">
        <v>2</v>
      </c>
      <c r="F1481" s="13" t="s">
        <v>7792</v>
      </c>
      <c r="G1481" s="13">
        <v>129</v>
      </c>
      <c r="H1481" s="13" t="s">
        <v>7916</v>
      </c>
      <c r="I1481" s="13" t="s">
        <v>9485</v>
      </c>
      <c r="O1481" s="6">
        <v>62</v>
      </c>
      <c r="P1481" s="13" t="str">
        <f t="shared" si="23"/>
        <v>RIO.NEGRO</v>
      </c>
      <c r="Q1481" s="6">
        <v>2017</v>
      </c>
      <c r="R1481" s="13" t="s">
        <v>6706</v>
      </c>
      <c r="Y1481" t="str">
        <f>Tabla4[[#This Row],[Muni_Desc]]&amp;Tabla4[[#This Row],[Columna1]]</f>
        <v>VILLA SAN MARTINSANTIAGO DEL ESTERO</v>
      </c>
      <c r="Z1481">
        <v>1865</v>
      </c>
      <c r="AA1481" t="s">
        <v>7313</v>
      </c>
      <c r="AB1481">
        <v>14</v>
      </c>
      <c r="AC1481" t="s">
        <v>1232</v>
      </c>
      <c r="AD1481">
        <v>86</v>
      </c>
      <c r="AE1481" t="s">
        <v>1202</v>
      </c>
      <c r="AN1481">
        <v>14</v>
      </c>
      <c r="AO1481">
        <v>21</v>
      </c>
      <c r="AP1481">
        <v>2882</v>
      </c>
      <c r="AQ1481" t="s">
        <v>2790</v>
      </c>
    </row>
    <row r="1482" spans="5:43" x14ac:dyDescent="0.25">
      <c r="E1482" s="6">
        <v>2</v>
      </c>
      <c r="F1482" s="13" t="s">
        <v>7792</v>
      </c>
      <c r="G1482" s="13">
        <v>130</v>
      </c>
      <c r="H1482" s="13" t="s">
        <v>7917</v>
      </c>
      <c r="I1482" s="13" t="s">
        <v>9485</v>
      </c>
      <c r="O1482" s="6">
        <v>62</v>
      </c>
      <c r="P1482" s="13" t="str">
        <f t="shared" si="23"/>
        <v>RIO.NEGRO</v>
      </c>
      <c r="Q1482" s="6">
        <v>2019</v>
      </c>
      <c r="R1482" s="13" t="s">
        <v>6707</v>
      </c>
      <c r="Y1482" t="str">
        <f>Tabla4[[#This Row],[Muni_Desc]]&amp;Tabla4[[#This Row],[Columna1]]</f>
        <v>VILLA SILIPICASANTIAGO DEL ESTERO</v>
      </c>
      <c r="Z1482">
        <v>1866</v>
      </c>
      <c r="AA1482" t="s">
        <v>7314</v>
      </c>
      <c r="AB1482">
        <v>14</v>
      </c>
      <c r="AC1482" t="s">
        <v>1232</v>
      </c>
      <c r="AD1482">
        <v>86</v>
      </c>
      <c r="AE1482" t="s">
        <v>1202</v>
      </c>
      <c r="AN1482">
        <v>14</v>
      </c>
      <c r="AO1482">
        <v>49</v>
      </c>
      <c r="AP1482">
        <v>2971</v>
      </c>
      <c r="AQ1482" t="s">
        <v>2870</v>
      </c>
    </row>
    <row r="1483" spans="5:43" x14ac:dyDescent="0.25">
      <c r="E1483" s="6">
        <v>2</v>
      </c>
      <c r="F1483" s="13" t="s">
        <v>7792</v>
      </c>
      <c r="G1483" s="13">
        <v>131</v>
      </c>
      <c r="H1483" s="13" t="s">
        <v>7918</v>
      </c>
      <c r="I1483" s="13" t="s">
        <v>9485</v>
      </c>
      <c r="O1483" s="6">
        <v>62</v>
      </c>
      <c r="P1483" s="13" t="str">
        <f t="shared" si="23"/>
        <v>RIO.NEGRO</v>
      </c>
      <c r="Q1483" s="6">
        <v>2020</v>
      </c>
      <c r="R1483" s="13" t="s">
        <v>6708</v>
      </c>
      <c r="Y1483" t="str">
        <f>Tabla4[[#This Row],[Muni_Desc]]&amp;Tabla4[[#This Row],[Columna1]]</f>
        <v>VILLA UNIONSANTIAGO DEL ESTERO</v>
      </c>
      <c r="Z1483">
        <v>1867</v>
      </c>
      <c r="AA1483" t="s">
        <v>6538</v>
      </c>
      <c r="AB1483">
        <v>14</v>
      </c>
      <c r="AC1483" t="s">
        <v>1232</v>
      </c>
      <c r="AD1483">
        <v>86</v>
      </c>
      <c r="AE1483" t="s">
        <v>1202</v>
      </c>
      <c r="AN1483">
        <v>14</v>
      </c>
      <c r="AO1483">
        <v>49</v>
      </c>
      <c r="AP1483">
        <v>2967</v>
      </c>
      <c r="AQ1483" t="s">
        <v>2866</v>
      </c>
    </row>
    <row r="1484" spans="5:43" x14ac:dyDescent="0.25">
      <c r="E1484" s="6">
        <v>2</v>
      </c>
      <c r="F1484" s="13" t="s">
        <v>7792</v>
      </c>
      <c r="G1484" s="13">
        <v>132</v>
      </c>
      <c r="H1484" s="13" t="s">
        <v>7919</v>
      </c>
      <c r="I1484" s="13" t="s">
        <v>9485</v>
      </c>
      <c r="O1484" s="6">
        <v>62</v>
      </c>
      <c r="P1484" s="13" t="str">
        <f t="shared" si="23"/>
        <v>RIO.NEGRO</v>
      </c>
      <c r="Q1484" s="6">
        <v>1207</v>
      </c>
      <c r="R1484" s="13" t="s">
        <v>6669</v>
      </c>
      <c r="Y1484" t="str">
        <f>Tabla4[[#This Row],[Muni_Desc]]&amp;Tabla4[[#This Row],[Columna1]]</f>
        <v>VILLA ZANJONSANTIAGO DEL ESTERO</v>
      </c>
      <c r="Z1484">
        <v>2394</v>
      </c>
      <c r="AA1484" t="s">
        <v>7326</v>
      </c>
      <c r="AB1484">
        <v>14</v>
      </c>
      <c r="AC1484" t="s">
        <v>1232</v>
      </c>
      <c r="AD1484">
        <v>86</v>
      </c>
      <c r="AE1484" t="s">
        <v>1202</v>
      </c>
      <c r="AN1484">
        <v>6</v>
      </c>
      <c r="AO1484">
        <v>588</v>
      </c>
      <c r="AP1484">
        <v>1482</v>
      </c>
      <c r="AQ1484" t="s">
        <v>2271</v>
      </c>
    </row>
    <row r="1485" spans="5:43" x14ac:dyDescent="0.25">
      <c r="E1485" s="6">
        <v>2</v>
      </c>
      <c r="F1485" s="13" t="s">
        <v>7792</v>
      </c>
      <c r="G1485" s="13">
        <v>133</v>
      </c>
      <c r="H1485" s="13" t="s">
        <v>7920</v>
      </c>
      <c r="I1485" s="13" t="s">
        <v>9485</v>
      </c>
      <c r="O1485" s="6">
        <v>62</v>
      </c>
      <c r="P1485" s="13" t="str">
        <f t="shared" si="23"/>
        <v>RIO.NEGRO</v>
      </c>
      <c r="Q1485" s="6">
        <v>2048</v>
      </c>
      <c r="R1485" s="13" t="s">
        <v>6709</v>
      </c>
      <c r="Y1485" t="str">
        <f>Tabla4[[#This Row],[Muni_Desc]]&amp;Tabla4[[#This Row],[Columna1]]</f>
        <v>VILMERSANTIAGO DEL ESTERO</v>
      </c>
      <c r="Z1485">
        <v>1868</v>
      </c>
      <c r="AA1485" t="s">
        <v>7315</v>
      </c>
      <c r="AB1485">
        <v>14</v>
      </c>
      <c r="AC1485" t="s">
        <v>1232</v>
      </c>
      <c r="AD1485">
        <v>86</v>
      </c>
      <c r="AE1485" t="s">
        <v>1202</v>
      </c>
      <c r="AN1485">
        <v>6</v>
      </c>
      <c r="AO1485">
        <v>595</v>
      </c>
      <c r="AP1485">
        <v>1493</v>
      </c>
      <c r="AQ1485" t="s">
        <v>2278</v>
      </c>
    </row>
    <row r="1486" spans="5:43" x14ac:dyDescent="0.25">
      <c r="E1486" s="6">
        <v>2</v>
      </c>
      <c r="F1486" s="13" t="s">
        <v>7792</v>
      </c>
      <c r="G1486" s="13">
        <v>134</v>
      </c>
      <c r="H1486" s="13" t="s">
        <v>7921</v>
      </c>
      <c r="I1486" s="13" t="s">
        <v>9485</v>
      </c>
      <c r="O1486" s="6">
        <v>62</v>
      </c>
      <c r="P1486" s="13" t="str">
        <f t="shared" si="23"/>
        <v>RIO.NEGRO</v>
      </c>
      <c r="Q1486" s="6">
        <v>2049</v>
      </c>
      <c r="R1486" s="13" t="s">
        <v>6710</v>
      </c>
      <c r="Y1486" t="str">
        <f>Tabla4[[#This Row],[Muni_Desc]]&amp;Tabla4[[#This Row],[Columna1]]</f>
        <v>VINARASANTIAGO DEL ESTERO</v>
      </c>
      <c r="Z1486">
        <v>2998</v>
      </c>
      <c r="AA1486" t="s">
        <v>7348</v>
      </c>
      <c r="AB1486">
        <v>14</v>
      </c>
      <c r="AC1486" t="s">
        <v>1232</v>
      </c>
      <c r="AD1486">
        <v>86</v>
      </c>
      <c r="AE1486" t="s">
        <v>1202</v>
      </c>
      <c r="AN1486">
        <v>6</v>
      </c>
      <c r="AO1486">
        <v>105</v>
      </c>
      <c r="AP1486">
        <v>803</v>
      </c>
      <c r="AQ1486" t="s">
        <v>1782</v>
      </c>
    </row>
    <row r="1487" spans="5:43" x14ac:dyDescent="0.25">
      <c r="E1487" s="6">
        <v>2</v>
      </c>
      <c r="F1487" s="13" t="s">
        <v>7792</v>
      </c>
      <c r="G1487" s="13">
        <v>135</v>
      </c>
      <c r="H1487" s="13" t="s">
        <v>7922</v>
      </c>
      <c r="I1487" s="13" t="s">
        <v>9485</v>
      </c>
      <c r="O1487" s="6">
        <v>62</v>
      </c>
      <c r="P1487" s="13" t="str">
        <f t="shared" si="23"/>
        <v>RIO.NEGRO</v>
      </c>
      <c r="Q1487" s="6">
        <v>1208</v>
      </c>
      <c r="R1487" s="13" t="s">
        <v>6556</v>
      </c>
      <c r="Y1487" t="str">
        <f>Tabla4[[#This Row],[Muni_Desc]]&amp;Tabla4[[#This Row],[Columna1]]</f>
        <v>WEISBURDSANTIAGO DEL ESTERO</v>
      </c>
      <c r="Z1487">
        <v>2001</v>
      </c>
      <c r="AA1487" t="s">
        <v>7319</v>
      </c>
      <c r="AB1487">
        <v>14</v>
      </c>
      <c r="AC1487" t="s">
        <v>1232</v>
      </c>
      <c r="AD1487">
        <v>86</v>
      </c>
      <c r="AE1487" t="s">
        <v>1202</v>
      </c>
      <c r="AN1487">
        <v>86</v>
      </c>
      <c r="AO1487">
        <v>56</v>
      </c>
      <c r="AP1487">
        <v>9200</v>
      </c>
      <c r="AQ1487" t="s">
        <v>5072</v>
      </c>
    </row>
    <row r="1488" spans="5:43" x14ac:dyDescent="0.25">
      <c r="E1488" s="6">
        <v>2</v>
      </c>
      <c r="F1488" s="13" t="s">
        <v>7792</v>
      </c>
      <c r="G1488" s="13">
        <v>136</v>
      </c>
      <c r="H1488" s="13" t="s">
        <v>7923</v>
      </c>
      <c r="I1488" s="13" t="s">
        <v>9485</v>
      </c>
      <c r="O1488" s="6">
        <v>62</v>
      </c>
      <c r="P1488" s="13" t="str">
        <f t="shared" si="23"/>
        <v>RIO.NEGRO</v>
      </c>
      <c r="Q1488" s="6">
        <v>1209</v>
      </c>
      <c r="R1488" s="13" t="s">
        <v>6670</v>
      </c>
      <c r="Y1488" t="str">
        <f>Tabla4[[#This Row],[Muni_Desc]]&amp;Tabla4[[#This Row],[Columna1]]</f>
        <v>YuchánSANTIAGO DEL ESTERO</v>
      </c>
      <c r="Z1488">
        <v>3080</v>
      </c>
      <c r="AA1488" t="s">
        <v>7394</v>
      </c>
      <c r="AB1488">
        <v>14</v>
      </c>
      <c r="AC1488" t="s">
        <v>1232</v>
      </c>
      <c r="AD1488">
        <v>86</v>
      </c>
      <c r="AE1488" t="s">
        <v>1202</v>
      </c>
      <c r="AN1488">
        <v>30</v>
      </c>
      <c r="AO1488">
        <v>84</v>
      </c>
      <c r="AP1488">
        <v>4646</v>
      </c>
      <c r="AQ1488" t="s">
        <v>3573</v>
      </c>
    </row>
    <row r="1489" spans="5:43" x14ac:dyDescent="0.25">
      <c r="E1489" s="6">
        <v>2</v>
      </c>
      <c r="F1489" s="13" t="s">
        <v>7792</v>
      </c>
      <c r="G1489" s="13">
        <v>137</v>
      </c>
      <c r="H1489" s="13" t="s">
        <v>7924</v>
      </c>
      <c r="I1489" s="13" t="s">
        <v>9485</v>
      </c>
      <c r="O1489" s="6">
        <v>62</v>
      </c>
      <c r="P1489" s="13" t="str">
        <f t="shared" si="23"/>
        <v>RIO.NEGRO</v>
      </c>
      <c r="Q1489" s="6">
        <v>2065</v>
      </c>
      <c r="R1489" s="13" t="s">
        <v>6711</v>
      </c>
      <c r="Y1489" t="str">
        <f>Tabla4[[#This Row],[Muni_Desc]]&amp;Tabla4[[#This Row],[Columna1]]</f>
        <v>7 DE ABRILTUCUMAN</v>
      </c>
      <c r="Z1489">
        <v>1870</v>
      </c>
      <c r="AA1489" t="s">
        <v>7395</v>
      </c>
      <c r="AB1489">
        <v>15</v>
      </c>
      <c r="AC1489" t="s">
        <v>1233</v>
      </c>
      <c r="AD1489">
        <v>90</v>
      </c>
      <c r="AE1489" t="s">
        <v>1203</v>
      </c>
      <c r="AN1489">
        <v>70</v>
      </c>
      <c r="AO1489">
        <v>7</v>
      </c>
      <c r="AP1489">
        <v>9938</v>
      </c>
      <c r="AQ1489" t="s">
        <v>4474</v>
      </c>
    </row>
    <row r="1490" spans="5:43" x14ac:dyDescent="0.25">
      <c r="E1490" s="6">
        <v>2</v>
      </c>
      <c r="F1490" s="13" t="s">
        <v>7792</v>
      </c>
      <c r="G1490" s="13">
        <v>138</v>
      </c>
      <c r="H1490" s="13" t="s">
        <v>7925</v>
      </c>
      <c r="I1490" s="13" t="s">
        <v>9485</v>
      </c>
      <c r="O1490" s="6">
        <v>62</v>
      </c>
      <c r="P1490" s="13" t="str">
        <f t="shared" si="23"/>
        <v>RIO.NEGRO</v>
      </c>
      <c r="Q1490" s="6">
        <v>1210</v>
      </c>
      <c r="R1490" s="13" t="s">
        <v>6671</v>
      </c>
      <c r="Y1490" t="str">
        <f>Tabla4[[#This Row],[Muni_Desc]]&amp;Tabla4[[#This Row],[Columna1]]</f>
        <v>ACHERALTUCUMAN</v>
      </c>
      <c r="Z1490">
        <v>1871</v>
      </c>
      <c r="AA1490" t="s">
        <v>7396</v>
      </c>
      <c r="AB1490">
        <v>15</v>
      </c>
      <c r="AC1490" t="s">
        <v>1233</v>
      </c>
      <c r="AD1490">
        <v>90</v>
      </c>
      <c r="AE1490" t="s">
        <v>1203</v>
      </c>
      <c r="AN1490">
        <v>30</v>
      </c>
      <c r="AO1490">
        <v>49</v>
      </c>
      <c r="AP1490">
        <v>4583</v>
      </c>
      <c r="AQ1490" t="s">
        <v>3530</v>
      </c>
    </row>
    <row r="1491" spans="5:43" x14ac:dyDescent="0.25">
      <c r="E1491" s="6">
        <v>2</v>
      </c>
      <c r="F1491" s="13" t="s">
        <v>7792</v>
      </c>
      <c r="G1491" s="13">
        <v>139</v>
      </c>
      <c r="H1491" s="13" t="s">
        <v>7926</v>
      </c>
      <c r="I1491" s="13" t="s">
        <v>9485</v>
      </c>
      <c r="O1491" s="6">
        <v>62</v>
      </c>
      <c r="P1491" s="13" t="str">
        <f t="shared" si="23"/>
        <v>RIO.NEGRO</v>
      </c>
      <c r="Q1491" s="6">
        <v>2108</v>
      </c>
      <c r="R1491" s="13" t="s">
        <v>6716</v>
      </c>
      <c r="Y1491" t="str">
        <f>Tabla4[[#This Row],[Muni_Desc]]&amp;Tabla4[[#This Row],[Columna1]]</f>
        <v>AGUA DULCE Y SOLEDADTUCUMAN</v>
      </c>
      <c r="Z1491">
        <v>1872</v>
      </c>
      <c r="AA1491" t="s">
        <v>7397</v>
      </c>
      <c r="AB1491">
        <v>15</v>
      </c>
      <c r="AC1491" t="s">
        <v>1233</v>
      </c>
      <c r="AD1491">
        <v>90</v>
      </c>
      <c r="AE1491" t="s">
        <v>1203</v>
      </c>
      <c r="AN1491">
        <v>90</v>
      </c>
      <c r="AO1491">
        <v>77</v>
      </c>
      <c r="AP1491">
        <v>9690</v>
      </c>
      <c r="AQ1491" t="s">
        <v>5242</v>
      </c>
    </row>
    <row r="1492" spans="5:43" x14ac:dyDescent="0.25">
      <c r="E1492" s="6">
        <v>2</v>
      </c>
      <c r="F1492" s="13" t="s">
        <v>7792</v>
      </c>
      <c r="G1492" s="13">
        <v>140</v>
      </c>
      <c r="H1492" s="13" t="s">
        <v>7927</v>
      </c>
      <c r="I1492" s="13" t="s">
        <v>9485</v>
      </c>
      <c r="O1492" s="6">
        <v>62</v>
      </c>
      <c r="P1492" s="13" t="str">
        <f t="shared" si="23"/>
        <v>RIO.NEGRO</v>
      </c>
      <c r="Q1492" s="6">
        <v>1211</v>
      </c>
      <c r="R1492" s="13" t="s">
        <v>6672</v>
      </c>
      <c r="Y1492" t="str">
        <f>Tabla4[[#This Row],[Muni_Desc]]&amp;Tabla4[[#This Row],[Columna1]]</f>
        <v>AGUILARESTUCUMAN</v>
      </c>
      <c r="Z1492">
        <v>1873</v>
      </c>
      <c r="AA1492" t="s">
        <v>7398</v>
      </c>
      <c r="AB1492">
        <v>15</v>
      </c>
      <c r="AC1492" t="s">
        <v>1233</v>
      </c>
      <c r="AD1492">
        <v>90</v>
      </c>
      <c r="AE1492" t="s">
        <v>1203</v>
      </c>
      <c r="AN1492">
        <v>6</v>
      </c>
      <c r="AO1492">
        <v>182</v>
      </c>
      <c r="AP1492">
        <v>9939</v>
      </c>
      <c r="AQ1492" t="s">
        <v>1853</v>
      </c>
    </row>
    <row r="1493" spans="5:43" x14ac:dyDescent="0.25">
      <c r="E1493" s="6">
        <v>2</v>
      </c>
      <c r="F1493" s="13" t="s">
        <v>7792</v>
      </c>
      <c r="G1493" s="13">
        <v>141</v>
      </c>
      <c r="H1493" s="13" t="s">
        <v>7928</v>
      </c>
      <c r="I1493" s="13" t="s">
        <v>9485</v>
      </c>
      <c r="O1493" s="6">
        <v>62</v>
      </c>
      <c r="P1493" s="13" t="str">
        <f t="shared" si="23"/>
        <v>RIO.NEGRO</v>
      </c>
      <c r="Q1493" s="6">
        <v>1212</v>
      </c>
      <c r="R1493" s="13" t="s">
        <v>6673</v>
      </c>
      <c r="Y1493" t="str">
        <f>Tabla4[[#This Row],[Muni_Desc]]&amp;Tabla4[[#This Row],[Columna1]]</f>
        <v>ALDERETESTUCUMAN</v>
      </c>
      <c r="Z1493">
        <v>1874</v>
      </c>
      <c r="AA1493" t="s">
        <v>7399</v>
      </c>
      <c r="AB1493">
        <v>15</v>
      </c>
      <c r="AC1493" t="s">
        <v>1233</v>
      </c>
      <c r="AD1493">
        <v>90</v>
      </c>
      <c r="AE1493" t="s">
        <v>1203</v>
      </c>
      <c r="AN1493">
        <v>18</v>
      </c>
      <c r="AO1493">
        <v>112</v>
      </c>
      <c r="AP1493">
        <v>3807</v>
      </c>
      <c r="AQ1493" t="s">
        <v>3277</v>
      </c>
    </row>
    <row r="1494" spans="5:43" x14ac:dyDescent="0.25">
      <c r="E1494" s="6">
        <v>2</v>
      </c>
      <c r="F1494" s="13" t="s">
        <v>7792</v>
      </c>
      <c r="G1494" s="13">
        <v>142</v>
      </c>
      <c r="H1494" s="13" t="s">
        <v>7786</v>
      </c>
      <c r="I1494" s="13" t="s">
        <v>9485</v>
      </c>
      <c r="O1494" s="6">
        <v>62</v>
      </c>
      <c r="P1494" s="13" t="str">
        <f t="shared" si="23"/>
        <v>RIO.NEGRO</v>
      </c>
      <c r="Q1494" s="6">
        <v>2111</v>
      </c>
      <c r="R1494" s="13" t="s">
        <v>6717</v>
      </c>
      <c r="Y1494" t="str">
        <f>Tabla4[[#This Row],[Muni_Desc]]&amp;Tabla4[[#This Row],[Columna1]]</f>
        <v>ALPACHIRI Y EL MOLINOTUCUMAN</v>
      </c>
      <c r="Z1494">
        <v>1875</v>
      </c>
      <c r="AA1494" t="s">
        <v>7400</v>
      </c>
      <c r="AB1494">
        <v>15</v>
      </c>
      <c r="AC1494" t="s">
        <v>1233</v>
      </c>
      <c r="AD1494">
        <v>90</v>
      </c>
      <c r="AE1494" t="s">
        <v>1203</v>
      </c>
      <c r="AN1494">
        <v>50</v>
      </c>
      <c r="AO1494">
        <v>35</v>
      </c>
      <c r="AP1494">
        <v>5850</v>
      </c>
      <c r="AQ1494" t="s">
        <v>3974</v>
      </c>
    </row>
    <row r="1495" spans="5:43" x14ac:dyDescent="0.25">
      <c r="E1495" s="6">
        <v>2</v>
      </c>
      <c r="F1495" s="13" t="s">
        <v>7792</v>
      </c>
      <c r="G1495" s="13">
        <v>143</v>
      </c>
      <c r="H1495" s="13" t="s">
        <v>7929</v>
      </c>
      <c r="I1495" s="13" t="s">
        <v>9485</v>
      </c>
      <c r="O1495" s="6">
        <v>62</v>
      </c>
      <c r="P1495" s="13" t="str">
        <f t="shared" si="23"/>
        <v>RIO.NEGRO</v>
      </c>
      <c r="Q1495" s="6">
        <v>1213</v>
      </c>
      <c r="R1495" s="13" t="s">
        <v>6674</v>
      </c>
      <c r="Y1495" t="str">
        <f>Tabla4[[#This Row],[Muni_Desc]]&amp;Tabla4[[#This Row],[Columna1]]</f>
        <v>ALTO VERDE Y LOS GUCHEASTUCUMAN</v>
      </c>
      <c r="Z1495">
        <v>1876</v>
      </c>
      <c r="AA1495" t="s">
        <v>7401</v>
      </c>
      <c r="AB1495">
        <v>15</v>
      </c>
      <c r="AC1495" t="s">
        <v>1233</v>
      </c>
      <c r="AD1495">
        <v>90</v>
      </c>
      <c r="AE1495" t="s">
        <v>1203</v>
      </c>
      <c r="AN1495">
        <v>6</v>
      </c>
      <c r="AO1495">
        <v>490</v>
      </c>
      <c r="AP1495">
        <v>1354</v>
      </c>
      <c r="AQ1495" t="s">
        <v>2188</v>
      </c>
    </row>
    <row r="1496" spans="5:43" x14ac:dyDescent="0.25">
      <c r="E1496" s="6">
        <v>2</v>
      </c>
      <c r="F1496" s="13" t="s">
        <v>7792</v>
      </c>
      <c r="G1496" s="13">
        <v>144</v>
      </c>
      <c r="H1496" s="13" t="s">
        <v>7930</v>
      </c>
      <c r="I1496" s="13" t="s">
        <v>9485</v>
      </c>
      <c r="O1496" s="6">
        <v>62</v>
      </c>
      <c r="P1496" s="13" t="str">
        <f t="shared" si="23"/>
        <v>RIO.NEGRO</v>
      </c>
      <c r="Q1496" s="6">
        <v>1214</v>
      </c>
      <c r="R1496" s="13" t="s">
        <v>6675</v>
      </c>
      <c r="Y1496" t="str">
        <f>Tabla4[[#This Row],[Muni_Desc]]&amp;Tabla4[[#This Row],[Columna1]]</f>
        <v>AMAICHA DEL VALLETUCUMAN</v>
      </c>
      <c r="Z1496">
        <v>1877</v>
      </c>
      <c r="AA1496" t="s">
        <v>7402</v>
      </c>
      <c r="AB1496">
        <v>15</v>
      </c>
      <c r="AC1496" t="s">
        <v>1233</v>
      </c>
      <c r="AD1496">
        <v>90</v>
      </c>
      <c r="AE1496" t="s">
        <v>1203</v>
      </c>
      <c r="AN1496">
        <v>6</v>
      </c>
      <c r="AO1496">
        <v>84</v>
      </c>
      <c r="AP1496">
        <v>766</v>
      </c>
      <c r="AQ1496" t="s">
        <v>1753</v>
      </c>
    </row>
    <row r="1497" spans="5:43" x14ac:dyDescent="0.25">
      <c r="E1497" s="6">
        <v>2</v>
      </c>
      <c r="F1497" s="13" t="s">
        <v>7792</v>
      </c>
      <c r="G1497" s="13">
        <v>145</v>
      </c>
      <c r="H1497" s="13" t="s">
        <v>7931</v>
      </c>
      <c r="I1497" s="13" t="s">
        <v>9485</v>
      </c>
      <c r="O1497" s="6">
        <v>62</v>
      </c>
      <c r="P1497" s="13" t="str">
        <f t="shared" si="23"/>
        <v>RIO.NEGRO</v>
      </c>
      <c r="Q1497" s="6">
        <v>1215</v>
      </c>
      <c r="R1497" s="13" t="s">
        <v>6676</v>
      </c>
      <c r="Y1497" t="str">
        <f>Tabla4[[#This Row],[Muni_Desc]]&amp;Tabla4[[#This Row],[Columna1]]</f>
        <v>AMBERESTUCUMAN</v>
      </c>
      <c r="Z1497">
        <v>1878</v>
      </c>
      <c r="AA1497" t="s">
        <v>7403</v>
      </c>
      <c r="AB1497">
        <v>15</v>
      </c>
      <c r="AC1497" t="s">
        <v>1233</v>
      </c>
      <c r="AD1497">
        <v>90</v>
      </c>
      <c r="AE1497" t="s">
        <v>1203</v>
      </c>
      <c r="AN1497">
        <v>6</v>
      </c>
      <c r="AO1497">
        <v>812</v>
      </c>
      <c r="AP1497">
        <v>1793</v>
      </c>
      <c r="AQ1497" t="s">
        <v>2496</v>
      </c>
    </row>
    <row r="1498" spans="5:43" x14ac:dyDescent="0.25">
      <c r="E1498" s="6">
        <v>2</v>
      </c>
      <c r="F1498" s="13" t="s">
        <v>7792</v>
      </c>
      <c r="G1498" s="13">
        <v>146</v>
      </c>
      <c r="H1498" s="13" t="s">
        <v>7932</v>
      </c>
      <c r="I1498" s="13" t="s">
        <v>9485</v>
      </c>
      <c r="O1498" s="6">
        <v>62</v>
      </c>
      <c r="P1498" s="13" t="str">
        <f t="shared" si="23"/>
        <v>RIO.NEGRO</v>
      </c>
      <c r="Q1498" s="6">
        <v>2067</v>
      </c>
      <c r="R1498" s="13" t="s">
        <v>6712</v>
      </c>
      <c r="Y1498" t="str">
        <f>Tabla4[[#This Row],[Muni_Desc]]&amp;Tabla4[[#This Row],[Columna1]]</f>
        <v>ANCA JULITUCUMAN</v>
      </c>
      <c r="Z1498">
        <v>1879</v>
      </c>
      <c r="AA1498" t="s">
        <v>7404</v>
      </c>
      <c r="AB1498">
        <v>15</v>
      </c>
      <c r="AC1498" t="s">
        <v>1233</v>
      </c>
      <c r="AD1498">
        <v>90</v>
      </c>
      <c r="AE1498" t="s">
        <v>1203</v>
      </c>
      <c r="AN1498">
        <v>86</v>
      </c>
      <c r="AO1498">
        <v>105</v>
      </c>
      <c r="AP1498">
        <v>9267</v>
      </c>
      <c r="AQ1498" t="s">
        <v>5118</v>
      </c>
    </row>
    <row r="1499" spans="5:43" x14ac:dyDescent="0.25">
      <c r="E1499" s="6">
        <v>2</v>
      </c>
      <c r="F1499" s="13" t="s">
        <v>7792</v>
      </c>
      <c r="G1499" s="13">
        <v>147</v>
      </c>
      <c r="H1499" s="13" t="s">
        <v>7933</v>
      </c>
      <c r="I1499" s="13" t="s">
        <v>9485</v>
      </c>
      <c r="O1499" s="6">
        <v>62</v>
      </c>
      <c r="P1499" s="13" t="str">
        <f t="shared" si="23"/>
        <v>RIO.NEGRO</v>
      </c>
      <c r="Q1499" s="6">
        <v>2069</v>
      </c>
      <c r="R1499" s="13" t="s">
        <v>6034</v>
      </c>
      <c r="Y1499" t="str">
        <f>Tabla4[[#This Row],[Muni_Desc]]&amp;Tabla4[[#This Row],[Columna1]]</f>
        <v>ARCADIATUCUMAN</v>
      </c>
      <c r="Z1499">
        <v>1880</v>
      </c>
      <c r="AA1499" t="s">
        <v>7405</v>
      </c>
      <c r="AB1499">
        <v>15</v>
      </c>
      <c r="AC1499" t="s">
        <v>1233</v>
      </c>
      <c r="AD1499">
        <v>90</v>
      </c>
      <c r="AE1499" t="s">
        <v>1203</v>
      </c>
      <c r="AN1499">
        <v>70</v>
      </c>
      <c r="AO1499">
        <v>91</v>
      </c>
      <c r="AP1499">
        <v>7702</v>
      </c>
      <c r="AQ1499" t="s">
        <v>4531</v>
      </c>
    </row>
    <row r="1500" spans="5:43" x14ac:dyDescent="0.25">
      <c r="E1500" s="6">
        <v>2</v>
      </c>
      <c r="F1500" s="13" t="s">
        <v>7792</v>
      </c>
      <c r="G1500" s="13">
        <v>148</v>
      </c>
      <c r="H1500" s="13" t="s">
        <v>7934</v>
      </c>
      <c r="I1500" s="13" t="s">
        <v>9485</v>
      </c>
      <c r="O1500" s="6">
        <v>62</v>
      </c>
      <c r="P1500" s="13" t="str">
        <f t="shared" si="23"/>
        <v>RIO.NEGRO</v>
      </c>
      <c r="Q1500" s="6">
        <v>1216</v>
      </c>
      <c r="R1500" s="13" t="s">
        <v>6677</v>
      </c>
      <c r="Y1500" t="str">
        <f>Tabla4[[#This Row],[Muni_Desc]]&amp;Tabla4[[#This Row],[Columna1]]</f>
        <v>ATAHONATUCUMAN</v>
      </c>
      <c r="Z1500">
        <v>1881</v>
      </c>
      <c r="AA1500" t="s">
        <v>5475</v>
      </c>
      <c r="AB1500">
        <v>15</v>
      </c>
      <c r="AC1500" t="s">
        <v>1233</v>
      </c>
      <c r="AD1500">
        <v>90</v>
      </c>
      <c r="AE1500" t="s">
        <v>1203</v>
      </c>
      <c r="AN1500">
        <v>30</v>
      </c>
      <c r="AO1500">
        <v>28</v>
      </c>
      <c r="AP1500">
        <v>4556</v>
      </c>
      <c r="AQ1500" t="s">
        <v>3517</v>
      </c>
    </row>
    <row r="1501" spans="5:43" x14ac:dyDescent="0.25">
      <c r="E1501" s="6">
        <v>2</v>
      </c>
      <c r="F1501" s="13" t="s">
        <v>7792</v>
      </c>
      <c r="G1501" s="13">
        <v>149</v>
      </c>
      <c r="H1501" s="13" t="s">
        <v>7935</v>
      </c>
      <c r="I1501" s="13" t="s">
        <v>9485</v>
      </c>
      <c r="O1501" s="6">
        <v>62</v>
      </c>
      <c r="P1501" s="13" t="str">
        <f t="shared" si="23"/>
        <v>RIO.NEGRO</v>
      </c>
      <c r="Q1501" s="6">
        <v>2092</v>
      </c>
      <c r="R1501" s="13" t="s">
        <v>6713</v>
      </c>
      <c r="Y1501" t="str">
        <f>Tabla4[[#This Row],[Muni_Desc]]&amp;Tabla4[[#This Row],[Columna1]]</f>
        <v>BANDA DEL RIO SALITUCUMAN</v>
      </c>
      <c r="Z1501">
        <v>1883</v>
      </c>
      <c r="AA1501" t="s">
        <v>7407</v>
      </c>
      <c r="AB1501">
        <v>15</v>
      </c>
      <c r="AC1501" t="s">
        <v>1233</v>
      </c>
      <c r="AD1501">
        <v>90</v>
      </c>
      <c r="AE1501" t="s">
        <v>1203</v>
      </c>
      <c r="AN1501">
        <v>14</v>
      </c>
      <c r="AO1501">
        <v>140</v>
      </c>
      <c r="AP1501">
        <v>3283</v>
      </c>
      <c r="AQ1501" t="s">
        <v>3120</v>
      </c>
    </row>
    <row r="1502" spans="5:43" x14ac:dyDescent="0.25">
      <c r="E1502" s="6">
        <v>2</v>
      </c>
      <c r="F1502" s="13" t="s">
        <v>7792</v>
      </c>
      <c r="G1502" s="13">
        <v>150</v>
      </c>
      <c r="H1502" s="13" t="s">
        <v>7936</v>
      </c>
      <c r="I1502" s="13" t="s">
        <v>9485</v>
      </c>
      <c r="O1502" s="6">
        <v>62</v>
      </c>
      <c r="P1502" s="13" t="str">
        <f t="shared" si="23"/>
        <v>RIO.NEGRO</v>
      </c>
      <c r="Q1502" s="6">
        <v>2093</v>
      </c>
      <c r="R1502" s="13" t="s">
        <v>6714</v>
      </c>
      <c r="Y1502" t="str">
        <f>Tabla4[[#This Row],[Muni_Desc]]&amp;Tabla4[[#This Row],[Columna1]]</f>
        <v>BELLA VISTATUCUMAN</v>
      </c>
      <c r="Z1502">
        <v>1885</v>
      </c>
      <c r="AA1502" t="s">
        <v>5884</v>
      </c>
      <c r="AB1502">
        <v>15</v>
      </c>
      <c r="AC1502" t="s">
        <v>1233</v>
      </c>
      <c r="AD1502">
        <v>90</v>
      </c>
      <c r="AE1502" t="s">
        <v>1203</v>
      </c>
      <c r="AN1502">
        <v>38</v>
      </c>
      <c r="AO1502">
        <v>21</v>
      </c>
      <c r="AP1502">
        <v>5017</v>
      </c>
      <c r="AQ1502" t="s">
        <v>3688</v>
      </c>
    </row>
    <row r="1503" spans="5:43" x14ac:dyDescent="0.25">
      <c r="E1503" s="6">
        <v>2</v>
      </c>
      <c r="F1503" s="13" t="s">
        <v>7792</v>
      </c>
      <c r="G1503" s="13">
        <v>151</v>
      </c>
      <c r="H1503" s="13" t="s">
        <v>7937</v>
      </c>
      <c r="I1503" s="13" t="s">
        <v>9485</v>
      </c>
      <c r="O1503" s="6">
        <v>62</v>
      </c>
      <c r="P1503" s="13" t="str">
        <f t="shared" si="23"/>
        <v>RIO.NEGRO</v>
      </c>
      <c r="Q1503" s="6">
        <v>1217</v>
      </c>
      <c r="R1503" s="13" t="s">
        <v>6678</v>
      </c>
      <c r="Y1503" t="str">
        <f>Tabla4[[#This Row],[Muni_Desc]]&amp;Tabla4[[#This Row],[Columna1]]</f>
        <v>BUENA VISTATUCUMAN</v>
      </c>
      <c r="Z1503">
        <v>1886</v>
      </c>
      <c r="AA1503" t="s">
        <v>6343</v>
      </c>
      <c r="AB1503">
        <v>15</v>
      </c>
      <c r="AC1503" t="s">
        <v>1233</v>
      </c>
      <c r="AD1503">
        <v>90</v>
      </c>
      <c r="AE1503" t="s">
        <v>1203</v>
      </c>
      <c r="AN1503">
        <v>6</v>
      </c>
      <c r="AO1503">
        <v>357</v>
      </c>
      <c r="AP1503">
        <v>1121</v>
      </c>
      <c r="AQ1503" t="s">
        <v>1984</v>
      </c>
    </row>
    <row r="1504" spans="5:43" x14ac:dyDescent="0.25">
      <c r="E1504" s="6">
        <v>2</v>
      </c>
      <c r="F1504" s="13" t="s">
        <v>7792</v>
      </c>
      <c r="G1504" s="13">
        <v>152</v>
      </c>
      <c r="H1504" s="13" t="s">
        <v>7938</v>
      </c>
      <c r="I1504" s="13" t="s">
        <v>9485</v>
      </c>
      <c r="O1504" s="6">
        <v>62</v>
      </c>
      <c r="P1504" s="13" t="str">
        <f t="shared" si="23"/>
        <v>RIO.NEGRO</v>
      </c>
      <c r="Q1504" s="6">
        <v>1218</v>
      </c>
      <c r="R1504" s="13" t="s">
        <v>6679</v>
      </c>
      <c r="Y1504" t="str">
        <f>Tabla4[[#This Row],[Muni_Desc]]&amp;Tabla4[[#This Row],[Columna1]]</f>
        <v>BURRUYACUTUCUMAN</v>
      </c>
      <c r="Z1504">
        <v>1887</v>
      </c>
      <c r="AA1504" t="s">
        <v>7408</v>
      </c>
      <c r="AB1504">
        <v>15</v>
      </c>
      <c r="AC1504" t="s">
        <v>1233</v>
      </c>
      <c r="AD1504">
        <v>90</v>
      </c>
      <c r="AE1504" t="s">
        <v>1203</v>
      </c>
      <c r="AN1504">
        <v>46</v>
      </c>
      <c r="AO1504">
        <v>7</v>
      </c>
      <c r="AP1504">
        <v>5507</v>
      </c>
      <c r="AQ1504" t="s">
        <v>3861</v>
      </c>
    </row>
    <row r="1505" spans="5:43" x14ac:dyDescent="0.25">
      <c r="E1505" s="6">
        <v>2</v>
      </c>
      <c r="F1505" s="13" t="s">
        <v>7792</v>
      </c>
      <c r="G1505" s="13">
        <v>153</v>
      </c>
      <c r="H1505" s="13" t="s">
        <v>7939</v>
      </c>
      <c r="I1505" s="13" t="s">
        <v>9485</v>
      </c>
      <c r="O1505" s="6">
        <v>62</v>
      </c>
      <c r="P1505" s="13" t="str">
        <f t="shared" si="23"/>
        <v>RIO.NEGRO</v>
      </c>
      <c r="Q1505" s="6">
        <v>2105</v>
      </c>
      <c r="R1505" s="13" t="s">
        <v>6715</v>
      </c>
      <c r="Y1505" t="str">
        <f>Tabla4[[#This Row],[Muni_Desc]]&amp;Tabla4[[#This Row],[Columna1]]</f>
        <v>CAPITAN CACERESTUCUMAN</v>
      </c>
      <c r="Z1505">
        <v>1888</v>
      </c>
      <c r="AA1505" t="s">
        <v>7409</v>
      </c>
      <c r="AB1505">
        <v>15</v>
      </c>
      <c r="AC1505" t="s">
        <v>1233</v>
      </c>
      <c r="AD1505">
        <v>90</v>
      </c>
      <c r="AE1505" t="s">
        <v>1203</v>
      </c>
      <c r="AN1505">
        <v>6</v>
      </c>
      <c r="AO1505">
        <v>112</v>
      </c>
      <c r="AP1505">
        <v>818</v>
      </c>
      <c r="AQ1505" t="s">
        <v>1794</v>
      </c>
    </row>
    <row r="1506" spans="5:43" x14ac:dyDescent="0.25">
      <c r="E1506" s="6">
        <v>2</v>
      </c>
      <c r="F1506" s="13" t="s">
        <v>7792</v>
      </c>
      <c r="G1506" s="13">
        <v>154</v>
      </c>
      <c r="H1506" s="13" t="s">
        <v>7940</v>
      </c>
      <c r="I1506" s="13" t="s">
        <v>9485</v>
      </c>
      <c r="O1506" s="6">
        <v>62</v>
      </c>
      <c r="P1506" s="13" t="str">
        <f t="shared" si="23"/>
        <v>RIO.NEGRO</v>
      </c>
      <c r="Q1506" s="6">
        <v>1219</v>
      </c>
      <c r="R1506" s="13" t="s">
        <v>6680</v>
      </c>
      <c r="Y1506" t="str">
        <f>Tabla4[[#This Row],[Muni_Desc]]&amp;Tabla4[[#This Row],[Columna1]]</f>
        <v>CEVIL REDONDOTUCUMAN</v>
      </c>
      <c r="Z1506">
        <v>1889</v>
      </c>
      <c r="AA1506" t="s">
        <v>7410</v>
      </c>
      <c r="AB1506">
        <v>15</v>
      </c>
      <c r="AC1506" t="s">
        <v>1233</v>
      </c>
      <c r="AD1506">
        <v>90</v>
      </c>
      <c r="AE1506" t="s">
        <v>1203</v>
      </c>
      <c r="AN1506">
        <v>50</v>
      </c>
      <c r="AO1506">
        <v>98</v>
      </c>
      <c r="AP1506">
        <v>5967</v>
      </c>
      <c r="AQ1506" t="s">
        <v>4068</v>
      </c>
    </row>
    <row r="1507" spans="5:43" x14ac:dyDescent="0.25">
      <c r="E1507" s="6">
        <v>2</v>
      </c>
      <c r="F1507" s="13" t="s">
        <v>7792</v>
      </c>
      <c r="G1507" s="13">
        <v>155</v>
      </c>
      <c r="H1507" s="13" t="s">
        <v>7941</v>
      </c>
      <c r="I1507" s="13" t="s">
        <v>9485</v>
      </c>
      <c r="O1507" s="6">
        <v>62</v>
      </c>
      <c r="P1507" s="13" t="str">
        <f t="shared" si="23"/>
        <v>RIO.NEGRO</v>
      </c>
      <c r="Q1507" s="6">
        <v>2119</v>
      </c>
      <c r="R1507" s="13" t="s">
        <v>6718</v>
      </c>
      <c r="Y1507" t="str">
        <f>Tabla4[[#This Row],[Muni_Desc]]&amp;Tabla4[[#This Row],[Columna1]]</f>
        <v>CHOROMOROTUCUMAN</v>
      </c>
      <c r="Z1507">
        <v>1891</v>
      </c>
      <c r="AA1507" t="s">
        <v>7412</v>
      </c>
      <c r="AB1507">
        <v>15</v>
      </c>
      <c r="AC1507" t="s">
        <v>1233</v>
      </c>
      <c r="AD1507">
        <v>90</v>
      </c>
      <c r="AE1507" t="s">
        <v>1203</v>
      </c>
      <c r="AN1507">
        <v>66</v>
      </c>
      <c r="AO1507">
        <v>147</v>
      </c>
      <c r="AP1507">
        <v>9940</v>
      </c>
      <c r="AQ1507" t="s">
        <v>4457</v>
      </c>
    </row>
    <row r="1508" spans="5:43" x14ac:dyDescent="0.25">
      <c r="E1508" s="6">
        <v>2</v>
      </c>
      <c r="F1508" s="13" t="s">
        <v>7792</v>
      </c>
      <c r="G1508" s="13">
        <v>156</v>
      </c>
      <c r="H1508" s="13" t="s">
        <v>7942</v>
      </c>
      <c r="I1508" s="13" t="s">
        <v>9485</v>
      </c>
      <c r="O1508" s="6">
        <v>62</v>
      </c>
      <c r="P1508" s="13" t="str">
        <f t="shared" si="23"/>
        <v>RIO.NEGRO</v>
      </c>
      <c r="Q1508" s="6">
        <v>1220</v>
      </c>
      <c r="R1508" s="13" t="s">
        <v>6681</v>
      </c>
      <c r="Y1508" t="str">
        <f>Tabla4[[#This Row],[Muni_Desc]]&amp;Tabla4[[#This Row],[Columna1]]</f>
        <v>CIUDACITATUCUMAN</v>
      </c>
      <c r="Z1508">
        <v>1892</v>
      </c>
      <c r="AA1508" t="s">
        <v>7413</v>
      </c>
      <c r="AB1508">
        <v>15</v>
      </c>
      <c r="AC1508" t="s">
        <v>1233</v>
      </c>
      <c r="AD1508">
        <v>90</v>
      </c>
      <c r="AE1508" t="s">
        <v>1203</v>
      </c>
      <c r="AN1508">
        <v>14</v>
      </c>
      <c r="AO1508">
        <v>28</v>
      </c>
      <c r="AP1508">
        <v>2905</v>
      </c>
      <c r="AQ1508" t="s">
        <v>2825</v>
      </c>
    </row>
    <row r="1509" spans="5:43" x14ac:dyDescent="0.25">
      <c r="E1509" s="6">
        <v>2</v>
      </c>
      <c r="F1509" s="13" t="s">
        <v>7792</v>
      </c>
      <c r="G1509" s="13">
        <v>157</v>
      </c>
      <c r="H1509" s="13" t="s">
        <v>7943</v>
      </c>
      <c r="I1509" s="13" t="s">
        <v>9485</v>
      </c>
      <c r="O1509" s="6">
        <v>62</v>
      </c>
      <c r="P1509" s="13" t="str">
        <f t="shared" si="23"/>
        <v>RIO.NEGRO</v>
      </c>
      <c r="Q1509" s="6">
        <v>2126</v>
      </c>
      <c r="R1509" s="13" t="s">
        <v>6719</v>
      </c>
      <c r="Y1509" t="str">
        <f>Tabla4[[#This Row],[Muni_Desc]]&amp;Tabla4[[#This Row],[Columna1]]</f>
        <v>COLALAO DEL VALLETUCUMAN</v>
      </c>
      <c r="Z1509">
        <v>1893</v>
      </c>
      <c r="AA1509" t="s">
        <v>7414</v>
      </c>
      <c r="AB1509">
        <v>15</v>
      </c>
      <c r="AC1509" t="s">
        <v>1233</v>
      </c>
      <c r="AD1509">
        <v>90</v>
      </c>
      <c r="AE1509" t="s">
        <v>1203</v>
      </c>
      <c r="AN1509">
        <v>14</v>
      </c>
      <c r="AO1509">
        <v>182</v>
      </c>
      <c r="AP1509">
        <v>3427</v>
      </c>
      <c r="AQ1509" t="s">
        <v>3234</v>
      </c>
    </row>
    <row r="1510" spans="5:43" x14ac:dyDescent="0.25">
      <c r="E1510" s="6">
        <v>2</v>
      </c>
      <c r="F1510" s="13" t="s">
        <v>7792</v>
      </c>
      <c r="G1510" s="13">
        <v>158</v>
      </c>
      <c r="H1510" s="13" t="s">
        <v>7944</v>
      </c>
      <c r="I1510" s="13" t="s">
        <v>9485</v>
      </c>
      <c r="O1510" s="6">
        <v>62</v>
      </c>
      <c r="P1510" s="13" t="str">
        <f t="shared" si="23"/>
        <v>RIO.NEGRO</v>
      </c>
      <c r="Q1510" s="6">
        <v>2004</v>
      </c>
      <c r="R1510" s="13" t="s">
        <v>6705</v>
      </c>
      <c r="Y1510" t="str">
        <f>Tabla4[[#This Row],[Muni_Desc]]&amp;Tabla4[[#This Row],[Columna1]]</f>
        <v>COLOMBRESTUCUMAN</v>
      </c>
      <c r="Z1510">
        <v>1894</v>
      </c>
      <c r="AA1510" t="s">
        <v>7415</v>
      </c>
      <c r="AB1510">
        <v>15</v>
      </c>
      <c r="AC1510" t="s">
        <v>1233</v>
      </c>
      <c r="AD1510">
        <v>90</v>
      </c>
      <c r="AE1510" t="s">
        <v>1203</v>
      </c>
      <c r="AN1510">
        <v>86</v>
      </c>
      <c r="AO1510">
        <v>119</v>
      </c>
      <c r="AP1510">
        <v>9287</v>
      </c>
      <c r="AQ1510" t="s">
        <v>5127</v>
      </c>
    </row>
    <row r="1511" spans="5:43" x14ac:dyDescent="0.25">
      <c r="E1511" s="6">
        <v>2</v>
      </c>
      <c r="F1511" s="13" t="s">
        <v>7792</v>
      </c>
      <c r="G1511" s="13">
        <v>159</v>
      </c>
      <c r="H1511" s="13" t="s">
        <v>7945</v>
      </c>
      <c r="I1511" s="13" t="s">
        <v>9485</v>
      </c>
      <c r="O1511" s="6">
        <v>62</v>
      </c>
      <c r="P1511" s="13" t="str">
        <f t="shared" si="23"/>
        <v>RIO.NEGRO</v>
      </c>
      <c r="Q1511" s="6">
        <v>2131</v>
      </c>
      <c r="R1511" s="13" t="s">
        <v>6720</v>
      </c>
      <c r="Y1511" t="str">
        <f>Tabla4[[#This Row],[Muni_Desc]]&amp;Tabla4[[#This Row],[Columna1]]</f>
        <v>CONCEPCIONTUCUMAN</v>
      </c>
      <c r="Z1511">
        <v>1896</v>
      </c>
      <c r="AA1511" t="s">
        <v>5895</v>
      </c>
      <c r="AB1511">
        <v>15</v>
      </c>
      <c r="AC1511" t="s">
        <v>1233</v>
      </c>
      <c r="AD1511">
        <v>90</v>
      </c>
      <c r="AE1511" t="s">
        <v>1203</v>
      </c>
      <c r="AN1511">
        <v>50</v>
      </c>
      <c r="AO1511">
        <v>63</v>
      </c>
      <c r="AP1511">
        <v>9941</v>
      </c>
      <c r="AQ1511" t="s">
        <v>4017</v>
      </c>
    </row>
    <row r="1512" spans="5:43" x14ac:dyDescent="0.25">
      <c r="E1512" s="6">
        <v>2</v>
      </c>
      <c r="F1512" s="13" t="s">
        <v>7792</v>
      </c>
      <c r="G1512" s="13">
        <v>160</v>
      </c>
      <c r="H1512" s="13" t="s">
        <v>7946</v>
      </c>
      <c r="I1512" s="13" t="s">
        <v>9485</v>
      </c>
      <c r="O1512" s="6">
        <v>62</v>
      </c>
      <c r="P1512" s="13" t="str">
        <f t="shared" si="23"/>
        <v>RIO.NEGRO</v>
      </c>
      <c r="Q1512" s="6">
        <v>1221</v>
      </c>
      <c r="R1512" s="13" t="s">
        <v>6682</v>
      </c>
      <c r="Y1512" t="str">
        <f>Tabla4[[#This Row],[Muni_Desc]]&amp;Tabla4[[#This Row],[Columna1]]</f>
        <v>DELFIN GALLOTUCUMAN</v>
      </c>
      <c r="Z1512">
        <v>1897</v>
      </c>
      <c r="AA1512" t="s">
        <v>7417</v>
      </c>
      <c r="AB1512">
        <v>15</v>
      </c>
      <c r="AC1512" t="s">
        <v>1233</v>
      </c>
      <c r="AD1512">
        <v>90</v>
      </c>
      <c r="AE1512" t="s">
        <v>1203</v>
      </c>
      <c r="AN1512">
        <v>70</v>
      </c>
      <c r="AO1512">
        <v>98</v>
      </c>
      <c r="AP1512">
        <v>9942</v>
      </c>
      <c r="AQ1512" t="s">
        <v>4537</v>
      </c>
    </row>
    <row r="1513" spans="5:43" x14ac:dyDescent="0.25">
      <c r="E1513" s="6">
        <v>2</v>
      </c>
      <c r="F1513" s="13" t="s">
        <v>7792</v>
      </c>
      <c r="G1513" s="13">
        <v>161</v>
      </c>
      <c r="H1513" s="13" t="s">
        <v>7947</v>
      </c>
      <c r="I1513" s="13" t="s">
        <v>9485</v>
      </c>
      <c r="O1513" s="6">
        <v>62</v>
      </c>
      <c r="P1513" s="13" t="str">
        <f t="shared" si="23"/>
        <v>RIO.NEGRO</v>
      </c>
      <c r="Q1513" s="6">
        <v>1223</v>
      </c>
      <c r="R1513" s="13" t="s">
        <v>6684</v>
      </c>
      <c r="Y1513" t="str">
        <f>Tabla4[[#This Row],[Muni_Desc]]&amp;Tabla4[[#This Row],[Columna1]]</f>
        <v>EL BRACHOTUCUMAN</v>
      </c>
      <c r="Z1513">
        <v>1898</v>
      </c>
      <c r="AA1513" t="s">
        <v>7418</v>
      </c>
      <c r="AB1513">
        <v>15</v>
      </c>
      <c r="AC1513" t="s">
        <v>1233</v>
      </c>
      <c r="AD1513">
        <v>90</v>
      </c>
      <c r="AE1513" t="s">
        <v>1203</v>
      </c>
      <c r="AN1513">
        <v>90</v>
      </c>
      <c r="AO1513">
        <v>28</v>
      </c>
      <c r="AP1513">
        <v>9621</v>
      </c>
      <c r="AQ1513" t="s">
        <v>5207</v>
      </c>
    </row>
    <row r="1514" spans="5:43" x14ac:dyDescent="0.25">
      <c r="E1514" s="6">
        <v>2</v>
      </c>
      <c r="F1514" s="13" t="s">
        <v>7792</v>
      </c>
      <c r="G1514" s="13">
        <v>162</v>
      </c>
      <c r="H1514" s="13" t="s">
        <v>7948</v>
      </c>
      <c r="I1514" s="13" t="s">
        <v>9485</v>
      </c>
      <c r="O1514" s="6">
        <v>62</v>
      </c>
      <c r="P1514" s="13" t="str">
        <f t="shared" si="23"/>
        <v>RIO.NEGRO</v>
      </c>
      <c r="Q1514" s="6">
        <v>1222</v>
      </c>
      <c r="R1514" s="13" t="s">
        <v>6683</v>
      </c>
      <c r="Y1514" t="str">
        <f>Tabla4[[#This Row],[Muni_Desc]]&amp;Tabla4[[#This Row],[Columna1]]</f>
        <v>EL BRACHO Y EL CEVILARTUCUMAN</v>
      </c>
      <c r="Z1514">
        <v>1899</v>
      </c>
      <c r="AA1514" t="s">
        <v>7419</v>
      </c>
      <c r="AB1514">
        <v>15</v>
      </c>
      <c r="AC1514" t="s">
        <v>1233</v>
      </c>
      <c r="AD1514">
        <v>90</v>
      </c>
      <c r="AE1514" t="s">
        <v>1203</v>
      </c>
      <c r="AN1514">
        <v>86</v>
      </c>
      <c r="AO1514">
        <v>7</v>
      </c>
      <c r="AP1514">
        <v>9107</v>
      </c>
      <c r="AQ1514" t="s">
        <v>5030</v>
      </c>
    </row>
    <row r="1515" spans="5:43" x14ac:dyDescent="0.25">
      <c r="E1515" s="6">
        <v>2</v>
      </c>
      <c r="F1515" s="13" t="s">
        <v>7792</v>
      </c>
      <c r="G1515" s="13">
        <v>163</v>
      </c>
      <c r="H1515" s="13" t="s">
        <v>7949</v>
      </c>
      <c r="I1515" s="13" t="s">
        <v>9485</v>
      </c>
      <c r="O1515" s="6">
        <v>62</v>
      </c>
      <c r="P1515" s="13" t="str">
        <f t="shared" si="23"/>
        <v>RIO.NEGRO</v>
      </c>
      <c r="Q1515" s="6">
        <v>1224</v>
      </c>
      <c r="R1515" s="13" t="s">
        <v>5590</v>
      </c>
      <c r="Y1515" t="str">
        <f>Tabla4[[#This Row],[Muni_Desc]]&amp;Tabla4[[#This Row],[Columna1]]</f>
        <v>EL CADILLALTUCUMAN</v>
      </c>
      <c r="Z1515">
        <v>1900</v>
      </c>
      <c r="AA1515" t="s">
        <v>7420</v>
      </c>
      <c r="AB1515">
        <v>15</v>
      </c>
      <c r="AC1515" t="s">
        <v>1233</v>
      </c>
      <c r="AD1515">
        <v>90</v>
      </c>
      <c r="AE1515" t="s">
        <v>1203</v>
      </c>
      <c r="AN1515">
        <v>70</v>
      </c>
      <c r="AO1515">
        <v>70</v>
      </c>
      <c r="AP1515">
        <v>7682</v>
      </c>
      <c r="AQ1515" t="s">
        <v>4513</v>
      </c>
    </row>
    <row r="1516" spans="5:43" x14ac:dyDescent="0.25">
      <c r="E1516" s="6">
        <v>2</v>
      </c>
      <c r="F1516" s="13" t="s">
        <v>7792</v>
      </c>
      <c r="G1516" s="13">
        <v>164</v>
      </c>
      <c r="H1516" s="13" t="s">
        <v>7950</v>
      </c>
      <c r="I1516" s="13" t="s">
        <v>9485</v>
      </c>
      <c r="O1516" s="6">
        <v>62</v>
      </c>
      <c r="P1516" s="13" t="str">
        <f t="shared" si="23"/>
        <v>RIO.NEGRO</v>
      </c>
      <c r="Q1516" s="6">
        <v>1225</v>
      </c>
      <c r="R1516" s="13" t="s">
        <v>6685</v>
      </c>
      <c r="Y1516" t="str">
        <f>Tabla4[[#This Row],[Muni_Desc]]&amp;Tabla4[[#This Row],[Columna1]]</f>
        <v>EL CERCADOTUCUMAN</v>
      </c>
      <c r="Z1516">
        <v>1901</v>
      </c>
      <c r="AA1516" t="s">
        <v>7421</v>
      </c>
      <c r="AB1516">
        <v>15</v>
      </c>
      <c r="AC1516" t="s">
        <v>1233</v>
      </c>
      <c r="AD1516">
        <v>90</v>
      </c>
      <c r="AE1516" t="s">
        <v>1203</v>
      </c>
      <c r="AN1516">
        <v>66</v>
      </c>
      <c r="AO1516">
        <v>63</v>
      </c>
      <c r="AP1516">
        <v>7304</v>
      </c>
      <c r="AQ1516" t="s">
        <v>4410</v>
      </c>
    </row>
    <row r="1517" spans="5:43" x14ac:dyDescent="0.25">
      <c r="E1517" s="6">
        <v>2</v>
      </c>
      <c r="F1517" s="13" t="s">
        <v>7792</v>
      </c>
      <c r="G1517" s="13">
        <v>165</v>
      </c>
      <c r="H1517" s="13" t="s">
        <v>7951</v>
      </c>
      <c r="I1517" s="13" t="s">
        <v>9485</v>
      </c>
      <c r="O1517" s="6">
        <v>62</v>
      </c>
      <c r="P1517" s="13" t="str">
        <f t="shared" si="23"/>
        <v>RIO.NEGRO</v>
      </c>
      <c r="Q1517" s="6">
        <v>1227</v>
      </c>
      <c r="R1517" s="13" t="s">
        <v>6687</v>
      </c>
      <c r="Y1517" t="str">
        <f>Tabla4[[#This Row],[Muni_Desc]]&amp;Tabla4[[#This Row],[Columna1]]</f>
        <v>EL CHAÑARTUCUMAN</v>
      </c>
      <c r="Z1517">
        <v>1902</v>
      </c>
      <c r="AA1517" t="s">
        <v>7422</v>
      </c>
      <c r="AB1517">
        <v>15</v>
      </c>
      <c r="AC1517" t="s">
        <v>1233</v>
      </c>
      <c r="AD1517">
        <v>90</v>
      </c>
      <c r="AE1517" t="s">
        <v>1203</v>
      </c>
      <c r="AN1517">
        <v>10</v>
      </c>
      <c r="AO1517">
        <v>84</v>
      </c>
      <c r="AP1517">
        <v>9943</v>
      </c>
      <c r="AQ1517" t="s">
        <v>2678</v>
      </c>
    </row>
    <row r="1518" spans="5:43" x14ac:dyDescent="0.25">
      <c r="E1518" s="6">
        <v>2</v>
      </c>
      <c r="F1518" s="13" t="s">
        <v>7792</v>
      </c>
      <c r="G1518" s="13">
        <v>166</v>
      </c>
      <c r="H1518" s="13" t="s">
        <v>7952</v>
      </c>
      <c r="I1518" s="13" t="s">
        <v>9485</v>
      </c>
      <c r="O1518" s="6">
        <v>62</v>
      </c>
      <c r="P1518" s="13" t="str">
        <f t="shared" si="23"/>
        <v>RIO.NEGRO</v>
      </c>
      <c r="Q1518" s="6">
        <v>1226</v>
      </c>
      <c r="R1518" s="13" t="s">
        <v>6686</v>
      </c>
      <c r="Y1518" t="str">
        <f>Tabla4[[#This Row],[Muni_Desc]]&amp;Tabla4[[#This Row],[Columna1]]</f>
        <v>EL CORTETUCUMAN</v>
      </c>
      <c r="Z1518">
        <v>1903</v>
      </c>
      <c r="AA1518" t="s">
        <v>7423</v>
      </c>
      <c r="AB1518">
        <v>15</v>
      </c>
      <c r="AC1518" t="s">
        <v>1233</v>
      </c>
      <c r="AD1518">
        <v>90</v>
      </c>
      <c r="AE1518" t="s">
        <v>1203</v>
      </c>
      <c r="AN1518">
        <v>14</v>
      </c>
      <c r="AO1518">
        <v>140</v>
      </c>
      <c r="AP1518">
        <v>3286</v>
      </c>
      <c r="AQ1518" t="s">
        <v>3123</v>
      </c>
    </row>
    <row r="1519" spans="5:43" x14ac:dyDescent="0.25">
      <c r="E1519" s="6">
        <v>2</v>
      </c>
      <c r="F1519" s="13" t="s">
        <v>7792</v>
      </c>
      <c r="G1519" s="13">
        <v>167</v>
      </c>
      <c r="H1519" s="13" t="s">
        <v>7953</v>
      </c>
      <c r="I1519" s="13" t="s">
        <v>9485</v>
      </c>
      <c r="O1519" s="6">
        <v>62</v>
      </c>
      <c r="P1519" s="13" t="str">
        <f t="shared" si="23"/>
        <v>RIO.NEGRO</v>
      </c>
      <c r="Q1519" s="6">
        <v>2207</v>
      </c>
      <c r="R1519" s="13" t="s">
        <v>5989</v>
      </c>
      <c r="Y1519" t="str">
        <f>Tabla4[[#This Row],[Muni_Desc]]&amp;Tabla4[[#This Row],[Columna1]]</f>
        <v>EL MANANTIALTUCUMAN</v>
      </c>
      <c r="Z1519">
        <v>1904</v>
      </c>
      <c r="AA1519" t="s">
        <v>7424</v>
      </c>
      <c r="AB1519">
        <v>15</v>
      </c>
      <c r="AC1519" t="s">
        <v>1233</v>
      </c>
      <c r="AD1519">
        <v>90</v>
      </c>
      <c r="AE1519" t="s">
        <v>1203</v>
      </c>
      <c r="AN1519">
        <v>18</v>
      </c>
      <c r="AO1519">
        <v>161</v>
      </c>
      <c r="AP1519">
        <v>3857</v>
      </c>
      <c r="AQ1519" t="s">
        <v>3291</v>
      </c>
    </row>
    <row r="1520" spans="5:43" x14ac:dyDescent="0.25">
      <c r="E1520" s="6">
        <v>2</v>
      </c>
      <c r="F1520" s="13" t="s">
        <v>7792</v>
      </c>
      <c r="G1520" s="13">
        <v>168</v>
      </c>
      <c r="H1520" s="13" t="s">
        <v>7954</v>
      </c>
      <c r="I1520" s="13" t="s">
        <v>9485</v>
      </c>
      <c r="O1520" s="6">
        <v>62</v>
      </c>
      <c r="P1520" s="13" t="str">
        <f t="shared" si="23"/>
        <v>RIO.NEGRO</v>
      </c>
      <c r="Q1520" s="6">
        <v>1228</v>
      </c>
      <c r="R1520" s="13" t="s">
        <v>6688</v>
      </c>
      <c r="Y1520" t="str">
        <f>Tabla4[[#This Row],[Muni_Desc]]&amp;Tabla4[[#This Row],[Columna1]]</f>
        <v>EL MOJONTUCUMAN</v>
      </c>
      <c r="Z1520">
        <v>1905</v>
      </c>
      <c r="AA1520" t="s">
        <v>7257</v>
      </c>
      <c r="AB1520">
        <v>15</v>
      </c>
      <c r="AC1520" t="s">
        <v>1233</v>
      </c>
      <c r="AD1520">
        <v>90</v>
      </c>
      <c r="AE1520" t="s">
        <v>1203</v>
      </c>
      <c r="AN1520">
        <v>30</v>
      </c>
      <c r="AO1520">
        <v>21</v>
      </c>
      <c r="AP1520">
        <v>4545</v>
      </c>
      <c r="AQ1520" t="s">
        <v>3508</v>
      </c>
    </row>
    <row r="1521" spans="5:43" x14ac:dyDescent="0.25">
      <c r="E1521" s="6">
        <v>2</v>
      </c>
      <c r="F1521" s="13" t="s">
        <v>7792</v>
      </c>
      <c r="G1521" s="13">
        <v>169</v>
      </c>
      <c r="H1521" s="13" t="s">
        <v>7955</v>
      </c>
      <c r="I1521" s="13" t="s">
        <v>9485</v>
      </c>
      <c r="O1521" s="6">
        <v>62</v>
      </c>
      <c r="P1521" s="13" t="str">
        <f t="shared" si="23"/>
        <v>RIO.NEGRO</v>
      </c>
      <c r="Q1521" s="6">
        <v>2218</v>
      </c>
      <c r="R1521" s="13" t="s">
        <v>6721</v>
      </c>
      <c r="Y1521" t="str">
        <f>Tabla4[[#This Row],[Muni_Desc]]&amp;Tabla4[[#This Row],[Columna1]]</f>
        <v>EL MOLLARTUCUMAN</v>
      </c>
      <c r="Z1521">
        <v>1906</v>
      </c>
      <c r="AA1521" t="s">
        <v>7425</v>
      </c>
      <c r="AB1521">
        <v>15</v>
      </c>
      <c r="AC1521" t="s">
        <v>1233</v>
      </c>
      <c r="AD1521">
        <v>90</v>
      </c>
      <c r="AE1521" t="s">
        <v>1203</v>
      </c>
      <c r="AN1521">
        <v>70</v>
      </c>
      <c r="AO1521">
        <v>91</v>
      </c>
      <c r="AP1521">
        <v>7704</v>
      </c>
      <c r="AQ1521" t="s">
        <v>4532</v>
      </c>
    </row>
    <row r="1522" spans="5:43" x14ac:dyDescent="0.25">
      <c r="E1522" s="6">
        <v>2</v>
      </c>
      <c r="F1522" s="13" t="s">
        <v>7792</v>
      </c>
      <c r="G1522" s="13">
        <v>170</v>
      </c>
      <c r="H1522" s="13" t="s">
        <v>7956</v>
      </c>
      <c r="I1522" s="13" t="s">
        <v>9485</v>
      </c>
      <c r="O1522" s="6">
        <v>62</v>
      </c>
      <c r="P1522" s="13" t="str">
        <f t="shared" si="23"/>
        <v>RIO.NEGRO</v>
      </c>
      <c r="Q1522" s="6">
        <v>1229</v>
      </c>
      <c r="R1522" s="13" t="s">
        <v>6689</v>
      </c>
      <c r="Y1522" t="str">
        <f>Tabla4[[#This Row],[Muni_Desc]]&amp;Tabla4[[#This Row],[Columna1]]</f>
        <v>EL NARANJITOTUCUMAN</v>
      </c>
      <c r="Z1522">
        <v>1907</v>
      </c>
      <c r="AA1522" t="s">
        <v>7426</v>
      </c>
      <c r="AB1522">
        <v>15</v>
      </c>
      <c r="AC1522" t="s">
        <v>1233</v>
      </c>
      <c r="AD1522">
        <v>90</v>
      </c>
      <c r="AE1522" t="s">
        <v>1203</v>
      </c>
      <c r="AN1522">
        <v>30</v>
      </c>
      <c r="AO1522">
        <v>112</v>
      </c>
      <c r="AP1522">
        <v>4704</v>
      </c>
      <c r="AQ1522" t="s">
        <v>3619</v>
      </c>
    </row>
    <row r="1523" spans="5:43" x14ac:dyDescent="0.25">
      <c r="E1523" s="6">
        <v>2</v>
      </c>
      <c r="F1523" s="13" t="s">
        <v>7792</v>
      </c>
      <c r="G1523" s="13">
        <v>171</v>
      </c>
      <c r="H1523" s="13" t="s">
        <v>7957</v>
      </c>
      <c r="I1523" s="13" t="s">
        <v>9485</v>
      </c>
      <c r="O1523" s="6">
        <v>62</v>
      </c>
      <c r="P1523" s="13" t="str">
        <f t="shared" si="23"/>
        <v>RIO.NEGRO</v>
      </c>
      <c r="Q1523" s="6">
        <v>1230</v>
      </c>
      <c r="R1523" s="13" t="s">
        <v>6690</v>
      </c>
      <c r="Y1523" t="str">
        <f>Tabla4[[#This Row],[Muni_Desc]]&amp;Tabla4[[#This Row],[Columna1]]</f>
        <v>EL NARANJO Y EL SUNCHALTUCUMAN</v>
      </c>
      <c r="Z1523">
        <v>1908</v>
      </c>
      <c r="AA1523" t="s">
        <v>7427</v>
      </c>
      <c r="AB1523">
        <v>15</v>
      </c>
      <c r="AC1523" t="s">
        <v>1233</v>
      </c>
      <c r="AD1523">
        <v>90</v>
      </c>
      <c r="AE1523" t="s">
        <v>1203</v>
      </c>
      <c r="AN1523">
        <v>14</v>
      </c>
      <c r="AO1523">
        <v>105</v>
      </c>
      <c r="AP1523">
        <v>3156</v>
      </c>
      <c r="AQ1523" t="s">
        <v>3029</v>
      </c>
    </row>
    <row r="1524" spans="5:43" x14ac:dyDescent="0.25">
      <c r="E1524" s="6">
        <v>2</v>
      </c>
      <c r="F1524" s="13" t="s">
        <v>7792</v>
      </c>
      <c r="G1524" s="13">
        <v>172</v>
      </c>
      <c r="H1524" s="13" t="s">
        <v>7958</v>
      </c>
      <c r="I1524" s="13" t="s">
        <v>9485</v>
      </c>
      <c r="O1524" s="6">
        <v>62</v>
      </c>
      <c r="P1524" s="13" t="str">
        <f t="shared" si="23"/>
        <v>RIO.NEGRO</v>
      </c>
      <c r="Q1524" s="6">
        <v>1231</v>
      </c>
      <c r="R1524" s="13" t="s">
        <v>6691</v>
      </c>
      <c r="Y1524" t="str">
        <f>Tabla4[[#This Row],[Muni_Desc]]&amp;Tabla4[[#This Row],[Columna1]]</f>
        <v>EL POLEARTUCUMAN</v>
      </c>
      <c r="Z1524">
        <v>1909</v>
      </c>
      <c r="AA1524" t="s">
        <v>7428</v>
      </c>
      <c r="AB1524">
        <v>15</v>
      </c>
      <c r="AC1524" t="s">
        <v>1233</v>
      </c>
      <c r="AD1524">
        <v>90</v>
      </c>
      <c r="AE1524" t="s">
        <v>1203</v>
      </c>
      <c r="AN1524">
        <v>86</v>
      </c>
      <c r="AO1524">
        <v>175</v>
      </c>
      <c r="AP1524">
        <v>9378</v>
      </c>
      <c r="AQ1524" t="s">
        <v>5178</v>
      </c>
    </row>
    <row r="1525" spans="5:43" x14ac:dyDescent="0.25">
      <c r="E1525" s="6">
        <v>2</v>
      </c>
      <c r="F1525" s="13" t="s">
        <v>7792</v>
      </c>
      <c r="G1525" s="13">
        <v>173</v>
      </c>
      <c r="H1525" s="13" t="s">
        <v>7959</v>
      </c>
      <c r="I1525" s="13" t="s">
        <v>9485</v>
      </c>
      <c r="O1525" s="6">
        <v>62</v>
      </c>
      <c r="P1525" s="13" t="str">
        <f t="shared" si="23"/>
        <v>RIO.NEGRO</v>
      </c>
      <c r="Q1525" s="6">
        <v>2240</v>
      </c>
      <c r="R1525" s="13" t="s">
        <v>6722</v>
      </c>
      <c r="Y1525" t="str">
        <f>Tabla4[[#This Row],[Muni_Desc]]&amp;Tabla4[[#This Row],[Columna1]]</f>
        <v>EL PUESTITOTUCUMAN</v>
      </c>
      <c r="Z1525">
        <v>1910</v>
      </c>
      <c r="AA1525" t="s">
        <v>7429</v>
      </c>
      <c r="AB1525">
        <v>15</v>
      </c>
      <c r="AC1525" t="s">
        <v>1233</v>
      </c>
      <c r="AD1525">
        <v>90</v>
      </c>
      <c r="AE1525" t="s">
        <v>1203</v>
      </c>
      <c r="AN1525">
        <v>66</v>
      </c>
      <c r="AO1525">
        <v>98</v>
      </c>
      <c r="AP1525">
        <v>9944</v>
      </c>
      <c r="AQ1525" t="s">
        <v>4423</v>
      </c>
    </row>
    <row r="1526" spans="5:43" x14ac:dyDescent="0.25">
      <c r="E1526" s="6">
        <v>2</v>
      </c>
      <c r="F1526" s="13" t="s">
        <v>7792</v>
      </c>
      <c r="G1526" s="13">
        <v>174</v>
      </c>
      <c r="H1526" s="13" t="s">
        <v>7960</v>
      </c>
      <c r="I1526" s="13" t="s">
        <v>9485</v>
      </c>
      <c r="O1526" s="6">
        <v>62</v>
      </c>
      <c r="P1526" s="13" t="str">
        <f t="shared" si="23"/>
        <v>RIO.NEGRO</v>
      </c>
      <c r="Q1526" s="6">
        <v>1232</v>
      </c>
      <c r="R1526" s="13" t="s">
        <v>6692</v>
      </c>
      <c r="Y1526" t="str">
        <f>Tabla4[[#This Row],[Muni_Desc]]&amp;Tabla4[[#This Row],[Columna1]]</f>
        <v>EL SACRIFICIOTUCUMAN</v>
      </c>
      <c r="Z1526">
        <v>1911</v>
      </c>
      <c r="AA1526" t="s">
        <v>7430</v>
      </c>
      <c r="AB1526">
        <v>15</v>
      </c>
      <c r="AC1526" t="s">
        <v>1233</v>
      </c>
      <c r="AD1526">
        <v>90</v>
      </c>
      <c r="AE1526" t="s">
        <v>1203</v>
      </c>
      <c r="AN1526">
        <v>10</v>
      </c>
      <c r="AO1526">
        <v>70</v>
      </c>
      <c r="AP1526">
        <v>2625</v>
      </c>
      <c r="AQ1526" t="s">
        <v>2659</v>
      </c>
    </row>
    <row r="1527" spans="5:43" x14ac:dyDescent="0.25">
      <c r="E1527" s="6">
        <v>2</v>
      </c>
      <c r="F1527" s="13" t="s">
        <v>7792</v>
      </c>
      <c r="G1527" s="13">
        <v>175</v>
      </c>
      <c r="H1527" s="13" t="s">
        <v>7961</v>
      </c>
      <c r="I1527" s="13" t="s">
        <v>9485</v>
      </c>
      <c r="O1527" s="6">
        <v>62</v>
      </c>
      <c r="P1527" s="13" t="str">
        <f t="shared" si="23"/>
        <v>RIO.NEGRO</v>
      </c>
      <c r="Q1527" s="6">
        <v>2246</v>
      </c>
      <c r="R1527" s="13" t="s">
        <v>6723</v>
      </c>
      <c r="Y1527" t="str">
        <f>Tabla4[[#This Row],[Muni_Desc]]&amp;Tabla4[[#This Row],[Columna1]]</f>
        <v>EL TIMBOTUCUMAN</v>
      </c>
      <c r="Z1527">
        <v>1912</v>
      </c>
      <c r="AA1527" t="s">
        <v>7431</v>
      </c>
      <c r="AB1527">
        <v>15</v>
      </c>
      <c r="AC1527" t="s">
        <v>1233</v>
      </c>
      <c r="AD1527">
        <v>90</v>
      </c>
      <c r="AE1527" t="s">
        <v>1203</v>
      </c>
      <c r="AN1527">
        <v>82</v>
      </c>
      <c r="AO1527">
        <v>105</v>
      </c>
      <c r="AP1527">
        <v>8730</v>
      </c>
      <c r="AQ1527" t="s">
        <v>4949</v>
      </c>
    </row>
    <row r="1528" spans="5:43" x14ac:dyDescent="0.25">
      <c r="E1528" s="6">
        <v>2</v>
      </c>
      <c r="F1528" s="13" t="s">
        <v>7792</v>
      </c>
      <c r="G1528" s="13">
        <v>176</v>
      </c>
      <c r="H1528" s="13" t="s">
        <v>7962</v>
      </c>
      <c r="I1528" s="13" t="s">
        <v>9485</v>
      </c>
      <c r="O1528" s="6">
        <v>62</v>
      </c>
      <c r="P1528" s="13" t="str">
        <f t="shared" si="23"/>
        <v>RIO.NEGRO</v>
      </c>
      <c r="Q1528" s="6">
        <v>1233</v>
      </c>
      <c r="R1528" s="13" t="s">
        <v>6693</v>
      </c>
      <c r="Y1528" t="str">
        <f>Tabla4[[#This Row],[Muni_Desc]]&amp;Tabla4[[#This Row],[Columna1]]</f>
        <v>ESCABATUCUMAN</v>
      </c>
      <c r="Z1528">
        <v>1913</v>
      </c>
      <c r="AA1528" t="s">
        <v>7432</v>
      </c>
      <c r="AB1528">
        <v>15</v>
      </c>
      <c r="AC1528" t="s">
        <v>1233</v>
      </c>
      <c r="AD1528">
        <v>90</v>
      </c>
      <c r="AE1528" t="s">
        <v>1203</v>
      </c>
      <c r="AN1528">
        <v>6</v>
      </c>
      <c r="AO1528">
        <v>630</v>
      </c>
      <c r="AP1528">
        <v>9945</v>
      </c>
      <c r="AQ1528" t="s">
        <v>2334</v>
      </c>
    </row>
    <row r="1529" spans="5:43" x14ac:dyDescent="0.25">
      <c r="E1529" s="6">
        <v>2</v>
      </c>
      <c r="F1529" s="13" t="s">
        <v>7792</v>
      </c>
      <c r="G1529" s="13">
        <v>177</v>
      </c>
      <c r="H1529" s="13" t="s">
        <v>7963</v>
      </c>
      <c r="I1529" s="13" t="s">
        <v>9485</v>
      </c>
      <c r="O1529" s="6">
        <v>62</v>
      </c>
      <c r="P1529" s="13" t="str">
        <f t="shared" si="23"/>
        <v>RIO.NEGRO</v>
      </c>
      <c r="Q1529" s="6">
        <v>2256</v>
      </c>
      <c r="R1529" s="13" t="s">
        <v>6724</v>
      </c>
      <c r="Y1529" t="str">
        <f>Tabla4[[#This Row],[Muni_Desc]]&amp;Tabla4[[#This Row],[Columna1]]</f>
        <v>ESQUINA Y MANCOPATUCUMAN</v>
      </c>
      <c r="Z1529">
        <v>1914</v>
      </c>
      <c r="AA1529" t="s">
        <v>7433</v>
      </c>
      <c r="AB1529">
        <v>15</v>
      </c>
      <c r="AC1529" t="s">
        <v>1233</v>
      </c>
      <c r="AD1529">
        <v>90</v>
      </c>
      <c r="AE1529" t="s">
        <v>1203</v>
      </c>
      <c r="AN1529">
        <v>82</v>
      </c>
      <c r="AO1529">
        <v>42</v>
      </c>
      <c r="AP1529">
        <v>8527</v>
      </c>
      <c r="AQ1529" t="s">
        <v>4757</v>
      </c>
    </row>
    <row r="1530" spans="5:43" x14ac:dyDescent="0.25">
      <c r="E1530" s="6">
        <v>2</v>
      </c>
      <c r="F1530" s="13" t="s">
        <v>7792</v>
      </c>
      <c r="G1530" s="13">
        <v>178</v>
      </c>
      <c r="H1530" s="13" t="s">
        <v>7964</v>
      </c>
      <c r="I1530" s="13" t="s">
        <v>9485</v>
      </c>
      <c r="O1530" s="6">
        <v>62</v>
      </c>
      <c r="P1530" s="13" t="str">
        <f t="shared" si="23"/>
        <v>RIO.NEGRO</v>
      </c>
      <c r="Q1530" s="6">
        <v>2257</v>
      </c>
      <c r="R1530" s="13" t="s">
        <v>6725</v>
      </c>
      <c r="Y1530" t="str">
        <f>Tabla4[[#This Row],[Muni_Desc]]&amp;Tabla4[[#This Row],[Columna1]]</f>
        <v>ESTACION ARAOZ Y TACANASTUCUMAN</v>
      </c>
      <c r="Z1530">
        <v>1915</v>
      </c>
      <c r="AA1530" t="s">
        <v>7434</v>
      </c>
      <c r="AB1530">
        <v>15</v>
      </c>
      <c r="AC1530" t="s">
        <v>1233</v>
      </c>
      <c r="AD1530">
        <v>90</v>
      </c>
      <c r="AE1530" t="s">
        <v>1203</v>
      </c>
      <c r="AN1530">
        <v>6</v>
      </c>
      <c r="AO1530">
        <v>672</v>
      </c>
      <c r="AP1530">
        <v>1620</v>
      </c>
      <c r="AQ1530" t="s">
        <v>2398</v>
      </c>
    </row>
    <row r="1531" spans="5:43" x14ac:dyDescent="0.25">
      <c r="E1531" s="6">
        <v>2</v>
      </c>
      <c r="F1531" s="13" t="s">
        <v>7792</v>
      </c>
      <c r="G1531" s="13">
        <v>179</v>
      </c>
      <c r="H1531" s="13" t="s">
        <v>7965</v>
      </c>
      <c r="I1531" s="13" t="s">
        <v>9485</v>
      </c>
      <c r="O1531" s="6">
        <v>62</v>
      </c>
      <c r="P1531" s="13" t="str">
        <f t="shared" si="23"/>
        <v>RIO.NEGRO</v>
      </c>
      <c r="Q1531" s="6">
        <v>1244</v>
      </c>
      <c r="R1531" s="13" t="s">
        <v>6704</v>
      </c>
      <c r="Y1531" t="str">
        <f>Tabla4[[#This Row],[Muni_Desc]]&amp;Tabla4[[#This Row],[Columna1]]</f>
        <v>FAMAILLATUCUMAN</v>
      </c>
      <c r="Z1531">
        <v>1916</v>
      </c>
      <c r="AA1531" t="s">
        <v>7435</v>
      </c>
      <c r="AB1531">
        <v>15</v>
      </c>
      <c r="AC1531" t="s">
        <v>1233</v>
      </c>
      <c r="AD1531">
        <v>90</v>
      </c>
      <c r="AE1531" t="s">
        <v>1203</v>
      </c>
      <c r="AN1531">
        <v>6</v>
      </c>
      <c r="AO1531">
        <v>399</v>
      </c>
      <c r="AP1531">
        <v>9946</v>
      </c>
      <c r="AQ1531" t="s">
        <v>2074</v>
      </c>
    </row>
    <row r="1532" spans="5:43" x14ac:dyDescent="0.25">
      <c r="E1532" s="6">
        <v>2</v>
      </c>
      <c r="F1532" s="13" t="s">
        <v>7792</v>
      </c>
      <c r="G1532" s="13">
        <v>180</v>
      </c>
      <c r="H1532" s="13" t="s">
        <v>7966</v>
      </c>
      <c r="I1532" s="13" t="s">
        <v>9485</v>
      </c>
      <c r="O1532" s="6">
        <v>62</v>
      </c>
      <c r="P1532" s="13" t="str">
        <f t="shared" si="23"/>
        <v>RIO.NEGRO</v>
      </c>
      <c r="Q1532" s="6">
        <v>2265</v>
      </c>
      <c r="R1532" s="13" t="s">
        <v>6726</v>
      </c>
      <c r="Y1532" t="str">
        <f>Tabla4[[#This Row],[Muni_Desc]]&amp;Tabla4[[#This Row],[Columna1]]</f>
        <v>GASTONA Y BELICHATUCUMAN</v>
      </c>
      <c r="Z1532">
        <v>1918</v>
      </c>
      <c r="AA1532" t="s">
        <v>7437</v>
      </c>
      <c r="AB1532">
        <v>15</v>
      </c>
      <c r="AC1532" t="s">
        <v>1233</v>
      </c>
      <c r="AD1532">
        <v>90</v>
      </c>
      <c r="AE1532" t="s">
        <v>1203</v>
      </c>
      <c r="AN1532">
        <v>14</v>
      </c>
      <c r="AO1532">
        <v>91</v>
      </c>
      <c r="AP1532">
        <v>3080</v>
      </c>
      <c r="AQ1532" t="s">
        <v>2948</v>
      </c>
    </row>
    <row r="1533" spans="5:43" x14ac:dyDescent="0.25">
      <c r="E1533" s="6">
        <v>2</v>
      </c>
      <c r="F1533" s="13" t="s">
        <v>7792</v>
      </c>
      <c r="G1533" s="13">
        <v>181</v>
      </c>
      <c r="H1533" s="13" t="s">
        <v>7967</v>
      </c>
      <c r="I1533" s="13" t="s">
        <v>9485</v>
      </c>
      <c r="O1533" s="6">
        <v>62</v>
      </c>
      <c r="P1533" s="13" t="str">
        <f t="shared" si="23"/>
        <v>RIO.NEGRO</v>
      </c>
      <c r="Q1533" s="6">
        <v>2274</v>
      </c>
      <c r="R1533" s="13" t="s">
        <v>6727</v>
      </c>
      <c r="Y1533" t="str">
        <f>Tabla4[[#This Row],[Muni_Desc]]&amp;Tabla4[[#This Row],[Columna1]]</f>
        <v>GOBERNADOR GARMENDIATUCUMAN</v>
      </c>
      <c r="Z1533">
        <v>1917</v>
      </c>
      <c r="AA1533" t="s">
        <v>7436</v>
      </c>
      <c r="AB1533">
        <v>15</v>
      </c>
      <c r="AC1533" t="s">
        <v>1233</v>
      </c>
      <c r="AD1533">
        <v>90</v>
      </c>
      <c r="AE1533" t="s">
        <v>1203</v>
      </c>
      <c r="AN1533">
        <v>38</v>
      </c>
      <c r="AO1533">
        <v>28</v>
      </c>
      <c r="AP1533">
        <v>5041</v>
      </c>
      <c r="AQ1533" t="s">
        <v>3703</v>
      </c>
    </row>
    <row r="1534" spans="5:43" x14ac:dyDescent="0.25">
      <c r="E1534" s="6">
        <v>2</v>
      </c>
      <c r="F1534" s="13" t="s">
        <v>7792</v>
      </c>
      <c r="G1534" s="13">
        <v>182</v>
      </c>
      <c r="H1534" s="13" t="s">
        <v>7968</v>
      </c>
      <c r="I1534" s="13" t="s">
        <v>9485</v>
      </c>
      <c r="O1534" s="6">
        <v>62</v>
      </c>
      <c r="P1534" s="13" t="str">
        <f t="shared" si="23"/>
        <v>RIO.NEGRO</v>
      </c>
      <c r="Q1534" s="6">
        <v>2279</v>
      </c>
      <c r="R1534" s="13" t="s">
        <v>6728</v>
      </c>
      <c r="Y1534" t="str">
        <f>Tabla4[[#This Row],[Muni_Desc]]&amp;Tabla4[[#This Row],[Columna1]]</f>
        <v>GOBERNADOR PIEDRABUENATUCUMAN</v>
      </c>
      <c r="Z1534">
        <v>1948</v>
      </c>
      <c r="AA1534" t="s">
        <v>7466</v>
      </c>
      <c r="AB1534">
        <v>15</v>
      </c>
      <c r="AC1534" t="s">
        <v>1233</v>
      </c>
      <c r="AD1534">
        <v>90</v>
      </c>
      <c r="AE1534" t="s">
        <v>1203</v>
      </c>
      <c r="AN1534">
        <v>42</v>
      </c>
      <c r="AO1534">
        <v>133</v>
      </c>
      <c r="AP1534">
        <v>9947</v>
      </c>
      <c r="AQ1534" t="s">
        <v>3849</v>
      </c>
    </row>
    <row r="1535" spans="5:43" x14ac:dyDescent="0.25">
      <c r="E1535" s="6">
        <v>2</v>
      </c>
      <c r="F1535" s="13" t="s">
        <v>7792</v>
      </c>
      <c r="G1535" s="13">
        <v>183</v>
      </c>
      <c r="H1535" s="13" t="s">
        <v>7969</v>
      </c>
      <c r="I1535" s="13" t="s">
        <v>9485</v>
      </c>
      <c r="O1535" s="6">
        <v>62</v>
      </c>
      <c r="P1535" s="13" t="str">
        <f t="shared" si="23"/>
        <v>RIO.NEGRO</v>
      </c>
      <c r="Q1535" s="6">
        <v>2282</v>
      </c>
      <c r="R1535" s="13" t="s">
        <v>6729</v>
      </c>
      <c r="Y1535" t="str">
        <f>Tabla4[[#This Row],[Muni_Desc]]&amp;Tabla4[[#This Row],[Columna1]]</f>
        <v>GRANEROSTUCUMAN</v>
      </c>
      <c r="Z1535">
        <v>1919</v>
      </c>
      <c r="AA1535" t="s">
        <v>7438</v>
      </c>
      <c r="AB1535">
        <v>15</v>
      </c>
      <c r="AC1535" t="s">
        <v>1233</v>
      </c>
      <c r="AD1535">
        <v>90</v>
      </c>
      <c r="AE1535" t="s">
        <v>1203</v>
      </c>
      <c r="AN1535">
        <v>66</v>
      </c>
      <c r="AO1535">
        <v>140</v>
      </c>
      <c r="AP1535">
        <v>7393</v>
      </c>
      <c r="AQ1535" t="s">
        <v>4441</v>
      </c>
    </row>
    <row r="1536" spans="5:43" x14ac:dyDescent="0.25">
      <c r="E1536" s="6">
        <v>2</v>
      </c>
      <c r="F1536" s="13" t="s">
        <v>7792</v>
      </c>
      <c r="G1536" s="13">
        <v>184</v>
      </c>
      <c r="H1536" s="13" t="s">
        <v>7970</v>
      </c>
      <c r="I1536" s="13" t="s">
        <v>9485</v>
      </c>
      <c r="O1536" s="6">
        <v>62</v>
      </c>
      <c r="P1536" s="13" t="str">
        <f t="shared" si="23"/>
        <v>RIO.NEGRO</v>
      </c>
      <c r="Q1536" s="6">
        <v>1234</v>
      </c>
      <c r="R1536" s="13" t="s">
        <v>6694</v>
      </c>
      <c r="Y1536" t="str">
        <f>Tabla4[[#This Row],[Muni_Desc]]&amp;Tabla4[[#This Row],[Columna1]]</f>
        <v>HUASA PAMPATUCUMAN</v>
      </c>
      <c r="Z1536">
        <v>1920</v>
      </c>
      <c r="AA1536" t="s">
        <v>7439</v>
      </c>
      <c r="AB1536">
        <v>15</v>
      </c>
      <c r="AC1536" t="s">
        <v>1233</v>
      </c>
      <c r="AD1536">
        <v>90</v>
      </c>
      <c r="AE1536" t="s">
        <v>1203</v>
      </c>
      <c r="AN1536">
        <v>86</v>
      </c>
      <c r="AO1536">
        <v>175</v>
      </c>
      <c r="AP1536">
        <v>9379</v>
      </c>
      <c r="AQ1536" t="s">
        <v>5179</v>
      </c>
    </row>
    <row r="1537" spans="5:43" x14ac:dyDescent="0.25">
      <c r="E1537" s="6">
        <v>2</v>
      </c>
      <c r="F1537" s="13" t="s">
        <v>7792</v>
      </c>
      <c r="G1537" s="13">
        <v>185</v>
      </c>
      <c r="H1537" s="13" t="s">
        <v>7971</v>
      </c>
      <c r="I1537" s="13" t="s">
        <v>9485</v>
      </c>
      <c r="O1537" s="6">
        <v>62</v>
      </c>
      <c r="P1537" s="13" t="str">
        <f t="shared" si="23"/>
        <v>RIO.NEGRO</v>
      </c>
      <c r="Q1537" s="6">
        <v>2283</v>
      </c>
      <c r="R1537" s="13" t="s">
        <v>6730</v>
      </c>
      <c r="Y1537" t="str">
        <f>Tabla4[[#This Row],[Muni_Desc]]&amp;Tabla4[[#This Row],[Columna1]]</f>
        <v>JUAN BAUTISTA ALBERDITUCUMAN</v>
      </c>
      <c r="Z1537">
        <v>1921</v>
      </c>
      <c r="AA1537" t="s">
        <v>7440</v>
      </c>
      <c r="AB1537">
        <v>15</v>
      </c>
      <c r="AC1537" t="s">
        <v>1233</v>
      </c>
      <c r="AD1537">
        <v>90</v>
      </c>
      <c r="AE1537" t="s">
        <v>1203</v>
      </c>
      <c r="AN1537">
        <v>86</v>
      </c>
      <c r="AO1537">
        <v>77</v>
      </c>
      <c r="AP1537">
        <v>9228</v>
      </c>
      <c r="AQ1537" t="s">
        <v>5098</v>
      </c>
    </row>
    <row r="1538" spans="5:43" x14ac:dyDescent="0.25">
      <c r="E1538" s="6">
        <v>2</v>
      </c>
      <c r="F1538" s="13" t="s">
        <v>7792</v>
      </c>
      <c r="G1538" s="13">
        <v>186</v>
      </c>
      <c r="H1538" s="13" t="s">
        <v>7972</v>
      </c>
      <c r="I1538" s="13" t="s">
        <v>9485</v>
      </c>
      <c r="O1538" s="6">
        <v>62</v>
      </c>
      <c r="P1538" s="13" t="str">
        <f t="shared" si="23"/>
        <v>RIO.NEGRO</v>
      </c>
      <c r="Q1538" s="6">
        <v>2284</v>
      </c>
      <c r="R1538" s="13" t="s">
        <v>6731</v>
      </c>
      <c r="Y1538" t="str">
        <f>Tabla4[[#This Row],[Muni_Desc]]&amp;Tabla4[[#This Row],[Columna1]]</f>
        <v>LA COCHATUCUMAN</v>
      </c>
      <c r="Z1538">
        <v>1922</v>
      </c>
      <c r="AA1538" t="s">
        <v>7441</v>
      </c>
      <c r="AB1538">
        <v>15</v>
      </c>
      <c r="AC1538" t="s">
        <v>1233</v>
      </c>
      <c r="AD1538">
        <v>90</v>
      </c>
      <c r="AE1538" t="s">
        <v>1203</v>
      </c>
      <c r="AN1538">
        <v>6</v>
      </c>
      <c r="AO1538">
        <v>385</v>
      </c>
      <c r="AP1538">
        <v>1183</v>
      </c>
      <c r="AQ1538" t="s">
        <v>2049</v>
      </c>
    </row>
    <row r="1539" spans="5:43" x14ac:dyDescent="0.25">
      <c r="E1539" s="6">
        <v>2</v>
      </c>
      <c r="F1539" s="13" t="s">
        <v>7792</v>
      </c>
      <c r="G1539" s="13">
        <v>187</v>
      </c>
      <c r="H1539" s="13" t="s">
        <v>7973</v>
      </c>
      <c r="I1539" s="13" t="s">
        <v>9485</v>
      </c>
      <c r="O1539" s="6">
        <v>62</v>
      </c>
      <c r="P1539" s="13" t="str">
        <f t="shared" si="23"/>
        <v>RIO.NEGRO</v>
      </c>
      <c r="Q1539" s="6">
        <v>1235</v>
      </c>
      <c r="R1539" s="13" t="s">
        <v>6695</v>
      </c>
      <c r="Y1539" t="str">
        <f>Tabla4[[#This Row],[Muni_Desc]]&amp;Tabla4[[#This Row],[Columna1]]</f>
        <v>LA ESPERANZATUCUMAN</v>
      </c>
      <c r="Z1539">
        <v>1923</v>
      </c>
      <c r="AA1539" t="s">
        <v>6403</v>
      </c>
      <c r="AB1539">
        <v>15</v>
      </c>
      <c r="AC1539" t="s">
        <v>1233</v>
      </c>
      <c r="AD1539">
        <v>90</v>
      </c>
      <c r="AE1539" t="s">
        <v>1203</v>
      </c>
      <c r="AN1539">
        <v>6</v>
      </c>
      <c r="AO1539">
        <v>539</v>
      </c>
      <c r="AP1539">
        <v>1417</v>
      </c>
      <c r="AQ1539" t="s">
        <v>2240</v>
      </c>
    </row>
    <row r="1540" spans="5:43" x14ac:dyDescent="0.25">
      <c r="E1540" s="6">
        <v>2</v>
      </c>
      <c r="F1540" s="13" t="s">
        <v>7792</v>
      </c>
      <c r="G1540" s="13">
        <v>188</v>
      </c>
      <c r="H1540" s="13" t="s">
        <v>7974</v>
      </c>
      <c r="I1540" s="13" t="s">
        <v>9485</v>
      </c>
      <c r="O1540" s="6">
        <v>62</v>
      </c>
      <c r="P1540" s="13" t="str">
        <f t="shared" si="23"/>
        <v>RIO.NEGRO</v>
      </c>
      <c r="Q1540" s="6">
        <v>2288</v>
      </c>
      <c r="R1540" s="13" t="s">
        <v>6732</v>
      </c>
      <c r="Y1540" t="str">
        <f>Tabla4[[#This Row],[Muni_Desc]]&amp;Tabla4[[#This Row],[Columna1]]</f>
        <v>LA FLORIDA Y LUISIANATUCUMAN</v>
      </c>
      <c r="Z1540">
        <v>1924</v>
      </c>
      <c r="AA1540" t="s">
        <v>7442</v>
      </c>
      <c r="AB1540">
        <v>15</v>
      </c>
      <c r="AC1540" t="s">
        <v>1233</v>
      </c>
      <c r="AD1540">
        <v>90</v>
      </c>
      <c r="AE1540" t="s">
        <v>1203</v>
      </c>
      <c r="AN1540">
        <v>18</v>
      </c>
      <c r="AO1540">
        <v>56</v>
      </c>
      <c r="AP1540">
        <v>3749</v>
      </c>
      <c r="AQ1540" t="s">
        <v>3259</v>
      </c>
    </row>
    <row r="1541" spans="5:43" x14ac:dyDescent="0.25">
      <c r="E1541" s="6">
        <v>2</v>
      </c>
      <c r="F1541" s="13" t="s">
        <v>7792</v>
      </c>
      <c r="G1541" s="13">
        <v>189</v>
      </c>
      <c r="H1541" s="13" t="s">
        <v>7975</v>
      </c>
      <c r="I1541" s="13" t="s">
        <v>9485</v>
      </c>
      <c r="O1541" s="6">
        <v>62</v>
      </c>
      <c r="P1541" s="13" t="str">
        <f t="shared" ref="P1541:P1604" si="24">VLOOKUP(O1541,$J$4:$L$29,3,FALSE)</f>
        <v>RIO.NEGRO</v>
      </c>
      <c r="Q1541" s="6">
        <v>2307</v>
      </c>
      <c r="R1541" s="13" t="s">
        <v>6733</v>
      </c>
      <c r="Y1541" t="str">
        <f>Tabla4[[#This Row],[Muni_Desc]]&amp;Tabla4[[#This Row],[Columna1]]</f>
        <v>LA RAMADA Y LA CRUZTUCUMAN</v>
      </c>
      <c r="Z1541">
        <v>1952</v>
      </c>
      <c r="AA1541" t="s">
        <v>7470</v>
      </c>
      <c r="AB1541">
        <v>15</v>
      </c>
      <c r="AC1541" t="s">
        <v>1233</v>
      </c>
      <c r="AD1541">
        <v>90</v>
      </c>
      <c r="AE1541" t="s">
        <v>1203</v>
      </c>
      <c r="AN1541">
        <v>6</v>
      </c>
      <c r="AO1541">
        <v>270</v>
      </c>
      <c r="AP1541">
        <v>1007</v>
      </c>
      <c r="AQ1541" t="s">
        <v>1943</v>
      </c>
    </row>
    <row r="1542" spans="5:43" x14ac:dyDescent="0.25">
      <c r="E1542" s="6">
        <v>2</v>
      </c>
      <c r="F1542" s="13" t="s">
        <v>7792</v>
      </c>
      <c r="G1542" s="13">
        <v>190</v>
      </c>
      <c r="H1542" s="13" t="s">
        <v>7976</v>
      </c>
      <c r="I1542" s="13" t="s">
        <v>9485</v>
      </c>
      <c r="O1542" s="6">
        <v>62</v>
      </c>
      <c r="P1542" s="13" t="str">
        <f t="shared" si="24"/>
        <v>RIO.NEGRO</v>
      </c>
      <c r="Q1542" s="6">
        <v>2308</v>
      </c>
      <c r="R1542" s="13" t="s">
        <v>6734</v>
      </c>
      <c r="Y1542" t="str">
        <f>Tabla4[[#This Row],[Muni_Desc]]&amp;Tabla4[[#This Row],[Columna1]]</f>
        <v>LA TRINIDADTUCUMAN</v>
      </c>
      <c r="Z1542">
        <v>2203</v>
      </c>
      <c r="AA1542" t="s">
        <v>7501</v>
      </c>
      <c r="AB1542">
        <v>15</v>
      </c>
      <c r="AC1542" t="s">
        <v>1233</v>
      </c>
      <c r="AD1542">
        <v>90</v>
      </c>
      <c r="AE1542" t="s">
        <v>1203</v>
      </c>
      <c r="AN1542">
        <v>6</v>
      </c>
      <c r="AO1542">
        <v>630</v>
      </c>
      <c r="AP1542">
        <v>1553</v>
      </c>
      <c r="AQ1542" t="s">
        <v>2326</v>
      </c>
    </row>
    <row r="1543" spans="5:43" x14ac:dyDescent="0.25">
      <c r="E1543" s="6">
        <v>2</v>
      </c>
      <c r="F1543" s="13" t="s">
        <v>7792</v>
      </c>
      <c r="G1543" s="13">
        <v>191</v>
      </c>
      <c r="H1543" s="13" t="s">
        <v>7977</v>
      </c>
      <c r="I1543" s="13" t="s">
        <v>9485</v>
      </c>
      <c r="O1543" s="6">
        <v>62</v>
      </c>
      <c r="P1543" s="13" t="str">
        <f t="shared" si="24"/>
        <v>RIO.NEGRO</v>
      </c>
      <c r="Q1543" s="6">
        <v>1236</v>
      </c>
      <c r="R1543" s="13" t="s">
        <v>6696</v>
      </c>
      <c r="Y1543" t="str">
        <f>Tabla4[[#This Row],[Muni_Desc]]&amp;Tabla4[[#This Row],[Columna1]]</f>
        <v>LAMADRIDTUCUMAN</v>
      </c>
      <c r="Z1543">
        <v>1925</v>
      </c>
      <c r="AA1543" t="s">
        <v>7443</v>
      </c>
      <c r="AB1543">
        <v>15</v>
      </c>
      <c r="AC1543" t="s">
        <v>1233</v>
      </c>
      <c r="AD1543">
        <v>90</v>
      </c>
      <c r="AE1543" t="s">
        <v>1203</v>
      </c>
      <c r="AN1543">
        <v>6</v>
      </c>
      <c r="AO1543">
        <v>798</v>
      </c>
      <c r="AP1543">
        <v>1774</v>
      </c>
      <c r="AQ1543" t="s">
        <v>2486</v>
      </c>
    </row>
    <row r="1544" spans="5:43" x14ac:dyDescent="0.25">
      <c r="E1544" s="6">
        <v>2</v>
      </c>
      <c r="F1544" s="13" t="s">
        <v>7792</v>
      </c>
      <c r="G1544" s="13">
        <v>192</v>
      </c>
      <c r="H1544" s="13" t="s">
        <v>7978</v>
      </c>
      <c r="I1544" s="13" t="s">
        <v>9485</v>
      </c>
      <c r="O1544" s="6">
        <v>62</v>
      </c>
      <c r="P1544" s="13" t="str">
        <f t="shared" si="24"/>
        <v>RIO.NEGRO</v>
      </c>
      <c r="Q1544" s="6">
        <v>1237</v>
      </c>
      <c r="R1544" s="13" t="s">
        <v>6697</v>
      </c>
      <c r="Y1544" t="str">
        <f>Tabla4[[#This Row],[Muni_Desc]]&amp;Tabla4[[#This Row],[Columna1]]</f>
        <v>LAS CEJASTUCUMAN</v>
      </c>
      <c r="Z1544">
        <v>1926</v>
      </c>
      <c r="AA1544" t="s">
        <v>7444</v>
      </c>
      <c r="AB1544">
        <v>15</v>
      </c>
      <c r="AC1544" t="s">
        <v>1233</v>
      </c>
      <c r="AD1544">
        <v>90</v>
      </c>
      <c r="AE1544" t="s">
        <v>1203</v>
      </c>
      <c r="AN1544">
        <v>66</v>
      </c>
      <c r="AO1544">
        <v>63</v>
      </c>
      <c r="AP1544">
        <v>7298</v>
      </c>
      <c r="AQ1544" t="s">
        <v>4405</v>
      </c>
    </row>
    <row r="1545" spans="5:43" x14ac:dyDescent="0.25">
      <c r="E1545" s="6">
        <v>2</v>
      </c>
      <c r="F1545" s="13" t="s">
        <v>7792</v>
      </c>
      <c r="G1545" s="13">
        <v>193</v>
      </c>
      <c r="H1545" s="13" t="s">
        <v>7979</v>
      </c>
      <c r="I1545" s="13" t="s">
        <v>9485</v>
      </c>
      <c r="O1545" s="6">
        <v>62</v>
      </c>
      <c r="P1545" s="13" t="str">
        <f t="shared" si="24"/>
        <v>RIO.NEGRO</v>
      </c>
      <c r="Q1545" s="6">
        <v>1238</v>
      </c>
      <c r="R1545" s="13" t="s">
        <v>6698</v>
      </c>
      <c r="Y1545" t="str">
        <f>Tabla4[[#This Row],[Muni_Desc]]&amp;Tabla4[[#This Row],[Columna1]]</f>
        <v>LAS TALASTUCUMAN</v>
      </c>
      <c r="Z1545">
        <v>1927</v>
      </c>
      <c r="AA1545" t="s">
        <v>7445</v>
      </c>
      <c r="AB1545">
        <v>15</v>
      </c>
      <c r="AC1545" t="s">
        <v>1233</v>
      </c>
      <c r="AD1545">
        <v>90</v>
      </c>
      <c r="AE1545" t="s">
        <v>1203</v>
      </c>
      <c r="AN1545">
        <v>14</v>
      </c>
      <c r="AO1545">
        <v>98</v>
      </c>
      <c r="AP1545">
        <v>3129</v>
      </c>
      <c r="AQ1545" t="s">
        <v>3005</v>
      </c>
    </row>
    <row r="1546" spans="5:43" x14ac:dyDescent="0.25">
      <c r="E1546" s="6">
        <v>2</v>
      </c>
      <c r="F1546" s="13" t="s">
        <v>7792</v>
      </c>
      <c r="G1546" s="13">
        <v>194</v>
      </c>
      <c r="H1546" s="13" t="s">
        <v>7980</v>
      </c>
      <c r="I1546" s="13" t="s">
        <v>9485</v>
      </c>
      <c r="O1546" s="6">
        <v>62</v>
      </c>
      <c r="P1546" s="13" t="str">
        <f t="shared" si="24"/>
        <v>RIO.NEGRO</v>
      </c>
      <c r="Q1546" s="6">
        <v>2322</v>
      </c>
      <c r="R1546" s="13" t="s">
        <v>6602</v>
      </c>
      <c r="Y1546" t="str">
        <f>Tabla4[[#This Row],[Muni_Desc]]&amp;Tabla4[[#This Row],[Columna1]]</f>
        <v>LAS TALITASTUCUMAN</v>
      </c>
      <c r="Z1546">
        <v>1928</v>
      </c>
      <c r="AA1546" t="s">
        <v>7446</v>
      </c>
      <c r="AB1546">
        <v>15</v>
      </c>
      <c r="AC1546" t="s">
        <v>1233</v>
      </c>
      <c r="AD1546">
        <v>90</v>
      </c>
      <c r="AE1546" t="s">
        <v>1203</v>
      </c>
      <c r="AN1546">
        <v>42</v>
      </c>
      <c r="AO1546">
        <v>77</v>
      </c>
      <c r="AP1546">
        <v>5381</v>
      </c>
      <c r="AQ1546" t="s">
        <v>3819</v>
      </c>
    </row>
    <row r="1547" spans="5:43" x14ac:dyDescent="0.25">
      <c r="E1547" s="6">
        <v>2</v>
      </c>
      <c r="F1547" s="13" t="s">
        <v>7792</v>
      </c>
      <c r="G1547" s="13">
        <v>195</v>
      </c>
      <c r="H1547" s="13" t="s">
        <v>7981</v>
      </c>
      <c r="I1547" s="13" t="s">
        <v>9485</v>
      </c>
      <c r="O1547" s="6">
        <v>62</v>
      </c>
      <c r="P1547" s="13" t="str">
        <f t="shared" si="24"/>
        <v>RIO.NEGRO</v>
      </c>
      <c r="Q1547" s="6">
        <v>1239</v>
      </c>
      <c r="R1547" s="13" t="s">
        <v>6699</v>
      </c>
      <c r="Y1547" t="str">
        <f>Tabla4[[#This Row],[Muni_Desc]]&amp;Tabla4[[#This Row],[Columna1]]</f>
        <v>LEON ROUGESTUCUMAN</v>
      </c>
      <c r="Z1547">
        <v>2012</v>
      </c>
      <c r="AA1547" t="s">
        <v>7500</v>
      </c>
      <c r="AB1547">
        <v>15</v>
      </c>
      <c r="AC1547" t="s">
        <v>1233</v>
      </c>
      <c r="AD1547">
        <v>90</v>
      </c>
      <c r="AE1547" t="s">
        <v>1203</v>
      </c>
      <c r="AN1547">
        <v>30</v>
      </c>
      <c r="AO1547">
        <v>14</v>
      </c>
      <c r="AP1547">
        <v>4531</v>
      </c>
      <c r="AQ1547" t="s">
        <v>3494</v>
      </c>
    </row>
    <row r="1548" spans="5:43" x14ac:dyDescent="0.25">
      <c r="E1548" s="6">
        <v>2</v>
      </c>
      <c r="F1548" s="13" t="s">
        <v>7792</v>
      </c>
      <c r="G1548" s="13">
        <v>196</v>
      </c>
      <c r="H1548" s="13" t="s">
        <v>7982</v>
      </c>
      <c r="I1548" s="13" t="s">
        <v>9485</v>
      </c>
      <c r="O1548" s="6">
        <v>62</v>
      </c>
      <c r="P1548" s="13" t="str">
        <f t="shared" si="24"/>
        <v>RIO.NEGRO</v>
      </c>
      <c r="Q1548" s="6">
        <v>1240</v>
      </c>
      <c r="R1548" s="13" t="s">
        <v>6700</v>
      </c>
      <c r="Y1548" t="str">
        <f>Tabla4[[#This Row],[Muni_Desc]]&amp;Tabla4[[#This Row],[Columna1]]</f>
        <v>LOS BULACIO Y LOS VILLAGRATUCUMAN</v>
      </c>
      <c r="Z1548">
        <v>1930</v>
      </c>
      <c r="AA1548" t="s">
        <v>7448</v>
      </c>
      <c r="AB1548">
        <v>15</v>
      </c>
      <c r="AC1548" t="s">
        <v>1233</v>
      </c>
      <c r="AD1548">
        <v>90</v>
      </c>
      <c r="AE1548" t="s">
        <v>1203</v>
      </c>
      <c r="AN1548">
        <v>14</v>
      </c>
      <c r="AO1548">
        <v>70</v>
      </c>
      <c r="AP1548">
        <v>3024</v>
      </c>
      <c r="AQ1548" t="s">
        <v>2910</v>
      </c>
    </row>
    <row r="1549" spans="5:43" x14ac:dyDescent="0.25">
      <c r="E1549" s="6">
        <v>2</v>
      </c>
      <c r="F1549" s="13" t="s">
        <v>7792</v>
      </c>
      <c r="G1549" s="13">
        <v>197</v>
      </c>
      <c r="H1549" s="13" t="s">
        <v>7983</v>
      </c>
      <c r="I1549" s="13" t="s">
        <v>9485</v>
      </c>
      <c r="O1549" s="6">
        <v>62</v>
      </c>
      <c r="P1549" s="13" t="str">
        <f t="shared" si="24"/>
        <v>RIO.NEGRO</v>
      </c>
      <c r="Q1549" s="6">
        <v>2343</v>
      </c>
      <c r="R1549" s="13" t="s">
        <v>6735</v>
      </c>
      <c r="Y1549" t="str">
        <f>Tabla4[[#This Row],[Muni_Desc]]&amp;Tabla4[[#This Row],[Columna1]]</f>
        <v>LOS GOMEZTUCUMAN</v>
      </c>
      <c r="Z1549">
        <v>1931</v>
      </c>
      <c r="AA1549" t="s">
        <v>7449</v>
      </c>
      <c r="AB1549">
        <v>15</v>
      </c>
      <c r="AC1549" t="s">
        <v>1233</v>
      </c>
      <c r="AD1549">
        <v>90</v>
      </c>
      <c r="AE1549" t="s">
        <v>1203</v>
      </c>
      <c r="AN1549">
        <v>14</v>
      </c>
      <c r="AO1549">
        <v>91</v>
      </c>
      <c r="AP1549">
        <v>3066</v>
      </c>
      <c r="AQ1549" t="s">
        <v>2939</v>
      </c>
    </row>
    <row r="1550" spans="5:43" x14ac:dyDescent="0.25">
      <c r="E1550" s="6">
        <v>2</v>
      </c>
      <c r="F1550" s="13" t="s">
        <v>7792</v>
      </c>
      <c r="G1550" s="13">
        <v>198</v>
      </c>
      <c r="H1550" s="13" t="s">
        <v>7984</v>
      </c>
      <c r="I1550" s="13" t="s">
        <v>9485</v>
      </c>
      <c r="O1550" s="6">
        <v>62</v>
      </c>
      <c r="P1550" s="13" t="str">
        <f t="shared" si="24"/>
        <v>RIO.NEGRO</v>
      </c>
      <c r="Q1550" s="6">
        <v>1241</v>
      </c>
      <c r="R1550" s="13" t="s">
        <v>6701</v>
      </c>
      <c r="Y1550" t="str">
        <f>Tabla4[[#This Row],[Muni_Desc]]&amp;Tabla4[[#This Row],[Columna1]]</f>
        <v>LOS GUTIERREZTUCUMAN</v>
      </c>
      <c r="Z1550">
        <v>1932</v>
      </c>
      <c r="AA1550" t="s">
        <v>7450</v>
      </c>
      <c r="AB1550">
        <v>15</v>
      </c>
      <c r="AC1550" t="s">
        <v>1233</v>
      </c>
      <c r="AD1550">
        <v>90</v>
      </c>
      <c r="AE1550" t="s">
        <v>1203</v>
      </c>
      <c r="AN1550">
        <v>34</v>
      </c>
      <c r="AO1550">
        <v>35</v>
      </c>
      <c r="AP1550">
        <v>4833</v>
      </c>
      <c r="AQ1550" t="s">
        <v>3645</v>
      </c>
    </row>
    <row r="1551" spans="5:43" x14ac:dyDescent="0.25">
      <c r="E1551" s="6">
        <v>2</v>
      </c>
      <c r="F1551" s="13" t="s">
        <v>7792</v>
      </c>
      <c r="G1551" s="13">
        <v>199</v>
      </c>
      <c r="H1551" s="13" t="s">
        <v>7985</v>
      </c>
      <c r="I1551" s="13" t="s">
        <v>9485</v>
      </c>
      <c r="O1551" s="6">
        <v>62</v>
      </c>
      <c r="P1551" s="13" t="str">
        <f t="shared" si="24"/>
        <v>RIO.NEGRO</v>
      </c>
      <c r="Q1551" s="6">
        <v>2355</v>
      </c>
      <c r="R1551" s="13" t="s">
        <v>6736</v>
      </c>
      <c r="Y1551" t="str">
        <f>Tabla4[[#This Row],[Muni_Desc]]&amp;Tabla4[[#This Row],[Columna1]]</f>
        <v>LOS LUNASTUCUMAN</v>
      </c>
      <c r="Z1551">
        <v>2009</v>
      </c>
      <c r="AA1551" t="s">
        <v>7498</v>
      </c>
      <c r="AB1551">
        <v>15</v>
      </c>
      <c r="AC1551" t="s">
        <v>1233</v>
      </c>
      <c r="AD1551">
        <v>90</v>
      </c>
      <c r="AE1551" t="s">
        <v>1203</v>
      </c>
      <c r="AN1551">
        <v>6</v>
      </c>
      <c r="AO1551">
        <v>273</v>
      </c>
      <c r="AP1551">
        <v>1029</v>
      </c>
      <c r="AQ1551" t="s">
        <v>1947</v>
      </c>
    </row>
    <row r="1552" spans="5:43" x14ac:dyDescent="0.25">
      <c r="E1552" s="6">
        <v>2</v>
      </c>
      <c r="F1552" s="13" t="s">
        <v>7792</v>
      </c>
      <c r="G1552" s="13">
        <v>200</v>
      </c>
      <c r="H1552" s="13" t="s">
        <v>7986</v>
      </c>
      <c r="I1552" s="13" t="s">
        <v>9485</v>
      </c>
      <c r="O1552" s="6">
        <v>62</v>
      </c>
      <c r="P1552" s="13" t="str">
        <f t="shared" si="24"/>
        <v>RIO.NEGRO</v>
      </c>
      <c r="Q1552" s="6">
        <v>1242</v>
      </c>
      <c r="R1552" s="13" t="s">
        <v>6702</v>
      </c>
      <c r="Y1552" t="str">
        <f>Tabla4[[#This Row],[Muni_Desc]]&amp;Tabla4[[#This Row],[Columna1]]</f>
        <v>LOS NOGALESTUCUMAN</v>
      </c>
      <c r="Z1552">
        <v>1933</v>
      </c>
      <c r="AA1552" t="s">
        <v>7451</v>
      </c>
      <c r="AB1552">
        <v>15</v>
      </c>
      <c r="AC1552" t="s">
        <v>1233</v>
      </c>
      <c r="AD1552">
        <v>90</v>
      </c>
      <c r="AE1552" t="s">
        <v>1203</v>
      </c>
      <c r="AN1552">
        <v>6</v>
      </c>
      <c r="AO1552">
        <v>7</v>
      </c>
      <c r="AP1552">
        <v>660</v>
      </c>
      <c r="AQ1552" t="s">
        <v>1691</v>
      </c>
    </row>
    <row r="1553" spans="5:43" x14ac:dyDescent="0.25">
      <c r="E1553" s="6">
        <v>2</v>
      </c>
      <c r="F1553" s="13" t="s">
        <v>7792</v>
      </c>
      <c r="G1553" s="13">
        <v>201</v>
      </c>
      <c r="H1553" s="13" t="s">
        <v>7987</v>
      </c>
      <c r="I1553" s="13" t="s">
        <v>9485</v>
      </c>
      <c r="O1553" s="6">
        <v>62</v>
      </c>
      <c r="P1553" s="13" t="str">
        <f t="shared" si="24"/>
        <v>RIO.NEGRO</v>
      </c>
      <c r="Q1553" s="6">
        <v>2364</v>
      </c>
      <c r="R1553" s="13" t="s">
        <v>6737</v>
      </c>
      <c r="Y1553" t="str">
        <f>Tabla4[[#This Row],[Muni_Desc]]&amp;Tabla4[[#This Row],[Columna1]]</f>
        <v>LOS PEREYRASTUCUMAN</v>
      </c>
      <c r="Z1553">
        <v>1934</v>
      </c>
      <c r="AA1553" t="s">
        <v>7452</v>
      </c>
      <c r="AB1553">
        <v>15</v>
      </c>
      <c r="AC1553" t="s">
        <v>1233</v>
      </c>
      <c r="AD1553">
        <v>90</v>
      </c>
      <c r="AE1553" t="s">
        <v>1203</v>
      </c>
      <c r="AN1553">
        <v>86</v>
      </c>
      <c r="AO1553">
        <v>28</v>
      </c>
      <c r="AP1553">
        <v>9131</v>
      </c>
      <c r="AQ1553" t="s">
        <v>5039</v>
      </c>
    </row>
    <row r="1554" spans="5:43" x14ac:dyDescent="0.25">
      <c r="E1554" s="6">
        <v>2</v>
      </c>
      <c r="F1554" s="13" t="s">
        <v>7792</v>
      </c>
      <c r="G1554" s="13">
        <v>202</v>
      </c>
      <c r="H1554" s="13" t="s">
        <v>7988</v>
      </c>
      <c r="I1554" s="13" t="s">
        <v>9485</v>
      </c>
      <c r="O1554" s="6">
        <v>62</v>
      </c>
      <c r="P1554" s="13" t="str">
        <f t="shared" si="24"/>
        <v>RIO.NEGRO</v>
      </c>
      <c r="Q1554" s="6">
        <v>3040</v>
      </c>
      <c r="R1554" s="13" t="s">
        <v>6739</v>
      </c>
      <c r="Y1554" t="str">
        <f>Tabla4[[#This Row],[Muni_Desc]]&amp;Tabla4[[#This Row],[Columna1]]</f>
        <v>LOS PEREZTUCUMAN</v>
      </c>
      <c r="Z1554">
        <v>1935</v>
      </c>
      <c r="AA1554" t="s">
        <v>7453</v>
      </c>
      <c r="AB1554">
        <v>15</v>
      </c>
      <c r="AC1554" t="s">
        <v>1233</v>
      </c>
      <c r="AD1554">
        <v>90</v>
      </c>
      <c r="AE1554" t="s">
        <v>1203</v>
      </c>
      <c r="AN1554">
        <v>82</v>
      </c>
      <c r="AO1554">
        <v>77</v>
      </c>
      <c r="AP1554">
        <v>8637</v>
      </c>
      <c r="AQ1554" t="s">
        <v>4860</v>
      </c>
    </row>
    <row r="1555" spans="5:43" x14ac:dyDescent="0.25">
      <c r="E1555" s="6">
        <v>2</v>
      </c>
      <c r="F1555" s="13" t="s">
        <v>7792</v>
      </c>
      <c r="G1555" s="13">
        <v>203</v>
      </c>
      <c r="H1555" s="13" t="s">
        <v>7989</v>
      </c>
      <c r="I1555" s="13" t="s">
        <v>9485</v>
      </c>
      <c r="O1555" s="6">
        <v>62</v>
      </c>
      <c r="P1555" s="13" t="str">
        <f t="shared" si="24"/>
        <v>RIO.NEGRO</v>
      </c>
      <c r="Q1555" s="6">
        <v>1243</v>
      </c>
      <c r="R1555" s="13" t="s">
        <v>6703</v>
      </c>
      <c r="Y1555" t="str">
        <f>Tabla4[[#This Row],[Muni_Desc]]&amp;Tabla4[[#This Row],[Columna1]]</f>
        <v>LOS PUESTOSTUCUMAN</v>
      </c>
      <c r="Z1555">
        <v>1936</v>
      </c>
      <c r="AA1555" t="s">
        <v>7454</v>
      </c>
      <c r="AB1555">
        <v>15</v>
      </c>
      <c r="AC1555" t="s">
        <v>1233</v>
      </c>
      <c r="AD1555">
        <v>90</v>
      </c>
      <c r="AE1555" t="s">
        <v>1203</v>
      </c>
      <c r="AN1555">
        <v>6</v>
      </c>
      <c r="AO1555">
        <v>658</v>
      </c>
      <c r="AP1555">
        <v>1591</v>
      </c>
      <c r="AQ1555" t="s">
        <v>2374</v>
      </c>
    </row>
    <row r="1556" spans="5:43" x14ac:dyDescent="0.25">
      <c r="E1556" s="6">
        <v>2</v>
      </c>
      <c r="F1556" s="13" t="s">
        <v>7792</v>
      </c>
      <c r="G1556" s="13">
        <v>204</v>
      </c>
      <c r="H1556" s="13" t="s">
        <v>7990</v>
      </c>
      <c r="I1556" s="13" t="s">
        <v>9485</v>
      </c>
      <c r="O1556" s="6">
        <v>62</v>
      </c>
      <c r="P1556" s="13" t="str">
        <f t="shared" si="24"/>
        <v>RIO.NEGRO</v>
      </c>
      <c r="Q1556" s="6">
        <v>2370</v>
      </c>
      <c r="R1556" s="13" t="s">
        <v>6738</v>
      </c>
      <c r="Y1556" t="str">
        <f>Tabla4[[#This Row],[Muni_Desc]]&amp;Tabla4[[#This Row],[Columna1]]</f>
        <v>LOS RALOSTUCUMAN</v>
      </c>
      <c r="Z1556">
        <v>1937</v>
      </c>
      <c r="AA1556" t="s">
        <v>7455</v>
      </c>
      <c r="AB1556">
        <v>15</v>
      </c>
      <c r="AC1556" t="s">
        <v>1233</v>
      </c>
      <c r="AD1556">
        <v>90</v>
      </c>
      <c r="AE1556" t="s">
        <v>1203</v>
      </c>
      <c r="AN1556">
        <v>82</v>
      </c>
      <c r="AO1556">
        <v>112</v>
      </c>
      <c r="AP1556">
        <v>8744</v>
      </c>
      <c r="AQ1556" t="s">
        <v>4960</v>
      </c>
    </row>
    <row r="1557" spans="5:43" x14ac:dyDescent="0.25">
      <c r="E1557" s="6">
        <v>2</v>
      </c>
      <c r="F1557" s="13" t="s">
        <v>7792</v>
      </c>
      <c r="G1557" s="13">
        <v>205</v>
      </c>
      <c r="H1557" s="13" t="s">
        <v>7991</v>
      </c>
      <c r="I1557" s="13" t="s">
        <v>9485</v>
      </c>
      <c r="O1557" s="6">
        <v>66</v>
      </c>
      <c r="P1557" s="13" t="str">
        <f t="shared" si="24"/>
        <v>SALTA</v>
      </c>
      <c r="Q1557" s="6">
        <v>1245</v>
      </c>
      <c r="R1557" s="13" t="s">
        <v>6740</v>
      </c>
      <c r="Y1557" t="str">
        <f>Tabla4[[#This Row],[Muni_Desc]]&amp;Tabla4[[#This Row],[Columna1]]</f>
        <v>LOS SARMIENTOS Y LA TIPATUCUMAN</v>
      </c>
      <c r="Z1557">
        <v>1938</v>
      </c>
      <c r="AA1557" t="s">
        <v>7456</v>
      </c>
      <c r="AB1557">
        <v>15</v>
      </c>
      <c r="AC1557" t="s">
        <v>1233</v>
      </c>
      <c r="AD1557">
        <v>90</v>
      </c>
      <c r="AE1557" t="s">
        <v>1203</v>
      </c>
      <c r="AN1557">
        <v>30</v>
      </c>
      <c r="AO1557">
        <v>84</v>
      </c>
      <c r="AP1557">
        <v>4644</v>
      </c>
      <c r="AQ1557" t="s">
        <v>3571</v>
      </c>
    </row>
    <row r="1558" spans="5:43" x14ac:dyDescent="0.25">
      <c r="E1558" s="6">
        <v>2</v>
      </c>
      <c r="F1558" s="13" t="s">
        <v>7792</v>
      </c>
      <c r="G1558" s="13">
        <v>206</v>
      </c>
      <c r="H1558" s="13" t="s">
        <v>7992</v>
      </c>
      <c r="I1558" s="13" t="s">
        <v>9485</v>
      </c>
      <c r="O1558" s="6">
        <v>66</v>
      </c>
      <c r="P1558" s="13" t="str">
        <f t="shared" si="24"/>
        <v>SALTA</v>
      </c>
      <c r="Q1558" s="6">
        <v>3041</v>
      </c>
      <c r="R1558" s="13" t="s">
        <v>6795</v>
      </c>
      <c r="Y1558" t="str">
        <f>Tabla4[[#This Row],[Muni_Desc]]&amp;Tabla4[[#This Row],[Columna1]]</f>
        <v>LOS SOSASTUCUMAN</v>
      </c>
      <c r="Z1558">
        <v>1939</v>
      </c>
      <c r="AA1558" t="s">
        <v>7457</v>
      </c>
      <c r="AB1558">
        <v>15</v>
      </c>
      <c r="AC1558" t="s">
        <v>1233</v>
      </c>
      <c r="AD1558">
        <v>90</v>
      </c>
      <c r="AE1558" t="s">
        <v>1203</v>
      </c>
      <c r="AN1558">
        <v>14</v>
      </c>
      <c r="AO1558">
        <v>42</v>
      </c>
      <c r="AP1558">
        <v>2944</v>
      </c>
      <c r="AQ1558" t="s">
        <v>2854</v>
      </c>
    </row>
    <row r="1559" spans="5:43" x14ac:dyDescent="0.25">
      <c r="E1559" s="6">
        <v>2</v>
      </c>
      <c r="F1559" s="13" t="s">
        <v>7792</v>
      </c>
      <c r="G1559" s="13">
        <v>207</v>
      </c>
      <c r="H1559" s="13" t="s">
        <v>7993</v>
      </c>
      <c r="I1559" s="13" t="s">
        <v>9485</v>
      </c>
      <c r="O1559" s="6">
        <v>66</v>
      </c>
      <c r="P1559" s="13" t="str">
        <f t="shared" si="24"/>
        <v>SALTA</v>
      </c>
      <c r="Q1559" s="6">
        <v>1246</v>
      </c>
      <c r="R1559" s="13" t="s">
        <v>6741</v>
      </c>
      <c r="Y1559" t="str">
        <f>Tabla4[[#This Row],[Muni_Desc]]&amp;Tabla4[[#This Row],[Columna1]]</f>
        <v>LULESTUCUMAN</v>
      </c>
      <c r="Z1559">
        <v>1940</v>
      </c>
      <c r="AA1559" t="s">
        <v>7458</v>
      </c>
      <c r="AB1559">
        <v>15</v>
      </c>
      <c r="AC1559" t="s">
        <v>1233</v>
      </c>
      <c r="AD1559">
        <v>90</v>
      </c>
      <c r="AE1559" t="s">
        <v>1203</v>
      </c>
      <c r="AN1559">
        <v>14</v>
      </c>
      <c r="AO1559">
        <v>112</v>
      </c>
      <c r="AP1559">
        <v>9948</v>
      </c>
      <c r="AQ1559" t="s">
        <v>3044</v>
      </c>
    </row>
    <row r="1560" spans="5:43" x14ac:dyDescent="0.25">
      <c r="E1560" s="6">
        <v>2</v>
      </c>
      <c r="F1560" s="13" t="s">
        <v>7792</v>
      </c>
      <c r="G1560" s="13">
        <v>208</v>
      </c>
      <c r="H1560" s="13" t="s">
        <v>7994</v>
      </c>
      <c r="I1560" s="13" t="s">
        <v>9485</v>
      </c>
      <c r="O1560" s="6">
        <v>66</v>
      </c>
      <c r="P1560" s="13" t="str">
        <f t="shared" si="24"/>
        <v>SALTA</v>
      </c>
      <c r="Q1560" s="6">
        <v>1247</v>
      </c>
      <c r="R1560" s="13" t="s">
        <v>6742</v>
      </c>
      <c r="Y1560" t="str">
        <f>Tabla4[[#This Row],[Muni_Desc]]&amp;Tabla4[[#This Row],[Columna1]]</f>
        <v>MANUEL GARCIA FERNANDEZTUCUMAN</v>
      </c>
      <c r="Z1560">
        <v>1941</v>
      </c>
      <c r="AA1560" t="s">
        <v>7459</v>
      </c>
      <c r="AB1560">
        <v>15</v>
      </c>
      <c r="AC1560" t="s">
        <v>1233</v>
      </c>
      <c r="AD1560">
        <v>90</v>
      </c>
      <c r="AE1560" t="s">
        <v>1203</v>
      </c>
      <c r="AN1560">
        <v>50</v>
      </c>
      <c r="AO1560">
        <v>91</v>
      </c>
      <c r="AP1560">
        <v>5954</v>
      </c>
      <c r="AQ1560" t="s">
        <v>4060</v>
      </c>
    </row>
    <row r="1561" spans="5:43" x14ac:dyDescent="0.25">
      <c r="E1561" s="6">
        <v>2</v>
      </c>
      <c r="F1561" s="13" t="s">
        <v>7792</v>
      </c>
      <c r="G1561" s="13">
        <v>209</v>
      </c>
      <c r="H1561" s="13" t="s">
        <v>7995</v>
      </c>
      <c r="I1561" s="13" t="s">
        <v>9485</v>
      </c>
      <c r="O1561" s="6">
        <v>66</v>
      </c>
      <c r="P1561" s="13" t="str">
        <f t="shared" si="24"/>
        <v>SALTA</v>
      </c>
      <c r="Q1561" s="6">
        <v>1248</v>
      </c>
      <c r="R1561" s="13" t="s">
        <v>6743</v>
      </c>
      <c r="Y1561" t="str">
        <f>Tabla4[[#This Row],[Muni_Desc]]&amp;Tabla4[[#This Row],[Columna1]]</f>
        <v>MANUELA PEDRAZATUCUMAN</v>
      </c>
      <c r="Z1561">
        <v>1942</v>
      </c>
      <c r="AA1561" t="s">
        <v>7460</v>
      </c>
      <c r="AB1561">
        <v>15</v>
      </c>
      <c r="AC1561" t="s">
        <v>1233</v>
      </c>
      <c r="AD1561">
        <v>90</v>
      </c>
      <c r="AE1561" t="s">
        <v>1203</v>
      </c>
      <c r="AN1561">
        <v>82</v>
      </c>
      <c r="AO1561">
        <v>21</v>
      </c>
      <c r="AP1561">
        <v>8446</v>
      </c>
      <c r="AQ1561" t="s">
        <v>4692</v>
      </c>
    </row>
    <row r="1562" spans="5:43" x14ac:dyDescent="0.25">
      <c r="E1562" s="6">
        <v>2</v>
      </c>
      <c r="F1562" s="13" t="s">
        <v>7792</v>
      </c>
      <c r="G1562" s="13">
        <v>210</v>
      </c>
      <c r="H1562" s="13" t="s">
        <v>7996</v>
      </c>
      <c r="I1562" s="13" t="s">
        <v>9485</v>
      </c>
      <c r="O1562" s="6">
        <v>66</v>
      </c>
      <c r="P1562" s="13" t="str">
        <f t="shared" si="24"/>
        <v>SALTA</v>
      </c>
      <c r="Q1562" s="6">
        <v>1249</v>
      </c>
      <c r="R1562" s="13" t="s">
        <v>6744</v>
      </c>
      <c r="Y1562" t="str">
        <f>Tabla4[[#This Row],[Muni_Desc]]&amp;Tabla4[[#This Row],[Columna1]]</f>
        <v>MEDINASTUCUMAN</v>
      </c>
      <c r="Z1562">
        <v>1981</v>
      </c>
      <c r="AA1562" t="s">
        <v>7494</v>
      </c>
      <c r="AB1562">
        <v>15</v>
      </c>
      <c r="AC1562" t="s">
        <v>1233</v>
      </c>
      <c r="AD1562">
        <v>90</v>
      </c>
      <c r="AE1562" t="s">
        <v>1203</v>
      </c>
      <c r="AN1562">
        <v>82</v>
      </c>
      <c r="AO1562">
        <v>21</v>
      </c>
      <c r="AP1562">
        <v>8447</v>
      </c>
      <c r="AQ1562" t="s">
        <v>4693</v>
      </c>
    </row>
    <row r="1563" spans="5:43" x14ac:dyDescent="0.25">
      <c r="E1563" s="6">
        <v>2</v>
      </c>
      <c r="F1563" s="13" t="s">
        <v>7792</v>
      </c>
      <c r="G1563" s="13">
        <v>211</v>
      </c>
      <c r="H1563" s="13" t="s">
        <v>7997</v>
      </c>
      <c r="I1563" s="13" t="s">
        <v>9485</v>
      </c>
      <c r="O1563" s="6">
        <v>66</v>
      </c>
      <c r="P1563" s="13" t="str">
        <f t="shared" si="24"/>
        <v>SALTA</v>
      </c>
      <c r="Q1563" s="6">
        <v>1250</v>
      </c>
      <c r="R1563" s="13" t="s">
        <v>6745</v>
      </c>
      <c r="Y1563" t="str">
        <f>Tabla4[[#This Row],[Muni_Desc]]&amp;Tabla4[[#This Row],[Columna1]]</f>
        <v>MONTE BELLOTUCUMAN</v>
      </c>
      <c r="Z1563">
        <v>1943</v>
      </c>
      <c r="AA1563" t="s">
        <v>7461</v>
      </c>
      <c r="AB1563">
        <v>15</v>
      </c>
      <c r="AC1563" t="s">
        <v>1233</v>
      </c>
      <c r="AD1563">
        <v>90</v>
      </c>
      <c r="AE1563" t="s">
        <v>1203</v>
      </c>
      <c r="AN1563">
        <v>6</v>
      </c>
      <c r="AO1563">
        <v>665</v>
      </c>
      <c r="AP1563">
        <v>1608</v>
      </c>
      <c r="AQ1563" t="s">
        <v>2392</v>
      </c>
    </row>
    <row r="1564" spans="5:43" x14ac:dyDescent="0.25">
      <c r="E1564" s="6">
        <v>2</v>
      </c>
      <c r="F1564" s="13" t="s">
        <v>7792</v>
      </c>
      <c r="G1564" s="13">
        <v>212</v>
      </c>
      <c r="H1564" s="13" t="s">
        <v>7998</v>
      </c>
      <c r="I1564" s="13" t="s">
        <v>9485</v>
      </c>
      <c r="O1564" s="6">
        <v>66</v>
      </c>
      <c r="P1564" s="13" t="str">
        <f t="shared" si="24"/>
        <v>SALTA</v>
      </c>
      <c r="Q1564" s="6">
        <v>1251</v>
      </c>
      <c r="R1564" s="13" t="s">
        <v>6746</v>
      </c>
      <c r="Y1564" t="str">
        <f>Tabla4[[#This Row],[Muni_Desc]]&amp;Tabla4[[#This Row],[Columna1]]</f>
        <v>MONTEAGUDOTUCUMAN</v>
      </c>
      <c r="Z1564">
        <v>1944</v>
      </c>
      <c r="AA1564" t="s">
        <v>7462</v>
      </c>
      <c r="AB1564">
        <v>15</v>
      </c>
      <c r="AC1564" t="s">
        <v>1233</v>
      </c>
      <c r="AD1564">
        <v>90</v>
      </c>
      <c r="AE1564" t="s">
        <v>1203</v>
      </c>
      <c r="AN1564">
        <v>54</v>
      </c>
      <c r="AO1564">
        <v>42</v>
      </c>
      <c r="AP1564">
        <v>6454</v>
      </c>
      <c r="AQ1564" t="s">
        <v>4129</v>
      </c>
    </row>
    <row r="1565" spans="5:43" x14ac:dyDescent="0.25">
      <c r="E1565" s="6">
        <v>2</v>
      </c>
      <c r="F1565" s="13" t="s">
        <v>7792</v>
      </c>
      <c r="G1565" s="13">
        <v>213</v>
      </c>
      <c r="H1565" s="13" t="s">
        <v>7999</v>
      </c>
      <c r="I1565" s="13" t="s">
        <v>9485</v>
      </c>
      <c r="O1565" s="6">
        <v>66</v>
      </c>
      <c r="P1565" s="13" t="str">
        <f t="shared" si="24"/>
        <v>SALTA</v>
      </c>
      <c r="Q1565" s="6">
        <v>1252</v>
      </c>
      <c r="R1565" s="13" t="s">
        <v>6747</v>
      </c>
      <c r="Y1565" t="str">
        <f>Tabla4[[#This Row],[Muni_Desc]]&amp;Tabla4[[#This Row],[Columna1]]</f>
        <v>MONTEROSTUCUMAN</v>
      </c>
      <c r="Z1565">
        <v>1945</v>
      </c>
      <c r="AA1565" t="s">
        <v>7463</v>
      </c>
      <c r="AB1565">
        <v>15</v>
      </c>
      <c r="AC1565" t="s">
        <v>1233</v>
      </c>
      <c r="AD1565">
        <v>90</v>
      </c>
      <c r="AE1565" t="s">
        <v>1203</v>
      </c>
      <c r="AN1565">
        <v>26</v>
      </c>
      <c r="AO1565">
        <v>84</v>
      </c>
      <c r="AP1565">
        <v>4400</v>
      </c>
      <c r="AQ1565" t="s">
        <v>3463</v>
      </c>
    </row>
    <row r="1566" spans="5:43" x14ac:dyDescent="0.25">
      <c r="E1566" s="6">
        <v>2</v>
      </c>
      <c r="F1566" s="13" t="s">
        <v>7792</v>
      </c>
      <c r="G1566" s="13">
        <v>214</v>
      </c>
      <c r="H1566" s="13" t="s">
        <v>8000</v>
      </c>
      <c r="I1566" s="13" t="s">
        <v>9485</v>
      </c>
      <c r="O1566" s="6">
        <v>66</v>
      </c>
      <c r="P1566" s="13" t="str">
        <f t="shared" si="24"/>
        <v>SALTA</v>
      </c>
      <c r="Q1566" s="6">
        <v>1253</v>
      </c>
      <c r="R1566" s="13" t="s">
        <v>6748</v>
      </c>
      <c r="Y1566" t="str">
        <f>Tabla4[[#This Row],[Muni_Desc]]&amp;Tabla4[[#This Row],[Columna1]]</f>
        <v>PADRE MONTITUCUMAN</v>
      </c>
      <c r="Z1566">
        <v>1946</v>
      </c>
      <c r="AA1566" t="s">
        <v>7464</v>
      </c>
      <c r="AB1566">
        <v>15</v>
      </c>
      <c r="AC1566" t="s">
        <v>1233</v>
      </c>
      <c r="AD1566">
        <v>90</v>
      </c>
      <c r="AE1566" t="s">
        <v>1203</v>
      </c>
      <c r="AN1566">
        <v>14</v>
      </c>
      <c r="AO1566">
        <v>147</v>
      </c>
      <c r="AP1566">
        <v>3441</v>
      </c>
      <c r="AQ1566" t="s">
        <v>3170</v>
      </c>
    </row>
    <row r="1567" spans="5:43" x14ac:dyDescent="0.25">
      <c r="E1567" s="6">
        <v>2</v>
      </c>
      <c r="F1567" s="13" t="s">
        <v>8001</v>
      </c>
      <c r="G1567" s="13">
        <v>215</v>
      </c>
      <c r="H1567" s="13" t="s">
        <v>8002</v>
      </c>
      <c r="I1567" s="13" t="s">
        <v>9485</v>
      </c>
      <c r="O1567" s="6">
        <v>66</v>
      </c>
      <c r="P1567" s="13" t="str">
        <f t="shared" si="24"/>
        <v>SALTA</v>
      </c>
      <c r="Q1567" s="6">
        <v>1254</v>
      </c>
      <c r="R1567" s="13" t="s">
        <v>6749</v>
      </c>
      <c r="Y1567" t="str">
        <f>Tabla4[[#This Row],[Muni_Desc]]&amp;Tabla4[[#This Row],[Columna1]]</f>
        <v>PAMPA MAYOTUCUMAN</v>
      </c>
      <c r="Z1567">
        <v>1947</v>
      </c>
      <c r="AA1567" t="s">
        <v>7465</v>
      </c>
      <c r="AB1567">
        <v>15</v>
      </c>
      <c r="AC1567" t="s">
        <v>1233</v>
      </c>
      <c r="AD1567">
        <v>90</v>
      </c>
      <c r="AE1567" t="s">
        <v>1203</v>
      </c>
      <c r="AN1567">
        <v>14</v>
      </c>
      <c r="AO1567">
        <v>147</v>
      </c>
      <c r="AP1567">
        <v>3321</v>
      </c>
      <c r="AQ1567" t="s">
        <v>3150</v>
      </c>
    </row>
    <row r="1568" spans="5:43" x14ac:dyDescent="0.25">
      <c r="E1568" s="6">
        <v>2</v>
      </c>
      <c r="F1568" s="13" t="s">
        <v>8001</v>
      </c>
      <c r="G1568" s="13">
        <v>216</v>
      </c>
      <c r="H1568" s="13" t="s">
        <v>8003</v>
      </c>
      <c r="I1568" s="13" t="s">
        <v>9485</v>
      </c>
      <c r="O1568" s="6">
        <v>66</v>
      </c>
      <c r="P1568" s="13" t="str">
        <f t="shared" si="24"/>
        <v>SALTA</v>
      </c>
      <c r="Q1568" s="6">
        <v>1292</v>
      </c>
      <c r="R1568" s="13" t="s">
        <v>6784</v>
      </c>
      <c r="Y1568" t="str">
        <f>Tabla4[[#This Row],[Muni_Desc]]&amp;Tabla4[[#This Row],[Columna1]]</f>
        <v>QUILMES Y LOS SUELDOSTUCUMAN</v>
      </c>
      <c r="Z1568">
        <v>1949</v>
      </c>
      <c r="AA1568" t="s">
        <v>7467</v>
      </c>
      <c r="AB1568">
        <v>15</v>
      </c>
      <c r="AC1568" t="s">
        <v>1233</v>
      </c>
      <c r="AD1568">
        <v>90</v>
      </c>
      <c r="AE1568" t="s">
        <v>1203</v>
      </c>
      <c r="AN1568">
        <v>42</v>
      </c>
      <c r="AO1568">
        <v>133</v>
      </c>
      <c r="AP1568">
        <v>5449</v>
      </c>
      <c r="AQ1568" t="s">
        <v>3846</v>
      </c>
    </row>
    <row r="1569" spans="5:43" x14ac:dyDescent="0.25">
      <c r="E1569" s="6">
        <v>2</v>
      </c>
      <c r="F1569" s="13" t="s">
        <v>8001</v>
      </c>
      <c r="G1569" s="13">
        <v>217</v>
      </c>
      <c r="H1569" s="13" t="s">
        <v>8004</v>
      </c>
      <c r="I1569" s="13" t="s">
        <v>9485</v>
      </c>
      <c r="O1569" s="6">
        <v>66</v>
      </c>
      <c r="P1569" s="13" t="str">
        <f t="shared" si="24"/>
        <v>SALTA</v>
      </c>
      <c r="Q1569" s="6">
        <v>1255</v>
      </c>
      <c r="R1569" s="13" t="s">
        <v>6750</v>
      </c>
      <c r="Y1569" t="str">
        <f>Tabla4[[#This Row],[Muni_Desc]]&amp;Tabla4[[#This Row],[Columna1]]</f>
        <v>RACOTUCUMAN</v>
      </c>
      <c r="Z1569">
        <v>1951</v>
      </c>
      <c r="AA1569" t="s">
        <v>7469</v>
      </c>
      <c r="AB1569">
        <v>15</v>
      </c>
      <c r="AC1569" t="s">
        <v>1233</v>
      </c>
      <c r="AD1569">
        <v>90</v>
      </c>
      <c r="AE1569" t="s">
        <v>1203</v>
      </c>
      <c r="AN1569">
        <v>90</v>
      </c>
      <c r="AO1569">
        <v>35</v>
      </c>
      <c r="AP1569">
        <v>9642</v>
      </c>
      <c r="AQ1569" t="s">
        <v>1671</v>
      </c>
    </row>
    <row r="1570" spans="5:43" x14ac:dyDescent="0.25">
      <c r="E1570" s="6">
        <v>2</v>
      </c>
      <c r="F1570" s="13" t="s">
        <v>8001</v>
      </c>
      <c r="G1570" s="13">
        <v>218</v>
      </c>
      <c r="H1570" s="13" t="s">
        <v>8005</v>
      </c>
      <c r="I1570" s="13" t="s">
        <v>9485</v>
      </c>
      <c r="O1570" s="6">
        <v>66</v>
      </c>
      <c r="P1570" s="13" t="str">
        <f t="shared" si="24"/>
        <v>SALTA</v>
      </c>
      <c r="Q1570" s="6">
        <v>1256</v>
      </c>
      <c r="R1570" s="13" t="s">
        <v>5550</v>
      </c>
      <c r="Y1570" t="str">
        <f>Tabla4[[#This Row],[Muni_Desc]]&amp;Tabla4[[#This Row],[Columna1]]</f>
        <v>RANCHILLOSTUCUMAN</v>
      </c>
      <c r="Z1570">
        <v>1953</v>
      </c>
      <c r="AA1570" t="s">
        <v>7471</v>
      </c>
      <c r="AB1570">
        <v>15</v>
      </c>
      <c r="AC1570" t="s">
        <v>1233</v>
      </c>
      <c r="AD1570">
        <v>90</v>
      </c>
      <c r="AE1570" t="s">
        <v>1203</v>
      </c>
      <c r="AN1570">
        <v>10</v>
      </c>
      <c r="AO1570">
        <v>91</v>
      </c>
      <c r="AP1570">
        <v>2666</v>
      </c>
      <c r="AQ1570" t="s">
        <v>2686</v>
      </c>
    </row>
    <row r="1571" spans="5:43" x14ac:dyDescent="0.25">
      <c r="E1571" s="6">
        <v>2</v>
      </c>
      <c r="F1571" s="13" t="s">
        <v>8001</v>
      </c>
      <c r="G1571" s="13">
        <v>219</v>
      </c>
      <c r="H1571" s="13" t="s">
        <v>8006</v>
      </c>
      <c r="I1571" s="13" t="s">
        <v>9485</v>
      </c>
      <c r="O1571" s="6">
        <v>66</v>
      </c>
      <c r="P1571" s="13" t="str">
        <f t="shared" si="24"/>
        <v>SALTA</v>
      </c>
      <c r="Q1571" s="6">
        <v>1257</v>
      </c>
      <c r="R1571" s="13" t="s">
        <v>6751</v>
      </c>
      <c r="Y1571" t="str">
        <f>Tabla4[[#This Row],[Muni_Desc]]&amp;Tabla4[[#This Row],[Columna1]]</f>
        <v>RANCHILLOS Y SAN MIGUELTUCUMAN</v>
      </c>
      <c r="Z1571">
        <v>1954</v>
      </c>
      <c r="AA1571" t="s">
        <v>7472</v>
      </c>
      <c r="AB1571">
        <v>15</v>
      </c>
      <c r="AC1571" t="s">
        <v>1233</v>
      </c>
      <c r="AD1571">
        <v>90</v>
      </c>
      <c r="AE1571" t="s">
        <v>1203</v>
      </c>
      <c r="AN1571">
        <v>46</v>
      </c>
      <c r="AO1571">
        <v>49</v>
      </c>
      <c r="AP1571">
        <v>5569</v>
      </c>
      <c r="AQ1571" t="s">
        <v>1543</v>
      </c>
    </row>
    <row r="1572" spans="5:43" x14ac:dyDescent="0.25">
      <c r="E1572" s="6">
        <v>2</v>
      </c>
      <c r="F1572" s="13" t="s">
        <v>8001</v>
      </c>
      <c r="G1572" s="13">
        <v>220</v>
      </c>
      <c r="H1572" s="13" t="s">
        <v>8007</v>
      </c>
      <c r="I1572" s="13" t="s">
        <v>9485</v>
      </c>
      <c r="O1572" s="6">
        <v>66</v>
      </c>
      <c r="P1572" s="13" t="str">
        <f t="shared" si="24"/>
        <v>SALTA</v>
      </c>
      <c r="Q1572" s="6">
        <v>1258</v>
      </c>
      <c r="R1572" s="13" t="s">
        <v>6752</v>
      </c>
      <c r="Y1572" t="str">
        <f>Tabla4[[#This Row],[Muni_Desc]]&amp;Tabla4[[#This Row],[Columna1]]</f>
        <v>RIO CHICO Y NUEVA TRINIDADTUCUMAN</v>
      </c>
      <c r="Z1572">
        <v>1950</v>
      </c>
      <c r="AA1572" t="s">
        <v>7468</v>
      </c>
      <c r="AB1572">
        <v>15</v>
      </c>
      <c r="AC1572" t="s">
        <v>1233</v>
      </c>
      <c r="AD1572">
        <v>90</v>
      </c>
      <c r="AE1572" t="s">
        <v>1203</v>
      </c>
      <c r="AN1572">
        <v>10</v>
      </c>
      <c r="AO1572">
        <v>35</v>
      </c>
      <c r="AP1572">
        <v>2553</v>
      </c>
      <c r="AQ1572" t="s">
        <v>2608</v>
      </c>
    </row>
    <row r="1573" spans="5:43" x14ac:dyDescent="0.25">
      <c r="E1573" s="6">
        <v>2</v>
      </c>
      <c r="F1573" s="13" t="s">
        <v>8001</v>
      </c>
      <c r="G1573" s="13">
        <v>221</v>
      </c>
      <c r="H1573" s="13" t="s">
        <v>8008</v>
      </c>
      <c r="I1573" s="13" t="s">
        <v>9485</v>
      </c>
      <c r="O1573" s="6">
        <v>66</v>
      </c>
      <c r="P1573" s="13" t="str">
        <f t="shared" si="24"/>
        <v>SALTA</v>
      </c>
      <c r="Q1573" s="6">
        <v>1259</v>
      </c>
      <c r="R1573" s="13" t="s">
        <v>6753</v>
      </c>
      <c r="Y1573" t="str">
        <f>Tabla4[[#This Row],[Muni_Desc]]&amp;Tabla4[[#This Row],[Columna1]]</f>
        <v>RIO COLORADOTUCUMAN</v>
      </c>
      <c r="Z1573">
        <v>1955</v>
      </c>
      <c r="AA1573" t="s">
        <v>6696</v>
      </c>
      <c r="AB1573">
        <v>15</v>
      </c>
      <c r="AC1573" t="s">
        <v>1233</v>
      </c>
      <c r="AD1573">
        <v>90</v>
      </c>
      <c r="AE1573" t="s">
        <v>1203</v>
      </c>
      <c r="AN1573">
        <v>6</v>
      </c>
      <c r="AO1573">
        <v>210</v>
      </c>
      <c r="AP1573">
        <v>914</v>
      </c>
      <c r="AQ1573" t="s">
        <v>1879</v>
      </c>
    </row>
    <row r="1574" spans="5:43" x14ac:dyDescent="0.25">
      <c r="E1574" s="6">
        <v>3</v>
      </c>
      <c r="F1574" s="13" t="s">
        <v>8009</v>
      </c>
      <c r="G1574" s="13">
        <v>1</v>
      </c>
      <c r="H1574" s="13" t="s">
        <v>8010</v>
      </c>
      <c r="I1574" s="13" t="s">
        <v>9486</v>
      </c>
      <c r="O1574" s="6">
        <v>66</v>
      </c>
      <c r="P1574" s="13" t="str">
        <f t="shared" si="24"/>
        <v>SALTA</v>
      </c>
      <c r="Q1574" s="6">
        <v>1260</v>
      </c>
      <c r="R1574" s="13" t="s">
        <v>6754</v>
      </c>
      <c r="Y1574" t="str">
        <f>Tabla4[[#This Row],[Muni_Desc]]&amp;Tabla4[[#This Row],[Columna1]]</f>
        <v>RIO SECOTUCUMAN</v>
      </c>
      <c r="Z1574">
        <v>1956</v>
      </c>
      <c r="AA1574" t="s">
        <v>7473</v>
      </c>
      <c r="AB1574">
        <v>15</v>
      </c>
      <c r="AC1574" t="s">
        <v>1233</v>
      </c>
      <c r="AD1574">
        <v>90</v>
      </c>
      <c r="AE1574" t="s">
        <v>1203</v>
      </c>
      <c r="AN1574">
        <v>6</v>
      </c>
      <c r="AO1574">
        <v>644</v>
      </c>
      <c r="AP1574">
        <v>9950</v>
      </c>
      <c r="AQ1574" t="s">
        <v>2365</v>
      </c>
    </row>
    <row r="1575" spans="5:43" x14ac:dyDescent="0.25">
      <c r="E1575" s="6">
        <v>3</v>
      </c>
      <c r="F1575" s="13" t="s">
        <v>8009</v>
      </c>
      <c r="G1575" s="13">
        <v>2</v>
      </c>
      <c r="H1575" s="13" t="s">
        <v>8011</v>
      </c>
      <c r="I1575" s="13" t="s">
        <v>9486</v>
      </c>
      <c r="O1575" s="6">
        <v>66</v>
      </c>
      <c r="P1575" s="13" t="str">
        <f t="shared" si="24"/>
        <v>SALTA</v>
      </c>
      <c r="Q1575" s="6">
        <v>1261</v>
      </c>
      <c r="R1575" s="13" t="s">
        <v>6755</v>
      </c>
      <c r="Y1575" t="str">
        <f>Tabla4[[#This Row],[Muni_Desc]]&amp;Tabla4[[#This Row],[Columna1]]</f>
        <v>RUMI PUNCOTUCUMAN</v>
      </c>
      <c r="Z1575">
        <v>1957</v>
      </c>
      <c r="AA1575" t="s">
        <v>7474</v>
      </c>
      <c r="AB1575">
        <v>15</v>
      </c>
      <c r="AC1575" t="s">
        <v>1233</v>
      </c>
      <c r="AD1575">
        <v>90</v>
      </c>
      <c r="AE1575" t="s">
        <v>1203</v>
      </c>
      <c r="AN1575">
        <v>54</v>
      </c>
      <c r="AO1575">
        <v>28</v>
      </c>
      <c r="AP1575">
        <v>9949</v>
      </c>
      <c r="AQ1575" t="s">
        <v>4124</v>
      </c>
    </row>
    <row r="1576" spans="5:43" x14ac:dyDescent="0.25">
      <c r="E1576" s="6">
        <v>3</v>
      </c>
      <c r="F1576" s="13" t="s">
        <v>8009</v>
      </c>
      <c r="G1576" s="13">
        <v>3</v>
      </c>
      <c r="H1576" s="13" t="s">
        <v>8012</v>
      </c>
      <c r="I1576" s="13" t="s">
        <v>9486</v>
      </c>
      <c r="O1576" s="6">
        <v>66</v>
      </c>
      <c r="P1576" s="13" t="str">
        <f t="shared" si="24"/>
        <v>SALTA</v>
      </c>
      <c r="Q1576" s="6">
        <v>1262</v>
      </c>
      <c r="R1576" s="13" t="s">
        <v>6756</v>
      </c>
      <c r="Y1576" t="str">
        <f>Tabla4[[#This Row],[Muni_Desc]]&amp;Tabla4[[#This Row],[Columna1]]</f>
        <v>SAN ANDRESTUCUMAN</v>
      </c>
      <c r="Z1576">
        <v>1958</v>
      </c>
      <c r="AA1576" t="s">
        <v>7475</v>
      </c>
      <c r="AB1576">
        <v>15</v>
      </c>
      <c r="AC1576" t="s">
        <v>1233</v>
      </c>
      <c r="AD1576">
        <v>90</v>
      </c>
      <c r="AE1576" t="s">
        <v>1203</v>
      </c>
      <c r="AN1576">
        <v>30</v>
      </c>
      <c r="AO1576">
        <v>77</v>
      </c>
      <c r="AP1576">
        <v>4625</v>
      </c>
      <c r="AQ1576" t="s">
        <v>3555</v>
      </c>
    </row>
    <row r="1577" spans="5:43" x14ac:dyDescent="0.25">
      <c r="E1577" s="6">
        <v>3</v>
      </c>
      <c r="F1577" s="13" t="s">
        <v>8009</v>
      </c>
      <c r="G1577" s="13">
        <v>4</v>
      </c>
      <c r="H1577" s="13" t="s">
        <v>7898</v>
      </c>
      <c r="I1577" s="13" t="s">
        <v>9486</v>
      </c>
      <c r="O1577" s="6">
        <v>66</v>
      </c>
      <c r="P1577" s="13" t="str">
        <f t="shared" si="24"/>
        <v>SALTA</v>
      </c>
      <c r="Q1577" s="6">
        <v>1263</v>
      </c>
      <c r="R1577" s="13" t="s">
        <v>6757</v>
      </c>
      <c r="Y1577" t="str">
        <f>Tabla4[[#This Row],[Muni_Desc]]&amp;Tabla4[[#This Row],[Columna1]]</f>
        <v>SAN FELIPE Y SANTA BARBARATUCUMAN</v>
      </c>
      <c r="Z1577">
        <v>1959</v>
      </c>
      <c r="AA1577" t="s">
        <v>7476</v>
      </c>
      <c r="AB1577">
        <v>15</v>
      </c>
      <c r="AC1577" t="s">
        <v>1233</v>
      </c>
      <c r="AD1577">
        <v>90</v>
      </c>
      <c r="AE1577" t="s">
        <v>1203</v>
      </c>
      <c r="AN1577">
        <v>30</v>
      </c>
      <c r="AO1577">
        <v>28</v>
      </c>
      <c r="AP1577">
        <v>4555</v>
      </c>
      <c r="AQ1577" t="s">
        <v>1481</v>
      </c>
    </row>
    <row r="1578" spans="5:43" x14ac:dyDescent="0.25">
      <c r="E1578" s="6">
        <v>3</v>
      </c>
      <c r="F1578" s="13" t="s">
        <v>8009</v>
      </c>
      <c r="G1578" s="13">
        <v>5</v>
      </c>
      <c r="H1578" s="13" t="s">
        <v>8013</v>
      </c>
      <c r="I1578" s="13" t="s">
        <v>9486</v>
      </c>
      <c r="O1578" s="6">
        <v>66</v>
      </c>
      <c r="P1578" s="13" t="str">
        <f t="shared" si="24"/>
        <v>SALTA</v>
      </c>
      <c r="Q1578" s="6">
        <v>1264</v>
      </c>
      <c r="R1578" s="13" t="s">
        <v>6758</v>
      </c>
      <c r="Y1578" t="str">
        <f>Tabla4[[#This Row],[Muni_Desc]]&amp;Tabla4[[#This Row],[Columna1]]</f>
        <v>SAN IGNACIOTUCUMAN</v>
      </c>
      <c r="Z1578">
        <v>1960</v>
      </c>
      <c r="AA1578" t="s">
        <v>5770</v>
      </c>
      <c r="AB1578">
        <v>15</v>
      </c>
      <c r="AC1578" t="s">
        <v>1233</v>
      </c>
      <c r="AD1578">
        <v>90</v>
      </c>
      <c r="AE1578" t="s">
        <v>1203</v>
      </c>
      <c r="AN1578">
        <v>82</v>
      </c>
      <c r="AO1578">
        <v>70</v>
      </c>
      <c r="AP1578">
        <v>8608</v>
      </c>
      <c r="AQ1578" t="s">
        <v>4838</v>
      </c>
    </row>
    <row r="1579" spans="5:43" x14ac:dyDescent="0.25">
      <c r="E1579" s="6">
        <v>3</v>
      </c>
      <c r="F1579" s="13" t="s">
        <v>8009</v>
      </c>
      <c r="G1579" s="13">
        <v>6</v>
      </c>
      <c r="H1579" s="13" t="s">
        <v>8014</v>
      </c>
      <c r="I1579" s="13" t="s">
        <v>9486</v>
      </c>
      <c r="O1579" s="6">
        <v>66</v>
      </c>
      <c r="P1579" s="13" t="str">
        <f t="shared" si="24"/>
        <v>SALTA</v>
      </c>
      <c r="Q1579" s="6">
        <v>1265</v>
      </c>
      <c r="R1579" s="13" t="s">
        <v>6759</v>
      </c>
      <c r="Y1579" t="str">
        <f>Tabla4[[#This Row],[Muni_Desc]]&amp;Tabla4[[#This Row],[Columna1]]</f>
        <v>SAN JAVIERTUCUMAN</v>
      </c>
      <c r="Z1579">
        <v>1961</v>
      </c>
      <c r="AA1579" t="s">
        <v>6602</v>
      </c>
      <c r="AB1579">
        <v>15</v>
      </c>
      <c r="AC1579" t="s">
        <v>1233</v>
      </c>
      <c r="AD1579">
        <v>90</v>
      </c>
      <c r="AE1579" t="s">
        <v>1203</v>
      </c>
      <c r="AN1579">
        <v>6</v>
      </c>
      <c r="AO1579">
        <v>658</v>
      </c>
      <c r="AP1579">
        <v>1595</v>
      </c>
      <c r="AQ1579" t="s">
        <v>2378</v>
      </c>
    </row>
    <row r="1580" spans="5:43" x14ac:dyDescent="0.25">
      <c r="E1580" s="6">
        <v>3</v>
      </c>
      <c r="F1580" s="13" t="s">
        <v>8009</v>
      </c>
      <c r="G1580" s="13">
        <v>7</v>
      </c>
      <c r="H1580" s="13" t="s">
        <v>7917</v>
      </c>
      <c r="I1580" s="13" t="s">
        <v>9486</v>
      </c>
      <c r="O1580" s="6">
        <v>66</v>
      </c>
      <c r="P1580" s="13" t="str">
        <f t="shared" si="24"/>
        <v>SALTA</v>
      </c>
      <c r="Q1580" s="6">
        <v>1266</v>
      </c>
      <c r="R1580" s="13" t="s">
        <v>6760</v>
      </c>
      <c r="Y1580" t="str">
        <f>Tabla4[[#This Row],[Muni_Desc]]&amp;Tabla4[[#This Row],[Columna1]]</f>
        <v>SAN JOSE DE LA COCHATUCUMAN</v>
      </c>
      <c r="Z1580">
        <v>1962</v>
      </c>
      <c r="AA1580" t="s">
        <v>7477</v>
      </c>
      <c r="AB1580">
        <v>15</v>
      </c>
      <c r="AC1580" t="s">
        <v>1233</v>
      </c>
      <c r="AD1580">
        <v>90</v>
      </c>
      <c r="AE1580" t="s">
        <v>1203</v>
      </c>
      <c r="AN1580">
        <v>18</v>
      </c>
      <c r="AO1580">
        <v>105</v>
      </c>
      <c r="AP1580">
        <v>3798</v>
      </c>
      <c r="AQ1580" t="s">
        <v>3272</v>
      </c>
    </row>
    <row r="1581" spans="5:43" x14ac:dyDescent="0.25">
      <c r="E1581" s="6">
        <v>3</v>
      </c>
      <c r="F1581" s="13" t="s">
        <v>8009</v>
      </c>
      <c r="G1581" s="13">
        <v>8</v>
      </c>
      <c r="H1581" s="13" t="s">
        <v>8015</v>
      </c>
      <c r="I1581" s="13" t="s">
        <v>9486</v>
      </c>
      <c r="O1581" s="6">
        <v>66</v>
      </c>
      <c r="P1581" s="13" t="str">
        <f t="shared" si="24"/>
        <v>SALTA</v>
      </c>
      <c r="Q1581" s="6">
        <v>1267</v>
      </c>
      <c r="R1581" s="13" t="s">
        <v>6353</v>
      </c>
      <c r="Y1581" t="str">
        <f>Tabla4[[#This Row],[Muni_Desc]]&amp;Tabla4[[#This Row],[Columna1]]</f>
        <v>San Miguel de TucumanTUCUMAN</v>
      </c>
      <c r="Z1581">
        <v>1963</v>
      </c>
      <c r="AA1581" t="s">
        <v>7478</v>
      </c>
      <c r="AB1581">
        <v>15</v>
      </c>
      <c r="AC1581" t="s">
        <v>1233</v>
      </c>
      <c r="AD1581">
        <v>90</v>
      </c>
      <c r="AE1581" t="s">
        <v>1203</v>
      </c>
      <c r="AN1581">
        <v>86</v>
      </c>
      <c r="AO1581">
        <v>161</v>
      </c>
      <c r="AP1581">
        <v>9359</v>
      </c>
      <c r="AQ1581" t="s">
        <v>5168</v>
      </c>
    </row>
    <row r="1582" spans="5:43" x14ac:dyDescent="0.25">
      <c r="E1582" s="6">
        <v>3</v>
      </c>
      <c r="F1582" s="13" t="s">
        <v>8009</v>
      </c>
      <c r="G1582" s="13">
        <v>9</v>
      </c>
      <c r="H1582" s="13" t="s">
        <v>8016</v>
      </c>
      <c r="I1582" s="13" t="s">
        <v>9486</v>
      </c>
      <c r="O1582" s="6">
        <v>66</v>
      </c>
      <c r="P1582" s="13" t="str">
        <f t="shared" si="24"/>
        <v>SALTA</v>
      </c>
      <c r="Q1582" s="6">
        <v>1268</v>
      </c>
      <c r="R1582" s="13" t="s">
        <v>6761</v>
      </c>
      <c r="Y1582" t="str">
        <f>Tabla4[[#This Row],[Muni_Desc]]&amp;Tabla4[[#This Row],[Columna1]]</f>
        <v>SAN PABLO Y VILLA NOGUESTUCUMAN</v>
      </c>
      <c r="Z1582">
        <v>1964</v>
      </c>
      <c r="AA1582" t="s">
        <v>7479</v>
      </c>
      <c r="AB1582">
        <v>15</v>
      </c>
      <c r="AC1582" t="s">
        <v>1233</v>
      </c>
      <c r="AD1582">
        <v>90</v>
      </c>
      <c r="AE1582" t="s">
        <v>1203</v>
      </c>
      <c r="AN1582">
        <v>6</v>
      </c>
      <c r="AO1582">
        <v>588</v>
      </c>
      <c r="AP1582">
        <v>1480</v>
      </c>
      <c r="AQ1582" t="s">
        <v>2270</v>
      </c>
    </row>
    <row r="1583" spans="5:43" x14ac:dyDescent="0.25">
      <c r="E1583" s="6">
        <v>3</v>
      </c>
      <c r="F1583" s="13" t="s">
        <v>8009</v>
      </c>
      <c r="G1583" s="13">
        <v>10</v>
      </c>
      <c r="H1583" s="13" t="s">
        <v>7897</v>
      </c>
      <c r="I1583" s="13" t="s">
        <v>9486</v>
      </c>
      <c r="O1583" s="6">
        <v>66</v>
      </c>
      <c r="P1583" s="13" t="str">
        <f t="shared" si="24"/>
        <v>SALTA</v>
      </c>
      <c r="Q1583" s="6">
        <v>1269</v>
      </c>
      <c r="R1583" s="13" t="s">
        <v>6762</v>
      </c>
      <c r="Y1583" t="str">
        <f>Tabla4[[#This Row],[Muni_Desc]]&amp;Tabla4[[#This Row],[Columna1]]</f>
        <v>SAN PEDRO DE COLALAOTUCUMAN</v>
      </c>
      <c r="Z1583">
        <v>1965</v>
      </c>
      <c r="AA1583" t="s">
        <v>7480</v>
      </c>
      <c r="AB1583">
        <v>15</v>
      </c>
      <c r="AC1583" t="s">
        <v>1233</v>
      </c>
      <c r="AD1583">
        <v>90</v>
      </c>
      <c r="AE1583" t="s">
        <v>1203</v>
      </c>
      <c r="AN1583">
        <v>6</v>
      </c>
      <c r="AO1583">
        <v>112</v>
      </c>
      <c r="AP1583">
        <v>816</v>
      </c>
      <c r="AQ1583" t="s">
        <v>1792</v>
      </c>
    </row>
    <row r="1584" spans="5:43" x14ac:dyDescent="0.25">
      <c r="E1584" s="6">
        <v>3</v>
      </c>
      <c r="F1584" s="13" t="s">
        <v>8009</v>
      </c>
      <c r="G1584" s="13">
        <v>11</v>
      </c>
      <c r="H1584" s="13" t="s">
        <v>8017</v>
      </c>
      <c r="I1584" s="13" t="s">
        <v>9486</v>
      </c>
      <c r="O1584" s="6">
        <v>66</v>
      </c>
      <c r="P1584" s="13" t="str">
        <f t="shared" si="24"/>
        <v>SALTA</v>
      </c>
      <c r="Q1584" s="6">
        <v>1270</v>
      </c>
      <c r="R1584" s="13" t="s">
        <v>5339</v>
      </c>
      <c r="Y1584" t="str">
        <f>Tabla4[[#This Row],[Muni_Desc]]&amp;Tabla4[[#This Row],[Columna1]]</f>
        <v>SAN PEDRO Y SAN ANTONIOTUCUMAN</v>
      </c>
      <c r="Z1584">
        <v>1966</v>
      </c>
      <c r="AA1584" t="s">
        <v>7481</v>
      </c>
      <c r="AB1584">
        <v>15</v>
      </c>
      <c r="AC1584" t="s">
        <v>1233</v>
      </c>
      <c r="AD1584">
        <v>90</v>
      </c>
      <c r="AE1584" t="s">
        <v>1203</v>
      </c>
      <c r="AN1584">
        <v>18</v>
      </c>
      <c r="AO1584">
        <v>161</v>
      </c>
      <c r="AP1584">
        <v>3858</v>
      </c>
      <c r="AQ1584" t="s">
        <v>3292</v>
      </c>
    </row>
    <row r="1585" spans="5:43" x14ac:dyDescent="0.25">
      <c r="E1585" s="6">
        <v>3</v>
      </c>
      <c r="F1585" s="13" t="s">
        <v>8009</v>
      </c>
      <c r="G1585" s="13">
        <v>12</v>
      </c>
      <c r="H1585" s="13" t="s">
        <v>8018</v>
      </c>
      <c r="I1585" s="13" t="s">
        <v>9486</v>
      </c>
      <c r="O1585" s="6">
        <v>66</v>
      </c>
      <c r="P1585" s="13" t="str">
        <f t="shared" si="24"/>
        <v>SALTA</v>
      </c>
      <c r="Q1585" s="6">
        <v>1271</v>
      </c>
      <c r="R1585" s="13" t="s">
        <v>6763</v>
      </c>
      <c r="Y1585" t="str">
        <f>Tabla4[[#This Row],[Muni_Desc]]&amp;Tabla4[[#This Row],[Columna1]]</f>
        <v>SANTA ANATUCUMAN</v>
      </c>
      <c r="Z1585">
        <v>1967</v>
      </c>
      <c r="AA1585" t="s">
        <v>5944</v>
      </c>
      <c r="AB1585">
        <v>15</v>
      </c>
      <c r="AC1585" t="s">
        <v>1233</v>
      </c>
      <c r="AD1585">
        <v>90</v>
      </c>
      <c r="AE1585" t="s">
        <v>1203</v>
      </c>
      <c r="AN1585">
        <v>6</v>
      </c>
      <c r="AO1585">
        <v>399</v>
      </c>
      <c r="AP1585">
        <v>9951</v>
      </c>
      <c r="AQ1585" t="s">
        <v>2075</v>
      </c>
    </row>
    <row r="1586" spans="5:43" x14ac:dyDescent="0.25">
      <c r="E1586" s="6">
        <v>3</v>
      </c>
      <c r="F1586" s="13" t="s">
        <v>8009</v>
      </c>
      <c r="G1586" s="13">
        <v>13</v>
      </c>
      <c r="H1586" s="13" t="s">
        <v>7864</v>
      </c>
      <c r="I1586" s="13" t="s">
        <v>9486</v>
      </c>
      <c r="O1586" s="6">
        <v>66</v>
      </c>
      <c r="P1586" s="13" t="str">
        <f t="shared" si="24"/>
        <v>SALTA</v>
      </c>
      <c r="Q1586" s="6">
        <v>1272</v>
      </c>
      <c r="R1586" s="13" t="s">
        <v>6764</v>
      </c>
      <c r="Y1586" t="str">
        <f>Tabla4[[#This Row],[Muni_Desc]]&amp;Tabla4[[#This Row],[Columna1]]</f>
        <v>SANTA CRUZ Y LA TUNATUCUMAN</v>
      </c>
      <c r="Z1586">
        <v>1968</v>
      </c>
      <c r="AA1586" t="s">
        <v>7482</v>
      </c>
      <c r="AB1586">
        <v>15</v>
      </c>
      <c r="AC1586" t="s">
        <v>1233</v>
      </c>
      <c r="AD1586">
        <v>90</v>
      </c>
      <c r="AE1586" t="s">
        <v>1203</v>
      </c>
      <c r="AN1586">
        <v>6</v>
      </c>
      <c r="AO1586">
        <v>301</v>
      </c>
      <c r="AP1586">
        <v>1064</v>
      </c>
      <c r="AQ1586" t="s">
        <v>1968</v>
      </c>
    </row>
    <row r="1587" spans="5:43" x14ac:dyDescent="0.25">
      <c r="E1587" s="6">
        <v>3</v>
      </c>
      <c r="F1587" s="13" t="s">
        <v>8009</v>
      </c>
      <c r="G1587" s="13">
        <v>14</v>
      </c>
      <c r="H1587" s="13" t="s">
        <v>8019</v>
      </c>
      <c r="I1587" s="13" t="s">
        <v>9486</v>
      </c>
      <c r="O1587" s="6">
        <v>66</v>
      </c>
      <c r="P1587" s="13" t="str">
        <f t="shared" si="24"/>
        <v>SALTA</v>
      </c>
      <c r="Q1587" s="6">
        <v>1273</v>
      </c>
      <c r="R1587" s="13" t="s">
        <v>6765</v>
      </c>
      <c r="Y1587" t="str">
        <f>Tabla4[[#This Row],[Muni_Desc]]&amp;Tabla4[[#This Row],[Columna1]]</f>
        <v>SANTA LUCIATUCUMAN</v>
      </c>
      <c r="Z1587">
        <v>1969</v>
      </c>
      <c r="AA1587" t="s">
        <v>5945</v>
      </c>
      <c r="AB1587">
        <v>15</v>
      </c>
      <c r="AC1587" t="s">
        <v>1233</v>
      </c>
      <c r="AD1587">
        <v>90</v>
      </c>
      <c r="AE1587" t="s">
        <v>1203</v>
      </c>
      <c r="AN1587">
        <v>62</v>
      </c>
      <c r="AO1587">
        <v>42</v>
      </c>
      <c r="AP1587">
        <v>6972</v>
      </c>
      <c r="AQ1587" t="s">
        <v>4296</v>
      </c>
    </row>
    <row r="1588" spans="5:43" x14ac:dyDescent="0.25">
      <c r="E1588" s="6">
        <v>3</v>
      </c>
      <c r="F1588" s="13" t="s">
        <v>8009</v>
      </c>
      <c r="G1588" s="13">
        <v>15</v>
      </c>
      <c r="H1588" s="13" t="s">
        <v>7899</v>
      </c>
      <c r="I1588" s="13" t="s">
        <v>9486</v>
      </c>
      <c r="O1588" s="6">
        <v>66</v>
      </c>
      <c r="P1588" s="13" t="str">
        <f t="shared" si="24"/>
        <v>SALTA</v>
      </c>
      <c r="Q1588" s="6">
        <v>1274</v>
      </c>
      <c r="R1588" s="13" t="s">
        <v>6766</v>
      </c>
      <c r="Y1588" t="str">
        <f>Tabla4[[#This Row],[Muni_Desc]]&amp;Tabla4[[#This Row],[Columna1]]</f>
        <v>SANTA ROSA DE LEALESTUCUMAN</v>
      </c>
      <c r="Z1588">
        <v>1974</v>
      </c>
      <c r="AA1588" t="s">
        <v>7487</v>
      </c>
      <c r="AB1588">
        <v>15</v>
      </c>
      <c r="AC1588" t="s">
        <v>1233</v>
      </c>
      <c r="AD1588">
        <v>90</v>
      </c>
      <c r="AE1588" t="s">
        <v>1203</v>
      </c>
      <c r="AN1588">
        <v>10</v>
      </c>
      <c r="AO1588">
        <v>105</v>
      </c>
      <c r="AP1588">
        <v>2701</v>
      </c>
      <c r="AQ1588" t="s">
        <v>2715</v>
      </c>
    </row>
    <row r="1589" spans="5:43" x14ac:dyDescent="0.25">
      <c r="E1589" s="6">
        <v>3</v>
      </c>
      <c r="F1589" s="13" t="s">
        <v>8009</v>
      </c>
      <c r="G1589" s="13">
        <v>16</v>
      </c>
      <c r="H1589" s="13" t="s">
        <v>7903</v>
      </c>
      <c r="I1589" s="13" t="s">
        <v>9486</v>
      </c>
      <c r="O1589" s="6">
        <v>66</v>
      </c>
      <c r="P1589" s="13" t="str">
        <f t="shared" si="24"/>
        <v>SALTA</v>
      </c>
      <c r="Q1589" s="6">
        <v>1275</v>
      </c>
      <c r="R1589" s="13" t="s">
        <v>6767</v>
      </c>
      <c r="Y1589" t="str">
        <f>Tabla4[[#This Row],[Muni_Desc]]&amp;Tabla4[[#This Row],[Columna1]]</f>
        <v>SANTA ROSA Y LOS ROJOTUCUMAN</v>
      </c>
      <c r="Z1589">
        <v>1973</v>
      </c>
      <c r="AA1589" t="s">
        <v>7486</v>
      </c>
      <c r="AB1589">
        <v>15</v>
      </c>
      <c r="AC1589" t="s">
        <v>1233</v>
      </c>
      <c r="AD1589">
        <v>90</v>
      </c>
      <c r="AE1589" t="s">
        <v>1203</v>
      </c>
      <c r="AN1589">
        <v>82</v>
      </c>
      <c r="AO1589">
        <v>84</v>
      </c>
      <c r="AP1589">
        <v>8660</v>
      </c>
      <c r="AQ1589" t="s">
        <v>4884</v>
      </c>
    </row>
    <row r="1590" spans="5:43" x14ac:dyDescent="0.25">
      <c r="E1590" s="6">
        <v>3</v>
      </c>
      <c r="F1590" s="13" t="s">
        <v>8009</v>
      </c>
      <c r="G1590" s="13">
        <v>17</v>
      </c>
      <c r="H1590" s="13" t="s">
        <v>8020</v>
      </c>
      <c r="I1590" s="13" t="s">
        <v>9486</v>
      </c>
      <c r="O1590" s="6">
        <v>66</v>
      </c>
      <c r="P1590" s="13" t="str">
        <f t="shared" si="24"/>
        <v>SALTA</v>
      </c>
      <c r="Q1590" s="6">
        <v>1276</v>
      </c>
      <c r="R1590" s="13" t="s">
        <v>6768</v>
      </c>
      <c r="Y1590" t="str">
        <f>Tabla4[[#This Row],[Muni_Desc]]&amp;Tabla4[[#This Row],[Columna1]]</f>
        <v>SARGENTO MOYATUCUMAN</v>
      </c>
      <c r="Z1590">
        <v>1970</v>
      </c>
      <c r="AA1590" t="s">
        <v>7483</v>
      </c>
      <c r="AB1590">
        <v>15</v>
      </c>
      <c r="AC1590" t="s">
        <v>1233</v>
      </c>
      <c r="AD1590">
        <v>90</v>
      </c>
      <c r="AE1590" t="s">
        <v>1203</v>
      </c>
      <c r="AN1590">
        <v>90</v>
      </c>
      <c r="AO1590">
        <v>28</v>
      </c>
      <c r="AP1590">
        <v>9952</v>
      </c>
      <c r="AQ1590" t="s">
        <v>5213</v>
      </c>
    </row>
    <row r="1591" spans="5:43" x14ac:dyDescent="0.25">
      <c r="E1591" s="6">
        <v>3</v>
      </c>
      <c r="F1591" s="13" t="s">
        <v>8009</v>
      </c>
      <c r="G1591" s="13">
        <v>18</v>
      </c>
      <c r="H1591" s="13" t="s">
        <v>8021</v>
      </c>
      <c r="I1591" s="13" t="s">
        <v>9486</v>
      </c>
      <c r="O1591" s="6">
        <v>66</v>
      </c>
      <c r="P1591" s="13" t="str">
        <f t="shared" si="24"/>
        <v>SALTA</v>
      </c>
      <c r="Q1591" s="6">
        <v>1277</v>
      </c>
      <c r="R1591" s="13" t="s">
        <v>6769</v>
      </c>
      <c r="Y1591" t="str">
        <f>Tabla4[[#This Row],[Muni_Desc]]&amp;Tabla4[[#This Row],[Columna1]]</f>
        <v>SIMOCATUCUMAN</v>
      </c>
      <c r="Z1591">
        <v>1971</v>
      </c>
      <c r="AA1591" t="s">
        <v>7484</v>
      </c>
      <c r="AB1591">
        <v>15</v>
      </c>
      <c r="AC1591" t="s">
        <v>1233</v>
      </c>
      <c r="AD1591">
        <v>90</v>
      </c>
      <c r="AE1591" t="s">
        <v>1203</v>
      </c>
      <c r="AN1591">
        <v>6</v>
      </c>
      <c r="AO1591">
        <v>497</v>
      </c>
      <c r="AP1591">
        <v>9953</v>
      </c>
      <c r="AQ1591" t="s">
        <v>2194</v>
      </c>
    </row>
    <row r="1592" spans="5:43" x14ac:dyDescent="0.25">
      <c r="E1592" s="6">
        <v>3</v>
      </c>
      <c r="F1592" s="13" t="s">
        <v>8009</v>
      </c>
      <c r="G1592" s="13">
        <v>19</v>
      </c>
      <c r="H1592" s="13" t="s">
        <v>8022</v>
      </c>
      <c r="I1592" s="13" t="s">
        <v>9486</v>
      </c>
      <c r="O1592" s="6">
        <v>66</v>
      </c>
      <c r="P1592" s="13" t="str">
        <f t="shared" si="24"/>
        <v>SALTA</v>
      </c>
      <c r="Q1592" s="6">
        <v>1278</v>
      </c>
      <c r="R1592" s="13" t="s">
        <v>6770</v>
      </c>
      <c r="Y1592" t="str">
        <f>Tabla4[[#This Row],[Muni_Desc]]&amp;Tabla4[[#This Row],[Columna1]]</f>
        <v>SOLDADO MALDONADOTUCUMAN</v>
      </c>
      <c r="Z1592">
        <v>1972</v>
      </c>
      <c r="AA1592" t="s">
        <v>7485</v>
      </c>
      <c r="AB1592">
        <v>15</v>
      </c>
      <c r="AC1592" t="s">
        <v>1233</v>
      </c>
      <c r="AD1592">
        <v>90</v>
      </c>
      <c r="AE1592" t="s">
        <v>1203</v>
      </c>
      <c r="AN1592">
        <v>82</v>
      </c>
      <c r="AO1592">
        <v>42</v>
      </c>
      <c r="AP1592">
        <v>8520</v>
      </c>
      <c r="AQ1592" t="s">
        <v>4750</v>
      </c>
    </row>
    <row r="1593" spans="5:43" x14ac:dyDescent="0.25">
      <c r="E1593" s="6">
        <v>3</v>
      </c>
      <c r="F1593" s="13" t="s">
        <v>8009</v>
      </c>
      <c r="G1593" s="13">
        <v>20</v>
      </c>
      <c r="H1593" s="13" t="s">
        <v>8023</v>
      </c>
      <c r="I1593" s="13" t="s">
        <v>9486</v>
      </c>
      <c r="O1593" s="6">
        <v>66</v>
      </c>
      <c r="P1593" s="13" t="str">
        <f t="shared" si="24"/>
        <v>SALTA</v>
      </c>
      <c r="Q1593" s="6">
        <v>1279</v>
      </c>
      <c r="R1593" s="13" t="s">
        <v>6771</v>
      </c>
      <c r="Y1593" t="str">
        <f>Tabla4[[#This Row],[Muni_Desc]]&amp;Tabla4[[#This Row],[Columna1]]</f>
        <v>TACO RALOTUCUMAN</v>
      </c>
      <c r="Z1593">
        <v>1975</v>
      </c>
      <c r="AA1593" t="s">
        <v>7488</v>
      </c>
      <c r="AB1593">
        <v>15</v>
      </c>
      <c r="AC1593" t="s">
        <v>1233</v>
      </c>
      <c r="AD1593">
        <v>90</v>
      </c>
      <c r="AE1593" t="s">
        <v>1203</v>
      </c>
      <c r="AN1593">
        <v>78</v>
      </c>
      <c r="AO1593">
        <v>14</v>
      </c>
      <c r="AP1593">
        <v>8212</v>
      </c>
      <c r="AQ1593" t="s">
        <v>4633</v>
      </c>
    </row>
    <row r="1594" spans="5:43" x14ac:dyDescent="0.25">
      <c r="E1594" s="6">
        <v>3</v>
      </c>
      <c r="F1594" s="13" t="s">
        <v>8009</v>
      </c>
      <c r="G1594" s="13">
        <v>21</v>
      </c>
      <c r="H1594" s="13" t="s">
        <v>8024</v>
      </c>
      <c r="I1594" s="13" t="s">
        <v>9486</v>
      </c>
      <c r="O1594" s="6">
        <v>66</v>
      </c>
      <c r="P1594" s="13" t="str">
        <f t="shared" si="24"/>
        <v>SALTA</v>
      </c>
      <c r="Q1594" s="6">
        <v>1280</v>
      </c>
      <c r="R1594" s="13" t="s">
        <v>6772</v>
      </c>
      <c r="Y1594" t="str">
        <f>Tabla4[[#This Row],[Muni_Desc]]&amp;Tabla4[[#This Row],[Columna1]]</f>
        <v>TAFI DEL VALLETUCUMAN</v>
      </c>
      <c r="Z1594">
        <v>1976</v>
      </c>
      <c r="AA1594" t="s">
        <v>7489</v>
      </c>
      <c r="AB1594">
        <v>15</v>
      </c>
      <c r="AC1594" t="s">
        <v>1233</v>
      </c>
      <c r="AD1594">
        <v>90</v>
      </c>
      <c r="AE1594" t="s">
        <v>1203</v>
      </c>
      <c r="AN1594">
        <v>82</v>
      </c>
      <c r="AO1594">
        <v>49</v>
      </c>
      <c r="AP1594">
        <v>8548</v>
      </c>
      <c r="AQ1594" t="s">
        <v>4774</v>
      </c>
    </row>
    <row r="1595" spans="5:43" x14ac:dyDescent="0.25">
      <c r="E1595" s="6">
        <v>3</v>
      </c>
      <c r="F1595" s="13" t="s">
        <v>8009</v>
      </c>
      <c r="G1595" s="13">
        <v>22</v>
      </c>
      <c r="H1595" s="13" t="s">
        <v>8025</v>
      </c>
      <c r="I1595" s="13" t="s">
        <v>9486</v>
      </c>
      <c r="O1595" s="6">
        <v>66</v>
      </c>
      <c r="P1595" s="13" t="str">
        <f t="shared" si="24"/>
        <v>SALTA</v>
      </c>
      <c r="Q1595" s="6">
        <v>1281</v>
      </c>
      <c r="R1595" s="13" t="s">
        <v>6773</v>
      </c>
      <c r="Y1595" t="str">
        <f>Tabla4[[#This Row],[Muni_Desc]]&amp;Tabla4[[#This Row],[Columna1]]</f>
        <v>TAFI VIEJOTUCUMAN</v>
      </c>
      <c r="Z1595">
        <v>1977</v>
      </c>
      <c r="AA1595" t="s">
        <v>7490</v>
      </c>
      <c r="AB1595">
        <v>15</v>
      </c>
      <c r="AC1595" t="s">
        <v>1233</v>
      </c>
      <c r="AD1595">
        <v>90</v>
      </c>
      <c r="AE1595" t="s">
        <v>1203</v>
      </c>
      <c r="AN1595">
        <v>6</v>
      </c>
      <c r="AO1595">
        <v>273</v>
      </c>
      <c r="AP1595">
        <v>1030</v>
      </c>
      <c r="AQ1595" t="s">
        <v>1293</v>
      </c>
    </row>
    <row r="1596" spans="5:43" x14ac:dyDescent="0.25">
      <c r="E1596" s="6">
        <v>3</v>
      </c>
      <c r="F1596" s="13" t="s">
        <v>8009</v>
      </c>
      <c r="G1596" s="13">
        <v>23</v>
      </c>
      <c r="H1596" s="13" t="s">
        <v>8026</v>
      </c>
      <c r="I1596" s="13" t="s">
        <v>9486</v>
      </c>
      <c r="O1596" s="6">
        <v>66</v>
      </c>
      <c r="P1596" s="13" t="str">
        <f t="shared" si="24"/>
        <v>SALTA</v>
      </c>
      <c r="Q1596" s="6">
        <v>1282</v>
      </c>
      <c r="R1596" s="13" t="s">
        <v>6774</v>
      </c>
      <c r="Y1596" t="str">
        <f>Tabla4[[#This Row],[Muni_Desc]]&amp;Tabla4[[#This Row],[Columna1]]</f>
        <v>TAPIATUCUMAN</v>
      </c>
      <c r="Z1596">
        <v>1978</v>
      </c>
      <c r="AA1596" t="s">
        <v>7491</v>
      </c>
      <c r="AB1596">
        <v>15</v>
      </c>
      <c r="AC1596" t="s">
        <v>1233</v>
      </c>
      <c r="AD1596">
        <v>90</v>
      </c>
      <c r="AE1596" t="s">
        <v>1203</v>
      </c>
      <c r="AN1596">
        <v>6</v>
      </c>
      <c r="AO1596">
        <v>280</v>
      </c>
      <c r="AP1596">
        <v>1042</v>
      </c>
      <c r="AQ1596" t="s">
        <v>1294</v>
      </c>
    </row>
    <row r="1597" spans="5:43" x14ac:dyDescent="0.25">
      <c r="E1597" s="6">
        <v>3</v>
      </c>
      <c r="F1597" s="13" t="s">
        <v>8009</v>
      </c>
      <c r="G1597" s="13">
        <v>24</v>
      </c>
      <c r="H1597" s="13" t="s">
        <v>8027</v>
      </c>
      <c r="I1597" s="13" t="s">
        <v>9486</v>
      </c>
      <c r="O1597" s="6">
        <v>66</v>
      </c>
      <c r="P1597" s="13" t="str">
        <f t="shared" si="24"/>
        <v>SALTA</v>
      </c>
      <c r="Q1597" s="6">
        <v>1283</v>
      </c>
      <c r="R1597" s="13" t="s">
        <v>6775</v>
      </c>
      <c r="Y1597" t="str">
        <f>Tabla4[[#This Row],[Muni_Desc]]&amp;Tabla4[[#This Row],[Columna1]]</f>
        <v>TENIENTE BERDINATUCUMAN</v>
      </c>
      <c r="Z1597">
        <v>1979</v>
      </c>
      <c r="AA1597" t="s">
        <v>7492</v>
      </c>
      <c r="AB1597">
        <v>15</v>
      </c>
      <c r="AC1597" t="s">
        <v>1233</v>
      </c>
      <c r="AD1597">
        <v>90</v>
      </c>
      <c r="AE1597" t="s">
        <v>1203</v>
      </c>
      <c r="AN1597">
        <v>54</v>
      </c>
      <c r="AO1597">
        <v>105</v>
      </c>
      <c r="AP1597">
        <v>6563</v>
      </c>
      <c r="AQ1597" t="s">
        <v>1294</v>
      </c>
    </row>
    <row r="1598" spans="5:43" x14ac:dyDescent="0.25">
      <c r="E1598" s="6">
        <v>3</v>
      </c>
      <c r="F1598" s="13" t="s">
        <v>8009</v>
      </c>
      <c r="G1598" s="13">
        <v>25</v>
      </c>
      <c r="H1598" s="13" t="s">
        <v>8028</v>
      </c>
      <c r="I1598" s="13" t="s">
        <v>9486</v>
      </c>
      <c r="O1598" s="6">
        <v>66</v>
      </c>
      <c r="P1598" s="13" t="str">
        <f t="shared" si="24"/>
        <v>SALTA</v>
      </c>
      <c r="Q1598" s="6">
        <v>1284</v>
      </c>
      <c r="R1598" s="13" t="s">
        <v>6776</v>
      </c>
      <c r="Y1598" t="str">
        <f>Tabla4[[#This Row],[Muni_Desc]]&amp;Tabla4[[#This Row],[Columna1]]</f>
        <v>TRANCASTUCUMAN</v>
      </c>
      <c r="Z1598">
        <v>1980</v>
      </c>
      <c r="AA1598" t="s">
        <v>7493</v>
      </c>
      <c r="AB1598">
        <v>15</v>
      </c>
      <c r="AC1598" t="s">
        <v>1233</v>
      </c>
      <c r="AD1598">
        <v>90</v>
      </c>
      <c r="AE1598" t="s">
        <v>1203</v>
      </c>
      <c r="AN1598">
        <v>6</v>
      </c>
      <c r="AO1598">
        <v>868</v>
      </c>
      <c r="AP1598">
        <v>1878</v>
      </c>
      <c r="AQ1598" t="s">
        <v>2554</v>
      </c>
    </row>
    <row r="1599" spans="5:43" x14ac:dyDescent="0.25">
      <c r="E1599" s="6">
        <v>3</v>
      </c>
      <c r="F1599" s="13" t="s">
        <v>8009</v>
      </c>
      <c r="G1599" s="13">
        <v>26</v>
      </c>
      <c r="H1599" s="13" t="s">
        <v>8029</v>
      </c>
      <c r="I1599" s="13" t="s">
        <v>9486</v>
      </c>
      <c r="O1599" s="6">
        <v>66</v>
      </c>
      <c r="P1599" s="13" t="str">
        <f t="shared" si="24"/>
        <v>SALTA</v>
      </c>
      <c r="Q1599" s="6">
        <v>1285</v>
      </c>
      <c r="R1599" s="13" t="s">
        <v>6777</v>
      </c>
      <c r="Y1599" t="str">
        <f>Tabla4[[#This Row],[Muni_Desc]]&amp;Tabla4[[#This Row],[Columna1]]</f>
        <v>VILLA BELGRANOTUCUMAN</v>
      </c>
      <c r="Z1599">
        <v>1982</v>
      </c>
      <c r="AA1599" t="s">
        <v>7495</v>
      </c>
      <c r="AB1599">
        <v>15</v>
      </c>
      <c r="AC1599" t="s">
        <v>1233</v>
      </c>
      <c r="AD1599">
        <v>90</v>
      </c>
      <c r="AE1599" t="s">
        <v>1203</v>
      </c>
      <c r="AN1599">
        <v>6</v>
      </c>
      <c r="AO1599">
        <v>868</v>
      </c>
      <c r="AP1599">
        <v>1879</v>
      </c>
      <c r="AQ1599" t="s">
        <v>2555</v>
      </c>
    </row>
    <row r="1600" spans="5:43" x14ac:dyDescent="0.25">
      <c r="E1600" s="6">
        <v>3</v>
      </c>
      <c r="F1600" s="13" t="s">
        <v>8009</v>
      </c>
      <c r="G1600" s="13">
        <v>27</v>
      </c>
      <c r="H1600" s="13" t="s">
        <v>8030</v>
      </c>
      <c r="I1600" s="13" t="s">
        <v>9486</v>
      </c>
      <c r="O1600" s="6">
        <v>66</v>
      </c>
      <c r="P1600" s="13" t="str">
        <f t="shared" si="24"/>
        <v>SALTA</v>
      </c>
      <c r="Q1600" s="6">
        <v>1286</v>
      </c>
      <c r="R1600" s="13" t="s">
        <v>6778</v>
      </c>
      <c r="Y1600" t="str">
        <f>Tabla4[[#This Row],[Muni_Desc]]&amp;Tabla4[[#This Row],[Columna1]]</f>
        <v>VILLA BENJAMIN ARAOZTUCUMAN</v>
      </c>
      <c r="Z1600">
        <v>1882</v>
      </c>
      <c r="AA1600" t="s">
        <v>7406</v>
      </c>
      <c r="AB1600">
        <v>15</v>
      </c>
      <c r="AC1600" t="s">
        <v>1233</v>
      </c>
      <c r="AD1600">
        <v>90</v>
      </c>
      <c r="AE1600" t="s">
        <v>1203</v>
      </c>
      <c r="AN1600">
        <v>22</v>
      </c>
      <c r="AO1600">
        <v>140</v>
      </c>
      <c r="AP1600">
        <v>4155</v>
      </c>
      <c r="AQ1600" t="s">
        <v>3374</v>
      </c>
    </row>
    <row r="1601" spans="5:43" x14ac:dyDescent="0.25">
      <c r="E1601" s="6">
        <v>3</v>
      </c>
      <c r="F1601" s="13" t="s">
        <v>8009</v>
      </c>
      <c r="G1601" s="13">
        <v>28</v>
      </c>
      <c r="H1601" s="13" t="s">
        <v>8031</v>
      </c>
      <c r="I1601" s="13" t="s">
        <v>9486</v>
      </c>
      <c r="O1601" s="6">
        <v>66</v>
      </c>
      <c r="P1601" s="13" t="str">
        <f t="shared" si="24"/>
        <v>SALTA</v>
      </c>
      <c r="Q1601" s="6">
        <v>1287</v>
      </c>
      <c r="R1601" s="13" t="s">
        <v>6779</v>
      </c>
      <c r="Y1601" t="str">
        <f>Tabla4[[#This Row],[Muni_Desc]]&amp;Tabla4[[#This Row],[Columna1]]</f>
        <v>VILLA CHIGLIGASTATUCUMAN</v>
      </c>
      <c r="Z1601">
        <v>1890</v>
      </c>
      <c r="AA1601" t="s">
        <v>7411</v>
      </c>
      <c r="AB1601">
        <v>15</v>
      </c>
      <c r="AC1601" t="s">
        <v>1233</v>
      </c>
      <c r="AD1601">
        <v>90</v>
      </c>
      <c r="AE1601" t="s">
        <v>1203</v>
      </c>
      <c r="AN1601">
        <v>34</v>
      </c>
      <c r="AO1601">
        <v>14</v>
      </c>
      <c r="AP1601">
        <v>4812</v>
      </c>
      <c r="AQ1601" t="s">
        <v>1494</v>
      </c>
    </row>
    <row r="1602" spans="5:43" x14ac:dyDescent="0.25">
      <c r="E1602" s="6">
        <v>3</v>
      </c>
      <c r="F1602" s="13" t="s">
        <v>8009</v>
      </c>
      <c r="G1602" s="13">
        <v>29</v>
      </c>
      <c r="H1602" s="13" t="s">
        <v>8032</v>
      </c>
      <c r="I1602" s="13" t="s">
        <v>9486</v>
      </c>
      <c r="O1602" s="6">
        <v>66</v>
      </c>
      <c r="P1602" s="13" t="str">
        <f t="shared" si="24"/>
        <v>SALTA</v>
      </c>
      <c r="Q1602" s="6">
        <v>1288</v>
      </c>
      <c r="R1602" s="13" t="s">
        <v>6780</v>
      </c>
      <c r="Y1602" t="str">
        <f>Tabla4[[#This Row],[Muni_Desc]]&amp;Tabla4[[#This Row],[Columna1]]</f>
        <v>VILLA DE LEALESTUCUMAN</v>
      </c>
      <c r="Z1602">
        <v>1929</v>
      </c>
      <c r="AA1602" t="s">
        <v>7447</v>
      </c>
      <c r="AB1602">
        <v>15</v>
      </c>
      <c r="AC1602" t="s">
        <v>1233</v>
      </c>
      <c r="AD1602">
        <v>90</v>
      </c>
      <c r="AE1602" t="s">
        <v>1203</v>
      </c>
      <c r="AN1602">
        <v>6</v>
      </c>
      <c r="AO1602">
        <v>469</v>
      </c>
      <c r="AP1602">
        <v>1321</v>
      </c>
      <c r="AQ1602" t="s">
        <v>2167</v>
      </c>
    </row>
    <row r="1603" spans="5:43" x14ac:dyDescent="0.25">
      <c r="E1603" s="6">
        <v>3</v>
      </c>
      <c r="F1603" s="13" t="s">
        <v>8009</v>
      </c>
      <c r="G1603" s="13">
        <v>30</v>
      </c>
      <c r="H1603" s="13" t="s">
        <v>8033</v>
      </c>
      <c r="I1603" s="13" t="s">
        <v>9486</v>
      </c>
      <c r="O1603" s="6">
        <v>66</v>
      </c>
      <c r="P1603" s="13" t="str">
        <f t="shared" si="24"/>
        <v>SALTA</v>
      </c>
      <c r="Q1603" s="6">
        <v>1289</v>
      </c>
      <c r="R1603" s="13" t="s">
        <v>6781</v>
      </c>
      <c r="Y1603" t="str">
        <f>Tabla4[[#This Row],[Muni_Desc]]&amp;Tabla4[[#This Row],[Columna1]]</f>
        <v>VILLA QUINTEROSTUCUMAN</v>
      </c>
      <c r="Z1603">
        <v>1983</v>
      </c>
      <c r="AA1603" t="s">
        <v>7496</v>
      </c>
      <c r="AB1603">
        <v>15</v>
      </c>
      <c r="AC1603" t="s">
        <v>1233</v>
      </c>
      <c r="AD1603">
        <v>90</v>
      </c>
      <c r="AE1603" t="s">
        <v>1203</v>
      </c>
      <c r="AN1603">
        <v>74</v>
      </c>
      <c r="AO1603">
        <v>42</v>
      </c>
      <c r="AP1603">
        <v>9954</v>
      </c>
      <c r="AQ1603" t="s">
        <v>4601</v>
      </c>
    </row>
    <row r="1604" spans="5:43" x14ac:dyDescent="0.25">
      <c r="E1604" s="6">
        <v>3</v>
      </c>
      <c r="F1604" s="13" t="s">
        <v>8009</v>
      </c>
      <c r="G1604" s="13">
        <v>31</v>
      </c>
      <c r="H1604" s="13" t="s">
        <v>8034</v>
      </c>
      <c r="I1604" s="13" t="s">
        <v>9486</v>
      </c>
      <c r="O1604" s="6">
        <v>66</v>
      </c>
      <c r="P1604" s="13" t="str">
        <f t="shared" si="24"/>
        <v>SALTA</v>
      </c>
      <c r="Q1604" s="6">
        <v>1290</v>
      </c>
      <c r="R1604" s="13" t="s">
        <v>6782</v>
      </c>
      <c r="Y1604" t="str">
        <f>Tabla4[[#This Row],[Muni_Desc]]&amp;Tabla4[[#This Row],[Columna1]]</f>
        <v>YANIMATUCUMAN</v>
      </c>
      <c r="Z1604">
        <v>1984</v>
      </c>
      <c r="AA1604" t="s">
        <v>7497</v>
      </c>
      <c r="AB1604">
        <v>15</v>
      </c>
      <c r="AC1604" t="s">
        <v>1233</v>
      </c>
      <c r="AD1604">
        <v>90</v>
      </c>
      <c r="AE1604" t="s">
        <v>1203</v>
      </c>
      <c r="AN1604">
        <v>86</v>
      </c>
      <c r="AO1604">
        <v>42</v>
      </c>
      <c r="AP1604">
        <v>9162</v>
      </c>
      <c r="AQ1604" t="s">
        <v>5057</v>
      </c>
    </row>
    <row r="1605" spans="5:43" x14ac:dyDescent="0.25">
      <c r="E1605" s="6">
        <v>3</v>
      </c>
      <c r="F1605" s="13" t="s">
        <v>8009</v>
      </c>
      <c r="G1605" s="13">
        <v>32</v>
      </c>
      <c r="H1605" s="13" t="s">
        <v>8035</v>
      </c>
      <c r="I1605" s="13" t="s">
        <v>9486</v>
      </c>
      <c r="O1605" s="6">
        <v>66</v>
      </c>
      <c r="P1605" s="13" t="str">
        <f t="shared" ref="P1605:P1668" si="25">VLOOKUP(O1605,$J$4:$L$29,3,FALSE)</f>
        <v>SALTA</v>
      </c>
      <c r="Q1605" s="6">
        <v>1291</v>
      </c>
      <c r="R1605" s="13" t="s">
        <v>6783</v>
      </c>
      <c r="Y1605" t="str">
        <f>Tabla4[[#This Row],[Muni_Desc]]&amp;Tabla4[[#This Row],[Columna1]]</f>
        <v>YERBA BUENATUCUMAN</v>
      </c>
      <c r="Z1605">
        <v>1895</v>
      </c>
      <c r="AA1605" t="s">
        <v>7416</v>
      </c>
      <c r="AB1605">
        <v>15</v>
      </c>
      <c r="AC1605" t="s">
        <v>1233</v>
      </c>
      <c r="AD1605">
        <v>90</v>
      </c>
      <c r="AE1605" t="s">
        <v>1203</v>
      </c>
      <c r="AN1605">
        <v>22</v>
      </c>
      <c r="AO1605">
        <v>70</v>
      </c>
      <c r="AP1605">
        <v>4083</v>
      </c>
      <c r="AQ1605" t="s">
        <v>3344</v>
      </c>
    </row>
    <row r="1606" spans="5:43" x14ac:dyDescent="0.25">
      <c r="E1606" s="6">
        <v>3</v>
      </c>
      <c r="F1606" s="13" t="s">
        <v>8009</v>
      </c>
      <c r="G1606" s="13">
        <v>33</v>
      </c>
      <c r="H1606" s="13" t="s">
        <v>8036</v>
      </c>
      <c r="I1606" s="13" t="s">
        <v>9486</v>
      </c>
      <c r="O1606" s="6">
        <v>66</v>
      </c>
      <c r="P1606" s="13" t="str">
        <f t="shared" si="25"/>
        <v>SALTA</v>
      </c>
      <c r="Q1606" s="6">
        <v>1293</v>
      </c>
      <c r="R1606" s="13" t="s">
        <v>6785</v>
      </c>
      <c r="Y1606" t="str">
        <f>Tabla4[[#This Row],[Muni_Desc]]&amp;Tabla4[[#This Row],[Columna1]]</f>
        <v>YERBA BUENATUCUMAN</v>
      </c>
      <c r="Z1606">
        <v>2372</v>
      </c>
      <c r="AA1606" t="s">
        <v>7416</v>
      </c>
      <c r="AB1606">
        <v>15</v>
      </c>
      <c r="AC1606" t="s">
        <v>1233</v>
      </c>
      <c r="AD1606">
        <v>90</v>
      </c>
      <c r="AE1606" t="s">
        <v>1203</v>
      </c>
      <c r="AN1606">
        <v>22</v>
      </c>
      <c r="AO1606">
        <v>63</v>
      </c>
      <c r="AP1606">
        <v>4068</v>
      </c>
      <c r="AQ1606" t="s">
        <v>3333</v>
      </c>
    </row>
    <row r="1607" spans="5:43" x14ac:dyDescent="0.25">
      <c r="E1607" s="6">
        <v>3</v>
      </c>
      <c r="F1607" s="13" t="s">
        <v>8009</v>
      </c>
      <c r="G1607" s="13">
        <v>34</v>
      </c>
      <c r="H1607" s="13" t="s">
        <v>8037</v>
      </c>
      <c r="I1607" s="13" t="s">
        <v>9486</v>
      </c>
      <c r="O1607" s="6">
        <v>66</v>
      </c>
      <c r="P1607" s="13" t="str">
        <f t="shared" si="25"/>
        <v>SALTA</v>
      </c>
      <c r="Q1607" s="6">
        <v>1294</v>
      </c>
      <c r="R1607" s="13" t="s">
        <v>5941</v>
      </c>
      <c r="Y1607" t="str">
        <f>Tabla4[[#This Row],[Muni_Desc]]&amp;Tabla4[[#This Row],[Columna1]]</f>
        <v>YONOPONGOTUCUMAN</v>
      </c>
      <c r="Z1607">
        <v>2010</v>
      </c>
      <c r="AA1607" t="s">
        <v>7499</v>
      </c>
      <c r="AB1607">
        <v>15</v>
      </c>
      <c r="AC1607" t="s">
        <v>1233</v>
      </c>
      <c r="AD1607">
        <v>90</v>
      </c>
      <c r="AE1607" t="s">
        <v>1203</v>
      </c>
      <c r="AN1607">
        <v>34</v>
      </c>
      <c r="AO1607">
        <v>35</v>
      </c>
      <c r="AP1607">
        <v>4834</v>
      </c>
      <c r="AQ1607" t="s">
        <v>3646</v>
      </c>
    </row>
    <row r="1608" spans="5:43" x14ac:dyDescent="0.25">
      <c r="E1608" s="6">
        <v>3</v>
      </c>
      <c r="F1608" s="13" t="s">
        <v>8009</v>
      </c>
      <c r="G1608" s="13">
        <v>35</v>
      </c>
      <c r="H1608" s="13" t="s">
        <v>8038</v>
      </c>
      <c r="I1608" s="13" t="s">
        <v>9486</v>
      </c>
      <c r="O1608" s="6">
        <v>66</v>
      </c>
      <c r="P1608" s="13" t="str">
        <f t="shared" si="25"/>
        <v>SALTA</v>
      </c>
      <c r="Q1608" s="6">
        <v>1296</v>
      </c>
      <c r="R1608" s="13" t="s">
        <v>6787</v>
      </c>
      <c r="Y1608" t="str">
        <f>Tabla4[[#This Row],[Muni_Desc]]&amp;Tabla4[[#This Row],[Columna1]]</f>
        <v>AVIA TERAICHACO</v>
      </c>
      <c r="Z1608">
        <v>678</v>
      </c>
      <c r="AA1608" t="s">
        <v>5956</v>
      </c>
      <c r="AB1608">
        <v>16</v>
      </c>
      <c r="AC1608" t="s">
        <v>1234</v>
      </c>
      <c r="AD1608">
        <v>22</v>
      </c>
      <c r="AE1608" t="s">
        <v>1204</v>
      </c>
      <c r="AN1608">
        <v>6</v>
      </c>
      <c r="AO1608">
        <v>686</v>
      </c>
      <c r="AP1608">
        <v>1631</v>
      </c>
      <c r="AQ1608" t="s">
        <v>2401</v>
      </c>
    </row>
    <row r="1609" spans="5:43" x14ac:dyDescent="0.25">
      <c r="E1609" s="6">
        <v>3</v>
      </c>
      <c r="F1609" s="13" t="s">
        <v>8009</v>
      </c>
      <c r="G1609" s="13">
        <v>36</v>
      </c>
      <c r="H1609" s="13" t="s">
        <v>7932</v>
      </c>
      <c r="I1609" s="13" t="s">
        <v>9486</v>
      </c>
      <c r="O1609" s="6">
        <v>66</v>
      </c>
      <c r="P1609" s="13" t="str">
        <f t="shared" si="25"/>
        <v>SALTA</v>
      </c>
      <c r="Q1609" s="6">
        <v>1297</v>
      </c>
      <c r="R1609" s="13" t="s">
        <v>6788</v>
      </c>
      <c r="Y1609" t="str">
        <f>Tabla4[[#This Row],[Muni_Desc]]&amp;Tabla4[[#This Row],[Columna1]]</f>
        <v>BARRANQUERASCHACO</v>
      </c>
      <c r="Z1609">
        <v>679</v>
      </c>
      <c r="AA1609" t="s">
        <v>5957</v>
      </c>
      <c r="AB1609">
        <v>16</v>
      </c>
      <c r="AC1609" t="s">
        <v>1234</v>
      </c>
      <c r="AD1609">
        <v>22</v>
      </c>
      <c r="AE1609" t="s">
        <v>1204</v>
      </c>
      <c r="AN1609">
        <v>82</v>
      </c>
      <c r="AO1609">
        <v>133</v>
      </c>
      <c r="AP1609">
        <v>8805</v>
      </c>
      <c r="AQ1609" t="s">
        <v>5012</v>
      </c>
    </row>
    <row r="1610" spans="5:43" x14ac:dyDescent="0.25">
      <c r="E1610" s="6">
        <v>3</v>
      </c>
      <c r="F1610" s="13" t="s">
        <v>8009</v>
      </c>
      <c r="G1610" s="13">
        <v>37</v>
      </c>
      <c r="H1610" s="13" t="s">
        <v>8039</v>
      </c>
      <c r="I1610" s="13" t="s">
        <v>9486</v>
      </c>
      <c r="O1610" s="6">
        <v>66</v>
      </c>
      <c r="P1610" s="13" t="str">
        <f t="shared" si="25"/>
        <v>SALTA</v>
      </c>
      <c r="Q1610" s="6">
        <v>1298</v>
      </c>
      <c r="R1610" s="13" t="s">
        <v>6789</v>
      </c>
      <c r="Y1610" t="str">
        <f>Tabla4[[#This Row],[Muni_Desc]]&amp;Tabla4[[#This Row],[Columna1]]</f>
        <v>BASAILCHACO</v>
      </c>
      <c r="Z1610">
        <v>680</v>
      </c>
      <c r="AA1610" t="s">
        <v>5958</v>
      </c>
      <c r="AB1610">
        <v>16</v>
      </c>
      <c r="AC1610" t="s">
        <v>1234</v>
      </c>
      <c r="AD1610">
        <v>22</v>
      </c>
      <c r="AE1610" t="s">
        <v>1204</v>
      </c>
      <c r="AN1610">
        <v>34</v>
      </c>
      <c r="AO1610">
        <v>35</v>
      </c>
      <c r="AP1610">
        <v>4876</v>
      </c>
      <c r="AQ1610" t="s">
        <v>3654</v>
      </c>
    </row>
    <row r="1611" spans="5:43" x14ac:dyDescent="0.25">
      <c r="E1611" s="6">
        <v>3</v>
      </c>
      <c r="F1611" s="13" t="s">
        <v>8009</v>
      </c>
      <c r="G1611" s="13">
        <v>38</v>
      </c>
      <c r="H1611" s="13" t="s">
        <v>8040</v>
      </c>
      <c r="I1611" s="13" t="s">
        <v>9486</v>
      </c>
      <c r="O1611" s="6">
        <v>66</v>
      </c>
      <c r="P1611" s="13" t="str">
        <f t="shared" si="25"/>
        <v>SALTA</v>
      </c>
      <c r="Q1611" s="6">
        <v>1299</v>
      </c>
      <c r="R1611" s="13" t="s">
        <v>6790</v>
      </c>
      <c r="Y1611" t="str">
        <f>Tabla4[[#This Row],[Muni_Desc]]&amp;Tabla4[[#This Row],[Columna1]]</f>
        <v>CAMPO LARGOCHACO</v>
      </c>
      <c r="Z1611">
        <v>681</v>
      </c>
      <c r="AA1611" t="s">
        <v>5959</v>
      </c>
      <c r="AB1611">
        <v>16</v>
      </c>
      <c r="AC1611" t="s">
        <v>1234</v>
      </c>
      <c r="AD1611">
        <v>22</v>
      </c>
      <c r="AE1611" t="s">
        <v>1204</v>
      </c>
      <c r="AN1611">
        <v>6</v>
      </c>
      <c r="AO1611">
        <v>420</v>
      </c>
      <c r="AP1611">
        <v>1242</v>
      </c>
      <c r="AQ1611" t="s">
        <v>2093</v>
      </c>
    </row>
    <row r="1612" spans="5:43" x14ac:dyDescent="0.25">
      <c r="E1612" s="6">
        <v>3</v>
      </c>
      <c r="F1612" s="13" t="s">
        <v>8009</v>
      </c>
      <c r="G1612" s="13">
        <v>39</v>
      </c>
      <c r="H1612" s="13" t="s">
        <v>8041</v>
      </c>
      <c r="I1612" s="13" t="s">
        <v>9486</v>
      </c>
      <c r="O1612" s="6">
        <v>66</v>
      </c>
      <c r="P1612" s="13" t="str">
        <f t="shared" si="25"/>
        <v>SALTA</v>
      </c>
      <c r="Q1612" s="6">
        <v>1300</v>
      </c>
      <c r="R1612" s="13" t="s">
        <v>6791</v>
      </c>
      <c r="Y1612" t="str">
        <f>Tabla4[[#This Row],[Muni_Desc]]&amp;Tabla4[[#This Row],[Columna1]]</f>
        <v>CAPITAN SOLARICHACO</v>
      </c>
      <c r="Z1612">
        <v>683</v>
      </c>
      <c r="AA1612" t="s">
        <v>5961</v>
      </c>
      <c r="AB1612">
        <v>16</v>
      </c>
      <c r="AC1612" t="s">
        <v>1234</v>
      </c>
      <c r="AD1612">
        <v>22</v>
      </c>
      <c r="AE1612" t="s">
        <v>1204</v>
      </c>
      <c r="AN1612">
        <v>74</v>
      </c>
      <c r="AO1612">
        <v>42</v>
      </c>
      <c r="AP1612">
        <v>7967</v>
      </c>
      <c r="AQ1612" t="s">
        <v>4596</v>
      </c>
    </row>
    <row r="1613" spans="5:43" x14ac:dyDescent="0.25">
      <c r="E1613" s="6">
        <v>4</v>
      </c>
      <c r="F1613" s="13" t="s">
        <v>8042</v>
      </c>
      <c r="G1613" s="13">
        <v>1</v>
      </c>
      <c r="H1613" s="13" t="s">
        <v>8043</v>
      </c>
      <c r="I1613" s="207" t="s">
        <v>9487</v>
      </c>
      <c r="O1613" s="6">
        <v>66</v>
      </c>
      <c r="P1613" s="13" t="str">
        <f t="shared" si="25"/>
        <v>SALTA</v>
      </c>
      <c r="Q1613" s="6">
        <v>1301</v>
      </c>
      <c r="R1613" s="13" t="s">
        <v>6792</v>
      </c>
      <c r="Y1613" t="str">
        <f>Tabla4[[#This Row],[Muni_Desc]]&amp;Tabla4[[#This Row],[Columna1]]</f>
        <v>CHARADAICHACO</v>
      </c>
      <c r="Z1613">
        <v>684</v>
      </c>
      <c r="AA1613" t="s">
        <v>5962</v>
      </c>
      <c r="AB1613">
        <v>16</v>
      </c>
      <c r="AC1613" t="s">
        <v>1234</v>
      </c>
      <c r="AD1613">
        <v>22</v>
      </c>
      <c r="AE1613" t="s">
        <v>1204</v>
      </c>
      <c r="AN1613">
        <v>74</v>
      </c>
      <c r="AO1613">
        <v>28</v>
      </c>
      <c r="AP1613">
        <v>7923</v>
      </c>
      <c r="AQ1613" t="s">
        <v>4578</v>
      </c>
    </row>
    <row r="1614" spans="5:43" x14ac:dyDescent="0.25">
      <c r="E1614" s="6">
        <v>4</v>
      </c>
      <c r="F1614" s="13" t="s">
        <v>8042</v>
      </c>
      <c r="G1614" s="13">
        <v>2</v>
      </c>
      <c r="H1614" s="13" t="s">
        <v>8044</v>
      </c>
      <c r="I1614" s="207" t="s">
        <v>9487</v>
      </c>
      <c r="O1614" s="6">
        <v>66</v>
      </c>
      <c r="P1614" s="13" t="str">
        <f t="shared" si="25"/>
        <v>SALTA</v>
      </c>
      <c r="Q1614" s="6">
        <v>1302</v>
      </c>
      <c r="R1614" s="13" t="s">
        <v>6793</v>
      </c>
      <c r="Y1614" t="str">
        <f>Tabla4[[#This Row],[Muni_Desc]]&amp;Tabla4[[#This Row],[Columna1]]</f>
        <v>CHARATACHACO</v>
      </c>
      <c r="Z1614">
        <v>685</v>
      </c>
      <c r="AA1614" t="s">
        <v>5963</v>
      </c>
      <c r="AB1614">
        <v>16</v>
      </c>
      <c r="AC1614" t="s">
        <v>1234</v>
      </c>
      <c r="AD1614">
        <v>22</v>
      </c>
      <c r="AE1614" t="s">
        <v>1204</v>
      </c>
      <c r="AN1614">
        <v>38</v>
      </c>
      <c r="AO1614">
        <v>35</v>
      </c>
      <c r="AP1614">
        <v>5050</v>
      </c>
      <c r="AQ1614" t="s">
        <v>3712</v>
      </c>
    </row>
    <row r="1615" spans="5:43" x14ac:dyDescent="0.25">
      <c r="E1615" s="6">
        <v>4</v>
      </c>
      <c r="F1615" s="13" t="s">
        <v>8042</v>
      </c>
      <c r="G1615" s="13">
        <v>3</v>
      </c>
      <c r="H1615" s="13" t="s">
        <v>8045</v>
      </c>
      <c r="I1615" s="207" t="s">
        <v>9487</v>
      </c>
      <c r="O1615" s="6">
        <v>66</v>
      </c>
      <c r="P1615" s="13" t="str">
        <f t="shared" si="25"/>
        <v>SALTA</v>
      </c>
      <c r="Q1615" s="6">
        <v>1303</v>
      </c>
      <c r="R1615" s="13" t="s">
        <v>6794</v>
      </c>
      <c r="Y1615" t="str">
        <f>Tabla4[[#This Row],[Muni_Desc]]&amp;Tabla4[[#This Row],[Columna1]]</f>
        <v>CHOROTISCHACO</v>
      </c>
      <c r="Z1615">
        <v>686</v>
      </c>
      <c r="AA1615" t="s">
        <v>5964</v>
      </c>
      <c r="AB1615">
        <v>16</v>
      </c>
      <c r="AC1615" t="s">
        <v>1234</v>
      </c>
      <c r="AD1615">
        <v>22</v>
      </c>
      <c r="AE1615" t="s">
        <v>1204</v>
      </c>
      <c r="AN1615">
        <v>6</v>
      </c>
      <c r="AO1615">
        <v>567</v>
      </c>
      <c r="AP1615">
        <v>1447</v>
      </c>
      <c r="AQ1615" t="s">
        <v>2252</v>
      </c>
    </row>
    <row r="1616" spans="5:43" x14ac:dyDescent="0.25">
      <c r="E1616" s="6">
        <v>4</v>
      </c>
      <c r="F1616" s="13" t="s">
        <v>8042</v>
      </c>
      <c r="G1616" s="13">
        <v>4</v>
      </c>
      <c r="H1616" s="13" t="s">
        <v>8046</v>
      </c>
      <c r="I1616" s="207" t="s">
        <v>9487</v>
      </c>
      <c r="O1616" s="6">
        <v>66</v>
      </c>
      <c r="P1616" s="13" t="str">
        <f t="shared" si="25"/>
        <v>SALTA</v>
      </c>
      <c r="Q1616" s="6">
        <v>1295</v>
      </c>
      <c r="R1616" s="13" t="s">
        <v>6786</v>
      </c>
      <c r="Y1616" t="str">
        <f>Tabla4[[#This Row],[Muni_Desc]]&amp;Tabla4[[#This Row],[Columna1]]</f>
        <v>CIERVO PETISOCHACO</v>
      </c>
      <c r="Z1616">
        <v>687</v>
      </c>
      <c r="AA1616" t="s">
        <v>5965</v>
      </c>
      <c r="AB1616">
        <v>16</v>
      </c>
      <c r="AC1616" t="s">
        <v>1234</v>
      </c>
      <c r="AD1616">
        <v>22</v>
      </c>
      <c r="AE1616" t="s">
        <v>1204</v>
      </c>
      <c r="AN1616">
        <v>82</v>
      </c>
      <c r="AO1616">
        <v>70</v>
      </c>
      <c r="AP1616">
        <v>8609</v>
      </c>
      <c r="AQ1616" t="s">
        <v>4839</v>
      </c>
    </row>
    <row r="1617" spans="5:43" x14ac:dyDescent="0.25">
      <c r="E1617" s="6">
        <v>4</v>
      </c>
      <c r="F1617" s="13" t="s">
        <v>8042</v>
      </c>
      <c r="G1617" s="13">
        <v>5</v>
      </c>
      <c r="H1617" s="13" t="s">
        <v>8047</v>
      </c>
      <c r="I1617" s="207" t="s">
        <v>9487</v>
      </c>
      <c r="O1617" s="6">
        <v>70</v>
      </c>
      <c r="P1617" s="13" t="str">
        <f t="shared" si="25"/>
        <v>SAN.JUAN</v>
      </c>
      <c r="Q1617" s="6">
        <v>1304</v>
      </c>
      <c r="R1617" s="13" t="s">
        <v>5278</v>
      </c>
      <c r="Y1617" t="str">
        <f>Tabla4[[#This Row],[Muni_Desc]]&amp;Tabla4[[#This Row],[Columna1]]</f>
        <v>COLONIA BENITEZCHACO</v>
      </c>
      <c r="Z1617">
        <v>688</v>
      </c>
      <c r="AA1617" t="s">
        <v>5966</v>
      </c>
      <c r="AB1617">
        <v>16</v>
      </c>
      <c r="AC1617" t="s">
        <v>1234</v>
      </c>
      <c r="AD1617">
        <v>22</v>
      </c>
      <c r="AE1617" t="s">
        <v>1204</v>
      </c>
      <c r="AN1617">
        <v>6</v>
      </c>
      <c r="AO1617">
        <v>735</v>
      </c>
      <c r="AP1617">
        <v>1694</v>
      </c>
      <c r="AQ1617" t="s">
        <v>2434</v>
      </c>
    </row>
    <row r="1618" spans="5:43" x14ac:dyDescent="0.25">
      <c r="E1618" s="6">
        <v>4</v>
      </c>
      <c r="F1618" s="13" t="s">
        <v>8042</v>
      </c>
      <c r="G1618" s="13">
        <v>6</v>
      </c>
      <c r="H1618" s="13" t="s">
        <v>8048</v>
      </c>
      <c r="I1618" s="207" t="s">
        <v>9487</v>
      </c>
      <c r="O1618" s="6">
        <v>70</v>
      </c>
      <c r="P1618" s="13" t="str">
        <f t="shared" si="25"/>
        <v>SAN.JUAN</v>
      </c>
      <c r="Q1618" s="6">
        <v>1305</v>
      </c>
      <c r="R1618" s="13" t="s">
        <v>5279</v>
      </c>
      <c r="Y1618" t="str">
        <f>Tabla4[[#This Row],[Muni_Desc]]&amp;Tabla4[[#This Row],[Columna1]]</f>
        <v>COLONIA ELISACHACO</v>
      </c>
      <c r="Z1618">
        <v>689</v>
      </c>
      <c r="AA1618" t="s">
        <v>5967</v>
      </c>
      <c r="AB1618">
        <v>16</v>
      </c>
      <c r="AC1618" t="s">
        <v>1234</v>
      </c>
      <c r="AD1618">
        <v>22</v>
      </c>
      <c r="AE1618" t="s">
        <v>1204</v>
      </c>
      <c r="AN1618">
        <v>50</v>
      </c>
      <c r="AO1618">
        <v>70</v>
      </c>
      <c r="AP1618">
        <v>9955</v>
      </c>
      <c r="AQ1618" t="s">
        <v>4036</v>
      </c>
    </row>
    <row r="1619" spans="5:43" x14ac:dyDescent="0.25">
      <c r="E1619" s="6">
        <v>4</v>
      </c>
      <c r="F1619" s="13" t="s">
        <v>8042</v>
      </c>
      <c r="G1619" s="13">
        <v>7</v>
      </c>
      <c r="H1619" s="13" t="s">
        <v>8049</v>
      </c>
      <c r="I1619" s="207" t="s">
        <v>9487</v>
      </c>
      <c r="O1619" s="6">
        <v>70</v>
      </c>
      <c r="P1619" s="13" t="str">
        <f t="shared" si="25"/>
        <v>SAN.JUAN</v>
      </c>
      <c r="Q1619" s="6">
        <v>1306</v>
      </c>
      <c r="R1619" s="13" t="s">
        <v>6796</v>
      </c>
      <c r="Y1619" t="str">
        <f>Tabla4[[#This Row],[Muni_Desc]]&amp;Tabla4[[#This Row],[Columna1]]</f>
        <v>COLONIA POPULARCHACO</v>
      </c>
      <c r="Z1619">
        <v>690</v>
      </c>
      <c r="AA1619" t="s">
        <v>5968</v>
      </c>
      <c r="AB1619">
        <v>16</v>
      </c>
      <c r="AC1619" t="s">
        <v>1234</v>
      </c>
      <c r="AD1619">
        <v>22</v>
      </c>
      <c r="AE1619" t="s">
        <v>1204</v>
      </c>
      <c r="AN1619">
        <v>82</v>
      </c>
      <c r="AO1619">
        <v>119</v>
      </c>
      <c r="AP1619">
        <v>8765</v>
      </c>
      <c r="AQ1619" t="s">
        <v>4036</v>
      </c>
    </row>
    <row r="1620" spans="5:43" x14ac:dyDescent="0.25">
      <c r="E1620" s="6">
        <v>4</v>
      </c>
      <c r="F1620" s="13" t="s">
        <v>8042</v>
      </c>
      <c r="G1620" s="13">
        <v>8</v>
      </c>
      <c r="H1620" s="13" t="s">
        <v>8050</v>
      </c>
      <c r="I1620" s="207" t="s">
        <v>9487</v>
      </c>
      <c r="O1620" s="6">
        <v>70</v>
      </c>
      <c r="P1620" s="13" t="str">
        <f t="shared" si="25"/>
        <v>SAN.JUAN</v>
      </c>
      <c r="Q1620" s="6">
        <v>1307</v>
      </c>
      <c r="R1620" s="13" t="s">
        <v>6797</v>
      </c>
      <c r="Y1620" t="str">
        <f>Tabla4[[#This Row],[Muni_Desc]]&amp;Tabla4[[#This Row],[Columna1]]</f>
        <v>COLONIAS UNIDASCHACO</v>
      </c>
      <c r="Z1620">
        <v>691</v>
      </c>
      <c r="AA1620" t="s">
        <v>5969</v>
      </c>
      <c r="AB1620">
        <v>16</v>
      </c>
      <c r="AC1620" t="s">
        <v>1234</v>
      </c>
      <c r="AD1620">
        <v>22</v>
      </c>
      <c r="AE1620" t="s">
        <v>1204</v>
      </c>
      <c r="AN1620">
        <v>6</v>
      </c>
      <c r="AO1620">
        <v>525</v>
      </c>
      <c r="AP1620">
        <v>9956</v>
      </c>
      <c r="AQ1620" t="s">
        <v>2232</v>
      </c>
    </row>
    <row r="1621" spans="5:43" x14ac:dyDescent="0.25">
      <c r="E1621" s="6">
        <v>4</v>
      </c>
      <c r="F1621" s="13" t="s">
        <v>8042</v>
      </c>
      <c r="G1621" s="13">
        <v>9</v>
      </c>
      <c r="H1621" s="13" t="s">
        <v>8051</v>
      </c>
      <c r="I1621" s="207" t="s">
        <v>9487</v>
      </c>
      <c r="O1621" s="6">
        <v>70</v>
      </c>
      <c r="P1621" s="13" t="str">
        <f t="shared" si="25"/>
        <v>SAN.JUAN</v>
      </c>
      <c r="Q1621" s="6">
        <v>1308</v>
      </c>
      <c r="R1621" s="13" t="s">
        <v>6798</v>
      </c>
      <c r="Y1621" t="str">
        <f>Tabla4[[#This Row],[Muni_Desc]]&amp;Tabla4[[#This Row],[Columna1]]</f>
        <v>CONCEPCION DEL BERMEJOCHACO</v>
      </c>
      <c r="Z1621">
        <v>692</v>
      </c>
      <c r="AA1621" t="s">
        <v>5970</v>
      </c>
      <c r="AB1621">
        <v>16</v>
      </c>
      <c r="AC1621" t="s">
        <v>1234</v>
      </c>
      <c r="AD1621">
        <v>22</v>
      </c>
      <c r="AE1621" t="s">
        <v>1204</v>
      </c>
      <c r="AN1621">
        <v>14</v>
      </c>
      <c r="AO1621">
        <v>140</v>
      </c>
      <c r="AP1621">
        <v>3284</v>
      </c>
      <c r="AQ1621" t="s">
        <v>3121</v>
      </c>
    </row>
    <row r="1622" spans="5:43" x14ac:dyDescent="0.25">
      <c r="E1622" s="6">
        <v>4</v>
      </c>
      <c r="F1622" s="13" t="s">
        <v>8042</v>
      </c>
      <c r="G1622" s="13">
        <v>10</v>
      </c>
      <c r="H1622" s="13" t="s">
        <v>8052</v>
      </c>
      <c r="I1622" s="207" t="s">
        <v>9487</v>
      </c>
      <c r="O1622" s="6">
        <v>70</v>
      </c>
      <c r="P1622" s="13" t="str">
        <f t="shared" si="25"/>
        <v>SAN.JUAN</v>
      </c>
      <c r="Q1622" s="6">
        <v>1310</v>
      </c>
      <c r="R1622" s="13" t="s">
        <v>6800</v>
      </c>
      <c r="Y1622" t="str">
        <f>Tabla4[[#This Row],[Muni_Desc]]&amp;Tabla4[[#This Row],[Columna1]]</f>
        <v>CORONEL DU GRATYCHACO</v>
      </c>
      <c r="Z1622">
        <v>693</v>
      </c>
      <c r="AA1622" t="s">
        <v>5971</v>
      </c>
      <c r="AB1622">
        <v>16</v>
      </c>
      <c r="AC1622" t="s">
        <v>1234</v>
      </c>
      <c r="AD1622">
        <v>22</v>
      </c>
      <c r="AE1622" t="s">
        <v>1204</v>
      </c>
      <c r="AN1622">
        <v>86</v>
      </c>
      <c r="AO1622">
        <v>56</v>
      </c>
      <c r="AP1622">
        <v>9201</v>
      </c>
      <c r="AQ1622" t="s">
        <v>5073</v>
      </c>
    </row>
    <row r="1623" spans="5:43" x14ac:dyDescent="0.25">
      <c r="E1623" s="6">
        <v>4</v>
      </c>
      <c r="F1623" s="13" t="s">
        <v>8042</v>
      </c>
      <c r="G1623" s="13">
        <v>11</v>
      </c>
      <c r="H1623" s="13" t="s">
        <v>8053</v>
      </c>
      <c r="I1623" s="207" t="s">
        <v>9487</v>
      </c>
      <c r="O1623" s="6">
        <v>70</v>
      </c>
      <c r="P1623" s="13" t="str">
        <f t="shared" si="25"/>
        <v>SAN.JUAN</v>
      </c>
      <c r="Q1623" s="6">
        <v>1311</v>
      </c>
      <c r="R1623" s="13" t="s">
        <v>6801</v>
      </c>
      <c r="Y1623" t="str">
        <f>Tabla4[[#This Row],[Muni_Desc]]&amp;Tabla4[[#This Row],[Columna1]]</f>
        <v>CORZUELACHACO</v>
      </c>
      <c r="Z1623">
        <v>694</v>
      </c>
      <c r="AA1623" t="s">
        <v>5972</v>
      </c>
      <c r="AB1623">
        <v>16</v>
      </c>
      <c r="AC1623" t="s">
        <v>1234</v>
      </c>
      <c r="AD1623">
        <v>22</v>
      </c>
      <c r="AE1623" t="s">
        <v>1204</v>
      </c>
      <c r="AN1623">
        <v>82</v>
      </c>
      <c r="AO1623">
        <v>56</v>
      </c>
      <c r="AP1623">
        <v>8575</v>
      </c>
      <c r="AQ1623" t="s">
        <v>4800</v>
      </c>
    </row>
    <row r="1624" spans="5:43" x14ac:dyDescent="0.25">
      <c r="E1624" s="6">
        <v>4</v>
      </c>
      <c r="F1624" s="13" t="s">
        <v>8042</v>
      </c>
      <c r="G1624" s="13">
        <v>12</v>
      </c>
      <c r="H1624" s="13" t="s">
        <v>8054</v>
      </c>
      <c r="I1624" s="207" t="s">
        <v>9487</v>
      </c>
      <c r="O1624" s="6">
        <v>70</v>
      </c>
      <c r="P1624" s="13" t="str">
        <f t="shared" si="25"/>
        <v>SAN.JUAN</v>
      </c>
      <c r="Q1624" s="6">
        <v>1309</v>
      </c>
      <c r="R1624" s="13" t="s">
        <v>6799</v>
      </c>
      <c r="Y1624" t="str">
        <f>Tabla4[[#This Row],[Muni_Desc]]&amp;Tabla4[[#This Row],[Columna1]]</f>
        <v>COTE LAICHACO</v>
      </c>
      <c r="Z1624">
        <v>695</v>
      </c>
      <c r="AA1624" t="s">
        <v>5973</v>
      </c>
      <c r="AB1624">
        <v>16</v>
      </c>
      <c r="AC1624" t="s">
        <v>1234</v>
      </c>
      <c r="AD1624">
        <v>22</v>
      </c>
      <c r="AE1624" t="s">
        <v>1204</v>
      </c>
      <c r="AN1624">
        <v>82</v>
      </c>
      <c r="AO1624">
        <v>21</v>
      </c>
      <c r="AP1624">
        <v>9957</v>
      </c>
      <c r="AQ1624" t="s">
        <v>4717</v>
      </c>
    </row>
    <row r="1625" spans="5:43" x14ac:dyDescent="0.25">
      <c r="E1625" s="6">
        <v>4</v>
      </c>
      <c r="F1625" s="13" t="s">
        <v>8042</v>
      </c>
      <c r="G1625" s="13">
        <v>13</v>
      </c>
      <c r="H1625" s="13" t="s">
        <v>8055</v>
      </c>
      <c r="I1625" s="207" t="s">
        <v>9487</v>
      </c>
      <c r="O1625" s="6">
        <v>70</v>
      </c>
      <c r="P1625" s="13" t="str">
        <f t="shared" si="25"/>
        <v>SAN.JUAN</v>
      </c>
      <c r="Q1625" s="6">
        <v>1312</v>
      </c>
      <c r="R1625" s="13" t="s">
        <v>6802</v>
      </c>
      <c r="Y1625" t="str">
        <f>Tabla4[[#This Row],[Muni_Desc]]&amp;Tabla4[[#This Row],[Columna1]]</f>
        <v>EL SAUZALITOCHACO</v>
      </c>
      <c r="Z1625">
        <v>740</v>
      </c>
      <c r="AA1625" t="s">
        <v>6016</v>
      </c>
      <c r="AB1625">
        <v>16</v>
      </c>
      <c r="AC1625" t="s">
        <v>1234</v>
      </c>
      <c r="AD1625">
        <v>22</v>
      </c>
      <c r="AE1625" t="s">
        <v>1204</v>
      </c>
      <c r="AN1625">
        <v>26</v>
      </c>
      <c r="AO1625">
        <v>98</v>
      </c>
      <c r="AP1625">
        <v>4412</v>
      </c>
      <c r="AQ1625" t="s">
        <v>3467</v>
      </c>
    </row>
    <row r="1626" spans="5:43" x14ac:dyDescent="0.25">
      <c r="E1626" s="6">
        <v>4</v>
      </c>
      <c r="F1626" s="13" t="s">
        <v>8042</v>
      </c>
      <c r="G1626" s="13">
        <v>14</v>
      </c>
      <c r="H1626" s="13" t="s">
        <v>8056</v>
      </c>
      <c r="I1626" s="207" t="s">
        <v>9487</v>
      </c>
      <c r="O1626" s="6">
        <v>70</v>
      </c>
      <c r="P1626" s="13" t="str">
        <f t="shared" si="25"/>
        <v>SAN.JUAN</v>
      </c>
      <c r="Q1626" s="6">
        <v>1313</v>
      </c>
      <c r="R1626" s="13" t="s">
        <v>6803</v>
      </c>
      <c r="Y1626" t="str">
        <f>Tabla4[[#This Row],[Muni_Desc]]&amp;Tabla4[[#This Row],[Columna1]]</f>
        <v>ENRIQUE URIENCHACO</v>
      </c>
      <c r="Z1626">
        <v>696</v>
      </c>
      <c r="AA1626" t="s">
        <v>5974</v>
      </c>
      <c r="AB1626">
        <v>16</v>
      </c>
      <c r="AC1626" t="s">
        <v>1234</v>
      </c>
      <c r="AD1626">
        <v>22</v>
      </c>
      <c r="AE1626" t="s">
        <v>1204</v>
      </c>
      <c r="AN1626">
        <v>82</v>
      </c>
      <c r="AO1626">
        <v>119</v>
      </c>
      <c r="AP1626">
        <v>8766</v>
      </c>
      <c r="AQ1626" t="s">
        <v>4978</v>
      </c>
    </row>
    <row r="1627" spans="5:43" x14ac:dyDescent="0.25">
      <c r="E1627" s="6">
        <v>4</v>
      </c>
      <c r="F1627" s="13" t="s">
        <v>8042</v>
      </c>
      <c r="G1627" s="13">
        <v>15</v>
      </c>
      <c r="H1627" s="13" t="s">
        <v>8057</v>
      </c>
      <c r="I1627" s="207" t="s">
        <v>9487</v>
      </c>
      <c r="O1627" s="6">
        <v>70</v>
      </c>
      <c r="P1627" s="13" t="str">
        <f t="shared" si="25"/>
        <v>SAN.JUAN</v>
      </c>
      <c r="Q1627" s="6">
        <v>2011</v>
      </c>
      <c r="R1627" s="13" t="s">
        <v>6808</v>
      </c>
      <c r="Y1627" t="str">
        <f>Tabla4[[#This Row],[Muni_Desc]]&amp;Tabla4[[#This Row],[Columna1]]</f>
        <v>FONTANACHACO</v>
      </c>
      <c r="Z1627">
        <v>697</v>
      </c>
      <c r="AA1627" t="s">
        <v>5975</v>
      </c>
      <c r="AB1627">
        <v>16</v>
      </c>
      <c r="AC1627" t="s">
        <v>1234</v>
      </c>
      <c r="AD1627">
        <v>22</v>
      </c>
      <c r="AE1627" t="s">
        <v>1204</v>
      </c>
      <c r="AN1627">
        <v>22</v>
      </c>
      <c r="AO1627">
        <v>63</v>
      </c>
      <c r="AP1627">
        <v>4069</v>
      </c>
      <c r="AQ1627" t="s">
        <v>3334</v>
      </c>
    </row>
    <row r="1628" spans="5:43" x14ac:dyDescent="0.25">
      <c r="E1628" s="6">
        <v>5</v>
      </c>
      <c r="F1628" s="13" t="s">
        <v>8058</v>
      </c>
      <c r="G1628" s="13">
        <v>1</v>
      </c>
      <c r="H1628" s="13" t="s">
        <v>8059</v>
      </c>
      <c r="I1628" s="207" t="s">
        <v>9488</v>
      </c>
      <c r="O1628" s="6">
        <v>70</v>
      </c>
      <c r="P1628" s="13" t="str">
        <f t="shared" si="25"/>
        <v>SAN.JUAN</v>
      </c>
      <c r="Q1628" s="6">
        <v>1314</v>
      </c>
      <c r="R1628" s="13" t="s">
        <v>6804</v>
      </c>
      <c r="Y1628" t="str">
        <f>Tabla4[[#This Row],[Muni_Desc]]&amp;Tabla4[[#This Row],[Columna1]]</f>
        <v>FUERTE ESPERANZACHACO</v>
      </c>
      <c r="Z1628">
        <v>698</v>
      </c>
      <c r="AA1628" t="s">
        <v>5976</v>
      </c>
      <c r="AB1628">
        <v>16</v>
      </c>
      <c r="AC1628" t="s">
        <v>1234</v>
      </c>
      <c r="AD1628">
        <v>22</v>
      </c>
      <c r="AE1628" t="s">
        <v>1204</v>
      </c>
      <c r="AN1628">
        <v>10</v>
      </c>
      <c r="AO1628">
        <v>91</v>
      </c>
      <c r="AP1628">
        <v>2667</v>
      </c>
      <c r="AQ1628" t="s">
        <v>2687</v>
      </c>
    </row>
    <row r="1629" spans="5:43" x14ac:dyDescent="0.25">
      <c r="E1629" s="6">
        <v>5</v>
      </c>
      <c r="F1629" s="13" t="s">
        <v>8058</v>
      </c>
      <c r="G1629" s="13">
        <v>2</v>
      </c>
      <c r="H1629" s="13" t="s">
        <v>8060</v>
      </c>
      <c r="I1629" s="207" t="s">
        <v>9488</v>
      </c>
      <c r="O1629" s="6">
        <v>70</v>
      </c>
      <c r="P1629" s="13" t="str">
        <f t="shared" si="25"/>
        <v>SAN.JUAN</v>
      </c>
      <c r="Q1629" s="6">
        <v>1315</v>
      </c>
      <c r="R1629" s="13" t="s">
        <v>6065</v>
      </c>
      <c r="Y1629" t="str">
        <f>Tabla4[[#This Row],[Muni_Desc]]&amp;Tabla4[[#This Row],[Columna1]]</f>
        <v>GANCEDOCHACO</v>
      </c>
      <c r="Z1629">
        <v>699</v>
      </c>
      <c r="AA1629" t="s">
        <v>5977</v>
      </c>
      <c r="AB1629">
        <v>16</v>
      </c>
      <c r="AC1629" t="s">
        <v>1234</v>
      </c>
      <c r="AD1629">
        <v>22</v>
      </c>
      <c r="AE1629" t="s">
        <v>1204</v>
      </c>
      <c r="AN1629">
        <v>82</v>
      </c>
      <c r="AO1629">
        <v>84</v>
      </c>
      <c r="AP1629">
        <v>8661</v>
      </c>
      <c r="AQ1629" t="s">
        <v>4885</v>
      </c>
    </row>
    <row r="1630" spans="5:43" x14ac:dyDescent="0.25">
      <c r="E1630" s="6">
        <v>5</v>
      </c>
      <c r="F1630" s="13" t="s">
        <v>8058</v>
      </c>
      <c r="G1630" s="13">
        <v>3</v>
      </c>
      <c r="H1630" s="13" t="s">
        <v>8061</v>
      </c>
      <c r="I1630" s="207" t="s">
        <v>9488</v>
      </c>
      <c r="O1630" s="6">
        <v>70</v>
      </c>
      <c r="P1630" s="13" t="str">
        <f t="shared" si="25"/>
        <v>SAN.JUAN</v>
      </c>
      <c r="Q1630" s="6">
        <v>1316</v>
      </c>
      <c r="R1630" s="13" t="s">
        <v>5383</v>
      </c>
      <c r="Y1630" t="str">
        <f>Tabla4[[#This Row],[Muni_Desc]]&amp;Tabla4[[#This Row],[Columna1]]</f>
        <v>GENERAL CAPDEVILACHACO</v>
      </c>
      <c r="Z1630">
        <v>682</v>
      </c>
      <c r="AA1630" t="s">
        <v>5960</v>
      </c>
      <c r="AB1630">
        <v>16</v>
      </c>
      <c r="AC1630" t="s">
        <v>1234</v>
      </c>
      <c r="AD1630">
        <v>22</v>
      </c>
      <c r="AE1630" t="s">
        <v>1204</v>
      </c>
      <c r="AN1630">
        <v>82</v>
      </c>
      <c r="AO1630">
        <v>105</v>
      </c>
      <c r="AP1630">
        <v>8724</v>
      </c>
      <c r="AQ1630" t="s">
        <v>4943</v>
      </c>
    </row>
    <row r="1631" spans="5:43" x14ac:dyDescent="0.25">
      <c r="E1631" s="6">
        <v>5</v>
      </c>
      <c r="F1631" s="13" t="s">
        <v>8058</v>
      </c>
      <c r="G1631" s="13">
        <v>4</v>
      </c>
      <c r="H1631" s="13" t="s">
        <v>8062</v>
      </c>
      <c r="I1631" s="207" t="s">
        <v>9488</v>
      </c>
      <c r="O1631" s="6">
        <v>70</v>
      </c>
      <c r="P1631" s="13" t="str">
        <f t="shared" si="25"/>
        <v>SAN.JUAN</v>
      </c>
      <c r="Q1631" s="6">
        <v>1317</v>
      </c>
      <c r="R1631" s="13" t="s">
        <v>6545</v>
      </c>
      <c r="Y1631" t="str">
        <f>Tabla4[[#This Row],[Muni_Desc]]&amp;Tabla4[[#This Row],[Columna1]]</f>
        <v>GENERAL PINEDOCHACO</v>
      </c>
      <c r="Z1631">
        <v>700</v>
      </c>
      <c r="AA1631" t="s">
        <v>5978</v>
      </c>
      <c r="AB1631">
        <v>16</v>
      </c>
      <c r="AC1631" t="s">
        <v>1234</v>
      </c>
      <c r="AD1631">
        <v>22</v>
      </c>
      <c r="AE1631" t="s">
        <v>1204</v>
      </c>
      <c r="AN1631">
        <v>6</v>
      </c>
      <c r="AO1631">
        <v>728</v>
      </c>
      <c r="AP1631">
        <v>1679</v>
      </c>
      <c r="AQ1631" t="s">
        <v>2430</v>
      </c>
    </row>
    <row r="1632" spans="5:43" x14ac:dyDescent="0.25">
      <c r="E1632" s="6">
        <v>6</v>
      </c>
      <c r="F1632" s="13" t="s">
        <v>8063</v>
      </c>
      <c r="G1632" s="13">
        <v>1</v>
      </c>
      <c r="H1632" s="13" t="s">
        <v>8064</v>
      </c>
      <c r="I1632" s="207" t="s">
        <v>9489</v>
      </c>
      <c r="O1632" s="6">
        <v>70</v>
      </c>
      <c r="P1632" s="13" t="str">
        <f t="shared" si="25"/>
        <v>SAN.JUAN</v>
      </c>
      <c r="Q1632" s="6">
        <v>1318</v>
      </c>
      <c r="R1632" s="13" t="s">
        <v>5945</v>
      </c>
      <c r="Y1632" t="str">
        <f>Tabla4[[#This Row],[Muni_Desc]]&amp;Tabla4[[#This Row],[Columna1]]</f>
        <v>GENERAL SAN MARTINCHACO</v>
      </c>
      <c r="Z1632">
        <v>701</v>
      </c>
      <c r="AA1632" t="s">
        <v>5334</v>
      </c>
      <c r="AB1632">
        <v>16</v>
      </c>
      <c r="AC1632" t="s">
        <v>1234</v>
      </c>
      <c r="AD1632">
        <v>22</v>
      </c>
      <c r="AE1632" t="s">
        <v>1204</v>
      </c>
      <c r="AN1632">
        <v>26</v>
      </c>
      <c r="AO1632">
        <v>42</v>
      </c>
      <c r="AP1632">
        <v>4352</v>
      </c>
      <c r="AQ1632" t="s">
        <v>1469</v>
      </c>
    </row>
    <row r="1633" spans="5:43" x14ac:dyDescent="0.25">
      <c r="E1633" s="6">
        <v>6</v>
      </c>
      <c r="F1633" s="13" t="s">
        <v>8063</v>
      </c>
      <c r="G1633" s="13">
        <v>2</v>
      </c>
      <c r="H1633" s="13" t="s">
        <v>8065</v>
      </c>
      <c r="I1633" s="207" t="s">
        <v>9489</v>
      </c>
      <c r="O1633" s="6">
        <v>70</v>
      </c>
      <c r="P1633" s="13" t="str">
        <f t="shared" si="25"/>
        <v>SAN.JUAN</v>
      </c>
      <c r="Q1633" s="6">
        <v>1319</v>
      </c>
      <c r="R1633" s="13" t="s">
        <v>5786</v>
      </c>
      <c r="Y1633" t="str">
        <f>Tabla4[[#This Row],[Muni_Desc]]&amp;Tabla4[[#This Row],[Columna1]]</f>
        <v>GENERAL VEDIACHACO</v>
      </c>
      <c r="Z1633">
        <v>702</v>
      </c>
      <c r="AA1633" t="s">
        <v>5979</v>
      </c>
      <c r="AB1633">
        <v>16</v>
      </c>
      <c r="AC1633" t="s">
        <v>1234</v>
      </c>
      <c r="AD1633">
        <v>22</v>
      </c>
      <c r="AE1633" t="s">
        <v>1204</v>
      </c>
      <c r="AN1633">
        <v>82</v>
      </c>
      <c r="AO1633">
        <v>105</v>
      </c>
      <c r="AP1633">
        <v>8725</v>
      </c>
      <c r="AQ1633" t="s">
        <v>4944</v>
      </c>
    </row>
    <row r="1634" spans="5:43" x14ac:dyDescent="0.25">
      <c r="E1634" s="6">
        <v>6</v>
      </c>
      <c r="F1634" s="13" t="s">
        <v>8063</v>
      </c>
      <c r="G1634" s="13">
        <v>3</v>
      </c>
      <c r="H1634" s="13" t="s">
        <v>8066</v>
      </c>
      <c r="I1634" s="207" t="s">
        <v>9489</v>
      </c>
      <c r="O1634" s="6">
        <v>70</v>
      </c>
      <c r="P1634" s="13" t="str">
        <f t="shared" si="25"/>
        <v>SAN.JUAN</v>
      </c>
      <c r="Q1634" s="6">
        <v>1320</v>
      </c>
      <c r="R1634" s="13" t="s">
        <v>6805</v>
      </c>
      <c r="Y1634" t="str">
        <f>Tabla4[[#This Row],[Muni_Desc]]&amp;Tabla4[[#This Row],[Columna1]]</f>
        <v>HERMOSO CAMPOCHACO</v>
      </c>
      <c r="Z1634">
        <v>703</v>
      </c>
      <c r="AA1634" t="s">
        <v>5980</v>
      </c>
      <c r="AB1634">
        <v>16</v>
      </c>
      <c r="AC1634" t="s">
        <v>1234</v>
      </c>
      <c r="AD1634">
        <v>22</v>
      </c>
      <c r="AE1634" t="s">
        <v>1204</v>
      </c>
      <c r="AN1634">
        <v>6</v>
      </c>
      <c r="AO1634">
        <v>441</v>
      </c>
      <c r="AP1634">
        <v>1292</v>
      </c>
      <c r="AQ1634" t="s">
        <v>2132</v>
      </c>
    </row>
    <row r="1635" spans="5:43" x14ac:dyDescent="0.25">
      <c r="E1635" s="6">
        <v>6</v>
      </c>
      <c r="F1635" s="13" t="s">
        <v>8063</v>
      </c>
      <c r="G1635" s="13">
        <v>4</v>
      </c>
      <c r="H1635" s="13" t="s">
        <v>8067</v>
      </c>
      <c r="I1635" s="207" t="s">
        <v>9489</v>
      </c>
      <c r="O1635" s="6">
        <v>70</v>
      </c>
      <c r="P1635" s="13" t="str">
        <f t="shared" si="25"/>
        <v>SAN.JUAN</v>
      </c>
      <c r="Q1635" s="6">
        <v>1321</v>
      </c>
      <c r="R1635" s="13" t="s">
        <v>6806</v>
      </c>
      <c r="Y1635" t="str">
        <f>Tabla4[[#This Row],[Muni_Desc]]&amp;Tabla4[[#This Row],[Columna1]]</f>
        <v>ISLA DEL CERRITOCHACO</v>
      </c>
      <c r="Z1635">
        <v>704</v>
      </c>
      <c r="AA1635" t="s">
        <v>5981</v>
      </c>
      <c r="AB1635">
        <v>16</v>
      </c>
      <c r="AC1635" t="s">
        <v>1234</v>
      </c>
      <c r="AD1635">
        <v>22</v>
      </c>
      <c r="AE1635" t="s">
        <v>1204</v>
      </c>
      <c r="AN1635">
        <v>26</v>
      </c>
      <c r="AO1635">
        <v>105</v>
      </c>
      <c r="AP1635">
        <v>4420</v>
      </c>
      <c r="AQ1635" t="s">
        <v>3471</v>
      </c>
    </row>
    <row r="1636" spans="5:43" x14ac:dyDescent="0.25">
      <c r="E1636" s="6">
        <v>6</v>
      </c>
      <c r="F1636" s="13" t="s">
        <v>8063</v>
      </c>
      <c r="G1636" s="13">
        <v>5</v>
      </c>
      <c r="H1636" s="13" t="s">
        <v>8068</v>
      </c>
      <c r="I1636" s="207" t="s">
        <v>9489</v>
      </c>
      <c r="O1636" s="6">
        <v>70</v>
      </c>
      <c r="P1636" s="13" t="str">
        <f t="shared" si="25"/>
        <v>SAN.JUAN</v>
      </c>
      <c r="Q1636" s="6">
        <v>1322</v>
      </c>
      <c r="R1636" s="13" t="s">
        <v>6807</v>
      </c>
      <c r="Y1636" t="str">
        <f>Tabla4[[#This Row],[Muni_Desc]]&amp;Tabla4[[#This Row],[Columna1]]</f>
        <v>JUAN JOSE CASTELLICHACO</v>
      </c>
      <c r="Z1636">
        <v>705</v>
      </c>
      <c r="AA1636" t="s">
        <v>5982</v>
      </c>
      <c r="AB1636">
        <v>16</v>
      </c>
      <c r="AC1636" t="s">
        <v>1234</v>
      </c>
      <c r="AD1636">
        <v>22</v>
      </c>
      <c r="AE1636" t="s">
        <v>1204</v>
      </c>
      <c r="AN1636">
        <v>22</v>
      </c>
      <c r="AO1636">
        <v>35</v>
      </c>
      <c r="AP1636">
        <v>4034</v>
      </c>
      <c r="AQ1636" t="s">
        <v>3315</v>
      </c>
    </row>
    <row r="1637" spans="5:43" x14ac:dyDescent="0.25">
      <c r="E1637" s="6">
        <v>6</v>
      </c>
      <c r="F1637" s="13" t="s">
        <v>8063</v>
      </c>
      <c r="G1637" s="13">
        <v>6</v>
      </c>
      <c r="H1637" s="13" t="s">
        <v>8069</v>
      </c>
      <c r="I1637" s="207" t="s">
        <v>9489</v>
      </c>
      <c r="O1637" s="6">
        <v>74</v>
      </c>
      <c r="P1637" s="13" t="str">
        <f t="shared" si="25"/>
        <v>SAN.LUIS</v>
      </c>
      <c r="Q1637" s="6">
        <v>1323</v>
      </c>
      <c r="R1637" s="13" t="s">
        <v>6809</v>
      </c>
      <c r="Y1637" t="str">
        <f>Tabla4[[#This Row],[Muni_Desc]]&amp;Tabla4[[#This Row],[Columna1]]</f>
        <v>LA CLOTILDECHACO</v>
      </c>
      <c r="Z1637">
        <v>706</v>
      </c>
      <c r="AA1637" t="s">
        <v>5983</v>
      </c>
      <c r="AB1637">
        <v>16</v>
      </c>
      <c r="AC1637" t="s">
        <v>1234</v>
      </c>
      <c r="AD1637">
        <v>22</v>
      </c>
      <c r="AE1637" t="s">
        <v>1204</v>
      </c>
      <c r="AN1637">
        <v>66</v>
      </c>
      <c r="AO1637">
        <v>7</v>
      </c>
      <c r="AP1637">
        <v>7215</v>
      </c>
      <c r="AQ1637" t="s">
        <v>4364</v>
      </c>
    </row>
    <row r="1638" spans="5:43" x14ac:dyDescent="0.25">
      <c r="E1638" s="6">
        <v>6</v>
      </c>
      <c r="F1638" s="13" t="s">
        <v>8063</v>
      </c>
      <c r="G1638" s="13">
        <v>7</v>
      </c>
      <c r="H1638" s="13" t="s">
        <v>8070</v>
      </c>
      <c r="I1638" s="207" t="s">
        <v>9489</v>
      </c>
      <c r="O1638" s="6">
        <v>74</v>
      </c>
      <c r="P1638" s="13" t="str">
        <f t="shared" si="25"/>
        <v>SAN.LUIS</v>
      </c>
      <c r="Q1638" s="6">
        <v>1324</v>
      </c>
      <c r="R1638" s="13" t="s">
        <v>6810</v>
      </c>
      <c r="Y1638" t="str">
        <f>Tabla4[[#This Row],[Muni_Desc]]&amp;Tabla4[[#This Row],[Columna1]]</f>
        <v>LA EDUVIGISCHACO</v>
      </c>
      <c r="Z1638">
        <v>707</v>
      </c>
      <c r="AA1638" t="s">
        <v>5984</v>
      </c>
      <c r="AB1638">
        <v>16</v>
      </c>
      <c r="AC1638" t="s">
        <v>1234</v>
      </c>
      <c r="AD1638">
        <v>22</v>
      </c>
      <c r="AE1638" t="s">
        <v>1204</v>
      </c>
      <c r="AN1638">
        <v>82</v>
      </c>
      <c r="AO1638">
        <v>133</v>
      </c>
      <c r="AP1638">
        <v>8806</v>
      </c>
      <c r="AQ1638" t="s">
        <v>5013</v>
      </c>
    </row>
    <row r="1639" spans="5:43" x14ac:dyDescent="0.25">
      <c r="E1639" s="6">
        <v>6</v>
      </c>
      <c r="F1639" s="13" t="s">
        <v>8063</v>
      </c>
      <c r="G1639" s="13">
        <v>8</v>
      </c>
      <c r="H1639" s="13" t="s">
        <v>8071</v>
      </c>
      <c r="I1639" s="207" t="s">
        <v>9489</v>
      </c>
      <c r="O1639" s="6">
        <v>74</v>
      </c>
      <c r="P1639" s="13" t="str">
        <f t="shared" si="25"/>
        <v>SAN.LUIS</v>
      </c>
      <c r="Q1639" s="6">
        <v>1325</v>
      </c>
      <c r="R1639" s="13" t="s">
        <v>6811</v>
      </c>
      <c r="Y1639" t="str">
        <f>Tabla4[[#This Row],[Muni_Desc]]&amp;Tabla4[[#This Row],[Columna1]]</f>
        <v>LA ESCONDIDACHACO</v>
      </c>
      <c r="Z1639">
        <v>708</v>
      </c>
      <c r="AA1639" t="s">
        <v>5985</v>
      </c>
      <c r="AB1639">
        <v>16</v>
      </c>
      <c r="AC1639" t="s">
        <v>1234</v>
      </c>
      <c r="AD1639">
        <v>22</v>
      </c>
      <c r="AE1639" t="s">
        <v>1204</v>
      </c>
      <c r="AN1639">
        <v>18</v>
      </c>
      <c r="AO1639">
        <v>168</v>
      </c>
      <c r="AP1639">
        <v>9958</v>
      </c>
      <c r="AQ1639" t="s">
        <v>3298</v>
      </c>
    </row>
    <row r="1640" spans="5:43" x14ac:dyDescent="0.25">
      <c r="E1640" s="6">
        <v>6</v>
      </c>
      <c r="F1640" s="13" t="s">
        <v>8063</v>
      </c>
      <c r="G1640" s="13">
        <v>9</v>
      </c>
      <c r="H1640" s="13" t="s">
        <v>8072</v>
      </c>
      <c r="I1640" s="207" t="s">
        <v>9489</v>
      </c>
      <c r="O1640" s="6">
        <v>74</v>
      </c>
      <c r="P1640" s="13" t="str">
        <f t="shared" si="25"/>
        <v>SAN.LUIS</v>
      </c>
      <c r="Q1640" s="6">
        <v>1326</v>
      </c>
      <c r="R1640" s="13" t="s">
        <v>6812</v>
      </c>
      <c r="Y1640" t="str">
        <f>Tabla4[[#This Row],[Muni_Desc]]&amp;Tabla4[[#This Row],[Columna1]]</f>
        <v>LA LEONESACHACO</v>
      </c>
      <c r="Z1640">
        <v>709</v>
      </c>
      <c r="AA1640" t="s">
        <v>5986</v>
      </c>
      <c r="AB1640">
        <v>16</v>
      </c>
      <c r="AC1640" t="s">
        <v>1234</v>
      </c>
      <c r="AD1640">
        <v>22</v>
      </c>
      <c r="AE1640" t="s">
        <v>1204</v>
      </c>
      <c r="AN1640">
        <v>34</v>
      </c>
      <c r="AO1640">
        <v>49</v>
      </c>
      <c r="AP1640">
        <v>9959</v>
      </c>
      <c r="AQ1640" t="s">
        <v>3663</v>
      </c>
    </row>
    <row r="1641" spans="5:43" x14ac:dyDescent="0.25">
      <c r="E1641" s="6">
        <v>6</v>
      </c>
      <c r="F1641" s="13" t="s">
        <v>8063</v>
      </c>
      <c r="G1641" s="13">
        <v>10</v>
      </c>
      <c r="H1641" s="13" t="s">
        <v>8073</v>
      </c>
      <c r="I1641" s="207" t="s">
        <v>9489</v>
      </c>
      <c r="O1641" s="6">
        <v>74</v>
      </c>
      <c r="P1641" s="13" t="str">
        <f t="shared" si="25"/>
        <v>SAN.LUIS</v>
      </c>
      <c r="Q1641" s="6">
        <v>1327</v>
      </c>
      <c r="R1641" s="13" t="s">
        <v>6813</v>
      </c>
      <c r="Y1641" t="str">
        <f>Tabla4[[#This Row],[Muni_Desc]]&amp;Tabla4[[#This Row],[Columna1]]</f>
        <v>LA TIGRACHACO</v>
      </c>
      <c r="Z1641">
        <v>710</v>
      </c>
      <c r="AA1641" t="s">
        <v>5987</v>
      </c>
      <c r="AB1641">
        <v>16</v>
      </c>
      <c r="AC1641" t="s">
        <v>1234</v>
      </c>
      <c r="AD1641">
        <v>22</v>
      </c>
      <c r="AE1641" t="s">
        <v>1204</v>
      </c>
      <c r="AN1641">
        <v>6</v>
      </c>
      <c r="AO1641">
        <v>798</v>
      </c>
      <c r="AP1641">
        <v>1773</v>
      </c>
      <c r="AQ1641" t="s">
        <v>2485</v>
      </c>
    </row>
    <row r="1642" spans="5:43" x14ac:dyDescent="0.25">
      <c r="E1642" s="6">
        <v>6</v>
      </c>
      <c r="F1642" s="13" t="s">
        <v>8063</v>
      </c>
      <c r="G1642" s="13">
        <v>11</v>
      </c>
      <c r="H1642" s="13" t="s">
        <v>8074</v>
      </c>
      <c r="I1642" s="207" t="s">
        <v>9489</v>
      </c>
      <c r="O1642" s="6">
        <v>74</v>
      </c>
      <c r="P1642" s="13" t="str">
        <f t="shared" si="25"/>
        <v>SAN.LUIS</v>
      </c>
      <c r="Q1642" s="6">
        <v>1328</v>
      </c>
      <c r="R1642" s="13" t="s">
        <v>6814</v>
      </c>
      <c r="Y1642" t="str">
        <f>Tabla4[[#This Row],[Muni_Desc]]&amp;Tabla4[[#This Row],[Columna1]]</f>
        <v>LA VERDECHACO</v>
      </c>
      <c r="Z1642">
        <v>711</v>
      </c>
      <c r="AA1642" t="s">
        <v>5988</v>
      </c>
      <c r="AB1642">
        <v>16</v>
      </c>
      <c r="AC1642" t="s">
        <v>1234</v>
      </c>
      <c r="AD1642">
        <v>22</v>
      </c>
      <c r="AE1642" t="s">
        <v>1204</v>
      </c>
      <c r="AN1642">
        <v>82</v>
      </c>
      <c r="AO1642">
        <v>21</v>
      </c>
      <c r="AP1642">
        <v>8449</v>
      </c>
      <c r="AQ1642" t="s">
        <v>4695</v>
      </c>
    </row>
    <row r="1643" spans="5:43" x14ac:dyDescent="0.25">
      <c r="E1643" s="6">
        <v>6</v>
      </c>
      <c r="F1643" s="13" t="s">
        <v>8063</v>
      </c>
      <c r="G1643" s="13">
        <v>12</v>
      </c>
      <c r="H1643" s="13" t="s">
        <v>8075</v>
      </c>
      <c r="I1643" s="207" t="s">
        <v>9489</v>
      </c>
      <c r="O1643" s="6">
        <v>74</v>
      </c>
      <c r="P1643" s="13" t="str">
        <f t="shared" si="25"/>
        <v>SAN.LUIS</v>
      </c>
      <c r="Q1643" s="6">
        <v>1329</v>
      </c>
      <c r="R1643" s="13" t="s">
        <v>6815</v>
      </c>
      <c r="Y1643" t="str">
        <f>Tabla4[[#This Row],[Muni_Desc]]&amp;Tabla4[[#This Row],[Columna1]]</f>
        <v>LAGUNA BLANCACHACO</v>
      </c>
      <c r="Z1643">
        <v>712</v>
      </c>
      <c r="AA1643" t="s">
        <v>5989</v>
      </c>
      <c r="AB1643">
        <v>16</v>
      </c>
      <c r="AC1643" t="s">
        <v>1234</v>
      </c>
      <c r="AD1643">
        <v>22</v>
      </c>
      <c r="AE1643" t="s">
        <v>1204</v>
      </c>
      <c r="AN1643">
        <v>6</v>
      </c>
      <c r="AO1643">
        <v>252</v>
      </c>
      <c r="AP1643">
        <v>994</v>
      </c>
      <c r="AQ1643" t="s">
        <v>1909</v>
      </c>
    </row>
    <row r="1644" spans="5:43" x14ac:dyDescent="0.25">
      <c r="E1644" s="6">
        <v>6</v>
      </c>
      <c r="F1644" s="13" t="s">
        <v>8063</v>
      </c>
      <c r="G1644" s="13">
        <v>13</v>
      </c>
      <c r="H1644" s="13" t="s">
        <v>8076</v>
      </c>
      <c r="I1644" s="207" t="s">
        <v>9489</v>
      </c>
      <c r="O1644" s="6">
        <v>74</v>
      </c>
      <c r="P1644" s="13" t="str">
        <f t="shared" si="25"/>
        <v>SAN.LUIS</v>
      </c>
      <c r="Q1644" s="6">
        <v>1330</v>
      </c>
      <c r="R1644" s="13" t="s">
        <v>6816</v>
      </c>
      <c r="Y1644" t="str">
        <f>Tabla4[[#This Row],[Muni_Desc]]&amp;Tabla4[[#This Row],[Columna1]]</f>
        <v>LAGUNA LIMPIACHACO</v>
      </c>
      <c r="Z1644">
        <v>713</v>
      </c>
      <c r="AA1644" t="s">
        <v>5990</v>
      </c>
      <c r="AB1644">
        <v>16</v>
      </c>
      <c r="AC1644" t="s">
        <v>1234</v>
      </c>
      <c r="AD1644">
        <v>22</v>
      </c>
      <c r="AE1644" t="s">
        <v>1204</v>
      </c>
      <c r="AN1644">
        <v>6</v>
      </c>
      <c r="AO1644">
        <v>406</v>
      </c>
      <c r="AP1644">
        <v>1225</v>
      </c>
      <c r="AQ1644" t="s">
        <v>2079</v>
      </c>
    </row>
    <row r="1645" spans="5:43" x14ac:dyDescent="0.25">
      <c r="E1645" s="6">
        <v>6</v>
      </c>
      <c r="F1645" s="13" t="s">
        <v>8063</v>
      </c>
      <c r="G1645" s="13">
        <v>14</v>
      </c>
      <c r="H1645" s="13" t="s">
        <v>8077</v>
      </c>
      <c r="I1645" s="207" t="s">
        <v>9489</v>
      </c>
      <c r="O1645" s="6">
        <v>74</v>
      </c>
      <c r="P1645" s="13" t="str">
        <f t="shared" si="25"/>
        <v>SAN.LUIS</v>
      </c>
      <c r="Q1645" s="6">
        <v>1331</v>
      </c>
      <c r="R1645" s="13" t="s">
        <v>6817</v>
      </c>
      <c r="Y1645" t="str">
        <f>Tabla4[[#This Row],[Muni_Desc]]&amp;Tabla4[[#This Row],[Columna1]]</f>
        <v>LAPACHITOCHACO</v>
      </c>
      <c r="Z1645">
        <v>714</v>
      </c>
      <c r="AA1645" t="s">
        <v>5991</v>
      </c>
      <c r="AB1645">
        <v>16</v>
      </c>
      <c r="AC1645" t="s">
        <v>1234</v>
      </c>
      <c r="AD1645">
        <v>22</v>
      </c>
      <c r="AE1645" t="s">
        <v>1204</v>
      </c>
      <c r="AN1645">
        <v>18</v>
      </c>
      <c r="AO1645">
        <v>168</v>
      </c>
      <c r="AP1645">
        <v>3865</v>
      </c>
      <c r="AQ1645" t="s">
        <v>3295</v>
      </c>
    </row>
    <row r="1646" spans="5:43" x14ac:dyDescent="0.25">
      <c r="E1646" s="6">
        <v>6</v>
      </c>
      <c r="F1646" s="13" t="s">
        <v>8063</v>
      </c>
      <c r="G1646" s="13">
        <v>15</v>
      </c>
      <c r="H1646" s="13" t="s">
        <v>8078</v>
      </c>
      <c r="I1646" s="207" t="s">
        <v>9489</v>
      </c>
      <c r="O1646" s="6">
        <v>74</v>
      </c>
      <c r="P1646" s="13" t="str">
        <f t="shared" si="25"/>
        <v>SAN.LUIS</v>
      </c>
      <c r="Q1646" s="6">
        <v>1332</v>
      </c>
      <c r="R1646" s="13" t="s">
        <v>6559</v>
      </c>
      <c r="Y1646" t="str">
        <f>Tabla4[[#This Row],[Muni_Desc]]&amp;Tabla4[[#This Row],[Columna1]]</f>
        <v>LAS BREÑASCHACO</v>
      </c>
      <c r="Z1646">
        <v>715</v>
      </c>
      <c r="AA1646" t="s">
        <v>5992</v>
      </c>
      <c r="AB1646">
        <v>16</v>
      </c>
      <c r="AC1646" t="s">
        <v>1234</v>
      </c>
      <c r="AD1646">
        <v>22</v>
      </c>
      <c r="AE1646" t="s">
        <v>1204</v>
      </c>
      <c r="AN1646">
        <v>54</v>
      </c>
      <c r="AO1646">
        <v>77</v>
      </c>
      <c r="AP1646">
        <v>6509</v>
      </c>
      <c r="AQ1646" t="s">
        <v>4153</v>
      </c>
    </row>
    <row r="1647" spans="5:43" x14ac:dyDescent="0.25">
      <c r="E1647" s="6">
        <v>6</v>
      </c>
      <c r="F1647" s="13" t="s">
        <v>8063</v>
      </c>
      <c r="G1647" s="13">
        <v>16</v>
      </c>
      <c r="H1647" s="13" t="s">
        <v>8079</v>
      </c>
      <c r="I1647" s="207" t="s">
        <v>9489</v>
      </c>
      <c r="O1647" s="6">
        <v>74</v>
      </c>
      <c r="P1647" s="13" t="str">
        <f t="shared" si="25"/>
        <v>SAN.LUIS</v>
      </c>
      <c r="Q1647" s="6">
        <v>1333</v>
      </c>
      <c r="R1647" s="13" t="s">
        <v>6818</v>
      </c>
      <c r="Y1647" t="str">
        <f>Tabla4[[#This Row],[Muni_Desc]]&amp;Tabla4[[#This Row],[Columna1]]</f>
        <v>LAS GARCITASCHACO</v>
      </c>
      <c r="Z1647">
        <v>716</v>
      </c>
      <c r="AA1647" t="s">
        <v>5993</v>
      </c>
      <c r="AB1647">
        <v>16</v>
      </c>
      <c r="AC1647" t="s">
        <v>1234</v>
      </c>
      <c r="AD1647">
        <v>22</v>
      </c>
      <c r="AE1647" t="s">
        <v>1204</v>
      </c>
      <c r="AN1647">
        <v>54</v>
      </c>
      <c r="AO1647">
        <v>28</v>
      </c>
      <c r="AP1647">
        <v>6440</v>
      </c>
      <c r="AQ1647" t="s">
        <v>4121</v>
      </c>
    </row>
    <row r="1648" spans="5:43" x14ac:dyDescent="0.25">
      <c r="E1648" s="6">
        <v>6</v>
      </c>
      <c r="F1648" s="13" t="s">
        <v>8063</v>
      </c>
      <c r="G1648" s="13">
        <v>17</v>
      </c>
      <c r="H1648" s="13" t="s">
        <v>8080</v>
      </c>
      <c r="I1648" s="207" t="s">
        <v>9489</v>
      </c>
      <c r="O1648" s="6">
        <v>74</v>
      </c>
      <c r="P1648" s="13" t="str">
        <f t="shared" si="25"/>
        <v>SAN.LUIS</v>
      </c>
      <c r="Q1648" s="6">
        <v>1334</v>
      </c>
      <c r="R1648" s="13" t="s">
        <v>6819</v>
      </c>
      <c r="Y1648" t="str">
        <f>Tabla4[[#This Row],[Muni_Desc]]&amp;Tabla4[[#This Row],[Columna1]]</f>
        <v>LAS PALMASCHACO</v>
      </c>
      <c r="Z1648">
        <v>717</v>
      </c>
      <c r="AA1648" t="s">
        <v>5650</v>
      </c>
      <c r="AB1648">
        <v>16</v>
      </c>
      <c r="AC1648" t="s">
        <v>1234</v>
      </c>
      <c r="AD1648">
        <v>22</v>
      </c>
      <c r="AE1648" t="s">
        <v>1204</v>
      </c>
      <c r="AN1648">
        <v>86</v>
      </c>
      <c r="AO1648">
        <v>182</v>
      </c>
      <c r="AP1648">
        <v>9385</v>
      </c>
      <c r="AQ1648" t="s">
        <v>5180</v>
      </c>
    </row>
    <row r="1649" spans="5:43" x14ac:dyDescent="0.25">
      <c r="E1649" s="6">
        <v>6</v>
      </c>
      <c r="F1649" s="13" t="s">
        <v>8063</v>
      </c>
      <c r="G1649" s="13">
        <v>18</v>
      </c>
      <c r="H1649" s="13" t="s">
        <v>8081</v>
      </c>
      <c r="I1649" s="207" t="s">
        <v>9489</v>
      </c>
      <c r="O1649" s="6">
        <v>74</v>
      </c>
      <c r="P1649" s="13" t="str">
        <f t="shared" si="25"/>
        <v>SAN.LUIS</v>
      </c>
      <c r="Q1649" s="6">
        <v>1335</v>
      </c>
      <c r="R1649" s="13" t="s">
        <v>6820</v>
      </c>
      <c r="Y1649" t="str">
        <f>Tabla4[[#This Row],[Muni_Desc]]&amp;Tabla4[[#This Row],[Columna1]]</f>
        <v>LOS FRENTONESCHACO</v>
      </c>
      <c r="Z1649">
        <v>718</v>
      </c>
      <c r="AA1649" t="s">
        <v>5994</v>
      </c>
      <c r="AB1649">
        <v>16</v>
      </c>
      <c r="AC1649" t="s">
        <v>1234</v>
      </c>
      <c r="AD1649">
        <v>22</v>
      </c>
      <c r="AE1649" t="s">
        <v>1204</v>
      </c>
      <c r="AN1649">
        <v>26</v>
      </c>
      <c r="AO1649">
        <v>21</v>
      </c>
      <c r="AP1649">
        <v>9960</v>
      </c>
      <c r="AQ1649" t="s">
        <v>3418</v>
      </c>
    </row>
    <row r="1650" spans="5:43" x14ac:dyDescent="0.25">
      <c r="E1650" s="6">
        <v>6</v>
      </c>
      <c r="F1650" s="13" t="s">
        <v>8063</v>
      </c>
      <c r="G1650" s="13">
        <v>19</v>
      </c>
      <c r="H1650" s="13" t="s">
        <v>8082</v>
      </c>
      <c r="I1650" s="207" t="s">
        <v>9489</v>
      </c>
      <c r="O1650" s="6">
        <v>74</v>
      </c>
      <c r="P1650" s="13" t="str">
        <f t="shared" si="25"/>
        <v>SAN.LUIS</v>
      </c>
      <c r="Q1650" s="6">
        <v>1336</v>
      </c>
      <c r="R1650" s="13" t="s">
        <v>6821</v>
      </c>
      <c r="Y1650" t="str">
        <f>Tabla4[[#This Row],[Muni_Desc]]&amp;Tabla4[[#This Row],[Columna1]]</f>
        <v>MACHAGAICHACO</v>
      </c>
      <c r="Z1650">
        <v>719</v>
      </c>
      <c r="AA1650" t="s">
        <v>5995</v>
      </c>
      <c r="AB1650">
        <v>16</v>
      </c>
      <c r="AC1650" t="s">
        <v>1234</v>
      </c>
      <c r="AD1650">
        <v>22</v>
      </c>
      <c r="AE1650" t="s">
        <v>1204</v>
      </c>
      <c r="AN1650">
        <v>26</v>
      </c>
      <c r="AO1650">
        <v>49</v>
      </c>
      <c r="AP1650">
        <v>4359</v>
      </c>
      <c r="AQ1650" t="s">
        <v>1470</v>
      </c>
    </row>
    <row r="1651" spans="5:43" x14ac:dyDescent="0.25">
      <c r="E1651" s="6">
        <v>6</v>
      </c>
      <c r="F1651" s="13" t="s">
        <v>8063</v>
      </c>
      <c r="G1651" s="13">
        <v>20</v>
      </c>
      <c r="H1651" s="13" t="s">
        <v>8083</v>
      </c>
      <c r="I1651" s="207" t="s">
        <v>9489</v>
      </c>
      <c r="O1651" s="6">
        <v>74</v>
      </c>
      <c r="P1651" s="13" t="str">
        <f t="shared" si="25"/>
        <v>SAN.LUIS</v>
      </c>
      <c r="Q1651" s="6">
        <v>3081</v>
      </c>
      <c r="R1651" s="13" t="s">
        <v>6864</v>
      </c>
      <c r="Y1651" t="str">
        <f>Tabla4[[#This Row],[Muni_Desc]]&amp;Tabla4[[#This Row],[Columna1]]</f>
        <v>MAKALLECHACO</v>
      </c>
      <c r="Z1651">
        <v>720</v>
      </c>
      <c r="AA1651" t="s">
        <v>5996</v>
      </c>
      <c r="AB1651">
        <v>16</v>
      </c>
      <c r="AC1651" t="s">
        <v>1234</v>
      </c>
      <c r="AD1651">
        <v>22</v>
      </c>
      <c r="AE1651" t="s">
        <v>1204</v>
      </c>
      <c r="AN1651">
        <v>82</v>
      </c>
      <c r="AO1651">
        <v>77</v>
      </c>
      <c r="AP1651">
        <v>8638</v>
      </c>
      <c r="AQ1651" t="s">
        <v>4861</v>
      </c>
    </row>
    <row r="1652" spans="5:43" x14ac:dyDescent="0.25">
      <c r="E1652" s="6">
        <v>7</v>
      </c>
      <c r="F1652" s="13" t="s">
        <v>8084</v>
      </c>
      <c r="G1652" s="13">
        <v>1</v>
      </c>
      <c r="H1652" s="13" t="s">
        <v>8085</v>
      </c>
      <c r="I1652" s="207" t="s">
        <v>9490</v>
      </c>
      <c r="O1652" s="6">
        <v>74</v>
      </c>
      <c r="P1652" s="13" t="str">
        <f t="shared" si="25"/>
        <v>SAN.LUIS</v>
      </c>
      <c r="Q1652" s="6">
        <v>1337</v>
      </c>
      <c r="R1652" s="13" t="s">
        <v>6822</v>
      </c>
      <c r="Y1652" t="str">
        <f>Tabla4[[#This Row],[Muni_Desc]]&amp;Tabla4[[#This Row],[Columna1]]</f>
        <v>MARGARITA BELENCHACO</v>
      </c>
      <c r="Z1652">
        <v>721</v>
      </c>
      <c r="AA1652" t="s">
        <v>5997</v>
      </c>
      <c r="AB1652">
        <v>16</v>
      </c>
      <c r="AC1652" t="s">
        <v>1234</v>
      </c>
      <c r="AD1652">
        <v>22</v>
      </c>
      <c r="AE1652" t="s">
        <v>1204</v>
      </c>
      <c r="AN1652">
        <v>42</v>
      </c>
      <c r="AO1652">
        <v>154</v>
      </c>
      <c r="AP1652">
        <v>5473</v>
      </c>
      <c r="AQ1652" t="s">
        <v>3855</v>
      </c>
    </row>
    <row r="1653" spans="5:43" x14ac:dyDescent="0.25">
      <c r="E1653" s="6">
        <v>7</v>
      </c>
      <c r="F1653" s="13" t="s">
        <v>8084</v>
      </c>
      <c r="G1653" s="13">
        <v>2</v>
      </c>
      <c r="H1653" s="13" t="s">
        <v>8086</v>
      </c>
      <c r="I1653" s="207" t="s">
        <v>9490</v>
      </c>
      <c r="O1653" s="6">
        <v>74</v>
      </c>
      <c r="P1653" s="13" t="str">
        <f t="shared" si="25"/>
        <v>SAN.LUIS</v>
      </c>
      <c r="Q1653" s="6">
        <v>1377</v>
      </c>
      <c r="R1653" s="13" t="s">
        <v>6853</v>
      </c>
      <c r="Y1653" t="str">
        <f>Tabla4[[#This Row],[Muni_Desc]]&amp;Tabla4[[#This Row],[Columna1]]</f>
        <v>MIRAFLORESCHACO</v>
      </c>
      <c r="Z1653">
        <v>722</v>
      </c>
      <c r="AA1653" t="s">
        <v>5998</v>
      </c>
      <c r="AB1653">
        <v>16</v>
      </c>
      <c r="AC1653" t="s">
        <v>1234</v>
      </c>
      <c r="AD1653">
        <v>22</v>
      </c>
      <c r="AE1653" t="s">
        <v>1204</v>
      </c>
      <c r="AN1653">
        <v>30</v>
      </c>
      <c r="AO1653">
        <v>56</v>
      </c>
      <c r="AP1653">
        <v>4593</v>
      </c>
      <c r="AQ1653" t="s">
        <v>3536</v>
      </c>
    </row>
    <row r="1654" spans="5:43" x14ac:dyDescent="0.25">
      <c r="E1654" s="6">
        <v>7</v>
      </c>
      <c r="F1654" s="13" t="s">
        <v>8084</v>
      </c>
      <c r="G1654" s="13">
        <v>3</v>
      </c>
      <c r="H1654" s="13" t="s">
        <v>8087</v>
      </c>
      <c r="I1654" s="207" t="s">
        <v>9490</v>
      </c>
      <c r="O1654" s="6">
        <v>74</v>
      </c>
      <c r="P1654" s="13" t="str">
        <f t="shared" si="25"/>
        <v>SAN.LUIS</v>
      </c>
      <c r="Q1654" s="6">
        <v>1338</v>
      </c>
      <c r="R1654" s="13" t="s">
        <v>6823</v>
      </c>
      <c r="Y1654" t="str">
        <f>Tabla4[[#This Row],[Muni_Desc]]&amp;Tabla4[[#This Row],[Columna1]]</f>
        <v>MISION NUEVA POMPEYACHACO</v>
      </c>
      <c r="Z1654">
        <v>724</v>
      </c>
      <c r="AA1654" t="s">
        <v>6000</v>
      </c>
      <c r="AB1654">
        <v>16</v>
      </c>
      <c r="AC1654" t="s">
        <v>1234</v>
      </c>
      <c r="AD1654">
        <v>22</v>
      </c>
      <c r="AE1654" t="s">
        <v>1204</v>
      </c>
      <c r="AN1654">
        <v>50</v>
      </c>
      <c r="AO1654">
        <v>14</v>
      </c>
      <c r="AP1654">
        <v>5811</v>
      </c>
      <c r="AQ1654" t="s">
        <v>1296</v>
      </c>
    </row>
    <row r="1655" spans="5:43" x14ac:dyDescent="0.25">
      <c r="E1655" s="6">
        <v>7</v>
      </c>
      <c r="F1655" s="13" t="s">
        <v>8084</v>
      </c>
      <c r="G1655" s="13">
        <v>4</v>
      </c>
      <c r="H1655" s="13" t="s">
        <v>8088</v>
      </c>
      <c r="I1655" s="207" t="s">
        <v>9490</v>
      </c>
      <c r="O1655" s="6">
        <v>74</v>
      </c>
      <c r="P1655" s="13" t="str">
        <f t="shared" si="25"/>
        <v>SAN.LUIS</v>
      </c>
      <c r="Q1655" s="6">
        <v>1339</v>
      </c>
      <c r="R1655" s="13" t="s">
        <v>6824</v>
      </c>
      <c r="Y1655" t="str">
        <f>Tabla4[[#This Row],[Muni_Desc]]&amp;Tabla4[[#This Row],[Columna1]]</f>
        <v>NAPENAYCHACO</v>
      </c>
      <c r="Z1655">
        <v>723</v>
      </c>
      <c r="AA1655" t="s">
        <v>5999</v>
      </c>
      <c r="AB1655">
        <v>16</v>
      </c>
      <c r="AC1655" t="s">
        <v>1234</v>
      </c>
      <c r="AD1655">
        <v>22</v>
      </c>
      <c r="AE1655" t="s">
        <v>1204</v>
      </c>
      <c r="AN1655">
        <v>6</v>
      </c>
      <c r="AO1655">
        <v>294</v>
      </c>
      <c r="AP1655">
        <v>1056</v>
      </c>
      <c r="AQ1655" t="s">
        <v>1296</v>
      </c>
    </row>
    <row r="1656" spans="5:43" x14ac:dyDescent="0.25">
      <c r="E1656" s="6">
        <v>7</v>
      </c>
      <c r="F1656" s="13" t="s">
        <v>8084</v>
      </c>
      <c r="G1656" s="13">
        <v>5</v>
      </c>
      <c r="H1656" s="13" t="s">
        <v>7927</v>
      </c>
      <c r="I1656" s="207" t="s">
        <v>9490</v>
      </c>
      <c r="O1656" s="6">
        <v>74</v>
      </c>
      <c r="P1656" s="13" t="str">
        <f t="shared" si="25"/>
        <v>SAN.LUIS</v>
      </c>
      <c r="Q1656" s="6">
        <v>3082</v>
      </c>
      <c r="R1656" s="13" t="s">
        <v>6865</v>
      </c>
      <c r="Y1656" t="str">
        <f>Tabla4[[#This Row],[Muni_Desc]]&amp;Tabla4[[#This Row],[Columna1]]</f>
        <v>PAMPA ALMIRONCHACO</v>
      </c>
      <c r="Z1656">
        <v>725</v>
      </c>
      <c r="AA1656" t="s">
        <v>6001</v>
      </c>
      <c r="AB1656">
        <v>16</v>
      </c>
      <c r="AC1656" t="s">
        <v>1234</v>
      </c>
      <c r="AD1656">
        <v>22</v>
      </c>
      <c r="AE1656" t="s">
        <v>1204</v>
      </c>
      <c r="AN1656">
        <v>54</v>
      </c>
      <c r="AO1656">
        <v>91</v>
      </c>
      <c r="AP1656">
        <v>6535</v>
      </c>
      <c r="AQ1656" t="s">
        <v>1296</v>
      </c>
    </row>
    <row r="1657" spans="5:43" x14ac:dyDescent="0.25">
      <c r="E1657" s="6">
        <v>7</v>
      </c>
      <c r="F1657" s="13" t="s">
        <v>8084</v>
      </c>
      <c r="G1657" s="13">
        <v>6</v>
      </c>
      <c r="H1657" s="13" t="s">
        <v>8089</v>
      </c>
      <c r="I1657" s="207" t="s">
        <v>9490</v>
      </c>
      <c r="O1657" s="6">
        <v>74</v>
      </c>
      <c r="P1657" s="13" t="str">
        <f t="shared" si="25"/>
        <v>SAN.LUIS</v>
      </c>
      <c r="Q1657" s="6">
        <v>1340</v>
      </c>
      <c r="R1657" s="13" t="s">
        <v>6825</v>
      </c>
      <c r="Y1657" t="str">
        <f>Tabla4[[#This Row],[Muni_Desc]]&amp;Tabla4[[#This Row],[Columna1]]</f>
        <v>PAMPA DEL INDIOCHACO</v>
      </c>
      <c r="Z1657">
        <v>726</v>
      </c>
      <c r="AA1657" t="s">
        <v>6002</v>
      </c>
      <c r="AB1657">
        <v>16</v>
      </c>
      <c r="AC1657" t="s">
        <v>1234</v>
      </c>
      <c r="AD1657">
        <v>22</v>
      </c>
      <c r="AE1657" t="s">
        <v>1204</v>
      </c>
      <c r="AN1657">
        <v>6</v>
      </c>
      <c r="AO1657">
        <v>301</v>
      </c>
      <c r="AP1657">
        <v>1065</v>
      </c>
      <c r="AQ1657" t="s">
        <v>1297</v>
      </c>
    </row>
    <row r="1658" spans="5:43" x14ac:dyDescent="0.25">
      <c r="E1658" s="6">
        <v>7</v>
      </c>
      <c r="F1658" s="13" t="s">
        <v>8084</v>
      </c>
      <c r="G1658" s="13">
        <v>7</v>
      </c>
      <c r="H1658" s="13" t="s">
        <v>8090</v>
      </c>
      <c r="I1658" s="207" t="s">
        <v>9490</v>
      </c>
      <c r="O1658" s="6">
        <v>74</v>
      </c>
      <c r="P1658" s="13" t="str">
        <f t="shared" si="25"/>
        <v>SAN.LUIS</v>
      </c>
      <c r="Q1658" s="6">
        <v>1341</v>
      </c>
      <c r="R1658" s="13" t="s">
        <v>6826</v>
      </c>
      <c r="Y1658" t="str">
        <f>Tabla4[[#This Row],[Muni_Desc]]&amp;Tabla4[[#This Row],[Columna1]]</f>
        <v>PAMPA DEL INFIERNOCHACO</v>
      </c>
      <c r="Z1658">
        <v>727</v>
      </c>
      <c r="AA1658" t="s">
        <v>6003</v>
      </c>
      <c r="AB1658">
        <v>16</v>
      </c>
      <c r="AC1658" t="s">
        <v>1234</v>
      </c>
      <c r="AD1658">
        <v>22</v>
      </c>
      <c r="AE1658" t="s">
        <v>1204</v>
      </c>
      <c r="AN1658">
        <v>14</v>
      </c>
      <c r="AO1658">
        <v>63</v>
      </c>
      <c r="AP1658">
        <v>3006</v>
      </c>
      <c r="AQ1658" t="s">
        <v>2899</v>
      </c>
    </row>
    <row r="1659" spans="5:43" x14ac:dyDescent="0.25">
      <c r="E1659" s="6">
        <v>7</v>
      </c>
      <c r="F1659" s="13" t="s">
        <v>8084</v>
      </c>
      <c r="G1659" s="13">
        <v>8</v>
      </c>
      <c r="H1659" s="13" t="s">
        <v>8091</v>
      </c>
      <c r="I1659" s="207" t="s">
        <v>9490</v>
      </c>
      <c r="O1659" s="6">
        <v>74</v>
      </c>
      <c r="P1659" s="13" t="str">
        <f t="shared" si="25"/>
        <v>SAN.LUIS</v>
      </c>
      <c r="Q1659" s="6">
        <v>1342</v>
      </c>
      <c r="R1659" s="13" t="s">
        <v>6827</v>
      </c>
      <c r="Y1659" t="str">
        <f>Tabla4[[#This Row],[Muni_Desc]]&amp;Tabla4[[#This Row],[Columna1]]</f>
        <v>PRESIDENCIA DE LA PLAZACHACO</v>
      </c>
      <c r="Z1659">
        <v>728</v>
      </c>
      <c r="AA1659" t="s">
        <v>6004</v>
      </c>
      <c r="AB1659">
        <v>16</v>
      </c>
      <c r="AC1659" t="s">
        <v>1234</v>
      </c>
      <c r="AD1659">
        <v>22</v>
      </c>
      <c r="AE1659" t="s">
        <v>1204</v>
      </c>
      <c r="AN1659">
        <v>66</v>
      </c>
      <c r="AO1659">
        <v>63</v>
      </c>
      <c r="AP1659">
        <v>7297</v>
      </c>
      <c r="AQ1659" t="s">
        <v>4404</v>
      </c>
    </row>
    <row r="1660" spans="5:43" x14ac:dyDescent="0.25">
      <c r="E1660" s="6">
        <v>7</v>
      </c>
      <c r="F1660" s="13" t="s">
        <v>8084</v>
      </c>
      <c r="G1660" s="13">
        <v>9</v>
      </c>
      <c r="H1660" s="13" t="s">
        <v>8092</v>
      </c>
      <c r="I1660" s="207" t="s">
        <v>9490</v>
      </c>
      <c r="O1660" s="6">
        <v>74</v>
      </c>
      <c r="P1660" s="13" t="str">
        <f t="shared" si="25"/>
        <v>SAN.LUIS</v>
      </c>
      <c r="Q1660" s="6">
        <v>1343</v>
      </c>
      <c r="R1660" s="13" t="s">
        <v>6828</v>
      </c>
      <c r="Y1660" t="str">
        <f>Tabla4[[#This Row],[Muni_Desc]]&amp;Tabla4[[#This Row],[Columna1]]</f>
        <v>PRESIDENCIA ROCACHACO</v>
      </c>
      <c r="Z1660">
        <v>729</v>
      </c>
      <c r="AA1660" t="s">
        <v>6005</v>
      </c>
      <c r="AB1660">
        <v>16</v>
      </c>
      <c r="AC1660" t="s">
        <v>1234</v>
      </c>
      <c r="AD1660">
        <v>22</v>
      </c>
      <c r="AE1660" t="s">
        <v>1204</v>
      </c>
      <c r="AN1660">
        <v>6</v>
      </c>
      <c r="AO1660">
        <v>308</v>
      </c>
      <c r="AP1660">
        <v>1072</v>
      </c>
      <c r="AQ1660" t="s">
        <v>1298</v>
      </c>
    </row>
    <row r="1661" spans="5:43" x14ac:dyDescent="0.25">
      <c r="E1661" s="6">
        <v>7</v>
      </c>
      <c r="F1661" s="13" t="s">
        <v>8084</v>
      </c>
      <c r="G1661" s="13">
        <v>10</v>
      </c>
      <c r="H1661" s="13" t="s">
        <v>8093</v>
      </c>
      <c r="I1661" s="207" t="s">
        <v>9490</v>
      </c>
      <c r="O1661" s="6">
        <v>74</v>
      </c>
      <c r="P1661" s="13" t="str">
        <f t="shared" si="25"/>
        <v>SAN.LUIS</v>
      </c>
      <c r="Q1661" s="6">
        <v>1344</v>
      </c>
      <c r="R1661" s="13" t="s">
        <v>6829</v>
      </c>
      <c r="Y1661" t="str">
        <f>Tabla4[[#This Row],[Muni_Desc]]&amp;Tabla4[[#This Row],[Columna1]]</f>
        <v>PRESIDENCIA ROQUE SAENZ PEÑACHACO</v>
      </c>
      <c r="Z1661">
        <v>730</v>
      </c>
      <c r="AA1661" t="s">
        <v>6006</v>
      </c>
      <c r="AB1661">
        <v>16</v>
      </c>
      <c r="AC1661" t="s">
        <v>1234</v>
      </c>
      <c r="AD1661">
        <v>22</v>
      </c>
      <c r="AE1661" t="s">
        <v>1204</v>
      </c>
      <c r="AN1661">
        <v>50</v>
      </c>
      <c r="AO1661">
        <v>28</v>
      </c>
      <c r="AP1661">
        <v>5831</v>
      </c>
      <c r="AQ1661" t="s">
        <v>1298</v>
      </c>
    </row>
    <row r="1662" spans="5:43" x14ac:dyDescent="0.25">
      <c r="E1662" s="6">
        <v>7</v>
      </c>
      <c r="F1662" s="13" t="s">
        <v>8084</v>
      </c>
      <c r="G1662" s="13">
        <v>11</v>
      </c>
      <c r="H1662" s="13" t="s">
        <v>8094</v>
      </c>
      <c r="I1662" s="207" t="s">
        <v>9490</v>
      </c>
      <c r="O1662" s="6">
        <v>74</v>
      </c>
      <c r="P1662" s="13" t="str">
        <f t="shared" si="25"/>
        <v>SAN.LUIS</v>
      </c>
      <c r="Q1662" s="6">
        <v>1345</v>
      </c>
      <c r="R1662" s="13" t="s">
        <v>6830</v>
      </c>
      <c r="Y1662" t="str">
        <f>Tabla4[[#This Row],[Muni_Desc]]&amp;Tabla4[[#This Row],[Columna1]]</f>
        <v>PUERTO BERMEJOCHACO</v>
      </c>
      <c r="Z1662">
        <v>731</v>
      </c>
      <c r="AA1662" t="s">
        <v>6007</v>
      </c>
      <c r="AB1662">
        <v>16</v>
      </c>
      <c r="AC1662" t="s">
        <v>1234</v>
      </c>
      <c r="AD1662">
        <v>22</v>
      </c>
      <c r="AE1662" t="s">
        <v>1204</v>
      </c>
      <c r="AN1662">
        <v>14</v>
      </c>
      <c r="AO1662">
        <v>56</v>
      </c>
      <c r="AP1662">
        <v>2983</v>
      </c>
      <c r="AQ1662" t="s">
        <v>2880</v>
      </c>
    </row>
    <row r="1663" spans="5:43" x14ac:dyDescent="0.25">
      <c r="E1663" s="6">
        <v>7</v>
      </c>
      <c r="F1663" s="13" t="s">
        <v>8084</v>
      </c>
      <c r="G1663" s="13">
        <v>12</v>
      </c>
      <c r="H1663" s="13" t="s">
        <v>8095</v>
      </c>
      <c r="I1663" s="207" t="s">
        <v>9490</v>
      </c>
      <c r="O1663" s="6">
        <v>74</v>
      </c>
      <c r="P1663" s="13" t="str">
        <f t="shared" si="25"/>
        <v>SAN.LUIS</v>
      </c>
      <c r="Q1663" s="6">
        <v>2008</v>
      </c>
      <c r="R1663" s="13" t="s">
        <v>5343</v>
      </c>
      <c r="Y1663" t="str">
        <f>Tabla4[[#This Row],[Muni_Desc]]&amp;Tabla4[[#This Row],[Columna1]]</f>
        <v>PUERTO EVA PERONCHACO</v>
      </c>
      <c r="Z1663">
        <v>732</v>
      </c>
      <c r="AA1663" t="s">
        <v>6008</v>
      </c>
      <c r="AB1663">
        <v>16</v>
      </c>
      <c r="AC1663" t="s">
        <v>1234</v>
      </c>
      <c r="AD1663">
        <v>22</v>
      </c>
      <c r="AE1663" t="s">
        <v>1204</v>
      </c>
      <c r="AN1663">
        <v>30</v>
      </c>
      <c r="AO1663">
        <v>88</v>
      </c>
      <c r="AP1663">
        <v>4523</v>
      </c>
      <c r="AQ1663" t="s">
        <v>3593</v>
      </c>
    </row>
    <row r="1664" spans="5:43" x14ac:dyDescent="0.25">
      <c r="E1664" s="6">
        <v>7</v>
      </c>
      <c r="F1664" s="13" t="s">
        <v>8084</v>
      </c>
      <c r="G1664" s="13">
        <v>13</v>
      </c>
      <c r="H1664" s="13" t="s">
        <v>8096</v>
      </c>
      <c r="I1664" s="207" t="s">
        <v>9490</v>
      </c>
      <c r="O1664" s="6">
        <v>74</v>
      </c>
      <c r="P1664" s="13" t="str">
        <f t="shared" si="25"/>
        <v>SAN.LUIS</v>
      </c>
      <c r="Q1664" s="6">
        <v>1346</v>
      </c>
      <c r="R1664" s="13" t="s">
        <v>6831</v>
      </c>
      <c r="Y1664" t="str">
        <f>Tabla4[[#This Row],[Muni_Desc]]&amp;Tabla4[[#This Row],[Columna1]]</f>
        <v>PUERTO TIROLCHACO</v>
      </c>
      <c r="Z1664">
        <v>733</v>
      </c>
      <c r="AA1664" t="s">
        <v>6009</v>
      </c>
      <c r="AB1664">
        <v>16</v>
      </c>
      <c r="AC1664" t="s">
        <v>1234</v>
      </c>
      <c r="AD1664">
        <v>22</v>
      </c>
      <c r="AE1664" t="s">
        <v>1204</v>
      </c>
      <c r="AN1664">
        <v>22</v>
      </c>
      <c r="AO1664">
        <v>35</v>
      </c>
      <c r="AP1664">
        <v>4035</v>
      </c>
      <c r="AQ1664" t="s">
        <v>3316</v>
      </c>
    </row>
    <row r="1665" spans="5:43" x14ac:dyDescent="0.25">
      <c r="E1665" s="6">
        <v>7</v>
      </c>
      <c r="F1665" s="13" t="s">
        <v>8084</v>
      </c>
      <c r="G1665" s="13">
        <v>14</v>
      </c>
      <c r="H1665" s="13" t="s">
        <v>8097</v>
      </c>
      <c r="I1665" s="207" t="s">
        <v>9490</v>
      </c>
      <c r="O1665" s="6">
        <v>74</v>
      </c>
      <c r="P1665" s="13" t="str">
        <f t="shared" si="25"/>
        <v>SAN.LUIS</v>
      </c>
      <c r="Q1665" s="6">
        <v>1347</v>
      </c>
      <c r="R1665" s="13" t="s">
        <v>5610</v>
      </c>
      <c r="Y1665" t="str">
        <f>Tabla4[[#This Row],[Muni_Desc]]&amp;Tabla4[[#This Row],[Columna1]]</f>
        <v>PUERTO VILELASCHACO</v>
      </c>
      <c r="Z1665">
        <v>734</v>
      </c>
      <c r="AA1665" t="s">
        <v>6010</v>
      </c>
      <c r="AB1665">
        <v>16</v>
      </c>
      <c r="AC1665" t="s">
        <v>1234</v>
      </c>
      <c r="AD1665">
        <v>22</v>
      </c>
      <c r="AE1665" t="s">
        <v>1204</v>
      </c>
      <c r="AN1665">
        <v>62</v>
      </c>
      <c r="AO1665">
        <v>28</v>
      </c>
      <c r="AP1665">
        <v>6942</v>
      </c>
      <c r="AQ1665" t="s">
        <v>2499</v>
      </c>
    </row>
    <row r="1666" spans="5:43" x14ac:dyDescent="0.25">
      <c r="E1666" s="6">
        <v>7</v>
      </c>
      <c r="F1666" s="13" t="s">
        <v>8084</v>
      </c>
      <c r="G1666" s="13">
        <v>15</v>
      </c>
      <c r="H1666" s="13" t="s">
        <v>8098</v>
      </c>
      <c r="I1666" s="207" t="s">
        <v>9490</v>
      </c>
      <c r="O1666" s="6">
        <v>74</v>
      </c>
      <c r="P1666" s="13" t="str">
        <f t="shared" si="25"/>
        <v>SAN.LUIS</v>
      </c>
      <c r="Q1666" s="6">
        <v>1348</v>
      </c>
      <c r="R1666" s="13" t="s">
        <v>6255</v>
      </c>
      <c r="Y1666" t="str">
        <f>Tabla4[[#This Row],[Muni_Desc]]&amp;Tabla4[[#This Row],[Columna1]]</f>
        <v>QUITILIPICHACO</v>
      </c>
      <c r="Z1666">
        <v>735</v>
      </c>
      <c r="AA1666" t="s">
        <v>6011</v>
      </c>
      <c r="AB1666">
        <v>16</v>
      </c>
      <c r="AC1666" t="s">
        <v>1234</v>
      </c>
      <c r="AD1666">
        <v>22</v>
      </c>
      <c r="AE1666" t="s">
        <v>1204</v>
      </c>
      <c r="AN1666">
        <v>6</v>
      </c>
      <c r="AO1666">
        <v>819</v>
      </c>
      <c r="AP1666">
        <v>1800</v>
      </c>
      <c r="AQ1666" t="s">
        <v>2499</v>
      </c>
    </row>
    <row r="1667" spans="5:43" x14ac:dyDescent="0.25">
      <c r="E1667" s="6">
        <v>7</v>
      </c>
      <c r="F1667" s="13" t="s">
        <v>8084</v>
      </c>
      <c r="G1667" s="13">
        <v>16</v>
      </c>
      <c r="H1667" s="13" t="s">
        <v>8099</v>
      </c>
      <c r="I1667" s="207" t="s">
        <v>9490</v>
      </c>
      <c r="O1667" s="6">
        <v>74</v>
      </c>
      <c r="P1667" s="13" t="str">
        <f t="shared" si="25"/>
        <v>SAN.LUIS</v>
      </c>
      <c r="Q1667" s="6">
        <v>1349</v>
      </c>
      <c r="R1667" s="13" t="s">
        <v>6832</v>
      </c>
      <c r="Y1667" t="str">
        <f>Tabla4[[#This Row],[Muni_Desc]]&amp;Tabla4[[#This Row],[Columna1]]</f>
        <v>RESISTENCIACHACO</v>
      </c>
      <c r="Z1667">
        <v>736</v>
      </c>
      <c r="AA1667" t="s">
        <v>6012</v>
      </c>
      <c r="AB1667">
        <v>16</v>
      </c>
      <c r="AC1667" t="s">
        <v>1234</v>
      </c>
      <c r="AD1667">
        <v>22</v>
      </c>
      <c r="AE1667" t="s">
        <v>1204</v>
      </c>
      <c r="AN1667">
        <v>14</v>
      </c>
      <c r="AO1667">
        <v>56</v>
      </c>
      <c r="AP1667">
        <v>2984</v>
      </c>
      <c r="AQ1667" t="s">
        <v>2881</v>
      </c>
    </row>
    <row r="1668" spans="5:43" x14ac:dyDescent="0.25">
      <c r="E1668" s="6">
        <v>7</v>
      </c>
      <c r="F1668" s="13" t="s">
        <v>8084</v>
      </c>
      <c r="G1668" s="13">
        <v>17</v>
      </c>
      <c r="H1668" s="13" t="s">
        <v>8100</v>
      </c>
      <c r="I1668" s="207" t="s">
        <v>9490</v>
      </c>
      <c r="O1668" s="6">
        <v>74</v>
      </c>
      <c r="P1668" s="13" t="str">
        <f t="shared" si="25"/>
        <v>SAN.LUIS</v>
      </c>
      <c r="Q1668" s="6">
        <v>3035</v>
      </c>
      <c r="R1668" s="13" t="s">
        <v>6863</v>
      </c>
      <c r="Y1668" t="str">
        <f>Tabla4[[#This Row],[Muni_Desc]]&amp;Tabla4[[#This Row],[Columna1]]</f>
        <v>SAMUHUCHACO</v>
      </c>
      <c r="Z1668">
        <v>737</v>
      </c>
      <c r="AA1668" t="s">
        <v>6013</v>
      </c>
      <c r="AB1668">
        <v>16</v>
      </c>
      <c r="AC1668" t="s">
        <v>1234</v>
      </c>
      <c r="AD1668">
        <v>22</v>
      </c>
      <c r="AE1668" t="s">
        <v>1204</v>
      </c>
      <c r="AN1668">
        <v>62</v>
      </c>
      <c r="AO1668">
        <v>42</v>
      </c>
      <c r="AP1668">
        <v>6973</v>
      </c>
      <c r="AQ1668" t="s">
        <v>4297</v>
      </c>
    </row>
    <row r="1669" spans="5:43" x14ac:dyDescent="0.25">
      <c r="E1669" s="6">
        <v>7</v>
      </c>
      <c r="F1669" s="13" t="s">
        <v>8084</v>
      </c>
      <c r="G1669" s="13">
        <v>18</v>
      </c>
      <c r="H1669" s="13" t="s">
        <v>8101</v>
      </c>
      <c r="I1669" s="207" t="s">
        <v>9490</v>
      </c>
      <c r="O1669" s="6">
        <v>74</v>
      </c>
      <c r="P1669" s="13" t="str">
        <f t="shared" ref="P1669:P1732" si="26">VLOOKUP(O1669,$J$4:$L$29,3,FALSE)</f>
        <v>SAN.LUIS</v>
      </c>
      <c r="Q1669" s="6">
        <v>1350</v>
      </c>
      <c r="R1669" s="13" t="s">
        <v>6833</v>
      </c>
      <c r="Y1669" t="str">
        <f>Tabla4[[#This Row],[Muni_Desc]]&amp;Tabla4[[#This Row],[Columna1]]</f>
        <v>SAN BERNARDOCHACO</v>
      </c>
      <c r="Z1669">
        <v>738</v>
      </c>
      <c r="AA1669" t="s">
        <v>6014</v>
      </c>
      <c r="AB1669">
        <v>16</v>
      </c>
      <c r="AC1669" t="s">
        <v>1234</v>
      </c>
      <c r="AD1669">
        <v>22</v>
      </c>
      <c r="AE1669" t="s">
        <v>1204</v>
      </c>
      <c r="AN1669">
        <v>62</v>
      </c>
      <c r="AO1669">
        <v>42</v>
      </c>
      <c r="AP1669">
        <v>6974</v>
      </c>
      <c r="AQ1669" t="s">
        <v>4298</v>
      </c>
    </row>
    <row r="1670" spans="5:43" x14ac:dyDescent="0.25">
      <c r="E1670" s="6">
        <v>7</v>
      </c>
      <c r="F1670" s="13" t="s">
        <v>8084</v>
      </c>
      <c r="G1670" s="13">
        <v>19</v>
      </c>
      <c r="H1670" s="13" t="s">
        <v>8102</v>
      </c>
      <c r="I1670" s="207" t="s">
        <v>9490</v>
      </c>
      <c r="O1670" s="6">
        <v>74</v>
      </c>
      <c r="P1670" s="13" t="str">
        <f t="shared" si="26"/>
        <v>SAN.LUIS</v>
      </c>
      <c r="Q1670" s="6">
        <v>1352</v>
      </c>
      <c r="R1670" s="13" t="s">
        <v>6834</v>
      </c>
      <c r="Y1670" t="str">
        <f>Tabla4[[#This Row],[Muni_Desc]]&amp;Tabla4[[#This Row],[Columna1]]</f>
        <v>SANTA SYLVINACHACO</v>
      </c>
      <c r="Z1670">
        <v>739</v>
      </c>
      <c r="AA1670" t="s">
        <v>6015</v>
      </c>
      <c r="AB1670">
        <v>16</v>
      </c>
      <c r="AC1670" t="s">
        <v>1234</v>
      </c>
      <c r="AD1670">
        <v>22</v>
      </c>
      <c r="AE1670" t="s">
        <v>1204</v>
      </c>
      <c r="AN1670">
        <v>14</v>
      </c>
      <c r="AO1670">
        <v>161</v>
      </c>
      <c r="AP1670">
        <v>3366</v>
      </c>
      <c r="AQ1670" t="s">
        <v>3192</v>
      </c>
    </row>
    <row r="1671" spans="5:43" x14ac:dyDescent="0.25">
      <c r="E1671" s="6">
        <v>7</v>
      </c>
      <c r="F1671" s="13" t="s">
        <v>8084</v>
      </c>
      <c r="G1671" s="13">
        <v>20</v>
      </c>
      <c r="H1671" s="13" t="s">
        <v>8103</v>
      </c>
      <c r="I1671" s="207" t="s">
        <v>9490</v>
      </c>
      <c r="O1671" s="6">
        <v>74</v>
      </c>
      <c r="P1671" s="13" t="str">
        <f t="shared" si="26"/>
        <v>SAN.LUIS</v>
      </c>
      <c r="Q1671" s="6">
        <v>1353</v>
      </c>
      <c r="R1671" s="13" t="s">
        <v>6835</v>
      </c>
      <c r="Y1671" t="str">
        <f>Tabla4[[#This Row],[Muni_Desc]]&amp;Tabla4[[#This Row],[Columna1]]</f>
        <v>TACO POZOCHACO</v>
      </c>
      <c r="Z1671">
        <v>741</v>
      </c>
      <c r="AA1671" t="s">
        <v>6017</v>
      </c>
      <c r="AB1671">
        <v>16</v>
      </c>
      <c r="AC1671" t="s">
        <v>1234</v>
      </c>
      <c r="AD1671">
        <v>22</v>
      </c>
      <c r="AE1671" t="s">
        <v>1204</v>
      </c>
      <c r="AN1671">
        <v>30</v>
      </c>
      <c r="AO1671">
        <v>49</v>
      </c>
      <c r="AP1671">
        <v>4581</v>
      </c>
      <c r="AQ1671" t="s">
        <v>3529</v>
      </c>
    </row>
    <row r="1672" spans="5:43" x14ac:dyDescent="0.25">
      <c r="E1672" s="6">
        <v>7</v>
      </c>
      <c r="F1672" s="13" t="s">
        <v>8084</v>
      </c>
      <c r="G1672" s="13">
        <v>21</v>
      </c>
      <c r="H1672" s="13" t="s">
        <v>8104</v>
      </c>
      <c r="I1672" s="207" t="s">
        <v>9490</v>
      </c>
      <c r="O1672" s="6">
        <v>74</v>
      </c>
      <c r="P1672" s="13" t="str">
        <f t="shared" si="26"/>
        <v>SAN.LUIS</v>
      </c>
      <c r="Q1672" s="6">
        <v>1354</v>
      </c>
      <c r="R1672" s="13" t="s">
        <v>6836</v>
      </c>
      <c r="Y1672" t="str">
        <f>Tabla4[[#This Row],[Muni_Desc]]&amp;Tabla4[[#This Row],[Columna1]]</f>
        <v>TRES ISLETASCHACO</v>
      </c>
      <c r="Z1672">
        <v>742</v>
      </c>
      <c r="AA1672" t="s">
        <v>6018</v>
      </c>
      <c r="AB1672">
        <v>16</v>
      </c>
      <c r="AC1672" t="s">
        <v>1234</v>
      </c>
      <c r="AD1672">
        <v>22</v>
      </c>
      <c r="AE1672" t="s">
        <v>1204</v>
      </c>
      <c r="AN1672">
        <v>82</v>
      </c>
      <c r="AO1672">
        <v>28</v>
      </c>
      <c r="AP1672">
        <v>8481</v>
      </c>
      <c r="AQ1672" t="s">
        <v>4724</v>
      </c>
    </row>
    <row r="1673" spans="5:43" x14ac:dyDescent="0.25">
      <c r="E1673" s="6">
        <v>7</v>
      </c>
      <c r="F1673" s="13" t="s">
        <v>8084</v>
      </c>
      <c r="G1673" s="13">
        <v>22</v>
      </c>
      <c r="H1673" s="13" t="s">
        <v>8105</v>
      </c>
      <c r="I1673" s="207" t="s">
        <v>9490</v>
      </c>
      <c r="O1673" s="6">
        <v>74</v>
      </c>
      <c r="P1673" s="13" t="str">
        <f t="shared" si="26"/>
        <v>SAN.LUIS</v>
      </c>
      <c r="Q1673" s="6">
        <v>1355</v>
      </c>
      <c r="R1673" s="13" t="s">
        <v>6837</v>
      </c>
      <c r="Y1673" t="str">
        <f>Tabla4[[#This Row],[Muni_Desc]]&amp;Tabla4[[#This Row],[Columna1]]</f>
        <v>VILLA ANGELACHACO</v>
      </c>
      <c r="Z1673">
        <v>743</v>
      </c>
      <c r="AA1673" t="s">
        <v>6019</v>
      </c>
      <c r="AB1673">
        <v>16</v>
      </c>
      <c r="AC1673" t="s">
        <v>1234</v>
      </c>
      <c r="AD1673">
        <v>22</v>
      </c>
      <c r="AE1673" t="s">
        <v>1204</v>
      </c>
      <c r="AN1673">
        <v>66</v>
      </c>
      <c r="AO1673">
        <v>49</v>
      </c>
      <c r="AP1673">
        <v>7282</v>
      </c>
      <c r="AQ1673" t="s">
        <v>1453</v>
      </c>
    </row>
    <row r="1674" spans="5:43" x14ac:dyDescent="0.25">
      <c r="E1674" s="6">
        <v>7</v>
      </c>
      <c r="F1674" s="13" t="s">
        <v>8084</v>
      </c>
      <c r="G1674" s="13">
        <v>23</v>
      </c>
      <c r="H1674" s="13" t="s">
        <v>8106</v>
      </c>
      <c r="I1674" s="207" t="s">
        <v>9490</v>
      </c>
      <c r="O1674" s="6">
        <v>74</v>
      </c>
      <c r="P1674" s="13" t="str">
        <f t="shared" si="26"/>
        <v>SAN.LUIS</v>
      </c>
      <c r="Q1674" s="6">
        <v>1351</v>
      </c>
      <c r="R1674" s="13" t="s">
        <v>5660</v>
      </c>
      <c r="Y1674" t="str">
        <f>Tabla4[[#This Row],[Muni_Desc]]&amp;Tabla4[[#This Row],[Columna1]]</f>
        <v>VILLA BERTHETCHACO</v>
      </c>
      <c r="Z1674">
        <v>744</v>
      </c>
      <c r="AA1674" t="s">
        <v>6020</v>
      </c>
      <c r="AB1674">
        <v>16</v>
      </c>
      <c r="AC1674" t="s">
        <v>1234</v>
      </c>
      <c r="AD1674">
        <v>22</v>
      </c>
      <c r="AE1674" t="s">
        <v>1204</v>
      </c>
      <c r="AN1674">
        <v>6</v>
      </c>
      <c r="AO1674">
        <v>315</v>
      </c>
      <c r="AP1674">
        <v>1078</v>
      </c>
      <c r="AQ1674" t="s">
        <v>1299</v>
      </c>
    </row>
    <row r="1675" spans="5:43" x14ac:dyDescent="0.25">
      <c r="E1675" s="6">
        <v>7</v>
      </c>
      <c r="F1675" s="13" t="s">
        <v>8084</v>
      </c>
      <c r="G1675" s="13">
        <v>24</v>
      </c>
      <c r="H1675" s="13" t="s">
        <v>8107</v>
      </c>
      <c r="I1675" s="207" t="s">
        <v>9490</v>
      </c>
      <c r="O1675" s="6">
        <v>74</v>
      </c>
      <c r="P1675" s="13" t="str">
        <f t="shared" si="26"/>
        <v>SAN.LUIS</v>
      </c>
      <c r="Q1675" s="6">
        <v>1356</v>
      </c>
      <c r="R1675" s="13" t="s">
        <v>6838</v>
      </c>
      <c r="Y1675" t="str">
        <f>Tabla4[[#This Row],[Muni_Desc]]&amp;Tabla4[[#This Row],[Columna1]]</f>
        <v>VILLA RIO BERMEJITOCHACO</v>
      </c>
      <c r="Z1675">
        <v>745</v>
      </c>
      <c r="AA1675" t="s">
        <v>6021</v>
      </c>
      <c r="AB1675">
        <v>16</v>
      </c>
      <c r="AC1675" t="s">
        <v>1234</v>
      </c>
      <c r="AD1675">
        <v>22</v>
      </c>
      <c r="AE1675" t="s">
        <v>1204</v>
      </c>
      <c r="AN1675">
        <v>50</v>
      </c>
      <c r="AO1675">
        <v>70</v>
      </c>
      <c r="AP1675">
        <v>5916</v>
      </c>
      <c r="AQ1675" t="s">
        <v>4029</v>
      </c>
    </row>
    <row r="1676" spans="5:43" x14ac:dyDescent="0.25">
      <c r="E1676" s="6">
        <v>7</v>
      </c>
      <c r="F1676" s="13" t="s">
        <v>8084</v>
      </c>
      <c r="G1676" s="13">
        <v>25</v>
      </c>
      <c r="H1676" s="13" t="s">
        <v>8108</v>
      </c>
      <c r="I1676" s="207" t="s">
        <v>9490</v>
      </c>
      <c r="O1676" s="6">
        <v>74</v>
      </c>
      <c r="P1676" s="13" t="str">
        <f t="shared" si="26"/>
        <v>SAN.LUIS</v>
      </c>
      <c r="Q1676" s="6">
        <v>1357</v>
      </c>
      <c r="R1676" s="13" t="s">
        <v>5350</v>
      </c>
      <c r="Y1676" t="str">
        <f>Tabla4[[#This Row],[Muni_Desc]]&amp;Tabla4[[#This Row],[Columna1]]</f>
        <v>28 DE JULIOCHUBUT</v>
      </c>
      <c r="Z1676">
        <v>746</v>
      </c>
      <c r="AA1676" t="s">
        <v>6022</v>
      </c>
      <c r="AB1676">
        <v>17</v>
      </c>
      <c r="AC1676" t="s">
        <v>1235</v>
      </c>
      <c r="AD1676">
        <v>26</v>
      </c>
      <c r="AE1676" t="s">
        <v>1205</v>
      </c>
      <c r="AN1676">
        <v>22</v>
      </c>
      <c r="AO1676">
        <v>84</v>
      </c>
      <c r="AP1676">
        <v>9961</v>
      </c>
      <c r="AQ1676" t="s">
        <v>1598</v>
      </c>
    </row>
    <row r="1677" spans="5:43" x14ac:dyDescent="0.25">
      <c r="E1677" s="6">
        <v>7</v>
      </c>
      <c r="F1677" s="13" t="s">
        <v>8084</v>
      </c>
      <c r="G1677" s="13">
        <v>26</v>
      </c>
      <c r="H1677" s="13" t="s">
        <v>8109</v>
      </c>
      <c r="I1677" s="207" t="s">
        <v>9490</v>
      </c>
      <c r="O1677" s="6">
        <v>74</v>
      </c>
      <c r="P1677" s="13" t="str">
        <f t="shared" si="26"/>
        <v>SAN.LUIS</v>
      </c>
      <c r="Q1677" s="6">
        <v>1358</v>
      </c>
      <c r="R1677" s="13" t="s">
        <v>6839</v>
      </c>
      <c r="Y1677" t="str">
        <f>Tabla4[[#This Row],[Muni_Desc]]&amp;Tabla4[[#This Row],[Columna1]]</f>
        <v>ALDEA APELEGCHUBUT</v>
      </c>
      <c r="Z1677">
        <v>747</v>
      </c>
      <c r="AA1677" t="s">
        <v>6023</v>
      </c>
      <c r="AB1677">
        <v>17</v>
      </c>
      <c r="AC1677" t="s">
        <v>1235</v>
      </c>
      <c r="AD1677">
        <v>26</v>
      </c>
      <c r="AE1677" t="s">
        <v>1205</v>
      </c>
      <c r="AN1677">
        <v>6</v>
      </c>
      <c r="AO1677">
        <v>322</v>
      </c>
      <c r="AP1677">
        <v>1084</v>
      </c>
      <c r="AQ1677" t="s">
        <v>1300</v>
      </c>
    </row>
    <row r="1678" spans="5:43" x14ac:dyDescent="0.25">
      <c r="E1678" s="6">
        <v>7</v>
      </c>
      <c r="F1678" s="13" t="s">
        <v>8084</v>
      </c>
      <c r="G1678" s="13">
        <v>27</v>
      </c>
      <c r="H1678" s="13" t="s">
        <v>8110</v>
      </c>
      <c r="I1678" s="207" t="s">
        <v>9490</v>
      </c>
      <c r="O1678" s="6">
        <v>74</v>
      </c>
      <c r="P1678" s="13" t="str">
        <f t="shared" si="26"/>
        <v>SAN.LUIS</v>
      </c>
      <c r="Q1678" s="6">
        <v>1359</v>
      </c>
      <c r="R1678" s="13" t="s">
        <v>5355</v>
      </c>
      <c r="Y1678" t="str">
        <f>Tabla4[[#This Row],[Muni_Desc]]&amp;Tabla4[[#This Row],[Columna1]]</f>
        <v>ALDEA BELEIROCHUBUT</v>
      </c>
      <c r="Z1678">
        <v>748</v>
      </c>
      <c r="AA1678" t="s">
        <v>6024</v>
      </c>
      <c r="AB1678">
        <v>17</v>
      </c>
      <c r="AC1678" t="s">
        <v>1235</v>
      </c>
      <c r="AD1678">
        <v>26</v>
      </c>
      <c r="AE1678" t="s">
        <v>1205</v>
      </c>
      <c r="AN1678">
        <v>6</v>
      </c>
      <c r="AO1678">
        <v>329</v>
      </c>
      <c r="AP1678">
        <v>1089</v>
      </c>
      <c r="AQ1678" t="s">
        <v>1301</v>
      </c>
    </row>
    <row r="1679" spans="5:43" x14ac:dyDescent="0.25">
      <c r="E1679" s="6">
        <v>7</v>
      </c>
      <c r="F1679" s="13" t="s">
        <v>8084</v>
      </c>
      <c r="G1679" s="13">
        <v>28</v>
      </c>
      <c r="H1679" s="13" t="s">
        <v>8111</v>
      </c>
      <c r="I1679" s="207" t="s">
        <v>9490</v>
      </c>
      <c r="O1679" s="6">
        <v>74</v>
      </c>
      <c r="P1679" s="13" t="str">
        <f t="shared" si="26"/>
        <v>SAN.LUIS</v>
      </c>
      <c r="Q1679" s="6">
        <v>1360</v>
      </c>
      <c r="R1679" s="13" t="s">
        <v>5362</v>
      </c>
      <c r="Y1679" t="str">
        <f>Tabla4[[#This Row],[Muni_Desc]]&amp;Tabla4[[#This Row],[Columna1]]</f>
        <v>ALDEA EPULEFCHUBUT</v>
      </c>
      <c r="Z1679">
        <v>1990</v>
      </c>
      <c r="AA1679" t="s">
        <v>6074</v>
      </c>
      <c r="AB1679">
        <v>17</v>
      </c>
      <c r="AC1679" t="s">
        <v>1235</v>
      </c>
      <c r="AD1679">
        <v>26</v>
      </c>
      <c r="AE1679" t="s">
        <v>1205</v>
      </c>
      <c r="AN1679">
        <v>82</v>
      </c>
      <c r="AO1679">
        <v>84</v>
      </c>
      <c r="AP1679">
        <v>8662</v>
      </c>
      <c r="AQ1679" t="s">
        <v>4886</v>
      </c>
    </row>
    <row r="1680" spans="5:43" x14ac:dyDescent="0.25">
      <c r="E1680" s="6">
        <v>7</v>
      </c>
      <c r="F1680" s="13" t="s">
        <v>8084</v>
      </c>
      <c r="G1680" s="13">
        <v>29</v>
      </c>
      <c r="H1680" s="13" t="s">
        <v>8112</v>
      </c>
      <c r="I1680" s="207" t="s">
        <v>9490</v>
      </c>
      <c r="O1680" s="6">
        <v>74</v>
      </c>
      <c r="P1680" s="13" t="str">
        <f t="shared" si="26"/>
        <v>SAN.LUIS</v>
      </c>
      <c r="Q1680" s="6">
        <v>1361</v>
      </c>
      <c r="R1680" s="13" t="s">
        <v>6840</v>
      </c>
      <c r="Y1680" t="str">
        <f>Tabla4[[#This Row],[Muni_Desc]]&amp;Tabla4[[#This Row],[Columna1]]</f>
        <v>ALDEA ESCOLARCHUBUT</v>
      </c>
      <c r="Z1680">
        <v>749</v>
      </c>
      <c r="AA1680" t="s">
        <v>6025</v>
      </c>
      <c r="AB1680">
        <v>17</v>
      </c>
      <c r="AC1680" t="s">
        <v>1235</v>
      </c>
      <c r="AD1680">
        <v>26</v>
      </c>
      <c r="AE1680" t="s">
        <v>1205</v>
      </c>
      <c r="AN1680">
        <v>6</v>
      </c>
      <c r="AO1680">
        <v>336</v>
      </c>
      <c r="AP1680">
        <v>1099</v>
      </c>
      <c r="AQ1680" t="s">
        <v>1302</v>
      </c>
    </row>
    <row r="1681" spans="5:43" x14ac:dyDescent="0.25">
      <c r="E1681" s="6">
        <v>7</v>
      </c>
      <c r="F1681" s="13" t="s">
        <v>8084</v>
      </c>
      <c r="G1681" s="13">
        <v>30</v>
      </c>
      <c r="H1681" s="13" t="s">
        <v>8113</v>
      </c>
      <c r="I1681" s="207" t="s">
        <v>9490</v>
      </c>
      <c r="O1681" s="6">
        <v>74</v>
      </c>
      <c r="P1681" s="13" t="str">
        <f t="shared" si="26"/>
        <v>SAN.LUIS</v>
      </c>
      <c r="Q1681" s="6">
        <v>1362</v>
      </c>
      <c r="R1681" s="13" t="s">
        <v>6841</v>
      </c>
      <c r="Y1681" t="str">
        <f>Tabla4[[#This Row],[Muni_Desc]]&amp;Tabla4[[#This Row],[Columna1]]</f>
        <v>ALTO RIO SENGUERRCHUBUT</v>
      </c>
      <c r="Z1681">
        <v>793</v>
      </c>
      <c r="AA1681" t="s">
        <v>6068</v>
      </c>
      <c r="AB1681">
        <v>17</v>
      </c>
      <c r="AC1681" t="s">
        <v>1235</v>
      </c>
      <c r="AD1681">
        <v>26</v>
      </c>
      <c r="AE1681" t="s">
        <v>1205</v>
      </c>
      <c r="AN1681">
        <v>6</v>
      </c>
      <c r="AO1681">
        <v>343</v>
      </c>
      <c r="AP1681">
        <v>1107</v>
      </c>
      <c r="AQ1681" t="s">
        <v>1303</v>
      </c>
    </row>
    <row r="1682" spans="5:43" x14ac:dyDescent="0.25">
      <c r="E1682" s="6">
        <v>7</v>
      </c>
      <c r="F1682" s="13" t="s">
        <v>8084</v>
      </c>
      <c r="G1682" s="13">
        <v>31</v>
      </c>
      <c r="H1682" s="13" t="s">
        <v>8114</v>
      </c>
      <c r="I1682" s="207" t="s">
        <v>9490</v>
      </c>
      <c r="O1682" s="6">
        <v>74</v>
      </c>
      <c r="P1682" s="13" t="str">
        <f t="shared" si="26"/>
        <v>SAN.LUIS</v>
      </c>
      <c r="Q1682" s="6">
        <v>1363</v>
      </c>
      <c r="R1682" s="13" t="s">
        <v>6842</v>
      </c>
      <c r="Y1682" t="str">
        <f>Tabla4[[#This Row],[Muni_Desc]]&amp;Tabla4[[#This Row],[Columna1]]</f>
        <v>BLANCUNTRECHUBUT</v>
      </c>
      <c r="Z1682">
        <v>750</v>
      </c>
      <c r="AA1682" t="s">
        <v>6026</v>
      </c>
      <c r="AB1682">
        <v>17</v>
      </c>
      <c r="AC1682" t="s">
        <v>1235</v>
      </c>
      <c r="AD1682">
        <v>26</v>
      </c>
      <c r="AE1682" t="s">
        <v>1205</v>
      </c>
      <c r="AN1682">
        <v>50</v>
      </c>
      <c r="AO1682">
        <v>56</v>
      </c>
      <c r="AP1682">
        <v>5890</v>
      </c>
      <c r="AQ1682" t="s">
        <v>1303</v>
      </c>
    </row>
    <row r="1683" spans="5:43" x14ac:dyDescent="0.25">
      <c r="E1683" s="6">
        <v>7</v>
      </c>
      <c r="F1683" s="13" t="s">
        <v>8084</v>
      </c>
      <c r="G1683" s="13">
        <v>32</v>
      </c>
      <c r="H1683" s="13" t="s">
        <v>8115</v>
      </c>
      <c r="I1683" s="207" t="s">
        <v>9490</v>
      </c>
      <c r="O1683" s="6">
        <v>74</v>
      </c>
      <c r="P1683" s="13" t="str">
        <f t="shared" si="26"/>
        <v>SAN.LUIS</v>
      </c>
      <c r="Q1683" s="6">
        <v>1364</v>
      </c>
      <c r="R1683" s="13" t="s">
        <v>6843</v>
      </c>
      <c r="Y1683" t="str">
        <f>Tabla4[[#This Row],[Muni_Desc]]&amp;Tabla4[[#This Row],[Columna1]]</f>
        <v>BUEN PASTOCHUBUT</v>
      </c>
      <c r="Z1683">
        <v>751</v>
      </c>
      <c r="AA1683" t="s">
        <v>6027</v>
      </c>
      <c r="AB1683">
        <v>17</v>
      </c>
      <c r="AC1683" t="s">
        <v>1235</v>
      </c>
      <c r="AD1683">
        <v>26</v>
      </c>
      <c r="AE1683" t="s">
        <v>1205</v>
      </c>
      <c r="AN1683">
        <v>14</v>
      </c>
      <c r="AO1683">
        <v>84</v>
      </c>
      <c r="AP1683">
        <v>3044</v>
      </c>
      <c r="AQ1683" t="s">
        <v>2920</v>
      </c>
    </row>
    <row r="1684" spans="5:43" x14ac:dyDescent="0.25">
      <c r="E1684" s="6">
        <v>7</v>
      </c>
      <c r="F1684" s="13" t="s">
        <v>8084</v>
      </c>
      <c r="G1684" s="13">
        <v>33</v>
      </c>
      <c r="H1684" s="13" t="s">
        <v>8116</v>
      </c>
      <c r="I1684" s="207" t="s">
        <v>9490</v>
      </c>
      <c r="O1684" s="6">
        <v>74</v>
      </c>
      <c r="P1684" s="13" t="str">
        <f t="shared" si="26"/>
        <v>SAN.LUIS</v>
      </c>
      <c r="Q1684" s="6">
        <v>1365</v>
      </c>
      <c r="R1684" s="13" t="s">
        <v>6844</v>
      </c>
      <c r="Y1684" t="str">
        <f>Tabla4[[#This Row],[Muni_Desc]]&amp;Tabla4[[#This Row],[Columna1]]</f>
        <v>BUENOS AIRES CHICOCHUBUT</v>
      </c>
      <c r="Z1684">
        <v>752</v>
      </c>
      <c r="AA1684" t="s">
        <v>6028</v>
      </c>
      <c r="AB1684">
        <v>17</v>
      </c>
      <c r="AC1684" t="s">
        <v>1235</v>
      </c>
      <c r="AD1684">
        <v>26</v>
      </c>
      <c r="AE1684" t="s">
        <v>1205</v>
      </c>
      <c r="AN1684">
        <v>6</v>
      </c>
      <c r="AO1684">
        <v>511</v>
      </c>
      <c r="AP1684">
        <v>9962</v>
      </c>
      <c r="AQ1684" t="s">
        <v>2215</v>
      </c>
    </row>
    <row r="1685" spans="5:43" x14ac:dyDescent="0.25">
      <c r="E1685" s="6">
        <v>7</v>
      </c>
      <c r="F1685" s="13" t="s">
        <v>8084</v>
      </c>
      <c r="G1685" s="13">
        <v>34</v>
      </c>
      <c r="H1685" s="13" t="s">
        <v>8117</v>
      </c>
      <c r="I1685" s="207" t="s">
        <v>9490</v>
      </c>
      <c r="O1685" s="6">
        <v>74</v>
      </c>
      <c r="P1685" s="13" t="str">
        <f t="shared" si="26"/>
        <v>SAN.LUIS</v>
      </c>
      <c r="Q1685" s="6">
        <v>1366</v>
      </c>
      <c r="R1685" s="13" t="s">
        <v>6845</v>
      </c>
      <c r="Y1685" t="str">
        <f>Tabla4[[#This Row],[Muni_Desc]]&amp;Tabla4[[#This Row],[Columna1]]</f>
        <v>CAMARONESCHUBUT</v>
      </c>
      <c r="Z1685">
        <v>753</v>
      </c>
      <c r="AA1685" t="s">
        <v>6029</v>
      </c>
      <c r="AB1685">
        <v>17</v>
      </c>
      <c r="AC1685" t="s">
        <v>1235</v>
      </c>
      <c r="AD1685">
        <v>26</v>
      </c>
      <c r="AE1685" t="s">
        <v>1205</v>
      </c>
      <c r="AN1685">
        <v>42</v>
      </c>
      <c r="AO1685">
        <v>70</v>
      </c>
      <c r="AP1685">
        <v>5371</v>
      </c>
      <c r="AQ1685" t="s">
        <v>3815</v>
      </c>
    </row>
    <row r="1686" spans="5:43" x14ac:dyDescent="0.25">
      <c r="E1686" s="6">
        <v>7</v>
      </c>
      <c r="F1686" s="13" t="s">
        <v>8084</v>
      </c>
      <c r="G1686" s="13">
        <v>35</v>
      </c>
      <c r="H1686" s="13" t="s">
        <v>8118</v>
      </c>
      <c r="I1686" s="207" t="s">
        <v>9490</v>
      </c>
      <c r="O1686" s="6">
        <v>74</v>
      </c>
      <c r="P1686" s="13" t="str">
        <f t="shared" si="26"/>
        <v>SAN.LUIS</v>
      </c>
      <c r="Q1686" s="6">
        <v>1367</v>
      </c>
      <c r="R1686" s="13" t="s">
        <v>6846</v>
      </c>
      <c r="Y1686" t="str">
        <f>Tabla4[[#This Row],[Muni_Desc]]&amp;Tabla4[[#This Row],[Columna1]]</f>
        <v>CARRENLEUFUCHUBUT</v>
      </c>
      <c r="Z1686">
        <v>754</v>
      </c>
      <c r="AA1686" t="s">
        <v>6030</v>
      </c>
      <c r="AB1686">
        <v>17</v>
      </c>
      <c r="AC1686" t="s">
        <v>1235</v>
      </c>
      <c r="AD1686">
        <v>26</v>
      </c>
      <c r="AE1686" t="s">
        <v>1205</v>
      </c>
      <c r="AN1686">
        <v>38</v>
      </c>
      <c r="AO1686">
        <v>42</v>
      </c>
      <c r="AP1686">
        <v>5062</v>
      </c>
      <c r="AQ1686" t="s">
        <v>3721</v>
      </c>
    </row>
    <row r="1687" spans="5:43" x14ac:dyDescent="0.25">
      <c r="E1687" s="6">
        <v>7</v>
      </c>
      <c r="F1687" s="13" t="s">
        <v>8084</v>
      </c>
      <c r="G1687" s="13">
        <v>36</v>
      </c>
      <c r="H1687" s="13" t="s">
        <v>8119</v>
      </c>
      <c r="I1687" s="207" t="s">
        <v>9490</v>
      </c>
      <c r="O1687" s="6">
        <v>74</v>
      </c>
      <c r="P1687" s="13" t="str">
        <f t="shared" si="26"/>
        <v>SAN.LUIS</v>
      </c>
      <c r="Q1687" s="6">
        <v>1368</v>
      </c>
      <c r="R1687" s="13" t="s">
        <v>6847</v>
      </c>
      <c r="Y1687" t="str">
        <f>Tabla4[[#This Row],[Muni_Desc]]&amp;Tabla4[[#This Row],[Columna1]]</f>
        <v>CERRO CENTINELACHUBUT</v>
      </c>
      <c r="Z1687">
        <v>1991</v>
      </c>
      <c r="AA1687" t="s">
        <v>6075</v>
      </c>
      <c r="AB1687">
        <v>17</v>
      </c>
      <c r="AC1687" t="s">
        <v>1235</v>
      </c>
      <c r="AD1687">
        <v>26</v>
      </c>
      <c r="AE1687" t="s">
        <v>1205</v>
      </c>
      <c r="AN1687">
        <v>66</v>
      </c>
      <c r="AO1687">
        <v>63</v>
      </c>
      <c r="AP1687">
        <v>9964</v>
      </c>
      <c r="AQ1687" t="s">
        <v>3668</v>
      </c>
    </row>
    <row r="1688" spans="5:43" x14ac:dyDescent="0.25">
      <c r="E1688" s="6">
        <v>7</v>
      </c>
      <c r="F1688" s="13" t="s">
        <v>8084</v>
      </c>
      <c r="G1688" s="13">
        <v>37</v>
      </c>
      <c r="H1688" s="13" t="s">
        <v>8120</v>
      </c>
      <c r="I1688" s="207" t="s">
        <v>9490</v>
      </c>
      <c r="O1688" s="6">
        <v>74</v>
      </c>
      <c r="P1688" s="13" t="str">
        <f t="shared" si="26"/>
        <v>SAN.LUIS</v>
      </c>
      <c r="Q1688" s="6">
        <v>1369</v>
      </c>
      <c r="R1688" s="13" t="s">
        <v>6848</v>
      </c>
      <c r="Y1688" t="str">
        <f>Tabla4[[#This Row],[Muni_Desc]]&amp;Tabla4[[#This Row],[Columna1]]</f>
        <v>CERRO CONDORCHUBUT</v>
      </c>
      <c r="Z1688">
        <v>755</v>
      </c>
      <c r="AA1688" t="s">
        <v>6031</v>
      </c>
      <c r="AB1688">
        <v>17</v>
      </c>
      <c r="AC1688" t="s">
        <v>1235</v>
      </c>
      <c r="AD1688">
        <v>26</v>
      </c>
      <c r="AE1688" t="s">
        <v>1205</v>
      </c>
      <c r="AN1688">
        <v>34</v>
      </c>
      <c r="AO1688">
        <v>63</v>
      </c>
      <c r="AP1688">
        <v>4873</v>
      </c>
      <c r="AQ1688" t="s">
        <v>3668</v>
      </c>
    </row>
    <row r="1689" spans="5:43" x14ac:dyDescent="0.25">
      <c r="E1689" s="6">
        <v>7</v>
      </c>
      <c r="F1689" s="13" t="s">
        <v>8084</v>
      </c>
      <c r="G1689" s="13">
        <v>38</v>
      </c>
      <c r="H1689" s="13" t="s">
        <v>8121</v>
      </c>
      <c r="I1689" s="207" t="s">
        <v>9490</v>
      </c>
      <c r="O1689" s="6">
        <v>74</v>
      </c>
      <c r="P1689" s="13" t="str">
        <f t="shared" si="26"/>
        <v>SAN.LUIS</v>
      </c>
      <c r="Q1689" s="6">
        <v>1370</v>
      </c>
      <c r="R1689" s="13" t="s">
        <v>5387</v>
      </c>
      <c r="Y1689" t="str">
        <f>Tabla4[[#This Row],[Muni_Desc]]&amp;Tabla4[[#This Row],[Columna1]]</f>
        <v>CHACAY OESTECHUBUT</v>
      </c>
      <c r="Z1689">
        <v>756</v>
      </c>
      <c r="AA1689" t="s">
        <v>6032</v>
      </c>
      <c r="AB1689">
        <v>17</v>
      </c>
      <c r="AC1689" t="s">
        <v>1235</v>
      </c>
      <c r="AD1689">
        <v>26</v>
      </c>
      <c r="AE1689" t="s">
        <v>1205</v>
      </c>
      <c r="AN1689">
        <v>26</v>
      </c>
      <c r="AO1689">
        <v>21</v>
      </c>
      <c r="AP1689">
        <v>9963</v>
      </c>
      <c r="AQ1689" t="s">
        <v>3419</v>
      </c>
    </row>
    <row r="1690" spans="5:43" x14ac:dyDescent="0.25">
      <c r="E1690" s="6">
        <v>7</v>
      </c>
      <c r="F1690" s="13" t="s">
        <v>8084</v>
      </c>
      <c r="G1690" s="13">
        <v>39</v>
      </c>
      <c r="H1690" s="13" t="s">
        <v>8122</v>
      </c>
      <c r="I1690" s="207" t="s">
        <v>9490</v>
      </c>
      <c r="O1690" s="6">
        <v>74</v>
      </c>
      <c r="P1690" s="13" t="str">
        <f t="shared" si="26"/>
        <v>SAN.LUIS</v>
      </c>
      <c r="Q1690" s="6">
        <v>1371</v>
      </c>
      <c r="R1690" s="13" t="s">
        <v>6849</v>
      </c>
      <c r="Y1690" t="str">
        <f>Tabla4[[#This Row],[Muni_Desc]]&amp;Tabla4[[#This Row],[Columna1]]</f>
        <v>CHOLILACHUBUT</v>
      </c>
      <c r="Z1690">
        <v>757</v>
      </c>
      <c r="AA1690" t="s">
        <v>6033</v>
      </c>
      <c r="AB1690">
        <v>17</v>
      </c>
      <c r="AC1690" t="s">
        <v>1235</v>
      </c>
      <c r="AD1690">
        <v>26</v>
      </c>
      <c r="AE1690" t="s">
        <v>1205</v>
      </c>
      <c r="AN1690">
        <v>6</v>
      </c>
      <c r="AO1690">
        <v>112</v>
      </c>
      <c r="AP1690">
        <v>814</v>
      </c>
      <c r="AQ1690" t="s">
        <v>1790</v>
      </c>
    </row>
    <row r="1691" spans="5:43" x14ac:dyDescent="0.25">
      <c r="E1691" s="6">
        <v>7</v>
      </c>
      <c r="F1691" s="13" t="s">
        <v>8084</v>
      </c>
      <c r="G1691" s="13">
        <v>40</v>
      </c>
      <c r="H1691" s="13" t="s">
        <v>8123</v>
      </c>
      <c r="I1691" s="207" t="s">
        <v>9490</v>
      </c>
      <c r="O1691" s="6">
        <v>74</v>
      </c>
      <c r="P1691" s="13" t="str">
        <f t="shared" si="26"/>
        <v>SAN.LUIS</v>
      </c>
      <c r="Q1691" s="6">
        <v>1372</v>
      </c>
      <c r="R1691" s="13" t="s">
        <v>6850</v>
      </c>
      <c r="Y1691" t="str">
        <f>Tabla4[[#This Row],[Muni_Desc]]&amp;Tabla4[[#This Row],[Columna1]]</f>
        <v>COLAN CONHUECHUBUT</v>
      </c>
      <c r="Z1691">
        <v>758</v>
      </c>
      <c r="AA1691" t="s">
        <v>6034</v>
      </c>
      <c r="AB1691">
        <v>17</v>
      </c>
      <c r="AC1691" t="s">
        <v>1235</v>
      </c>
      <c r="AD1691">
        <v>26</v>
      </c>
      <c r="AE1691" t="s">
        <v>1205</v>
      </c>
      <c r="AN1691">
        <v>6</v>
      </c>
      <c r="AO1691">
        <v>812</v>
      </c>
      <c r="AP1691">
        <v>1791</v>
      </c>
      <c r="AQ1691" t="s">
        <v>2494</v>
      </c>
    </row>
    <row r="1692" spans="5:43" x14ac:dyDescent="0.25">
      <c r="E1692" s="6">
        <v>7</v>
      </c>
      <c r="F1692" s="13" t="s">
        <v>8084</v>
      </c>
      <c r="G1692" s="13">
        <v>41</v>
      </c>
      <c r="H1692" s="13" t="s">
        <v>8124</v>
      </c>
      <c r="I1692" s="207" t="s">
        <v>9490</v>
      </c>
      <c r="O1692" s="6">
        <v>74</v>
      </c>
      <c r="P1692" s="13" t="str">
        <f t="shared" si="26"/>
        <v>SAN.LUIS</v>
      </c>
      <c r="Q1692" s="6">
        <v>1373</v>
      </c>
      <c r="R1692" s="13" t="s">
        <v>1200</v>
      </c>
      <c r="Y1692" t="str">
        <f>Tabla4[[#This Row],[Muni_Desc]]&amp;Tabla4[[#This Row],[Columna1]]</f>
        <v>COMODORO RIVADAVIACHUBUT</v>
      </c>
      <c r="Z1692">
        <v>759</v>
      </c>
      <c r="AA1692" t="s">
        <v>6035</v>
      </c>
      <c r="AB1692">
        <v>17</v>
      </c>
      <c r="AC1692" t="s">
        <v>1235</v>
      </c>
      <c r="AD1692">
        <v>26</v>
      </c>
      <c r="AE1692" t="s">
        <v>1205</v>
      </c>
      <c r="AN1692">
        <v>42</v>
      </c>
      <c r="AO1692">
        <v>105</v>
      </c>
      <c r="AP1692">
        <v>5410</v>
      </c>
      <c r="AQ1692" t="s">
        <v>3829</v>
      </c>
    </row>
    <row r="1693" spans="5:43" x14ac:dyDescent="0.25">
      <c r="E1693" s="6">
        <v>7</v>
      </c>
      <c r="F1693" s="13" t="s">
        <v>8084</v>
      </c>
      <c r="G1693" s="13">
        <v>42</v>
      </c>
      <c r="H1693" s="13" t="s">
        <v>8125</v>
      </c>
      <c r="I1693" s="207" t="s">
        <v>9490</v>
      </c>
      <c r="O1693" s="6">
        <v>74</v>
      </c>
      <c r="P1693" s="13" t="str">
        <f t="shared" si="26"/>
        <v>SAN.LUIS</v>
      </c>
      <c r="Q1693" s="6">
        <v>1374</v>
      </c>
      <c r="R1693" s="13" t="s">
        <v>6545</v>
      </c>
      <c r="Y1693" t="str">
        <f>Tabla4[[#This Row],[Muni_Desc]]&amp;Tabla4[[#This Row],[Columna1]]</f>
        <v>CORCOVADOCHUBUT</v>
      </c>
      <c r="Z1693">
        <v>760</v>
      </c>
      <c r="AA1693" t="s">
        <v>6036</v>
      </c>
      <c r="AB1693">
        <v>17</v>
      </c>
      <c r="AC1693" t="s">
        <v>1235</v>
      </c>
      <c r="AD1693">
        <v>26</v>
      </c>
      <c r="AE1693" t="s">
        <v>1205</v>
      </c>
      <c r="AN1693">
        <v>22</v>
      </c>
      <c r="AO1693">
        <v>35</v>
      </c>
      <c r="AP1693">
        <v>4036</v>
      </c>
      <c r="AQ1693" t="s">
        <v>3317</v>
      </c>
    </row>
    <row r="1694" spans="5:43" x14ac:dyDescent="0.25">
      <c r="E1694" s="6">
        <v>7</v>
      </c>
      <c r="F1694" s="13" t="s">
        <v>8084</v>
      </c>
      <c r="G1694" s="13">
        <v>43</v>
      </c>
      <c r="H1694" s="13" t="s">
        <v>7926</v>
      </c>
      <c r="I1694" s="207" t="s">
        <v>9490</v>
      </c>
      <c r="O1694" s="6">
        <v>74</v>
      </c>
      <c r="P1694" s="13" t="str">
        <f t="shared" si="26"/>
        <v>SAN.LUIS</v>
      </c>
      <c r="Q1694" s="6">
        <v>1375</v>
      </c>
      <c r="R1694" s="13" t="s">
        <v>6851</v>
      </c>
      <c r="Y1694" t="str">
        <f>Tabla4[[#This Row],[Muni_Desc]]&amp;Tabla4[[#This Row],[Columna1]]</f>
        <v>CUSHAMENCHUBUT</v>
      </c>
      <c r="Z1694">
        <v>761</v>
      </c>
      <c r="AA1694" t="s">
        <v>6037</v>
      </c>
      <c r="AB1694">
        <v>17</v>
      </c>
      <c r="AC1694" t="s">
        <v>1235</v>
      </c>
      <c r="AD1694">
        <v>26</v>
      </c>
      <c r="AE1694" t="s">
        <v>1205</v>
      </c>
      <c r="AN1694">
        <v>6</v>
      </c>
      <c r="AO1694">
        <v>357</v>
      </c>
      <c r="AP1694">
        <v>1120</v>
      </c>
      <c r="AQ1694" t="s">
        <v>1305</v>
      </c>
    </row>
    <row r="1695" spans="5:43" x14ac:dyDescent="0.25">
      <c r="E1695" s="6">
        <v>7</v>
      </c>
      <c r="F1695" s="13" t="s">
        <v>8084</v>
      </c>
      <c r="G1695" s="13">
        <v>44</v>
      </c>
      <c r="H1695" s="13" t="s">
        <v>7779</v>
      </c>
      <c r="I1695" s="207" t="s">
        <v>9490</v>
      </c>
      <c r="O1695" s="6">
        <v>74</v>
      </c>
      <c r="P1695" s="13" t="str">
        <f t="shared" si="26"/>
        <v>SAN.LUIS</v>
      </c>
      <c r="Q1695" s="6">
        <v>1376</v>
      </c>
      <c r="R1695" s="13" t="s">
        <v>6852</v>
      </c>
      <c r="Y1695" t="str">
        <f>Tabla4[[#This Row],[Muni_Desc]]&amp;Tabla4[[#This Row],[Columna1]]</f>
        <v>Doctor Atilio ViglioneCHUBUT</v>
      </c>
      <c r="Z1695">
        <v>3037</v>
      </c>
      <c r="AA1695" t="s">
        <v>6076</v>
      </c>
      <c r="AB1695">
        <v>17</v>
      </c>
      <c r="AC1695" t="s">
        <v>1235</v>
      </c>
      <c r="AD1695">
        <v>26</v>
      </c>
      <c r="AE1695" t="s">
        <v>1205</v>
      </c>
      <c r="AN1695">
        <v>6</v>
      </c>
      <c r="AO1695">
        <v>525</v>
      </c>
      <c r="AP1695">
        <v>1401</v>
      </c>
      <c r="AQ1695" t="s">
        <v>2225</v>
      </c>
    </row>
    <row r="1696" spans="5:43" x14ac:dyDescent="0.25">
      <c r="E1696" s="6">
        <v>7</v>
      </c>
      <c r="F1696" s="13" t="s">
        <v>8084</v>
      </c>
      <c r="G1696" s="13">
        <v>45</v>
      </c>
      <c r="H1696" s="13" t="s">
        <v>8126</v>
      </c>
      <c r="I1696" s="207" t="s">
        <v>9490</v>
      </c>
      <c r="O1696" s="6">
        <v>74</v>
      </c>
      <c r="P1696" s="13" t="str">
        <f t="shared" si="26"/>
        <v>SAN.LUIS</v>
      </c>
      <c r="Q1696" s="6">
        <v>1378</v>
      </c>
      <c r="R1696" s="13" t="s">
        <v>6854</v>
      </c>
      <c r="Y1696" t="str">
        <f>Tabla4[[#This Row],[Muni_Desc]]&amp;Tabla4[[#This Row],[Columna1]]</f>
        <v>DOCTOR RICARDO ROJASCHUBUT</v>
      </c>
      <c r="Z1696">
        <v>764</v>
      </c>
      <c r="AA1696" t="s">
        <v>6039</v>
      </c>
      <c r="AB1696">
        <v>17</v>
      </c>
      <c r="AC1696" t="s">
        <v>1235</v>
      </c>
      <c r="AD1696">
        <v>26</v>
      </c>
      <c r="AE1696" t="s">
        <v>1205</v>
      </c>
      <c r="AN1696">
        <v>66</v>
      </c>
      <c r="AO1696">
        <v>7</v>
      </c>
      <c r="AP1696">
        <v>7216</v>
      </c>
      <c r="AQ1696" t="s">
        <v>4365</v>
      </c>
    </row>
    <row r="1697" spans="5:43" x14ac:dyDescent="0.25">
      <c r="E1697" s="6">
        <v>7</v>
      </c>
      <c r="F1697" s="13" t="s">
        <v>8084</v>
      </c>
      <c r="G1697" s="13">
        <v>46</v>
      </c>
      <c r="H1697" s="13" t="s">
        <v>8127</v>
      </c>
      <c r="I1697" s="207" t="s">
        <v>9490</v>
      </c>
      <c r="O1697" s="6">
        <v>74</v>
      </c>
      <c r="P1697" s="13" t="str">
        <f t="shared" si="26"/>
        <v>SAN.LUIS</v>
      </c>
      <c r="Q1697" s="6">
        <v>1379</v>
      </c>
      <c r="R1697" s="13" t="s">
        <v>6855</v>
      </c>
      <c r="Y1697" t="str">
        <f>Tabla4[[#This Row],[Muni_Desc]]&amp;Tabla4[[#This Row],[Columna1]]</f>
        <v>DOLAVONCHUBUT</v>
      </c>
      <c r="Z1697">
        <v>763</v>
      </c>
      <c r="AA1697" t="s">
        <v>6038</v>
      </c>
      <c r="AB1697">
        <v>17</v>
      </c>
      <c r="AC1697" t="s">
        <v>1235</v>
      </c>
      <c r="AD1697">
        <v>26</v>
      </c>
      <c r="AE1697" t="s">
        <v>1205</v>
      </c>
      <c r="AN1697">
        <v>30</v>
      </c>
      <c r="AO1697">
        <v>21</v>
      </c>
      <c r="AP1697">
        <v>4546</v>
      </c>
      <c r="AQ1697" t="s">
        <v>3509</v>
      </c>
    </row>
    <row r="1698" spans="5:43" x14ac:dyDescent="0.25">
      <c r="E1698" s="6">
        <v>7</v>
      </c>
      <c r="F1698" s="13" t="s">
        <v>8084</v>
      </c>
      <c r="G1698" s="13">
        <v>47</v>
      </c>
      <c r="H1698" s="13" t="s">
        <v>8128</v>
      </c>
      <c r="I1698" s="207" t="s">
        <v>9490</v>
      </c>
      <c r="O1698" s="6">
        <v>74</v>
      </c>
      <c r="P1698" s="13" t="str">
        <f t="shared" si="26"/>
        <v>SAN.LUIS</v>
      </c>
      <c r="Q1698" s="6">
        <v>1380</v>
      </c>
      <c r="R1698" s="13" t="s">
        <v>6856</v>
      </c>
      <c r="Y1698" t="str">
        <f>Tabla4[[#This Row],[Muni_Desc]]&amp;Tabla4[[#This Row],[Columna1]]</f>
        <v>EL ESCORIALCHUBUT</v>
      </c>
      <c r="Z1698">
        <v>765</v>
      </c>
      <c r="AA1698" t="s">
        <v>6040</v>
      </c>
      <c r="AB1698">
        <v>17</v>
      </c>
      <c r="AC1698" t="s">
        <v>1235</v>
      </c>
      <c r="AD1698">
        <v>26</v>
      </c>
      <c r="AE1698" t="s">
        <v>1205</v>
      </c>
      <c r="AN1698">
        <v>6</v>
      </c>
      <c r="AO1698">
        <v>791</v>
      </c>
      <c r="AP1698">
        <v>1767</v>
      </c>
      <c r="AQ1698" t="s">
        <v>2482</v>
      </c>
    </row>
    <row r="1699" spans="5:43" x14ac:dyDescent="0.25">
      <c r="E1699" s="6">
        <v>7</v>
      </c>
      <c r="F1699" s="13" t="s">
        <v>8084</v>
      </c>
      <c r="G1699" s="13">
        <v>48</v>
      </c>
      <c r="H1699" s="13" t="s">
        <v>8129</v>
      </c>
      <c r="I1699" s="207" t="s">
        <v>9490</v>
      </c>
      <c r="O1699" s="6">
        <v>74</v>
      </c>
      <c r="P1699" s="13" t="str">
        <f t="shared" si="26"/>
        <v>SAN.LUIS</v>
      </c>
      <c r="Q1699" s="6">
        <v>1381</v>
      </c>
      <c r="R1699" s="13" t="s">
        <v>6857</v>
      </c>
      <c r="Y1699" t="str">
        <f>Tabla4[[#This Row],[Muni_Desc]]&amp;Tabla4[[#This Row],[Columna1]]</f>
        <v>EL HOYOCHUBUT</v>
      </c>
      <c r="Z1699">
        <v>766</v>
      </c>
      <c r="AA1699" t="s">
        <v>6041</v>
      </c>
      <c r="AB1699">
        <v>17</v>
      </c>
      <c r="AC1699" t="s">
        <v>1235</v>
      </c>
      <c r="AD1699">
        <v>26</v>
      </c>
      <c r="AE1699" t="s">
        <v>1205</v>
      </c>
      <c r="AN1699">
        <v>62</v>
      </c>
      <c r="AO1699">
        <v>42</v>
      </c>
      <c r="AP1699">
        <v>9965</v>
      </c>
      <c r="AQ1699" t="s">
        <v>1408</v>
      </c>
    </row>
    <row r="1700" spans="5:43" x14ac:dyDescent="0.25">
      <c r="E1700" s="6">
        <v>7</v>
      </c>
      <c r="F1700" s="13" t="s">
        <v>8084</v>
      </c>
      <c r="G1700" s="13">
        <v>49</v>
      </c>
      <c r="H1700" s="13" t="s">
        <v>8130</v>
      </c>
      <c r="I1700" s="207" t="s">
        <v>9490</v>
      </c>
      <c r="O1700" s="6">
        <v>74</v>
      </c>
      <c r="P1700" s="13" t="str">
        <f t="shared" si="26"/>
        <v>SAN.LUIS</v>
      </c>
      <c r="Q1700" s="6">
        <v>1382</v>
      </c>
      <c r="R1700" s="13" t="s">
        <v>6858</v>
      </c>
      <c r="Y1700" t="str">
        <f>Tabla4[[#This Row],[Muni_Desc]]&amp;Tabla4[[#This Row],[Columna1]]</f>
        <v>EL MAITENCHUBUT</v>
      </c>
      <c r="Z1700">
        <v>767</v>
      </c>
      <c r="AA1700" t="s">
        <v>6042</v>
      </c>
      <c r="AB1700">
        <v>17</v>
      </c>
      <c r="AC1700" t="s">
        <v>1235</v>
      </c>
      <c r="AD1700">
        <v>26</v>
      </c>
      <c r="AE1700" t="s">
        <v>1205</v>
      </c>
      <c r="AN1700">
        <v>14</v>
      </c>
      <c r="AO1700">
        <v>63</v>
      </c>
      <c r="AP1700">
        <v>3007</v>
      </c>
      <c r="AQ1700" t="s">
        <v>1408</v>
      </c>
    </row>
    <row r="1701" spans="5:43" x14ac:dyDescent="0.25">
      <c r="E1701" s="6">
        <v>7</v>
      </c>
      <c r="F1701" s="13" t="s">
        <v>8084</v>
      </c>
      <c r="G1701" s="13">
        <v>50</v>
      </c>
      <c r="H1701" s="13" t="s">
        <v>8131</v>
      </c>
      <c r="I1701" s="207" t="s">
        <v>9490</v>
      </c>
      <c r="O1701" s="6">
        <v>74</v>
      </c>
      <c r="P1701" s="13" t="str">
        <f t="shared" si="26"/>
        <v>SAN.LUIS</v>
      </c>
      <c r="Q1701" s="6">
        <v>1383</v>
      </c>
      <c r="R1701" s="13" t="s">
        <v>6859</v>
      </c>
      <c r="Y1701" t="str">
        <f>Tabla4[[#This Row],[Muni_Desc]]&amp;Tabla4[[#This Row],[Columna1]]</f>
        <v>EL MIRASOLCHUBUT</v>
      </c>
      <c r="Z1701">
        <v>768</v>
      </c>
      <c r="AA1701" t="s">
        <v>6043</v>
      </c>
      <c r="AB1701">
        <v>17</v>
      </c>
      <c r="AC1701" t="s">
        <v>1235</v>
      </c>
      <c r="AD1701">
        <v>26</v>
      </c>
      <c r="AE1701" t="s">
        <v>1205</v>
      </c>
      <c r="AN1701">
        <v>6</v>
      </c>
      <c r="AO1701">
        <v>371</v>
      </c>
      <c r="AP1701">
        <v>9966</v>
      </c>
      <c r="AQ1701" t="s">
        <v>1307</v>
      </c>
    </row>
    <row r="1702" spans="5:43" x14ac:dyDescent="0.25">
      <c r="E1702" s="6">
        <v>7</v>
      </c>
      <c r="F1702" s="13" t="s">
        <v>8084</v>
      </c>
      <c r="G1702" s="13">
        <v>51</v>
      </c>
      <c r="H1702" s="13" t="s">
        <v>8132</v>
      </c>
      <c r="I1702" s="207" t="s">
        <v>9490</v>
      </c>
      <c r="O1702" s="6">
        <v>74</v>
      </c>
      <c r="P1702" s="13" t="str">
        <f t="shared" si="26"/>
        <v>SAN.LUIS</v>
      </c>
      <c r="Q1702" s="6">
        <v>1384</v>
      </c>
      <c r="R1702" s="13" t="s">
        <v>6860</v>
      </c>
      <c r="Y1702" t="str">
        <f>Tabla4[[#This Row],[Muni_Desc]]&amp;Tabla4[[#This Row],[Columna1]]</f>
        <v>EPUYENCHUBUT</v>
      </c>
      <c r="Z1702">
        <v>769</v>
      </c>
      <c r="AA1702" t="s">
        <v>6044</v>
      </c>
      <c r="AB1702">
        <v>17</v>
      </c>
      <c r="AC1702" t="s">
        <v>1235</v>
      </c>
      <c r="AD1702">
        <v>26</v>
      </c>
      <c r="AE1702" t="s">
        <v>1205</v>
      </c>
      <c r="AN1702">
        <v>6</v>
      </c>
      <c r="AO1702">
        <v>378</v>
      </c>
      <c r="AP1702">
        <v>1150</v>
      </c>
      <c r="AQ1702" t="s">
        <v>1308</v>
      </c>
    </row>
    <row r="1703" spans="5:43" x14ac:dyDescent="0.25">
      <c r="E1703" s="6">
        <v>7</v>
      </c>
      <c r="F1703" s="13" t="s">
        <v>8084</v>
      </c>
      <c r="G1703" s="13">
        <v>52</v>
      </c>
      <c r="H1703" s="13" t="s">
        <v>8133</v>
      </c>
      <c r="I1703" s="207" t="s">
        <v>9490</v>
      </c>
      <c r="O1703" s="6">
        <v>74</v>
      </c>
      <c r="P1703" s="13" t="str">
        <f t="shared" si="26"/>
        <v>SAN.LUIS</v>
      </c>
      <c r="Q1703" s="6">
        <v>1385</v>
      </c>
      <c r="R1703" s="13" t="s">
        <v>6861</v>
      </c>
      <c r="Y1703" t="str">
        <f>Tabla4[[#This Row],[Muni_Desc]]&amp;Tabla4[[#This Row],[Columna1]]</f>
        <v>ESQUELCHUBUT</v>
      </c>
      <c r="Z1703">
        <v>770</v>
      </c>
      <c r="AA1703" t="s">
        <v>6045</v>
      </c>
      <c r="AB1703">
        <v>17</v>
      </c>
      <c r="AC1703" t="s">
        <v>1235</v>
      </c>
      <c r="AD1703">
        <v>26</v>
      </c>
      <c r="AE1703" t="s">
        <v>1205</v>
      </c>
      <c r="AN1703">
        <v>42</v>
      </c>
      <c r="AO1703">
        <v>77</v>
      </c>
      <c r="AP1703">
        <v>9967</v>
      </c>
      <c r="AQ1703" t="s">
        <v>1308</v>
      </c>
    </row>
    <row r="1704" spans="5:43" x14ac:dyDescent="0.25">
      <c r="E1704" s="6">
        <v>7</v>
      </c>
      <c r="F1704" s="13" t="s">
        <v>8084</v>
      </c>
      <c r="G1704" s="13">
        <v>53</v>
      </c>
      <c r="H1704" s="13" t="s">
        <v>8134</v>
      </c>
      <c r="I1704" s="207" t="s">
        <v>9490</v>
      </c>
      <c r="O1704" s="6">
        <v>74</v>
      </c>
      <c r="P1704" s="13" t="str">
        <f t="shared" si="26"/>
        <v>SAN.LUIS</v>
      </c>
      <c r="Q1704" s="6">
        <v>1386</v>
      </c>
      <c r="R1704" s="13" t="s">
        <v>6862</v>
      </c>
      <c r="Y1704" t="str">
        <f>Tabla4[[#This Row],[Muni_Desc]]&amp;Tabla4[[#This Row],[Columna1]]</f>
        <v>FACUNDOCHUBUT</v>
      </c>
      <c r="Z1704">
        <v>771</v>
      </c>
      <c r="AA1704" t="s">
        <v>6046</v>
      </c>
      <c r="AB1704">
        <v>17</v>
      </c>
      <c r="AC1704" t="s">
        <v>1235</v>
      </c>
      <c r="AD1704">
        <v>26</v>
      </c>
      <c r="AE1704" t="s">
        <v>1205</v>
      </c>
      <c r="AN1704">
        <v>54</v>
      </c>
      <c r="AO1704">
        <v>98</v>
      </c>
      <c r="AP1704">
        <v>6549</v>
      </c>
      <c r="AQ1704" t="s">
        <v>4173</v>
      </c>
    </row>
    <row r="1705" spans="5:43" x14ac:dyDescent="0.25">
      <c r="E1705" s="6">
        <v>7</v>
      </c>
      <c r="F1705" s="13" t="s">
        <v>8084</v>
      </c>
      <c r="G1705" s="13">
        <v>54</v>
      </c>
      <c r="H1705" s="13" t="s">
        <v>8135</v>
      </c>
      <c r="I1705" s="207" t="s">
        <v>9490</v>
      </c>
      <c r="O1705" s="6">
        <v>78</v>
      </c>
      <c r="P1705" s="13" t="str">
        <f t="shared" si="26"/>
        <v>SANTA.CRUZ</v>
      </c>
      <c r="Q1705" s="6">
        <v>1387</v>
      </c>
      <c r="R1705" s="13" t="s">
        <v>6866</v>
      </c>
      <c r="Y1705" t="str">
        <f>Tabla4[[#This Row],[Muni_Desc]]&amp;Tabla4[[#This Row],[Columna1]]</f>
        <v>FLORENTINO AMEGHINOCHUBUT</v>
      </c>
      <c r="Z1705">
        <v>762</v>
      </c>
      <c r="AA1705" t="s">
        <v>5320</v>
      </c>
      <c r="AB1705">
        <v>17</v>
      </c>
      <c r="AC1705" t="s">
        <v>1235</v>
      </c>
      <c r="AD1705">
        <v>26</v>
      </c>
      <c r="AE1705" t="s">
        <v>1205</v>
      </c>
      <c r="AN1705">
        <v>22</v>
      </c>
      <c r="AO1705">
        <v>14</v>
      </c>
      <c r="AP1705">
        <v>4013</v>
      </c>
      <c r="AQ1705" t="s">
        <v>3305</v>
      </c>
    </row>
    <row r="1706" spans="5:43" x14ac:dyDescent="0.25">
      <c r="E1706" s="6">
        <v>7</v>
      </c>
      <c r="F1706" s="13" t="s">
        <v>8084</v>
      </c>
      <c r="G1706" s="13">
        <v>55</v>
      </c>
      <c r="H1706" s="13" t="s">
        <v>8136</v>
      </c>
      <c r="I1706" s="207" t="s">
        <v>9490</v>
      </c>
      <c r="O1706" s="6">
        <v>78</v>
      </c>
      <c r="P1706" s="13" t="str">
        <f t="shared" si="26"/>
        <v>SANTA.CRUZ</v>
      </c>
      <c r="Q1706" s="6">
        <v>1388</v>
      </c>
      <c r="R1706" s="13" t="s">
        <v>6867</v>
      </c>
      <c r="Y1706" t="str">
        <f>Tabla4[[#This Row],[Muni_Desc]]&amp;Tabla4[[#This Row],[Columna1]]</f>
        <v>GAIMANCHUBUT</v>
      </c>
      <c r="Z1706">
        <v>772</v>
      </c>
      <c r="AA1706" t="s">
        <v>6047</v>
      </c>
      <c r="AB1706">
        <v>17</v>
      </c>
      <c r="AC1706" t="s">
        <v>1235</v>
      </c>
      <c r="AD1706">
        <v>26</v>
      </c>
      <c r="AE1706" t="s">
        <v>1205</v>
      </c>
      <c r="AN1706">
        <v>6</v>
      </c>
      <c r="AO1706">
        <v>399</v>
      </c>
      <c r="AP1706">
        <v>9968</v>
      </c>
      <c r="AQ1706" t="s">
        <v>1311</v>
      </c>
    </row>
    <row r="1707" spans="5:43" x14ac:dyDescent="0.25">
      <c r="E1707" s="6">
        <v>7</v>
      </c>
      <c r="F1707" s="13" t="s">
        <v>8084</v>
      </c>
      <c r="G1707" s="13">
        <v>56</v>
      </c>
      <c r="H1707" s="13" t="s">
        <v>8137</v>
      </c>
      <c r="I1707" s="207" t="s">
        <v>9490</v>
      </c>
      <c r="O1707" s="6">
        <v>78</v>
      </c>
      <c r="P1707" s="13" t="str">
        <f t="shared" si="26"/>
        <v>SANTA.CRUZ</v>
      </c>
      <c r="Q1707" s="6">
        <v>1389</v>
      </c>
      <c r="R1707" s="13" t="s">
        <v>6868</v>
      </c>
      <c r="Y1707" t="str">
        <f>Tabla4[[#This Row],[Muni_Desc]]&amp;Tabla4[[#This Row],[Columna1]]</f>
        <v>GAN GANCHUBUT</v>
      </c>
      <c r="Z1707">
        <v>773</v>
      </c>
      <c r="AA1707" t="s">
        <v>6048</v>
      </c>
      <c r="AB1707">
        <v>17</v>
      </c>
      <c r="AC1707" t="s">
        <v>1235</v>
      </c>
      <c r="AD1707">
        <v>26</v>
      </c>
      <c r="AE1707" t="s">
        <v>1205</v>
      </c>
      <c r="AN1707">
        <v>6</v>
      </c>
      <c r="AO1707">
        <v>35</v>
      </c>
      <c r="AP1707">
        <v>705</v>
      </c>
      <c r="AQ1707" t="s">
        <v>1721</v>
      </c>
    </row>
    <row r="1708" spans="5:43" x14ac:dyDescent="0.25">
      <c r="E1708" s="6">
        <v>7</v>
      </c>
      <c r="F1708" s="13" t="s">
        <v>8084</v>
      </c>
      <c r="G1708" s="13">
        <v>57</v>
      </c>
      <c r="H1708" s="13" t="s">
        <v>8138</v>
      </c>
      <c r="I1708" s="207" t="s">
        <v>9490</v>
      </c>
      <c r="O1708" s="6">
        <v>78</v>
      </c>
      <c r="P1708" s="13" t="str">
        <f t="shared" si="26"/>
        <v>SANTA.CRUZ</v>
      </c>
      <c r="Q1708" s="6">
        <v>1390</v>
      </c>
      <c r="R1708" s="13" t="s">
        <v>6869</v>
      </c>
      <c r="Y1708" t="str">
        <f>Tabla4[[#This Row],[Muni_Desc]]&amp;Tabla4[[#This Row],[Columna1]]</f>
        <v>GASTRECHUBUT</v>
      </c>
      <c r="Z1708">
        <v>774</v>
      </c>
      <c r="AA1708" t="s">
        <v>6049</v>
      </c>
      <c r="AB1708">
        <v>17</v>
      </c>
      <c r="AC1708" t="s">
        <v>1235</v>
      </c>
      <c r="AD1708">
        <v>26</v>
      </c>
      <c r="AE1708" t="s">
        <v>1205</v>
      </c>
      <c r="AN1708">
        <v>6</v>
      </c>
      <c r="AO1708">
        <v>448</v>
      </c>
      <c r="AP1708">
        <v>1277</v>
      </c>
      <c r="AQ1708" t="s">
        <v>1721</v>
      </c>
    </row>
    <row r="1709" spans="5:43" x14ac:dyDescent="0.25">
      <c r="E1709" s="6">
        <v>7</v>
      </c>
      <c r="F1709" s="13" t="s">
        <v>8084</v>
      </c>
      <c r="G1709" s="13">
        <v>58</v>
      </c>
      <c r="H1709" s="13" t="s">
        <v>8139</v>
      </c>
      <c r="I1709" s="207" t="s">
        <v>9490</v>
      </c>
      <c r="O1709" s="6">
        <v>78</v>
      </c>
      <c r="P1709" s="13" t="str">
        <f t="shared" si="26"/>
        <v>SANTA.CRUZ</v>
      </c>
      <c r="Q1709" s="6">
        <v>1391</v>
      </c>
      <c r="R1709" s="13" t="s">
        <v>6870</v>
      </c>
      <c r="Y1709" t="str">
        <f>Tabla4[[#This Row],[Muni_Desc]]&amp;Tabla4[[#This Row],[Columna1]]</f>
        <v>GOBERNADOR COSTACHUBUT</v>
      </c>
      <c r="Z1709">
        <v>775</v>
      </c>
      <c r="AA1709" t="s">
        <v>6050</v>
      </c>
      <c r="AB1709">
        <v>17</v>
      </c>
      <c r="AC1709" t="s">
        <v>1235</v>
      </c>
      <c r="AD1709">
        <v>26</v>
      </c>
      <c r="AE1709" t="s">
        <v>1205</v>
      </c>
      <c r="AN1709">
        <v>6</v>
      </c>
      <c r="AO1709">
        <v>357</v>
      </c>
      <c r="AP1709">
        <v>9969</v>
      </c>
      <c r="AQ1709" t="s">
        <v>1988</v>
      </c>
    </row>
    <row r="1710" spans="5:43" x14ac:dyDescent="0.25">
      <c r="E1710" s="6">
        <v>7</v>
      </c>
      <c r="F1710" s="13" t="s">
        <v>8084</v>
      </c>
      <c r="G1710" s="13">
        <v>59</v>
      </c>
      <c r="H1710" s="13" t="s">
        <v>8140</v>
      </c>
      <c r="I1710" s="207" t="s">
        <v>9490</v>
      </c>
      <c r="O1710" s="6">
        <v>78</v>
      </c>
      <c r="P1710" s="13" t="str">
        <f t="shared" si="26"/>
        <v>SANTA.CRUZ</v>
      </c>
      <c r="Q1710" s="6">
        <v>1392</v>
      </c>
      <c r="R1710" s="13" t="s">
        <v>6871</v>
      </c>
      <c r="Y1710" t="str">
        <f>Tabla4[[#This Row],[Muni_Desc]]&amp;Tabla4[[#This Row],[Columna1]]</f>
        <v>GUALJAINACHUBUT</v>
      </c>
      <c r="Z1710">
        <v>776</v>
      </c>
      <c r="AA1710" t="s">
        <v>6051</v>
      </c>
      <c r="AB1710">
        <v>17</v>
      </c>
      <c r="AC1710" t="s">
        <v>1235</v>
      </c>
      <c r="AD1710">
        <v>26</v>
      </c>
      <c r="AE1710" t="s">
        <v>1205</v>
      </c>
      <c r="AN1710">
        <v>82</v>
      </c>
      <c r="AO1710">
        <v>105</v>
      </c>
      <c r="AP1710">
        <v>8726</v>
      </c>
      <c r="AQ1710" t="s">
        <v>4945</v>
      </c>
    </row>
    <row r="1711" spans="5:43" x14ac:dyDescent="0.25">
      <c r="E1711" s="6">
        <v>7</v>
      </c>
      <c r="F1711" s="13" t="s">
        <v>8084</v>
      </c>
      <c r="G1711" s="13">
        <v>60</v>
      </c>
      <c r="H1711" s="13" t="s">
        <v>8141</v>
      </c>
      <c r="I1711" s="207" t="s">
        <v>9490</v>
      </c>
      <c r="O1711" s="6">
        <v>78</v>
      </c>
      <c r="P1711" s="13" t="str">
        <f t="shared" si="26"/>
        <v>SANTA.CRUZ</v>
      </c>
      <c r="Q1711" s="6">
        <v>1393</v>
      </c>
      <c r="R1711" s="13" t="s">
        <v>6872</v>
      </c>
      <c r="Y1711" t="str">
        <f>Tabla4[[#This Row],[Muni_Desc]]&amp;Tabla4[[#This Row],[Columna1]]</f>
        <v>JOSE DE SAN MARTINCHUBUT</v>
      </c>
      <c r="Z1711">
        <v>777</v>
      </c>
      <c r="AA1711" t="s">
        <v>6052</v>
      </c>
      <c r="AB1711">
        <v>17</v>
      </c>
      <c r="AC1711" t="s">
        <v>1235</v>
      </c>
      <c r="AD1711">
        <v>26</v>
      </c>
      <c r="AE1711" t="s">
        <v>1205</v>
      </c>
      <c r="AN1711">
        <v>30</v>
      </c>
      <c r="AO1711">
        <v>56</v>
      </c>
      <c r="AP1711">
        <v>4594</v>
      </c>
      <c r="AQ1711" t="s">
        <v>3537</v>
      </c>
    </row>
    <row r="1712" spans="5:43" x14ac:dyDescent="0.25">
      <c r="E1712" s="6">
        <v>8</v>
      </c>
      <c r="F1712" s="13" t="s">
        <v>8142</v>
      </c>
      <c r="G1712" s="13">
        <v>1</v>
      </c>
      <c r="H1712" s="13" t="s">
        <v>8142</v>
      </c>
      <c r="I1712" s="207" t="s">
        <v>9491</v>
      </c>
      <c r="O1712" s="6">
        <v>78</v>
      </c>
      <c r="P1712" s="13" t="str">
        <f t="shared" si="26"/>
        <v>SANTA.CRUZ</v>
      </c>
      <c r="Q1712" s="6">
        <v>1394</v>
      </c>
      <c r="R1712" s="13" t="s">
        <v>6873</v>
      </c>
      <c r="Y1712" t="str">
        <f>Tabla4[[#This Row],[Muni_Desc]]&amp;Tabla4[[#This Row],[Columna1]]</f>
        <v>LAGO BLANCOCHUBUT</v>
      </c>
      <c r="Z1712">
        <v>778</v>
      </c>
      <c r="AA1712" t="s">
        <v>6053</v>
      </c>
      <c r="AB1712">
        <v>17</v>
      </c>
      <c r="AC1712" t="s">
        <v>1235</v>
      </c>
      <c r="AD1712">
        <v>26</v>
      </c>
      <c r="AE1712" t="s">
        <v>1205</v>
      </c>
      <c r="AN1712">
        <v>86</v>
      </c>
      <c r="AO1712">
        <v>119</v>
      </c>
      <c r="AP1712">
        <v>9280</v>
      </c>
      <c r="AQ1712" t="s">
        <v>5121</v>
      </c>
    </row>
    <row r="1713" spans="5:43" x14ac:dyDescent="0.25">
      <c r="E1713" s="6">
        <v>9</v>
      </c>
      <c r="F1713" s="13" t="s">
        <v>8143</v>
      </c>
      <c r="G1713" s="13">
        <v>1</v>
      </c>
      <c r="H1713" s="13" t="s">
        <v>8144</v>
      </c>
      <c r="I1713" s="207" t="s">
        <v>9492</v>
      </c>
      <c r="O1713" s="6">
        <v>78</v>
      </c>
      <c r="P1713" s="13" t="str">
        <f t="shared" si="26"/>
        <v>SANTA.CRUZ</v>
      </c>
      <c r="Q1713" s="6">
        <v>1395</v>
      </c>
      <c r="R1713" s="13" t="s">
        <v>6874</v>
      </c>
      <c r="Y1713" t="str">
        <f>Tabla4[[#This Row],[Muni_Desc]]&amp;Tabla4[[#This Row],[Columna1]]</f>
        <v>LAGO PUELOCHUBUT</v>
      </c>
      <c r="Z1713">
        <v>779</v>
      </c>
      <c r="AA1713" t="s">
        <v>6054</v>
      </c>
      <c r="AB1713">
        <v>17</v>
      </c>
      <c r="AC1713" t="s">
        <v>1235</v>
      </c>
      <c r="AD1713">
        <v>26</v>
      </c>
      <c r="AE1713" t="s">
        <v>1205</v>
      </c>
      <c r="AN1713">
        <v>6</v>
      </c>
      <c r="AO1713">
        <v>833</v>
      </c>
      <c r="AP1713">
        <v>1817</v>
      </c>
      <c r="AQ1713" t="s">
        <v>2511</v>
      </c>
    </row>
    <row r="1714" spans="5:43" x14ac:dyDescent="0.25">
      <c r="E1714" s="6">
        <v>9</v>
      </c>
      <c r="F1714" s="13" t="s">
        <v>8143</v>
      </c>
      <c r="G1714" s="13">
        <v>2</v>
      </c>
      <c r="H1714" s="13" t="s">
        <v>8145</v>
      </c>
      <c r="I1714" s="207" t="s">
        <v>9492</v>
      </c>
      <c r="O1714" s="6">
        <v>78</v>
      </c>
      <c r="P1714" s="13" t="str">
        <f t="shared" si="26"/>
        <v>SANTA.CRUZ</v>
      </c>
      <c r="Q1714" s="6">
        <v>1396</v>
      </c>
      <c r="R1714" s="13" t="s">
        <v>6875</v>
      </c>
      <c r="Y1714" t="str">
        <f>Tabla4[[#This Row],[Muni_Desc]]&amp;Tabla4[[#This Row],[Columna1]]</f>
        <v>LAGO ROSARIOCHUBUT</v>
      </c>
      <c r="Z1714">
        <v>780</v>
      </c>
      <c r="AA1714" t="s">
        <v>6055</v>
      </c>
      <c r="AB1714">
        <v>17</v>
      </c>
      <c r="AC1714" t="s">
        <v>1235</v>
      </c>
      <c r="AD1714">
        <v>26</v>
      </c>
      <c r="AE1714" t="s">
        <v>1205</v>
      </c>
      <c r="AN1714">
        <v>6</v>
      </c>
      <c r="AO1714">
        <v>28</v>
      </c>
      <c r="AP1714">
        <v>691</v>
      </c>
      <c r="AQ1714" t="s">
        <v>1712</v>
      </c>
    </row>
    <row r="1715" spans="5:43" x14ac:dyDescent="0.25">
      <c r="E1715" s="6">
        <v>9</v>
      </c>
      <c r="F1715" s="13" t="s">
        <v>8143</v>
      </c>
      <c r="G1715" s="13">
        <v>3</v>
      </c>
      <c r="H1715" s="13" t="s">
        <v>8146</v>
      </c>
      <c r="I1715" s="207" t="s">
        <v>9492</v>
      </c>
      <c r="O1715" s="6">
        <v>78</v>
      </c>
      <c r="P1715" s="13" t="str">
        <f t="shared" si="26"/>
        <v>SANTA.CRUZ</v>
      </c>
      <c r="Q1715" s="6">
        <v>1397</v>
      </c>
      <c r="R1715" s="13" t="s">
        <v>5339</v>
      </c>
      <c r="Y1715" t="str">
        <f>Tabla4[[#This Row],[Muni_Desc]]&amp;Tabla4[[#This Row],[Columna1]]</f>
        <v>LAGUNITA SALADACHUBUT</v>
      </c>
      <c r="Z1715">
        <v>781</v>
      </c>
      <c r="AA1715" t="s">
        <v>6056</v>
      </c>
      <c r="AB1715">
        <v>17</v>
      </c>
      <c r="AC1715" t="s">
        <v>1235</v>
      </c>
      <c r="AD1715">
        <v>26</v>
      </c>
      <c r="AE1715" t="s">
        <v>1205</v>
      </c>
      <c r="AN1715">
        <v>18</v>
      </c>
      <c r="AO1715">
        <v>168</v>
      </c>
      <c r="AP1715">
        <v>3866</v>
      </c>
      <c r="AQ1715" t="s">
        <v>3296</v>
      </c>
    </row>
    <row r="1716" spans="5:43" x14ac:dyDescent="0.25">
      <c r="E1716" s="6">
        <v>9</v>
      </c>
      <c r="F1716" s="13" t="s">
        <v>8143</v>
      </c>
      <c r="G1716" s="13">
        <v>4</v>
      </c>
      <c r="H1716" s="13" t="s">
        <v>8147</v>
      </c>
      <c r="I1716" s="207" t="s">
        <v>9492</v>
      </c>
      <c r="O1716" s="6">
        <v>78</v>
      </c>
      <c r="P1716" s="13" t="str">
        <f t="shared" si="26"/>
        <v>SANTA.CRUZ</v>
      </c>
      <c r="Q1716" s="6">
        <v>1398</v>
      </c>
      <c r="R1716" s="13" t="s">
        <v>6876</v>
      </c>
      <c r="Y1716" t="str">
        <f>Tabla4[[#This Row],[Muni_Desc]]&amp;Tabla4[[#This Row],[Columna1]]</f>
        <v>LAS PLUMASCHUBUT</v>
      </c>
      <c r="Z1716">
        <v>782</v>
      </c>
      <c r="AA1716" t="s">
        <v>6057</v>
      </c>
      <c r="AB1716">
        <v>17</v>
      </c>
      <c r="AC1716" t="s">
        <v>1235</v>
      </c>
      <c r="AD1716">
        <v>26</v>
      </c>
      <c r="AE1716" t="s">
        <v>1205</v>
      </c>
      <c r="AN1716">
        <v>50</v>
      </c>
      <c r="AO1716">
        <v>21</v>
      </c>
      <c r="AP1716">
        <v>5816</v>
      </c>
      <c r="AQ1716" t="s">
        <v>3946</v>
      </c>
    </row>
    <row r="1717" spans="5:43" x14ac:dyDescent="0.25">
      <c r="E1717" s="6">
        <v>9</v>
      </c>
      <c r="F1717" s="13" t="s">
        <v>8143</v>
      </c>
      <c r="G1717" s="13">
        <v>5</v>
      </c>
      <c r="H1717" s="13" t="s">
        <v>8148</v>
      </c>
      <c r="I1717" s="207" t="s">
        <v>9492</v>
      </c>
      <c r="O1717" s="6">
        <v>78</v>
      </c>
      <c r="P1717" s="13" t="str">
        <f t="shared" si="26"/>
        <v>SANTA.CRUZ</v>
      </c>
      <c r="Q1717" s="6">
        <v>1399</v>
      </c>
      <c r="R1717" s="13" t="s">
        <v>6877</v>
      </c>
      <c r="Y1717" t="str">
        <f>Tabla4[[#This Row],[Muni_Desc]]&amp;Tabla4[[#This Row],[Columna1]]</f>
        <v>LOS ALTARESCHUBUT</v>
      </c>
      <c r="Z1717">
        <v>783</v>
      </c>
      <c r="AA1717" t="s">
        <v>6058</v>
      </c>
      <c r="AB1717">
        <v>17</v>
      </c>
      <c r="AC1717" t="s">
        <v>1235</v>
      </c>
      <c r="AD1717">
        <v>26</v>
      </c>
      <c r="AE1717" t="s">
        <v>1205</v>
      </c>
      <c r="AN1717">
        <v>6</v>
      </c>
      <c r="AO1717">
        <v>777</v>
      </c>
      <c r="AP1717">
        <v>1748</v>
      </c>
      <c r="AQ1717" t="s">
        <v>2473</v>
      </c>
    </row>
    <row r="1718" spans="5:43" x14ac:dyDescent="0.25">
      <c r="E1718" s="6">
        <v>9</v>
      </c>
      <c r="F1718" s="13" t="s">
        <v>8143</v>
      </c>
      <c r="G1718" s="13">
        <v>6</v>
      </c>
      <c r="H1718" s="13" t="s">
        <v>8149</v>
      </c>
      <c r="I1718" s="207" t="s">
        <v>9492</v>
      </c>
      <c r="O1718" s="6">
        <v>78</v>
      </c>
      <c r="P1718" s="13" t="str">
        <f t="shared" si="26"/>
        <v>SANTA.CRUZ</v>
      </c>
      <c r="Q1718" s="6">
        <v>1400</v>
      </c>
      <c r="R1718" s="13" t="s">
        <v>6878</v>
      </c>
      <c r="Y1718" t="str">
        <f>Tabla4[[#This Row],[Muni_Desc]]&amp;Tabla4[[#This Row],[Columna1]]</f>
        <v>LOS CIPRECESCHUBUT</v>
      </c>
      <c r="Z1718">
        <v>784</v>
      </c>
      <c r="AA1718" t="s">
        <v>6059</v>
      </c>
      <c r="AB1718">
        <v>17</v>
      </c>
      <c r="AC1718" t="s">
        <v>1235</v>
      </c>
      <c r="AD1718">
        <v>26</v>
      </c>
      <c r="AE1718" t="s">
        <v>1205</v>
      </c>
      <c r="AN1718">
        <v>26</v>
      </c>
      <c r="AO1718">
        <v>98</v>
      </c>
      <c r="AP1718">
        <v>4413</v>
      </c>
      <c r="AQ1718" t="s">
        <v>3468</v>
      </c>
    </row>
    <row r="1719" spans="5:43" x14ac:dyDescent="0.25">
      <c r="E1719" s="6">
        <v>10</v>
      </c>
      <c r="F1719" s="13" t="s">
        <v>8150</v>
      </c>
      <c r="G1719" s="13">
        <v>1</v>
      </c>
      <c r="H1719" s="13" t="s">
        <v>8150</v>
      </c>
      <c r="I1719" s="13" t="s">
        <v>8150</v>
      </c>
      <c r="O1719" s="6">
        <v>78</v>
      </c>
      <c r="P1719" s="13" t="str">
        <f t="shared" si="26"/>
        <v>SANTA.CRUZ</v>
      </c>
      <c r="Q1719" s="6">
        <v>1401</v>
      </c>
      <c r="R1719" s="13" t="s">
        <v>6542</v>
      </c>
      <c r="Y1719" t="str">
        <f>Tabla4[[#This Row],[Muni_Desc]]&amp;Tabla4[[#This Row],[Columna1]]</f>
        <v>PASO DE INDIOSCHUBUT</v>
      </c>
      <c r="Z1719">
        <v>785</v>
      </c>
      <c r="AA1719" t="s">
        <v>6060</v>
      </c>
      <c r="AB1719">
        <v>17</v>
      </c>
      <c r="AC1719" t="s">
        <v>1235</v>
      </c>
      <c r="AD1719">
        <v>26</v>
      </c>
      <c r="AE1719" t="s">
        <v>1205</v>
      </c>
      <c r="AN1719">
        <v>82</v>
      </c>
      <c r="AO1719">
        <v>112</v>
      </c>
      <c r="AP1719">
        <v>8745</v>
      </c>
      <c r="AQ1719" t="s">
        <v>4961</v>
      </c>
    </row>
    <row r="1720" spans="5:43" x14ac:dyDescent="0.25">
      <c r="E1720" s="6">
        <v>11</v>
      </c>
      <c r="F1720" s="13" t="s">
        <v>8151</v>
      </c>
      <c r="G1720" s="13">
        <v>1</v>
      </c>
      <c r="H1720" s="13" t="s">
        <v>8152</v>
      </c>
      <c r="I1720" s="207" t="s">
        <v>9493</v>
      </c>
      <c r="O1720" s="6">
        <v>78</v>
      </c>
      <c r="P1720" s="13" t="str">
        <f t="shared" si="26"/>
        <v>SANTA.CRUZ</v>
      </c>
      <c r="Q1720" s="6">
        <v>1402</v>
      </c>
      <c r="R1720" s="13" t="s">
        <v>6879</v>
      </c>
      <c r="Y1720" t="str">
        <f>Tabla4[[#This Row],[Muni_Desc]]&amp;Tabla4[[#This Row],[Columna1]]</f>
        <v>PASO DEL SAPOCHUBUT</v>
      </c>
      <c r="Z1720">
        <v>786</v>
      </c>
      <c r="AA1720" t="s">
        <v>6061</v>
      </c>
      <c r="AB1720">
        <v>17</v>
      </c>
      <c r="AC1720" t="s">
        <v>1235</v>
      </c>
      <c r="AD1720">
        <v>26</v>
      </c>
      <c r="AE1720" t="s">
        <v>1205</v>
      </c>
      <c r="AN1720">
        <v>42</v>
      </c>
      <c r="AO1720">
        <v>63</v>
      </c>
      <c r="AP1720">
        <v>5343</v>
      </c>
      <c r="AQ1720" t="s">
        <v>3812</v>
      </c>
    </row>
    <row r="1721" spans="5:43" x14ac:dyDescent="0.25">
      <c r="E1721" s="6">
        <v>11</v>
      </c>
      <c r="F1721" s="13" t="s">
        <v>8151</v>
      </c>
      <c r="G1721" s="13">
        <v>2</v>
      </c>
      <c r="H1721" s="13" t="s">
        <v>8153</v>
      </c>
      <c r="I1721" s="207" t="s">
        <v>9493</v>
      </c>
      <c r="O1721" s="6">
        <v>78</v>
      </c>
      <c r="P1721" s="13" t="str">
        <f t="shared" si="26"/>
        <v>SANTA.CRUZ</v>
      </c>
      <c r="Q1721" s="6">
        <v>1403</v>
      </c>
      <c r="R1721" s="13" t="s">
        <v>6880</v>
      </c>
      <c r="Y1721" t="str">
        <f>Tabla4[[#This Row],[Muni_Desc]]&amp;Tabla4[[#This Row],[Columna1]]</f>
        <v>PUERTO MADRYNCHUBUT</v>
      </c>
      <c r="Z1721">
        <v>787</v>
      </c>
      <c r="AA1721" t="s">
        <v>6062</v>
      </c>
      <c r="AB1721">
        <v>17</v>
      </c>
      <c r="AC1721" t="s">
        <v>1235</v>
      </c>
      <c r="AD1721">
        <v>26</v>
      </c>
      <c r="AE1721" t="s">
        <v>1205</v>
      </c>
      <c r="AN1721">
        <v>30</v>
      </c>
      <c r="AO1721">
        <v>91</v>
      </c>
      <c r="AP1721">
        <v>4666</v>
      </c>
      <c r="AQ1721" t="s">
        <v>3595</v>
      </c>
    </row>
    <row r="1722" spans="5:43" x14ac:dyDescent="0.25">
      <c r="E1722" s="6">
        <v>11</v>
      </c>
      <c r="F1722" s="13" t="s">
        <v>8151</v>
      </c>
      <c r="G1722" s="13">
        <v>3</v>
      </c>
      <c r="H1722" s="13" t="s">
        <v>8154</v>
      </c>
      <c r="I1722" s="207" t="s">
        <v>9493</v>
      </c>
      <c r="O1722" s="6">
        <v>78</v>
      </c>
      <c r="P1722" s="13" t="str">
        <f t="shared" si="26"/>
        <v>SANTA.CRUZ</v>
      </c>
      <c r="Q1722" s="6">
        <v>1404</v>
      </c>
      <c r="R1722" s="13" t="s">
        <v>6881</v>
      </c>
      <c r="Y1722" t="str">
        <f>Tabla4[[#This Row],[Muni_Desc]]&amp;Tabla4[[#This Row],[Columna1]]</f>
        <v>PUERTO PIRAMIDECHUBUT</v>
      </c>
      <c r="Z1722">
        <v>788</v>
      </c>
      <c r="AA1722" t="s">
        <v>6063</v>
      </c>
      <c r="AB1722">
        <v>17</v>
      </c>
      <c r="AC1722" t="s">
        <v>1235</v>
      </c>
      <c r="AD1722">
        <v>26</v>
      </c>
      <c r="AE1722" t="s">
        <v>1205</v>
      </c>
      <c r="AN1722">
        <v>90</v>
      </c>
      <c r="AO1722">
        <v>7</v>
      </c>
      <c r="AP1722">
        <v>9605</v>
      </c>
      <c r="AQ1722" t="s">
        <v>5188</v>
      </c>
    </row>
    <row r="1723" spans="5:43" x14ac:dyDescent="0.25">
      <c r="E1723" s="6">
        <v>11</v>
      </c>
      <c r="F1723" s="13" t="s">
        <v>8151</v>
      </c>
      <c r="G1723" s="13">
        <v>4</v>
      </c>
      <c r="H1723" s="13" t="s">
        <v>8155</v>
      </c>
      <c r="I1723" s="207" t="s">
        <v>9493</v>
      </c>
      <c r="O1723" s="6">
        <v>78</v>
      </c>
      <c r="P1723" s="13" t="str">
        <f t="shared" si="26"/>
        <v>SANTA.CRUZ</v>
      </c>
      <c r="Q1723" s="6">
        <v>1405</v>
      </c>
      <c r="R1723" s="13" t="s">
        <v>6882</v>
      </c>
      <c r="Y1723" t="str">
        <f>Tabla4[[#This Row],[Muni_Desc]]&amp;Tabla4[[#This Row],[Columna1]]</f>
        <v>RADA TILLYCHUBUT</v>
      </c>
      <c r="Z1723">
        <v>789</v>
      </c>
      <c r="AA1723" t="s">
        <v>6064</v>
      </c>
      <c r="AB1723">
        <v>17</v>
      </c>
      <c r="AC1723" t="s">
        <v>1235</v>
      </c>
      <c r="AD1723">
        <v>26</v>
      </c>
      <c r="AE1723" t="s">
        <v>1205</v>
      </c>
      <c r="AN1723">
        <v>78</v>
      </c>
      <c r="AO1723">
        <v>49</v>
      </c>
      <c r="AP1723">
        <v>9970</v>
      </c>
      <c r="AQ1723" t="s">
        <v>4657</v>
      </c>
    </row>
    <row r="1724" spans="5:43" x14ac:dyDescent="0.25">
      <c r="E1724" s="6">
        <v>11</v>
      </c>
      <c r="F1724" s="13" t="s">
        <v>8151</v>
      </c>
      <c r="G1724" s="13">
        <v>5</v>
      </c>
      <c r="H1724" s="13" t="s">
        <v>8156</v>
      </c>
      <c r="I1724" s="207" t="s">
        <v>9493</v>
      </c>
      <c r="O1724" s="6">
        <v>78</v>
      </c>
      <c r="P1724" s="13" t="str">
        <f t="shared" si="26"/>
        <v>SANTA.CRUZ</v>
      </c>
      <c r="Q1724" s="6">
        <v>1406</v>
      </c>
      <c r="R1724" s="13" t="s">
        <v>6883</v>
      </c>
      <c r="Y1724" t="str">
        <f>Tabla4[[#This Row],[Muni_Desc]]&amp;Tabla4[[#This Row],[Columna1]]</f>
        <v>RAWSONCHUBUT</v>
      </c>
      <c r="Z1724">
        <v>790</v>
      </c>
      <c r="AA1724" t="s">
        <v>6065</v>
      </c>
      <c r="AB1724">
        <v>17</v>
      </c>
      <c r="AC1724" t="s">
        <v>1235</v>
      </c>
      <c r="AD1724">
        <v>26</v>
      </c>
      <c r="AE1724" t="s">
        <v>1205</v>
      </c>
      <c r="AN1724">
        <v>6</v>
      </c>
      <c r="AO1724">
        <v>273</v>
      </c>
      <c r="AP1724">
        <v>1031</v>
      </c>
      <c r="AQ1724" t="s">
        <v>1948</v>
      </c>
    </row>
    <row r="1725" spans="5:43" x14ac:dyDescent="0.25">
      <c r="E1725" s="6">
        <v>11</v>
      </c>
      <c r="F1725" s="13" t="s">
        <v>8151</v>
      </c>
      <c r="G1725" s="13">
        <v>6</v>
      </c>
      <c r="H1725" s="13" t="s">
        <v>8157</v>
      </c>
      <c r="I1725" s="207" t="s">
        <v>9493</v>
      </c>
      <c r="O1725" s="6">
        <v>78</v>
      </c>
      <c r="P1725" s="13" t="str">
        <f t="shared" si="26"/>
        <v>SANTA.CRUZ</v>
      </c>
      <c r="Q1725" s="6">
        <v>1407</v>
      </c>
      <c r="R1725" s="13" t="s">
        <v>6884</v>
      </c>
      <c r="Y1725" t="str">
        <f>Tabla4[[#This Row],[Muni_Desc]]&amp;Tabla4[[#This Row],[Columna1]]</f>
        <v>RIO MAYOCHUBUT</v>
      </c>
      <c r="Z1725">
        <v>791</v>
      </c>
      <c r="AA1725" t="s">
        <v>6066</v>
      </c>
      <c r="AB1725">
        <v>17</v>
      </c>
      <c r="AC1725" t="s">
        <v>1235</v>
      </c>
      <c r="AD1725">
        <v>26</v>
      </c>
      <c r="AE1725" t="s">
        <v>1205</v>
      </c>
      <c r="AN1725">
        <v>30</v>
      </c>
      <c r="AO1725">
        <v>91</v>
      </c>
      <c r="AP1725">
        <v>4667</v>
      </c>
      <c r="AQ1725" t="s">
        <v>3596</v>
      </c>
    </row>
    <row r="1726" spans="5:43" x14ac:dyDescent="0.25">
      <c r="E1726" s="6">
        <v>11</v>
      </c>
      <c r="F1726" s="13" t="s">
        <v>8151</v>
      </c>
      <c r="G1726" s="13">
        <v>7</v>
      </c>
      <c r="H1726" s="13" t="s">
        <v>8158</v>
      </c>
      <c r="I1726" s="207" t="s">
        <v>9493</v>
      </c>
      <c r="O1726" s="6">
        <v>78</v>
      </c>
      <c r="P1726" s="13" t="str">
        <f t="shared" si="26"/>
        <v>SANTA.CRUZ</v>
      </c>
      <c r="Q1726" s="6">
        <v>1408</v>
      </c>
      <c r="R1726" s="13" t="s">
        <v>6885</v>
      </c>
      <c r="Y1726" t="str">
        <f>Tabla4[[#This Row],[Muni_Desc]]&amp;Tabla4[[#This Row],[Columna1]]</f>
        <v>RIO PICOCHUBUT</v>
      </c>
      <c r="Z1726">
        <v>792</v>
      </c>
      <c r="AA1726" t="s">
        <v>6067</v>
      </c>
      <c r="AB1726">
        <v>17</v>
      </c>
      <c r="AC1726" t="s">
        <v>1235</v>
      </c>
      <c r="AD1726">
        <v>26</v>
      </c>
      <c r="AE1726" t="s">
        <v>1205</v>
      </c>
      <c r="AN1726">
        <v>6</v>
      </c>
      <c r="AO1726">
        <v>273</v>
      </c>
      <c r="AP1726">
        <v>9971</v>
      </c>
      <c r="AQ1726" t="s">
        <v>1957</v>
      </c>
    </row>
    <row r="1727" spans="5:43" x14ac:dyDescent="0.25">
      <c r="E1727" s="6">
        <v>11</v>
      </c>
      <c r="F1727" s="13" t="s">
        <v>8151</v>
      </c>
      <c r="G1727" s="13">
        <v>8</v>
      </c>
      <c r="H1727" s="13" t="s">
        <v>8159</v>
      </c>
      <c r="I1727" s="207" t="s">
        <v>9493</v>
      </c>
      <c r="O1727" s="6">
        <v>78</v>
      </c>
      <c r="P1727" s="13" t="str">
        <f t="shared" si="26"/>
        <v>SANTA.CRUZ</v>
      </c>
      <c r="Q1727" s="6">
        <v>1409</v>
      </c>
      <c r="R1727" s="13" t="s">
        <v>6886</v>
      </c>
      <c r="Y1727" t="str">
        <f>Tabla4[[#This Row],[Muni_Desc]]&amp;Tabla4[[#This Row],[Columna1]]</f>
        <v>SARMIENTOCHUBUT</v>
      </c>
      <c r="Z1727">
        <v>794</v>
      </c>
      <c r="AA1727" t="s">
        <v>5786</v>
      </c>
      <c r="AB1727">
        <v>17</v>
      </c>
      <c r="AC1727" t="s">
        <v>1235</v>
      </c>
      <c r="AD1727">
        <v>26</v>
      </c>
      <c r="AE1727" t="s">
        <v>1205</v>
      </c>
      <c r="AN1727">
        <v>90</v>
      </c>
      <c r="AO1727">
        <v>7</v>
      </c>
      <c r="AP1727">
        <v>9972</v>
      </c>
      <c r="AQ1727" t="s">
        <v>5193</v>
      </c>
    </row>
    <row r="1728" spans="5:43" x14ac:dyDescent="0.25">
      <c r="E1728" s="6">
        <v>11</v>
      </c>
      <c r="F1728" s="13" t="s">
        <v>8151</v>
      </c>
      <c r="G1728" s="13">
        <v>9</v>
      </c>
      <c r="H1728" s="13" t="s">
        <v>8160</v>
      </c>
      <c r="I1728" s="207" t="s">
        <v>9493</v>
      </c>
      <c r="O1728" s="6">
        <v>78</v>
      </c>
      <c r="P1728" s="13" t="str">
        <f t="shared" si="26"/>
        <v>SANTA.CRUZ</v>
      </c>
      <c r="Q1728" s="6">
        <v>1413</v>
      </c>
      <c r="R1728" s="13" t="s">
        <v>6890</v>
      </c>
      <c r="Y1728" t="str">
        <f>Tabla4[[#This Row],[Muni_Desc]]&amp;Tabla4[[#This Row],[Columna1]]</f>
        <v>TECKACHUBUT</v>
      </c>
      <c r="Z1728">
        <v>795</v>
      </c>
      <c r="AA1728" t="s">
        <v>6069</v>
      </c>
      <c r="AB1728">
        <v>17</v>
      </c>
      <c r="AC1728" t="s">
        <v>1235</v>
      </c>
      <c r="AD1728">
        <v>26</v>
      </c>
      <c r="AE1728" t="s">
        <v>1205</v>
      </c>
      <c r="AN1728">
        <v>54</v>
      </c>
      <c r="AO1728">
        <v>98</v>
      </c>
      <c r="AP1728">
        <v>6550</v>
      </c>
      <c r="AQ1728" t="s">
        <v>4174</v>
      </c>
    </row>
    <row r="1729" spans="5:43" x14ac:dyDescent="0.25">
      <c r="E1729" s="6">
        <v>11</v>
      </c>
      <c r="F1729" s="13" t="s">
        <v>8151</v>
      </c>
      <c r="G1729" s="13">
        <v>10</v>
      </c>
      <c r="H1729" s="13" t="s">
        <v>8161</v>
      </c>
      <c r="I1729" s="207" t="s">
        <v>9493</v>
      </c>
      <c r="O1729" s="6">
        <v>78</v>
      </c>
      <c r="P1729" s="13" t="str">
        <f t="shared" si="26"/>
        <v>SANTA.CRUZ</v>
      </c>
      <c r="Q1729" s="6">
        <v>1410</v>
      </c>
      <c r="R1729" s="13" t="s">
        <v>6887</v>
      </c>
      <c r="Y1729" t="str">
        <f>Tabla4[[#This Row],[Muni_Desc]]&amp;Tabla4[[#This Row],[Columna1]]</f>
        <v>TELSENCHUBUT</v>
      </c>
      <c r="Z1729">
        <v>796</v>
      </c>
      <c r="AA1729" t="s">
        <v>6070</v>
      </c>
      <c r="AB1729">
        <v>17</v>
      </c>
      <c r="AC1729" t="s">
        <v>1235</v>
      </c>
      <c r="AD1729">
        <v>26</v>
      </c>
      <c r="AE1729" t="s">
        <v>1205</v>
      </c>
      <c r="AN1729">
        <v>30</v>
      </c>
      <c r="AO1729">
        <v>91</v>
      </c>
      <c r="AP1729">
        <v>4668</v>
      </c>
      <c r="AQ1729" t="s">
        <v>3597</v>
      </c>
    </row>
    <row r="1730" spans="5:43" x14ac:dyDescent="0.25">
      <c r="E1730" s="6">
        <v>11</v>
      </c>
      <c r="F1730" s="13" t="s">
        <v>8151</v>
      </c>
      <c r="G1730" s="13">
        <v>11</v>
      </c>
      <c r="H1730" s="13" t="s">
        <v>8162</v>
      </c>
      <c r="I1730" s="207" t="s">
        <v>9493</v>
      </c>
      <c r="O1730" s="6">
        <v>78</v>
      </c>
      <c r="P1730" s="13" t="str">
        <f t="shared" si="26"/>
        <v>SANTA.CRUZ</v>
      </c>
      <c r="Q1730" s="6">
        <v>1411</v>
      </c>
      <c r="R1730" s="13" t="s">
        <v>6888</v>
      </c>
      <c r="Y1730" t="str">
        <f>Tabla4[[#This Row],[Muni_Desc]]&amp;Tabla4[[#This Row],[Columna1]]</f>
        <v>TRELEWCHUBUT</v>
      </c>
      <c r="Z1730">
        <v>797</v>
      </c>
      <c r="AA1730" t="s">
        <v>6071</v>
      </c>
      <c r="AB1730">
        <v>17</v>
      </c>
      <c r="AC1730" t="s">
        <v>1235</v>
      </c>
      <c r="AD1730">
        <v>26</v>
      </c>
      <c r="AE1730" t="s">
        <v>1205</v>
      </c>
      <c r="AN1730">
        <v>6</v>
      </c>
      <c r="AO1730">
        <v>168</v>
      </c>
      <c r="AP1730">
        <v>846</v>
      </c>
      <c r="AQ1730" t="s">
        <v>1837</v>
      </c>
    </row>
    <row r="1731" spans="5:43" x14ac:dyDescent="0.25">
      <c r="E1731" s="6">
        <v>11</v>
      </c>
      <c r="F1731" s="13" t="s">
        <v>8151</v>
      </c>
      <c r="G1731" s="13">
        <v>12</v>
      </c>
      <c r="H1731" s="13" t="s">
        <v>8163</v>
      </c>
      <c r="I1731" s="207" t="s">
        <v>9493</v>
      </c>
      <c r="O1731" s="6">
        <v>78</v>
      </c>
      <c r="P1731" s="13" t="str">
        <f t="shared" si="26"/>
        <v>SANTA.CRUZ</v>
      </c>
      <c r="Q1731" s="6">
        <v>1412</v>
      </c>
      <c r="R1731" s="13" t="s">
        <v>6889</v>
      </c>
      <c r="Y1731" t="str">
        <f>Tabla4[[#This Row],[Muni_Desc]]&amp;Tabla4[[#This Row],[Columna1]]</f>
        <v>TREVELINCHUBUT</v>
      </c>
      <c r="Z1731">
        <v>798</v>
      </c>
      <c r="AA1731" t="s">
        <v>6072</v>
      </c>
      <c r="AB1731">
        <v>17</v>
      </c>
      <c r="AC1731" t="s">
        <v>1235</v>
      </c>
      <c r="AD1731">
        <v>26</v>
      </c>
      <c r="AE1731" t="s">
        <v>1205</v>
      </c>
      <c r="AN1731">
        <v>6</v>
      </c>
      <c r="AO1731">
        <v>861</v>
      </c>
      <c r="AP1731">
        <v>1867</v>
      </c>
      <c r="AQ1731" t="s">
        <v>2548</v>
      </c>
    </row>
    <row r="1732" spans="5:43" x14ac:dyDescent="0.25">
      <c r="E1732" s="6">
        <v>11</v>
      </c>
      <c r="F1732" s="13" t="s">
        <v>8151</v>
      </c>
      <c r="G1732" s="13">
        <v>13</v>
      </c>
      <c r="H1732" s="13" t="s">
        <v>8164</v>
      </c>
      <c r="I1732" s="207" t="s">
        <v>9493</v>
      </c>
      <c r="O1732" s="6">
        <v>82</v>
      </c>
      <c r="P1732" s="13" t="str">
        <f t="shared" si="26"/>
        <v>SANTA.FE</v>
      </c>
      <c r="Q1732" s="6">
        <v>1414</v>
      </c>
      <c r="R1732" s="13" t="s">
        <v>6891</v>
      </c>
      <c r="Y1732" t="str">
        <f>Tabla4[[#This Row],[Muni_Desc]]&amp;Tabla4[[#This Row],[Columna1]]</f>
        <v>YALA LAUBATCHUBUT</v>
      </c>
      <c r="Z1732">
        <v>799</v>
      </c>
      <c r="AA1732" t="s">
        <v>6073</v>
      </c>
      <c r="AB1732">
        <v>17</v>
      </c>
      <c r="AC1732" t="s">
        <v>1235</v>
      </c>
      <c r="AD1732">
        <v>26</v>
      </c>
      <c r="AE1732" t="s">
        <v>1205</v>
      </c>
      <c r="AN1732">
        <v>82</v>
      </c>
      <c r="AO1732">
        <v>28</v>
      </c>
      <c r="AP1732">
        <v>8482</v>
      </c>
      <c r="AQ1732" t="s">
        <v>4725</v>
      </c>
    </row>
    <row r="1733" spans="5:43" x14ac:dyDescent="0.25">
      <c r="E1733" s="6">
        <v>11</v>
      </c>
      <c r="F1733" s="13" t="s">
        <v>8151</v>
      </c>
      <c r="G1733" s="13">
        <v>14</v>
      </c>
      <c r="H1733" s="13" t="s">
        <v>8165</v>
      </c>
      <c r="I1733" s="207" t="s">
        <v>9493</v>
      </c>
      <c r="O1733" s="6">
        <v>82</v>
      </c>
      <c r="P1733" s="13" t="str">
        <f t="shared" ref="P1733:P1796" si="27">VLOOKUP(O1733,$J$4:$L$29,3,FALSE)</f>
        <v>SANTA.FE</v>
      </c>
      <c r="Q1733" s="6">
        <v>1415</v>
      </c>
      <c r="R1733" s="13" t="s">
        <v>6892</v>
      </c>
      <c r="Y1733" t="str">
        <f>Tabla4[[#This Row],[Muni_Desc]]&amp;Tabla4[[#This Row],[Columna1]]</f>
        <v>BUENA VISTAFORMOSA</v>
      </c>
      <c r="Z1733">
        <v>867</v>
      </c>
      <c r="AA1733" t="s">
        <v>6343</v>
      </c>
      <c r="AB1733">
        <v>18</v>
      </c>
      <c r="AC1733" t="s">
        <v>1236</v>
      </c>
      <c r="AD1733">
        <v>34</v>
      </c>
      <c r="AE1733" t="s">
        <v>1206</v>
      </c>
      <c r="AN1733">
        <v>50</v>
      </c>
      <c r="AO1733">
        <v>21</v>
      </c>
      <c r="AP1733">
        <v>5817</v>
      </c>
      <c r="AQ1733" t="s">
        <v>1552</v>
      </c>
    </row>
    <row r="1734" spans="5:43" x14ac:dyDescent="0.25">
      <c r="E1734" s="6">
        <v>11</v>
      </c>
      <c r="F1734" s="13" t="s">
        <v>8151</v>
      </c>
      <c r="G1734" s="13">
        <v>15</v>
      </c>
      <c r="H1734" s="13" t="s">
        <v>8166</v>
      </c>
      <c r="I1734" s="207" t="s">
        <v>9493</v>
      </c>
      <c r="O1734" s="6">
        <v>82</v>
      </c>
      <c r="P1734" s="13" t="str">
        <f t="shared" si="27"/>
        <v>SANTA.FE</v>
      </c>
      <c r="Q1734" s="6">
        <v>1416</v>
      </c>
      <c r="R1734" s="13" t="s">
        <v>6893</v>
      </c>
      <c r="Y1734" t="str">
        <f>Tabla4[[#This Row],[Muni_Desc]]&amp;Tabla4[[#This Row],[Columna1]]</f>
        <v>Ciudad de FormosaFORMOSA</v>
      </c>
      <c r="Z1734">
        <v>875</v>
      </c>
      <c r="AA1734" t="s">
        <v>6351</v>
      </c>
      <c r="AB1734">
        <v>18</v>
      </c>
      <c r="AC1734" t="s">
        <v>1236</v>
      </c>
      <c r="AD1734">
        <v>34</v>
      </c>
      <c r="AE1734" t="s">
        <v>1206</v>
      </c>
      <c r="AN1734">
        <v>6</v>
      </c>
      <c r="AO1734">
        <v>539</v>
      </c>
      <c r="AP1734">
        <v>1415</v>
      </c>
      <c r="AQ1734" t="s">
        <v>2238</v>
      </c>
    </row>
    <row r="1735" spans="5:43" x14ac:dyDescent="0.25">
      <c r="E1735" s="6">
        <v>11</v>
      </c>
      <c r="F1735" s="13" t="s">
        <v>8151</v>
      </c>
      <c r="G1735" s="13">
        <v>16</v>
      </c>
      <c r="H1735" s="13" t="s">
        <v>8167</v>
      </c>
      <c r="I1735" s="207" t="s">
        <v>9493</v>
      </c>
      <c r="O1735" s="6">
        <v>82</v>
      </c>
      <c r="P1735" s="13" t="str">
        <f t="shared" si="27"/>
        <v>SANTA.FE</v>
      </c>
      <c r="Q1735" s="6">
        <v>1417</v>
      </c>
      <c r="R1735" s="13" t="s">
        <v>6894</v>
      </c>
      <c r="Y1735" t="str">
        <f>Tabla4[[#This Row],[Muni_Desc]]&amp;Tabla4[[#This Row],[Columna1]]</f>
        <v>CLORINDAFORMOSA</v>
      </c>
      <c r="Z1735">
        <v>868</v>
      </c>
      <c r="AA1735" t="s">
        <v>6344</v>
      </c>
      <c r="AB1735">
        <v>18</v>
      </c>
      <c r="AC1735" t="s">
        <v>1236</v>
      </c>
      <c r="AD1735">
        <v>34</v>
      </c>
      <c r="AE1735" t="s">
        <v>1206</v>
      </c>
      <c r="AN1735">
        <v>82</v>
      </c>
      <c r="AO1735">
        <v>133</v>
      </c>
      <c r="AP1735">
        <v>8807</v>
      </c>
      <c r="AQ1735" t="s">
        <v>5014</v>
      </c>
    </row>
    <row r="1736" spans="5:43" x14ac:dyDescent="0.25">
      <c r="E1736" s="6">
        <v>11</v>
      </c>
      <c r="F1736" s="13" t="s">
        <v>8151</v>
      </c>
      <c r="G1736" s="13">
        <v>17</v>
      </c>
      <c r="H1736" s="13" t="s">
        <v>8168</v>
      </c>
      <c r="I1736" s="207" t="s">
        <v>9493</v>
      </c>
      <c r="O1736" s="6">
        <v>82</v>
      </c>
      <c r="P1736" s="13" t="str">
        <f t="shared" si="27"/>
        <v>SANTA.FE</v>
      </c>
      <c r="Q1736" s="6">
        <v>1418</v>
      </c>
      <c r="R1736" s="13" t="s">
        <v>6895</v>
      </c>
      <c r="Y1736" t="str">
        <f>Tabla4[[#This Row],[Muni_Desc]]&amp;Tabla4[[#This Row],[Columna1]]</f>
        <v>COLONIA PASTORILFORMOSA</v>
      </c>
      <c r="Z1736">
        <v>870</v>
      </c>
      <c r="AA1736" t="s">
        <v>6346</v>
      </c>
      <c r="AB1736">
        <v>18</v>
      </c>
      <c r="AC1736" t="s">
        <v>1236</v>
      </c>
      <c r="AD1736">
        <v>34</v>
      </c>
      <c r="AE1736" t="s">
        <v>1206</v>
      </c>
      <c r="AN1736">
        <v>6</v>
      </c>
      <c r="AO1736">
        <v>119</v>
      </c>
      <c r="AP1736">
        <v>827</v>
      </c>
      <c r="AQ1736" t="s">
        <v>1800</v>
      </c>
    </row>
    <row r="1737" spans="5:43" x14ac:dyDescent="0.25">
      <c r="E1737" s="6">
        <v>11</v>
      </c>
      <c r="F1737" s="13" t="s">
        <v>8151</v>
      </c>
      <c r="G1737" s="13">
        <v>18</v>
      </c>
      <c r="H1737" s="13" t="s">
        <v>8169</v>
      </c>
      <c r="I1737" s="207" t="s">
        <v>9493</v>
      </c>
      <c r="O1737" s="6">
        <v>82</v>
      </c>
      <c r="P1737" s="13" t="str">
        <f t="shared" si="27"/>
        <v>SANTA.FE</v>
      </c>
      <c r="Q1737" s="6">
        <v>1419</v>
      </c>
      <c r="R1737" s="13" t="s">
        <v>6896</v>
      </c>
      <c r="Y1737" t="str">
        <f>Tabla4[[#This Row],[Muni_Desc]]&amp;Tabla4[[#This Row],[Columna1]]</f>
        <v>COMANDANTE FONTANAFORMOSA</v>
      </c>
      <c r="Z1737">
        <v>871</v>
      </c>
      <c r="AA1737" t="s">
        <v>6347</v>
      </c>
      <c r="AB1737">
        <v>18</v>
      </c>
      <c r="AC1737" t="s">
        <v>1236</v>
      </c>
      <c r="AD1737">
        <v>34</v>
      </c>
      <c r="AE1737" t="s">
        <v>1206</v>
      </c>
      <c r="AN1737">
        <v>18</v>
      </c>
      <c r="AO1737">
        <v>168</v>
      </c>
      <c r="AP1737">
        <v>3864</v>
      </c>
      <c r="AQ1737" t="s">
        <v>3294</v>
      </c>
    </row>
    <row r="1738" spans="5:43" x14ac:dyDescent="0.25">
      <c r="E1738" s="6">
        <v>11</v>
      </c>
      <c r="F1738" s="13" t="s">
        <v>8151</v>
      </c>
      <c r="G1738" s="13">
        <v>19</v>
      </c>
      <c r="H1738" s="13" t="s">
        <v>8170</v>
      </c>
      <c r="I1738" s="207" t="s">
        <v>9493</v>
      </c>
      <c r="O1738" s="6">
        <v>82</v>
      </c>
      <c r="P1738" s="13" t="str">
        <f t="shared" si="27"/>
        <v>SANTA.FE</v>
      </c>
      <c r="Q1738" s="6">
        <v>1420</v>
      </c>
      <c r="R1738" s="13" t="s">
        <v>6897</v>
      </c>
      <c r="Y1738" t="str">
        <f>Tabla4[[#This Row],[Muni_Desc]]&amp;Tabla4[[#This Row],[Columna1]]</f>
        <v>EL COLORADOFORMOSA</v>
      </c>
      <c r="Z1738">
        <v>872</v>
      </c>
      <c r="AA1738" t="s">
        <v>6348</v>
      </c>
      <c r="AB1738">
        <v>18</v>
      </c>
      <c r="AC1738" t="s">
        <v>1236</v>
      </c>
      <c r="AD1738">
        <v>34</v>
      </c>
      <c r="AE1738" t="s">
        <v>1206</v>
      </c>
      <c r="AN1738">
        <v>6</v>
      </c>
      <c r="AO1738">
        <v>595</v>
      </c>
      <c r="AP1738">
        <v>9974</v>
      </c>
      <c r="AQ1738" t="s">
        <v>2144</v>
      </c>
    </row>
    <row r="1739" spans="5:43" x14ac:dyDescent="0.25">
      <c r="E1739" s="6">
        <v>11</v>
      </c>
      <c r="F1739" s="13" t="s">
        <v>8151</v>
      </c>
      <c r="G1739" s="13">
        <v>20</v>
      </c>
      <c r="H1739" s="13" t="s">
        <v>8171</v>
      </c>
      <c r="I1739" s="207" t="s">
        <v>9493</v>
      </c>
      <c r="O1739" s="6">
        <v>82</v>
      </c>
      <c r="P1739" s="13" t="str">
        <f t="shared" si="27"/>
        <v>SANTA.FE</v>
      </c>
      <c r="Q1739" s="6">
        <v>1421</v>
      </c>
      <c r="R1739" s="13" t="s">
        <v>6898</v>
      </c>
      <c r="Y1739" t="str">
        <f>Tabla4[[#This Row],[Muni_Desc]]&amp;Tabla4[[#This Row],[Columna1]]</f>
        <v>EL ESPINILLOFORMOSA</v>
      </c>
      <c r="Z1739">
        <v>873</v>
      </c>
      <c r="AA1739" t="s">
        <v>6349</v>
      </c>
      <c r="AB1739">
        <v>18</v>
      </c>
      <c r="AC1739" t="s">
        <v>1236</v>
      </c>
      <c r="AD1739">
        <v>34</v>
      </c>
      <c r="AE1739" t="s">
        <v>1206</v>
      </c>
      <c r="AN1739">
        <v>6</v>
      </c>
      <c r="AO1739">
        <v>441</v>
      </c>
      <c r="AP1739">
        <v>9973</v>
      </c>
      <c r="AQ1739" t="s">
        <v>2144</v>
      </c>
    </row>
    <row r="1740" spans="5:43" x14ac:dyDescent="0.25">
      <c r="E1740" s="6">
        <v>11</v>
      </c>
      <c r="F1740" s="13" t="s">
        <v>8151</v>
      </c>
      <c r="G1740" s="13">
        <v>21</v>
      </c>
      <c r="H1740" s="13" t="s">
        <v>8172</v>
      </c>
      <c r="I1740" s="207" t="s">
        <v>9493</v>
      </c>
      <c r="O1740" s="6">
        <v>82</v>
      </c>
      <c r="P1740" s="13" t="str">
        <f t="shared" si="27"/>
        <v>SANTA.FE</v>
      </c>
      <c r="Q1740" s="6">
        <v>1423</v>
      </c>
      <c r="R1740" s="13" t="s">
        <v>6900</v>
      </c>
      <c r="Y1740" t="str">
        <f>Tabla4[[#This Row],[Muni_Desc]]&amp;Tabla4[[#This Row],[Columna1]]</f>
        <v>ESTANISLAO DEL CAMPOFORMOSA</v>
      </c>
      <c r="Z1740">
        <v>874</v>
      </c>
      <c r="AA1740" t="s">
        <v>6350</v>
      </c>
      <c r="AB1740">
        <v>18</v>
      </c>
      <c r="AC1740" t="s">
        <v>1236</v>
      </c>
      <c r="AD1740">
        <v>34</v>
      </c>
      <c r="AE1740" t="s">
        <v>1206</v>
      </c>
      <c r="AN1740">
        <v>6</v>
      </c>
      <c r="AO1740">
        <v>434</v>
      </c>
      <c r="AP1740">
        <v>1261</v>
      </c>
      <c r="AQ1740" t="s">
        <v>2112</v>
      </c>
    </row>
    <row r="1741" spans="5:43" x14ac:dyDescent="0.25">
      <c r="E1741" s="6">
        <v>11</v>
      </c>
      <c r="F1741" s="13" t="s">
        <v>8151</v>
      </c>
      <c r="G1741" s="13">
        <v>22</v>
      </c>
      <c r="H1741" s="13" t="s">
        <v>8173</v>
      </c>
      <c r="I1741" s="207" t="s">
        <v>9493</v>
      </c>
      <c r="O1741" s="6">
        <v>82</v>
      </c>
      <c r="P1741" s="13" t="str">
        <f t="shared" si="27"/>
        <v>SANTA.FE</v>
      </c>
      <c r="Q1741" s="6">
        <v>1424</v>
      </c>
      <c r="R1741" s="13" t="s">
        <v>6901</v>
      </c>
      <c r="Y1741" t="str">
        <f>Tabla4[[#This Row],[Muni_Desc]]&amp;Tabla4[[#This Row],[Columna1]]</f>
        <v>FORTIN CABO PRIMERO LUGONESFORMOSA</v>
      </c>
      <c r="Z1741">
        <v>876</v>
      </c>
      <c r="AA1741" t="s">
        <v>6352</v>
      </c>
      <c r="AB1741">
        <v>18</v>
      </c>
      <c r="AC1741" t="s">
        <v>1236</v>
      </c>
      <c r="AD1741">
        <v>34</v>
      </c>
      <c r="AE1741" t="s">
        <v>1206</v>
      </c>
      <c r="AN1741">
        <v>6</v>
      </c>
      <c r="AO1741">
        <v>686</v>
      </c>
      <c r="AP1741">
        <v>1632</v>
      </c>
      <c r="AQ1741" t="s">
        <v>2402</v>
      </c>
    </row>
    <row r="1742" spans="5:43" x14ac:dyDescent="0.25">
      <c r="E1742" s="6">
        <v>11</v>
      </c>
      <c r="F1742" s="13" t="s">
        <v>8151</v>
      </c>
      <c r="G1742" s="13">
        <v>23</v>
      </c>
      <c r="H1742" s="13" t="s">
        <v>8174</v>
      </c>
      <c r="I1742" s="207" t="s">
        <v>9493</v>
      </c>
      <c r="O1742" s="6">
        <v>82</v>
      </c>
      <c r="P1742" s="13" t="str">
        <f t="shared" si="27"/>
        <v>SANTA.FE</v>
      </c>
      <c r="Q1742" s="6">
        <v>1425</v>
      </c>
      <c r="R1742" s="13" t="s">
        <v>6902</v>
      </c>
      <c r="Y1742" t="str">
        <f>Tabla4[[#This Row],[Muni_Desc]]&amp;Tabla4[[#This Row],[Columna1]]</f>
        <v>GENERAL LUCIO V. MANSILLAFORMOSA</v>
      </c>
      <c r="Z1742">
        <v>878</v>
      </c>
      <c r="AA1742" t="s">
        <v>6354</v>
      </c>
      <c r="AB1742">
        <v>18</v>
      </c>
      <c r="AC1742" t="s">
        <v>1236</v>
      </c>
      <c r="AD1742">
        <v>34</v>
      </c>
      <c r="AE1742" t="s">
        <v>1206</v>
      </c>
      <c r="AN1742">
        <v>66</v>
      </c>
      <c r="AO1742">
        <v>7</v>
      </c>
      <c r="AP1742">
        <v>7217</v>
      </c>
      <c r="AQ1742" t="s">
        <v>4366</v>
      </c>
    </row>
    <row r="1743" spans="5:43" x14ac:dyDescent="0.25">
      <c r="E1743" s="6">
        <v>11</v>
      </c>
      <c r="F1743" s="13" t="s">
        <v>8151</v>
      </c>
      <c r="G1743" s="13">
        <v>24</v>
      </c>
      <c r="H1743" s="13" t="s">
        <v>8175</v>
      </c>
      <c r="I1743" s="207" t="s">
        <v>9493</v>
      </c>
      <c r="O1743" s="6">
        <v>82</v>
      </c>
      <c r="P1743" s="13" t="str">
        <f t="shared" si="27"/>
        <v>SANTA.FE</v>
      </c>
      <c r="Q1743" s="6">
        <v>1426</v>
      </c>
      <c r="R1743" s="13" t="s">
        <v>6903</v>
      </c>
      <c r="Y1743" t="str">
        <f>Tabla4[[#This Row],[Muni_Desc]]&amp;Tabla4[[#This Row],[Columna1]]</f>
        <v>GENERAL MANUEL BELGRANOFORMOSA</v>
      </c>
      <c r="Z1743">
        <v>879</v>
      </c>
      <c r="AA1743" t="s">
        <v>5324</v>
      </c>
      <c r="AB1743">
        <v>18</v>
      </c>
      <c r="AC1743" t="s">
        <v>1236</v>
      </c>
      <c r="AD1743">
        <v>34</v>
      </c>
      <c r="AE1743" t="s">
        <v>1206</v>
      </c>
      <c r="AN1743">
        <v>6</v>
      </c>
      <c r="AO1743">
        <v>189</v>
      </c>
      <c r="AP1743">
        <v>961</v>
      </c>
      <c r="AQ1743" t="s">
        <v>1855</v>
      </c>
    </row>
    <row r="1744" spans="5:43" x14ac:dyDescent="0.25">
      <c r="E1744" s="6">
        <v>11</v>
      </c>
      <c r="F1744" s="13" t="s">
        <v>8151</v>
      </c>
      <c r="G1744" s="13">
        <v>25</v>
      </c>
      <c r="H1744" s="13" t="s">
        <v>8176</v>
      </c>
      <c r="I1744" s="207" t="s">
        <v>9493</v>
      </c>
      <c r="O1744" s="6">
        <v>82</v>
      </c>
      <c r="P1744" s="13" t="str">
        <f t="shared" si="27"/>
        <v>SANTA.FE</v>
      </c>
      <c r="Q1744" s="6">
        <v>1427</v>
      </c>
      <c r="R1744" s="13" t="s">
        <v>6904</v>
      </c>
      <c r="Y1744" t="str">
        <f>Tabla4[[#This Row],[Muni_Desc]]&amp;Tabla4[[#This Row],[Columna1]]</f>
        <v>GENERAL MOSCONIFORMOSA</v>
      </c>
      <c r="Z1744">
        <v>877</v>
      </c>
      <c r="AA1744" t="s">
        <v>6353</v>
      </c>
      <c r="AB1744">
        <v>18</v>
      </c>
      <c r="AC1744" t="s">
        <v>1236</v>
      </c>
      <c r="AD1744">
        <v>34</v>
      </c>
      <c r="AE1744" t="s">
        <v>1206</v>
      </c>
      <c r="AN1744">
        <v>50</v>
      </c>
      <c r="AO1744">
        <v>105</v>
      </c>
      <c r="AP1744">
        <v>5980</v>
      </c>
      <c r="AQ1744" t="s">
        <v>4077</v>
      </c>
    </row>
    <row r="1745" spans="5:43" x14ac:dyDescent="0.25">
      <c r="E1745" s="6">
        <v>12</v>
      </c>
      <c r="F1745" s="13" t="s">
        <v>8158</v>
      </c>
      <c r="G1745" s="13">
        <v>1</v>
      </c>
      <c r="H1745" s="13" t="s">
        <v>8177</v>
      </c>
      <c r="I1745" s="207" t="s">
        <v>9494</v>
      </c>
      <c r="O1745" s="6">
        <v>82</v>
      </c>
      <c r="P1745" s="13" t="str">
        <f t="shared" si="27"/>
        <v>SANTA.FE</v>
      </c>
      <c r="Q1745" s="6">
        <v>1428</v>
      </c>
      <c r="R1745" s="13" t="s">
        <v>6905</v>
      </c>
      <c r="Y1745" t="str">
        <f>Tabla4[[#This Row],[Muni_Desc]]&amp;Tabla4[[#This Row],[Columna1]]</f>
        <v>GRAN GUARDIAFORMOSA</v>
      </c>
      <c r="Z1745">
        <v>880</v>
      </c>
      <c r="AA1745" t="s">
        <v>6355</v>
      </c>
      <c r="AB1745">
        <v>18</v>
      </c>
      <c r="AC1745" t="s">
        <v>1236</v>
      </c>
      <c r="AD1745">
        <v>34</v>
      </c>
      <c r="AE1745" t="s">
        <v>1206</v>
      </c>
      <c r="AN1745">
        <v>6</v>
      </c>
      <c r="AO1745">
        <v>539</v>
      </c>
      <c r="AP1745">
        <v>1416</v>
      </c>
      <c r="AQ1745" t="s">
        <v>2239</v>
      </c>
    </row>
    <row r="1746" spans="5:43" x14ac:dyDescent="0.25">
      <c r="E1746" s="6">
        <v>13</v>
      </c>
      <c r="F1746" s="13" t="s">
        <v>8178</v>
      </c>
      <c r="G1746" s="13">
        <v>1</v>
      </c>
      <c r="H1746" s="13" t="s">
        <v>8179</v>
      </c>
      <c r="I1746" s="207" t="s">
        <v>9495</v>
      </c>
      <c r="O1746" s="6">
        <v>82</v>
      </c>
      <c r="P1746" s="13" t="str">
        <f t="shared" si="27"/>
        <v>SANTA.FE</v>
      </c>
      <c r="Q1746" s="6">
        <v>1429</v>
      </c>
      <c r="R1746" s="13" t="s">
        <v>6906</v>
      </c>
      <c r="Y1746" t="str">
        <f>Tabla4[[#This Row],[Muni_Desc]]&amp;Tabla4[[#This Row],[Columna1]]</f>
        <v>HERRADURAFORMOSA</v>
      </c>
      <c r="Z1746">
        <v>881</v>
      </c>
      <c r="AA1746" t="s">
        <v>6356</v>
      </c>
      <c r="AB1746">
        <v>18</v>
      </c>
      <c r="AC1746" t="s">
        <v>1236</v>
      </c>
      <c r="AD1746">
        <v>34</v>
      </c>
      <c r="AE1746" t="s">
        <v>1206</v>
      </c>
      <c r="AN1746">
        <v>18</v>
      </c>
      <c r="AO1746">
        <v>70</v>
      </c>
      <c r="AP1746">
        <v>3763</v>
      </c>
      <c r="AQ1746" t="s">
        <v>1434</v>
      </c>
    </row>
    <row r="1747" spans="5:43" x14ac:dyDescent="0.25">
      <c r="E1747" s="6">
        <v>13</v>
      </c>
      <c r="F1747" s="13" t="s">
        <v>8178</v>
      </c>
      <c r="G1747" s="13">
        <v>2</v>
      </c>
      <c r="H1747" s="13" t="s">
        <v>8180</v>
      </c>
      <c r="I1747" s="207" t="s">
        <v>9495</v>
      </c>
      <c r="O1747" s="6">
        <v>82</v>
      </c>
      <c r="P1747" s="13" t="str">
        <f t="shared" si="27"/>
        <v>SANTA.FE</v>
      </c>
      <c r="Q1747" s="6">
        <v>1430</v>
      </c>
      <c r="R1747" s="13" t="s">
        <v>6907</v>
      </c>
      <c r="Y1747" t="str">
        <f>Tabla4[[#This Row],[Muni_Desc]]&amp;Tabla4[[#This Row],[Columna1]]</f>
        <v>IBARRETAFORMOSA</v>
      </c>
      <c r="Z1747">
        <v>882</v>
      </c>
      <c r="AA1747" t="s">
        <v>6357</v>
      </c>
      <c r="AB1747">
        <v>18</v>
      </c>
      <c r="AC1747" t="s">
        <v>1236</v>
      </c>
      <c r="AD1747">
        <v>34</v>
      </c>
      <c r="AE1747" t="s">
        <v>1206</v>
      </c>
      <c r="AN1747">
        <v>6</v>
      </c>
      <c r="AO1747">
        <v>707</v>
      </c>
      <c r="AP1747">
        <v>1660</v>
      </c>
      <c r="AQ1747" t="s">
        <v>2419</v>
      </c>
    </row>
    <row r="1748" spans="5:43" x14ac:dyDescent="0.25">
      <c r="E1748" s="6">
        <v>13</v>
      </c>
      <c r="F1748" s="13" t="s">
        <v>8178</v>
      </c>
      <c r="G1748" s="13">
        <v>3</v>
      </c>
      <c r="H1748" s="13" t="s">
        <v>8181</v>
      </c>
      <c r="I1748" s="207" t="s">
        <v>9495</v>
      </c>
      <c r="O1748" s="6">
        <v>82</v>
      </c>
      <c r="P1748" s="13" t="str">
        <f t="shared" si="27"/>
        <v>SANTA.FE</v>
      </c>
      <c r="Q1748" s="6">
        <v>1431</v>
      </c>
      <c r="R1748" s="13" t="s">
        <v>6908</v>
      </c>
      <c r="Y1748" t="str">
        <f>Tabla4[[#This Row],[Muni_Desc]]&amp;Tabla4[[#This Row],[Columna1]]</f>
        <v>INGENIERO JUAREZFORMOSA</v>
      </c>
      <c r="Z1748">
        <v>883</v>
      </c>
      <c r="AA1748" t="s">
        <v>6358</v>
      </c>
      <c r="AB1748">
        <v>18</v>
      </c>
      <c r="AC1748" t="s">
        <v>1236</v>
      </c>
      <c r="AD1748">
        <v>34</v>
      </c>
      <c r="AE1748" t="s">
        <v>1206</v>
      </c>
      <c r="AN1748">
        <v>86</v>
      </c>
      <c r="AO1748">
        <v>91</v>
      </c>
      <c r="AP1748">
        <v>9248</v>
      </c>
      <c r="AQ1748" t="s">
        <v>5109</v>
      </c>
    </row>
    <row r="1749" spans="5:43" x14ac:dyDescent="0.25">
      <c r="E1749" s="6">
        <v>13</v>
      </c>
      <c r="F1749" s="13" t="s">
        <v>8178</v>
      </c>
      <c r="G1749" s="13">
        <v>4</v>
      </c>
      <c r="H1749" s="13" t="s">
        <v>8182</v>
      </c>
      <c r="I1749" s="207" t="s">
        <v>9495</v>
      </c>
      <c r="O1749" s="6">
        <v>82</v>
      </c>
      <c r="P1749" s="13" t="str">
        <f t="shared" si="27"/>
        <v>SANTA.FE</v>
      </c>
      <c r="Q1749" s="6">
        <v>1432</v>
      </c>
      <c r="R1749" s="13" t="s">
        <v>6909</v>
      </c>
      <c r="Y1749" t="str">
        <f>Tabla4[[#This Row],[Muni_Desc]]&amp;Tabla4[[#This Row],[Columna1]]</f>
        <v>LAGUNA BLANCAFORMOSA</v>
      </c>
      <c r="Z1749">
        <v>884</v>
      </c>
      <c r="AA1749" t="s">
        <v>5989</v>
      </c>
      <c r="AB1749">
        <v>18</v>
      </c>
      <c r="AC1749" t="s">
        <v>1236</v>
      </c>
      <c r="AD1749">
        <v>34</v>
      </c>
      <c r="AE1749" t="s">
        <v>1206</v>
      </c>
      <c r="AN1749">
        <v>86</v>
      </c>
      <c r="AO1749">
        <v>147</v>
      </c>
      <c r="AP1749">
        <v>9331</v>
      </c>
      <c r="AQ1749" t="s">
        <v>5109</v>
      </c>
    </row>
    <row r="1750" spans="5:43" x14ac:dyDescent="0.25">
      <c r="E1750" s="6">
        <v>13</v>
      </c>
      <c r="F1750" s="13" t="s">
        <v>8178</v>
      </c>
      <c r="G1750" s="13">
        <v>5</v>
      </c>
      <c r="H1750" s="13" t="s">
        <v>8183</v>
      </c>
      <c r="I1750" s="207" t="s">
        <v>9495</v>
      </c>
      <c r="O1750" s="6">
        <v>82</v>
      </c>
      <c r="P1750" s="13" t="str">
        <f t="shared" si="27"/>
        <v>SANTA.FE</v>
      </c>
      <c r="Q1750" s="6">
        <v>1433</v>
      </c>
      <c r="R1750" s="13" t="s">
        <v>6910</v>
      </c>
      <c r="Y1750" t="str">
        <f>Tabla4[[#This Row],[Muni_Desc]]&amp;Tabla4[[#This Row],[Columna1]]</f>
        <v>LAGUNA NAICK-NECKFORMOSA</v>
      </c>
      <c r="Z1750">
        <v>885</v>
      </c>
      <c r="AA1750" t="s">
        <v>6359</v>
      </c>
      <c r="AB1750">
        <v>18</v>
      </c>
      <c r="AC1750" t="s">
        <v>1236</v>
      </c>
      <c r="AD1750">
        <v>34</v>
      </c>
      <c r="AE1750" t="s">
        <v>1206</v>
      </c>
      <c r="AN1750">
        <v>70</v>
      </c>
      <c r="AO1750">
        <v>56</v>
      </c>
      <c r="AP1750">
        <v>7661</v>
      </c>
      <c r="AQ1750" t="s">
        <v>4502</v>
      </c>
    </row>
    <row r="1751" spans="5:43" x14ac:dyDescent="0.25">
      <c r="E1751" s="6">
        <v>13</v>
      </c>
      <c r="F1751" s="13" t="s">
        <v>8178</v>
      </c>
      <c r="G1751" s="13">
        <v>6</v>
      </c>
      <c r="H1751" s="13" t="s">
        <v>8184</v>
      </c>
      <c r="I1751" s="207" t="s">
        <v>9495</v>
      </c>
      <c r="O1751" s="6">
        <v>82</v>
      </c>
      <c r="P1751" s="13" t="str">
        <f t="shared" si="27"/>
        <v>SANTA.FE</v>
      </c>
      <c r="Q1751" s="6">
        <v>1434</v>
      </c>
      <c r="R1751" s="13" t="s">
        <v>6911</v>
      </c>
      <c r="Y1751" t="str">
        <f>Tabla4[[#This Row],[Muni_Desc]]&amp;Tabla4[[#This Row],[Columna1]]</f>
        <v>LAGUNA YEMAFORMOSA</v>
      </c>
      <c r="Z1751">
        <v>886</v>
      </c>
      <c r="AA1751" t="s">
        <v>6360</v>
      </c>
      <c r="AB1751">
        <v>18</v>
      </c>
      <c r="AC1751" t="s">
        <v>1236</v>
      </c>
      <c r="AD1751">
        <v>34</v>
      </c>
      <c r="AE1751" t="s">
        <v>1206</v>
      </c>
      <c r="AN1751">
        <v>34</v>
      </c>
      <c r="AO1751">
        <v>14</v>
      </c>
      <c r="AP1751">
        <v>4813</v>
      </c>
      <c r="AQ1751" t="s">
        <v>3631</v>
      </c>
    </row>
    <row r="1752" spans="5:43" x14ac:dyDescent="0.25">
      <c r="E1752" s="6">
        <v>13</v>
      </c>
      <c r="F1752" s="13" t="s">
        <v>8178</v>
      </c>
      <c r="G1752" s="13">
        <v>7</v>
      </c>
      <c r="H1752" s="13" t="s">
        <v>8185</v>
      </c>
      <c r="I1752" s="207" t="s">
        <v>9495</v>
      </c>
      <c r="O1752" s="6">
        <v>82</v>
      </c>
      <c r="P1752" s="13" t="str">
        <f t="shared" si="27"/>
        <v>SANTA.FE</v>
      </c>
      <c r="Q1752" s="6">
        <v>1435</v>
      </c>
      <c r="R1752" s="13" t="s">
        <v>6912</v>
      </c>
      <c r="Y1752" t="str">
        <f>Tabla4[[#This Row],[Muni_Desc]]&amp;Tabla4[[#This Row],[Columna1]]</f>
        <v>LAS LOMITASFORMOSA</v>
      </c>
      <c r="Z1752">
        <v>887</v>
      </c>
      <c r="AA1752" t="s">
        <v>6361</v>
      </c>
      <c r="AB1752">
        <v>18</v>
      </c>
      <c r="AC1752" t="s">
        <v>1236</v>
      </c>
      <c r="AD1752">
        <v>34</v>
      </c>
      <c r="AE1752" t="s">
        <v>1206</v>
      </c>
      <c r="AN1752">
        <v>82</v>
      </c>
      <c r="AO1752">
        <v>84</v>
      </c>
      <c r="AP1752">
        <v>8663</v>
      </c>
      <c r="AQ1752" t="s">
        <v>4887</v>
      </c>
    </row>
    <row r="1753" spans="5:43" x14ac:dyDescent="0.25">
      <c r="E1753" s="6">
        <v>13</v>
      </c>
      <c r="F1753" s="13" t="s">
        <v>8178</v>
      </c>
      <c r="G1753" s="13">
        <v>8</v>
      </c>
      <c r="H1753" s="13" t="s">
        <v>8186</v>
      </c>
      <c r="I1753" s="207" t="s">
        <v>9495</v>
      </c>
      <c r="O1753" s="6">
        <v>82</v>
      </c>
      <c r="P1753" s="13" t="str">
        <f t="shared" si="27"/>
        <v>SANTA.FE</v>
      </c>
      <c r="Q1753" s="6">
        <v>1436</v>
      </c>
      <c r="R1753" s="13" t="s">
        <v>6913</v>
      </c>
      <c r="Y1753" t="str">
        <f>Tabla4[[#This Row],[Muni_Desc]]&amp;Tabla4[[#This Row],[Columna1]]</f>
        <v>LOS CHIRIGUANOSFORMOSA</v>
      </c>
      <c r="Z1753">
        <v>888</v>
      </c>
      <c r="AA1753" t="s">
        <v>6362</v>
      </c>
      <c r="AB1753">
        <v>18</v>
      </c>
      <c r="AC1753" t="s">
        <v>1236</v>
      </c>
      <c r="AD1753">
        <v>34</v>
      </c>
      <c r="AE1753" t="s">
        <v>1206</v>
      </c>
      <c r="AN1753">
        <v>6</v>
      </c>
      <c r="AO1753">
        <v>523</v>
      </c>
      <c r="AP1753">
        <v>1186</v>
      </c>
      <c r="AQ1753" t="s">
        <v>2218</v>
      </c>
    </row>
    <row r="1754" spans="5:43" x14ac:dyDescent="0.25">
      <c r="E1754" s="6">
        <v>13</v>
      </c>
      <c r="F1754" s="13" t="s">
        <v>8178</v>
      </c>
      <c r="G1754" s="13">
        <v>9</v>
      </c>
      <c r="H1754" s="13" t="s">
        <v>8187</v>
      </c>
      <c r="I1754" s="207" t="s">
        <v>9495</v>
      </c>
      <c r="O1754" s="6">
        <v>82</v>
      </c>
      <c r="P1754" s="13" t="str">
        <f t="shared" si="27"/>
        <v>SANTA.FE</v>
      </c>
      <c r="Q1754" s="6">
        <v>1437</v>
      </c>
      <c r="R1754" s="13" t="s">
        <v>6914</v>
      </c>
      <c r="Y1754" t="str">
        <f>Tabla4[[#This Row],[Muni_Desc]]&amp;Tabla4[[#This Row],[Columna1]]</f>
        <v>MARIANO BOEDOFORMOSA</v>
      </c>
      <c r="Z1754">
        <v>869</v>
      </c>
      <c r="AA1754" t="s">
        <v>6345</v>
      </c>
      <c r="AB1754">
        <v>18</v>
      </c>
      <c r="AC1754" t="s">
        <v>1236</v>
      </c>
      <c r="AD1754">
        <v>34</v>
      </c>
      <c r="AE1754" t="s">
        <v>1206</v>
      </c>
      <c r="AN1754">
        <v>90</v>
      </c>
      <c r="AO1754">
        <v>42</v>
      </c>
      <c r="AP1754">
        <v>9648</v>
      </c>
      <c r="AQ1754" t="s">
        <v>1672</v>
      </c>
    </row>
    <row r="1755" spans="5:43" x14ac:dyDescent="0.25">
      <c r="E1755" s="6">
        <v>13</v>
      </c>
      <c r="F1755" s="13" t="s">
        <v>8178</v>
      </c>
      <c r="G1755" s="13">
        <v>10</v>
      </c>
      <c r="H1755" s="13" t="s">
        <v>8188</v>
      </c>
      <c r="I1755" s="207" t="s">
        <v>9495</v>
      </c>
      <c r="O1755" s="6">
        <v>82</v>
      </c>
      <c r="P1755" s="13" t="str">
        <f t="shared" si="27"/>
        <v>SANTA.FE</v>
      </c>
      <c r="Q1755" s="6">
        <v>1438</v>
      </c>
      <c r="R1755" s="13" t="s">
        <v>6915</v>
      </c>
      <c r="Y1755" t="str">
        <f>Tabla4[[#This Row],[Muni_Desc]]&amp;Tabla4[[#This Row],[Columna1]]</f>
        <v>MAYOR VICENTE E. VILLAFAÑEFORMOSA</v>
      </c>
      <c r="Z1755">
        <v>889</v>
      </c>
      <c r="AA1755" t="s">
        <v>6363</v>
      </c>
      <c r="AB1755">
        <v>18</v>
      </c>
      <c r="AC1755" t="s">
        <v>1236</v>
      </c>
      <c r="AD1755">
        <v>34</v>
      </c>
      <c r="AE1755" t="s">
        <v>1206</v>
      </c>
      <c r="AN1755">
        <v>82</v>
      </c>
      <c r="AO1755">
        <v>77</v>
      </c>
      <c r="AP1755">
        <v>9975</v>
      </c>
      <c r="AQ1755" t="s">
        <v>4868</v>
      </c>
    </row>
    <row r="1756" spans="5:43" x14ac:dyDescent="0.25">
      <c r="E1756" s="6">
        <v>13</v>
      </c>
      <c r="F1756" s="13" t="s">
        <v>8178</v>
      </c>
      <c r="G1756" s="13">
        <v>11</v>
      </c>
      <c r="H1756" s="13" t="s">
        <v>8189</v>
      </c>
      <c r="I1756" s="207" t="s">
        <v>9495</v>
      </c>
      <c r="O1756" s="6">
        <v>82</v>
      </c>
      <c r="P1756" s="13" t="str">
        <f t="shared" si="27"/>
        <v>SANTA.FE</v>
      </c>
      <c r="Q1756" s="6">
        <v>1439</v>
      </c>
      <c r="R1756" s="13" t="s">
        <v>5284</v>
      </c>
      <c r="Y1756" t="str">
        <f>Tabla4[[#This Row],[Muni_Desc]]&amp;Tabla4[[#This Row],[Columna1]]</f>
        <v>MISION SAN FRANCISCO DE LAISHIFORMOSA</v>
      </c>
      <c r="Z1756">
        <v>898</v>
      </c>
      <c r="AA1756" t="s">
        <v>6372</v>
      </c>
      <c r="AB1756">
        <v>18</v>
      </c>
      <c r="AC1756" t="s">
        <v>1236</v>
      </c>
      <c r="AD1756">
        <v>34</v>
      </c>
      <c r="AE1756" t="s">
        <v>1206</v>
      </c>
      <c r="AN1756">
        <v>6</v>
      </c>
      <c r="AO1756">
        <v>434</v>
      </c>
      <c r="AP1756">
        <v>1262</v>
      </c>
      <c r="AQ1756" t="s">
        <v>2113</v>
      </c>
    </row>
    <row r="1757" spans="5:43" x14ac:dyDescent="0.25">
      <c r="E1757" s="6">
        <v>13</v>
      </c>
      <c r="F1757" s="13" t="s">
        <v>8178</v>
      </c>
      <c r="G1757" s="13">
        <v>12</v>
      </c>
      <c r="H1757" s="13" t="s">
        <v>8190</v>
      </c>
      <c r="I1757" s="207" t="s">
        <v>9495</v>
      </c>
      <c r="O1757" s="6">
        <v>82</v>
      </c>
      <c r="P1757" s="13" t="str">
        <f t="shared" si="27"/>
        <v>SANTA.FE</v>
      </c>
      <c r="Q1757" s="6">
        <v>1440</v>
      </c>
      <c r="R1757" s="13" t="s">
        <v>6611</v>
      </c>
      <c r="Y1757" t="str">
        <f>Tabla4[[#This Row],[Muni_Desc]]&amp;Tabla4[[#This Row],[Columna1]]</f>
        <v>MISION TACAAGLEFORMOSA</v>
      </c>
      <c r="Z1757">
        <v>890</v>
      </c>
      <c r="AA1757" t="s">
        <v>6364</v>
      </c>
      <c r="AB1757">
        <v>18</v>
      </c>
      <c r="AC1757" t="s">
        <v>1236</v>
      </c>
      <c r="AD1757">
        <v>34</v>
      </c>
      <c r="AE1757" t="s">
        <v>1206</v>
      </c>
      <c r="AN1757">
        <v>6</v>
      </c>
      <c r="AO1757">
        <v>56</v>
      </c>
      <c r="AP1757">
        <v>731</v>
      </c>
      <c r="AQ1757" t="s">
        <v>1734</v>
      </c>
    </row>
    <row r="1758" spans="5:43" x14ac:dyDescent="0.25">
      <c r="E1758" s="6">
        <v>13</v>
      </c>
      <c r="F1758" s="13" t="s">
        <v>8178</v>
      </c>
      <c r="G1758" s="13">
        <v>13</v>
      </c>
      <c r="H1758" s="13" t="s">
        <v>8191</v>
      </c>
      <c r="I1758" s="207" t="s">
        <v>9495</v>
      </c>
      <c r="O1758" s="6">
        <v>82</v>
      </c>
      <c r="P1758" s="13" t="str">
        <f t="shared" si="27"/>
        <v>SANTA.FE</v>
      </c>
      <c r="Q1758" s="6">
        <v>1441</v>
      </c>
      <c r="R1758" s="13" t="s">
        <v>6916</v>
      </c>
      <c r="Y1758" t="str">
        <f>Tabla4[[#This Row],[Muni_Desc]]&amp;Tabla4[[#This Row],[Columna1]]</f>
        <v>MOJON DE FIERROFORMOSA</v>
      </c>
      <c r="Z1758">
        <v>891</v>
      </c>
      <c r="AA1758" t="s">
        <v>6365</v>
      </c>
      <c r="AB1758">
        <v>18</v>
      </c>
      <c r="AC1758" t="s">
        <v>1236</v>
      </c>
      <c r="AD1758">
        <v>34</v>
      </c>
      <c r="AE1758" t="s">
        <v>1206</v>
      </c>
      <c r="AN1758">
        <v>82</v>
      </c>
      <c r="AO1758">
        <v>70</v>
      </c>
      <c r="AP1758">
        <v>8610</v>
      </c>
      <c r="AQ1758" t="s">
        <v>4840</v>
      </c>
    </row>
    <row r="1759" spans="5:43" x14ac:dyDescent="0.25">
      <c r="E1759" s="6">
        <v>13</v>
      </c>
      <c r="F1759" s="13" t="s">
        <v>8178</v>
      </c>
      <c r="G1759" s="13">
        <v>14</v>
      </c>
      <c r="H1759" s="13" t="s">
        <v>8192</v>
      </c>
      <c r="I1759" s="207" t="s">
        <v>9495</v>
      </c>
      <c r="O1759" s="6">
        <v>82</v>
      </c>
      <c r="P1759" s="13" t="str">
        <f t="shared" si="27"/>
        <v>SANTA.FE</v>
      </c>
      <c r="Q1759" s="6">
        <v>1442</v>
      </c>
      <c r="R1759" s="13" t="s">
        <v>6917</v>
      </c>
      <c r="Y1759" t="str">
        <f>Tabla4[[#This Row],[Muni_Desc]]&amp;Tabla4[[#This Row],[Columna1]]</f>
        <v>PALO SANTOFORMOSA</v>
      </c>
      <c r="Z1759">
        <v>892</v>
      </c>
      <c r="AA1759" t="s">
        <v>6366</v>
      </c>
      <c r="AB1759">
        <v>18</v>
      </c>
      <c r="AC1759" t="s">
        <v>1236</v>
      </c>
      <c r="AD1759">
        <v>34</v>
      </c>
      <c r="AE1759" t="s">
        <v>1206</v>
      </c>
      <c r="AN1759">
        <v>66</v>
      </c>
      <c r="AO1759">
        <v>77</v>
      </c>
      <c r="AP1759">
        <v>7317</v>
      </c>
      <c r="AQ1759" t="s">
        <v>1599</v>
      </c>
    </row>
    <row r="1760" spans="5:43" x14ac:dyDescent="0.25">
      <c r="E1760" s="6">
        <v>13</v>
      </c>
      <c r="F1760" s="13" t="s">
        <v>8178</v>
      </c>
      <c r="G1760" s="13">
        <v>15</v>
      </c>
      <c r="H1760" s="13" t="s">
        <v>8193</v>
      </c>
      <c r="I1760" s="207" t="s">
        <v>9495</v>
      </c>
      <c r="O1760" s="6">
        <v>82</v>
      </c>
      <c r="P1760" s="13" t="str">
        <f t="shared" si="27"/>
        <v>SANTA.FE</v>
      </c>
      <c r="Q1760" s="6">
        <v>1443</v>
      </c>
      <c r="R1760" s="13" t="s">
        <v>6918</v>
      </c>
      <c r="Y1760" t="str">
        <f>Tabla4[[#This Row],[Muni_Desc]]&amp;Tabla4[[#This Row],[Columna1]]</f>
        <v>PIRANEFORMOSA</v>
      </c>
      <c r="Z1760">
        <v>893</v>
      </c>
      <c r="AA1760" t="s">
        <v>6367</v>
      </c>
      <c r="AB1760">
        <v>18</v>
      </c>
      <c r="AC1760" t="s">
        <v>1236</v>
      </c>
      <c r="AD1760">
        <v>34</v>
      </c>
      <c r="AE1760" t="s">
        <v>1206</v>
      </c>
      <c r="AN1760">
        <v>6</v>
      </c>
      <c r="AO1760">
        <v>385</v>
      </c>
      <c r="AP1760">
        <v>1187</v>
      </c>
      <c r="AQ1760" t="s">
        <v>2051</v>
      </c>
    </row>
    <row r="1761" spans="5:43" x14ac:dyDescent="0.25">
      <c r="E1761" s="6">
        <v>13</v>
      </c>
      <c r="F1761" s="13" t="s">
        <v>8178</v>
      </c>
      <c r="G1761" s="13">
        <v>16</v>
      </c>
      <c r="H1761" s="13" t="s">
        <v>8194</v>
      </c>
      <c r="I1761" s="207" t="s">
        <v>9495</v>
      </c>
      <c r="O1761" s="6">
        <v>82</v>
      </c>
      <c r="P1761" s="13" t="str">
        <f t="shared" si="27"/>
        <v>SANTA.FE</v>
      </c>
      <c r="Q1761" s="6">
        <v>1444</v>
      </c>
      <c r="R1761" s="13" t="s">
        <v>6919</v>
      </c>
      <c r="Y1761" t="str">
        <f>Tabla4[[#This Row],[Muni_Desc]]&amp;Tabla4[[#This Row],[Columna1]]</f>
        <v>POZO DE MAZAFORMOSA</v>
      </c>
      <c r="Z1761">
        <v>894</v>
      </c>
      <c r="AA1761" t="s">
        <v>6368</v>
      </c>
      <c r="AB1761">
        <v>18</v>
      </c>
      <c r="AC1761" t="s">
        <v>1236</v>
      </c>
      <c r="AD1761">
        <v>34</v>
      </c>
      <c r="AE1761" t="s">
        <v>1206</v>
      </c>
      <c r="AN1761">
        <v>82</v>
      </c>
      <c r="AO1761">
        <v>49</v>
      </c>
      <c r="AP1761">
        <v>8549</v>
      </c>
      <c r="AQ1761" t="s">
        <v>4775</v>
      </c>
    </row>
    <row r="1762" spans="5:43" x14ac:dyDescent="0.25">
      <c r="E1762" s="6">
        <v>13</v>
      </c>
      <c r="F1762" s="13" t="s">
        <v>8178</v>
      </c>
      <c r="G1762" s="13">
        <v>17</v>
      </c>
      <c r="H1762" s="13" t="s">
        <v>8195</v>
      </c>
      <c r="I1762" s="207" t="s">
        <v>9495</v>
      </c>
      <c r="O1762" s="6">
        <v>82</v>
      </c>
      <c r="P1762" s="13" t="str">
        <f t="shared" si="27"/>
        <v>SANTA.FE</v>
      </c>
      <c r="Q1762" s="6">
        <v>1445</v>
      </c>
      <c r="R1762" s="13" t="s">
        <v>6554</v>
      </c>
      <c r="Y1762" t="str">
        <f>Tabla4[[#This Row],[Muni_Desc]]&amp;Tabla4[[#This Row],[Columna1]]</f>
        <v>POZO DE TIGREFORMOSA</v>
      </c>
      <c r="Z1762">
        <v>895</v>
      </c>
      <c r="AA1762" t="s">
        <v>6369</v>
      </c>
      <c r="AB1762">
        <v>18</v>
      </c>
      <c r="AC1762" t="s">
        <v>1236</v>
      </c>
      <c r="AD1762">
        <v>34</v>
      </c>
      <c r="AE1762" t="s">
        <v>1206</v>
      </c>
      <c r="AN1762">
        <v>30</v>
      </c>
      <c r="AO1762">
        <v>49</v>
      </c>
      <c r="AP1762">
        <v>4582</v>
      </c>
      <c r="AQ1762" t="s">
        <v>1484</v>
      </c>
    </row>
    <row r="1763" spans="5:43" x14ac:dyDescent="0.25">
      <c r="E1763" s="6">
        <v>13</v>
      </c>
      <c r="F1763" s="13" t="s">
        <v>8178</v>
      </c>
      <c r="G1763" s="13">
        <v>18</v>
      </c>
      <c r="H1763" s="13" t="s">
        <v>8196</v>
      </c>
      <c r="I1763" s="207" t="s">
        <v>9495</v>
      </c>
      <c r="O1763" s="6">
        <v>82</v>
      </c>
      <c r="P1763" s="13" t="str">
        <f t="shared" si="27"/>
        <v>SANTA.FE</v>
      </c>
      <c r="Q1763" s="6">
        <v>1489</v>
      </c>
      <c r="R1763" s="13" t="s">
        <v>6962</v>
      </c>
      <c r="Y1763" t="str">
        <f>Tabla4[[#This Row],[Muni_Desc]]&amp;Tabla4[[#This Row],[Columna1]]</f>
        <v>PUERTO PILCOMAYOFORMOSA</v>
      </c>
      <c r="Z1763">
        <v>896</v>
      </c>
      <c r="AA1763" t="s">
        <v>6370</v>
      </c>
      <c r="AB1763">
        <v>18</v>
      </c>
      <c r="AC1763" t="s">
        <v>1236</v>
      </c>
      <c r="AD1763">
        <v>34</v>
      </c>
      <c r="AE1763" t="s">
        <v>1206</v>
      </c>
      <c r="AN1763">
        <v>30</v>
      </c>
      <c r="AO1763">
        <v>56</v>
      </c>
      <c r="AP1763">
        <v>9976</v>
      </c>
      <c r="AQ1763" t="s">
        <v>1485</v>
      </c>
    </row>
    <row r="1764" spans="5:43" x14ac:dyDescent="0.25">
      <c r="E1764" s="6">
        <v>13</v>
      </c>
      <c r="F1764" s="13" t="s">
        <v>8178</v>
      </c>
      <c r="G1764" s="13">
        <v>19</v>
      </c>
      <c r="H1764" s="13" t="s">
        <v>8197</v>
      </c>
      <c r="I1764" s="207" t="s">
        <v>9495</v>
      </c>
      <c r="O1764" s="6">
        <v>82</v>
      </c>
      <c r="P1764" s="13" t="str">
        <f t="shared" si="27"/>
        <v>SANTA.FE</v>
      </c>
      <c r="Q1764" s="6">
        <v>1446</v>
      </c>
      <c r="R1764" s="13" t="s">
        <v>6920</v>
      </c>
      <c r="Y1764" t="str">
        <f>Tabla4[[#This Row],[Muni_Desc]]&amp;Tabla4[[#This Row],[Columna1]]</f>
        <v>RIACHO HE-HEFORMOSA</v>
      </c>
      <c r="Z1764">
        <v>897</v>
      </c>
      <c r="AA1764" t="s">
        <v>6371</v>
      </c>
      <c r="AB1764">
        <v>18</v>
      </c>
      <c r="AC1764" t="s">
        <v>1236</v>
      </c>
      <c r="AD1764">
        <v>34</v>
      </c>
      <c r="AE1764" t="s">
        <v>1206</v>
      </c>
      <c r="AN1764">
        <v>26</v>
      </c>
      <c r="AO1764">
        <v>14</v>
      </c>
      <c r="AP1764">
        <v>4318</v>
      </c>
      <c r="AQ1764" t="s">
        <v>3402</v>
      </c>
    </row>
    <row r="1765" spans="5:43" x14ac:dyDescent="0.25">
      <c r="E1765" s="6">
        <v>13</v>
      </c>
      <c r="F1765" s="13" t="s">
        <v>8178</v>
      </c>
      <c r="G1765" s="13">
        <v>20</v>
      </c>
      <c r="H1765" s="13" t="s">
        <v>8198</v>
      </c>
      <c r="I1765" s="207" t="s">
        <v>9495</v>
      </c>
      <c r="O1765" s="6">
        <v>82</v>
      </c>
      <c r="P1765" s="13" t="str">
        <f t="shared" si="27"/>
        <v>SANTA.FE</v>
      </c>
      <c r="Q1765" s="6">
        <v>1447</v>
      </c>
      <c r="R1765" s="13" t="s">
        <v>6921</v>
      </c>
      <c r="Y1765" t="str">
        <f>Tabla4[[#This Row],[Muni_Desc]]&amp;Tabla4[[#This Row],[Columna1]]</f>
        <v>SAN HILARIOFORMOSA</v>
      </c>
      <c r="Z1765">
        <v>899</v>
      </c>
      <c r="AA1765" t="s">
        <v>6373</v>
      </c>
      <c r="AB1765">
        <v>18</v>
      </c>
      <c r="AC1765" t="s">
        <v>1236</v>
      </c>
      <c r="AD1765">
        <v>34</v>
      </c>
      <c r="AE1765" t="s">
        <v>1206</v>
      </c>
      <c r="AN1765">
        <v>6</v>
      </c>
      <c r="AO1765">
        <v>406</v>
      </c>
      <c r="AP1765">
        <v>1226</v>
      </c>
      <c r="AQ1765" t="s">
        <v>1312</v>
      </c>
    </row>
    <row r="1766" spans="5:43" x14ac:dyDescent="0.25">
      <c r="E1766" s="6">
        <v>13</v>
      </c>
      <c r="F1766" s="13" t="s">
        <v>8178</v>
      </c>
      <c r="G1766" s="13">
        <v>21</v>
      </c>
      <c r="H1766" s="13" t="s">
        <v>8199</v>
      </c>
      <c r="I1766" s="207" t="s">
        <v>9495</v>
      </c>
      <c r="O1766" s="6">
        <v>82</v>
      </c>
      <c r="P1766" s="13" t="str">
        <f t="shared" si="27"/>
        <v>SANTA.FE</v>
      </c>
      <c r="Q1766" s="6">
        <v>1448</v>
      </c>
      <c r="R1766" s="13" t="s">
        <v>6922</v>
      </c>
      <c r="Y1766" t="str">
        <f>Tabla4[[#This Row],[Muni_Desc]]&amp;Tabla4[[#This Row],[Columna1]]</f>
        <v>SAN MARTIN DOSFORMOSA</v>
      </c>
      <c r="Z1766">
        <v>900</v>
      </c>
      <c r="AA1766" t="s">
        <v>6374</v>
      </c>
      <c r="AB1766">
        <v>18</v>
      </c>
      <c r="AC1766" t="s">
        <v>1236</v>
      </c>
      <c r="AD1766">
        <v>34</v>
      </c>
      <c r="AE1766" t="s">
        <v>1206</v>
      </c>
      <c r="AN1766">
        <v>86</v>
      </c>
      <c r="AO1766">
        <v>84</v>
      </c>
      <c r="AP1766">
        <v>10456</v>
      </c>
      <c r="AQ1766" t="s">
        <v>5106</v>
      </c>
    </row>
    <row r="1767" spans="5:43" x14ac:dyDescent="0.25">
      <c r="E1767" s="6">
        <v>13</v>
      </c>
      <c r="F1767" s="13" t="s">
        <v>8178</v>
      </c>
      <c r="G1767" s="13">
        <v>22</v>
      </c>
      <c r="H1767" s="13" t="s">
        <v>8200</v>
      </c>
      <c r="I1767" s="207" t="s">
        <v>9495</v>
      </c>
      <c r="O1767" s="6">
        <v>82</v>
      </c>
      <c r="P1767" s="13" t="str">
        <f t="shared" si="27"/>
        <v>SANTA.FE</v>
      </c>
      <c r="Q1767" s="6">
        <v>1449</v>
      </c>
      <c r="R1767" s="13" t="s">
        <v>6923</v>
      </c>
      <c r="Y1767" t="str">
        <f>Tabla4[[#This Row],[Muni_Desc]]&amp;Tabla4[[#This Row],[Columna1]]</f>
        <v>SIETE PALMASFORMOSA</v>
      </c>
      <c r="Z1767">
        <v>901</v>
      </c>
      <c r="AA1767" t="s">
        <v>6375</v>
      </c>
      <c r="AB1767">
        <v>18</v>
      </c>
      <c r="AC1767" t="s">
        <v>1236</v>
      </c>
      <c r="AD1767">
        <v>34</v>
      </c>
      <c r="AE1767" t="s">
        <v>1206</v>
      </c>
      <c r="AN1767">
        <v>70</v>
      </c>
      <c r="AO1767">
        <v>105</v>
      </c>
      <c r="AP1767">
        <v>7721</v>
      </c>
      <c r="AQ1767" t="s">
        <v>4542</v>
      </c>
    </row>
    <row r="1768" spans="5:43" x14ac:dyDescent="0.25">
      <c r="E1768" s="6">
        <v>13</v>
      </c>
      <c r="F1768" s="13" t="s">
        <v>8178</v>
      </c>
      <c r="G1768" s="13">
        <v>23</v>
      </c>
      <c r="H1768" s="13" t="s">
        <v>8201</v>
      </c>
      <c r="I1768" s="207" t="s">
        <v>9495</v>
      </c>
      <c r="O1768" s="6">
        <v>82</v>
      </c>
      <c r="P1768" s="13" t="str">
        <f t="shared" si="27"/>
        <v>SANTA.FE</v>
      </c>
      <c r="Q1768" s="6">
        <v>1450</v>
      </c>
      <c r="R1768" s="13" t="s">
        <v>6924</v>
      </c>
      <c r="Y1768" t="str">
        <f>Tabla4[[#This Row],[Muni_Desc]]&amp;Tabla4[[#This Row],[Columna1]]</f>
        <v>SUBTENIENTE PERINFORMOSA</v>
      </c>
      <c r="Z1768">
        <v>902</v>
      </c>
      <c r="AA1768" t="s">
        <v>6376</v>
      </c>
      <c r="AB1768">
        <v>18</v>
      </c>
      <c r="AC1768" t="s">
        <v>1236</v>
      </c>
      <c r="AD1768">
        <v>34</v>
      </c>
      <c r="AE1768" t="s">
        <v>1206</v>
      </c>
      <c r="AN1768">
        <v>46</v>
      </c>
      <c r="AO1768">
        <v>35</v>
      </c>
      <c r="AP1768">
        <v>5550</v>
      </c>
      <c r="AQ1768" t="s">
        <v>3879</v>
      </c>
    </row>
    <row r="1769" spans="5:43" x14ac:dyDescent="0.25">
      <c r="E1769" s="6">
        <v>13</v>
      </c>
      <c r="F1769" s="13" t="s">
        <v>8178</v>
      </c>
      <c r="G1769" s="13">
        <v>24</v>
      </c>
      <c r="H1769" s="13" t="s">
        <v>8202</v>
      </c>
      <c r="I1769" s="207" t="s">
        <v>9495</v>
      </c>
      <c r="O1769" s="6">
        <v>82</v>
      </c>
      <c r="P1769" s="13" t="str">
        <f t="shared" si="27"/>
        <v>SANTA.FE</v>
      </c>
      <c r="Q1769" s="6">
        <v>1451</v>
      </c>
      <c r="R1769" s="13" t="s">
        <v>6925</v>
      </c>
      <c r="Y1769" t="str">
        <f>Tabla4[[#This Row],[Muni_Desc]]&amp;Tabla4[[#This Row],[Columna1]]</f>
        <v>TRES LAGUNASFORMOSA</v>
      </c>
      <c r="Z1769">
        <v>903</v>
      </c>
      <c r="AA1769" t="s">
        <v>6377</v>
      </c>
      <c r="AB1769">
        <v>18</v>
      </c>
      <c r="AC1769" t="s">
        <v>1236</v>
      </c>
      <c r="AD1769">
        <v>34</v>
      </c>
      <c r="AE1769" t="s">
        <v>1206</v>
      </c>
      <c r="AN1769">
        <v>46</v>
      </c>
      <c r="AO1769">
        <v>42</v>
      </c>
      <c r="AP1769">
        <v>5533</v>
      </c>
      <c r="AQ1769" t="s">
        <v>3894</v>
      </c>
    </row>
    <row r="1770" spans="5:43" x14ac:dyDescent="0.25">
      <c r="E1770" s="6">
        <v>13</v>
      </c>
      <c r="F1770" s="13" t="s">
        <v>8178</v>
      </c>
      <c r="G1770" s="13">
        <v>25</v>
      </c>
      <c r="H1770" s="13" t="s">
        <v>8203</v>
      </c>
      <c r="I1770" s="207" t="s">
        <v>9495</v>
      </c>
      <c r="O1770" s="6">
        <v>82</v>
      </c>
      <c r="P1770" s="13" t="str">
        <f t="shared" si="27"/>
        <v>SANTA.FE</v>
      </c>
      <c r="Q1770" s="6">
        <v>1452</v>
      </c>
      <c r="R1770" s="13" t="s">
        <v>6926</v>
      </c>
      <c r="Y1770" t="str">
        <f>Tabla4[[#This Row],[Muni_Desc]]&amp;Tabla4[[#This Row],[Columna1]]</f>
        <v>VILLA DOS TRECEFORMOSA</v>
      </c>
      <c r="Z1770">
        <v>906</v>
      </c>
      <c r="AA1770" t="s">
        <v>6380</v>
      </c>
      <c r="AB1770">
        <v>18</v>
      </c>
      <c r="AC1770" t="s">
        <v>1236</v>
      </c>
      <c r="AD1770">
        <v>34</v>
      </c>
      <c r="AE1770" t="s">
        <v>1206</v>
      </c>
      <c r="AN1770">
        <v>54</v>
      </c>
      <c r="AO1770">
        <v>91</v>
      </c>
      <c r="AP1770">
        <v>6536</v>
      </c>
      <c r="AQ1770" t="s">
        <v>1566</v>
      </c>
    </row>
    <row r="1771" spans="5:43" x14ac:dyDescent="0.25">
      <c r="E1771" s="6">
        <v>13</v>
      </c>
      <c r="F1771" s="13" t="s">
        <v>8178</v>
      </c>
      <c r="G1771" s="13">
        <v>26</v>
      </c>
      <c r="H1771" s="13" t="s">
        <v>8204</v>
      </c>
      <c r="I1771" s="207" t="s">
        <v>9495</v>
      </c>
      <c r="O1771" s="6">
        <v>82</v>
      </c>
      <c r="P1771" s="13" t="str">
        <f t="shared" si="27"/>
        <v>SANTA.FE</v>
      </c>
      <c r="Q1771" s="6">
        <v>1453</v>
      </c>
      <c r="R1771" s="13" t="s">
        <v>6927</v>
      </c>
      <c r="Y1771" t="str">
        <f>Tabla4[[#This Row],[Muni_Desc]]&amp;Tabla4[[#This Row],[Columna1]]</f>
        <v>VILLA ESCOLARFORMOSA</v>
      </c>
      <c r="Z1771">
        <v>904</v>
      </c>
      <c r="AA1771" t="s">
        <v>6378</v>
      </c>
      <c r="AB1771">
        <v>18</v>
      </c>
      <c r="AC1771" t="s">
        <v>1236</v>
      </c>
      <c r="AD1771">
        <v>34</v>
      </c>
      <c r="AE1771" t="s">
        <v>1206</v>
      </c>
      <c r="AN1771">
        <v>30</v>
      </c>
      <c r="AO1771">
        <v>91</v>
      </c>
      <c r="AP1771">
        <v>4669</v>
      </c>
      <c r="AQ1771" t="s">
        <v>3598</v>
      </c>
    </row>
    <row r="1772" spans="5:43" x14ac:dyDescent="0.25">
      <c r="E1772" s="6">
        <v>13</v>
      </c>
      <c r="F1772" s="13" t="s">
        <v>8178</v>
      </c>
      <c r="G1772" s="13">
        <v>27</v>
      </c>
      <c r="H1772" s="13" t="s">
        <v>8205</v>
      </c>
      <c r="I1772" s="207" t="s">
        <v>9495</v>
      </c>
      <c r="O1772" s="6">
        <v>82</v>
      </c>
      <c r="P1772" s="13" t="str">
        <f t="shared" si="27"/>
        <v>SANTA.FE</v>
      </c>
      <c r="Q1772" s="6">
        <v>2058</v>
      </c>
      <c r="R1772" s="13" t="s">
        <v>7227</v>
      </c>
      <c r="Y1772" t="str">
        <f>Tabla4[[#This Row],[Muni_Desc]]&amp;Tabla4[[#This Row],[Columna1]]</f>
        <v>VILLA GRAL. GsEMESFORMOSA</v>
      </c>
      <c r="Z1772">
        <v>905</v>
      </c>
      <c r="AA1772" t="s">
        <v>6379</v>
      </c>
      <c r="AB1772">
        <v>18</v>
      </c>
      <c r="AC1772" t="s">
        <v>1236</v>
      </c>
      <c r="AD1772">
        <v>34</v>
      </c>
      <c r="AE1772" t="s">
        <v>1206</v>
      </c>
      <c r="AN1772">
        <v>86</v>
      </c>
      <c r="AO1772">
        <v>42</v>
      </c>
      <c r="AP1772">
        <v>9163</v>
      </c>
      <c r="AQ1772" t="s">
        <v>5058</v>
      </c>
    </row>
    <row r="1773" spans="5:43" x14ac:dyDescent="0.25">
      <c r="E1773" s="6">
        <v>13</v>
      </c>
      <c r="F1773" s="13" t="s">
        <v>8178</v>
      </c>
      <c r="G1773" s="13">
        <v>28</v>
      </c>
      <c r="H1773" s="13" t="s">
        <v>8206</v>
      </c>
      <c r="I1773" s="207" t="s">
        <v>9495</v>
      </c>
      <c r="O1773" s="6">
        <v>82</v>
      </c>
      <c r="P1773" s="13" t="str">
        <f t="shared" si="27"/>
        <v>SANTA.FE</v>
      </c>
      <c r="Q1773" s="6">
        <v>1454</v>
      </c>
      <c r="R1773" s="13" t="s">
        <v>6928</v>
      </c>
      <c r="Y1773" t="str">
        <f>Tabla4[[#This Row],[Muni_Desc]]&amp;Tabla4[[#This Row],[Columna1]]</f>
        <v>25 DE MAYOLA PAMPA</v>
      </c>
      <c r="Z1773">
        <v>967</v>
      </c>
      <c r="AA1773" t="s">
        <v>5278</v>
      </c>
      <c r="AB1773">
        <v>19</v>
      </c>
      <c r="AC1773" t="s">
        <v>1237</v>
      </c>
      <c r="AD1773">
        <v>42</v>
      </c>
      <c r="AE1773" t="s">
        <v>1207</v>
      </c>
      <c r="AN1773">
        <v>62</v>
      </c>
      <c r="AO1773">
        <v>7</v>
      </c>
      <c r="AP1773">
        <v>6907</v>
      </c>
      <c r="AQ1773" t="s">
        <v>4249</v>
      </c>
    </row>
    <row r="1774" spans="5:43" x14ac:dyDescent="0.25">
      <c r="E1774" s="6">
        <v>13</v>
      </c>
      <c r="F1774" s="13" t="s">
        <v>8178</v>
      </c>
      <c r="G1774" s="13">
        <v>29</v>
      </c>
      <c r="H1774" s="13" t="s">
        <v>8207</v>
      </c>
      <c r="I1774" s="207" t="s">
        <v>9495</v>
      </c>
      <c r="O1774" s="6">
        <v>82</v>
      </c>
      <c r="P1774" s="13" t="str">
        <f t="shared" si="27"/>
        <v>SANTA.FE</v>
      </c>
      <c r="Q1774" s="6">
        <v>1455</v>
      </c>
      <c r="R1774" s="13" t="s">
        <v>6929</v>
      </c>
      <c r="Y1774" t="str">
        <f>Tabla4[[#This Row],[Muni_Desc]]&amp;Tabla4[[#This Row],[Columna1]]</f>
        <v>ABRAMOLA PAMPA</v>
      </c>
      <c r="Z1774">
        <v>968</v>
      </c>
      <c r="AA1774" t="s">
        <v>6435</v>
      </c>
      <c r="AB1774">
        <v>19</v>
      </c>
      <c r="AC1774" t="s">
        <v>1237</v>
      </c>
      <c r="AD1774">
        <v>42</v>
      </c>
      <c r="AE1774" t="s">
        <v>1207</v>
      </c>
      <c r="AN1774">
        <v>14</v>
      </c>
      <c r="AO1774">
        <v>63</v>
      </c>
      <c r="AP1774">
        <v>3008</v>
      </c>
      <c r="AQ1774" t="s">
        <v>2900</v>
      </c>
    </row>
    <row r="1775" spans="5:43" x14ac:dyDescent="0.25">
      <c r="E1775" s="6">
        <v>13</v>
      </c>
      <c r="F1775" s="13" t="s">
        <v>8178</v>
      </c>
      <c r="G1775" s="13">
        <v>30</v>
      </c>
      <c r="H1775" s="13" t="s">
        <v>8208</v>
      </c>
      <c r="I1775" s="207" t="s">
        <v>9495</v>
      </c>
      <c r="O1775" s="6">
        <v>82</v>
      </c>
      <c r="P1775" s="13" t="str">
        <f t="shared" si="27"/>
        <v>SANTA.FE</v>
      </c>
      <c r="Q1775" s="6">
        <v>1472</v>
      </c>
      <c r="R1775" s="13" t="s">
        <v>6945</v>
      </c>
      <c r="Y1775" t="str">
        <f>Tabla4[[#This Row],[Muni_Desc]]&amp;Tabla4[[#This Row],[Columna1]]</f>
        <v>ADOLFO VAN PRAETLA PAMPA</v>
      </c>
      <c r="Z1775">
        <v>969</v>
      </c>
      <c r="AA1775" t="s">
        <v>6436</v>
      </c>
      <c r="AB1775">
        <v>19</v>
      </c>
      <c r="AC1775" t="s">
        <v>1237</v>
      </c>
      <c r="AD1775">
        <v>42</v>
      </c>
      <c r="AE1775" t="s">
        <v>1207</v>
      </c>
      <c r="AN1775">
        <v>42</v>
      </c>
      <c r="AO1775">
        <v>70</v>
      </c>
      <c r="AP1775">
        <v>5372</v>
      </c>
      <c r="AQ1775" t="s">
        <v>1525</v>
      </c>
    </row>
    <row r="1776" spans="5:43" x14ac:dyDescent="0.25">
      <c r="E1776" s="6">
        <v>14</v>
      </c>
      <c r="F1776" s="13" t="s">
        <v>8209</v>
      </c>
      <c r="G1776" s="13">
        <v>1</v>
      </c>
      <c r="H1776" s="13" t="s">
        <v>8210</v>
      </c>
      <c r="I1776" s="207" t="s">
        <v>9496</v>
      </c>
      <c r="O1776" s="6">
        <v>82</v>
      </c>
      <c r="P1776" s="13" t="str">
        <f t="shared" si="27"/>
        <v>SANTA.FE</v>
      </c>
      <c r="Q1776" s="6">
        <v>1473</v>
      </c>
      <c r="R1776" s="13" t="s">
        <v>6946</v>
      </c>
      <c r="Y1776" t="str">
        <f>Tabla4[[#This Row],[Muni_Desc]]&amp;Tabla4[[#This Row],[Columna1]]</f>
        <v>AGUSTONILA PAMPA</v>
      </c>
      <c r="Z1776">
        <v>970</v>
      </c>
      <c r="AA1776" t="s">
        <v>6437</v>
      </c>
      <c r="AB1776">
        <v>19</v>
      </c>
      <c r="AC1776" t="s">
        <v>1237</v>
      </c>
      <c r="AD1776">
        <v>42</v>
      </c>
      <c r="AE1776" t="s">
        <v>1207</v>
      </c>
      <c r="AN1776">
        <v>18</v>
      </c>
      <c r="AO1776">
        <v>147</v>
      </c>
      <c r="AP1776">
        <v>3843</v>
      </c>
      <c r="AQ1776" t="s">
        <v>3287</v>
      </c>
    </row>
    <row r="1777" spans="5:43" x14ac:dyDescent="0.25">
      <c r="E1777" s="6">
        <v>14</v>
      </c>
      <c r="F1777" s="13" t="s">
        <v>8209</v>
      </c>
      <c r="G1777" s="13">
        <v>2</v>
      </c>
      <c r="H1777" s="13" t="s">
        <v>8211</v>
      </c>
      <c r="I1777" s="207" t="s">
        <v>9496</v>
      </c>
      <c r="O1777" s="6">
        <v>82</v>
      </c>
      <c r="P1777" s="13" t="str">
        <f t="shared" si="27"/>
        <v>SANTA.FE</v>
      </c>
      <c r="Q1777" s="6">
        <v>1474</v>
      </c>
      <c r="R1777" s="13" t="s">
        <v>6947</v>
      </c>
      <c r="Y1777" t="str">
        <f>Tabla4[[#This Row],[Muni_Desc]]&amp;Tabla4[[#This Row],[Columna1]]</f>
        <v>ALGARROBO DEL AGUILALA PAMPA</v>
      </c>
      <c r="Z1777">
        <v>971</v>
      </c>
      <c r="AA1777" t="s">
        <v>6438</v>
      </c>
      <c r="AB1777">
        <v>19</v>
      </c>
      <c r="AC1777" t="s">
        <v>1237</v>
      </c>
      <c r="AD1777">
        <v>42</v>
      </c>
      <c r="AE1777" t="s">
        <v>1207</v>
      </c>
      <c r="AN1777">
        <v>10</v>
      </c>
      <c r="AO1777">
        <v>56</v>
      </c>
      <c r="AP1777">
        <v>2593</v>
      </c>
      <c r="AQ1777" t="s">
        <v>2633</v>
      </c>
    </row>
    <row r="1778" spans="5:43" x14ac:dyDescent="0.25">
      <c r="E1778" s="6">
        <v>14</v>
      </c>
      <c r="F1778" s="13" t="s">
        <v>8209</v>
      </c>
      <c r="G1778" s="13">
        <v>3</v>
      </c>
      <c r="H1778" s="13" t="s">
        <v>8212</v>
      </c>
      <c r="I1778" s="207" t="s">
        <v>9496</v>
      </c>
      <c r="O1778" s="6">
        <v>82</v>
      </c>
      <c r="P1778" s="13" t="str">
        <f t="shared" si="27"/>
        <v>SANTA.FE</v>
      </c>
      <c r="Q1778" s="6">
        <v>1475</v>
      </c>
      <c r="R1778" s="13" t="s">
        <v>6948</v>
      </c>
      <c r="Y1778" t="str">
        <f>Tabla4[[#This Row],[Muni_Desc]]&amp;Tabla4[[#This Row],[Columna1]]</f>
        <v>ALPACHIRILA PAMPA</v>
      </c>
      <c r="Z1778">
        <v>972</v>
      </c>
      <c r="AA1778" t="s">
        <v>6439</v>
      </c>
      <c r="AB1778">
        <v>19</v>
      </c>
      <c r="AC1778" t="s">
        <v>1237</v>
      </c>
      <c r="AD1778">
        <v>42</v>
      </c>
      <c r="AE1778" t="s">
        <v>1207</v>
      </c>
      <c r="AN1778">
        <v>50</v>
      </c>
      <c r="AO1778">
        <v>28</v>
      </c>
      <c r="AP1778">
        <v>5841</v>
      </c>
      <c r="AQ1778" t="s">
        <v>1553</v>
      </c>
    </row>
    <row r="1779" spans="5:43" x14ac:dyDescent="0.25">
      <c r="E1779" s="6">
        <v>14</v>
      </c>
      <c r="F1779" s="13" t="s">
        <v>8209</v>
      </c>
      <c r="G1779" s="13">
        <v>4</v>
      </c>
      <c r="H1779" s="13" t="s">
        <v>8213</v>
      </c>
      <c r="I1779" s="207" t="s">
        <v>9496</v>
      </c>
      <c r="O1779" s="6">
        <v>82</v>
      </c>
      <c r="P1779" s="13" t="str">
        <f t="shared" si="27"/>
        <v>SANTA.FE</v>
      </c>
      <c r="Q1779" s="6">
        <v>1476</v>
      </c>
      <c r="R1779" s="13" t="s">
        <v>6949</v>
      </c>
      <c r="Y1779" t="str">
        <f>Tabla4[[#This Row],[Muni_Desc]]&amp;Tabla4[[#This Row],[Columna1]]</f>
        <v>ALTA ITALIALA PAMPA</v>
      </c>
      <c r="Z1779">
        <v>973</v>
      </c>
      <c r="AA1779" t="s">
        <v>6440</v>
      </c>
      <c r="AB1779">
        <v>19</v>
      </c>
      <c r="AC1779" t="s">
        <v>1237</v>
      </c>
      <c r="AD1779">
        <v>42</v>
      </c>
      <c r="AE1779" t="s">
        <v>1207</v>
      </c>
      <c r="AN1779">
        <v>82</v>
      </c>
      <c r="AO1779">
        <v>14</v>
      </c>
      <c r="AP1779">
        <v>8421</v>
      </c>
      <c r="AQ1779" t="s">
        <v>4673</v>
      </c>
    </row>
    <row r="1780" spans="5:43" x14ac:dyDescent="0.25">
      <c r="E1780" s="6">
        <v>14</v>
      </c>
      <c r="F1780" s="13" t="s">
        <v>8209</v>
      </c>
      <c r="G1780" s="13">
        <v>5</v>
      </c>
      <c r="H1780" s="13" t="s">
        <v>8214</v>
      </c>
      <c r="I1780" s="207" t="s">
        <v>9496</v>
      </c>
      <c r="O1780" s="6">
        <v>82</v>
      </c>
      <c r="P1780" s="13" t="str">
        <f t="shared" si="27"/>
        <v>SANTA.FE</v>
      </c>
      <c r="Q1780" s="6">
        <v>1456</v>
      </c>
      <c r="R1780" s="13" t="s">
        <v>6930</v>
      </c>
      <c r="Y1780" t="str">
        <f>Tabla4[[#This Row],[Muni_Desc]]&amp;Tabla4[[#This Row],[Columna1]]</f>
        <v>ANGUILLA PAMPA</v>
      </c>
      <c r="Z1780">
        <v>974</v>
      </c>
      <c r="AA1780" t="s">
        <v>6441</v>
      </c>
      <c r="AB1780">
        <v>19</v>
      </c>
      <c r="AC1780" t="s">
        <v>1237</v>
      </c>
      <c r="AD1780">
        <v>42</v>
      </c>
      <c r="AE1780" t="s">
        <v>1207</v>
      </c>
      <c r="AN1780">
        <v>26</v>
      </c>
      <c r="AO1780">
        <v>21</v>
      </c>
      <c r="AP1780">
        <v>9977</v>
      </c>
      <c r="AQ1780" t="s">
        <v>3420</v>
      </c>
    </row>
    <row r="1781" spans="5:43" x14ac:dyDescent="0.25">
      <c r="E1781" s="6">
        <v>14</v>
      </c>
      <c r="F1781" s="13" t="s">
        <v>8209</v>
      </c>
      <c r="G1781" s="13">
        <v>6</v>
      </c>
      <c r="H1781" s="13" t="s">
        <v>8215</v>
      </c>
      <c r="I1781" s="207" t="s">
        <v>9496</v>
      </c>
      <c r="O1781" s="6">
        <v>82</v>
      </c>
      <c r="P1781" s="13" t="str">
        <f t="shared" si="27"/>
        <v>SANTA.FE</v>
      </c>
      <c r="Q1781" s="6">
        <v>1457</v>
      </c>
      <c r="R1781" s="13" t="s">
        <v>6931</v>
      </c>
      <c r="Y1781" t="str">
        <f>Tabla4[[#This Row],[Muni_Desc]]&amp;Tabla4[[#This Row],[Columna1]]</f>
        <v>ARATALA PAMPA</v>
      </c>
      <c r="Z1781">
        <v>975</v>
      </c>
      <c r="AA1781" t="s">
        <v>6442</v>
      </c>
      <c r="AB1781">
        <v>19</v>
      </c>
      <c r="AC1781" t="s">
        <v>1237</v>
      </c>
      <c r="AD1781">
        <v>42</v>
      </c>
      <c r="AE1781" t="s">
        <v>1207</v>
      </c>
      <c r="AN1781">
        <v>6</v>
      </c>
      <c r="AO1781">
        <v>654</v>
      </c>
      <c r="AP1781">
        <v>1006</v>
      </c>
      <c r="AQ1781" t="s">
        <v>2373</v>
      </c>
    </row>
    <row r="1782" spans="5:43" x14ac:dyDescent="0.25">
      <c r="E1782" s="6">
        <v>14</v>
      </c>
      <c r="F1782" s="13" t="s">
        <v>8209</v>
      </c>
      <c r="G1782" s="13">
        <v>7</v>
      </c>
      <c r="H1782" s="13" t="s">
        <v>8216</v>
      </c>
      <c r="I1782" s="207" t="s">
        <v>9496</v>
      </c>
      <c r="O1782" s="6">
        <v>82</v>
      </c>
      <c r="P1782" s="13" t="str">
        <f t="shared" si="27"/>
        <v>SANTA.FE</v>
      </c>
      <c r="Q1782" s="6">
        <v>1458</v>
      </c>
      <c r="R1782" s="13" t="s">
        <v>6932</v>
      </c>
      <c r="Y1782" t="str">
        <f>Tabla4[[#This Row],[Muni_Desc]]&amp;Tabla4[[#This Row],[Columna1]]</f>
        <v>ATALIVA ROCALA PAMPA</v>
      </c>
      <c r="Z1782">
        <v>976</v>
      </c>
      <c r="AA1782" t="s">
        <v>6443</v>
      </c>
      <c r="AB1782">
        <v>19</v>
      </c>
      <c r="AC1782" t="s">
        <v>1237</v>
      </c>
      <c r="AD1782">
        <v>42</v>
      </c>
      <c r="AE1782" t="s">
        <v>1207</v>
      </c>
      <c r="AN1782">
        <v>6</v>
      </c>
      <c r="AO1782">
        <v>784</v>
      </c>
      <c r="AP1782">
        <v>9978</v>
      </c>
      <c r="AQ1782" t="s">
        <v>2373</v>
      </c>
    </row>
    <row r="1783" spans="5:43" x14ac:dyDescent="0.25">
      <c r="E1783" s="6">
        <v>14</v>
      </c>
      <c r="F1783" s="13" t="s">
        <v>8209</v>
      </c>
      <c r="G1783" s="13">
        <v>8</v>
      </c>
      <c r="H1783" s="13" t="s">
        <v>8217</v>
      </c>
      <c r="I1783" s="207" t="s">
        <v>9496</v>
      </c>
      <c r="O1783" s="6">
        <v>82</v>
      </c>
      <c r="P1783" s="13" t="str">
        <f t="shared" si="27"/>
        <v>SANTA.FE</v>
      </c>
      <c r="Q1783" s="6">
        <v>1459</v>
      </c>
      <c r="R1783" s="13" t="s">
        <v>5889</v>
      </c>
      <c r="Y1783" t="str">
        <f>Tabla4[[#This Row],[Muni_Desc]]&amp;Tabla4[[#This Row],[Columna1]]</f>
        <v>BERNARDO LARROUDELA PAMPA</v>
      </c>
      <c r="Z1783">
        <v>977</v>
      </c>
      <c r="AA1783" t="s">
        <v>6444</v>
      </c>
      <c r="AB1783">
        <v>19</v>
      </c>
      <c r="AC1783" t="s">
        <v>1237</v>
      </c>
      <c r="AD1783">
        <v>42</v>
      </c>
      <c r="AE1783" t="s">
        <v>1207</v>
      </c>
      <c r="AN1783">
        <v>6</v>
      </c>
      <c r="AO1783">
        <v>630</v>
      </c>
      <c r="AP1783">
        <v>1551</v>
      </c>
      <c r="AQ1783" t="s">
        <v>2324</v>
      </c>
    </row>
    <row r="1784" spans="5:43" x14ac:dyDescent="0.25">
      <c r="E1784" s="6">
        <v>14</v>
      </c>
      <c r="F1784" s="13" t="s">
        <v>8209</v>
      </c>
      <c r="G1784" s="13">
        <v>9</v>
      </c>
      <c r="H1784" s="13" t="s">
        <v>8218</v>
      </c>
      <c r="I1784" s="207" t="s">
        <v>9496</v>
      </c>
      <c r="O1784" s="6">
        <v>82</v>
      </c>
      <c r="P1784" s="13" t="str">
        <f t="shared" si="27"/>
        <v>SANTA.FE</v>
      </c>
      <c r="Q1784" s="6">
        <v>1460</v>
      </c>
      <c r="R1784" s="13" t="s">
        <v>6933</v>
      </c>
      <c r="Y1784" t="str">
        <f>Tabla4[[#This Row],[Muni_Desc]]&amp;Tabla4[[#This Row],[Columna1]]</f>
        <v>BERNASCONILA PAMPA</v>
      </c>
      <c r="Z1784">
        <v>978</v>
      </c>
      <c r="AA1784" t="s">
        <v>6445</v>
      </c>
      <c r="AB1784">
        <v>19</v>
      </c>
      <c r="AC1784" t="s">
        <v>1237</v>
      </c>
      <c r="AD1784">
        <v>42</v>
      </c>
      <c r="AE1784" t="s">
        <v>1207</v>
      </c>
      <c r="AN1784">
        <v>14</v>
      </c>
      <c r="AO1784">
        <v>14</v>
      </c>
      <c r="AP1784">
        <v>9979</v>
      </c>
      <c r="AQ1784" t="s">
        <v>2772</v>
      </c>
    </row>
    <row r="1785" spans="5:43" x14ac:dyDescent="0.25">
      <c r="E1785" s="6">
        <v>14</v>
      </c>
      <c r="F1785" s="13" t="s">
        <v>8209</v>
      </c>
      <c r="G1785" s="13">
        <v>10</v>
      </c>
      <c r="H1785" s="13" t="s">
        <v>8219</v>
      </c>
      <c r="I1785" s="207" t="s">
        <v>9496</v>
      </c>
      <c r="O1785" s="6">
        <v>82</v>
      </c>
      <c r="P1785" s="13" t="str">
        <f t="shared" si="27"/>
        <v>SANTA.FE</v>
      </c>
      <c r="Q1785" s="6">
        <v>1461</v>
      </c>
      <c r="R1785" s="13" t="s">
        <v>6934</v>
      </c>
      <c r="Y1785" t="str">
        <f>Tabla4[[#This Row],[Muni_Desc]]&amp;Tabla4[[#This Row],[Columna1]]</f>
        <v>CALEUFULA PAMPA</v>
      </c>
      <c r="Z1785">
        <v>979</v>
      </c>
      <c r="AA1785" t="s">
        <v>6446</v>
      </c>
      <c r="AB1785">
        <v>19</v>
      </c>
      <c r="AC1785" t="s">
        <v>1237</v>
      </c>
      <c r="AD1785">
        <v>42</v>
      </c>
      <c r="AE1785" t="s">
        <v>1207</v>
      </c>
      <c r="AN1785">
        <v>14</v>
      </c>
      <c r="AO1785">
        <v>21</v>
      </c>
      <c r="AP1785">
        <v>2859</v>
      </c>
      <c r="AQ1785" t="s">
        <v>2774</v>
      </c>
    </row>
    <row r="1786" spans="5:43" x14ac:dyDescent="0.25">
      <c r="E1786" s="6">
        <v>14</v>
      </c>
      <c r="F1786" s="13" t="s">
        <v>8209</v>
      </c>
      <c r="G1786" s="13">
        <v>11</v>
      </c>
      <c r="H1786" s="13" t="s">
        <v>8220</v>
      </c>
      <c r="I1786" s="207" t="s">
        <v>9496</v>
      </c>
      <c r="O1786" s="6">
        <v>82</v>
      </c>
      <c r="P1786" s="13" t="str">
        <f t="shared" si="27"/>
        <v>SANTA.FE</v>
      </c>
      <c r="Q1786" s="6">
        <v>1462</v>
      </c>
      <c r="R1786" s="13" t="s">
        <v>6935</v>
      </c>
      <c r="Y1786" t="str">
        <f>Tabla4[[#This Row],[Muni_Desc]]&amp;Tabla4[[#This Row],[Columna1]]</f>
        <v>CARRO QUEMADOLA PAMPA</v>
      </c>
      <c r="Z1786">
        <v>980</v>
      </c>
      <c r="AA1786" t="s">
        <v>6447</v>
      </c>
      <c r="AB1786">
        <v>19</v>
      </c>
      <c r="AC1786" t="s">
        <v>1237</v>
      </c>
      <c r="AD1786">
        <v>42</v>
      </c>
      <c r="AE1786" t="s">
        <v>1207</v>
      </c>
      <c r="AN1786">
        <v>6</v>
      </c>
      <c r="AO1786">
        <v>210</v>
      </c>
      <c r="AP1786">
        <v>913</v>
      </c>
      <c r="AQ1786" t="s">
        <v>1878</v>
      </c>
    </row>
    <row r="1787" spans="5:43" x14ac:dyDescent="0.25">
      <c r="E1787" s="6">
        <v>14</v>
      </c>
      <c r="F1787" s="13" t="s">
        <v>8209</v>
      </c>
      <c r="G1787" s="13">
        <v>12</v>
      </c>
      <c r="H1787" s="13" t="s">
        <v>8221</v>
      </c>
      <c r="I1787" s="207" t="s">
        <v>9496</v>
      </c>
      <c r="O1787" s="6">
        <v>82</v>
      </c>
      <c r="P1787" s="13" t="str">
        <f t="shared" si="27"/>
        <v>SANTA.FE</v>
      </c>
      <c r="Q1787" s="6">
        <v>1463</v>
      </c>
      <c r="R1787" s="13" t="s">
        <v>6936</v>
      </c>
      <c r="Y1787" t="str">
        <f>Tabla4[[#This Row],[Muni_Desc]]&amp;Tabla4[[#This Row],[Columna1]]</f>
        <v>CATRILOLA PAMPA</v>
      </c>
      <c r="Z1787">
        <v>981</v>
      </c>
      <c r="AA1787" t="s">
        <v>6448</v>
      </c>
      <c r="AB1787">
        <v>19</v>
      </c>
      <c r="AC1787" t="s">
        <v>1237</v>
      </c>
      <c r="AD1787">
        <v>42</v>
      </c>
      <c r="AE1787" t="s">
        <v>1207</v>
      </c>
      <c r="AN1787">
        <v>6</v>
      </c>
      <c r="AO1787">
        <v>357</v>
      </c>
      <c r="AP1787">
        <v>1118</v>
      </c>
      <c r="AQ1787" t="s">
        <v>1982</v>
      </c>
    </row>
    <row r="1788" spans="5:43" x14ac:dyDescent="0.25">
      <c r="E1788" s="6">
        <v>14</v>
      </c>
      <c r="F1788" s="13" t="s">
        <v>8209</v>
      </c>
      <c r="G1788" s="13">
        <v>13</v>
      </c>
      <c r="H1788" s="13" t="s">
        <v>8222</v>
      </c>
      <c r="I1788" s="207" t="s">
        <v>9496</v>
      </c>
      <c r="O1788" s="6">
        <v>82</v>
      </c>
      <c r="P1788" s="13" t="str">
        <f t="shared" si="27"/>
        <v>SANTA.FE</v>
      </c>
      <c r="Q1788" s="6">
        <v>1464</v>
      </c>
      <c r="R1788" s="13" t="s">
        <v>6937</v>
      </c>
      <c r="Y1788" t="str">
        <f>Tabla4[[#This Row],[Muni_Desc]]&amp;Tabla4[[#This Row],[Columna1]]</f>
        <v>CEBALLOSLA PAMPA</v>
      </c>
      <c r="Z1788">
        <v>982</v>
      </c>
      <c r="AA1788" t="s">
        <v>6449</v>
      </c>
      <c r="AB1788">
        <v>19</v>
      </c>
      <c r="AC1788" t="s">
        <v>1237</v>
      </c>
      <c r="AD1788">
        <v>42</v>
      </c>
      <c r="AE1788" t="s">
        <v>1207</v>
      </c>
      <c r="AN1788">
        <v>14</v>
      </c>
      <c r="AO1788">
        <v>112</v>
      </c>
      <c r="AP1788">
        <v>3169</v>
      </c>
      <c r="AQ1788" t="s">
        <v>3039</v>
      </c>
    </row>
    <row r="1789" spans="5:43" x14ac:dyDescent="0.25">
      <c r="E1789" s="6">
        <v>14</v>
      </c>
      <c r="F1789" s="13" t="s">
        <v>8209</v>
      </c>
      <c r="G1789" s="13">
        <v>14</v>
      </c>
      <c r="H1789" s="13" t="s">
        <v>8223</v>
      </c>
      <c r="I1789" s="207" t="s">
        <v>9496</v>
      </c>
      <c r="O1789" s="6">
        <v>82</v>
      </c>
      <c r="P1789" s="13" t="str">
        <f t="shared" si="27"/>
        <v>SANTA.FE</v>
      </c>
      <c r="Q1789" s="6">
        <v>1465</v>
      </c>
      <c r="R1789" s="13" t="s">
        <v>6938</v>
      </c>
      <c r="Y1789" t="str">
        <f>Tabla4[[#This Row],[Muni_Desc]]&amp;Tabla4[[#This Row],[Columna1]]</f>
        <v>CHACHARRAMENDILA PAMPA</v>
      </c>
      <c r="Z1789">
        <v>983</v>
      </c>
      <c r="AA1789" t="s">
        <v>6450</v>
      </c>
      <c r="AB1789">
        <v>19</v>
      </c>
      <c r="AC1789" t="s">
        <v>1237</v>
      </c>
      <c r="AD1789">
        <v>42</v>
      </c>
      <c r="AE1789" t="s">
        <v>1207</v>
      </c>
      <c r="AN1789">
        <v>6</v>
      </c>
      <c r="AO1789">
        <v>574</v>
      </c>
      <c r="AP1789">
        <v>1460</v>
      </c>
      <c r="AQ1789" t="s">
        <v>2261</v>
      </c>
    </row>
    <row r="1790" spans="5:43" x14ac:dyDescent="0.25">
      <c r="E1790" s="6">
        <v>14</v>
      </c>
      <c r="F1790" s="13" t="s">
        <v>8209</v>
      </c>
      <c r="G1790" s="13">
        <v>15</v>
      </c>
      <c r="H1790" s="13" t="s">
        <v>8224</v>
      </c>
      <c r="I1790" s="207" t="s">
        <v>9496</v>
      </c>
      <c r="O1790" s="6">
        <v>82</v>
      </c>
      <c r="P1790" s="13" t="str">
        <f t="shared" si="27"/>
        <v>SANTA.FE</v>
      </c>
      <c r="Q1790" s="6">
        <v>1466</v>
      </c>
      <c r="R1790" s="13" t="s">
        <v>6939</v>
      </c>
      <c r="Y1790" t="str">
        <f>Tabla4[[#This Row],[Muni_Desc]]&amp;Tabla4[[#This Row],[Columna1]]</f>
        <v>COLONIA BARONLA PAMPA</v>
      </c>
      <c r="Z1790">
        <v>985</v>
      </c>
      <c r="AA1790" t="s">
        <v>6452</v>
      </c>
      <c r="AB1790">
        <v>19</v>
      </c>
      <c r="AC1790" t="s">
        <v>1237</v>
      </c>
      <c r="AD1790">
        <v>42</v>
      </c>
      <c r="AE1790" t="s">
        <v>1207</v>
      </c>
      <c r="AN1790">
        <v>6</v>
      </c>
      <c r="AO1790">
        <v>105</v>
      </c>
      <c r="AP1790">
        <v>804</v>
      </c>
      <c r="AQ1790" t="s">
        <v>1783</v>
      </c>
    </row>
    <row r="1791" spans="5:43" x14ac:dyDescent="0.25">
      <c r="E1791" s="6">
        <v>14</v>
      </c>
      <c r="F1791" s="13" t="s">
        <v>8209</v>
      </c>
      <c r="G1791" s="13">
        <v>16</v>
      </c>
      <c r="H1791" s="13" t="s">
        <v>8225</v>
      </c>
      <c r="I1791" s="207" t="s">
        <v>9496</v>
      </c>
      <c r="O1791" s="6">
        <v>82</v>
      </c>
      <c r="P1791" s="13" t="str">
        <f t="shared" si="27"/>
        <v>SANTA.FE</v>
      </c>
      <c r="Q1791" s="6">
        <v>1467</v>
      </c>
      <c r="R1791" s="13" t="s">
        <v>6940</v>
      </c>
      <c r="Y1791" t="str">
        <f>Tabla4[[#This Row],[Muni_Desc]]&amp;Tabla4[[#This Row],[Columna1]]</f>
        <v>COLONIA SANTA MARIALA PAMPA</v>
      </c>
      <c r="Z1791">
        <v>984</v>
      </c>
      <c r="AA1791" t="s">
        <v>6451</v>
      </c>
      <c r="AB1791">
        <v>19</v>
      </c>
      <c r="AC1791" t="s">
        <v>1237</v>
      </c>
      <c r="AD1791">
        <v>42</v>
      </c>
      <c r="AE1791" t="s">
        <v>1207</v>
      </c>
      <c r="AN1791">
        <v>30</v>
      </c>
      <c r="AO1791">
        <v>84</v>
      </c>
      <c r="AP1791">
        <v>4641</v>
      </c>
      <c r="AQ1791" t="s">
        <v>3568</v>
      </c>
    </row>
    <row r="1792" spans="5:43" x14ac:dyDescent="0.25">
      <c r="E1792" s="6">
        <v>14</v>
      </c>
      <c r="F1792" s="13" t="s">
        <v>8209</v>
      </c>
      <c r="G1792" s="13">
        <v>17</v>
      </c>
      <c r="H1792" s="13" t="s">
        <v>8226</v>
      </c>
      <c r="I1792" s="207" t="s">
        <v>9496</v>
      </c>
      <c r="O1792" s="6">
        <v>82</v>
      </c>
      <c r="P1792" s="13" t="str">
        <f t="shared" si="27"/>
        <v>SANTA.FE</v>
      </c>
      <c r="Q1792" s="6">
        <v>1468</v>
      </c>
      <c r="R1792" s="13" t="s">
        <v>6941</v>
      </c>
      <c r="Y1792" t="str">
        <f>Tabla4[[#This Row],[Muni_Desc]]&amp;Tabla4[[#This Row],[Columna1]]</f>
        <v>CONHELOLA PAMPA</v>
      </c>
      <c r="Z1792">
        <v>986</v>
      </c>
      <c r="AA1792" t="s">
        <v>6453</v>
      </c>
      <c r="AB1792">
        <v>19</v>
      </c>
      <c r="AC1792" t="s">
        <v>1237</v>
      </c>
      <c r="AD1792">
        <v>42</v>
      </c>
      <c r="AE1792" t="s">
        <v>1207</v>
      </c>
      <c r="AN1792">
        <v>86</v>
      </c>
      <c r="AO1792">
        <v>119</v>
      </c>
      <c r="AP1792">
        <v>9281</v>
      </c>
      <c r="AQ1792" t="s">
        <v>5122</v>
      </c>
    </row>
    <row r="1793" spans="5:43" x14ac:dyDescent="0.25">
      <c r="E1793" s="6">
        <v>14</v>
      </c>
      <c r="F1793" s="13" t="s">
        <v>8209</v>
      </c>
      <c r="G1793" s="13">
        <v>18</v>
      </c>
      <c r="H1793" s="13" t="s">
        <v>8227</v>
      </c>
      <c r="I1793" s="207" t="s">
        <v>9496</v>
      </c>
      <c r="O1793" s="6">
        <v>82</v>
      </c>
      <c r="P1793" s="13" t="str">
        <f t="shared" si="27"/>
        <v>SANTA.FE</v>
      </c>
      <c r="Q1793" s="6">
        <v>1470</v>
      </c>
      <c r="R1793" s="13" t="s">
        <v>6943</v>
      </c>
      <c r="Y1793" t="str">
        <f>Tabla4[[#This Row],[Muni_Desc]]&amp;Tabla4[[#This Row],[Columna1]]</f>
        <v>CORONEL HILARIO LAGOSLA PAMPA</v>
      </c>
      <c r="Z1793">
        <v>987</v>
      </c>
      <c r="AA1793" t="s">
        <v>6454</v>
      </c>
      <c r="AB1793">
        <v>19</v>
      </c>
      <c r="AC1793" t="s">
        <v>1237</v>
      </c>
      <c r="AD1793">
        <v>42</v>
      </c>
      <c r="AE1793" t="s">
        <v>1207</v>
      </c>
      <c r="AN1793">
        <v>22</v>
      </c>
      <c r="AO1793">
        <v>161</v>
      </c>
      <c r="AP1793">
        <v>4179</v>
      </c>
      <c r="AQ1793" t="s">
        <v>3386</v>
      </c>
    </row>
    <row r="1794" spans="5:43" x14ac:dyDescent="0.25">
      <c r="E1794" s="6">
        <v>14</v>
      </c>
      <c r="F1794" s="13" t="s">
        <v>8209</v>
      </c>
      <c r="G1794" s="13">
        <v>19</v>
      </c>
      <c r="H1794" s="13" t="s">
        <v>8228</v>
      </c>
      <c r="I1794" s="207" t="s">
        <v>9496</v>
      </c>
      <c r="O1794" s="6">
        <v>82</v>
      </c>
      <c r="P1794" s="13" t="str">
        <f t="shared" si="27"/>
        <v>SANTA.FE</v>
      </c>
      <c r="Q1794" s="6">
        <v>1471</v>
      </c>
      <c r="R1794" s="13" t="s">
        <v>6944</v>
      </c>
      <c r="Y1794" t="str">
        <f>Tabla4[[#This Row],[Muni_Desc]]&amp;Tabla4[[#This Row],[Columna1]]</f>
        <v>CUCHILLO-COLA PAMPA</v>
      </c>
      <c r="Z1794">
        <v>988</v>
      </c>
      <c r="AA1794" t="s">
        <v>6455</v>
      </c>
      <c r="AB1794">
        <v>19</v>
      </c>
      <c r="AC1794" t="s">
        <v>1237</v>
      </c>
      <c r="AD1794">
        <v>42</v>
      </c>
      <c r="AE1794" t="s">
        <v>1207</v>
      </c>
      <c r="AN1794">
        <v>82</v>
      </c>
      <c r="AO1794">
        <v>35</v>
      </c>
      <c r="AP1794">
        <v>8501</v>
      </c>
      <c r="AQ1794" t="s">
        <v>4175</v>
      </c>
    </row>
    <row r="1795" spans="5:43" x14ac:dyDescent="0.25">
      <c r="E1795" s="6">
        <v>14</v>
      </c>
      <c r="F1795" s="13" t="s">
        <v>8209</v>
      </c>
      <c r="G1795" s="13">
        <v>20</v>
      </c>
      <c r="H1795" s="13" t="s">
        <v>8229</v>
      </c>
      <c r="I1795" s="207" t="s">
        <v>9496</v>
      </c>
      <c r="O1795" s="6">
        <v>82</v>
      </c>
      <c r="P1795" s="13" t="str">
        <f t="shared" si="27"/>
        <v>SANTA.FE</v>
      </c>
      <c r="Q1795" s="6">
        <v>1477</v>
      </c>
      <c r="R1795" s="13" t="s">
        <v>6950</v>
      </c>
      <c r="Y1795" t="str">
        <f>Tabla4[[#This Row],[Muni_Desc]]&amp;Tabla4[[#This Row],[Columna1]]</f>
        <v>DOBLASLA PAMPA</v>
      </c>
      <c r="Z1795">
        <v>989</v>
      </c>
      <c r="AA1795" t="s">
        <v>6456</v>
      </c>
      <c r="AB1795">
        <v>19</v>
      </c>
      <c r="AC1795" t="s">
        <v>1237</v>
      </c>
      <c r="AD1795">
        <v>42</v>
      </c>
      <c r="AE1795" t="s">
        <v>1207</v>
      </c>
      <c r="AN1795">
        <v>54</v>
      </c>
      <c r="AO1795">
        <v>98</v>
      </c>
      <c r="AP1795">
        <v>6551</v>
      </c>
      <c r="AQ1795" t="s">
        <v>4175</v>
      </c>
    </row>
    <row r="1796" spans="5:43" x14ac:dyDescent="0.25">
      <c r="E1796" s="6">
        <v>14</v>
      </c>
      <c r="F1796" s="13" t="s">
        <v>8209</v>
      </c>
      <c r="G1796" s="13">
        <v>21</v>
      </c>
      <c r="H1796" s="13" t="s">
        <v>8230</v>
      </c>
      <c r="I1796" s="207" t="s">
        <v>9496</v>
      </c>
      <c r="O1796" s="6">
        <v>82</v>
      </c>
      <c r="P1796" s="13" t="str">
        <f t="shared" si="27"/>
        <v>SANTA.FE</v>
      </c>
      <c r="Q1796" s="6">
        <v>1478</v>
      </c>
      <c r="R1796" s="13" t="s">
        <v>6951</v>
      </c>
      <c r="Y1796" t="str">
        <f>Tabla4[[#This Row],[Muni_Desc]]&amp;Tabla4[[#This Row],[Columna1]]</f>
        <v>DORILALA PAMPA</v>
      </c>
      <c r="Z1796">
        <v>990</v>
      </c>
      <c r="AA1796" t="s">
        <v>6457</v>
      </c>
      <c r="AB1796">
        <v>19</v>
      </c>
      <c r="AC1796" t="s">
        <v>1237</v>
      </c>
      <c r="AD1796">
        <v>42</v>
      </c>
      <c r="AE1796" t="s">
        <v>1207</v>
      </c>
      <c r="AN1796">
        <v>6</v>
      </c>
      <c r="AO1796">
        <v>413</v>
      </c>
      <c r="AP1796">
        <v>1234</v>
      </c>
      <c r="AQ1796" t="s">
        <v>2084</v>
      </c>
    </row>
    <row r="1797" spans="5:43" x14ac:dyDescent="0.25">
      <c r="E1797" s="6">
        <v>14</v>
      </c>
      <c r="F1797" s="13" t="s">
        <v>8209</v>
      </c>
      <c r="G1797" s="13">
        <v>22</v>
      </c>
      <c r="H1797" s="13" t="s">
        <v>8231</v>
      </c>
      <c r="I1797" s="207" t="s">
        <v>9496</v>
      </c>
      <c r="O1797" s="6">
        <v>82</v>
      </c>
      <c r="P1797" s="13" t="str">
        <f t="shared" ref="P1797:P1860" si="28">VLOOKUP(O1797,$J$4:$L$29,3,FALSE)</f>
        <v>SANTA.FE</v>
      </c>
      <c r="Q1797" s="6">
        <v>1479</v>
      </c>
      <c r="R1797" s="13" t="s">
        <v>6952</v>
      </c>
      <c r="Y1797" t="str">
        <f>Tabla4[[#This Row],[Muni_Desc]]&amp;Tabla4[[#This Row],[Columna1]]</f>
        <v>EDUARDO CASTEXLA PAMPA</v>
      </c>
      <c r="Z1797">
        <v>991</v>
      </c>
      <c r="AA1797" t="s">
        <v>6458</v>
      </c>
      <c r="AB1797">
        <v>19</v>
      </c>
      <c r="AC1797" t="s">
        <v>1237</v>
      </c>
      <c r="AD1797">
        <v>42</v>
      </c>
      <c r="AE1797" t="s">
        <v>1207</v>
      </c>
      <c r="AN1797">
        <v>22</v>
      </c>
      <c r="AO1797">
        <v>39</v>
      </c>
      <c r="AP1797">
        <v>4037</v>
      </c>
      <c r="AQ1797" t="s">
        <v>3320</v>
      </c>
    </row>
    <row r="1798" spans="5:43" x14ac:dyDescent="0.25">
      <c r="E1798" s="6">
        <v>14</v>
      </c>
      <c r="F1798" s="13" t="s">
        <v>8209</v>
      </c>
      <c r="G1798" s="13">
        <v>23</v>
      </c>
      <c r="H1798" s="13" t="s">
        <v>8232</v>
      </c>
      <c r="I1798" s="207" t="s">
        <v>9496</v>
      </c>
      <c r="O1798" s="6">
        <v>82</v>
      </c>
      <c r="P1798" s="13" t="str">
        <f t="shared" si="28"/>
        <v>SANTA.FE</v>
      </c>
      <c r="Q1798" s="6">
        <v>1480</v>
      </c>
      <c r="R1798" s="13" t="s">
        <v>6953</v>
      </c>
      <c r="Y1798" t="str">
        <f>Tabla4[[#This Row],[Muni_Desc]]&amp;Tabla4[[#This Row],[Columna1]]</f>
        <v>EMBAJADOR MARTINILA PAMPA</v>
      </c>
      <c r="Z1798">
        <v>992</v>
      </c>
      <c r="AA1798" t="s">
        <v>6459</v>
      </c>
      <c r="AB1798">
        <v>19</v>
      </c>
      <c r="AC1798" t="s">
        <v>1237</v>
      </c>
      <c r="AD1798">
        <v>42</v>
      </c>
      <c r="AE1798" t="s">
        <v>1207</v>
      </c>
      <c r="AN1798">
        <v>86</v>
      </c>
      <c r="AO1798">
        <v>119</v>
      </c>
      <c r="AP1798">
        <v>9282</v>
      </c>
      <c r="AQ1798" t="s">
        <v>5123</v>
      </c>
    </row>
    <row r="1799" spans="5:43" x14ac:dyDescent="0.25">
      <c r="E1799" s="6">
        <v>14</v>
      </c>
      <c r="F1799" s="13" t="s">
        <v>8209</v>
      </c>
      <c r="G1799" s="13">
        <v>24</v>
      </c>
      <c r="H1799" s="13" t="s">
        <v>8233</v>
      </c>
      <c r="I1799" s="207" t="s">
        <v>9496</v>
      </c>
      <c r="O1799" s="6">
        <v>82</v>
      </c>
      <c r="P1799" s="13" t="str">
        <f t="shared" si="28"/>
        <v>SANTA.FE</v>
      </c>
      <c r="Q1799" s="6">
        <v>1482</v>
      </c>
      <c r="R1799" s="13" t="s">
        <v>6955</v>
      </c>
      <c r="Y1799" t="str">
        <f>Tabla4[[#This Row],[Muni_Desc]]&amp;Tabla4[[#This Row],[Columna1]]</f>
        <v>FALUCHOLA PAMPA</v>
      </c>
      <c r="Z1799">
        <v>993</v>
      </c>
      <c r="AA1799" t="s">
        <v>6460</v>
      </c>
      <c r="AB1799">
        <v>19</v>
      </c>
      <c r="AC1799" t="s">
        <v>1237</v>
      </c>
      <c r="AD1799">
        <v>42</v>
      </c>
      <c r="AE1799" t="s">
        <v>1207</v>
      </c>
      <c r="AN1799">
        <v>30</v>
      </c>
      <c r="AO1799">
        <v>77</v>
      </c>
      <c r="AP1799">
        <v>4626</v>
      </c>
      <c r="AQ1799" t="s">
        <v>3556</v>
      </c>
    </row>
    <row r="1800" spans="5:43" x14ac:dyDescent="0.25">
      <c r="E1800" s="6">
        <v>14</v>
      </c>
      <c r="F1800" s="13" t="s">
        <v>8209</v>
      </c>
      <c r="G1800" s="13">
        <v>25</v>
      </c>
      <c r="H1800" s="13" t="s">
        <v>8234</v>
      </c>
      <c r="I1800" s="207" t="s">
        <v>9496</v>
      </c>
      <c r="O1800" s="6">
        <v>82</v>
      </c>
      <c r="P1800" s="13" t="str">
        <f t="shared" si="28"/>
        <v>SANTA.FE</v>
      </c>
      <c r="Q1800" s="6">
        <v>1481</v>
      </c>
      <c r="R1800" s="13" t="s">
        <v>6954</v>
      </c>
      <c r="Y1800" t="str">
        <f>Tabla4[[#This Row],[Muni_Desc]]&amp;Tabla4[[#This Row],[Columna1]]</f>
        <v>GENERAL ACHALA PAMPA</v>
      </c>
      <c r="Z1800">
        <v>994</v>
      </c>
      <c r="AA1800" t="s">
        <v>6461</v>
      </c>
      <c r="AB1800">
        <v>19</v>
      </c>
      <c r="AC1800" t="s">
        <v>1237</v>
      </c>
      <c r="AD1800">
        <v>42</v>
      </c>
      <c r="AE1800" t="s">
        <v>1207</v>
      </c>
      <c r="AN1800">
        <v>14</v>
      </c>
      <c r="AO1800">
        <v>161</v>
      </c>
      <c r="AP1800">
        <v>3367</v>
      </c>
      <c r="AQ1800" t="s">
        <v>3193</v>
      </c>
    </row>
    <row r="1801" spans="5:43" x14ac:dyDescent="0.25">
      <c r="E1801" s="6">
        <v>14</v>
      </c>
      <c r="F1801" s="13" t="s">
        <v>8209</v>
      </c>
      <c r="G1801" s="13">
        <v>26</v>
      </c>
      <c r="H1801" s="13" t="s">
        <v>8235</v>
      </c>
      <c r="I1801" s="207" t="s">
        <v>9496</v>
      </c>
      <c r="O1801" s="6">
        <v>82</v>
      </c>
      <c r="P1801" s="13" t="str">
        <f t="shared" si="28"/>
        <v>SANTA.FE</v>
      </c>
      <c r="Q1801" s="6">
        <v>1483</v>
      </c>
      <c r="R1801" s="13" t="s">
        <v>6956</v>
      </c>
      <c r="Y1801" t="str">
        <f>Tabla4[[#This Row],[Muni_Desc]]&amp;Tabla4[[#This Row],[Columna1]]</f>
        <v>GENERAL CAMPOSLA PAMPA</v>
      </c>
      <c r="Z1801">
        <v>995</v>
      </c>
      <c r="AA1801" t="s">
        <v>6095</v>
      </c>
      <c r="AB1801">
        <v>19</v>
      </c>
      <c r="AC1801" t="s">
        <v>1237</v>
      </c>
      <c r="AD1801">
        <v>42</v>
      </c>
      <c r="AE1801" t="s">
        <v>1207</v>
      </c>
      <c r="AN1801">
        <v>34</v>
      </c>
      <c r="AO1801">
        <v>21</v>
      </c>
      <c r="AP1801">
        <v>4820</v>
      </c>
      <c r="AQ1801" t="s">
        <v>3636</v>
      </c>
    </row>
    <row r="1802" spans="5:43" x14ac:dyDescent="0.25">
      <c r="E1802" s="6">
        <v>14</v>
      </c>
      <c r="F1802" s="13" t="s">
        <v>8209</v>
      </c>
      <c r="G1802" s="13">
        <v>27</v>
      </c>
      <c r="H1802" s="13" t="s">
        <v>8236</v>
      </c>
      <c r="I1802" s="207" t="s">
        <v>9496</v>
      </c>
      <c r="O1802" s="6">
        <v>82</v>
      </c>
      <c r="P1802" s="13" t="str">
        <f t="shared" si="28"/>
        <v>SANTA.FE</v>
      </c>
      <c r="Q1802" s="6">
        <v>1484</v>
      </c>
      <c r="R1802" s="13" t="s">
        <v>6957</v>
      </c>
      <c r="Y1802" t="str">
        <f>Tabla4[[#This Row],[Muni_Desc]]&amp;Tabla4[[#This Row],[Columna1]]</f>
        <v>GENERAL PICOLA PAMPA</v>
      </c>
      <c r="Z1802">
        <v>996</v>
      </c>
      <c r="AA1802" t="s">
        <v>6462</v>
      </c>
      <c r="AB1802">
        <v>19</v>
      </c>
      <c r="AC1802" t="s">
        <v>1237</v>
      </c>
      <c r="AD1802">
        <v>42</v>
      </c>
      <c r="AE1802" t="s">
        <v>1207</v>
      </c>
      <c r="AN1802">
        <v>86</v>
      </c>
      <c r="AO1802">
        <v>28</v>
      </c>
      <c r="AP1802">
        <v>9130</v>
      </c>
      <c r="AQ1802" t="s">
        <v>3606</v>
      </c>
    </row>
    <row r="1803" spans="5:43" x14ac:dyDescent="0.25">
      <c r="E1803" s="6">
        <v>14</v>
      </c>
      <c r="F1803" s="13" t="s">
        <v>8209</v>
      </c>
      <c r="G1803" s="13">
        <v>28</v>
      </c>
      <c r="H1803" s="13" t="s">
        <v>8237</v>
      </c>
      <c r="I1803" s="207" t="s">
        <v>9496</v>
      </c>
      <c r="O1803" s="6">
        <v>82</v>
      </c>
      <c r="P1803" s="13" t="str">
        <f t="shared" si="28"/>
        <v>SANTA.FE</v>
      </c>
      <c r="Q1803" s="6">
        <v>1485</v>
      </c>
      <c r="R1803" s="13" t="s">
        <v>6958</v>
      </c>
      <c r="Y1803" t="str">
        <f>Tabla4[[#This Row],[Muni_Desc]]&amp;Tabla4[[#This Row],[Columna1]]</f>
        <v>GENERAL SAN MARTINLA PAMPA</v>
      </c>
      <c r="Z1803">
        <v>997</v>
      </c>
      <c r="AA1803" t="s">
        <v>5334</v>
      </c>
      <c r="AB1803">
        <v>19</v>
      </c>
      <c r="AC1803" t="s">
        <v>1237</v>
      </c>
      <c r="AD1803">
        <v>42</v>
      </c>
      <c r="AE1803" t="s">
        <v>1207</v>
      </c>
      <c r="AN1803">
        <v>30</v>
      </c>
      <c r="AO1803">
        <v>98</v>
      </c>
      <c r="AP1803">
        <v>4682</v>
      </c>
      <c r="AQ1803" t="s">
        <v>3606</v>
      </c>
    </row>
    <row r="1804" spans="5:43" x14ac:dyDescent="0.25">
      <c r="E1804" s="6">
        <v>14</v>
      </c>
      <c r="F1804" s="13" t="s">
        <v>8209</v>
      </c>
      <c r="G1804" s="13">
        <v>29</v>
      </c>
      <c r="H1804" s="13" t="s">
        <v>8238</v>
      </c>
      <c r="I1804" s="207" t="s">
        <v>9496</v>
      </c>
      <c r="O1804" s="6">
        <v>82</v>
      </c>
      <c r="P1804" s="13" t="str">
        <f t="shared" si="28"/>
        <v>SANTA.FE</v>
      </c>
      <c r="Q1804" s="6">
        <v>1486</v>
      </c>
      <c r="R1804" s="13" t="s">
        <v>6959</v>
      </c>
      <c r="Y1804" t="str">
        <f>Tabla4[[#This Row],[Muni_Desc]]&amp;Tabla4[[#This Row],[Columna1]]</f>
        <v>GOBERNADOR DUVALLA PAMPA</v>
      </c>
      <c r="Z1804">
        <v>998</v>
      </c>
      <c r="AA1804" t="s">
        <v>6463</v>
      </c>
      <c r="AB1804">
        <v>19</v>
      </c>
      <c r="AC1804" t="s">
        <v>1237</v>
      </c>
      <c r="AD1804">
        <v>42</v>
      </c>
      <c r="AE1804" t="s">
        <v>1207</v>
      </c>
      <c r="AN1804">
        <v>6</v>
      </c>
      <c r="AO1804">
        <v>413</v>
      </c>
      <c r="AP1804">
        <v>1233</v>
      </c>
      <c r="AQ1804" t="s">
        <v>2083</v>
      </c>
    </row>
    <row r="1805" spans="5:43" x14ac:dyDescent="0.25">
      <c r="E1805" s="6">
        <v>14</v>
      </c>
      <c r="F1805" s="13" t="s">
        <v>8209</v>
      </c>
      <c r="G1805" s="13">
        <v>30</v>
      </c>
      <c r="H1805" s="13" t="s">
        <v>8239</v>
      </c>
      <c r="I1805" s="207" t="s">
        <v>9496</v>
      </c>
      <c r="O1805" s="6">
        <v>82</v>
      </c>
      <c r="P1805" s="13" t="str">
        <f t="shared" si="28"/>
        <v>SANTA.FE</v>
      </c>
      <c r="Q1805" s="6">
        <v>1487</v>
      </c>
      <c r="R1805" s="13" t="s">
        <v>6960</v>
      </c>
      <c r="Y1805" t="str">
        <f>Tabla4[[#This Row],[Muni_Desc]]&amp;Tabla4[[#This Row],[Columna1]]</f>
        <v>GUATRACHELA PAMPA</v>
      </c>
      <c r="Z1805">
        <v>999</v>
      </c>
      <c r="AA1805" t="s">
        <v>6464</v>
      </c>
      <c r="AB1805">
        <v>19</v>
      </c>
      <c r="AC1805" t="s">
        <v>1237</v>
      </c>
      <c r="AD1805">
        <v>42</v>
      </c>
      <c r="AE1805" t="s">
        <v>1207</v>
      </c>
      <c r="AN1805">
        <v>82</v>
      </c>
      <c r="AO1805">
        <v>91</v>
      </c>
      <c r="AP1805">
        <v>8686</v>
      </c>
      <c r="AQ1805" t="s">
        <v>4914</v>
      </c>
    </row>
    <row r="1806" spans="5:43" x14ac:dyDescent="0.25">
      <c r="E1806" s="6">
        <v>14</v>
      </c>
      <c r="F1806" s="13" t="s">
        <v>8209</v>
      </c>
      <c r="G1806" s="13">
        <v>31</v>
      </c>
      <c r="H1806" s="13" t="s">
        <v>8240</v>
      </c>
      <c r="I1806" s="207" t="s">
        <v>9496</v>
      </c>
      <c r="O1806" s="6">
        <v>82</v>
      </c>
      <c r="P1806" s="13" t="str">
        <f t="shared" si="28"/>
        <v>SANTA.FE</v>
      </c>
      <c r="Q1806" s="6">
        <v>1488</v>
      </c>
      <c r="R1806" s="13" t="s">
        <v>6961</v>
      </c>
      <c r="Y1806" t="str">
        <f>Tabla4[[#This Row],[Muni_Desc]]&amp;Tabla4[[#This Row],[Columna1]]</f>
        <v>INGENIERO LUIGGILA PAMPA</v>
      </c>
      <c r="Z1806">
        <v>1000</v>
      </c>
      <c r="AA1806" t="s">
        <v>6465</v>
      </c>
      <c r="AB1806">
        <v>19</v>
      </c>
      <c r="AC1806" t="s">
        <v>1237</v>
      </c>
      <c r="AD1806">
        <v>42</v>
      </c>
      <c r="AE1806" t="s">
        <v>1207</v>
      </c>
      <c r="AN1806">
        <v>66</v>
      </c>
      <c r="AO1806">
        <v>63</v>
      </c>
      <c r="AP1806">
        <v>7299</v>
      </c>
      <c r="AQ1806" t="s">
        <v>4406</v>
      </c>
    </row>
    <row r="1807" spans="5:43" x14ac:dyDescent="0.25">
      <c r="E1807" s="6">
        <v>14</v>
      </c>
      <c r="F1807" s="13" t="s">
        <v>8209</v>
      </c>
      <c r="G1807" s="13">
        <v>32</v>
      </c>
      <c r="H1807" s="13" t="s">
        <v>8241</v>
      </c>
      <c r="I1807" s="207" t="s">
        <v>9496</v>
      </c>
      <c r="O1807" s="6">
        <v>82</v>
      </c>
      <c r="P1807" s="13" t="str">
        <f t="shared" si="28"/>
        <v>SANTA.FE</v>
      </c>
      <c r="Q1807" s="6">
        <v>1490</v>
      </c>
      <c r="R1807" s="13" t="s">
        <v>6963</v>
      </c>
      <c r="Y1807" t="str">
        <f>Tabla4[[#This Row],[Muni_Desc]]&amp;Tabla4[[#This Row],[Columna1]]</f>
        <v>INTENDENTE ALVEARLA PAMPA</v>
      </c>
      <c r="Z1807">
        <v>1001</v>
      </c>
      <c r="AA1807" t="s">
        <v>6466</v>
      </c>
      <c r="AB1807">
        <v>19</v>
      </c>
      <c r="AC1807" t="s">
        <v>1237</v>
      </c>
      <c r="AD1807">
        <v>42</v>
      </c>
      <c r="AE1807" t="s">
        <v>1207</v>
      </c>
      <c r="AN1807">
        <v>6</v>
      </c>
      <c r="AO1807">
        <v>882</v>
      </c>
      <c r="AP1807">
        <v>1895</v>
      </c>
      <c r="AQ1807" t="s">
        <v>2564</v>
      </c>
    </row>
    <row r="1808" spans="5:43" x14ac:dyDescent="0.25">
      <c r="E1808" s="6">
        <v>14</v>
      </c>
      <c r="F1808" s="13" t="s">
        <v>8209</v>
      </c>
      <c r="G1808" s="13">
        <v>33</v>
      </c>
      <c r="H1808" s="13" t="s">
        <v>8242</v>
      </c>
      <c r="I1808" s="207" t="s">
        <v>9496</v>
      </c>
      <c r="O1808" s="6">
        <v>82</v>
      </c>
      <c r="P1808" s="13" t="str">
        <f t="shared" si="28"/>
        <v>SANTA.FE</v>
      </c>
      <c r="Q1808" s="6">
        <v>1491</v>
      </c>
      <c r="R1808" s="13" t="s">
        <v>6964</v>
      </c>
      <c r="Y1808" t="str">
        <f>Tabla4[[#This Row],[Muni_Desc]]&amp;Tabla4[[#This Row],[Columna1]]</f>
        <v>JACINTO ARAUZLA PAMPA</v>
      </c>
      <c r="Z1808">
        <v>1002</v>
      </c>
      <c r="AA1808" t="s">
        <v>6467</v>
      </c>
      <c r="AB1808">
        <v>19</v>
      </c>
      <c r="AC1808" t="s">
        <v>1237</v>
      </c>
      <c r="AD1808">
        <v>42</v>
      </c>
      <c r="AE1808" t="s">
        <v>1207</v>
      </c>
      <c r="AN1808">
        <v>6</v>
      </c>
      <c r="AO1808">
        <v>602</v>
      </c>
      <c r="AP1808">
        <v>1509</v>
      </c>
      <c r="AQ1808" t="s">
        <v>2295</v>
      </c>
    </row>
    <row r="1809" spans="5:43" x14ac:dyDescent="0.25">
      <c r="E1809" s="6">
        <v>14</v>
      </c>
      <c r="F1809" s="13" t="s">
        <v>8209</v>
      </c>
      <c r="G1809" s="13">
        <v>34</v>
      </c>
      <c r="H1809" s="13" t="s">
        <v>8243</v>
      </c>
      <c r="I1809" s="207" t="s">
        <v>9496</v>
      </c>
      <c r="O1809" s="6">
        <v>82</v>
      </c>
      <c r="P1809" s="13" t="str">
        <f t="shared" si="28"/>
        <v>SANTA.FE</v>
      </c>
      <c r="Q1809" s="6">
        <v>1469</v>
      </c>
      <c r="R1809" s="13" t="s">
        <v>6942</v>
      </c>
      <c r="Y1809" t="str">
        <f>Tabla4[[#This Row],[Muni_Desc]]&amp;Tabla4[[#This Row],[Columna1]]</f>
        <v>LA ADELALA PAMPA</v>
      </c>
      <c r="Z1809">
        <v>1003</v>
      </c>
      <c r="AA1809" t="s">
        <v>6468</v>
      </c>
      <c r="AB1809">
        <v>19</v>
      </c>
      <c r="AC1809" t="s">
        <v>1237</v>
      </c>
      <c r="AD1809">
        <v>42</v>
      </c>
      <c r="AE1809" t="s">
        <v>1207</v>
      </c>
      <c r="AN1809">
        <v>82</v>
      </c>
      <c r="AO1809">
        <v>70</v>
      </c>
      <c r="AP1809">
        <v>8611</v>
      </c>
      <c r="AQ1809" t="s">
        <v>4841</v>
      </c>
    </row>
    <row r="1810" spans="5:43" x14ac:dyDescent="0.25">
      <c r="E1810" s="6">
        <v>14</v>
      </c>
      <c r="F1810" s="13" t="s">
        <v>8209</v>
      </c>
      <c r="G1810" s="13">
        <v>35</v>
      </c>
      <c r="H1810" s="13" t="s">
        <v>8244</v>
      </c>
      <c r="I1810" s="207" t="s">
        <v>9496</v>
      </c>
      <c r="O1810" s="6">
        <v>82</v>
      </c>
      <c r="P1810" s="13" t="str">
        <f t="shared" si="28"/>
        <v>SANTA.FE</v>
      </c>
      <c r="Q1810" s="6">
        <v>1492</v>
      </c>
      <c r="R1810" s="13" t="s">
        <v>6965</v>
      </c>
      <c r="Y1810" t="str">
        <f>Tabla4[[#This Row],[Muni_Desc]]&amp;Tabla4[[#This Row],[Columna1]]</f>
        <v>LA HUMADALA PAMPA</v>
      </c>
      <c r="Z1810">
        <v>1004</v>
      </c>
      <c r="AA1810" t="s">
        <v>6469</v>
      </c>
      <c r="AB1810">
        <v>19</v>
      </c>
      <c r="AC1810" t="s">
        <v>1237</v>
      </c>
      <c r="AD1810">
        <v>42</v>
      </c>
      <c r="AE1810" t="s">
        <v>1207</v>
      </c>
      <c r="AN1810">
        <v>14</v>
      </c>
      <c r="AO1810">
        <v>35</v>
      </c>
      <c r="AP1810">
        <v>2921</v>
      </c>
      <c r="AQ1810" t="s">
        <v>2837</v>
      </c>
    </row>
    <row r="1811" spans="5:43" x14ac:dyDescent="0.25">
      <c r="E1811" s="6">
        <v>14</v>
      </c>
      <c r="F1811" s="13" t="s">
        <v>8209</v>
      </c>
      <c r="G1811" s="13">
        <v>36</v>
      </c>
      <c r="H1811" s="13" t="s">
        <v>8169</v>
      </c>
      <c r="I1811" s="207" t="s">
        <v>9496</v>
      </c>
      <c r="O1811" s="6">
        <v>82</v>
      </c>
      <c r="P1811" s="13" t="str">
        <f t="shared" si="28"/>
        <v>SANTA.FE</v>
      </c>
      <c r="Q1811" s="6">
        <v>1493</v>
      </c>
      <c r="R1811" s="13" t="s">
        <v>6966</v>
      </c>
      <c r="Y1811" t="str">
        <f>Tabla4[[#This Row],[Muni_Desc]]&amp;Tabla4[[#This Row],[Columna1]]</f>
        <v>LA MARUJALA PAMPA</v>
      </c>
      <c r="Z1811">
        <v>1005</v>
      </c>
      <c r="AA1811" t="s">
        <v>6470</v>
      </c>
      <c r="AB1811">
        <v>19</v>
      </c>
      <c r="AC1811" t="s">
        <v>1237</v>
      </c>
      <c r="AD1811">
        <v>42</v>
      </c>
      <c r="AE1811" t="s">
        <v>1207</v>
      </c>
      <c r="AN1811">
        <v>74</v>
      </c>
      <c r="AO1811">
        <v>14</v>
      </c>
      <c r="AP1811">
        <v>7914</v>
      </c>
      <c r="AQ1811" t="s">
        <v>1313</v>
      </c>
    </row>
    <row r="1812" spans="5:43" x14ac:dyDescent="0.25">
      <c r="E1812" s="6">
        <v>14</v>
      </c>
      <c r="F1812" s="13" t="s">
        <v>8209</v>
      </c>
      <c r="G1812" s="13">
        <v>37</v>
      </c>
      <c r="H1812" s="13" t="s">
        <v>8245</v>
      </c>
      <c r="I1812" s="207" t="s">
        <v>9496</v>
      </c>
      <c r="O1812" s="6">
        <v>82</v>
      </c>
      <c r="P1812" s="13" t="str">
        <f t="shared" si="28"/>
        <v>SANTA.FE</v>
      </c>
      <c r="Q1812" s="6">
        <v>1494</v>
      </c>
      <c r="R1812" s="13" t="s">
        <v>6967</v>
      </c>
      <c r="Y1812" t="str">
        <f>Tabla4[[#This Row],[Muni_Desc]]&amp;Tabla4[[#This Row],[Columna1]]</f>
        <v>LA REFORMALA PAMPA</v>
      </c>
      <c r="Z1812">
        <v>1006</v>
      </c>
      <c r="AA1812" t="s">
        <v>6471</v>
      </c>
      <c r="AB1812">
        <v>19</v>
      </c>
      <c r="AC1812" t="s">
        <v>1237</v>
      </c>
      <c r="AD1812">
        <v>42</v>
      </c>
      <c r="AE1812" t="s">
        <v>1207</v>
      </c>
      <c r="AN1812">
        <v>38</v>
      </c>
      <c r="AO1812">
        <v>28</v>
      </c>
      <c r="AP1812">
        <v>5038</v>
      </c>
      <c r="AQ1812" t="s">
        <v>1313</v>
      </c>
    </row>
    <row r="1813" spans="5:43" x14ac:dyDescent="0.25">
      <c r="E1813" s="6">
        <v>14</v>
      </c>
      <c r="F1813" s="13" t="s">
        <v>8209</v>
      </c>
      <c r="G1813" s="13">
        <v>38</v>
      </c>
      <c r="H1813" s="13" t="s">
        <v>8246</v>
      </c>
      <c r="I1813" s="207" t="s">
        <v>9496</v>
      </c>
      <c r="O1813" s="6">
        <v>82</v>
      </c>
      <c r="P1813" s="13" t="str">
        <f t="shared" si="28"/>
        <v>SANTA.FE</v>
      </c>
      <c r="Q1813" s="6">
        <v>1514</v>
      </c>
      <c r="R1813" s="13" t="s">
        <v>6985</v>
      </c>
      <c r="Y1813" t="str">
        <f>Tabla4[[#This Row],[Muni_Desc]]&amp;Tabla4[[#This Row],[Columna1]]</f>
        <v>LIMAY MAHUIDALA PAMPA</v>
      </c>
      <c r="Z1813">
        <v>1007</v>
      </c>
      <c r="AA1813" t="s">
        <v>6472</v>
      </c>
      <c r="AB1813">
        <v>19</v>
      </c>
      <c r="AC1813" t="s">
        <v>1237</v>
      </c>
      <c r="AD1813">
        <v>42</v>
      </c>
      <c r="AE1813" t="s">
        <v>1207</v>
      </c>
      <c r="AN1813">
        <v>66</v>
      </c>
      <c r="AO1813">
        <v>140</v>
      </c>
      <c r="AP1813">
        <v>9980</v>
      </c>
      <c r="AQ1813" t="s">
        <v>1313</v>
      </c>
    </row>
    <row r="1814" spans="5:43" x14ac:dyDescent="0.25">
      <c r="E1814" s="6">
        <v>14</v>
      </c>
      <c r="F1814" s="13" t="s">
        <v>8209</v>
      </c>
      <c r="G1814" s="13">
        <v>39</v>
      </c>
      <c r="H1814" s="13" t="s">
        <v>8247</v>
      </c>
      <c r="I1814" s="207" t="s">
        <v>9496</v>
      </c>
      <c r="O1814" s="6">
        <v>82</v>
      </c>
      <c r="P1814" s="13" t="str">
        <f t="shared" si="28"/>
        <v>SANTA.FE</v>
      </c>
      <c r="Q1814" s="6">
        <v>1495</v>
      </c>
      <c r="R1814" s="13" t="s">
        <v>6968</v>
      </c>
      <c r="Y1814" t="str">
        <f>Tabla4[[#This Row],[Muni_Desc]]&amp;Tabla4[[#This Row],[Columna1]]</f>
        <v>LONQUIMAYLA PAMPA</v>
      </c>
      <c r="Z1814">
        <v>1008</v>
      </c>
      <c r="AA1814" t="s">
        <v>6473</v>
      </c>
      <c r="AB1814">
        <v>19</v>
      </c>
      <c r="AC1814" t="s">
        <v>1237</v>
      </c>
      <c r="AD1814">
        <v>42</v>
      </c>
      <c r="AE1814" t="s">
        <v>1207</v>
      </c>
      <c r="AN1814">
        <v>78</v>
      </c>
      <c r="AO1814">
        <v>49</v>
      </c>
      <c r="AP1814">
        <v>8253</v>
      </c>
      <c r="AQ1814" t="s">
        <v>1313</v>
      </c>
    </row>
    <row r="1815" spans="5:43" x14ac:dyDescent="0.25">
      <c r="E1815" s="6">
        <v>14</v>
      </c>
      <c r="F1815" s="13" t="s">
        <v>8209</v>
      </c>
      <c r="G1815" s="13">
        <v>40</v>
      </c>
      <c r="H1815" s="13" t="s">
        <v>8248</v>
      </c>
      <c r="I1815" s="207" t="s">
        <v>9496</v>
      </c>
      <c r="O1815" s="6">
        <v>82</v>
      </c>
      <c r="P1815" s="13" t="str">
        <f t="shared" si="28"/>
        <v>SANTA.FE</v>
      </c>
      <c r="Q1815" s="6">
        <v>1496</v>
      </c>
      <c r="R1815" s="13" t="s">
        <v>5534</v>
      </c>
      <c r="Y1815" t="str">
        <f>Tabla4[[#This Row],[Muni_Desc]]&amp;Tabla4[[#This Row],[Columna1]]</f>
        <v>LOVENTUELA PAMPA</v>
      </c>
      <c r="Z1815">
        <v>1009</v>
      </c>
      <c r="AA1815" t="s">
        <v>6474</v>
      </c>
      <c r="AB1815">
        <v>19</v>
      </c>
      <c r="AC1815" t="s">
        <v>1237</v>
      </c>
      <c r="AD1815">
        <v>42</v>
      </c>
      <c r="AE1815" t="s">
        <v>1207</v>
      </c>
      <c r="AN1815">
        <v>54</v>
      </c>
      <c r="AO1815">
        <v>98</v>
      </c>
      <c r="AP1815">
        <v>6552</v>
      </c>
      <c r="AQ1815" t="s">
        <v>1313</v>
      </c>
    </row>
    <row r="1816" spans="5:43" x14ac:dyDescent="0.25">
      <c r="E1816" s="6">
        <v>14</v>
      </c>
      <c r="F1816" s="13" t="s">
        <v>8209</v>
      </c>
      <c r="G1816" s="13">
        <v>41</v>
      </c>
      <c r="H1816" s="13" t="s">
        <v>8249</v>
      </c>
      <c r="I1816" s="207" t="s">
        <v>9496</v>
      </c>
      <c r="O1816" s="6">
        <v>82</v>
      </c>
      <c r="P1816" s="13" t="str">
        <f t="shared" si="28"/>
        <v>SANTA.FE</v>
      </c>
      <c r="Q1816" s="6">
        <v>1497</v>
      </c>
      <c r="R1816" s="13" t="s">
        <v>6969</v>
      </c>
      <c r="Y1816" t="str">
        <f>Tabla4[[#This Row],[Muni_Desc]]&amp;Tabla4[[#This Row],[Columna1]]</f>
        <v>LUAN TOROLA PAMPA</v>
      </c>
      <c r="Z1816">
        <v>1010</v>
      </c>
      <c r="AA1816" t="s">
        <v>6475</v>
      </c>
      <c r="AB1816">
        <v>19</v>
      </c>
      <c r="AC1816" t="s">
        <v>1237</v>
      </c>
      <c r="AD1816">
        <v>42</v>
      </c>
      <c r="AE1816" t="s">
        <v>1207</v>
      </c>
      <c r="AN1816">
        <v>22</v>
      </c>
      <c r="AO1816">
        <v>161</v>
      </c>
      <c r="AP1816">
        <v>4180</v>
      </c>
      <c r="AQ1816" t="s">
        <v>3387</v>
      </c>
    </row>
    <row r="1817" spans="5:43" x14ac:dyDescent="0.25">
      <c r="E1817" s="6">
        <v>14</v>
      </c>
      <c r="F1817" s="13" t="s">
        <v>8209</v>
      </c>
      <c r="G1817" s="13">
        <v>42</v>
      </c>
      <c r="H1817" s="13" t="s">
        <v>8250</v>
      </c>
      <c r="I1817" s="207" t="s">
        <v>9496</v>
      </c>
      <c r="O1817" s="6">
        <v>82</v>
      </c>
      <c r="P1817" s="13" t="str">
        <f t="shared" si="28"/>
        <v>SANTA.FE</v>
      </c>
      <c r="Q1817" s="6">
        <v>1498</v>
      </c>
      <c r="R1817" s="13" t="s">
        <v>6970</v>
      </c>
      <c r="Y1817" t="str">
        <f>Tabla4[[#This Row],[Muni_Desc]]&amp;Tabla4[[#This Row],[Columna1]]</f>
        <v>MACACHINLA PAMPA</v>
      </c>
      <c r="Z1817">
        <v>1011</v>
      </c>
      <c r="AA1817" t="s">
        <v>6476</v>
      </c>
      <c r="AB1817">
        <v>19</v>
      </c>
      <c r="AC1817" t="s">
        <v>1237</v>
      </c>
      <c r="AD1817">
        <v>42</v>
      </c>
      <c r="AE1817" t="s">
        <v>1207</v>
      </c>
      <c r="AN1817">
        <v>6</v>
      </c>
      <c r="AO1817">
        <v>140</v>
      </c>
      <c r="AP1817">
        <v>863</v>
      </c>
      <c r="AQ1817" t="s">
        <v>1819</v>
      </c>
    </row>
    <row r="1818" spans="5:43" x14ac:dyDescent="0.25">
      <c r="E1818" s="6">
        <v>14</v>
      </c>
      <c r="F1818" s="13" t="s">
        <v>8209</v>
      </c>
      <c r="G1818" s="13">
        <v>43</v>
      </c>
      <c r="H1818" s="13" t="s">
        <v>8251</v>
      </c>
      <c r="I1818" s="207" t="s">
        <v>9496</v>
      </c>
      <c r="O1818" s="6">
        <v>82</v>
      </c>
      <c r="P1818" s="13" t="str">
        <f t="shared" si="28"/>
        <v>SANTA.FE</v>
      </c>
      <c r="Q1818" s="6">
        <v>1499</v>
      </c>
      <c r="R1818" s="13" t="s">
        <v>6971</v>
      </c>
      <c r="Y1818" t="str">
        <f>Tabla4[[#This Row],[Muni_Desc]]&amp;Tabla4[[#This Row],[Columna1]]</f>
        <v>MAISSONAVELA PAMPA</v>
      </c>
      <c r="Z1818">
        <v>1012</v>
      </c>
      <c r="AA1818" t="s">
        <v>6477</v>
      </c>
      <c r="AB1818">
        <v>19</v>
      </c>
      <c r="AC1818" t="s">
        <v>1237</v>
      </c>
      <c r="AD1818">
        <v>42</v>
      </c>
      <c r="AE1818" t="s">
        <v>1207</v>
      </c>
      <c r="AN1818">
        <v>38</v>
      </c>
      <c r="AO1818">
        <v>91</v>
      </c>
      <c r="AP1818">
        <v>5138</v>
      </c>
      <c r="AQ1818" t="s">
        <v>3770</v>
      </c>
    </row>
    <row r="1819" spans="5:43" x14ac:dyDescent="0.25">
      <c r="E1819" s="6">
        <v>14</v>
      </c>
      <c r="F1819" s="13" t="s">
        <v>8209</v>
      </c>
      <c r="G1819" s="13">
        <v>44</v>
      </c>
      <c r="H1819" s="13" t="s">
        <v>8252</v>
      </c>
      <c r="I1819" s="207" t="s">
        <v>9496</v>
      </c>
      <c r="O1819" s="6">
        <v>82</v>
      </c>
      <c r="P1819" s="13" t="str">
        <f t="shared" si="28"/>
        <v>SANTA.FE</v>
      </c>
      <c r="Q1819" s="6">
        <v>1500</v>
      </c>
      <c r="R1819" s="13" t="s">
        <v>6972</v>
      </c>
      <c r="Y1819" t="str">
        <f>Tabla4[[#This Row],[Muni_Desc]]&amp;Tabla4[[#This Row],[Columna1]]</f>
        <v>MAURICIO MAYERLA PAMPA</v>
      </c>
      <c r="Z1819">
        <v>1013</v>
      </c>
      <c r="AA1819" t="s">
        <v>6478</v>
      </c>
      <c r="AB1819">
        <v>19</v>
      </c>
      <c r="AC1819" t="s">
        <v>1237</v>
      </c>
      <c r="AD1819">
        <v>42</v>
      </c>
      <c r="AE1819" t="s">
        <v>1207</v>
      </c>
      <c r="AN1819">
        <v>70</v>
      </c>
      <c r="AO1819">
        <v>56</v>
      </c>
      <c r="AP1819">
        <v>7662</v>
      </c>
      <c r="AQ1819" t="s">
        <v>4503</v>
      </c>
    </row>
    <row r="1820" spans="5:43" x14ac:dyDescent="0.25">
      <c r="E1820" s="6">
        <v>14</v>
      </c>
      <c r="F1820" s="13" t="s">
        <v>8209</v>
      </c>
      <c r="G1820" s="13">
        <v>45</v>
      </c>
      <c r="H1820" s="13" t="s">
        <v>8253</v>
      </c>
      <c r="I1820" s="207" t="s">
        <v>9496</v>
      </c>
      <c r="O1820" s="6">
        <v>82</v>
      </c>
      <c r="P1820" s="13" t="str">
        <f t="shared" si="28"/>
        <v>SANTA.FE</v>
      </c>
      <c r="Q1820" s="6">
        <v>2089</v>
      </c>
      <c r="R1820" s="13" t="s">
        <v>7228</v>
      </c>
      <c r="Y1820" t="str">
        <f>Tabla4[[#This Row],[Muni_Desc]]&amp;Tabla4[[#This Row],[Columna1]]</f>
        <v>METILEOLA PAMPA</v>
      </c>
      <c r="Z1820">
        <v>1014</v>
      </c>
      <c r="AA1820" t="s">
        <v>6479</v>
      </c>
      <c r="AB1820">
        <v>19</v>
      </c>
      <c r="AC1820" t="s">
        <v>1237</v>
      </c>
      <c r="AD1820">
        <v>42</v>
      </c>
      <c r="AE1820" t="s">
        <v>1207</v>
      </c>
      <c r="AN1820">
        <v>10</v>
      </c>
      <c r="AO1820">
        <v>35</v>
      </c>
      <c r="AP1820">
        <v>2554</v>
      </c>
      <c r="AQ1820" t="s">
        <v>2609</v>
      </c>
    </row>
    <row r="1821" spans="5:43" x14ac:dyDescent="0.25">
      <c r="E1821" s="6">
        <v>14</v>
      </c>
      <c r="F1821" s="13" t="s">
        <v>8209</v>
      </c>
      <c r="G1821" s="13">
        <v>46</v>
      </c>
      <c r="H1821" s="13" t="s">
        <v>8254</v>
      </c>
      <c r="I1821" s="207" t="s">
        <v>9496</v>
      </c>
      <c r="O1821" s="6">
        <v>82</v>
      </c>
      <c r="P1821" s="13" t="str">
        <f t="shared" si="28"/>
        <v>SANTA.FE</v>
      </c>
      <c r="Q1821" s="6">
        <v>3042</v>
      </c>
      <c r="R1821" s="13" t="s">
        <v>7231</v>
      </c>
      <c r="Y1821" t="str">
        <f>Tabla4[[#This Row],[Muni_Desc]]&amp;Tabla4[[#This Row],[Columna1]]</f>
        <v>MIGUEL CANELA PAMPA</v>
      </c>
      <c r="Z1821">
        <v>1015</v>
      </c>
      <c r="AA1821" t="s">
        <v>6480</v>
      </c>
      <c r="AB1821">
        <v>19</v>
      </c>
      <c r="AC1821" t="s">
        <v>1237</v>
      </c>
      <c r="AD1821">
        <v>42</v>
      </c>
      <c r="AE1821" t="s">
        <v>1207</v>
      </c>
      <c r="AN1821">
        <v>38</v>
      </c>
      <c r="AO1821">
        <v>84</v>
      </c>
      <c r="AP1821">
        <v>5129</v>
      </c>
      <c r="AQ1821" t="s">
        <v>3766</v>
      </c>
    </row>
    <row r="1822" spans="5:43" x14ac:dyDescent="0.25">
      <c r="E1822" s="6">
        <v>14</v>
      </c>
      <c r="F1822" s="13" t="s">
        <v>8209</v>
      </c>
      <c r="G1822" s="13">
        <v>47</v>
      </c>
      <c r="H1822" s="13" t="s">
        <v>8255</v>
      </c>
      <c r="I1822" s="207" t="s">
        <v>9496</v>
      </c>
      <c r="O1822" s="6">
        <v>82</v>
      </c>
      <c r="P1822" s="13" t="str">
        <f t="shared" si="28"/>
        <v>SANTA.FE</v>
      </c>
      <c r="Q1822" s="6">
        <v>1501</v>
      </c>
      <c r="R1822" s="13" t="s">
        <v>6973</v>
      </c>
      <c r="Y1822" t="str">
        <f>Tabla4[[#This Row],[Muni_Desc]]&amp;Tabla4[[#This Row],[Columna1]]</f>
        <v>MIGUEL RIGLOSLA PAMPA</v>
      </c>
      <c r="Z1822">
        <v>1016</v>
      </c>
      <c r="AA1822" t="s">
        <v>6481</v>
      </c>
      <c r="AB1822">
        <v>19</v>
      </c>
      <c r="AC1822" t="s">
        <v>1237</v>
      </c>
      <c r="AD1822">
        <v>42</v>
      </c>
      <c r="AE1822" t="s">
        <v>1207</v>
      </c>
      <c r="AN1822">
        <v>14</v>
      </c>
      <c r="AO1822">
        <v>56</v>
      </c>
      <c r="AP1822">
        <v>2985</v>
      </c>
      <c r="AQ1822" t="s">
        <v>2882</v>
      </c>
    </row>
    <row r="1823" spans="5:43" x14ac:dyDescent="0.25">
      <c r="E1823" s="6">
        <v>14</v>
      </c>
      <c r="F1823" s="13" t="s">
        <v>8209</v>
      </c>
      <c r="G1823" s="13">
        <v>48</v>
      </c>
      <c r="H1823" s="13" t="s">
        <v>8256</v>
      </c>
      <c r="I1823" s="207" t="s">
        <v>9496</v>
      </c>
      <c r="O1823" s="6">
        <v>82</v>
      </c>
      <c r="P1823" s="13" t="str">
        <f t="shared" si="28"/>
        <v>SANTA.FE</v>
      </c>
      <c r="Q1823" s="6">
        <v>1502</v>
      </c>
      <c r="R1823" s="13" t="s">
        <v>6974</v>
      </c>
      <c r="Y1823" t="str">
        <f>Tabla4[[#This Row],[Muni_Desc]]&amp;Tabla4[[#This Row],[Columna1]]</f>
        <v>MONTE NIEVASLA PAMPA</v>
      </c>
      <c r="Z1823">
        <v>1017</v>
      </c>
      <c r="AA1823" t="s">
        <v>6482</v>
      </c>
      <c r="AB1823">
        <v>19</v>
      </c>
      <c r="AC1823" t="s">
        <v>1237</v>
      </c>
      <c r="AD1823">
        <v>42</v>
      </c>
      <c r="AE1823" t="s">
        <v>1207</v>
      </c>
      <c r="AN1823">
        <v>6</v>
      </c>
      <c r="AO1823">
        <v>406</v>
      </c>
      <c r="AP1823">
        <v>1227</v>
      </c>
      <c r="AQ1823" t="s">
        <v>2080</v>
      </c>
    </row>
    <row r="1824" spans="5:43" x14ac:dyDescent="0.25">
      <c r="E1824" s="6">
        <v>14</v>
      </c>
      <c r="F1824" s="13" t="s">
        <v>8209</v>
      </c>
      <c r="G1824" s="13">
        <v>49</v>
      </c>
      <c r="H1824" s="13" t="s">
        <v>8257</v>
      </c>
      <c r="I1824" s="207" t="s">
        <v>9496</v>
      </c>
      <c r="O1824" s="6">
        <v>82</v>
      </c>
      <c r="P1824" s="13" t="str">
        <f t="shared" si="28"/>
        <v>SANTA.FE</v>
      </c>
      <c r="Q1824" s="6">
        <v>1503</v>
      </c>
      <c r="R1824" s="13" t="s">
        <v>6975</v>
      </c>
      <c r="Y1824" t="str">
        <f>Tabla4[[#This Row],[Muni_Desc]]&amp;Tabla4[[#This Row],[Columna1]]</f>
        <v>PARERALA PAMPA</v>
      </c>
      <c r="Z1824">
        <v>1018</v>
      </c>
      <c r="AA1824" t="s">
        <v>6483</v>
      </c>
      <c r="AB1824">
        <v>19</v>
      </c>
      <c r="AC1824" t="s">
        <v>1237</v>
      </c>
      <c r="AD1824">
        <v>42</v>
      </c>
      <c r="AE1824" t="s">
        <v>1207</v>
      </c>
      <c r="AN1824">
        <v>6</v>
      </c>
      <c r="AO1824">
        <v>224</v>
      </c>
      <c r="AP1824">
        <v>935</v>
      </c>
      <c r="AQ1824" t="s">
        <v>1892</v>
      </c>
    </row>
    <row r="1825" spans="5:43" x14ac:dyDescent="0.25">
      <c r="E1825" s="6">
        <v>14</v>
      </c>
      <c r="F1825" s="13" t="s">
        <v>8209</v>
      </c>
      <c r="G1825" s="13">
        <v>50</v>
      </c>
      <c r="H1825" s="13" t="s">
        <v>8258</v>
      </c>
      <c r="I1825" s="207" t="s">
        <v>9496</v>
      </c>
      <c r="O1825" s="6">
        <v>82</v>
      </c>
      <c r="P1825" s="13" t="str">
        <f t="shared" si="28"/>
        <v>SANTA.FE</v>
      </c>
      <c r="Q1825" s="6">
        <v>1504</v>
      </c>
      <c r="R1825" s="13" t="s">
        <v>6976</v>
      </c>
      <c r="Y1825" t="str">
        <f>Tabla4[[#This Row],[Muni_Desc]]&amp;Tabla4[[#This Row],[Columna1]]</f>
        <v>PERULA PAMPA</v>
      </c>
      <c r="Z1825">
        <v>1019</v>
      </c>
      <c r="AA1825" t="s">
        <v>6484</v>
      </c>
      <c r="AB1825">
        <v>19</v>
      </c>
      <c r="AC1825" t="s">
        <v>1237</v>
      </c>
      <c r="AD1825">
        <v>42</v>
      </c>
      <c r="AE1825" t="s">
        <v>1207</v>
      </c>
      <c r="AN1825">
        <v>82</v>
      </c>
      <c r="AO1825">
        <v>91</v>
      </c>
      <c r="AP1825">
        <v>8687</v>
      </c>
      <c r="AQ1825" t="s">
        <v>4915</v>
      </c>
    </row>
    <row r="1826" spans="5:43" x14ac:dyDescent="0.25">
      <c r="E1826" s="6">
        <v>14</v>
      </c>
      <c r="F1826" s="13" t="s">
        <v>8209</v>
      </c>
      <c r="G1826" s="13">
        <v>51</v>
      </c>
      <c r="H1826" s="13" t="s">
        <v>8259</v>
      </c>
      <c r="I1826" s="207" t="s">
        <v>9496</v>
      </c>
      <c r="O1826" s="6">
        <v>82</v>
      </c>
      <c r="P1826" s="13" t="str">
        <f t="shared" si="28"/>
        <v>SANTA.FE</v>
      </c>
      <c r="Q1826" s="6">
        <v>1505</v>
      </c>
      <c r="R1826" s="13" t="s">
        <v>6977</v>
      </c>
      <c r="Y1826" t="str">
        <f>Tabla4[[#This Row],[Muni_Desc]]&amp;Tabla4[[#This Row],[Columna1]]</f>
        <v>PICHI HUINCALA PAMPA</v>
      </c>
      <c r="Z1826">
        <v>1020</v>
      </c>
      <c r="AA1826" t="s">
        <v>6485</v>
      </c>
      <c r="AB1826">
        <v>19</v>
      </c>
      <c r="AC1826" t="s">
        <v>1237</v>
      </c>
      <c r="AD1826">
        <v>42</v>
      </c>
      <c r="AE1826" t="s">
        <v>1207</v>
      </c>
      <c r="AN1826">
        <v>10</v>
      </c>
      <c r="AO1826">
        <v>7</v>
      </c>
      <c r="AP1826">
        <v>2508</v>
      </c>
      <c r="AQ1826" t="s">
        <v>2578</v>
      </c>
    </row>
    <row r="1827" spans="5:43" x14ac:dyDescent="0.25">
      <c r="E1827" s="6">
        <v>14</v>
      </c>
      <c r="F1827" s="13" t="s">
        <v>8209</v>
      </c>
      <c r="G1827" s="13">
        <v>52</v>
      </c>
      <c r="H1827" s="13" t="s">
        <v>8260</v>
      </c>
      <c r="I1827" s="207" t="s">
        <v>9496</v>
      </c>
      <c r="O1827" s="6">
        <v>82</v>
      </c>
      <c r="P1827" s="13" t="str">
        <f t="shared" si="28"/>
        <v>SANTA.FE</v>
      </c>
      <c r="Q1827" s="6">
        <v>1506</v>
      </c>
      <c r="R1827" s="13" t="s">
        <v>6978</v>
      </c>
      <c r="Y1827" t="str">
        <f>Tabla4[[#This Row],[Muni_Desc]]&amp;Tabla4[[#This Row],[Columna1]]</f>
        <v>PUELCHESLA PAMPA</v>
      </c>
      <c r="Z1827">
        <v>1021</v>
      </c>
      <c r="AA1827" t="s">
        <v>6486</v>
      </c>
      <c r="AB1827">
        <v>19</v>
      </c>
      <c r="AC1827" t="s">
        <v>1237</v>
      </c>
      <c r="AD1827">
        <v>42</v>
      </c>
      <c r="AE1827" t="s">
        <v>1207</v>
      </c>
      <c r="AN1827">
        <v>10</v>
      </c>
      <c r="AO1827">
        <v>112</v>
      </c>
      <c r="AP1827">
        <v>2715</v>
      </c>
      <c r="AQ1827" t="s">
        <v>2578</v>
      </c>
    </row>
    <row r="1828" spans="5:43" x14ac:dyDescent="0.25">
      <c r="E1828" s="6">
        <v>14</v>
      </c>
      <c r="F1828" s="13" t="s">
        <v>8209</v>
      </c>
      <c r="G1828" s="13">
        <v>53</v>
      </c>
      <c r="H1828" s="13" t="s">
        <v>8261</v>
      </c>
      <c r="I1828" s="207" t="s">
        <v>9496</v>
      </c>
      <c r="O1828" s="6">
        <v>82</v>
      </c>
      <c r="P1828" s="13" t="str">
        <f t="shared" si="28"/>
        <v>SANTA.FE</v>
      </c>
      <c r="Q1828" s="6">
        <v>1507</v>
      </c>
      <c r="R1828" s="13" t="s">
        <v>6979</v>
      </c>
      <c r="Y1828" t="str">
        <f>Tabla4[[#This Row],[Muni_Desc]]&amp;Tabla4[[#This Row],[Columna1]]</f>
        <v>PUELENLA PAMPA</v>
      </c>
      <c r="Z1828">
        <v>1022</v>
      </c>
      <c r="AA1828" t="s">
        <v>6487</v>
      </c>
      <c r="AB1828">
        <v>19</v>
      </c>
      <c r="AC1828" t="s">
        <v>1237</v>
      </c>
      <c r="AD1828">
        <v>42</v>
      </c>
      <c r="AE1828" t="s">
        <v>1207</v>
      </c>
      <c r="AN1828">
        <v>42</v>
      </c>
      <c r="AO1828">
        <v>77</v>
      </c>
      <c r="AP1828">
        <v>5382</v>
      </c>
      <c r="AQ1828" t="s">
        <v>1526</v>
      </c>
    </row>
    <row r="1829" spans="5:43" x14ac:dyDescent="0.25">
      <c r="E1829" s="6">
        <v>14</v>
      </c>
      <c r="F1829" s="13" t="s">
        <v>8209</v>
      </c>
      <c r="G1829" s="13">
        <v>54</v>
      </c>
      <c r="H1829" s="13" t="s">
        <v>8262</v>
      </c>
      <c r="I1829" s="207" t="s">
        <v>9496</v>
      </c>
      <c r="O1829" s="6">
        <v>82</v>
      </c>
      <c r="P1829" s="13" t="str">
        <f t="shared" si="28"/>
        <v>SANTA.FE</v>
      </c>
      <c r="Q1829" s="6">
        <v>1508</v>
      </c>
      <c r="R1829" s="13" t="s">
        <v>5872</v>
      </c>
      <c r="Y1829" t="str">
        <f>Tabla4[[#This Row],[Muni_Desc]]&amp;Tabla4[[#This Row],[Columna1]]</f>
        <v>QUEHUELA PAMPA</v>
      </c>
      <c r="Z1829">
        <v>1023</v>
      </c>
      <c r="AA1829" t="s">
        <v>6488</v>
      </c>
      <c r="AB1829">
        <v>19</v>
      </c>
      <c r="AC1829" t="s">
        <v>1237</v>
      </c>
      <c r="AD1829">
        <v>42</v>
      </c>
      <c r="AE1829" t="s">
        <v>1207</v>
      </c>
      <c r="AN1829">
        <v>6</v>
      </c>
      <c r="AO1829">
        <v>91</v>
      </c>
      <c r="AP1829">
        <v>776</v>
      </c>
      <c r="AQ1829" t="s">
        <v>1759</v>
      </c>
    </row>
    <row r="1830" spans="5:43" x14ac:dyDescent="0.25">
      <c r="E1830" s="6">
        <v>14</v>
      </c>
      <c r="F1830" s="13" t="s">
        <v>8209</v>
      </c>
      <c r="G1830" s="13">
        <v>55</v>
      </c>
      <c r="H1830" s="13" t="s">
        <v>8263</v>
      </c>
      <c r="I1830" s="207" t="s">
        <v>9496</v>
      </c>
      <c r="O1830" s="6">
        <v>82</v>
      </c>
      <c r="P1830" s="13" t="str">
        <f t="shared" si="28"/>
        <v>SANTA.FE</v>
      </c>
      <c r="Q1830" s="6">
        <v>1509</v>
      </c>
      <c r="R1830" s="13" t="s">
        <v>6980</v>
      </c>
      <c r="Y1830" t="str">
        <f>Tabla4[[#This Row],[Muni_Desc]]&amp;Tabla4[[#This Row],[Columna1]]</f>
        <v>QUEMU QUEMULA PAMPA</v>
      </c>
      <c r="Z1830">
        <v>1024</v>
      </c>
      <c r="AA1830" t="s">
        <v>6489</v>
      </c>
      <c r="AB1830">
        <v>19</v>
      </c>
      <c r="AC1830" t="s">
        <v>1237</v>
      </c>
      <c r="AD1830">
        <v>42</v>
      </c>
      <c r="AE1830" t="s">
        <v>1207</v>
      </c>
      <c r="AN1830">
        <v>14</v>
      </c>
      <c r="AO1830">
        <v>91</v>
      </c>
      <c r="AP1830">
        <v>3067</v>
      </c>
      <c r="AQ1830" t="s">
        <v>2940</v>
      </c>
    </row>
    <row r="1831" spans="5:43" x14ac:dyDescent="0.25">
      <c r="E1831" s="6">
        <v>15</v>
      </c>
      <c r="F1831" s="13" t="s">
        <v>8264</v>
      </c>
      <c r="G1831" s="13">
        <v>1</v>
      </c>
      <c r="H1831" s="13" t="s">
        <v>8265</v>
      </c>
      <c r="I1831" s="207" t="s">
        <v>9497</v>
      </c>
      <c r="O1831" s="6">
        <v>82</v>
      </c>
      <c r="P1831" s="13" t="str">
        <f t="shared" si="28"/>
        <v>SANTA.FE</v>
      </c>
      <c r="Q1831" s="6">
        <v>1510</v>
      </c>
      <c r="R1831" s="13" t="s">
        <v>6981</v>
      </c>
      <c r="Y1831" t="str">
        <f>Tabla4[[#This Row],[Muni_Desc]]&amp;Tabla4[[#This Row],[Columna1]]</f>
        <v>QUETREQUENLA PAMPA</v>
      </c>
      <c r="Z1831">
        <v>1025</v>
      </c>
      <c r="AA1831" t="s">
        <v>6490</v>
      </c>
      <c r="AB1831">
        <v>19</v>
      </c>
      <c r="AC1831" t="s">
        <v>1237</v>
      </c>
      <c r="AD1831">
        <v>42</v>
      </c>
      <c r="AE1831" t="s">
        <v>1207</v>
      </c>
      <c r="AN1831">
        <v>82</v>
      </c>
      <c r="AO1831">
        <v>42</v>
      </c>
      <c r="AP1831">
        <v>8521</v>
      </c>
      <c r="AQ1831" t="s">
        <v>4751</v>
      </c>
    </row>
    <row r="1832" spans="5:43" x14ac:dyDescent="0.25">
      <c r="E1832" s="6">
        <v>15</v>
      </c>
      <c r="F1832" s="13" t="s">
        <v>8264</v>
      </c>
      <c r="G1832" s="13">
        <v>2</v>
      </c>
      <c r="H1832" s="13" t="s">
        <v>8266</v>
      </c>
      <c r="I1832" s="207" t="s">
        <v>9497</v>
      </c>
      <c r="O1832" s="6">
        <v>82</v>
      </c>
      <c r="P1832" s="13" t="str">
        <f t="shared" si="28"/>
        <v>SANTA.FE</v>
      </c>
      <c r="Q1832" s="6">
        <v>1511</v>
      </c>
      <c r="R1832" s="13" t="s">
        <v>6982</v>
      </c>
      <c r="Y1832" t="str">
        <f>Tabla4[[#This Row],[Muni_Desc]]&amp;Tabla4[[#This Row],[Columna1]]</f>
        <v>RANCULLA PAMPA</v>
      </c>
      <c r="Z1832">
        <v>1026</v>
      </c>
      <c r="AA1832" t="s">
        <v>6491</v>
      </c>
      <c r="AB1832">
        <v>19</v>
      </c>
      <c r="AC1832" t="s">
        <v>1237</v>
      </c>
      <c r="AD1832">
        <v>42</v>
      </c>
      <c r="AE1832" t="s">
        <v>1207</v>
      </c>
      <c r="AN1832">
        <v>10</v>
      </c>
      <c r="AO1832">
        <v>42</v>
      </c>
      <c r="AP1832">
        <v>2576</v>
      </c>
      <c r="AQ1832" t="s">
        <v>2626</v>
      </c>
    </row>
    <row r="1833" spans="5:43" x14ac:dyDescent="0.25">
      <c r="E1833" s="6">
        <v>15</v>
      </c>
      <c r="F1833" s="13" t="s">
        <v>8264</v>
      </c>
      <c r="G1833" s="13">
        <v>3</v>
      </c>
      <c r="H1833" s="13" t="s">
        <v>8267</v>
      </c>
      <c r="I1833" s="207" t="s">
        <v>9497</v>
      </c>
      <c r="O1833" s="6">
        <v>82</v>
      </c>
      <c r="P1833" s="13" t="str">
        <f t="shared" si="28"/>
        <v>SANTA.FE</v>
      </c>
      <c r="Q1833" s="6">
        <v>1512</v>
      </c>
      <c r="R1833" s="13" t="s">
        <v>6983</v>
      </c>
      <c r="Y1833" t="str">
        <f>Tabla4[[#This Row],[Muni_Desc]]&amp;Tabla4[[#This Row],[Columna1]]</f>
        <v>REALICOLA PAMPA</v>
      </c>
      <c r="Z1833">
        <v>1027</v>
      </c>
      <c r="AA1833" t="s">
        <v>6492</v>
      </c>
      <c r="AB1833">
        <v>19</v>
      </c>
      <c r="AC1833" t="s">
        <v>1237</v>
      </c>
      <c r="AD1833">
        <v>42</v>
      </c>
      <c r="AE1833" t="s">
        <v>1207</v>
      </c>
      <c r="AN1833">
        <v>14</v>
      </c>
      <c r="AO1833">
        <v>35</v>
      </c>
      <c r="AP1833">
        <v>2922</v>
      </c>
      <c r="AQ1833" t="s">
        <v>2838</v>
      </c>
    </row>
    <row r="1834" spans="5:43" x14ac:dyDescent="0.25">
      <c r="E1834" s="6">
        <v>15</v>
      </c>
      <c r="F1834" s="13" t="s">
        <v>8264</v>
      </c>
      <c r="G1834" s="13">
        <v>4</v>
      </c>
      <c r="H1834" s="13" t="s">
        <v>8268</v>
      </c>
      <c r="I1834" s="207" t="s">
        <v>9497</v>
      </c>
      <c r="O1834" s="6">
        <v>82</v>
      </c>
      <c r="P1834" s="13" t="str">
        <f t="shared" si="28"/>
        <v>SANTA.FE</v>
      </c>
      <c r="Q1834" s="6">
        <v>1513</v>
      </c>
      <c r="R1834" s="13" t="s">
        <v>6984</v>
      </c>
      <c r="Y1834" t="str">
        <f>Tabla4[[#This Row],[Muni_Desc]]&amp;Tabla4[[#This Row],[Columna1]]</f>
        <v>RELMOLA PAMPA</v>
      </c>
      <c r="Z1834">
        <v>1028</v>
      </c>
      <c r="AA1834" t="s">
        <v>6493</v>
      </c>
      <c r="AB1834">
        <v>19</v>
      </c>
      <c r="AC1834" t="s">
        <v>1237</v>
      </c>
      <c r="AD1834">
        <v>42</v>
      </c>
      <c r="AE1834" t="s">
        <v>1207</v>
      </c>
      <c r="AN1834">
        <v>58</v>
      </c>
      <c r="AO1834">
        <v>77</v>
      </c>
      <c r="AP1834">
        <v>6778</v>
      </c>
      <c r="AQ1834" t="s">
        <v>4227</v>
      </c>
    </row>
    <row r="1835" spans="5:43" x14ac:dyDescent="0.25">
      <c r="E1835" s="6">
        <v>15</v>
      </c>
      <c r="F1835" s="13" t="s">
        <v>8264</v>
      </c>
      <c r="G1835" s="13">
        <v>5</v>
      </c>
      <c r="H1835" s="13" t="s">
        <v>8269</v>
      </c>
      <c r="I1835" s="207" t="s">
        <v>9497</v>
      </c>
      <c r="O1835" s="6">
        <v>82</v>
      </c>
      <c r="P1835" s="13" t="str">
        <f t="shared" si="28"/>
        <v>SANTA.FE</v>
      </c>
      <c r="Q1835" s="6">
        <v>1515</v>
      </c>
      <c r="R1835" s="13" t="s">
        <v>6986</v>
      </c>
      <c r="Y1835" t="str">
        <f>Tabla4[[#This Row],[Muni_Desc]]&amp;Tabla4[[#This Row],[Columna1]]</f>
        <v>ROLONLA PAMPA</v>
      </c>
      <c r="Z1835">
        <v>1029</v>
      </c>
      <c r="AA1835" t="s">
        <v>6494</v>
      </c>
      <c r="AB1835">
        <v>19</v>
      </c>
      <c r="AC1835" t="s">
        <v>1237</v>
      </c>
      <c r="AD1835">
        <v>42</v>
      </c>
      <c r="AE1835" t="s">
        <v>1207</v>
      </c>
      <c r="AN1835">
        <v>38</v>
      </c>
      <c r="AO1835">
        <v>28</v>
      </c>
      <c r="AP1835">
        <v>5039</v>
      </c>
      <c r="AQ1835" t="s">
        <v>1505</v>
      </c>
    </row>
    <row r="1836" spans="5:43" x14ac:dyDescent="0.25">
      <c r="E1836" s="6">
        <v>15</v>
      </c>
      <c r="F1836" s="13" t="s">
        <v>8264</v>
      </c>
      <c r="G1836" s="13">
        <v>6</v>
      </c>
      <c r="H1836" s="13" t="s">
        <v>8270</v>
      </c>
      <c r="I1836" s="207" t="s">
        <v>9497</v>
      </c>
      <c r="O1836" s="6">
        <v>82</v>
      </c>
      <c r="P1836" s="13" t="str">
        <f t="shared" si="28"/>
        <v>SANTA.FE</v>
      </c>
      <c r="Q1836" s="6">
        <v>1516</v>
      </c>
      <c r="R1836" s="13" t="s">
        <v>6987</v>
      </c>
      <c r="Y1836" t="str">
        <f>Tabla4[[#This Row],[Muni_Desc]]&amp;Tabla4[[#This Row],[Columna1]]</f>
        <v>RUCANELOLA PAMPA</v>
      </c>
      <c r="Z1836">
        <v>1030</v>
      </c>
      <c r="AA1836" t="s">
        <v>6495</v>
      </c>
      <c r="AB1836">
        <v>19</v>
      </c>
      <c r="AC1836" t="s">
        <v>1237</v>
      </c>
      <c r="AD1836">
        <v>42</v>
      </c>
      <c r="AE1836" t="s">
        <v>1207</v>
      </c>
      <c r="AN1836">
        <v>82</v>
      </c>
      <c r="AO1836">
        <v>21</v>
      </c>
      <c r="AP1836">
        <v>8450</v>
      </c>
      <c r="AQ1836" t="s">
        <v>4696</v>
      </c>
    </row>
    <row r="1837" spans="5:43" x14ac:dyDescent="0.25">
      <c r="E1837" s="6">
        <v>15</v>
      </c>
      <c r="F1837" s="13" t="s">
        <v>8264</v>
      </c>
      <c r="G1837" s="13">
        <v>7</v>
      </c>
      <c r="H1837" s="13" t="s">
        <v>8271</v>
      </c>
      <c r="I1837" s="207" t="s">
        <v>9497</v>
      </c>
      <c r="O1837" s="6">
        <v>82</v>
      </c>
      <c r="P1837" s="13" t="str">
        <f t="shared" si="28"/>
        <v>SANTA.FE</v>
      </c>
      <c r="Q1837" s="6">
        <v>1517</v>
      </c>
      <c r="R1837" s="13" t="s">
        <v>6988</v>
      </c>
      <c r="Y1837" t="str">
        <f>Tabla4[[#This Row],[Muni_Desc]]&amp;Tabla4[[#This Row],[Columna1]]</f>
        <v>SANTA ISABELLA PAMPA</v>
      </c>
      <c r="Z1837">
        <v>1031</v>
      </c>
      <c r="AA1837" t="s">
        <v>6496</v>
      </c>
      <c r="AB1837">
        <v>19</v>
      </c>
      <c r="AC1837" t="s">
        <v>1237</v>
      </c>
      <c r="AD1837">
        <v>42</v>
      </c>
      <c r="AE1837" t="s">
        <v>1207</v>
      </c>
      <c r="AN1837">
        <v>82</v>
      </c>
      <c r="AO1837">
        <v>70</v>
      </c>
      <c r="AP1837">
        <v>8612</v>
      </c>
      <c r="AQ1837" t="s">
        <v>4842</v>
      </c>
    </row>
    <row r="1838" spans="5:43" x14ac:dyDescent="0.25">
      <c r="E1838" s="6">
        <v>15</v>
      </c>
      <c r="F1838" s="13" t="s">
        <v>8264</v>
      </c>
      <c r="G1838" s="13">
        <v>8</v>
      </c>
      <c r="H1838" s="13" t="s">
        <v>8272</v>
      </c>
      <c r="I1838" s="207" t="s">
        <v>9497</v>
      </c>
      <c r="O1838" s="6">
        <v>82</v>
      </c>
      <c r="P1838" s="13" t="str">
        <f t="shared" si="28"/>
        <v>SANTA.FE</v>
      </c>
      <c r="Q1838" s="6">
        <v>1518</v>
      </c>
      <c r="R1838" s="13" t="s">
        <v>6989</v>
      </c>
      <c r="Y1838" t="str">
        <f>Tabla4[[#This Row],[Muni_Desc]]&amp;Tabla4[[#This Row],[Columna1]]</f>
        <v>SANTA ROSALA PAMPA</v>
      </c>
      <c r="Z1838">
        <v>1032</v>
      </c>
      <c r="AA1838" t="s">
        <v>5442</v>
      </c>
      <c r="AB1838">
        <v>19</v>
      </c>
      <c r="AC1838" t="s">
        <v>1237</v>
      </c>
      <c r="AD1838">
        <v>42</v>
      </c>
      <c r="AE1838" t="s">
        <v>1207</v>
      </c>
      <c r="AN1838">
        <v>6</v>
      </c>
      <c r="AO1838">
        <v>415</v>
      </c>
      <c r="AP1838">
        <v>1461</v>
      </c>
      <c r="AQ1838" t="s">
        <v>1314</v>
      </c>
    </row>
    <row r="1839" spans="5:43" x14ac:dyDescent="0.25">
      <c r="E1839" s="6">
        <v>15</v>
      </c>
      <c r="F1839" s="13" t="s">
        <v>8264</v>
      </c>
      <c r="G1839" s="13">
        <v>9</v>
      </c>
      <c r="H1839" s="13" t="s">
        <v>8273</v>
      </c>
      <c r="I1839" s="207" t="s">
        <v>9497</v>
      </c>
      <c r="O1839" s="6">
        <v>82</v>
      </c>
      <c r="P1839" s="13" t="str">
        <f t="shared" si="28"/>
        <v>SANTA.FE</v>
      </c>
      <c r="Q1839" s="6">
        <v>1519</v>
      </c>
      <c r="R1839" s="13" t="s">
        <v>6990</v>
      </c>
      <c r="Y1839" t="str">
        <f>Tabla4[[#This Row],[Muni_Desc]]&amp;Tabla4[[#This Row],[Columna1]]</f>
        <v>SANTA ROSA DE TOAYLA PAMPA</v>
      </c>
      <c r="Z1839">
        <v>2006</v>
      </c>
      <c r="AA1839" t="s">
        <v>6510</v>
      </c>
      <c r="AB1839">
        <v>19</v>
      </c>
      <c r="AC1839" t="s">
        <v>1237</v>
      </c>
      <c r="AD1839">
        <v>42</v>
      </c>
      <c r="AE1839" t="s">
        <v>1207</v>
      </c>
      <c r="AN1839">
        <v>86</v>
      </c>
      <c r="AO1839">
        <v>35</v>
      </c>
      <c r="AP1839">
        <v>9146</v>
      </c>
      <c r="AQ1839" t="s">
        <v>5048</v>
      </c>
    </row>
    <row r="1840" spans="5:43" x14ac:dyDescent="0.25">
      <c r="E1840" s="6">
        <v>15</v>
      </c>
      <c r="F1840" s="13" t="s">
        <v>8264</v>
      </c>
      <c r="G1840" s="13">
        <v>10</v>
      </c>
      <c r="H1840" s="13" t="s">
        <v>8274</v>
      </c>
      <c r="I1840" s="207" t="s">
        <v>9497</v>
      </c>
      <c r="O1840" s="6">
        <v>82</v>
      </c>
      <c r="P1840" s="13" t="str">
        <f t="shared" si="28"/>
        <v>SANTA.FE</v>
      </c>
      <c r="Q1840" s="6">
        <v>1520</v>
      </c>
      <c r="R1840" s="13" t="s">
        <v>6991</v>
      </c>
      <c r="Y1840" t="str">
        <f>Tabla4[[#This Row],[Muni_Desc]]&amp;Tabla4[[#This Row],[Columna1]]</f>
        <v>SANTA TERESALA PAMPA</v>
      </c>
      <c r="Z1840">
        <v>1033</v>
      </c>
      <c r="AA1840" t="s">
        <v>6497</v>
      </c>
      <c r="AB1840">
        <v>19</v>
      </c>
      <c r="AC1840" t="s">
        <v>1237</v>
      </c>
      <c r="AD1840">
        <v>42</v>
      </c>
      <c r="AE1840" t="s">
        <v>1207</v>
      </c>
      <c r="AN1840">
        <v>82</v>
      </c>
      <c r="AO1840">
        <v>84</v>
      </c>
      <c r="AP1840">
        <v>8664</v>
      </c>
      <c r="AQ1840" t="s">
        <v>4888</v>
      </c>
    </row>
    <row r="1841" spans="5:43" x14ac:dyDescent="0.25">
      <c r="E1841" s="6">
        <v>15</v>
      </c>
      <c r="F1841" s="13" t="s">
        <v>8264</v>
      </c>
      <c r="G1841" s="13">
        <v>11</v>
      </c>
      <c r="H1841" s="13" t="s">
        <v>8275</v>
      </c>
      <c r="I1841" s="207" t="s">
        <v>9497</v>
      </c>
      <c r="O1841" s="6">
        <v>82</v>
      </c>
      <c r="P1841" s="13" t="str">
        <f t="shared" si="28"/>
        <v>SANTA.FE</v>
      </c>
      <c r="Q1841" s="6">
        <v>1521</v>
      </c>
      <c r="R1841" s="13" t="s">
        <v>6992</v>
      </c>
      <c r="Y1841" t="str">
        <f>Tabla4[[#This Row],[Muni_Desc]]&amp;Tabla4[[#This Row],[Columna1]]</f>
        <v>SARAHLA PAMPA</v>
      </c>
      <c r="Z1841">
        <v>1034</v>
      </c>
      <c r="AA1841" t="s">
        <v>6498</v>
      </c>
      <c r="AB1841">
        <v>19</v>
      </c>
      <c r="AC1841" t="s">
        <v>1237</v>
      </c>
      <c r="AD1841">
        <v>42</v>
      </c>
      <c r="AE1841" t="s">
        <v>1207</v>
      </c>
      <c r="AN1841">
        <v>6</v>
      </c>
      <c r="AO1841">
        <v>105</v>
      </c>
      <c r="AP1841">
        <v>802</v>
      </c>
      <c r="AQ1841" t="s">
        <v>1781</v>
      </c>
    </row>
    <row r="1842" spans="5:43" x14ac:dyDescent="0.25">
      <c r="E1842" s="6">
        <v>15</v>
      </c>
      <c r="F1842" s="13" t="s">
        <v>8264</v>
      </c>
      <c r="G1842" s="13">
        <v>12</v>
      </c>
      <c r="H1842" s="13" t="s">
        <v>8276</v>
      </c>
      <c r="I1842" s="207" t="s">
        <v>9497</v>
      </c>
      <c r="O1842" s="6">
        <v>82</v>
      </c>
      <c r="P1842" s="13" t="str">
        <f t="shared" si="28"/>
        <v>SANTA.FE</v>
      </c>
      <c r="Q1842" s="6">
        <v>1522</v>
      </c>
      <c r="R1842" s="13" t="s">
        <v>6993</v>
      </c>
      <c r="Y1842" t="str">
        <f>Tabla4[[#This Row],[Muni_Desc]]&amp;Tabla4[[#This Row],[Columna1]]</f>
        <v>SPELUZZILA PAMPA</v>
      </c>
      <c r="Z1842">
        <v>1035</v>
      </c>
      <c r="AA1842" t="s">
        <v>6499</v>
      </c>
      <c r="AB1842">
        <v>19</v>
      </c>
      <c r="AC1842" t="s">
        <v>1237</v>
      </c>
      <c r="AD1842">
        <v>42</v>
      </c>
      <c r="AE1842" t="s">
        <v>1207</v>
      </c>
      <c r="AN1842">
        <v>34</v>
      </c>
      <c r="AO1842">
        <v>35</v>
      </c>
      <c r="AP1842">
        <v>4835</v>
      </c>
      <c r="AQ1842" t="s">
        <v>3647</v>
      </c>
    </row>
    <row r="1843" spans="5:43" x14ac:dyDescent="0.25">
      <c r="E1843" s="6">
        <v>15</v>
      </c>
      <c r="F1843" s="13" t="s">
        <v>8264</v>
      </c>
      <c r="G1843" s="13">
        <v>13</v>
      </c>
      <c r="H1843" s="13" t="s">
        <v>8277</v>
      </c>
      <c r="I1843" s="207" t="s">
        <v>9497</v>
      </c>
      <c r="O1843" s="6">
        <v>82</v>
      </c>
      <c r="P1843" s="13" t="str">
        <f t="shared" si="28"/>
        <v>SANTA.FE</v>
      </c>
      <c r="Q1843" s="6">
        <v>1523</v>
      </c>
      <c r="R1843" s="13" t="s">
        <v>6994</v>
      </c>
      <c r="Y1843" t="str">
        <f>Tabla4[[#This Row],[Muni_Desc]]&amp;Tabla4[[#This Row],[Columna1]]</f>
        <v>TELENLA PAMPA</v>
      </c>
      <c r="Z1843">
        <v>1036</v>
      </c>
      <c r="AA1843" t="s">
        <v>6500</v>
      </c>
      <c r="AB1843">
        <v>19</v>
      </c>
      <c r="AC1843" t="s">
        <v>1237</v>
      </c>
      <c r="AD1843">
        <v>42</v>
      </c>
      <c r="AE1843" t="s">
        <v>1207</v>
      </c>
      <c r="AN1843">
        <v>30</v>
      </c>
      <c r="AO1843">
        <v>63</v>
      </c>
      <c r="AP1843">
        <v>4604</v>
      </c>
      <c r="AQ1843" t="s">
        <v>3544</v>
      </c>
    </row>
    <row r="1844" spans="5:43" x14ac:dyDescent="0.25">
      <c r="E1844" s="6">
        <v>15</v>
      </c>
      <c r="F1844" s="13" t="s">
        <v>8264</v>
      </c>
      <c r="G1844" s="13">
        <v>14</v>
      </c>
      <c r="H1844" s="13" t="s">
        <v>7932</v>
      </c>
      <c r="I1844" s="207" t="s">
        <v>9497</v>
      </c>
      <c r="O1844" s="6">
        <v>82</v>
      </c>
      <c r="P1844" s="13" t="str">
        <f t="shared" si="28"/>
        <v>SANTA.FE</v>
      </c>
      <c r="Q1844" s="6">
        <v>1524</v>
      </c>
      <c r="R1844" s="13" t="s">
        <v>6995</v>
      </c>
      <c r="Y1844" t="str">
        <f>Tabla4[[#This Row],[Muni_Desc]]&amp;Tabla4[[#This Row],[Columna1]]</f>
        <v>TOAYLA PAMPA</v>
      </c>
      <c r="Z1844">
        <v>1037</v>
      </c>
      <c r="AA1844" t="s">
        <v>6501</v>
      </c>
      <c r="AB1844">
        <v>19</v>
      </c>
      <c r="AC1844" t="s">
        <v>1237</v>
      </c>
      <c r="AD1844">
        <v>42</v>
      </c>
      <c r="AE1844" t="s">
        <v>1207</v>
      </c>
      <c r="AN1844">
        <v>86</v>
      </c>
      <c r="AO1844">
        <v>28</v>
      </c>
      <c r="AP1844">
        <v>9981</v>
      </c>
      <c r="AQ1844" t="s">
        <v>2652</v>
      </c>
    </row>
    <row r="1845" spans="5:43" x14ac:dyDescent="0.25">
      <c r="E1845" s="6">
        <v>15</v>
      </c>
      <c r="F1845" s="13" t="s">
        <v>8264</v>
      </c>
      <c r="G1845" s="13">
        <v>15</v>
      </c>
      <c r="H1845" s="13" t="s">
        <v>8278</v>
      </c>
      <c r="I1845" s="207" t="s">
        <v>9497</v>
      </c>
      <c r="O1845" s="6">
        <v>82</v>
      </c>
      <c r="P1845" s="13" t="str">
        <f t="shared" si="28"/>
        <v>SANTA.FE</v>
      </c>
      <c r="Q1845" s="6">
        <v>1525</v>
      </c>
      <c r="R1845" s="13" t="s">
        <v>6996</v>
      </c>
      <c r="Y1845" t="str">
        <f>Tabla4[[#This Row],[Muni_Desc]]&amp;Tabla4[[#This Row],[Columna1]]</f>
        <v>TOMAS MANUEL DE ANCHORENALA PAMPA</v>
      </c>
      <c r="Z1845">
        <v>1038</v>
      </c>
      <c r="AA1845" t="s">
        <v>6502</v>
      </c>
      <c r="AB1845">
        <v>19</v>
      </c>
      <c r="AC1845" t="s">
        <v>1237</v>
      </c>
      <c r="AD1845">
        <v>42</v>
      </c>
      <c r="AE1845" t="s">
        <v>1207</v>
      </c>
      <c r="AN1845">
        <v>10</v>
      </c>
      <c r="AO1845">
        <v>70</v>
      </c>
      <c r="AP1845">
        <v>2617</v>
      </c>
      <c r="AQ1845" t="s">
        <v>2652</v>
      </c>
    </row>
    <row r="1846" spans="5:43" x14ac:dyDescent="0.25">
      <c r="E1846" s="6">
        <v>15</v>
      </c>
      <c r="F1846" s="13" t="s">
        <v>8264</v>
      </c>
      <c r="G1846" s="13">
        <v>16</v>
      </c>
      <c r="H1846" s="13" t="s">
        <v>8279</v>
      </c>
      <c r="I1846" s="207" t="s">
        <v>9497</v>
      </c>
      <c r="O1846" s="6">
        <v>82</v>
      </c>
      <c r="P1846" s="13" t="str">
        <f t="shared" si="28"/>
        <v>SANTA.FE</v>
      </c>
      <c r="Q1846" s="6">
        <v>1526</v>
      </c>
      <c r="R1846" s="13" t="s">
        <v>6997</v>
      </c>
      <c r="Y1846" t="str">
        <f>Tabla4[[#This Row],[Muni_Desc]]&amp;Tabla4[[#This Row],[Columna1]]</f>
        <v>TRENELLA PAMPA</v>
      </c>
      <c r="Z1846">
        <v>1039</v>
      </c>
      <c r="AA1846" t="s">
        <v>6503</v>
      </c>
      <c r="AB1846">
        <v>19</v>
      </c>
      <c r="AC1846" t="s">
        <v>1237</v>
      </c>
      <c r="AD1846">
        <v>42</v>
      </c>
      <c r="AE1846" t="s">
        <v>1207</v>
      </c>
      <c r="AN1846">
        <v>14</v>
      </c>
      <c r="AO1846">
        <v>182</v>
      </c>
      <c r="AP1846">
        <v>3420</v>
      </c>
      <c r="AQ1846" t="s">
        <v>3228</v>
      </c>
    </row>
    <row r="1847" spans="5:43" x14ac:dyDescent="0.25">
      <c r="E1847" s="6">
        <v>16</v>
      </c>
      <c r="F1847" s="13" t="s">
        <v>8280</v>
      </c>
      <c r="G1847" s="13">
        <v>1</v>
      </c>
      <c r="H1847" s="13" t="s">
        <v>8281</v>
      </c>
      <c r="I1847" s="207" t="s">
        <v>9498</v>
      </c>
      <c r="O1847" s="6">
        <v>82</v>
      </c>
      <c r="P1847" s="13" t="str">
        <f t="shared" si="28"/>
        <v>SANTA.FE</v>
      </c>
      <c r="Q1847" s="6">
        <v>1422</v>
      </c>
      <c r="R1847" s="13" t="s">
        <v>6899</v>
      </c>
      <c r="Y1847" t="str">
        <f>Tabla4[[#This Row],[Muni_Desc]]&amp;Tabla4[[#This Row],[Columna1]]</f>
        <v>UNANUELA PAMPA</v>
      </c>
      <c r="Z1847">
        <v>1040</v>
      </c>
      <c r="AA1847" t="s">
        <v>6504</v>
      </c>
      <c r="AB1847">
        <v>19</v>
      </c>
      <c r="AC1847" t="s">
        <v>1237</v>
      </c>
      <c r="AD1847">
        <v>42</v>
      </c>
      <c r="AE1847" t="s">
        <v>1207</v>
      </c>
      <c r="AN1847">
        <v>70</v>
      </c>
      <c r="AO1847">
        <v>49</v>
      </c>
      <c r="AP1847">
        <v>7652</v>
      </c>
      <c r="AQ1847" t="s">
        <v>1617</v>
      </c>
    </row>
    <row r="1848" spans="5:43" x14ac:dyDescent="0.25">
      <c r="E1848" s="6">
        <v>16</v>
      </c>
      <c r="F1848" s="13" t="s">
        <v>8280</v>
      </c>
      <c r="G1848" s="13">
        <v>2</v>
      </c>
      <c r="H1848" s="13" t="s">
        <v>8282</v>
      </c>
      <c r="I1848" s="207" t="s">
        <v>9498</v>
      </c>
      <c r="O1848" s="6">
        <v>82</v>
      </c>
      <c r="P1848" s="13" t="str">
        <f t="shared" si="28"/>
        <v>SANTA.FE</v>
      </c>
      <c r="Q1848" s="6">
        <v>1527</v>
      </c>
      <c r="R1848" s="13" t="s">
        <v>6998</v>
      </c>
      <c r="Y1848" t="str">
        <f>Tabla4[[#This Row],[Muni_Desc]]&amp;Tabla4[[#This Row],[Columna1]]</f>
        <v>URIBURULA PAMPA</v>
      </c>
      <c r="Z1848">
        <v>1041</v>
      </c>
      <c r="AA1848" t="s">
        <v>6505</v>
      </c>
      <c r="AB1848">
        <v>19</v>
      </c>
      <c r="AC1848" t="s">
        <v>1237</v>
      </c>
      <c r="AD1848">
        <v>42</v>
      </c>
      <c r="AE1848" t="s">
        <v>1207</v>
      </c>
      <c r="AN1848">
        <v>6</v>
      </c>
      <c r="AO1848">
        <v>441</v>
      </c>
      <c r="AP1848">
        <v>1293</v>
      </c>
      <c r="AQ1848" t="s">
        <v>2133</v>
      </c>
    </row>
    <row r="1849" spans="5:43" x14ac:dyDescent="0.25">
      <c r="E1849" s="6">
        <v>16</v>
      </c>
      <c r="F1849" s="13" t="s">
        <v>8280</v>
      </c>
      <c r="G1849" s="13">
        <v>3</v>
      </c>
      <c r="H1849" s="13" t="s">
        <v>8283</v>
      </c>
      <c r="I1849" s="207" t="s">
        <v>9498</v>
      </c>
      <c r="O1849" s="6">
        <v>82</v>
      </c>
      <c r="P1849" s="13" t="str">
        <f t="shared" si="28"/>
        <v>SANTA.FE</v>
      </c>
      <c r="Q1849" s="6">
        <v>1528</v>
      </c>
      <c r="R1849" s="13" t="s">
        <v>6999</v>
      </c>
      <c r="Y1849" t="str">
        <f>Tabla4[[#This Row],[Muni_Desc]]&amp;Tabla4[[#This Row],[Columna1]]</f>
        <v>VERTIZLA PAMPA</v>
      </c>
      <c r="Z1849">
        <v>1042</v>
      </c>
      <c r="AA1849" t="s">
        <v>6506</v>
      </c>
      <c r="AB1849">
        <v>19</v>
      </c>
      <c r="AC1849" t="s">
        <v>1237</v>
      </c>
      <c r="AD1849">
        <v>42</v>
      </c>
      <c r="AE1849" t="s">
        <v>1207</v>
      </c>
      <c r="AN1849">
        <v>14</v>
      </c>
      <c r="AO1849">
        <v>119</v>
      </c>
      <c r="AP1849">
        <v>3186</v>
      </c>
      <c r="AQ1849" t="s">
        <v>3051</v>
      </c>
    </row>
    <row r="1850" spans="5:43" x14ac:dyDescent="0.25">
      <c r="E1850" s="6">
        <v>16</v>
      </c>
      <c r="F1850" s="13" t="s">
        <v>8280</v>
      </c>
      <c r="G1850" s="13">
        <v>4</v>
      </c>
      <c r="H1850" s="13" t="s">
        <v>8284</v>
      </c>
      <c r="I1850" s="207" t="s">
        <v>9498</v>
      </c>
      <c r="O1850" s="6">
        <v>82</v>
      </c>
      <c r="P1850" s="13" t="str">
        <f t="shared" si="28"/>
        <v>SANTA.FE</v>
      </c>
      <c r="Q1850" s="6">
        <v>1529</v>
      </c>
      <c r="R1850" s="13" t="s">
        <v>7000</v>
      </c>
      <c r="Y1850" t="str">
        <f>Tabla4[[#This Row],[Muni_Desc]]&amp;Tabla4[[#This Row],[Columna1]]</f>
        <v>VICTORICALA PAMPA</v>
      </c>
      <c r="Z1850">
        <v>1043</v>
      </c>
      <c r="AA1850" t="s">
        <v>6507</v>
      </c>
      <c r="AB1850">
        <v>19</v>
      </c>
      <c r="AC1850" t="s">
        <v>1237</v>
      </c>
      <c r="AD1850">
        <v>42</v>
      </c>
      <c r="AE1850" t="s">
        <v>1207</v>
      </c>
      <c r="AN1850">
        <v>6</v>
      </c>
      <c r="AO1850">
        <v>217</v>
      </c>
      <c r="AP1850">
        <v>925</v>
      </c>
      <c r="AQ1850" t="s">
        <v>1887</v>
      </c>
    </row>
    <row r="1851" spans="5:43" x14ac:dyDescent="0.25">
      <c r="E1851" s="6">
        <v>16</v>
      </c>
      <c r="F1851" s="13" t="s">
        <v>8280</v>
      </c>
      <c r="G1851" s="13">
        <v>5</v>
      </c>
      <c r="H1851" s="13" t="s">
        <v>8285</v>
      </c>
      <c r="I1851" s="207" t="s">
        <v>9498</v>
      </c>
      <c r="O1851" s="6">
        <v>82</v>
      </c>
      <c r="P1851" s="13" t="str">
        <f t="shared" si="28"/>
        <v>SANTA.FE</v>
      </c>
      <c r="Q1851" s="6">
        <v>1530</v>
      </c>
      <c r="R1851" s="13" t="s">
        <v>7001</v>
      </c>
      <c r="Y1851" t="str">
        <f>Tabla4[[#This Row],[Muni_Desc]]&amp;Tabla4[[#This Row],[Columna1]]</f>
        <v>VILLA MIRASOLLA PAMPA</v>
      </c>
      <c r="Z1851">
        <v>1044</v>
      </c>
      <c r="AA1851" t="s">
        <v>6508</v>
      </c>
      <c r="AB1851">
        <v>19</v>
      </c>
      <c r="AC1851" t="s">
        <v>1237</v>
      </c>
      <c r="AD1851">
        <v>42</v>
      </c>
      <c r="AE1851" t="s">
        <v>1207</v>
      </c>
      <c r="AN1851">
        <v>6</v>
      </c>
      <c r="AO1851">
        <v>728</v>
      </c>
      <c r="AP1851">
        <v>1680</v>
      </c>
      <c r="AQ1851" t="s">
        <v>2431</v>
      </c>
    </row>
    <row r="1852" spans="5:43" x14ac:dyDescent="0.25">
      <c r="E1852" s="6">
        <v>16</v>
      </c>
      <c r="F1852" s="13" t="s">
        <v>8280</v>
      </c>
      <c r="G1852" s="13">
        <v>6</v>
      </c>
      <c r="H1852" s="13" t="s">
        <v>8286</v>
      </c>
      <c r="I1852" s="207" t="s">
        <v>9498</v>
      </c>
      <c r="O1852" s="6">
        <v>82</v>
      </c>
      <c r="P1852" s="13" t="str">
        <f t="shared" si="28"/>
        <v>SANTA.FE</v>
      </c>
      <c r="Q1852" s="6">
        <v>1531</v>
      </c>
      <c r="R1852" s="13" t="s">
        <v>7002</v>
      </c>
      <c r="Y1852" t="str">
        <f>Tabla4[[#This Row],[Muni_Desc]]&amp;Tabla4[[#This Row],[Columna1]]</f>
        <v>WINIFREDALA PAMPA</v>
      </c>
      <c r="Z1852">
        <v>1045</v>
      </c>
      <c r="AA1852" t="s">
        <v>6509</v>
      </c>
      <c r="AB1852">
        <v>19</v>
      </c>
      <c r="AC1852" t="s">
        <v>1237</v>
      </c>
      <c r="AD1852">
        <v>42</v>
      </c>
      <c r="AE1852" t="s">
        <v>1207</v>
      </c>
      <c r="AN1852">
        <v>10</v>
      </c>
      <c r="AO1852">
        <v>56</v>
      </c>
      <c r="AP1852">
        <v>2594</v>
      </c>
      <c r="AQ1852" t="s">
        <v>2634</v>
      </c>
    </row>
    <row r="1853" spans="5:43" x14ac:dyDescent="0.25">
      <c r="E1853" s="6">
        <v>16</v>
      </c>
      <c r="F1853" s="13" t="s">
        <v>8280</v>
      </c>
      <c r="G1853" s="13">
        <v>7</v>
      </c>
      <c r="H1853" s="13" t="s">
        <v>8287</v>
      </c>
      <c r="I1853" s="207" t="s">
        <v>9498</v>
      </c>
      <c r="O1853" s="6">
        <v>82</v>
      </c>
      <c r="P1853" s="13" t="str">
        <f t="shared" si="28"/>
        <v>SANTA.FE</v>
      </c>
      <c r="Q1853" s="6">
        <v>1532</v>
      </c>
      <c r="R1853" s="13" t="s">
        <v>7003</v>
      </c>
      <c r="Y1853" t="str">
        <f>Tabla4[[#This Row],[Muni_Desc]]&amp;Tabla4[[#This Row],[Columna1]]</f>
        <v>2 DE MAYOMISIONES</v>
      </c>
      <c r="Z1853">
        <v>1082</v>
      </c>
      <c r="AA1853" t="s">
        <v>6549</v>
      </c>
      <c r="AB1853">
        <v>20</v>
      </c>
      <c r="AC1853" t="s">
        <v>1238</v>
      </c>
      <c r="AD1853">
        <v>54</v>
      </c>
      <c r="AE1853" t="s">
        <v>1208</v>
      </c>
      <c r="AN1853">
        <v>6</v>
      </c>
      <c r="AO1853">
        <v>523</v>
      </c>
      <c r="AP1853">
        <v>9982</v>
      </c>
      <c r="AQ1853" t="s">
        <v>2222</v>
      </c>
    </row>
    <row r="1854" spans="5:43" x14ac:dyDescent="0.25">
      <c r="E1854" s="6">
        <v>16</v>
      </c>
      <c r="F1854" s="13" t="s">
        <v>8280</v>
      </c>
      <c r="G1854" s="13">
        <v>8</v>
      </c>
      <c r="H1854" s="13" t="s">
        <v>8288</v>
      </c>
      <c r="I1854" s="207" t="s">
        <v>9498</v>
      </c>
      <c r="O1854" s="6">
        <v>82</v>
      </c>
      <c r="P1854" s="13" t="str">
        <f t="shared" si="28"/>
        <v>SANTA.FE</v>
      </c>
      <c r="Q1854" s="6">
        <v>1533</v>
      </c>
      <c r="R1854" s="13" t="s">
        <v>7004</v>
      </c>
      <c r="Y1854" t="str">
        <f>Tabla4[[#This Row],[Muni_Desc]]&amp;Tabla4[[#This Row],[Columna1]]</f>
        <v>25 DE MAYOMISIONES</v>
      </c>
      <c r="Z1854">
        <v>1083</v>
      </c>
      <c r="AA1854" t="s">
        <v>5278</v>
      </c>
      <c r="AB1854">
        <v>20</v>
      </c>
      <c r="AC1854" t="s">
        <v>1238</v>
      </c>
      <c r="AD1854">
        <v>54</v>
      </c>
      <c r="AE1854" t="s">
        <v>1208</v>
      </c>
      <c r="AN1854">
        <v>22</v>
      </c>
      <c r="AO1854">
        <v>154</v>
      </c>
      <c r="AP1854">
        <v>4171</v>
      </c>
      <c r="AQ1854" t="s">
        <v>3382</v>
      </c>
    </row>
    <row r="1855" spans="5:43" x14ac:dyDescent="0.25">
      <c r="E1855" s="6">
        <v>16</v>
      </c>
      <c r="F1855" s="13" t="s">
        <v>8280</v>
      </c>
      <c r="G1855" s="13">
        <v>9</v>
      </c>
      <c r="H1855" s="13" t="s">
        <v>8289</v>
      </c>
      <c r="I1855" s="207" t="s">
        <v>9498</v>
      </c>
      <c r="O1855" s="6">
        <v>82</v>
      </c>
      <c r="P1855" s="13" t="str">
        <f t="shared" si="28"/>
        <v>SANTA.FE</v>
      </c>
      <c r="Q1855" s="6">
        <v>1534</v>
      </c>
      <c r="R1855" s="13" t="s">
        <v>7005</v>
      </c>
      <c r="Y1855" t="str">
        <f>Tabla4[[#This Row],[Muni_Desc]]&amp;Tabla4[[#This Row],[Columna1]]</f>
        <v>9 DE JULIOMISIONES</v>
      </c>
      <c r="Z1855">
        <v>1084</v>
      </c>
      <c r="AA1855" t="s">
        <v>5279</v>
      </c>
      <c r="AB1855">
        <v>20</v>
      </c>
      <c r="AC1855" t="s">
        <v>1238</v>
      </c>
      <c r="AD1855">
        <v>54</v>
      </c>
      <c r="AE1855" t="s">
        <v>1208</v>
      </c>
      <c r="AN1855">
        <v>6</v>
      </c>
      <c r="AO1855">
        <v>497</v>
      </c>
      <c r="AP1855">
        <v>9983</v>
      </c>
      <c r="AQ1855" t="s">
        <v>2195</v>
      </c>
    </row>
    <row r="1856" spans="5:43" x14ac:dyDescent="0.25">
      <c r="E1856" s="6">
        <v>16</v>
      </c>
      <c r="F1856" s="13" t="s">
        <v>8280</v>
      </c>
      <c r="G1856" s="13">
        <v>10</v>
      </c>
      <c r="H1856" s="13" t="s">
        <v>8290</v>
      </c>
      <c r="I1856" s="207" t="s">
        <v>9498</v>
      </c>
      <c r="O1856" s="6">
        <v>82</v>
      </c>
      <c r="P1856" s="13" t="str">
        <f t="shared" si="28"/>
        <v>SANTA.FE</v>
      </c>
      <c r="Q1856" s="6">
        <v>1535</v>
      </c>
      <c r="R1856" s="13" t="s">
        <v>7006</v>
      </c>
      <c r="Y1856" t="str">
        <f>Tabla4[[#This Row],[Muni_Desc]]&amp;Tabla4[[#This Row],[Columna1]]</f>
        <v>ALBA POSSEMISIONES</v>
      </c>
      <c r="Z1856">
        <v>1085</v>
      </c>
      <c r="AA1856" t="s">
        <v>6550</v>
      </c>
      <c r="AB1856">
        <v>20</v>
      </c>
      <c r="AC1856" t="s">
        <v>1238</v>
      </c>
      <c r="AD1856">
        <v>54</v>
      </c>
      <c r="AE1856" t="s">
        <v>1208</v>
      </c>
      <c r="AN1856">
        <v>82</v>
      </c>
      <c r="AO1856">
        <v>49</v>
      </c>
      <c r="AP1856">
        <v>8550</v>
      </c>
      <c r="AQ1856" t="s">
        <v>4776</v>
      </c>
    </row>
    <row r="1857" spans="5:43" x14ac:dyDescent="0.25">
      <c r="E1857" s="6">
        <v>16</v>
      </c>
      <c r="F1857" s="13" t="s">
        <v>8280</v>
      </c>
      <c r="G1857" s="13">
        <v>11</v>
      </c>
      <c r="H1857" s="13" t="s">
        <v>8291</v>
      </c>
      <c r="I1857" s="207" t="s">
        <v>9498</v>
      </c>
      <c r="O1857" s="6">
        <v>82</v>
      </c>
      <c r="P1857" s="13" t="str">
        <f t="shared" si="28"/>
        <v>SANTA.FE</v>
      </c>
      <c r="Q1857" s="6">
        <v>1536</v>
      </c>
      <c r="R1857" s="13" t="s">
        <v>7007</v>
      </c>
      <c r="Y1857" t="str">
        <f>Tabla4[[#This Row],[Muni_Desc]]&amp;Tabla4[[#This Row],[Columna1]]</f>
        <v>ALMAFUERTEMISIONES</v>
      </c>
      <c r="Z1857">
        <v>1086</v>
      </c>
      <c r="AA1857" t="s">
        <v>5459</v>
      </c>
      <c r="AB1857">
        <v>20</v>
      </c>
      <c r="AC1857" t="s">
        <v>1238</v>
      </c>
      <c r="AD1857">
        <v>54</v>
      </c>
      <c r="AE1857" t="s">
        <v>1208</v>
      </c>
      <c r="AN1857">
        <v>86</v>
      </c>
      <c r="AO1857">
        <v>161</v>
      </c>
      <c r="AP1857">
        <v>9984</v>
      </c>
      <c r="AQ1857" t="s">
        <v>5171</v>
      </c>
    </row>
    <row r="1858" spans="5:43" x14ac:dyDescent="0.25">
      <c r="E1858" s="6">
        <v>16</v>
      </c>
      <c r="F1858" s="13" t="s">
        <v>8280</v>
      </c>
      <c r="G1858" s="13">
        <v>12</v>
      </c>
      <c r="H1858" s="13" t="s">
        <v>8292</v>
      </c>
      <c r="I1858" s="207" t="s">
        <v>9498</v>
      </c>
      <c r="O1858" s="6">
        <v>82</v>
      </c>
      <c r="P1858" s="13" t="str">
        <f t="shared" si="28"/>
        <v>SANTA.FE</v>
      </c>
      <c r="Q1858" s="6">
        <v>1537</v>
      </c>
      <c r="R1858" s="13" t="s">
        <v>7008</v>
      </c>
      <c r="Y1858" t="str">
        <f>Tabla4[[#This Row],[Muni_Desc]]&amp;Tabla4[[#This Row],[Columna1]]</f>
        <v>APOSTOLESMISIONES</v>
      </c>
      <c r="Z1858">
        <v>1087</v>
      </c>
      <c r="AA1858" t="s">
        <v>6551</v>
      </c>
      <c r="AB1858">
        <v>20</v>
      </c>
      <c r="AC1858" t="s">
        <v>1238</v>
      </c>
      <c r="AD1858">
        <v>54</v>
      </c>
      <c r="AE1858" t="s">
        <v>1208</v>
      </c>
      <c r="AN1858">
        <v>42</v>
      </c>
      <c r="AO1858">
        <v>126</v>
      </c>
      <c r="AP1858">
        <v>5435</v>
      </c>
      <c r="AQ1858" t="s">
        <v>3837</v>
      </c>
    </row>
    <row r="1859" spans="5:43" x14ac:dyDescent="0.25">
      <c r="E1859" s="6">
        <v>16</v>
      </c>
      <c r="F1859" s="13" t="s">
        <v>8280</v>
      </c>
      <c r="G1859" s="13">
        <v>13</v>
      </c>
      <c r="H1859" s="13" t="s">
        <v>8293</v>
      </c>
      <c r="I1859" s="207" t="s">
        <v>9498</v>
      </c>
      <c r="O1859" s="6">
        <v>82</v>
      </c>
      <c r="P1859" s="13" t="str">
        <f t="shared" si="28"/>
        <v>SANTA.FE</v>
      </c>
      <c r="Q1859" s="6">
        <v>1538</v>
      </c>
      <c r="R1859" s="13" t="s">
        <v>7009</v>
      </c>
      <c r="Y1859" t="str">
        <f>Tabla4[[#This Row],[Muni_Desc]]&amp;Tabla4[[#This Row],[Columna1]]</f>
        <v>ARISTOBULO DEL VALLEMISIONES</v>
      </c>
      <c r="Z1859">
        <v>1088</v>
      </c>
      <c r="AA1859" t="s">
        <v>6552</v>
      </c>
      <c r="AB1859">
        <v>20</v>
      </c>
      <c r="AC1859" t="s">
        <v>1238</v>
      </c>
      <c r="AD1859">
        <v>54</v>
      </c>
      <c r="AE1859" t="s">
        <v>1208</v>
      </c>
      <c r="AN1859">
        <v>50</v>
      </c>
      <c r="AO1859">
        <v>35</v>
      </c>
      <c r="AP1859">
        <v>5848</v>
      </c>
      <c r="AQ1859" t="s">
        <v>3972</v>
      </c>
    </row>
    <row r="1860" spans="5:43" x14ac:dyDescent="0.25">
      <c r="E1860" s="6">
        <v>16</v>
      </c>
      <c r="F1860" s="13" t="s">
        <v>8280</v>
      </c>
      <c r="G1860" s="13">
        <v>14</v>
      </c>
      <c r="H1860" s="13" t="s">
        <v>8294</v>
      </c>
      <c r="I1860" s="207" t="s">
        <v>9498</v>
      </c>
      <c r="O1860" s="6">
        <v>82</v>
      </c>
      <c r="P1860" s="13" t="str">
        <f t="shared" si="28"/>
        <v>SANTA.FE</v>
      </c>
      <c r="Q1860" s="6">
        <v>1539</v>
      </c>
      <c r="R1860" s="13" t="s">
        <v>7010</v>
      </c>
      <c r="Y1860" t="str">
        <f>Tabla4[[#This Row],[Muni_Desc]]&amp;Tabla4[[#This Row],[Columna1]]</f>
        <v>ARROYO DEL MEDIOMISIONES</v>
      </c>
      <c r="Z1860">
        <v>1089</v>
      </c>
      <c r="AA1860" t="s">
        <v>6164</v>
      </c>
      <c r="AB1860">
        <v>20</v>
      </c>
      <c r="AC1860" t="s">
        <v>1238</v>
      </c>
      <c r="AD1860">
        <v>54</v>
      </c>
      <c r="AE1860" t="s">
        <v>1208</v>
      </c>
      <c r="AN1860">
        <v>50</v>
      </c>
      <c r="AO1860">
        <v>56</v>
      </c>
      <c r="AP1860">
        <v>5887</v>
      </c>
      <c r="AQ1860" t="s">
        <v>3999</v>
      </c>
    </row>
    <row r="1861" spans="5:43" x14ac:dyDescent="0.25">
      <c r="E1861" s="6">
        <v>16</v>
      </c>
      <c r="F1861" s="13" t="s">
        <v>8280</v>
      </c>
      <c r="G1861" s="13">
        <v>15</v>
      </c>
      <c r="H1861" s="13" t="s">
        <v>8295</v>
      </c>
      <c r="I1861" s="207" t="s">
        <v>9498</v>
      </c>
      <c r="O1861" s="6">
        <v>82</v>
      </c>
      <c r="P1861" s="13" t="str">
        <f t="shared" ref="P1861:P1924" si="29">VLOOKUP(O1861,$J$4:$L$29,3,FALSE)</f>
        <v>SANTA.FE</v>
      </c>
      <c r="Q1861" s="6">
        <v>1540</v>
      </c>
      <c r="R1861" s="13" t="s">
        <v>7011</v>
      </c>
      <c r="Y1861" t="str">
        <f>Tabla4[[#This Row],[Muni_Desc]]&amp;Tabla4[[#This Row],[Columna1]]</f>
        <v>AZARAMISIONES</v>
      </c>
      <c r="Z1861">
        <v>1090</v>
      </c>
      <c r="AA1861" t="s">
        <v>6553</v>
      </c>
      <c r="AB1861">
        <v>20</v>
      </c>
      <c r="AC1861" t="s">
        <v>1238</v>
      </c>
      <c r="AD1861">
        <v>54</v>
      </c>
      <c r="AE1861" t="s">
        <v>1208</v>
      </c>
      <c r="AN1861">
        <v>62</v>
      </c>
      <c r="AO1861">
        <v>84</v>
      </c>
      <c r="AP1861">
        <v>7054</v>
      </c>
      <c r="AQ1861" t="s">
        <v>4348</v>
      </c>
    </row>
    <row r="1862" spans="5:43" x14ac:dyDescent="0.25">
      <c r="E1862" s="6">
        <v>16</v>
      </c>
      <c r="F1862" s="13" t="s">
        <v>8280</v>
      </c>
      <c r="G1862" s="13">
        <v>16</v>
      </c>
      <c r="H1862" s="13" t="s">
        <v>8296</v>
      </c>
      <c r="I1862" s="207" t="s">
        <v>9498</v>
      </c>
      <c r="O1862" s="6">
        <v>82</v>
      </c>
      <c r="P1862" s="13" t="str">
        <f t="shared" si="29"/>
        <v>SANTA.FE</v>
      </c>
      <c r="Q1862" s="6">
        <v>1541</v>
      </c>
      <c r="R1862" s="13" t="s">
        <v>7012</v>
      </c>
      <c r="Y1862" t="str">
        <f>Tabla4[[#This Row],[Muni_Desc]]&amp;Tabla4[[#This Row],[Columna1]]</f>
        <v>BERNARDO DE IRIGOYENMISIONES</v>
      </c>
      <c r="Z1862">
        <v>1091</v>
      </c>
      <c r="AA1862" t="s">
        <v>6554</v>
      </c>
      <c r="AB1862">
        <v>20</v>
      </c>
      <c r="AC1862" t="s">
        <v>1238</v>
      </c>
      <c r="AD1862">
        <v>54</v>
      </c>
      <c r="AE1862" t="s">
        <v>1208</v>
      </c>
      <c r="AN1862">
        <v>6</v>
      </c>
      <c r="AO1862">
        <v>273</v>
      </c>
      <c r="AP1862">
        <v>1032</v>
      </c>
      <c r="AQ1862" t="s">
        <v>1949</v>
      </c>
    </row>
    <row r="1863" spans="5:43" x14ac:dyDescent="0.25">
      <c r="E1863" s="6">
        <v>16</v>
      </c>
      <c r="F1863" s="13" t="s">
        <v>8280</v>
      </c>
      <c r="G1863" s="13">
        <v>17</v>
      </c>
      <c r="H1863" s="13" t="s">
        <v>8297</v>
      </c>
      <c r="I1863" s="207" t="s">
        <v>9498</v>
      </c>
      <c r="O1863" s="6">
        <v>82</v>
      </c>
      <c r="P1863" s="13" t="str">
        <f t="shared" si="29"/>
        <v>SANTA.FE</v>
      </c>
      <c r="Q1863" s="6">
        <v>1542</v>
      </c>
      <c r="R1863" s="13" t="s">
        <v>7013</v>
      </c>
      <c r="Y1863" t="str">
        <f>Tabla4[[#This Row],[Muni_Desc]]&amp;Tabla4[[#This Row],[Columna1]]</f>
        <v>BONPLANDMISIONES</v>
      </c>
      <c r="Z1863">
        <v>1092</v>
      </c>
      <c r="AA1863" t="s">
        <v>5886</v>
      </c>
      <c r="AB1863">
        <v>20</v>
      </c>
      <c r="AC1863" t="s">
        <v>1238</v>
      </c>
      <c r="AD1863">
        <v>54</v>
      </c>
      <c r="AE1863" t="s">
        <v>1208</v>
      </c>
      <c r="AN1863">
        <v>42</v>
      </c>
      <c r="AO1863">
        <v>133</v>
      </c>
      <c r="AP1863">
        <v>5450</v>
      </c>
      <c r="AQ1863" t="s">
        <v>3847</v>
      </c>
    </row>
    <row r="1864" spans="5:43" x14ac:dyDescent="0.25">
      <c r="E1864" s="6">
        <v>16</v>
      </c>
      <c r="F1864" s="13" t="s">
        <v>8280</v>
      </c>
      <c r="G1864" s="13">
        <v>18</v>
      </c>
      <c r="H1864" s="13" t="s">
        <v>8298</v>
      </c>
      <c r="I1864" s="207" t="s">
        <v>9498</v>
      </c>
      <c r="O1864" s="6">
        <v>82</v>
      </c>
      <c r="P1864" s="13" t="str">
        <f t="shared" si="29"/>
        <v>SANTA.FE</v>
      </c>
      <c r="Q1864" s="6">
        <v>1543</v>
      </c>
      <c r="R1864" s="13" t="s">
        <v>7014</v>
      </c>
      <c r="Y1864" t="str">
        <f>Tabla4[[#This Row],[Muni_Desc]]&amp;Tabla4[[#This Row],[Columna1]]</f>
        <v>CAA-YARIMISIONES</v>
      </c>
      <c r="Z1864">
        <v>1093</v>
      </c>
      <c r="AA1864" t="s">
        <v>6555</v>
      </c>
      <c r="AB1864">
        <v>20</v>
      </c>
      <c r="AC1864" t="s">
        <v>1238</v>
      </c>
      <c r="AD1864">
        <v>54</v>
      </c>
      <c r="AE1864" t="s">
        <v>1208</v>
      </c>
      <c r="AN1864">
        <v>62</v>
      </c>
      <c r="AO1864">
        <v>42</v>
      </c>
      <c r="AP1864">
        <v>6976</v>
      </c>
      <c r="AQ1864" t="s">
        <v>4300</v>
      </c>
    </row>
    <row r="1865" spans="5:43" x14ac:dyDescent="0.25">
      <c r="E1865" s="6">
        <v>16</v>
      </c>
      <c r="F1865" s="13" t="s">
        <v>8280</v>
      </c>
      <c r="G1865" s="13">
        <v>19</v>
      </c>
      <c r="H1865" s="13" t="s">
        <v>8299</v>
      </c>
      <c r="I1865" s="207" t="s">
        <v>9498</v>
      </c>
      <c r="O1865" s="6">
        <v>82</v>
      </c>
      <c r="P1865" s="13" t="str">
        <f t="shared" si="29"/>
        <v>SANTA.FE</v>
      </c>
      <c r="Q1865" s="6">
        <v>1544</v>
      </c>
      <c r="R1865" s="13" t="s">
        <v>7015</v>
      </c>
      <c r="Y1865" t="str">
        <f>Tabla4[[#This Row],[Muni_Desc]]&amp;Tabla4[[#This Row],[Columna1]]</f>
        <v>CAMPO GRANDEMISIONES</v>
      </c>
      <c r="Z1865">
        <v>1094</v>
      </c>
      <c r="AA1865" t="s">
        <v>6556</v>
      </c>
      <c r="AB1865">
        <v>20</v>
      </c>
      <c r="AC1865" t="s">
        <v>1238</v>
      </c>
      <c r="AD1865">
        <v>54</v>
      </c>
      <c r="AE1865" t="s">
        <v>1208</v>
      </c>
      <c r="AN1865">
        <v>6</v>
      </c>
      <c r="AO1865">
        <v>252</v>
      </c>
      <c r="AP1865">
        <v>995</v>
      </c>
      <c r="AQ1865" t="s">
        <v>1910</v>
      </c>
    </row>
    <row r="1866" spans="5:43" x14ac:dyDescent="0.25">
      <c r="E1866" s="6">
        <v>16</v>
      </c>
      <c r="F1866" s="13" t="s">
        <v>8280</v>
      </c>
      <c r="G1866" s="13">
        <v>20</v>
      </c>
      <c r="H1866" s="13" t="s">
        <v>8300</v>
      </c>
      <c r="I1866" s="207" t="s">
        <v>9498</v>
      </c>
      <c r="O1866" s="6">
        <v>82</v>
      </c>
      <c r="P1866" s="13" t="str">
        <f t="shared" si="29"/>
        <v>SANTA.FE</v>
      </c>
      <c r="Q1866" s="6">
        <v>1545</v>
      </c>
      <c r="R1866" s="13" t="s">
        <v>7016</v>
      </c>
      <c r="Y1866" t="str">
        <f>Tabla4[[#This Row],[Muni_Desc]]&amp;Tabla4[[#This Row],[Columna1]]</f>
        <v>CAMPO RAMONMISIONES</v>
      </c>
      <c r="Z1866">
        <v>1095</v>
      </c>
      <c r="AA1866" t="s">
        <v>6557</v>
      </c>
      <c r="AB1866">
        <v>20</v>
      </c>
      <c r="AC1866" t="s">
        <v>1238</v>
      </c>
      <c r="AD1866">
        <v>54</v>
      </c>
      <c r="AE1866" t="s">
        <v>1208</v>
      </c>
      <c r="AN1866">
        <v>30</v>
      </c>
      <c r="AO1866">
        <v>112</v>
      </c>
      <c r="AP1866">
        <v>4702</v>
      </c>
      <c r="AQ1866" t="s">
        <v>3617</v>
      </c>
    </row>
    <row r="1867" spans="5:43" x14ac:dyDescent="0.25">
      <c r="E1867" s="6">
        <v>16</v>
      </c>
      <c r="F1867" s="13" t="s">
        <v>8280</v>
      </c>
      <c r="G1867" s="13">
        <v>21</v>
      </c>
      <c r="H1867" s="13" t="s">
        <v>8301</v>
      </c>
      <c r="I1867" s="207" t="s">
        <v>9498</v>
      </c>
      <c r="O1867" s="6">
        <v>82</v>
      </c>
      <c r="P1867" s="13" t="str">
        <f t="shared" si="29"/>
        <v>SANTA.FE</v>
      </c>
      <c r="Q1867" s="6">
        <v>1546</v>
      </c>
      <c r="R1867" s="13" t="s">
        <v>7017</v>
      </c>
      <c r="Y1867" t="str">
        <f>Tabla4[[#This Row],[Muni_Desc]]&amp;Tabla4[[#This Row],[Columna1]]</f>
        <v>CAMPO VIERAMISIONES</v>
      </c>
      <c r="Z1867">
        <v>1096</v>
      </c>
      <c r="AA1867" t="s">
        <v>6558</v>
      </c>
      <c r="AB1867">
        <v>20</v>
      </c>
      <c r="AC1867" t="s">
        <v>1238</v>
      </c>
      <c r="AD1867">
        <v>54</v>
      </c>
      <c r="AE1867" t="s">
        <v>1208</v>
      </c>
      <c r="AN1867">
        <v>6</v>
      </c>
      <c r="AO1867">
        <v>777</v>
      </c>
      <c r="AP1867">
        <v>1749</v>
      </c>
      <c r="AQ1867" t="s">
        <v>2474</v>
      </c>
    </row>
    <row r="1868" spans="5:43" x14ac:dyDescent="0.25">
      <c r="E1868" s="6">
        <v>16</v>
      </c>
      <c r="F1868" s="13" t="s">
        <v>8280</v>
      </c>
      <c r="G1868" s="13">
        <v>22</v>
      </c>
      <c r="H1868" s="13" t="s">
        <v>8302</v>
      </c>
      <c r="I1868" s="207" t="s">
        <v>9498</v>
      </c>
      <c r="O1868" s="6">
        <v>82</v>
      </c>
      <c r="P1868" s="13" t="str">
        <f t="shared" si="29"/>
        <v>SANTA.FE</v>
      </c>
      <c r="Q1868" s="6">
        <v>1547</v>
      </c>
      <c r="R1868" s="13" t="s">
        <v>7018</v>
      </c>
      <c r="Y1868" t="str">
        <f>Tabla4[[#This Row],[Muni_Desc]]&amp;Tabla4[[#This Row],[Columna1]]</f>
        <v>CANDELARIAMISIONES</v>
      </c>
      <c r="Z1868">
        <v>1097</v>
      </c>
      <c r="AA1868" t="s">
        <v>6559</v>
      </c>
      <c r="AB1868">
        <v>20</v>
      </c>
      <c r="AC1868" t="s">
        <v>1238</v>
      </c>
      <c r="AD1868">
        <v>54</v>
      </c>
      <c r="AE1868" t="s">
        <v>1208</v>
      </c>
      <c r="AN1868">
        <v>62</v>
      </c>
      <c r="AO1868">
        <v>42</v>
      </c>
      <c r="AP1868">
        <v>6977</v>
      </c>
      <c r="AQ1868" t="s">
        <v>4301</v>
      </c>
    </row>
    <row r="1869" spans="5:43" x14ac:dyDescent="0.25">
      <c r="E1869" s="6">
        <v>16</v>
      </c>
      <c r="F1869" s="13" t="s">
        <v>8280</v>
      </c>
      <c r="G1869" s="13">
        <v>23</v>
      </c>
      <c r="H1869" s="13" t="s">
        <v>8303</v>
      </c>
      <c r="I1869" s="207" t="s">
        <v>9498</v>
      </c>
      <c r="O1869" s="6">
        <v>82</v>
      </c>
      <c r="P1869" s="13" t="str">
        <f t="shared" si="29"/>
        <v>SANTA.FE</v>
      </c>
      <c r="Q1869" s="6">
        <v>1548</v>
      </c>
      <c r="R1869" s="13" t="s">
        <v>7019</v>
      </c>
      <c r="Y1869" t="str">
        <f>Tabla4[[#This Row],[Muni_Desc]]&amp;Tabla4[[#This Row],[Columna1]]</f>
        <v>CAPIOVIMISIONES</v>
      </c>
      <c r="Z1869">
        <v>1098</v>
      </c>
      <c r="AA1869" t="s">
        <v>6560</v>
      </c>
      <c r="AB1869">
        <v>20</v>
      </c>
      <c r="AC1869" t="s">
        <v>1238</v>
      </c>
      <c r="AD1869">
        <v>54</v>
      </c>
      <c r="AE1869" t="s">
        <v>1208</v>
      </c>
      <c r="AN1869">
        <v>6</v>
      </c>
      <c r="AO1869">
        <v>126</v>
      </c>
      <c r="AP1869">
        <v>835</v>
      </c>
      <c r="AQ1869" t="s">
        <v>1805</v>
      </c>
    </row>
    <row r="1870" spans="5:43" x14ac:dyDescent="0.25">
      <c r="E1870" s="6">
        <v>16</v>
      </c>
      <c r="F1870" s="13" t="s">
        <v>8280</v>
      </c>
      <c r="G1870" s="13">
        <v>24</v>
      </c>
      <c r="H1870" s="13" t="s">
        <v>8304</v>
      </c>
      <c r="I1870" s="207" t="s">
        <v>9498</v>
      </c>
      <c r="O1870" s="6">
        <v>82</v>
      </c>
      <c r="P1870" s="13" t="str">
        <f t="shared" si="29"/>
        <v>SANTA.FE</v>
      </c>
      <c r="Q1870" s="6">
        <v>1549</v>
      </c>
      <c r="R1870" s="13" t="s">
        <v>7020</v>
      </c>
      <c r="Y1870" t="str">
        <f>Tabla4[[#This Row],[Muni_Desc]]&amp;Tabla4[[#This Row],[Columna1]]</f>
        <v>CARAGUATAYMISIONES</v>
      </c>
      <c r="Z1870">
        <v>1099</v>
      </c>
      <c r="AA1870" t="s">
        <v>6561</v>
      </c>
      <c r="AB1870">
        <v>20</v>
      </c>
      <c r="AC1870" t="s">
        <v>1238</v>
      </c>
      <c r="AD1870">
        <v>54</v>
      </c>
      <c r="AE1870" t="s">
        <v>1208</v>
      </c>
      <c r="AN1870">
        <v>6</v>
      </c>
      <c r="AO1870">
        <v>56</v>
      </c>
      <c r="AP1870">
        <v>732</v>
      </c>
      <c r="AQ1870" t="s">
        <v>1735</v>
      </c>
    </row>
    <row r="1871" spans="5:43" x14ac:dyDescent="0.25">
      <c r="E1871" s="6">
        <v>16</v>
      </c>
      <c r="F1871" s="13" t="s">
        <v>8280</v>
      </c>
      <c r="G1871" s="13">
        <v>25</v>
      </c>
      <c r="H1871" s="13" t="s">
        <v>8305</v>
      </c>
      <c r="I1871" s="207" t="s">
        <v>9498</v>
      </c>
      <c r="O1871" s="6">
        <v>82</v>
      </c>
      <c r="P1871" s="13" t="str">
        <f t="shared" si="29"/>
        <v>SANTA.FE</v>
      </c>
      <c r="Q1871" s="6">
        <v>1550</v>
      </c>
      <c r="R1871" s="13" t="s">
        <v>7021</v>
      </c>
      <c r="Y1871" t="str">
        <f>Tabla4[[#This Row],[Muni_Desc]]&amp;Tabla4[[#This Row],[Columna1]]</f>
        <v>CERRO AZULMISIONES</v>
      </c>
      <c r="Z1871">
        <v>1100</v>
      </c>
      <c r="AA1871" t="s">
        <v>6562</v>
      </c>
      <c r="AB1871">
        <v>20</v>
      </c>
      <c r="AC1871" t="s">
        <v>1238</v>
      </c>
      <c r="AD1871">
        <v>54</v>
      </c>
      <c r="AE1871" t="s">
        <v>1208</v>
      </c>
      <c r="AN1871">
        <v>90</v>
      </c>
      <c r="AO1871">
        <v>28</v>
      </c>
      <c r="AP1871">
        <v>9985</v>
      </c>
      <c r="AQ1871" t="s">
        <v>5214</v>
      </c>
    </row>
    <row r="1872" spans="5:43" x14ac:dyDescent="0.25">
      <c r="E1872" s="6">
        <v>16</v>
      </c>
      <c r="F1872" s="13" t="s">
        <v>8280</v>
      </c>
      <c r="G1872" s="13">
        <v>26</v>
      </c>
      <c r="H1872" s="13" t="s">
        <v>8306</v>
      </c>
      <c r="I1872" s="207" t="s">
        <v>9498</v>
      </c>
      <c r="O1872" s="6">
        <v>82</v>
      </c>
      <c r="P1872" s="13" t="str">
        <f t="shared" si="29"/>
        <v>SANTA.FE</v>
      </c>
      <c r="Q1872" s="6">
        <v>1551</v>
      </c>
      <c r="R1872" s="13" t="s">
        <v>7022</v>
      </c>
      <c r="Y1872" t="str">
        <f>Tabla4[[#This Row],[Muni_Desc]]&amp;Tabla4[[#This Row],[Columna1]]</f>
        <v>CERRO CORAMISIONES</v>
      </c>
      <c r="Z1872">
        <v>1101</v>
      </c>
      <c r="AA1872" t="s">
        <v>6563</v>
      </c>
      <c r="AB1872">
        <v>20</v>
      </c>
      <c r="AC1872" t="s">
        <v>1238</v>
      </c>
      <c r="AD1872">
        <v>54</v>
      </c>
      <c r="AE1872" t="s">
        <v>1208</v>
      </c>
      <c r="AN1872">
        <v>90</v>
      </c>
      <c r="AO1872">
        <v>28</v>
      </c>
      <c r="AP1872">
        <v>9986</v>
      </c>
      <c r="AQ1872" t="s">
        <v>5215</v>
      </c>
    </row>
    <row r="1873" spans="5:43" x14ac:dyDescent="0.25">
      <c r="E1873" s="6">
        <v>16</v>
      </c>
      <c r="F1873" s="13" t="s">
        <v>8280</v>
      </c>
      <c r="G1873" s="13">
        <v>27</v>
      </c>
      <c r="H1873" s="13" t="s">
        <v>8307</v>
      </c>
      <c r="I1873" s="207" t="s">
        <v>9498</v>
      </c>
      <c r="O1873" s="6">
        <v>82</v>
      </c>
      <c r="P1873" s="13" t="str">
        <f t="shared" si="29"/>
        <v>SANTA.FE</v>
      </c>
      <c r="Q1873" s="6">
        <v>1552</v>
      </c>
      <c r="R1873" s="13" t="s">
        <v>7023</v>
      </c>
      <c r="Y1873" t="str">
        <f>Tabla4[[#This Row],[Muni_Desc]]&amp;Tabla4[[#This Row],[Columna1]]</f>
        <v>COLONIA ALBERDIMISIONES</v>
      </c>
      <c r="Z1873">
        <v>1102</v>
      </c>
      <c r="AA1873" t="s">
        <v>6564</v>
      </c>
      <c r="AB1873">
        <v>20</v>
      </c>
      <c r="AC1873" t="s">
        <v>1238</v>
      </c>
      <c r="AD1873">
        <v>54</v>
      </c>
      <c r="AE1873" t="s">
        <v>1208</v>
      </c>
      <c r="AN1873">
        <v>90</v>
      </c>
      <c r="AO1873">
        <v>35</v>
      </c>
      <c r="AP1873">
        <v>9643</v>
      </c>
      <c r="AQ1873" t="s">
        <v>5224</v>
      </c>
    </row>
    <row r="1874" spans="5:43" x14ac:dyDescent="0.25">
      <c r="E1874" s="6">
        <v>17</v>
      </c>
      <c r="F1874" s="13" t="s">
        <v>8308</v>
      </c>
      <c r="G1874" s="13">
        <v>1</v>
      </c>
      <c r="H1874" s="13" t="s">
        <v>8309</v>
      </c>
      <c r="I1874" s="207" t="s">
        <v>9499</v>
      </c>
      <c r="O1874" s="6">
        <v>82</v>
      </c>
      <c r="P1874" s="13" t="str">
        <f t="shared" si="29"/>
        <v>SANTA.FE</v>
      </c>
      <c r="Q1874" s="6">
        <v>1553</v>
      </c>
      <c r="R1874" s="13" t="s">
        <v>7024</v>
      </c>
      <c r="Y1874" t="str">
        <f>Tabla4[[#This Row],[Muni_Desc]]&amp;Tabla4[[#This Row],[Columna1]]</f>
        <v>COLONIA AURORAMISIONES</v>
      </c>
      <c r="Z1874">
        <v>1103</v>
      </c>
      <c r="AA1874" t="s">
        <v>6565</v>
      </c>
      <c r="AB1874">
        <v>20</v>
      </c>
      <c r="AC1874" t="s">
        <v>1238</v>
      </c>
      <c r="AD1874">
        <v>54</v>
      </c>
      <c r="AE1874" t="s">
        <v>1208</v>
      </c>
      <c r="AN1874">
        <v>90</v>
      </c>
      <c r="AO1874">
        <v>28</v>
      </c>
      <c r="AP1874">
        <v>9987</v>
      </c>
      <c r="AQ1874" t="s">
        <v>5216</v>
      </c>
    </row>
    <row r="1875" spans="5:43" x14ac:dyDescent="0.25">
      <c r="E1875" s="6">
        <v>17</v>
      </c>
      <c r="F1875" s="13" t="s">
        <v>8308</v>
      </c>
      <c r="G1875" s="13">
        <v>2</v>
      </c>
      <c r="H1875" s="13" t="s">
        <v>8310</v>
      </c>
      <c r="I1875" s="207" t="s">
        <v>9499</v>
      </c>
      <c r="O1875" s="6">
        <v>82</v>
      </c>
      <c r="P1875" s="13" t="str">
        <f t="shared" si="29"/>
        <v>SANTA.FE</v>
      </c>
      <c r="Q1875" s="6">
        <v>1554</v>
      </c>
      <c r="R1875" s="13" t="s">
        <v>7025</v>
      </c>
      <c r="Y1875" t="str">
        <f>Tabla4[[#This Row],[Muni_Desc]]&amp;Tabla4[[#This Row],[Columna1]]</f>
        <v>COLONIA DELICIAMISIONES</v>
      </c>
      <c r="Z1875">
        <v>1104</v>
      </c>
      <c r="AA1875" t="s">
        <v>6566</v>
      </c>
      <c r="AB1875">
        <v>20</v>
      </c>
      <c r="AC1875" t="s">
        <v>1238</v>
      </c>
      <c r="AD1875">
        <v>54</v>
      </c>
      <c r="AE1875" t="s">
        <v>1208</v>
      </c>
      <c r="AN1875">
        <v>90</v>
      </c>
      <c r="AO1875">
        <v>21</v>
      </c>
      <c r="AP1875">
        <v>9636</v>
      </c>
      <c r="AQ1875" t="s">
        <v>5197</v>
      </c>
    </row>
    <row r="1876" spans="5:43" x14ac:dyDescent="0.25">
      <c r="E1876" s="6">
        <v>17</v>
      </c>
      <c r="F1876" s="13" t="s">
        <v>8308</v>
      </c>
      <c r="G1876" s="13">
        <v>3</v>
      </c>
      <c r="H1876" s="13" t="s">
        <v>8311</v>
      </c>
      <c r="I1876" s="207" t="s">
        <v>9499</v>
      </c>
      <c r="O1876" s="6">
        <v>82</v>
      </c>
      <c r="P1876" s="13" t="str">
        <f t="shared" si="29"/>
        <v>SANTA.FE</v>
      </c>
      <c r="Q1876" s="6">
        <v>1555</v>
      </c>
      <c r="R1876" s="13" t="s">
        <v>7026</v>
      </c>
      <c r="Y1876" t="str">
        <f>Tabla4[[#This Row],[Muni_Desc]]&amp;Tabla4[[#This Row],[Columna1]]</f>
        <v>COLONIA POLANAMISIONES</v>
      </c>
      <c r="Z1876">
        <v>1105</v>
      </c>
      <c r="AA1876" t="s">
        <v>6567</v>
      </c>
      <c r="AB1876">
        <v>20</v>
      </c>
      <c r="AC1876" t="s">
        <v>1238</v>
      </c>
      <c r="AD1876">
        <v>54</v>
      </c>
      <c r="AE1876" t="s">
        <v>1208</v>
      </c>
      <c r="AN1876">
        <v>90</v>
      </c>
      <c r="AO1876">
        <v>63</v>
      </c>
      <c r="AP1876">
        <v>9673</v>
      </c>
      <c r="AQ1876" t="s">
        <v>5234</v>
      </c>
    </row>
    <row r="1877" spans="5:43" x14ac:dyDescent="0.25">
      <c r="E1877" s="6">
        <v>17</v>
      </c>
      <c r="F1877" s="13" t="s">
        <v>8308</v>
      </c>
      <c r="G1877" s="13">
        <v>4</v>
      </c>
      <c r="H1877" s="13" t="s">
        <v>8312</v>
      </c>
      <c r="I1877" s="207" t="s">
        <v>9499</v>
      </c>
      <c r="O1877" s="6">
        <v>82</v>
      </c>
      <c r="P1877" s="13" t="str">
        <f t="shared" si="29"/>
        <v>SANTA.FE</v>
      </c>
      <c r="Q1877" s="6">
        <v>1556</v>
      </c>
      <c r="R1877" s="13" t="s">
        <v>7027</v>
      </c>
      <c r="Y1877" t="str">
        <f>Tabla4[[#This Row],[Muni_Desc]]&amp;Tabla4[[#This Row],[Columna1]]</f>
        <v>COLONIA VICTORIAMISIONES</v>
      </c>
      <c r="Z1877">
        <v>1106</v>
      </c>
      <c r="AA1877" t="s">
        <v>6568</v>
      </c>
      <c r="AB1877">
        <v>20</v>
      </c>
      <c r="AC1877" t="s">
        <v>1238</v>
      </c>
      <c r="AD1877">
        <v>54</v>
      </c>
      <c r="AE1877" t="s">
        <v>1208</v>
      </c>
      <c r="AN1877">
        <v>38</v>
      </c>
      <c r="AO1877">
        <v>35</v>
      </c>
      <c r="AP1877">
        <v>5052</v>
      </c>
      <c r="AQ1877" t="s">
        <v>3714</v>
      </c>
    </row>
    <row r="1878" spans="5:43" x14ac:dyDescent="0.25">
      <c r="E1878" s="6">
        <v>17</v>
      </c>
      <c r="F1878" s="13" t="s">
        <v>8308</v>
      </c>
      <c r="G1878" s="13">
        <v>5</v>
      </c>
      <c r="H1878" s="13" t="s">
        <v>8313</v>
      </c>
      <c r="I1878" s="207" t="s">
        <v>9499</v>
      </c>
      <c r="O1878" s="6">
        <v>82</v>
      </c>
      <c r="P1878" s="13" t="str">
        <f t="shared" si="29"/>
        <v>SANTA.FE</v>
      </c>
      <c r="Q1878" s="6">
        <v>1993</v>
      </c>
      <c r="R1878" s="13" t="s">
        <v>7224</v>
      </c>
      <c r="Y1878" t="str">
        <f>Tabla4[[#This Row],[Muni_Desc]]&amp;Tabla4[[#This Row],[Columna1]]</f>
        <v>COLONIA WANDAMISIONES</v>
      </c>
      <c r="Z1878">
        <v>1107</v>
      </c>
      <c r="AA1878" t="s">
        <v>6569</v>
      </c>
      <c r="AB1878">
        <v>20</v>
      </c>
      <c r="AC1878" t="s">
        <v>1238</v>
      </c>
      <c r="AD1878">
        <v>54</v>
      </c>
      <c r="AE1878" t="s">
        <v>1208</v>
      </c>
      <c r="AN1878">
        <v>90</v>
      </c>
      <c r="AO1878">
        <v>28</v>
      </c>
      <c r="AP1878">
        <v>9623</v>
      </c>
      <c r="AQ1878" t="s">
        <v>5209</v>
      </c>
    </row>
    <row r="1879" spans="5:43" x14ac:dyDescent="0.25">
      <c r="E1879" s="6">
        <v>17</v>
      </c>
      <c r="F1879" s="13" t="s">
        <v>8308</v>
      </c>
      <c r="G1879" s="13">
        <v>6</v>
      </c>
      <c r="H1879" s="13" t="s">
        <v>8314</v>
      </c>
      <c r="I1879" s="207" t="s">
        <v>9499</v>
      </c>
      <c r="O1879" s="6">
        <v>82</v>
      </c>
      <c r="P1879" s="13" t="str">
        <f t="shared" si="29"/>
        <v>SANTA.FE</v>
      </c>
      <c r="Q1879" s="6">
        <v>1557</v>
      </c>
      <c r="R1879" s="13" t="s">
        <v>7028</v>
      </c>
      <c r="Y1879" t="str">
        <f>Tabla4[[#This Row],[Muni_Desc]]&amp;Tabla4[[#This Row],[Columna1]]</f>
        <v>COMANDANTE ANDRES GUACURARIMISIONES</v>
      </c>
      <c r="Z1879">
        <v>1108</v>
      </c>
      <c r="AA1879" t="s">
        <v>6570</v>
      </c>
      <c r="AB1879">
        <v>20</v>
      </c>
      <c r="AC1879" t="s">
        <v>1238</v>
      </c>
      <c r="AD1879">
        <v>54</v>
      </c>
      <c r="AE1879" t="s">
        <v>1208</v>
      </c>
      <c r="AN1879">
        <v>90</v>
      </c>
      <c r="AO1879">
        <v>28</v>
      </c>
      <c r="AP1879">
        <v>9988</v>
      </c>
      <c r="AQ1879" t="s">
        <v>5217</v>
      </c>
    </row>
    <row r="1880" spans="5:43" x14ac:dyDescent="0.25">
      <c r="E1880" s="6">
        <v>17</v>
      </c>
      <c r="F1880" s="13" t="s">
        <v>8308</v>
      </c>
      <c r="G1880" s="13">
        <v>7</v>
      </c>
      <c r="H1880" s="13" t="s">
        <v>8315</v>
      </c>
      <c r="I1880" s="207" t="s">
        <v>9499</v>
      </c>
      <c r="O1880" s="6">
        <v>82</v>
      </c>
      <c r="P1880" s="13" t="str">
        <f t="shared" si="29"/>
        <v>SANTA.FE</v>
      </c>
      <c r="Q1880" s="6">
        <v>1558</v>
      </c>
      <c r="R1880" s="13" t="s">
        <v>7029</v>
      </c>
      <c r="Y1880" t="str">
        <f>Tabla4[[#This Row],[Muni_Desc]]&amp;Tabla4[[#This Row],[Columna1]]</f>
        <v>CONCEPCION DE LA SIERRAMISIONES</v>
      </c>
      <c r="Z1880">
        <v>1109</v>
      </c>
      <c r="AA1880" t="s">
        <v>6571</v>
      </c>
      <c r="AB1880">
        <v>20</v>
      </c>
      <c r="AC1880" t="s">
        <v>1238</v>
      </c>
      <c r="AD1880">
        <v>54</v>
      </c>
      <c r="AE1880" t="s">
        <v>1208</v>
      </c>
      <c r="AN1880">
        <v>90</v>
      </c>
      <c r="AO1880">
        <v>35</v>
      </c>
      <c r="AP1880">
        <v>9989</v>
      </c>
      <c r="AQ1880" t="s">
        <v>5225</v>
      </c>
    </row>
    <row r="1881" spans="5:43" x14ac:dyDescent="0.25">
      <c r="E1881" s="6">
        <v>17</v>
      </c>
      <c r="F1881" s="13" t="s">
        <v>8308</v>
      </c>
      <c r="G1881" s="13">
        <v>8</v>
      </c>
      <c r="H1881" s="13" t="s">
        <v>8316</v>
      </c>
      <c r="I1881" s="207" t="s">
        <v>9499</v>
      </c>
      <c r="O1881" s="6">
        <v>82</v>
      </c>
      <c r="P1881" s="13" t="str">
        <f t="shared" si="29"/>
        <v>SANTA.FE</v>
      </c>
      <c r="Q1881" s="6">
        <v>1559</v>
      </c>
      <c r="R1881" s="13" t="s">
        <v>7030</v>
      </c>
      <c r="Y1881" t="str">
        <f>Tabla4[[#This Row],[Muni_Desc]]&amp;Tabla4[[#This Row],[Columna1]]</f>
        <v>CORPUSMISIONES</v>
      </c>
      <c r="Z1881">
        <v>1110</v>
      </c>
      <c r="AA1881" t="s">
        <v>6572</v>
      </c>
      <c r="AB1881">
        <v>20</v>
      </c>
      <c r="AC1881" t="s">
        <v>1238</v>
      </c>
      <c r="AD1881">
        <v>54</v>
      </c>
      <c r="AE1881" t="s">
        <v>1208</v>
      </c>
      <c r="AN1881">
        <v>18</v>
      </c>
      <c r="AO1881">
        <v>133</v>
      </c>
      <c r="AP1881">
        <v>3829</v>
      </c>
      <c r="AQ1881" t="s">
        <v>3283</v>
      </c>
    </row>
    <row r="1882" spans="5:43" x14ac:dyDescent="0.25">
      <c r="E1882" s="6">
        <v>17</v>
      </c>
      <c r="F1882" s="13" t="s">
        <v>8308</v>
      </c>
      <c r="G1882" s="13">
        <v>9</v>
      </c>
      <c r="H1882" s="13" t="s">
        <v>8317</v>
      </c>
      <c r="I1882" s="207" t="s">
        <v>9499</v>
      </c>
      <c r="O1882" s="6">
        <v>82</v>
      </c>
      <c r="P1882" s="13" t="str">
        <f t="shared" si="29"/>
        <v>SANTA.FE</v>
      </c>
      <c r="Q1882" s="6">
        <v>1560</v>
      </c>
      <c r="R1882" s="13" t="s">
        <v>7031</v>
      </c>
      <c r="Y1882" t="str">
        <f>Tabla4[[#This Row],[Muni_Desc]]&amp;Tabla4[[#This Row],[Columna1]]</f>
        <v>DOS ARROYOSMISIONES</v>
      </c>
      <c r="Z1882">
        <v>1111</v>
      </c>
      <c r="AA1882" t="s">
        <v>6573</v>
      </c>
      <c r="AB1882">
        <v>20</v>
      </c>
      <c r="AC1882" t="s">
        <v>1238</v>
      </c>
      <c r="AD1882">
        <v>54</v>
      </c>
      <c r="AE1882" t="s">
        <v>1208</v>
      </c>
      <c r="AN1882">
        <v>90</v>
      </c>
      <c r="AO1882">
        <v>119</v>
      </c>
      <c r="AP1882">
        <v>9752</v>
      </c>
      <c r="AQ1882" t="s">
        <v>5272</v>
      </c>
    </row>
    <row r="1883" spans="5:43" x14ac:dyDescent="0.25">
      <c r="E1883" s="6">
        <v>17</v>
      </c>
      <c r="F1883" s="13" t="s">
        <v>8308</v>
      </c>
      <c r="G1883" s="13">
        <v>10</v>
      </c>
      <c r="H1883" s="13" t="s">
        <v>8318</v>
      </c>
      <c r="I1883" s="207" t="s">
        <v>9499</v>
      </c>
      <c r="O1883" s="6">
        <v>82</v>
      </c>
      <c r="P1883" s="13" t="str">
        <f t="shared" si="29"/>
        <v>SANTA.FE</v>
      </c>
      <c r="Q1883" s="6">
        <v>1561</v>
      </c>
      <c r="R1883" s="13" t="s">
        <v>7032</v>
      </c>
      <c r="Y1883" t="str">
        <f>Tabla4[[#This Row],[Muni_Desc]]&amp;Tabla4[[#This Row],[Columna1]]</f>
        <v>EL ALCAZARMISIONES</v>
      </c>
      <c r="Z1883">
        <v>1112</v>
      </c>
      <c r="AA1883" t="s">
        <v>6574</v>
      </c>
      <c r="AB1883">
        <v>20</v>
      </c>
      <c r="AC1883" t="s">
        <v>1238</v>
      </c>
      <c r="AD1883">
        <v>54</v>
      </c>
      <c r="AE1883" t="s">
        <v>1208</v>
      </c>
      <c r="AN1883">
        <v>90</v>
      </c>
      <c r="AO1883">
        <v>28</v>
      </c>
      <c r="AP1883">
        <v>9625</v>
      </c>
      <c r="AQ1883" t="s">
        <v>5211</v>
      </c>
    </row>
    <row r="1884" spans="5:43" x14ac:dyDescent="0.25">
      <c r="E1884" s="6">
        <v>17</v>
      </c>
      <c r="F1884" s="13" t="s">
        <v>8308</v>
      </c>
      <c r="G1884" s="13">
        <v>11</v>
      </c>
      <c r="H1884" s="13" t="s">
        <v>8319</v>
      </c>
      <c r="I1884" s="207" t="s">
        <v>9499</v>
      </c>
      <c r="O1884" s="6">
        <v>82</v>
      </c>
      <c r="P1884" s="13" t="str">
        <f t="shared" si="29"/>
        <v>SANTA.FE</v>
      </c>
      <c r="Q1884" s="6">
        <v>1562</v>
      </c>
      <c r="R1884" s="13" t="s">
        <v>7033</v>
      </c>
      <c r="Y1884" t="str">
        <f>Tabla4[[#This Row],[Muni_Desc]]&amp;Tabla4[[#This Row],[Columna1]]</f>
        <v>EL DORADOMISIONES</v>
      </c>
      <c r="Z1884">
        <v>1114</v>
      </c>
      <c r="AA1884" t="s">
        <v>6576</v>
      </c>
      <c r="AB1884">
        <v>20</v>
      </c>
      <c r="AC1884" t="s">
        <v>1238</v>
      </c>
      <c r="AD1884">
        <v>54</v>
      </c>
      <c r="AE1884" t="s">
        <v>1208</v>
      </c>
      <c r="AN1884">
        <v>90</v>
      </c>
      <c r="AO1884">
        <v>70</v>
      </c>
      <c r="AP1884">
        <v>9680</v>
      </c>
      <c r="AQ1884" t="s">
        <v>5238</v>
      </c>
    </row>
    <row r="1885" spans="5:43" x14ac:dyDescent="0.25">
      <c r="E1885" s="6">
        <v>17</v>
      </c>
      <c r="F1885" s="13" t="s">
        <v>8308</v>
      </c>
      <c r="G1885" s="13">
        <v>12</v>
      </c>
      <c r="H1885" s="13" t="s">
        <v>8320</v>
      </c>
      <c r="I1885" s="207" t="s">
        <v>9499</v>
      </c>
      <c r="O1885" s="6">
        <v>82</v>
      </c>
      <c r="P1885" s="13" t="str">
        <f t="shared" si="29"/>
        <v>SANTA.FE</v>
      </c>
      <c r="Q1885" s="6">
        <v>1563</v>
      </c>
      <c r="R1885" s="13" t="s">
        <v>7034</v>
      </c>
      <c r="Y1885" t="str">
        <f>Tabla4[[#This Row],[Muni_Desc]]&amp;Tabla4[[#This Row],[Columna1]]</f>
        <v>EL SOBERBIOMISIONES</v>
      </c>
      <c r="Z1885">
        <v>1113</v>
      </c>
      <c r="AA1885" t="s">
        <v>6575</v>
      </c>
      <c r="AB1885">
        <v>20</v>
      </c>
      <c r="AC1885" t="s">
        <v>1238</v>
      </c>
      <c r="AD1885">
        <v>54</v>
      </c>
      <c r="AE1885" t="s">
        <v>1208</v>
      </c>
      <c r="AN1885">
        <v>90</v>
      </c>
      <c r="AO1885">
        <v>84</v>
      </c>
      <c r="AP1885">
        <v>9990</v>
      </c>
      <c r="AQ1885" t="s">
        <v>5251</v>
      </c>
    </row>
    <row r="1886" spans="5:43" x14ac:dyDescent="0.25">
      <c r="E1886" s="6">
        <v>17</v>
      </c>
      <c r="F1886" s="13" t="s">
        <v>8308</v>
      </c>
      <c r="G1886" s="13">
        <v>13</v>
      </c>
      <c r="H1886" s="13" t="s">
        <v>8321</v>
      </c>
      <c r="I1886" s="207" t="s">
        <v>9499</v>
      </c>
      <c r="O1886" s="6">
        <v>82</v>
      </c>
      <c r="P1886" s="13" t="str">
        <f t="shared" si="29"/>
        <v>SANTA.FE</v>
      </c>
      <c r="Q1886" s="6">
        <v>1564</v>
      </c>
      <c r="R1886" s="13" t="s">
        <v>7035</v>
      </c>
      <c r="Y1886" t="str">
        <f>Tabla4[[#This Row],[Muni_Desc]]&amp;Tabla4[[#This Row],[Columna1]]</f>
        <v>FACHINALMISIONES</v>
      </c>
      <c r="Z1886">
        <v>1115</v>
      </c>
      <c r="AA1886" t="s">
        <v>6577</v>
      </c>
      <c r="AB1886">
        <v>20</v>
      </c>
      <c r="AC1886" t="s">
        <v>1238</v>
      </c>
      <c r="AD1886">
        <v>54</v>
      </c>
      <c r="AE1886" t="s">
        <v>1208</v>
      </c>
      <c r="AN1886">
        <v>90</v>
      </c>
      <c r="AO1886">
        <v>77</v>
      </c>
      <c r="AP1886">
        <v>9991</v>
      </c>
      <c r="AQ1886" t="s">
        <v>5247</v>
      </c>
    </row>
    <row r="1887" spans="5:43" x14ac:dyDescent="0.25">
      <c r="E1887" s="6">
        <v>17</v>
      </c>
      <c r="F1887" s="13" t="s">
        <v>8308</v>
      </c>
      <c r="G1887" s="13">
        <v>14</v>
      </c>
      <c r="H1887" s="13" t="s">
        <v>8322</v>
      </c>
      <c r="I1887" s="207" t="s">
        <v>9499</v>
      </c>
      <c r="O1887" s="6">
        <v>82</v>
      </c>
      <c r="P1887" s="13" t="str">
        <f t="shared" si="29"/>
        <v>SANTA.FE</v>
      </c>
      <c r="Q1887" s="6">
        <v>1565</v>
      </c>
      <c r="R1887" s="13" t="s">
        <v>7036</v>
      </c>
      <c r="Y1887" t="str">
        <f>Tabla4[[#This Row],[Muni_Desc]]&amp;Tabla4[[#This Row],[Columna1]]</f>
        <v>FLORENTINO AMEGHINOMISIONES</v>
      </c>
      <c r="Z1887">
        <v>1116</v>
      </c>
      <c r="AA1887" t="s">
        <v>5320</v>
      </c>
      <c r="AB1887">
        <v>20</v>
      </c>
      <c r="AC1887" t="s">
        <v>1238</v>
      </c>
      <c r="AD1887">
        <v>54</v>
      </c>
      <c r="AE1887" t="s">
        <v>1208</v>
      </c>
      <c r="AN1887">
        <v>6</v>
      </c>
      <c r="AO1887">
        <v>616</v>
      </c>
      <c r="AP1887">
        <v>1530</v>
      </c>
      <c r="AQ1887" t="s">
        <v>2311</v>
      </c>
    </row>
    <row r="1888" spans="5:43" x14ac:dyDescent="0.25">
      <c r="E1888" s="6">
        <v>17</v>
      </c>
      <c r="F1888" s="13" t="s">
        <v>8308</v>
      </c>
      <c r="G1888" s="13">
        <v>15</v>
      </c>
      <c r="H1888" s="13" t="s">
        <v>8323</v>
      </c>
      <c r="I1888" s="207" t="s">
        <v>9499</v>
      </c>
      <c r="O1888" s="6">
        <v>82</v>
      </c>
      <c r="P1888" s="13" t="str">
        <f t="shared" si="29"/>
        <v>SANTA.FE</v>
      </c>
      <c r="Q1888" s="6">
        <v>1566</v>
      </c>
      <c r="R1888" s="13" t="s">
        <v>7037</v>
      </c>
      <c r="Y1888" t="str">
        <f>Tabla4[[#This Row],[Muni_Desc]]&amp;Tabla4[[#This Row],[Columna1]]</f>
        <v>GARUHAPEMISIONES</v>
      </c>
      <c r="Z1888">
        <v>1117</v>
      </c>
      <c r="AA1888" t="s">
        <v>6578</v>
      </c>
      <c r="AB1888">
        <v>20</v>
      </c>
      <c r="AC1888" t="s">
        <v>1238</v>
      </c>
      <c r="AD1888">
        <v>54</v>
      </c>
      <c r="AE1888" t="s">
        <v>1208</v>
      </c>
      <c r="AN1888">
        <v>14</v>
      </c>
      <c r="AO1888">
        <v>63</v>
      </c>
      <c r="AP1888">
        <v>3009</v>
      </c>
      <c r="AQ1888" t="s">
        <v>2901</v>
      </c>
    </row>
    <row r="1889" spans="5:43" x14ac:dyDescent="0.25">
      <c r="E1889" s="6">
        <v>17</v>
      </c>
      <c r="F1889" s="13" t="s">
        <v>8308</v>
      </c>
      <c r="G1889" s="13">
        <v>16</v>
      </c>
      <c r="H1889" s="13" t="s">
        <v>8324</v>
      </c>
      <c r="I1889" s="207" t="s">
        <v>9499</v>
      </c>
      <c r="O1889" s="6">
        <v>82</v>
      </c>
      <c r="P1889" s="13" t="str">
        <f t="shared" si="29"/>
        <v>SANTA.FE</v>
      </c>
      <c r="Q1889" s="6">
        <v>1567</v>
      </c>
      <c r="R1889" s="13" t="s">
        <v>7038</v>
      </c>
      <c r="Y1889" t="str">
        <f>Tabla4[[#This Row],[Muni_Desc]]&amp;Tabla4[[#This Row],[Columna1]]</f>
        <v>GARUPAMISIONES</v>
      </c>
      <c r="Z1889">
        <v>1118</v>
      </c>
      <c r="AA1889" t="s">
        <v>6579</v>
      </c>
      <c r="AB1889">
        <v>20</v>
      </c>
      <c r="AC1889" t="s">
        <v>1238</v>
      </c>
      <c r="AD1889">
        <v>54</v>
      </c>
      <c r="AE1889" t="s">
        <v>1208</v>
      </c>
      <c r="AN1889">
        <v>54</v>
      </c>
      <c r="AO1889">
        <v>49</v>
      </c>
      <c r="AP1889">
        <v>6467</v>
      </c>
      <c r="AQ1889" t="s">
        <v>4137</v>
      </c>
    </row>
    <row r="1890" spans="5:43" x14ac:dyDescent="0.25">
      <c r="E1890" s="6">
        <v>17</v>
      </c>
      <c r="F1890" s="13" t="s">
        <v>8308</v>
      </c>
      <c r="G1890" s="13">
        <v>17</v>
      </c>
      <c r="H1890" s="13" t="s">
        <v>8325</v>
      </c>
      <c r="I1890" s="207" t="s">
        <v>9499</v>
      </c>
      <c r="O1890" s="6">
        <v>82</v>
      </c>
      <c r="P1890" s="13" t="str">
        <f t="shared" si="29"/>
        <v>SANTA.FE</v>
      </c>
      <c r="Q1890" s="6">
        <v>1568</v>
      </c>
      <c r="R1890" s="13" t="s">
        <v>7039</v>
      </c>
      <c r="Y1890" t="str">
        <f>Tabla4[[#This Row],[Muni_Desc]]&amp;Tabla4[[#This Row],[Columna1]]</f>
        <v>GENERAL ALVEARMISIONES</v>
      </c>
      <c r="Z1890">
        <v>1119</v>
      </c>
      <c r="AA1890" t="s">
        <v>5322</v>
      </c>
      <c r="AB1890">
        <v>20</v>
      </c>
      <c r="AC1890" t="s">
        <v>1238</v>
      </c>
      <c r="AD1890">
        <v>54</v>
      </c>
      <c r="AE1890" t="s">
        <v>1208</v>
      </c>
      <c r="AN1890">
        <v>42</v>
      </c>
      <c r="AO1890">
        <v>42</v>
      </c>
      <c r="AP1890">
        <v>5357</v>
      </c>
      <c r="AQ1890" t="s">
        <v>3801</v>
      </c>
    </row>
    <row r="1891" spans="5:43" x14ac:dyDescent="0.25">
      <c r="E1891" s="6">
        <v>17</v>
      </c>
      <c r="F1891" s="13" t="s">
        <v>8308</v>
      </c>
      <c r="G1891" s="13">
        <v>18</v>
      </c>
      <c r="H1891" s="13" t="s">
        <v>8326</v>
      </c>
      <c r="I1891" s="207" t="s">
        <v>9499</v>
      </c>
      <c r="O1891" s="6">
        <v>82</v>
      </c>
      <c r="P1891" s="13" t="str">
        <f t="shared" si="29"/>
        <v>SANTA.FE</v>
      </c>
      <c r="Q1891" s="6">
        <v>1569</v>
      </c>
      <c r="R1891" s="13" t="s">
        <v>7040</v>
      </c>
      <c r="Y1891" t="str">
        <f>Tabla4[[#This Row],[Muni_Desc]]&amp;Tabla4[[#This Row],[Columna1]]</f>
        <v>GENERAL MANUEL BELGRANOMISIONES</v>
      </c>
      <c r="Z1891">
        <v>1120</v>
      </c>
      <c r="AA1891" t="s">
        <v>5324</v>
      </c>
      <c r="AB1891">
        <v>20</v>
      </c>
      <c r="AC1891" t="s">
        <v>1238</v>
      </c>
      <c r="AD1891">
        <v>54</v>
      </c>
      <c r="AE1891" t="s">
        <v>1208</v>
      </c>
      <c r="AN1891">
        <v>82</v>
      </c>
      <c r="AO1891">
        <v>133</v>
      </c>
      <c r="AP1891">
        <v>8808</v>
      </c>
      <c r="AQ1891" t="s">
        <v>5015</v>
      </c>
    </row>
    <row r="1892" spans="5:43" x14ac:dyDescent="0.25">
      <c r="E1892" s="6">
        <v>17</v>
      </c>
      <c r="F1892" s="13" t="s">
        <v>8308</v>
      </c>
      <c r="G1892" s="13">
        <v>19</v>
      </c>
      <c r="H1892" s="13" t="s">
        <v>8327</v>
      </c>
      <c r="I1892" s="207" t="s">
        <v>9499</v>
      </c>
      <c r="O1892" s="6">
        <v>82</v>
      </c>
      <c r="P1892" s="13" t="str">
        <f t="shared" si="29"/>
        <v>SANTA.FE</v>
      </c>
      <c r="Q1892" s="6">
        <v>1571</v>
      </c>
      <c r="R1892" s="13" t="s">
        <v>5341</v>
      </c>
      <c r="Y1892" t="str">
        <f>Tabla4[[#This Row],[Muni_Desc]]&amp;Tabla4[[#This Row],[Columna1]]</f>
        <v>GENERAL URQUIZAMISIONES</v>
      </c>
      <c r="Z1892">
        <v>1121</v>
      </c>
      <c r="AA1892" t="s">
        <v>6580</v>
      </c>
      <c r="AB1892">
        <v>20</v>
      </c>
      <c r="AC1892" t="s">
        <v>1238</v>
      </c>
      <c r="AD1892">
        <v>54</v>
      </c>
      <c r="AE1892" t="s">
        <v>1208</v>
      </c>
      <c r="AN1892">
        <v>6</v>
      </c>
      <c r="AO1892">
        <v>112</v>
      </c>
      <c r="AP1892">
        <v>815</v>
      </c>
      <c r="AQ1892" t="s">
        <v>1791</v>
      </c>
    </row>
    <row r="1893" spans="5:43" x14ac:dyDescent="0.25">
      <c r="E1893" s="6">
        <v>17</v>
      </c>
      <c r="F1893" s="13" t="s">
        <v>8308</v>
      </c>
      <c r="G1893" s="13">
        <v>20</v>
      </c>
      <c r="H1893" s="13" t="s">
        <v>8328</v>
      </c>
      <c r="I1893" s="207" t="s">
        <v>9499</v>
      </c>
      <c r="O1893" s="6">
        <v>82</v>
      </c>
      <c r="P1893" s="13" t="str">
        <f t="shared" si="29"/>
        <v>SANTA.FE</v>
      </c>
      <c r="Q1893" s="6">
        <v>1573</v>
      </c>
      <c r="R1893" s="13" t="s">
        <v>7043</v>
      </c>
      <c r="Y1893" t="str">
        <f>Tabla4[[#This Row],[Muni_Desc]]&amp;Tabla4[[#This Row],[Columna1]]</f>
        <v>GOBERNADOR LOPEZMISIONES</v>
      </c>
      <c r="Z1893">
        <v>1122</v>
      </c>
      <c r="AA1893" t="s">
        <v>6581</v>
      </c>
      <c r="AB1893">
        <v>20</v>
      </c>
      <c r="AC1893" t="s">
        <v>1238</v>
      </c>
      <c r="AD1893">
        <v>54</v>
      </c>
      <c r="AE1893" t="s">
        <v>1208</v>
      </c>
      <c r="AN1893">
        <v>30</v>
      </c>
      <c r="AO1893">
        <v>56</v>
      </c>
      <c r="AP1893">
        <v>4596</v>
      </c>
      <c r="AQ1893" t="s">
        <v>3539</v>
      </c>
    </row>
    <row r="1894" spans="5:43" x14ac:dyDescent="0.25">
      <c r="E1894" s="6">
        <v>18</v>
      </c>
      <c r="F1894" s="13" t="s">
        <v>8329</v>
      </c>
      <c r="G1894" s="13">
        <v>1</v>
      </c>
      <c r="H1894" s="13" t="s">
        <v>8330</v>
      </c>
      <c r="I1894" s="207" t="s">
        <v>9500</v>
      </c>
      <c r="O1894" s="6">
        <v>82</v>
      </c>
      <c r="P1894" s="13" t="str">
        <f t="shared" si="29"/>
        <v>SANTA.FE</v>
      </c>
      <c r="Q1894" s="6">
        <v>1574</v>
      </c>
      <c r="R1894" s="13" t="s">
        <v>5605</v>
      </c>
      <c r="Y1894" t="str">
        <f>Tabla4[[#This Row],[Muni_Desc]]&amp;Tabla4[[#This Row],[Columna1]]</f>
        <v>GOBERNADOR ROCAMISIONES</v>
      </c>
      <c r="Z1894">
        <v>1123</v>
      </c>
      <c r="AA1894" t="s">
        <v>6582</v>
      </c>
      <c r="AB1894">
        <v>20</v>
      </c>
      <c r="AC1894" t="s">
        <v>1238</v>
      </c>
      <c r="AD1894">
        <v>54</v>
      </c>
      <c r="AE1894" t="s">
        <v>1208</v>
      </c>
      <c r="AN1894">
        <v>6</v>
      </c>
      <c r="AO1894">
        <v>210</v>
      </c>
      <c r="AP1894">
        <v>915</v>
      </c>
      <c r="AQ1894" t="s">
        <v>1880</v>
      </c>
    </row>
    <row r="1895" spans="5:43" x14ac:dyDescent="0.25">
      <c r="E1895" s="6">
        <v>18</v>
      </c>
      <c r="F1895" s="13" t="s">
        <v>8329</v>
      </c>
      <c r="G1895" s="13">
        <v>2</v>
      </c>
      <c r="H1895" s="13" t="s">
        <v>8331</v>
      </c>
      <c r="I1895" s="207" t="s">
        <v>9500</v>
      </c>
      <c r="O1895" s="6">
        <v>82</v>
      </c>
      <c r="P1895" s="13" t="str">
        <f t="shared" si="29"/>
        <v>SANTA.FE</v>
      </c>
      <c r="Q1895" s="6">
        <v>1575</v>
      </c>
      <c r="R1895" s="13" t="s">
        <v>7044</v>
      </c>
      <c r="Y1895" t="str">
        <f>Tabla4[[#This Row],[Muni_Desc]]&amp;Tabla4[[#This Row],[Columna1]]</f>
        <v>GUARANIMISIONES</v>
      </c>
      <c r="Z1895">
        <v>1124</v>
      </c>
      <c r="AA1895" t="s">
        <v>6583</v>
      </c>
      <c r="AB1895">
        <v>20</v>
      </c>
      <c r="AC1895" t="s">
        <v>1238</v>
      </c>
      <c r="AD1895">
        <v>54</v>
      </c>
      <c r="AE1895" t="s">
        <v>1208</v>
      </c>
      <c r="AN1895">
        <v>82</v>
      </c>
      <c r="AO1895">
        <v>105</v>
      </c>
      <c r="AP1895">
        <v>8727</v>
      </c>
      <c r="AQ1895" t="s">
        <v>4946</v>
      </c>
    </row>
    <row r="1896" spans="5:43" x14ac:dyDescent="0.25">
      <c r="E1896" s="6">
        <v>18</v>
      </c>
      <c r="F1896" s="13" t="s">
        <v>8329</v>
      </c>
      <c r="G1896" s="13">
        <v>3</v>
      </c>
      <c r="H1896" s="13" t="s">
        <v>8332</v>
      </c>
      <c r="I1896" s="207" t="s">
        <v>9500</v>
      </c>
      <c r="O1896" s="6">
        <v>82</v>
      </c>
      <c r="P1896" s="13" t="str">
        <f t="shared" si="29"/>
        <v>SANTA.FE</v>
      </c>
      <c r="Q1896" s="6">
        <v>1572</v>
      </c>
      <c r="R1896" s="13" t="s">
        <v>7042</v>
      </c>
      <c r="Y1896" t="str">
        <f>Tabla4[[#This Row],[Muni_Desc]]&amp;Tabla4[[#This Row],[Columna1]]</f>
        <v>HIPOLITO YRIGOYENMISIONES</v>
      </c>
      <c r="Z1896">
        <v>1125</v>
      </c>
      <c r="AA1896" t="s">
        <v>5339</v>
      </c>
      <c r="AB1896">
        <v>20</v>
      </c>
      <c r="AC1896" t="s">
        <v>1238</v>
      </c>
      <c r="AD1896">
        <v>54</v>
      </c>
      <c r="AE1896" t="s">
        <v>1208</v>
      </c>
      <c r="AN1896">
        <v>6</v>
      </c>
      <c r="AO1896">
        <v>70</v>
      </c>
      <c r="AP1896">
        <v>750</v>
      </c>
      <c r="AQ1896" t="s">
        <v>1746</v>
      </c>
    </row>
    <row r="1897" spans="5:43" x14ac:dyDescent="0.25">
      <c r="E1897" s="6">
        <v>18</v>
      </c>
      <c r="F1897" s="13" t="s">
        <v>8329</v>
      </c>
      <c r="G1897" s="13">
        <v>4</v>
      </c>
      <c r="H1897" s="13" t="s">
        <v>8333</v>
      </c>
      <c r="I1897" s="207" t="s">
        <v>9500</v>
      </c>
      <c r="O1897" s="6">
        <v>82</v>
      </c>
      <c r="P1897" s="13" t="str">
        <f t="shared" si="29"/>
        <v>SANTA.FE</v>
      </c>
      <c r="Q1897" s="6">
        <v>1576</v>
      </c>
      <c r="R1897" s="13" t="s">
        <v>7045</v>
      </c>
      <c r="Y1897" t="str">
        <f>Tabla4[[#This Row],[Muni_Desc]]&amp;Tabla4[[#This Row],[Columna1]]</f>
        <v>ITACARUAREMISIONES</v>
      </c>
      <c r="Z1897">
        <v>1126</v>
      </c>
      <c r="AA1897" t="s">
        <v>6584</v>
      </c>
      <c r="AB1897">
        <v>20</v>
      </c>
      <c r="AC1897" t="s">
        <v>1238</v>
      </c>
      <c r="AD1897">
        <v>54</v>
      </c>
      <c r="AE1897" t="s">
        <v>1208</v>
      </c>
      <c r="AN1897">
        <v>66</v>
      </c>
      <c r="AO1897">
        <v>84</v>
      </c>
      <c r="AP1897">
        <v>7323</v>
      </c>
      <c r="AQ1897" t="s">
        <v>1600</v>
      </c>
    </row>
    <row r="1898" spans="5:43" x14ac:dyDescent="0.25">
      <c r="E1898" s="6">
        <v>18</v>
      </c>
      <c r="F1898" s="13" t="s">
        <v>8329</v>
      </c>
      <c r="G1898" s="13">
        <v>5</v>
      </c>
      <c r="H1898" s="13" t="s">
        <v>8334</v>
      </c>
      <c r="I1898" s="207" t="s">
        <v>9500</v>
      </c>
      <c r="O1898" s="6">
        <v>82</v>
      </c>
      <c r="P1898" s="13" t="str">
        <f t="shared" si="29"/>
        <v>SANTA.FE</v>
      </c>
      <c r="Q1898" s="6">
        <v>1577</v>
      </c>
      <c r="R1898" s="13" t="s">
        <v>7046</v>
      </c>
      <c r="Y1898" t="str">
        <f>Tabla4[[#This Row],[Muni_Desc]]&amp;Tabla4[[#This Row],[Columna1]]</f>
        <v>JARDIN AMERICAMISIONES</v>
      </c>
      <c r="Z1898">
        <v>1127</v>
      </c>
      <c r="AA1898" t="s">
        <v>6585</v>
      </c>
      <c r="AB1898">
        <v>20</v>
      </c>
      <c r="AC1898" t="s">
        <v>1238</v>
      </c>
      <c r="AD1898">
        <v>54</v>
      </c>
      <c r="AE1898" t="s">
        <v>1208</v>
      </c>
      <c r="AN1898">
        <v>86</v>
      </c>
      <c r="AO1898">
        <v>91</v>
      </c>
      <c r="AP1898">
        <v>9249</v>
      </c>
      <c r="AQ1898" t="s">
        <v>5110</v>
      </c>
    </row>
    <row r="1899" spans="5:43" x14ac:dyDescent="0.25">
      <c r="E1899" s="6">
        <v>18</v>
      </c>
      <c r="F1899" s="13" t="s">
        <v>8329</v>
      </c>
      <c r="G1899" s="13">
        <v>6</v>
      </c>
      <c r="H1899" s="13" t="s">
        <v>8335</v>
      </c>
      <c r="I1899" s="207" t="s">
        <v>9500</v>
      </c>
      <c r="O1899" s="6">
        <v>82</v>
      </c>
      <c r="P1899" s="13" t="str">
        <f t="shared" si="29"/>
        <v>SANTA.FE</v>
      </c>
      <c r="Q1899" s="6">
        <v>1578</v>
      </c>
      <c r="R1899" s="13" t="s">
        <v>7047</v>
      </c>
      <c r="Y1899" t="str">
        <f>Tabla4[[#This Row],[Muni_Desc]]&amp;Tabla4[[#This Row],[Columna1]]</f>
        <v>LEANDRO N. ALEMMISIONES</v>
      </c>
      <c r="Z1899">
        <v>1128</v>
      </c>
      <c r="AA1899" t="s">
        <v>5350</v>
      </c>
      <c r="AB1899">
        <v>20</v>
      </c>
      <c r="AC1899" t="s">
        <v>1238</v>
      </c>
      <c r="AD1899">
        <v>54</v>
      </c>
      <c r="AE1899" t="s">
        <v>1208</v>
      </c>
      <c r="AN1899">
        <v>6</v>
      </c>
      <c r="AO1899">
        <v>434</v>
      </c>
      <c r="AP1899">
        <v>1263</v>
      </c>
      <c r="AQ1899" t="s">
        <v>2114</v>
      </c>
    </row>
    <row r="1900" spans="5:43" x14ac:dyDescent="0.25">
      <c r="E1900" s="6">
        <v>18</v>
      </c>
      <c r="F1900" s="13" t="s">
        <v>8329</v>
      </c>
      <c r="G1900" s="13">
        <v>7</v>
      </c>
      <c r="H1900" s="13" t="s">
        <v>8336</v>
      </c>
      <c r="I1900" s="207" t="s">
        <v>9500</v>
      </c>
      <c r="O1900" s="6">
        <v>82</v>
      </c>
      <c r="P1900" s="13" t="str">
        <f t="shared" si="29"/>
        <v>SANTA.FE</v>
      </c>
      <c r="Q1900" s="6">
        <v>1579</v>
      </c>
      <c r="R1900" s="13" t="s">
        <v>7048</v>
      </c>
      <c r="Y1900" t="str">
        <f>Tabla4[[#This Row],[Muni_Desc]]&amp;Tabla4[[#This Row],[Columna1]]</f>
        <v>LORETOMISIONES</v>
      </c>
      <c r="Z1900">
        <v>1130</v>
      </c>
      <c r="AA1900" t="s">
        <v>5923</v>
      </c>
      <c r="AB1900">
        <v>20</v>
      </c>
      <c r="AC1900" t="s">
        <v>1238</v>
      </c>
      <c r="AD1900">
        <v>54</v>
      </c>
      <c r="AE1900" t="s">
        <v>1208</v>
      </c>
      <c r="AN1900">
        <v>66</v>
      </c>
      <c r="AO1900">
        <v>84</v>
      </c>
      <c r="AP1900">
        <v>7324</v>
      </c>
      <c r="AQ1900" t="s">
        <v>4419</v>
      </c>
    </row>
    <row r="1901" spans="5:43" x14ac:dyDescent="0.25">
      <c r="E1901" s="6">
        <v>18</v>
      </c>
      <c r="F1901" s="13" t="s">
        <v>8329</v>
      </c>
      <c r="G1901" s="13">
        <v>8</v>
      </c>
      <c r="H1901" s="13" t="s">
        <v>8337</v>
      </c>
      <c r="I1901" s="207" t="s">
        <v>9500</v>
      </c>
      <c r="O1901" s="6">
        <v>82</v>
      </c>
      <c r="P1901" s="13" t="str">
        <f t="shared" si="29"/>
        <v>SANTA.FE</v>
      </c>
      <c r="Q1901" s="6">
        <v>1580</v>
      </c>
      <c r="R1901" s="13" t="s">
        <v>7049</v>
      </c>
      <c r="Y1901" t="str">
        <f>Tabla4[[#This Row],[Muni_Desc]]&amp;Tabla4[[#This Row],[Columna1]]</f>
        <v>LOS HELECHOSMISIONES</v>
      </c>
      <c r="Z1901">
        <v>1131</v>
      </c>
      <c r="AA1901" t="s">
        <v>6587</v>
      </c>
      <c r="AB1901">
        <v>20</v>
      </c>
      <c r="AC1901" t="s">
        <v>1238</v>
      </c>
      <c r="AD1901">
        <v>54</v>
      </c>
      <c r="AE1901" t="s">
        <v>1208</v>
      </c>
      <c r="AN1901">
        <v>22</v>
      </c>
      <c r="AO1901">
        <v>14</v>
      </c>
      <c r="AP1901">
        <v>4014</v>
      </c>
      <c r="AQ1901" t="s">
        <v>3306</v>
      </c>
    </row>
    <row r="1902" spans="5:43" x14ac:dyDescent="0.25">
      <c r="E1902" s="6">
        <v>18</v>
      </c>
      <c r="F1902" s="13" t="s">
        <v>8329</v>
      </c>
      <c r="G1902" s="13">
        <v>9</v>
      </c>
      <c r="H1902" s="13" t="s">
        <v>7897</v>
      </c>
      <c r="I1902" s="207" t="s">
        <v>9500</v>
      </c>
      <c r="O1902" s="6">
        <v>82</v>
      </c>
      <c r="P1902" s="13" t="str">
        <f t="shared" si="29"/>
        <v>SANTA.FE</v>
      </c>
      <c r="Q1902" s="6">
        <v>1581</v>
      </c>
      <c r="R1902" s="13" t="s">
        <v>7050</v>
      </c>
      <c r="Y1902" t="str">
        <f>Tabla4[[#This Row],[Muni_Desc]]&amp;Tabla4[[#This Row],[Columna1]]</f>
        <v>MARTIRESMISIONES</v>
      </c>
      <c r="Z1902">
        <v>1132</v>
      </c>
      <c r="AA1902" t="s">
        <v>6588</v>
      </c>
      <c r="AB1902">
        <v>20</v>
      </c>
      <c r="AC1902" t="s">
        <v>1238</v>
      </c>
      <c r="AD1902">
        <v>54</v>
      </c>
      <c r="AE1902" t="s">
        <v>1208</v>
      </c>
      <c r="AN1902">
        <v>14</v>
      </c>
      <c r="AO1902">
        <v>63</v>
      </c>
      <c r="AP1902">
        <v>3010</v>
      </c>
      <c r="AQ1902" t="s">
        <v>2902</v>
      </c>
    </row>
    <row r="1903" spans="5:43" x14ac:dyDescent="0.25">
      <c r="E1903" s="6">
        <v>18</v>
      </c>
      <c r="F1903" s="13" t="s">
        <v>8329</v>
      </c>
      <c r="G1903" s="13">
        <v>10</v>
      </c>
      <c r="H1903" s="13" t="s">
        <v>8338</v>
      </c>
      <c r="I1903" s="207" t="s">
        <v>9500</v>
      </c>
      <c r="O1903" s="6">
        <v>82</v>
      </c>
      <c r="P1903" s="13" t="str">
        <f t="shared" si="29"/>
        <v>SANTA.FE</v>
      </c>
      <c r="Q1903" s="6">
        <v>2192</v>
      </c>
      <c r="R1903" s="13" t="s">
        <v>7229</v>
      </c>
      <c r="Y1903" t="str">
        <f>Tabla4[[#This Row],[Muni_Desc]]&amp;Tabla4[[#This Row],[Columna1]]</f>
        <v>MOJON GRANDEMISIONES</v>
      </c>
      <c r="Z1903">
        <v>1133</v>
      </c>
      <c r="AA1903" t="s">
        <v>6589</v>
      </c>
      <c r="AB1903">
        <v>20</v>
      </c>
      <c r="AC1903" t="s">
        <v>1238</v>
      </c>
      <c r="AD1903">
        <v>54</v>
      </c>
      <c r="AE1903" t="s">
        <v>1208</v>
      </c>
      <c r="AN1903">
        <v>18</v>
      </c>
      <c r="AO1903">
        <v>63</v>
      </c>
      <c r="AP1903">
        <v>3754</v>
      </c>
      <c r="AQ1903" t="s">
        <v>3260</v>
      </c>
    </row>
    <row r="1904" spans="5:43" x14ac:dyDescent="0.25">
      <c r="E1904" s="6">
        <v>18</v>
      </c>
      <c r="F1904" s="13" t="s">
        <v>8329</v>
      </c>
      <c r="G1904" s="13">
        <v>11</v>
      </c>
      <c r="H1904" s="13" t="s">
        <v>8339</v>
      </c>
      <c r="I1904" s="207" t="s">
        <v>9500</v>
      </c>
      <c r="O1904" s="6">
        <v>82</v>
      </c>
      <c r="P1904" s="13" t="str">
        <f t="shared" si="29"/>
        <v>SANTA.FE</v>
      </c>
      <c r="Q1904" s="6">
        <v>1582</v>
      </c>
      <c r="R1904" s="13" t="s">
        <v>6105</v>
      </c>
      <c r="Y1904" t="str">
        <f>Tabla4[[#This Row],[Muni_Desc]]&amp;Tabla4[[#This Row],[Columna1]]</f>
        <v>MONTECARLOMISIONES</v>
      </c>
      <c r="Z1904">
        <v>1134</v>
      </c>
      <c r="AA1904" t="s">
        <v>6590</v>
      </c>
      <c r="AB1904">
        <v>20</v>
      </c>
      <c r="AC1904" t="s">
        <v>1238</v>
      </c>
      <c r="AD1904">
        <v>54</v>
      </c>
      <c r="AE1904" t="s">
        <v>1208</v>
      </c>
      <c r="AN1904">
        <v>54</v>
      </c>
      <c r="AO1904">
        <v>105</v>
      </c>
      <c r="AP1904">
        <v>6564</v>
      </c>
      <c r="AQ1904" t="s">
        <v>4180</v>
      </c>
    </row>
    <row r="1905" spans="5:43" x14ac:dyDescent="0.25">
      <c r="E1905" s="6">
        <v>18</v>
      </c>
      <c r="F1905" s="13" t="s">
        <v>8329</v>
      </c>
      <c r="G1905" s="13">
        <v>12</v>
      </c>
      <c r="H1905" s="13" t="s">
        <v>8340</v>
      </c>
      <c r="I1905" s="207" t="s">
        <v>9500</v>
      </c>
      <c r="O1905" s="6">
        <v>82</v>
      </c>
      <c r="P1905" s="13" t="str">
        <f t="shared" si="29"/>
        <v>SANTA.FE</v>
      </c>
      <c r="Q1905" s="6">
        <v>1583</v>
      </c>
      <c r="R1905" s="13" t="s">
        <v>7051</v>
      </c>
      <c r="Y1905" t="str">
        <f>Tabla4[[#This Row],[Muni_Desc]]&amp;Tabla4[[#This Row],[Columna1]]</f>
        <v>OBERAMISIONES</v>
      </c>
      <c r="Z1905">
        <v>1135</v>
      </c>
      <c r="AA1905" t="s">
        <v>6591</v>
      </c>
      <c r="AB1905">
        <v>20</v>
      </c>
      <c r="AC1905" t="s">
        <v>1238</v>
      </c>
      <c r="AD1905">
        <v>54</v>
      </c>
      <c r="AE1905" t="s">
        <v>1208</v>
      </c>
      <c r="AN1905">
        <v>14</v>
      </c>
      <c r="AO1905">
        <v>35</v>
      </c>
      <c r="AP1905">
        <v>2923</v>
      </c>
      <c r="AQ1905" t="s">
        <v>2839</v>
      </c>
    </row>
    <row r="1906" spans="5:43" x14ac:dyDescent="0.25">
      <c r="E1906" s="6">
        <v>18</v>
      </c>
      <c r="F1906" s="13" t="s">
        <v>8329</v>
      </c>
      <c r="G1906" s="13">
        <v>13</v>
      </c>
      <c r="H1906" s="13" t="s">
        <v>8341</v>
      </c>
      <c r="I1906" s="207" t="s">
        <v>9500</v>
      </c>
      <c r="O1906" s="6">
        <v>82</v>
      </c>
      <c r="P1906" s="13" t="str">
        <f t="shared" si="29"/>
        <v>SANTA.FE</v>
      </c>
      <c r="Q1906" s="6">
        <v>1584</v>
      </c>
      <c r="R1906" s="13" t="s">
        <v>7052</v>
      </c>
      <c r="Y1906" t="str">
        <f>Tabla4[[#This Row],[Muni_Desc]]&amp;Tabla4[[#This Row],[Columna1]]</f>
        <v>OLEGARIO V. ANDRADEMISIONES</v>
      </c>
      <c r="Z1906">
        <v>1136</v>
      </c>
      <c r="AA1906" t="s">
        <v>6592</v>
      </c>
      <c r="AB1906">
        <v>20</v>
      </c>
      <c r="AC1906" t="s">
        <v>1238</v>
      </c>
      <c r="AD1906">
        <v>54</v>
      </c>
      <c r="AE1906" t="s">
        <v>1208</v>
      </c>
      <c r="AN1906">
        <v>18</v>
      </c>
      <c r="AO1906">
        <v>77</v>
      </c>
      <c r="AP1906">
        <v>3768</v>
      </c>
      <c r="AQ1906" t="s">
        <v>1435</v>
      </c>
    </row>
    <row r="1907" spans="5:43" x14ac:dyDescent="0.25">
      <c r="E1907" s="6">
        <v>18</v>
      </c>
      <c r="F1907" s="13" t="s">
        <v>8329</v>
      </c>
      <c r="G1907" s="13">
        <v>14</v>
      </c>
      <c r="H1907" s="13" t="s">
        <v>8342</v>
      </c>
      <c r="I1907" s="207" t="s">
        <v>9500</v>
      </c>
      <c r="O1907" s="6">
        <v>82</v>
      </c>
      <c r="P1907" s="13" t="str">
        <f t="shared" si="29"/>
        <v>SANTA.FE</v>
      </c>
      <c r="Q1907" s="6">
        <v>1585</v>
      </c>
      <c r="R1907" s="13" t="s">
        <v>7053</v>
      </c>
      <c r="Y1907" t="str">
        <f>Tabla4[[#This Row],[Muni_Desc]]&amp;Tabla4[[#This Row],[Columna1]]</f>
        <v>PANAMBIMISIONES</v>
      </c>
      <c r="Z1907">
        <v>1137</v>
      </c>
      <c r="AA1907" t="s">
        <v>6593</v>
      </c>
      <c r="AB1907">
        <v>20</v>
      </c>
      <c r="AC1907" t="s">
        <v>1238</v>
      </c>
      <c r="AD1907">
        <v>54</v>
      </c>
      <c r="AE1907" t="s">
        <v>1208</v>
      </c>
      <c r="AN1907">
        <v>22</v>
      </c>
      <c r="AO1907">
        <v>39</v>
      </c>
      <c r="AP1907">
        <v>4038</v>
      </c>
      <c r="AQ1907" t="s">
        <v>3321</v>
      </c>
    </row>
    <row r="1908" spans="5:43" x14ac:dyDescent="0.25">
      <c r="E1908" s="6">
        <v>18</v>
      </c>
      <c r="F1908" s="13" t="s">
        <v>8329</v>
      </c>
      <c r="G1908" s="13">
        <v>15</v>
      </c>
      <c r="H1908" s="13" t="s">
        <v>8343</v>
      </c>
      <c r="I1908" s="207" t="s">
        <v>9500</v>
      </c>
      <c r="O1908" s="6">
        <v>82</v>
      </c>
      <c r="P1908" s="13" t="str">
        <f t="shared" si="29"/>
        <v>SANTA.FE</v>
      </c>
      <c r="Q1908" s="6">
        <v>1586</v>
      </c>
      <c r="R1908" s="13" t="s">
        <v>7054</v>
      </c>
      <c r="Y1908" t="str">
        <f>Tabla4[[#This Row],[Muni_Desc]]&amp;Tabla4[[#This Row],[Columna1]]</f>
        <v>POSADASMISIONES</v>
      </c>
      <c r="Z1908">
        <v>1138</v>
      </c>
      <c r="AA1908" t="s">
        <v>6594</v>
      </c>
      <c r="AB1908">
        <v>20</v>
      </c>
      <c r="AC1908" t="s">
        <v>1238</v>
      </c>
      <c r="AD1908">
        <v>54</v>
      </c>
      <c r="AE1908" t="s">
        <v>1208</v>
      </c>
      <c r="AN1908">
        <v>18</v>
      </c>
      <c r="AO1908">
        <v>84</v>
      </c>
      <c r="AP1908">
        <v>3775</v>
      </c>
      <c r="AQ1908" t="s">
        <v>1315</v>
      </c>
    </row>
    <row r="1909" spans="5:43" x14ac:dyDescent="0.25">
      <c r="E1909" s="6">
        <v>18</v>
      </c>
      <c r="F1909" s="13" t="s">
        <v>8329</v>
      </c>
      <c r="G1909" s="13">
        <v>16</v>
      </c>
      <c r="H1909" s="13" t="s">
        <v>8344</v>
      </c>
      <c r="I1909" s="207" t="s">
        <v>9500</v>
      </c>
      <c r="O1909" s="6">
        <v>82</v>
      </c>
      <c r="P1909" s="13" t="str">
        <f t="shared" si="29"/>
        <v>SANTA.FE</v>
      </c>
      <c r="Q1909" s="6">
        <v>1587</v>
      </c>
      <c r="R1909" s="13" t="s">
        <v>7055</v>
      </c>
      <c r="Y1909" t="str">
        <f>Tabla4[[#This Row],[Muni_Desc]]&amp;Tabla4[[#This Row],[Columna1]]</f>
        <v>PROFUNDIDADMISIONES</v>
      </c>
      <c r="Z1909">
        <v>1139</v>
      </c>
      <c r="AA1909" t="s">
        <v>6595</v>
      </c>
      <c r="AB1909">
        <v>20</v>
      </c>
      <c r="AC1909" t="s">
        <v>1238</v>
      </c>
      <c r="AD1909">
        <v>54</v>
      </c>
      <c r="AE1909" t="s">
        <v>1208</v>
      </c>
      <c r="AN1909">
        <v>6</v>
      </c>
      <c r="AO1909">
        <v>417</v>
      </c>
      <c r="AP1909">
        <v>1462</v>
      </c>
      <c r="AQ1909" t="s">
        <v>1315</v>
      </c>
    </row>
    <row r="1910" spans="5:43" x14ac:dyDescent="0.25">
      <c r="E1910" s="6">
        <v>18</v>
      </c>
      <c r="F1910" s="13" t="s">
        <v>8329</v>
      </c>
      <c r="G1910" s="13">
        <v>17</v>
      </c>
      <c r="H1910" s="13" t="s">
        <v>8345</v>
      </c>
      <c r="I1910" s="207" t="s">
        <v>9500</v>
      </c>
      <c r="O1910" s="6">
        <v>82</v>
      </c>
      <c r="P1910" s="13" t="str">
        <f t="shared" si="29"/>
        <v>SANTA.FE</v>
      </c>
      <c r="Q1910" s="6">
        <v>1588</v>
      </c>
      <c r="R1910" s="13" t="s">
        <v>7056</v>
      </c>
      <c r="Y1910" t="str">
        <f>Tabla4[[#This Row],[Muni_Desc]]&amp;Tabla4[[#This Row],[Columna1]]</f>
        <v>PUERTO ESPERANZAMISIONES</v>
      </c>
      <c r="Z1910">
        <v>1140</v>
      </c>
      <c r="AA1910" t="s">
        <v>6596</v>
      </c>
      <c r="AB1910">
        <v>20</v>
      </c>
      <c r="AC1910" t="s">
        <v>1238</v>
      </c>
      <c r="AD1910">
        <v>54</v>
      </c>
      <c r="AE1910" t="s">
        <v>1208</v>
      </c>
      <c r="AN1910">
        <v>42</v>
      </c>
      <c r="AO1910">
        <v>77</v>
      </c>
      <c r="AP1910">
        <v>5383</v>
      </c>
      <c r="AQ1910" t="s">
        <v>3820</v>
      </c>
    </row>
    <row r="1911" spans="5:43" x14ac:dyDescent="0.25">
      <c r="E1911" s="6">
        <v>18</v>
      </c>
      <c r="F1911" s="13" t="s">
        <v>8329</v>
      </c>
      <c r="G1911" s="13">
        <v>18</v>
      </c>
      <c r="H1911" s="13" t="s">
        <v>8346</v>
      </c>
      <c r="I1911" s="207" t="s">
        <v>9500</v>
      </c>
      <c r="O1911" s="6">
        <v>82</v>
      </c>
      <c r="P1911" s="13" t="str">
        <f t="shared" si="29"/>
        <v>SANTA.FE</v>
      </c>
      <c r="Q1911" s="6">
        <v>1589</v>
      </c>
      <c r="R1911" s="13" t="s">
        <v>7057</v>
      </c>
      <c r="Y1911" t="str">
        <f>Tabla4[[#This Row],[Muni_Desc]]&amp;Tabla4[[#This Row],[Columna1]]</f>
        <v>PUERTO IGUAZUMISIONES</v>
      </c>
      <c r="Z1911">
        <v>1141</v>
      </c>
      <c r="AA1911" t="s">
        <v>6597</v>
      </c>
      <c r="AB1911">
        <v>20</v>
      </c>
      <c r="AC1911" t="s">
        <v>1238</v>
      </c>
      <c r="AD1911">
        <v>54</v>
      </c>
      <c r="AE1911" t="s">
        <v>1208</v>
      </c>
      <c r="AN1911">
        <v>10</v>
      </c>
      <c r="AO1911">
        <v>35</v>
      </c>
      <c r="AP1911">
        <v>2555</v>
      </c>
      <c r="AQ1911" t="s">
        <v>2610</v>
      </c>
    </row>
    <row r="1912" spans="5:43" x14ac:dyDescent="0.25">
      <c r="E1912" s="6">
        <v>18</v>
      </c>
      <c r="F1912" s="13" t="s">
        <v>8329</v>
      </c>
      <c r="G1912" s="13">
        <v>19</v>
      </c>
      <c r="H1912" s="13" t="s">
        <v>8347</v>
      </c>
      <c r="I1912" s="207" t="s">
        <v>9500</v>
      </c>
      <c r="O1912" s="6">
        <v>82</v>
      </c>
      <c r="P1912" s="13" t="str">
        <f t="shared" si="29"/>
        <v>SANTA.FE</v>
      </c>
      <c r="Q1912" s="6">
        <v>1590</v>
      </c>
      <c r="R1912" s="13" t="s">
        <v>7058</v>
      </c>
      <c r="Y1912" t="str">
        <f>Tabla4[[#This Row],[Muni_Desc]]&amp;Tabla4[[#This Row],[Columna1]]</f>
        <v>PUERTO LEONIMISIONES</v>
      </c>
      <c r="Z1912">
        <v>1142</v>
      </c>
      <c r="AA1912" t="s">
        <v>6598</v>
      </c>
      <c r="AB1912">
        <v>20</v>
      </c>
      <c r="AC1912" t="s">
        <v>1238</v>
      </c>
      <c r="AD1912">
        <v>54</v>
      </c>
      <c r="AE1912" t="s">
        <v>1208</v>
      </c>
      <c r="AN1912">
        <v>50</v>
      </c>
      <c r="AO1912">
        <v>105</v>
      </c>
      <c r="AP1912">
        <v>5981</v>
      </c>
      <c r="AQ1912" t="s">
        <v>4078</v>
      </c>
    </row>
    <row r="1913" spans="5:43" x14ac:dyDescent="0.25">
      <c r="E1913" s="6">
        <v>18</v>
      </c>
      <c r="F1913" s="13" t="s">
        <v>8329</v>
      </c>
      <c r="G1913" s="13">
        <v>20</v>
      </c>
      <c r="H1913" s="13" t="s">
        <v>8348</v>
      </c>
      <c r="I1913" s="207" t="s">
        <v>9500</v>
      </c>
      <c r="O1913" s="6">
        <v>82</v>
      </c>
      <c r="P1913" s="13" t="str">
        <f t="shared" si="29"/>
        <v>SANTA.FE</v>
      </c>
      <c r="Q1913" s="6">
        <v>1591</v>
      </c>
      <c r="R1913" s="13" t="s">
        <v>7059</v>
      </c>
      <c r="Y1913" t="str">
        <f>Tabla4[[#This Row],[Muni_Desc]]&amp;Tabla4[[#This Row],[Columna1]]</f>
        <v>PUERTO LIBERTADMISIONES</v>
      </c>
      <c r="Z1913">
        <v>1129</v>
      </c>
      <c r="AA1913" t="s">
        <v>6586</v>
      </c>
      <c r="AB1913">
        <v>20</v>
      </c>
      <c r="AC1913" t="s">
        <v>1238</v>
      </c>
      <c r="AD1913">
        <v>54</v>
      </c>
      <c r="AE1913" t="s">
        <v>1208</v>
      </c>
      <c r="AN1913">
        <v>14</v>
      </c>
      <c r="AO1913">
        <v>161</v>
      </c>
      <c r="AP1913">
        <v>3368</v>
      </c>
      <c r="AQ1913" t="s">
        <v>3194</v>
      </c>
    </row>
    <row r="1914" spans="5:43" x14ac:dyDescent="0.25">
      <c r="E1914" s="6">
        <v>18</v>
      </c>
      <c r="F1914" s="13" t="s">
        <v>8329</v>
      </c>
      <c r="G1914" s="13">
        <v>21</v>
      </c>
      <c r="H1914" s="13" t="s">
        <v>8349</v>
      </c>
      <c r="I1914" s="207" t="s">
        <v>9500</v>
      </c>
      <c r="O1914" s="6">
        <v>82</v>
      </c>
      <c r="P1914" s="13" t="str">
        <f t="shared" si="29"/>
        <v>SANTA.FE</v>
      </c>
      <c r="Q1914" s="6">
        <v>1592</v>
      </c>
      <c r="R1914" s="13" t="s">
        <v>7060</v>
      </c>
      <c r="Y1914" t="str">
        <f>Tabla4[[#This Row],[Muni_Desc]]&amp;Tabla4[[#This Row],[Columna1]]</f>
        <v>PUERTO PIRAYMISIONES</v>
      </c>
      <c r="Z1914">
        <v>1143</v>
      </c>
      <c r="AA1914" t="s">
        <v>6599</v>
      </c>
      <c r="AB1914">
        <v>20</v>
      </c>
      <c r="AC1914" t="s">
        <v>1238</v>
      </c>
      <c r="AD1914">
        <v>54</v>
      </c>
      <c r="AE1914" t="s">
        <v>1208</v>
      </c>
      <c r="AN1914">
        <v>78</v>
      </c>
      <c r="AO1914">
        <v>14</v>
      </c>
      <c r="AP1914">
        <v>8213</v>
      </c>
      <c r="AQ1914" t="s">
        <v>4634</v>
      </c>
    </row>
    <row r="1915" spans="5:43" x14ac:dyDescent="0.25">
      <c r="E1915" s="6">
        <v>18</v>
      </c>
      <c r="F1915" s="13" t="s">
        <v>8329</v>
      </c>
      <c r="G1915" s="13">
        <v>22</v>
      </c>
      <c r="H1915" s="13" t="s">
        <v>8350</v>
      </c>
      <c r="I1915" s="207" t="s">
        <v>9500</v>
      </c>
      <c r="O1915" s="6">
        <v>82</v>
      </c>
      <c r="P1915" s="13" t="str">
        <f t="shared" si="29"/>
        <v>SANTA.FE</v>
      </c>
      <c r="Q1915" s="6">
        <v>1593</v>
      </c>
      <c r="R1915" s="13" t="s">
        <v>7061</v>
      </c>
      <c r="Y1915" t="str">
        <f>Tabla4[[#This Row],[Muni_Desc]]&amp;Tabla4[[#This Row],[Columna1]]</f>
        <v>PUERTO RICOMISIONES</v>
      </c>
      <c r="Z1915">
        <v>1144</v>
      </c>
      <c r="AA1915" t="s">
        <v>6600</v>
      </c>
      <c r="AB1915">
        <v>20</v>
      </c>
      <c r="AC1915" t="s">
        <v>1238</v>
      </c>
      <c r="AD1915">
        <v>54</v>
      </c>
      <c r="AE1915" t="s">
        <v>1208</v>
      </c>
      <c r="AN1915">
        <v>54</v>
      </c>
      <c r="AO1915">
        <v>98</v>
      </c>
      <c r="AP1915">
        <v>6553</v>
      </c>
      <c r="AQ1915" t="s">
        <v>4176</v>
      </c>
    </row>
    <row r="1916" spans="5:43" x14ac:dyDescent="0.25">
      <c r="E1916" s="6">
        <v>18</v>
      </c>
      <c r="F1916" s="13" t="s">
        <v>8329</v>
      </c>
      <c r="G1916" s="13">
        <v>23</v>
      </c>
      <c r="H1916" s="13" t="s">
        <v>8351</v>
      </c>
      <c r="I1916" s="207" t="s">
        <v>9500</v>
      </c>
      <c r="O1916" s="6">
        <v>82</v>
      </c>
      <c r="P1916" s="13" t="str">
        <f t="shared" si="29"/>
        <v>SANTA.FE</v>
      </c>
      <c r="Q1916" s="6">
        <v>1594</v>
      </c>
      <c r="R1916" s="13" t="s">
        <v>7062</v>
      </c>
      <c r="Y1916" t="str">
        <f>Tabla4[[#This Row],[Muni_Desc]]&amp;Tabla4[[#This Row],[Columna1]]</f>
        <v>RUIZ DE MONTOYAMISIONES</v>
      </c>
      <c r="Z1916">
        <v>1145</v>
      </c>
      <c r="AA1916" t="s">
        <v>6601</v>
      </c>
      <c r="AB1916">
        <v>20</v>
      </c>
      <c r="AC1916" t="s">
        <v>1238</v>
      </c>
      <c r="AD1916">
        <v>54</v>
      </c>
      <c r="AE1916" t="s">
        <v>1208</v>
      </c>
      <c r="AN1916">
        <v>14</v>
      </c>
      <c r="AO1916">
        <v>14</v>
      </c>
      <c r="AP1916">
        <v>2854</v>
      </c>
      <c r="AQ1916" t="s">
        <v>2771</v>
      </c>
    </row>
    <row r="1917" spans="5:43" x14ac:dyDescent="0.25">
      <c r="E1917" s="6">
        <v>18</v>
      </c>
      <c r="F1917" s="13" t="s">
        <v>8329</v>
      </c>
      <c r="G1917" s="13">
        <v>24</v>
      </c>
      <c r="H1917" s="13" t="s">
        <v>8352</v>
      </c>
      <c r="I1917" s="207" t="s">
        <v>9500</v>
      </c>
      <c r="O1917" s="6">
        <v>82</v>
      </c>
      <c r="P1917" s="13" t="str">
        <f t="shared" si="29"/>
        <v>SANTA.FE</v>
      </c>
      <c r="Q1917" s="6">
        <v>1595</v>
      </c>
      <c r="R1917" s="13" t="s">
        <v>7063</v>
      </c>
      <c r="Y1917" t="str">
        <f>Tabla4[[#This Row],[Muni_Desc]]&amp;Tabla4[[#This Row],[Columna1]]</f>
        <v>SAN ANTONIOMISIONES</v>
      </c>
      <c r="Z1917">
        <v>2315</v>
      </c>
      <c r="AA1917" t="s">
        <v>5940</v>
      </c>
      <c r="AB1917">
        <v>20</v>
      </c>
      <c r="AC1917" t="s">
        <v>1238</v>
      </c>
      <c r="AD1917">
        <v>54</v>
      </c>
      <c r="AE1917" t="s">
        <v>1208</v>
      </c>
      <c r="AN1917">
        <v>74</v>
      </c>
      <c r="AO1917">
        <v>56</v>
      </c>
      <c r="AP1917">
        <v>7995</v>
      </c>
      <c r="AQ1917" t="s">
        <v>4617</v>
      </c>
    </row>
    <row r="1918" spans="5:43" x14ac:dyDescent="0.25">
      <c r="E1918" s="6">
        <v>18</v>
      </c>
      <c r="F1918" s="13" t="s">
        <v>8329</v>
      </c>
      <c r="G1918" s="13">
        <v>25</v>
      </c>
      <c r="H1918" s="13" t="s">
        <v>8353</v>
      </c>
      <c r="I1918" s="207" t="s">
        <v>9500</v>
      </c>
      <c r="O1918" s="6">
        <v>82</v>
      </c>
      <c r="P1918" s="13" t="str">
        <f t="shared" si="29"/>
        <v>SANTA.FE</v>
      </c>
      <c r="Q1918" s="6">
        <v>1596</v>
      </c>
      <c r="R1918" s="13" t="s">
        <v>7064</v>
      </c>
      <c r="Y1918" t="str">
        <f>Tabla4[[#This Row],[Muni_Desc]]&amp;Tabla4[[#This Row],[Columna1]]</f>
        <v>SAN IGNACIOMISIONES</v>
      </c>
      <c r="Z1918">
        <v>1146</v>
      </c>
      <c r="AA1918" t="s">
        <v>5770</v>
      </c>
      <c r="AB1918">
        <v>20</v>
      </c>
      <c r="AC1918" t="s">
        <v>1238</v>
      </c>
      <c r="AD1918">
        <v>54</v>
      </c>
      <c r="AE1918" t="s">
        <v>1208</v>
      </c>
      <c r="AN1918">
        <v>6</v>
      </c>
      <c r="AO1918">
        <v>119</v>
      </c>
      <c r="AP1918">
        <v>828</v>
      </c>
      <c r="AQ1918" t="s">
        <v>1801</v>
      </c>
    </row>
    <row r="1919" spans="5:43" x14ac:dyDescent="0.25">
      <c r="E1919" s="6">
        <v>18</v>
      </c>
      <c r="F1919" s="13" t="s">
        <v>8329</v>
      </c>
      <c r="G1919" s="13">
        <v>26</v>
      </c>
      <c r="H1919" s="13" t="s">
        <v>8354</v>
      </c>
      <c r="I1919" s="207" t="s">
        <v>9500</v>
      </c>
      <c r="O1919" s="6">
        <v>82</v>
      </c>
      <c r="P1919" s="13" t="str">
        <f t="shared" si="29"/>
        <v>SANTA.FE</v>
      </c>
      <c r="Q1919" s="6">
        <v>1597</v>
      </c>
      <c r="R1919" s="13" t="s">
        <v>7065</v>
      </c>
      <c r="Y1919" t="str">
        <f>Tabla4[[#This Row],[Muni_Desc]]&amp;Tabla4[[#This Row],[Columna1]]</f>
        <v>SAN JAVIERMISIONES</v>
      </c>
      <c r="Z1919">
        <v>1147</v>
      </c>
      <c r="AA1919" t="s">
        <v>6602</v>
      </c>
      <c r="AB1919">
        <v>20</v>
      </c>
      <c r="AC1919" t="s">
        <v>1238</v>
      </c>
      <c r="AD1919">
        <v>54</v>
      </c>
      <c r="AE1919" t="s">
        <v>1208</v>
      </c>
      <c r="AN1919">
        <v>14</v>
      </c>
      <c r="AO1919">
        <v>21</v>
      </c>
      <c r="AP1919">
        <v>2875</v>
      </c>
      <c r="AQ1919" t="s">
        <v>2786</v>
      </c>
    </row>
    <row r="1920" spans="5:43" x14ac:dyDescent="0.25">
      <c r="E1920" s="6">
        <v>18</v>
      </c>
      <c r="F1920" s="13" t="s">
        <v>8329</v>
      </c>
      <c r="G1920" s="13">
        <v>27</v>
      </c>
      <c r="H1920" s="13" t="s">
        <v>8355</v>
      </c>
      <c r="I1920" s="207" t="s">
        <v>9500</v>
      </c>
      <c r="O1920" s="6">
        <v>82</v>
      </c>
      <c r="P1920" s="13" t="str">
        <f t="shared" si="29"/>
        <v>SANTA.FE</v>
      </c>
      <c r="Q1920" s="6">
        <v>1598</v>
      </c>
      <c r="R1920" s="13" t="s">
        <v>7066</v>
      </c>
      <c r="Y1920" t="str">
        <f>Tabla4[[#This Row],[Muni_Desc]]&amp;Tabla4[[#This Row],[Columna1]]</f>
        <v>SAN JOSEMISIONES</v>
      </c>
      <c r="Z1920">
        <v>1148</v>
      </c>
      <c r="AA1920" t="s">
        <v>5440</v>
      </c>
      <c r="AB1920">
        <v>20</v>
      </c>
      <c r="AC1920" t="s">
        <v>1238</v>
      </c>
      <c r="AD1920">
        <v>54</v>
      </c>
      <c r="AE1920" t="s">
        <v>1208</v>
      </c>
      <c r="AN1920">
        <v>82</v>
      </c>
      <c r="AO1920">
        <v>119</v>
      </c>
      <c r="AP1920">
        <v>8767</v>
      </c>
      <c r="AQ1920" t="s">
        <v>2786</v>
      </c>
    </row>
    <row r="1921" spans="5:43" x14ac:dyDescent="0.25">
      <c r="E1921" s="6">
        <v>18</v>
      </c>
      <c r="F1921" s="13" t="s">
        <v>8329</v>
      </c>
      <c r="G1921" s="13">
        <v>28</v>
      </c>
      <c r="H1921" s="13" t="s">
        <v>8356</v>
      </c>
      <c r="I1921" s="207" t="s">
        <v>9500</v>
      </c>
      <c r="O1921" s="6">
        <v>82</v>
      </c>
      <c r="P1921" s="13" t="str">
        <f t="shared" si="29"/>
        <v>SANTA.FE</v>
      </c>
      <c r="Q1921" s="6">
        <v>1599</v>
      </c>
      <c r="R1921" s="13" t="s">
        <v>7067</v>
      </c>
      <c r="Y1921" t="str">
        <f>Tabla4[[#This Row],[Muni_Desc]]&amp;Tabla4[[#This Row],[Columna1]]</f>
        <v>SAN MARTINMISIONES</v>
      </c>
      <c r="Z1921">
        <v>1149</v>
      </c>
      <c r="AA1921" t="s">
        <v>6545</v>
      </c>
      <c r="AB1921">
        <v>20</v>
      </c>
      <c r="AC1921" t="s">
        <v>1238</v>
      </c>
      <c r="AD1921">
        <v>54</v>
      </c>
      <c r="AE1921" t="s">
        <v>1208</v>
      </c>
      <c r="AN1921">
        <v>50</v>
      </c>
      <c r="AO1921">
        <v>28</v>
      </c>
      <c r="AP1921">
        <v>5832</v>
      </c>
      <c r="AQ1921" t="s">
        <v>3955</v>
      </c>
    </row>
    <row r="1922" spans="5:43" x14ac:dyDescent="0.25">
      <c r="E1922" s="6">
        <v>18</v>
      </c>
      <c r="F1922" s="13" t="s">
        <v>8329</v>
      </c>
      <c r="G1922" s="13">
        <v>29</v>
      </c>
      <c r="H1922" s="13" t="s">
        <v>8357</v>
      </c>
      <c r="I1922" s="207" t="s">
        <v>9500</v>
      </c>
      <c r="O1922" s="6">
        <v>82</v>
      </c>
      <c r="P1922" s="13" t="str">
        <f t="shared" si="29"/>
        <v>SANTA.FE</v>
      </c>
      <c r="Q1922" s="6">
        <v>1600</v>
      </c>
      <c r="R1922" s="13" t="s">
        <v>7068</v>
      </c>
      <c r="Y1922" t="str">
        <f>Tabla4[[#This Row],[Muni_Desc]]&amp;Tabla4[[#This Row],[Columna1]]</f>
        <v>SAN PEDROMISIONES</v>
      </c>
      <c r="Z1922">
        <v>1150</v>
      </c>
      <c r="AA1922" t="s">
        <v>5397</v>
      </c>
      <c r="AB1922">
        <v>20</v>
      </c>
      <c r="AC1922" t="s">
        <v>1238</v>
      </c>
      <c r="AD1922">
        <v>54</v>
      </c>
      <c r="AE1922" t="s">
        <v>1208</v>
      </c>
      <c r="AN1922">
        <v>6</v>
      </c>
      <c r="AO1922">
        <v>441</v>
      </c>
      <c r="AP1922">
        <v>1294</v>
      </c>
      <c r="AQ1922" t="s">
        <v>2134</v>
      </c>
    </row>
    <row r="1923" spans="5:43" x14ac:dyDescent="0.25">
      <c r="E1923" s="6">
        <v>18</v>
      </c>
      <c r="F1923" s="13" t="s">
        <v>8329</v>
      </c>
      <c r="G1923" s="13">
        <v>30</v>
      </c>
      <c r="H1923" s="13" t="s">
        <v>8358</v>
      </c>
      <c r="I1923" s="207" t="s">
        <v>9500</v>
      </c>
      <c r="O1923" s="6">
        <v>82</v>
      </c>
      <c r="P1923" s="13" t="str">
        <f t="shared" si="29"/>
        <v>SANTA.FE</v>
      </c>
      <c r="Q1923" s="6">
        <v>1601</v>
      </c>
      <c r="R1923" s="13" t="s">
        <v>7069</v>
      </c>
      <c r="Y1923" t="str">
        <f>Tabla4[[#This Row],[Muni_Desc]]&amp;Tabla4[[#This Row],[Columna1]]</f>
        <v>SAN VICENTEMISIONES</v>
      </c>
      <c r="Z1923">
        <v>1151</v>
      </c>
      <c r="AA1923" t="s">
        <v>5398</v>
      </c>
      <c r="AB1923">
        <v>20</v>
      </c>
      <c r="AC1923" t="s">
        <v>1238</v>
      </c>
      <c r="AD1923">
        <v>54</v>
      </c>
      <c r="AE1923" t="s">
        <v>1208</v>
      </c>
      <c r="AN1923">
        <v>82</v>
      </c>
      <c r="AO1923">
        <v>133</v>
      </c>
      <c r="AP1923">
        <v>9992</v>
      </c>
      <c r="AQ1923" t="s">
        <v>5025</v>
      </c>
    </row>
    <row r="1924" spans="5:43" x14ac:dyDescent="0.25">
      <c r="E1924" s="6">
        <v>18</v>
      </c>
      <c r="F1924" s="13" t="s">
        <v>8329</v>
      </c>
      <c r="G1924" s="13">
        <v>31</v>
      </c>
      <c r="H1924" s="13" t="s">
        <v>8359</v>
      </c>
      <c r="I1924" s="207" t="s">
        <v>9500</v>
      </c>
      <c r="O1924" s="6">
        <v>82</v>
      </c>
      <c r="P1924" s="13" t="str">
        <f t="shared" si="29"/>
        <v>SANTA.FE</v>
      </c>
      <c r="Q1924" s="6">
        <v>1602</v>
      </c>
      <c r="R1924" s="13" t="s">
        <v>6270</v>
      </c>
      <c r="Y1924" t="str">
        <f>Tabla4[[#This Row],[Muni_Desc]]&amp;Tabla4[[#This Row],[Columna1]]</f>
        <v>SANTA ANAMISIONES</v>
      </c>
      <c r="Z1924">
        <v>1152</v>
      </c>
      <c r="AA1924" t="s">
        <v>5944</v>
      </c>
      <c r="AB1924">
        <v>20</v>
      </c>
      <c r="AC1924" t="s">
        <v>1238</v>
      </c>
      <c r="AD1924">
        <v>54</v>
      </c>
      <c r="AE1924" t="s">
        <v>1208</v>
      </c>
      <c r="AN1924">
        <v>50</v>
      </c>
      <c r="AO1924">
        <v>56</v>
      </c>
      <c r="AP1924">
        <v>5888</v>
      </c>
      <c r="AQ1924" t="s">
        <v>4000</v>
      </c>
    </row>
    <row r="1925" spans="5:43" x14ac:dyDescent="0.25">
      <c r="E1925" s="6">
        <v>18</v>
      </c>
      <c r="F1925" s="13" t="s">
        <v>8329</v>
      </c>
      <c r="G1925" s="13">
        <v>32</v>
      </c>
      <c r="H1925" s="13" t="s">
        <v>8360</v>
      </c>
      <c r="I1925" s="207" t="s">
        <v>9500</v>
      </c>
      <c r="O1925" s="6">
        <v>82</v>
      </c>
      <c r="P1925" s="13" t="str">
        <f t="shared" ref="P1925:P1988" si="30">VLOOKUP(O1925,$J$4:$L$29,3,FALSE)</f>
        <v>SANTA.FE</v>
      </c>
      <c r="Q1925" s="6">
        <v>1603</v>
      </c>
      <c r="R1925" s="13" t="s">
        <v>7070</v>
      </c>
      <c r="Y1925" t="str">
        <f>Tabla4[[#This Row],[Muni_Desc]]&amp;Tabla4[[#This Row],[Columna1]]</f>
        <v>SANTA MARIAMISIONES</v>
      </c>
      <c r="Z1925">
        <v>1153</v>
      </c>
      <c r="AA1925" t="s">
        <v>5441</v>
      </c>
      <c r="AB1925">
        <v>20</v>
      </c>
      <c r="AC1925" t="s">
        <v>1238</v>
      </c>
      <c r="AD1925">
        <v>54</v>
      </c>
      <c r="AE1925" t="s">
        <v>1208</v>
      </c>
      <c r="AN1925">
        <v>6</v>
      </c>
      <c r="AO1925">
        <v>539</v>
      </c>
      <c r="AP1925">
        <v>9993</v>
      </c>
      <c r="AQ1925" t="s">
        <v>2241</v>
      </c>
    </row>
    <row r="1926" spans="5:43" x14ac:dyDescent="0.25">
      <c r="E1926" s="6">
        <v>18</v>
      </c>
      <c r="F1926" s="13" t="s">
        <v>8329</v>
      </c>
      <c r="G1926" s="13">
        <v>33</v>
      </c>
      <c r="H1926" s="13" t="s">
        <v>8361</v>
      </c>
      <c r="I1926" s="207" t="s">
        <v>9500</v>
      </c>
      <c r="O1926" s="6">
        <v>82</v>
      </c>
      <c r="P1926" s="13" t="str">
        <f t="shared" si="30"/>
        <v>SANTA.FE</v>
      </c>
      <c r="Q1926" s="6">
        <v>1604</v>
      </c>
      <c r="R1926" s="13" t="s">
        <v>7071</v>
      </c>
      <c r="Y1926" t="str">
        <f>Tabla4[[#This Row],[Muni_Desc]]&amp;Tabla4[[#This Row],[Columna1]]</f>
        <v>SANTIAGO DE LINIERSMISIONES</v>
      </c>
      <c r="Z1926">
        <v>1154</v>
      </c>
      <c r="AA1926" t="s">
        <v>6603</v>
      </c>
      <c r="AB1926">
        <v>20</v>
      </c>
      <c r="AC1926" t="s">
        <v>1238</v>
      </c>
      <c r="AD1926">
        <v>54</v>
      </c>
      <c r="AE1926" t="s">
        <v>1208</v>
      </c>
      <c r="AN1926">
        <v>14</v>
      </c>
      <c r="AO1926">
        <v>147</v>
      </c>
      <c r="AP1926">
        <v>3333</v>
      </c>
      <c r="AQ1926" t="s">
        <v>3159</v>
      </c>
    </row>
    <row r="1927" spans="5:43" x14ac:dyDescent="0.25">
      <c r="E1927" s="6">
        <v>18</v>
      </c>
      <c r="F1927" s="13" t="s">
        <v>8329</v>
      </c>
      <c r="G1927" s="13">
        <v>34</v>
      </c>
      <c r="H1927" s="13" t="s">
        <v>8362</v>
      </c>
      <c r="I1927" s="207" t="s">
        <v>9500</v>
      </c>
      <c r="O1927" s="6">
        <v>82</v>
      </c>
      <c r="P1927" s="13" t="str">
        <f t="shared" si="30"/>
        <v>SANTA.FE</v>
      </c>
      <c r="Q1927" s="6">
        <v>1605</v>
      </c>
      <c r="R1927" s="13" t="s">
        <v>7072</v>
      </c>
      <c r="Y1927" t="str">
        <f>Tabla4[[#This Row],[Muni_Desc]]&amp;Tabla4[[#This Row],[Columna1]]</f>
        <v>SANTO PIPOMISIONES</v>
      </c>
      <c r="Z1927">
        <v>1155</v>
      </c>
      <c r="AA1927" t="s">
        <v>6604</v>
      </c>
      <c r="AB1927">
        <v>20</v>
      </c>
      <c r="AC1927" t="s">
        <v>1238</v>
      </c>
      <c r="AD1927">
        <v>54</v>
      </c>
      <c r="AE1927" t="s">
        <v>1208</v>
      </c>
      <c r="AN1927">
        <v>26</v>
      </c>
      <c r="AO1927">
        <v>98</v>
      </c>
      <c r="AP1927">
        <v>4414</v>
      </c>
      <c r="AQ1927" t="s">
        <v>3469</v>
      </c>
    </row>
    <row r="1928" spans="5:43" x14ac:dyDescent="0.25">
      <c r="E1928" s="6">
        <v>18</v>
      </c>
      <c r="F1928" s="13" t="s">
        <v>8329</v>
      </c>
      <c r="G1928" s="13">
        <v>35</v>
      </c>
      <c r="H1928" s="13" t="s">
        <v>8363</v>
      </c>
      <c r="I1928" s="207" t="s">
        <v>9500</v>
      </c>
      <c r="O1928" s="6">
        <v>82</v>
      </c>
      <c r="P1928" s="13" t="str">
        <f t="shared" si="30"/>
        <v>SANTA.FE</v>
      </c>
      <c r="Q1928" s="6">
        <v>1606</v>
      </c>
      <c r="R1928" s="13" t="s">
        <v>7073</v>
      </c>
      <c r="Y1928" t="str">
        <f>Tabla4[[#This Row],[Muni_Desc]]&amp;Tabla4[[#This Row],[Columna1]]</f>
        <v>TRES CAPONESMISIONES</v>
      </c>
      <c r="Z1928">
        <v>1156</v>
      </c>
      <c r="AA1928" t="s">
        <v>6605</v>
      </c>
      <c r="AB1928">
        <v>20</v>
      </c>
      <c r="AC1928" t="s">
        <v>1238</v>
      </c>
      <c r="AD1928">
        <v>54</v>
      </c>
      <c r="AE1928" t="s">
        <v>1208</v>
      </c>
      <c r="AN1928">
        <v>6</v>
      </c>
      <c r="AO1928">
        <v>441</v>
      </c>
      <c r="AP1928">
        <v>1295</v>
      </c>
      <c r="AQ1928" t="s">
        <v>2135</v>
      </c>
    </row>
    <row r="1929" spans="5:43" x14ac:dyDescent="0.25">
      <c r="E1929" s="6">
        <v>18</v>
      </c>
      <c r="F1929" s="13" t="s">
        <v>8329</v>
      </c>
      <c r="G1929" s="13">
        <v>36</v>
      </c>
      <c r="H1929" s="13" t="s">
        <v>8364</v>
      </c>
      <c r="I1929" s="207" t="s">
        <v>9500</v>
      </c>
      <c r="O1929" s="6">
        <v>82</v>
      </c>
      <c r="P1929" s="13" t="str">
        <f t="shared" si="30"/>
        <v>SANTA.FE</v>
      </c>
      <c r="Q1929" s="6">
        <v>1607</v>
      </c>
      <c r="R1929" s="13" t="s">
        <v>7074</v>
      </c>
      <c r="Y1929" t="str">
        <f>Tabla4[[#This Row],[Muni_Desc]]&amp;Tabla4[[#This Row],[Columna1]]</f>
        <v>AGUADA CHACAYONEUQUEN</v>
      </c>
      <c r="Z1929">
        <v>2018</v>
      </c>
      <c r="AA1929" t="s">
        <v>6658</v>
      </c>
      <c r="AB1929">
        <v>21</v>
      </c>
      <c r="AC1929" t="s">
        <v>1239</v>
      </c>
      <c r="AD1929">
        <v>58</v>
      </c>
      <c r="AE1929" t="s">
        <v>1209</v>
      </c>
      <c r="AN1929">
        <v>6</v>
      </c>
      <c r="AO1929">
        <v>847</v>
      </c>
      <c r="AP1929">
        <v>1843</v>
      </c>
      <c r="AQ1929" t="s">
        <v>2530</v>
      </c>
    </row>
    <row r="1930" spans="5:43" x14ac:dyDescent="0.25">
      <c r="E1930" s="6">
        <v>18</v>
      </c>
      <c r="F1930" s="13" t="s">
        <v>8329</v>
      </c>
      <c r="G1930" s="13">
        <v>37</v>
      </c>
      <c r="H1930" s="13" t="s">
        <v>8365</v>
      </c>
      <c r="I1930" s="207" t="s">
        <v>9500</v>
      </c>
      <c r="O1930" s="6">
        <v>82</v>
      </c>
      <c r="P1930" s="13" t="str">
        <f t="shared" si="30"/>
        <v>SANTA.FE</v>
      </c>
      <c r="Q1930" s="6">
        <v>1608</v>
      </c>
      <c r="R1930" s="13" t="s">
        <v>7075</v>
      </c>
      <c r="Y1930" t="str">
        <f>Tabla4[[#This Row],[Muni_Desc]]&amp;Tabla4[[#This Row],[Columna1]]</f>
        <v>AGUADA DEL LEONNEUQUEN</v>
      </c>
      <c r="Z1930">
        <v>1157</v>
      </c>
      <c r="AA1930" t="s">
        <v>6606</v>
      </c>
      <c r="AB1930">
        <v>21</v>
      </c>
      <c r="AC1930" t="s">
        <v>1239</v>
      </c>
      <c r="AD1930">
        <v>58</v>
      </c>
      <c r="AE1930" t="s">
        <v>1209</v>
      </c>
      <c r="AN1930">
        <v>6</v>
      </c>
      <c r="AO1930">
        <v>581</v>
      </c>
      <c r="AP1930">
        <v>1470</v>
      </c>
      <c r="AQ1930" t="s">
        <v>2263</v>
      </c>
    </row>
    <row r="1931" spans="5:43" x14ac:dyDescent="0.25">
      <c r="E1931" s="6">
        <v>18</v>
      </c>
      <c r="F1931" s="13" t="s">
        <v>8329</v>
      </c>
      <c r="G1931" s="13">
        <v>38</v>
      </c>
      <c r="H1931" s="13" t="s">
        <v>8366</v>
      </c>
      <c r="I1931" s="207" t="s">
        <v>9500</v>
      </c>
      <c r="O1931" s="6">
        <v>82</v>
      </c>
      <c r="P1931" s="13" t="str">
        <f t="shared" si="30"/>
        <v>SANTA.FE</v>
      </c>
      <c r="Q1931" s="6">
        <v>1609</v>
      </c>
      <c r="R1931" s="13" t="s">
        <v>7076</v>
      </c>
      <c r="Y1931" t="str">
        <f>Tabla4[[#This Row],[Muni_Desc]]&amp;Tabla4[[#This Row],[Columna1]]</f>
        <v>AGUADA SAN ROQUENEUQUEN</v>
      </c>
      <c r="Z1931">
        <v>1847</v>
      </c>
      <c r="AA1931" t="s">
        <v>6656</v>
      </c>
      <c r="AB1931">
        <v>21</v>
      </c>
      <c r="AC1931" t="s">
        <v>1239</v>
      </c>
      <c r="AD1931">
        <v>58</v>
      </c>
      <c r="AE1931" t="s">
        <v>1209</v>
      </c>
      <c r="AN1931">
        <v>6</v>
      </c>
      <c r="AO1931">
        <v>378</v>
      </c>
      <c r="AP1931">
        <v>1151</v>
      </c>
      <c r="AQ1931" t="s">
        <v>2020</v>
      </c>
    </row>
    <row r="1932" spans="5:43" x14ac:dyDescent="0.25">
      <c r="E1932" s="6">
        <v>18</v>
      </c>
      <c r="F1932" s="13" t="s">
        <v>8329</v>
      </c>
      <c r="G1932" s="13">
        <v>39</v>
      </c>
      <c r="H1932" s="13" t="s">
        <v>8367</v>
      </c>
      <c r="I1932" s="207" t="s">
        <v>9500</v>
      </c>
      <c r="O1932" s="6">
        <v>82</v>
      </c>
      <c r="P1932" s="13" t="str">
        <f t="shared" si="30"/>
        <v>SANTA.FE</v>
      </c>
      <c r="Q1932" s="6">
        <v>1610</v>
      </c>
      <c r="R1932" s="13" t="s">
        <v>7077</v>
      </c>
      <c r="Y1932" t="str">
        <f>Tabla4[[#This Row],[Muni_Desc]]&amp;Tabla4[[#This Row],[Columna1]]</f>
        <v>ALUMINENEUQUEN</v>
      </c>
      <c r="Z1932">
        <v>1158</v>
      </c>
      <c r="AA1932" t="s">
        <v>6607</v>
      </c>
      <c r="AB1932">
        <v>21</v>
      </c>
      <c r="AC1932" t="s">
        <v>1239</v>
      </c>
      <c r="AD1932">
        <v>58</v>
      </c>
      <c r="AE1932" t="s">
        <v>1209</v>
      </c>
      <c r="AN1932">
        <v>6</v>
      </c>
      <c r="AO1932">
        <v>854</v>
      </c>
      <c r="AP1932">
        <v>1859</v>
      </c>
      <c r="AQ1932" t="s">
        <v>2542</v>
      </c>
    </row>
    <row r="1933" spans="5:43" x14ac:dyDescent="0.25">
      <c r="E1933" s="6">
        <v>18</v>
      </c>
      <c r="F1933" s="13" t="s">
        <v>8329</v>
      </c>
      <c r="G1933" s="13">
        <v>40</v>
      </c>
      <c r="H1933" s="13" t="s">
        <v>8368</v>
      </c>
      <c r="I1933" s="207" t="s">
        <v>9500</v>
      </c>
      <c r="O1933" s="6">
        <v>82</v>
      </c>
      <c r="P1933" s="13" t="str">
        <f t="shared" si="30"/>
        <v>SANTA.FE</v>
      </c>
      <c r="Q1933" s="6">
        <v>1611</v>
      </c>
      <c r="R1933" s="13" t="s">
        <v>7078</v>
      </c>
      <c r="Y1933" t="str">
        <f>Tabla4[[#This Row],[Muni_Desc]]&amp;Tabla4[[#This Row],[Columna1]]</f>
        <v>ANDACOLLONEUQUEN</v>
      </c>
      <c r="Z1933">
        <v>1159</v>
      </c>
      <c r="AA1933" t="s">
        <v>6608</v>
      </c>
      <c r="AB1933">
        <v>21</v>
      </c>
      <c r="AC1933" t="s">
        <v>1239</v>
      </c>
      <c r="AD1933">
        <v>58</v>
      </c>
      <c r="AE1933" t="s">
        <v>1209</v>
      </c>
      <c r="AN1933">
        <v>6</v>
      </c>
      <c r="AO1933">
        <v>28</v>
      </c>
      <c r="AP1933">
        <v>692</v>
      </c>
      <c r="AQ1933" t="s">
        <v>1713</v>
      </c>
    </row>
    <row r="1934" spans="5:43" x14ac:dyDescent="0.25">
      <c r="E1934" s="6">
        <v>18</v>
      </c>
      <c r="F1934" s="13" t="s">
        <v>8329</v>
      </c>
      <c r="G1934" s="13">
        <v>41</v>
      </c>
      <c r="H1934" s="13" t="s">
        <v>8369</v>
      </c>
      <c r="I1934" s="207" t="s">
        <v>9500</v>
      </c>
      <c r="O1934" s="6">
        <v>82</v>
      </c>
      <c r="P1934" s="13" t="str">
        <f t="shared" si="30"/>
        <v>SANTA.FE</v>
      </c>
      <c r="Q1934" s="6">
        <v>1612</v>
      </c>
      <c r="R1934" s="13" t="s">
        <v>7079</v>
      </c>
      <c r="Y1934" t="str">
        <f>Tabla4[[#This Row],[Muni_Desc]]&amp;Tabla4[[#This Row],[Columna1]]</f>
        <v>AÑELONEUQUEN</v>
      </c>
      <c r="Z1934">
        <v>1160</v>
      </c>
      <c r="AA1934" t="s">
        <v>6609</v>
      </c>
      <c r="AB1934">
        <v>21</v>
      </c>
      <c r="AC1934" t="s">
        <v>1239</v>
      </c>
      <c r="AD1934">
        <v>58</v>
      </c>
      <c r="AE1934" t="s">
        <v>1209</v>
      </c>
      <c r="AN1934">
        <v>82</v>
      </c>
      <c r="AO1934">
        <v>21</v>
      </c>
      <c r="AP1934">
        <v>8451</v>
      </c>
      <c r="AQ1934" t="s">
        <v>4697</v>
      </c>
    </row>
    <row r="1935" spans="5:43" x14ac:dyDescent="0.25">
      <c r="E1935" s="6">
        <v>18</v>
      </c>
      <c r="F1935" s="13" t="s">
        <v>8329</v>
      </c>
      <c r="G1935" s="13">
        <v>42</v>
      </c>
      <c r="H1935" s="13" t="s">
        <v>8370</v>
      </c>
      <c r="I1935" s="207" t="s">
        <v>9500</v>
      </c>
      <c r="O1935" s="6">
        <v>82</v>
      </c>
      <c r="P1935" s="13" t="str">
        <f t="shared" si="30"/>
        <v>SANTA.FE</v>
      </c>
      <c r="Q1935" s="6">
        <v>1613</v>
      </c>
      <c r="R1935" s="13" t="s">
        <v>5673</v>
      </c>
      <c r="Y1935" t="str">
        <f>Tabla4[[#This Row],[Muni_Desc]]&amp;Tabla4[[#This Row],[Columna1]]</f>
        <v>BAJADA DEL AGRIONEUQUEN</v>
      </c>
      <c r="Z1935">
        <v>1161</v>
      </c>
      <c r="AA1935" t="s">
        <v>6610</v>
      </c>
      <c r="AB1935">
        <v>21</v>
      </c>
      <c r="AC1935" t="s">
        <v>1239</v>
      </c>
      <c r="AD1935">
        <v>58</v>
      </c>
      <c r="AE1935" t="s">
        <v>1209</v>
      </c>
      <c r="AN1935">
        <v>10</v>
      </c>
      <c r="AO1935">
        <v>84</v>
      </c>
      <c r="AP1935">
        <v>2649</v>
      </c>
      <c r="AQ1935" t="s">
        <v>2672</v>
      </c>
    </row>
    <row r="1936" spans="5:43" x14ac:dyDescent="0.25">
      <c r="E1936" s="6">
        <v>18</v>
      </c>
      <c r="F1936" s="13" t="s">
        <v>8329</v>
      </c>
      <c r="G1936" s="13">
        <v>43</v>
      </c>
      <c r="H1936" s="13" t="s">
        <v>8371</v>
      </c>
      <c r="I1936" s="207" t="s">
        <v>9500</v>
      </c>
      <c r="O1936" s="6">
        <v>82</v>
      </c>
      <c r="P1936" s="13" t="str">
        <f t="shared" si="30"/>
        <v>SANTA.FE</v>
      </c>
      <c r="Q1936" s="6">
        <v>1614</v>
      </c>
      <c r="R1936" s="13" t="s">
        <v>7080</v>
      </c>
      <c r="Y1936" t="str">
        <f>Tabla4[[#This Row],[Muni_Desc]]&amp;Tabla4[[#This Row],[Columna1]]</f>
        <v>BANDERASNEUQUEN</v>
      </c>
      <c r="Z1936">
        <v>2052</v>
      </c>
      <c r="AA1936" t="s">
        <v>6167</v>
      </c>
      <c r="AB1936">
        <v>21</v>
      </c>
      <c r="AC1936" t="s">
        <v>1239</v>
      </c>
      <c r="AD1936">
        <v>58</v>
      </c>
      <c r="AE1936" t="s">
        <v>1209</v>
      </c>
      <c r="AN1936">
        <v>6</v>
      </c>
      <c r="AO1936">
        <v>630</v>
      </c>
      <c r="AP1936">
        <v>9994</v>
      </c>
      <c r="AQ1936" t="s">
        <v>2335</v>
      </c>
    </row>
    <row r="1937" spans="5:43" x14ac:dyDescent="0.25">
      <c r="E1937" s="6">
        <v>18</v>
      </c>
      <c r="F1937" s="13" t="s">
        <v>8329</v>
      </c>
      <c r="G1937" s="13">
        <v>44</v>
      </c>
      <c r="H1937" s="13" t="s">
        <v>8372</v>
      </c>
      <c r="I1937" s="207" t="s">
        <v>9500</v>
      </c>
      <c r="O1937" s="6">
        <v>82</v>
      </c>
      <c r="P1937" s="13" t="str">
        <f t="shared" si="30"/>
        <v>SANTA.FE</v>
      </c>
      <c r="Q1937" s="6">
        <v>1615</v>
      </c>
      <c r="R1937" s="13" t="s">
        <v>7081</v>
      </c>
      <c r="Y1937" t="str">
        <f>Tabla4[[#This Row],[Muni_Desc]]&amp;Tabla4[[#This Row],[Columna1]]</f>
        <v>BARRANCASNEUQUEN</v>
      </c>
      <c r="Z1937">
        <v>1162</v>
      </c>
      <c r="AA1937" t="s">
        <v>6611</v>
      </c>
      <c r="AB1937">
        <v>21</v>
      </c>
      <c r="AC1937" t="s">
        <v>1239</v>
      </c>
      <c r="AD1937">
        <v>58</v>
      </c>
      <c r="AE1937" t="s">
        <v>1209</v>
      </c>
      <c r="AN1937">
        <v>90</v>
      </c>
      <c r="AO1937">
        <v>49</v>
      </c>
      <c r="AP1937">
        <v>9655</v>
      </c>
      <c r="AQ1937" t="s">
        <v>1673</v>
      </c>
    </row>
    <row r="1938" spans="5:43" x14ac:dyDescent="0.25">
      <c r="E1938" s="6">
        <v>19</v>
      </c>
      <c r="F1938" s="13" t="s">
        <v>8373</v>
      </c>
      <c r="G1938" s="13">
        <v>1</v>
      </c>
      <c r="H1938" s="13" t="s">
        <v>8374</v>
      </c>
      <c r="I1938" s="207" t="s">
        <v>9501</v>
      </c>
      <c r="O1938" s="6">
        <v>82</v>
      </c>
      <c r="P1938" s="13" t="str">
        <f t="shared" si="30"/>
        <v>SANTA.FE</v>
      </c>
      <c r="Q1938" s="6">
        <v>1616</v>
      </c>
      <c r="R1938" s="13" t="s">
        <v>7082</v>
      </c>
      <c r="Y1938" t="str">
        <f>Tabla4[[#This Row],[Muni_Desc]]&amp;Tabla4[[#This Row],[Columna1]]</f>
        <v>BELLA VISTANEUQUEN</v>
      </c>
      <c r="Z1938">
        <v>2053</v>
      </c>
      <c r="AA1938" t="s">
        <v>5884</v>
      </c>
      <c r="AB1938">
        <v>21</v>
      </c>
      <c r="AC1938" t="s">
        <v>1239</v>
      </c>
      <c r="AD1938">
        <v>58</v>
      </c>
      <c r="AE1938" t="s">
        <v>1209</v>
      </c>
      <c r="AN1938">
        <v>6</v>
      </c>
      <c r="AO1938">
        <v>469</v>
      </c>
      <c r="AP1938">
        <v>1322</v>
      </c>
      <c r="AQ1938" t="s">
        <v>1673</v>
      </c>
    </row>
    <row r="1939" spans="5:43" x14ac:dyDescent="0.25">
      <c r="E1939" s="6">
        <v>19</v>
      </c>
      <c r="F1939" s="13" t="s">
        <v>8373</v>
      </c>
      <c r="G1939" s="13">
        <v>2</v>
      </c>
      <c r="H1939" s="13" t="s">
        <v>8375</v>
      </c>
      <c r="I1939" s="207" t="s">
        <v>9501</v>
      </c>
      <c r="O1939" s="6">
        <v>82</v>
      </c>
      <c r="P1939" s="13" t="str">
        <f t="shared" si="30"/>
        <v>SANTA.FE</v>
      </c>
      <c r="Q1939" s="6">
        <v>1617</v>
      </c>
      <c r="R1939" s="13" t="s">
        <v>7083</v>
      </c>
      <c r="Y1939" t="str">
        <f>Tabla4[[#This Row],[Muni_Desc]]&amp;Tabla4[[#This Row],[Columna1]]</f>
        <v>BUTA RANQUILNEUQUEN</v>
      </c>
      <c r="Z1939">
        <v>1163</v>
      </c>
      <c r="AA1939" t="s">
        <v>6612</v>
      </c>
      <c r="AB1939">
        <v>21</v>
      </c>
      <c r="AC1939" t="s">
        <v>1239</v>
      </c>
      <c r="AD1939">
        <v>58</v>
      </c>
      <c r="AE1939" t="s">
        <v>1209</v>
      </c>
      <c r="AN1939">
        <v>6</v>
      </c>
      <c r="AO1939">
        <v>882</v>
      </c>
      <c r="AP1939">
        <v>1896</v>
      </c>
      <c r="AQ1939" t="s">
        <v>2565</v>
      </c>
    </row>
    <row r="1940" spans="5:43" x14ac:dyDescent="0.25">
      <c r="E1940" s="6">
        <v>19</v>
      </c>
      <c r="F1940" s="13" t="s">
        <v>8373</v>
      </c>
      <c r="G1940" s="13">
        <v>3</v>
      </c>
      <c r="H1940" s="13" t="s">
        <v>8376</v>
      </c>
      <c r="I1940" s="207" t="s">
        <v>9501</v>
      </c>
      <c r="O1940" s="6">
        <v>82</v>
      </c>
      <c r="P1940" s="13" t="str">
        <f t="shared" si="30"/>
        <v>SANTA.FE</v>
      </c>
      <c r="Q1940" s="6">
        <v>1618</v>
      </c>
      <c r="R1940" s="13" t="s">
        <v>7084</v>
      </c>
      <c r="Y1940" t="str">
        <f>Tabla4[[#This Row],[Muni_Desc]]&amp;Tabla4[[#This Row],[Columna1]]</f>
        <v>CAVIAHUE-COPAHUENEUQUEN</v>
      </c>
      <c r="Z1940">
        <v>1164</v>
      </c>
      <c r="AA1940" t="s">
        <v>6613</v>
      </c>
      <c r="AB1940">
        <v>21</v>
      </c>
      <c r="AC1940" t="s">
        <v>1239</v>
      </c>
      <c r="AD1940">
        <v>58</v>
      </c>
      <c r="AE1940" t="s">
        <v>1209</v>
      </c>
      <c r="AN1940">
        <v>74</v>
      </c>
      <c r="AO1940">
        <v>35</v>
      </c>
      <c r="AP1940">
        <v>7948</v>
      </c>
      <c r="AQ1940" t="s">
        <v>4581</v>
      </c>
    </row>
    <row r="1941" spans="5:43" x14ac:dyDescent="0.25">
      <c r="E1941" s="6">
        <v>19</v>
      </c>
      <c r="F1941" s="13" t="s">
        <v>8373</v>
      </c>
      <c r="G1941" s="13">
        <v>4</v>
      </c>
      <c r="H1941" s="13" t="s">
        <v>8377</v>
      </c>
      <c r="I1941" s="207" t="s">
        <v>9501</v>
      </c>
      <c r="O1941" s="6">
        <v>82</v>
      </c>
      <c r="P1941" s="13" t="str">
        <f t="shared" si="30"/>
        <v>SANTA.FE</v>
      </c>
      <c r="Q1941" s="6">
        <v>1619</v>
      </c>
      <c r="R1941" s="13" t="s">
        <v>7085</v>
      </c>
      <c r="Y1941" t="str">
        <f>Tabla4[[#This Row],[Muni_Desc]]&amp;Tabla4[[#This Row],[Columna1]]</f>
        <v>CENTENARIONEUQUEN</v>
      </c>
      <c r="Z1941">
        <v>1165</v>
      </c>
      <c r="AA1941" t="s">
        <v>6614</v>
      </c>
      <c r="AB1941">
        <v>21</v>
      </c>
      <c r="AC1941" t="s">
        <v>1239</v>
      </c>
      <c r="AD1941">
        <v>58</v>
      </c>
      <c r="AE1941" t="s">
        <v>1209</v>
      </c>
      <c r="AN1941">
        <v>22</v>
      </c>
      <c r="AO1941">
        <v>63</v>
      </c>
      <c r="AP1941">
        <v>4070</v>
      </c>
      <c r="AQ1941" t="s">
        <v>3335</v>
      </c>
    </row>
    <row r="1942" spans="5:43" x14ac:dyDescent="0.25">
      <c r="E1942" s="6">
        <v>19</v>
      </c>
      <c r="F1942" s="13" t="s">
        <v>8373</v>
      </c>
      <c r="G1942" s="13">
        <v>5</v>
      </c>
      <c r="H1942" s="13" t="s">
        <v>8378</v>
      </c>
      <c r="I1942" s="207" t="s">
        <v>9501</v>
      </c>
      <c r="O1942" s="6">
        <v>82</v>
      </c>
      <c r="P1942" s="13" t="str">
        <f t="shared" si="30"/>
        <v>SANTA.FE</v>
      </c>
      <c r="Q1942" s="6">
        <v>1620</v>
      </c>
      <c r="R1942" s="13" t="s">
        <v>7086</v>
      </c>
      <c r="Y1942" t="str">
        <f>Tabla4[[#This Row],[Muni_Desc]]&amp;Tabla4[[#This Row],[Columna1]]</f>
        <v>CHORRIACANEUQUEN</v>
      </c>
      <c r="Z1942">
        <v>1166</v>
      </c>
      <c r="AA1942" t="s">
        <v>6615</v>
      </c>
      <c r="AB1942">
        <v>21</v>
      </c>
      <c r="AC1942" t="s">
        <v>1239</v>
      </c>
      <c r="AD1942">
        <v>58</v>
      </c>
      <c r="AE1942" t="s">
        <v>1209</v>
      </c>
      <c r="AN1942">
        <v>6</v>
      </c>
      <c r="AO1942">
        <v>616</v>
      </c>
      <c r="AP1942">
        <v>1532</v>
      </c>
      <c r="AQ1942" t="s">
        <v>2313</v>
      </c>
    </row>
    <row r="1943" spans="5:43" x14ac:dyDescent="0.25">
      <c r="E1943" s="6">
        <v>19</v>
      </c>
      <c r="F1943" s="13" t="s">
        <v>8373</v>
      </c>
      <c r="G1943" s="13">
        <v>6</v>
      </c>
      <c r="H1943" s="13" t="s">
        <v>8379</v>
      </c>
      <c r="I1943" s="207" t="s">
        <v>9501</v>
      </c>
      <c r="O1943" s="6">
        <v>82</v>
      </c>
      <c r="P1943" s="13" t="str">
        <f t="shared" si="30"/>
        <v>SANTA.FE</v>
      </c>
      <c r="Q1943" s="6">
        <v>1621</v>
      </c>
      <c r="R1943" s="13" t="s">
        <v>7087</v>
      </c>
      <c r="Y1943" t="str">
        <f>Tabla4[[#This Row],[Muni_Desc]]&amp;Tabla4[[#This Row],[Columna1]]</f>
        <v>CHOS MALALNEUQUEN</v>
      </c>
      <c r="Z1943">
        <v>1167</v>
      </c>
      <c r="AA1943" t="s">
        <v>6616</v>
      </c>
      <c r="AB1943">
        <v>21</v>
      </c>
      <c r="AC1943" t="s">
        <v>1239</v>
      </c>
      <c r="AD1943">
        <v>58</v>
      </c>
      <c r="AE1943" t="s">
        <v>1209</v>
      </c>
      <c r="AN1943">
        <v>74</v>
      </c>
      <c r="AO1943">
        <v>35</v>
      </c>
      <c r="AP1943">
        <v>7949</v>
      </c>
      <c r="AQ1943" t="s">
        <v>4582</v>
      </c>
    </row>
    <row r="1944" spans="5:43" x14ac:dyDescent="0.25">
      <c r="E1944" s="6">
        <v>20</v>
      </c>
      <c r="F1944" s="13" t="s">
        <v>8380</v>
      </c>
      <c r="G1944" s="13">
        <v>1</v>
      </c>
      <c r="H1944" s="13" t="s">
        <v>8381</v>
      </c>
      <c r="I1944" s="207" t="s">
        <v>9502</v>
      </c>
      <c r="O1944" s="6">
        <v>82</v>
      </c>
      <c r="P1944" s="13" t="str">
        <f t="shared" si="30"/>
        <v>SANTA.FE</v>
      </c>
      <c r="Q1944" s="6">
        <v>1622</v>
      </c>
      <c r="R1944" s="13" t="s">
        <v>7088</v>
      </c>
      <c r="Y1944" t="str">
        <f>Tabla4[[#This Row],[Muni_Desc]]&amp;Tabla4[[#This Row],[Columna1]]</f>
        <v>Ciudad de NeuquenNEUQUEN</v>
      </c>
      <c r="Z1944">
        <v>1182</v>
      </c>
      <c r="AA1944" t="s">
        <v>6631</v>
      </c>
      <c r="AB1944">
        <v>21</v>
      </c>
      <c r="AC1944" t="s">
        <v>1239</v>
      </c>
      <c r="AD1944">
        <v>58</v>
      </c>
      <c r="AE1944" t="s">
        <v>1209</v>
      </c>
      <c r="AN1944">
        <v>6</v>
      </c>
      <c r="AO1944">
        <v>91</v>
      </c>
      <c r="AP1944">
        <v>777</v>
      </c>
      <c r="AQ1944" t="s">
        <v>1760</v>
      </c>
    </row>
    <row r="1945" spans="5:43" x14ac:dyDescent="0.25">
      <c r="E1945" s="6">
        <v>20</v>
      </c>
      <c r="F1945" s="13" t="s">
        <v>8380</v>
      </c>
      <c r="G1945" s="13">
        <v>2</v>
      </c>
      <c r="H1945" s="13" t="s">
        <v>8382</v>
      </c>
      <c r="I1945" s="207" t="s">
        <v>9502</v>
      </c>
      <c r="O1945" s="6">
        <v>82</v>
      </c>
      <c r="P1945" s="13" t="str">
        <f t="shared" si="30"/>
        <v>SANTA.FE</v>
      </c>
      <c r="Q1945" s="6">
        <v>1623</v>
      </c>
      <c r="R1945" s="13" t="s">
        <v>7089</v>
      </c>
      <c r="Y1945" t="str">
        <f>Tabla4[[#This Row],[Muni_Desc]]&amp;Tabla4[[#This Row],[Columna1]]</f>
        <v>COVUNCO ABAJONEUQUEN</v>
      </c>
      <c r="Z1945">
        <v>2099</v>
      </c>
      <c r="AA1945" t="s">
        <v>6660</v>
      </c>
      <c r="AB1945">
        <v>21</v>
      </c>
      <c r="AC1945" t="s">
        <v>1239</v>
      </c>
      <c r="AD1945">
        <v>58</v>
      </c>
      <c r="AE1945" t="s">
        <v>1209</v>
      </c>
      <c r="AN1945">
        <v>18</v>
      </c>
      <c r="AO1945">
        <v>112</v>
      </c>
      <c r="AP1945">
        <v>3808</v>
      </c>
      <c r="AQ1945" t="s">
        <v>3278</v>
      </c>
    </row>
    <row r="1946" spans="5:43" x14ac:dyDescent="0.25">
      <c r="E1946" s="6">
        <v>20</v>
      </c>
      <c r="F1946" s="13" t="s">
        <v>8380</v>
      </c>
      <c r="G1946" s="13">
        <v>3</v>
      </c>
      <c r="H1946" s="13" t="s">
        <v>8383</v>
      </c>
      <c r="I1946" s="207" t="s">
        <v>9502</v>
      </c>
      <c r="O1946" s="6">
        <v>82</v>
      </c>
      <c r="P1946" s="13" t="str">
        <f t="shared" si="30"/>
        <v>SANTA.FE</v>
      </c>
      <c r="Q1946" s="6">
        <v>1624</v>
      </c>
      <c r="R1946" s="13" t="s">
        <v>7090</v>
      </c>
      <c r="Y1946" t="str">
        <f>Tabla4[[#This Row],[Muni_Desc]]&amp;Tabla4[[#This Row],[Columna1]]</f>
        <v>COYUCONEUQUEN</v>
      </c>
      <c r="Z1946">
        <v>2100</v>
      </c>
      <c r="AA1946" t="s">
        <v>6661</v>
      </c>
      <c r="AB1946">
        <v>21</v>
      </c>
      <c r="AC1946" t="s">
        <v>1239</v>
      </c>
      <c r="AD1946">
        <v>58</v>
      </c>
      <c r="AE1946" t="s">
        <v>1209</v>
      </c>
      <c r="AN1946">
        <v>74</v>
      </c>
      <c r="AO1946">
        <v>56</v>
      </c>
      <c r="AP1946">
        <v>9995</v>
      </c>
      <c r="AQ1946" t="s">
        <v>4624</v>
      </c>
    </row>
    <row r="1947" spans="5:43" x14ac:dyDescent="0.25">
      <c r="E1947" s="6">
        <v>20</v>
      </c>
      <c r="F1947" s="13" t="s">
        <v>8380</v>
      </c>
      <c r="G1947" s="13">
        <v>4</v>
      </c>
      <c r="H1947" s="13" t="s">
        <v>8384</v>
      </c>
      <c r="I1947" s="207" t="s">
        <v>9502</v>
      </c>
      <c r="O1947" s="6">
        <v>82</v>
      </c>
      <c r="P1947" s="13" t="str">
        <f t="shared" si="30"/>
        <v>SANTA.FE</v>
      </c>
      <c r="Q1947" s="6">
        <v>1625</v>
      </c>
      <c r="R1947" s="13" t="s">
        <v>7091</v>
      </c>
      <c r="Y1947" t="str">
        <f>Tabla4[[#This Row],[Muni_Desc]]&amp;Tabla4[[#This Row],[Columna1]]</f>
        <v>CUTRAL-CONEUQUEN</v>
      </c>
      <c r="Z1947">
        <v>1168</v>
      </c>
      <c r="AA1947" t="s">
        <v>6617</v>
      </c>
      <c r="AB1947">
        <v>21</v>
      </c>
      <c r="AC1947" t="s">
        <v>1239</v>
      </c>
      <c r="AD1947">
        <v>58</v>
      </c>
      <c r="AE1947" t="s">
        <v>1209</v>
      </c>
      <c r="AN1947">
        <v>14</v>
      </c>
      <c r="AO1947">
        <v>21</v>
      </c>
      <c r="AP1947">
        <v>2876</v>
      </c>
      <c r="AQ1947" t="s">
        <v>1410</v>
      </c>
    </row>
    <row r="1948" spans="5:43" x14ac:dyDescent="0.25">
      <c r="E1948" s="6">
        <v>20</v>
      </c>
      <c r="F1948" s="13" t="s">
        <v>8380</v>
      </c>
      <c r="G1948" s="13">
        <v>5</v>
      </c>
      <c r="H1948" s="13" t="s">
        <v>8385</v>
      </c>
      <c r="I1948" s="207" t="s">
        <v>9502</v>
      </c>
      <c r="O1948" s="6">
        <v>82</v>
      </c>
      <c r="P1948" s="13" t="str">
        <f t="shared" si="30"/>
        <v>SANTA.FE</v>
      </c>
      <c r="Q1948" s="6">
        <v>1626</v>
      </c>
      <c r="R1948" s="13" t="s">
        <v>7092</v>
      </c>
      <c r="Y1948" t="str">
        <f>Tabla4[[#This Row],[Muni_Desc]]&amp;Tabla4[[#This Row],[Columna1]]</f>
        <v>EL CHOLARNEUQUEN</v>
      </c>
      <c r="Z1948">
        <v>1169</v>
      </c>
      <c r="AA1948" t="s">
        <v>6618</v>
      </c>
      <c r="AB1948">
        <v>21</v>
      </c>
      <c r="AC1948" t="s">
        <v>1239</v>
      </c>
      <c r="AD1948">
        <v>58</v>
      </c>
      <c r="AE1948" t="s">
        <v>1209</v>
      </c>
      <c r="AN1948">
        <v>34</v>
      </c>
      <c r="AO1948">
        <v>28</v>
      </c>
      <c r="AP1948">
        <v>4827</v>
      </c>
      <c r="AQ1948" t="s">
        <v>3641</v>
      </c>
    </row>
    <row r="1949" spans="5:43" x14ac:dyDescent="0.25">
      <c r="E1949" s="6">
        <v>20</v>
      </c>
      <c r="F1949" s="13" t="s">
        <v>8380</v>
      </c>
      <c r="G1949" s="13">
        <v>6</v>
      </c>
      <c r="H1949" s="13" t="s">
        <v>8386</v>
      </c>
      <c r="I1949" s="207" t="s">
        <v>9502</v>
      </c>
      <c r="O1949" s="6">
        <v>82</v>
      </c>
      <c r="P1949" s="13" t="str">
        <f t="shared" si="30"/>
        <v>SANTA.FE</v>
      </c>
      <c r="Q1949" s="6">
        <v>1627</v>
      </c>
      <c r="R1949" s="13" t="s">
        <v>7093</v>
      </c>
      <c r="Y1949" t="str">
        <f>Tabla4[[#This Row],[Muni_Desc]]&amp;Tabla4[[#This Row],[Columna1]]</f>
        <v>EL HUECUNEUQUEN</v>
      </c>
      <c r="Z1949">
        <v>1170</v>
      </c>
      <c r="AA1949" t="s">
        <v>6619</v>
      </c>
      <c r="AB1949">
        <v>21</v>
      </c>
      <c r="AC1949" t="s">
        <v>1239</v>
      </c>
      <c r="AD1949">
        <v>58</v>
      </c>
      <c r="AE1949" t="s">
        <v>1209</v>
      </c>
      <c r="AN1949">
        <v>30</v>
      </c>
      <c r="AO1949">
        <v>112</v>
      </c>
      <c r="AP1949">
        <v>4703</v>
      </c>
      <c r="AQ1949" t="s">
        <v>3618</v>
      </c>
    </row>
    <row r="1950" spans="5:43" x14ac:dyDescent="0.25">
      <c r="E1950" s="6">
        <v>20</v>
      </c>
      <c r="F1950" s="13" t="s">
        <v>8380</v>
      </c>
      <c r="G1950" s="13">
        <v>7</v>
      </c>
      <c r="H1950" s="13" t="s">
        <v>8387</v>
      </c>
      <c r="I1950" s="207" t="s">
        <v>9502</v>
      </c>
      <c r="O1950" s="6">
        <v>82</v>
      </c>
      <c r="P1950" s="13" t="str">
        <f t="shared" si="30"/>
        <v>SANTA.FE</v>
      </c>
      <c r="Q1950" s="6">
        <v>1628</v>
      </c>
      <c r="R1950" s="13" t="s">
        <v>7094</v>
      </c>
      <c r="Y1950" t="str">
        <f>Tabla4[[#This Row],[Muni_Desc]]&amp;Tabla4[[#This Row],[Columna1]]</f>
        <v>EL SAUCENEUQUEN</v>
      </c>
      <c r="Z1950">
        <v>1171</v>
      </c>
      <c r="AA1950" t="s">
        <v>6620</v>
      </c>
      <c r="AB1950">
        <v>21</v>
      </c>
      <c r="AC1950" t="s">
        <v>1239</v>
      </c>
      <c r="AD1950">
        <v>58</v>
      </c>
      <c r="AE1950" t="s">
        <v>1209</v>
      </c>
      <c r="AN1950">
        <v>38</v>
      </c>
      <c r="AO1950">
        <v>91</v>
      </c>
      <c r="AP1950">
        <v>5139</v>
      </c>
      <c r="AQ1950" t="s">
        <v>3771</v>
      </c>
    </row>
    <row r="1951" spans="5:43" x14ac:dyDescent="0.25">
      <c r="E1951" s="6">
        <v>20</v>
      </c>
      <c r="F1951" s="13" t="s">
        <v>8380</v>
      </c>
      <c r="G1951" s="13">
        <v>8</v>
      </c>
      <c r="H1951" s="13" t="s">
        <v>8388</v>
      </c>
      <c r="I1951" s="207" t="s">
        <v>9502</v>
      </c>
      <c r="O1951" s="6">
        <v>82</v>
      </c>
      <c r="P1951" s="13" t="str">
        <f t="shared" si="30"/>
        <v>SANTA.FE</v>
      </c>
      <c r="Q1951" s="6">
        <v>1629</v>
      </c>
      <c r="R1951" s="13" t="s">
        <v>7095</v>
      </c>
      <c r="Y1951" t="str">
        <f>Tabla4[[#This Row],[Muni_Desc]]&amp;Tabla4[[#This Row],[Columna1]]</f>
        <v>GUANACOSNEUQUEN</v>
      </c>
      <c r="Z1951">
        <v>1172</v>
      </c>
      <c r="AA1951" t="s">
        <v>6621</v>
      </c>
      <c r="AB1951">
        <v>21</v>
      </c>
      <c r="AC1951" t="s">
        <v>1239</v>
      </c>
      <c r="AD1951">
        <v>58</v>
      </c>
      <c r="AE1951" t="s">
        <v>1209</v>
      </c>
      <c r="AN1951">
        <v>78</v>
      </c>
      <c r="AO1951">
        <v>21</v>
      </c>
      <c r="AP1951">
        <v>9996</v>
      </c>
      <c r="AQ1951" t="s">
        <v>4648</v>
      </c>
    </row>
    <row r="1952" spans="5:43" x14ac:dyDescent="0.25">
      <c r="E1952" s="6">
        <v>20</v>
      </c>
      <c r="F1952" s="13" t="s">
        <v>8380</v>
      </c>
      <c r="G1952" s="13">
        <v>9</v>
      </c>
      <c r="H1952" s="13" t="s">
        <v>8389</v>
      </c>
      <c r="I1952" s="207" t="s">
        <v>9502</v>
      </c>
      <c r="O1952" s="6">
        <v>82</v>
      </c>
      <c r="P1952" s="13" t="str">
        <f t="shared" si="30"/>
        <v>SANTA.FE</v>
      </c>
      <c r="Q1952" s="6">
        <v>1630</v>
      </c>
      <c r="R1952" s="13" t="s">
        <v>7096</v>
      </c>
      <c r="Y1952" t="str">
        <f>Tabla4[[#This Row],[Muni_Desc]]&amp;Tabla4[[#This Row],[Columna1]]</f>
        <v>HUINGANCONEUQUEN</v>
      </c>
      <c r="Z1952">
        <v>1173</v>
      </c>
      <c r="AA1952" t="s">
        <v>6622</v>
      </c>
      <c r="AB1952">
        <v>21</v>
      </c>
      <c r="AC1952" t="s">
        <v>1239</v>
      </c>
      <c r="AD1952">
        <v>58</v>
      </c>
      <c r="AE1952" t="s">
        <v>1209</v>
      </c>
      <c r="AN1952">
        <v>82</v>
      </c>
      <c r="AO1952">
        <v>28</v>
      </c>
      <c r="AP1952">
        <v>8484</v>
      </c>
      <c r="AQ1952" t="s">
        <v>4727</v>
      </c>
    </row>
    <row r="1953" spans="5:43" x14ac:dyDescent="0.25">
      <c r="E1953" s="6">
        <v>20</v>
      </c>
      <c r="F1953" s="13" t="s">
        <v>8380</v>
      </c>
      <c r="G1953" s="13">
        <v>10</v>
      </c>
      <c r="H1953" s="13" t="s">
        <v>8390</v>
      </c>
      <c r="I1953" s="207" t="s">
        <v>9502</v>
      </c>
      <c r="O1953" s="6">
        <v>82</v>
      </c>
      <c r="P1953" s="13" t="str">
        <f t="shared" si="30"/>
        <v>SANTA.FE</v>
      </c>
      <c r="Q1953" s="6">
        <v>1631</v>
      </c>
      <c r="R1953" s="13" t="s">
        <v>7097</v>
      </c>
      <c r="Y1953" t="str">
        <f>Tabla4[[#This Row],[Muni_Desc]]&amp;Tabla4[[#This Row],[Columna1]]</f>
        <v>INVERVADANEUQUEN</v>
      </c>
      <c r="Z1953">
        <v>2184</v>
      </c>
      <c r="AA1953" t="s">
        <v>6664</v>
      </c>
      <c r="AB1953">
        <v>21</v>
      </c>
      <c r="AC1953" t="s">
        <v>1239</v>
      </c>
      <c r="AD1953">
        <v>58</v>
      </c>
      <c r="AE1953" t="s">
        <v>1209</v>
      </c>
      <c r="AN1953">
        <v>6</v>
      </c>
      <c r="AO1953">
        <v>420</v>
      </c>
      <c r="AP1953">
        <v>1243</v>
      </c>
      <c r="AQ1953" t="s">
        <v>1316</v>
      </c>
    </row>
    <row r="1954" spans="5:43" x14ac:dyDescent="0.25">
      <c r="E1954" s="6">
        <v>20</v>
      </c>
      <c r="F1954" s="13" t="s">
        <v>8380</v>
      </c>
      <c r="G1954" s="13">
        <v>11</v>
      </c>
      <c r="H1954" s="13" t="s">
        <v>8391</v>
      </c>
      <c r="I1954" s="207" t="s">
        <v>9502</v>
      </c>
      <c r="O1954" s="6">
        <v>82</v>
      </c>
      <c r="P1954" s="13" t="str">
        <f t="shared" si="30"/>
        <v>SANTA.FE</v>
      </c>
      <c r="Q1954" s="6">
        <v>1632</v>
      </c>
      <c r="R1954" s="13" t="s">
        <v>7098</v>
      </c>
      <c r="Y1954" t="str">
        <f>Tabla4[[#This Row],[Muni_Desc]]&amp;Tabla4[[#This Row],[Columna1]]</f>
        <v>JUNIN DE LOS ANDESNEUQUEN</v>
      </c>
      <c r="Z1954">
        <v>1174</v>
      </c>
      <c r="AA1954" t="s">
        <v>6623</v>
      </c>
      <c r="AB1954">
        <v>21</v>
      </c>
      <c r="AC1954" t="s">
        <v>1239</v>
      </c>
      <c r="AD1954">
        <v>58</v>
      </c>
      <c r="AE1954" t="s">
        <v>1209</v>
      </c>
      <c r="AN1954">
        <v>58</v>
      </c>
      <c r="AO1954">
        <v>49</v>
      </c>
      <c r="AP1954">
        <v>6753</v>
      </c>
      <c r="AQ1954" t="s">
        <v>4217</v>
      </c>
    </row>
    <row r="1955" spans="5:43" x14ac:dyDescent="0.25">
      <c r="E1955" s="6">
        <v>20</v>
      </c>
      <c r="F1955" s="13" t="s">
        <v>8380</v>
      </c>
      <c r="G1955" s="13">
        <v>12</v>
      </c>
      <c r="H1955" s="13" t="s">
        <v>8392</v>
      </c>
      <c r="I1955" s="207" t="s">
        <v>9502</v>
      </c>
      <c r="O1955" s="6">
        <v>82</v>
      </c>
      <c r="P1955" s="13" t="str">
        <f t="shared" si="30"/>
        <v>SANTA.FE</v>
      </c>
      <c r="Q1955" s="6">
        <v>1633</v>
      </c>
      <c r="R1955" s="13" t="s">
        <v>7099</v>
      </c>
      <c r="Y1955" t="str">
        <f>Tabla4[[#This Row],[Muni_Desc]]&amp;Tabla4[[#This Row],[Columna1]]</f>
        <v>LA ANGOSTURA - LAGO ALNEUQUEN</v>
      </c>
      <c r="Z1955">
        <v>1175</v>
      </c>
      <c r="AA1955" t="s">
        <v>6624</v>
      </c>
      <c r="AB1955">
        <v>21</v>
      </c>
      <c r="AC1955" t="s">
        <v>1239</v>
      </c>
      <c r="AD1955">
        <v>58</v>
      </c>
      <c r="AE1955" t="s">
        <v>1209</v>
      </c>
      <c r="AN1955">
        <v>14</v>
      </c>
      <c r="AO1955">
        <v>182</v>
      </c>
      <c r="AP1955">
        <v>3421</v>
      </c>
      <c r="AQ1955" t="s">
        <v>3229</v>
      </c>
    </row>
    <row r="1956" spans="5:43" x14ac:dyDescent="0.25">
      <c r="E1956" s="6">
        <v>20</v>
      </c>
      <c r="F1956" s="13" t="s">
        <v>8380</v>
      </c>
      <c r="G1956" s="13">
        <v>13</v>
      </c>
      <c r="H1956" s="13" t="s">
        <v>8393</v>
      </c>
      <c r="I1956" s="207" t="s">
        <v>9502</v>
      </c>
      <c r="O1956" s="6">
        <v>82</v>
      </c>
      <c r="P1956" s="13" t="str">
        <f t="shared" si="30"/>
        <v>SANTA.FE</v>
      </c>
      <c r="Q1956" s="6">
        <v>1634</v>
      </c>
      <c r="R1956" s="13" t="s">
        <v>7100</v>
      </c>
      <c r="Y1956" t="str">
        <f>Tabla4[[#This Row],[Muni_Desc]]&amp;Tabla4[[#This Row],[Columna1]]</f>
        <v>LAS COLORADASNEUQUEN</v>
      </c>
      <c r="Z1956">
        <v>1176</v>
      </c>
      <c r="AA1956" t="s">
        <v>6625</v>
      </c>
      <c r="AB1956">
        <v>21</v>
      </c>
      <c r="AC1956" t="s">
        <v>1239</v>
      </c>
      <c r="AD1956">
        <v>58</v>
      </c>
      <c r="AE1956" t="s">
        <v>1209</v>
      </c>
      <c r="AN1956">
        <v>74</v>
      </c>
      <c r="AO1956">
        <v>35</v>
      </c>
      <c r="AP1956">
        <v>7950</v>
      </c>
      <c r="AQ1956" t="s">
        <v>4583</v>
      </c>
    </row>
    <row r="1957" spans="5:43" x14ac:dyDescent="0.25">
      <c r="E1957" s="6">
        <v>20</v>
      </c>
      <c r="F1957" s="13" t="s">
        <v>8380</v>
      </c>
      <c r="G1957" s="13">
        <v>14</v>
      </c>
      <c r="H1957" s="13" t="s">
        <v>8394</v>
      </c>
      <c r="I1957" s="207" t="s">
        <v>9502</v>
      </c>
      <c r="O1957" s="6">
        <v>82</v>
      </c>
      <c r="P1957" s="13" t="str">
        <f t="shared" si="30"/>
        <v>SANTA.FE</v>
      </c>
      <c r="Q1957" s="6">
        <v>1635</v>
      </c>
      <c r="R1957" s="13" t="s">
        <v>7101</v>
      </c>
      <c r="Y1957" t="str">
        <f>Tabla4[[#This Row],[Muni_Desc]]&amp;Tabla4[[#This Row],[Columna1]]</f>
        <v>LAS LAJASNEUQUEN</v>
      </c>
      <c r="Z1957">
        <v>1177</v>
      </c>
      <c r="AA1957" t="s">
        <v>6626</v>
      </c>
      <c r="AB1957">
        <v>21</v>
      </c>
      <c r="AC1957" t="s">
        <v>1239</v>
      </c>
      <c r="AD1957">
        <v>58</v>
      </c>
      <c r="AE1957" t="s">
        <v>1209</v>
      </c>
      <c r="AN1957">
        <v>82</v>
      </c>
      <c r="AO1957">
        <v>84</v>
      </c>
      <c r="AP1957">
        <v>8819</v>
      </c>
      <c r="AQ1957" t="s">
        <v>4899</v>
      </c>
    </row>
    <row r="1958" spans="5:43" x14ac:dyDescent="0.25">
      <c r="E1958" s="6">
        <v>20</v>
      </c>
      <c r="F1958" s="13" t="s">
        <v>8380</v>
      </c>
      <c r="G1958" s="13">
        <v>15</v>
      </c>
      <c r="H1958" s="13" t="s">
        <v>8378</v>
      </c>
      <c r="I1958" s="207" t="s">
        <v>9502</v>
      </c>
      <c r="O1958" s="6">
        <v>82</v>
      </c>
      <c r="P1958" s="13" t="str">
        <f t="shared" si="30"/>
        <v>SANTA.FE</v>
      </c>
      <c r="Q1958" s="6">
        <v>1636</v>
      </c>
      <c r="R1958" s="13" t="s">
        <v>7102</v>
      </c>
      <c r="Y1958" t="str">
        <f>Tabla4[[#This Row],[Muni_Desc]]&amp;Tabla4[[#This Row],[Columna1]]</f>
        <v>LAS OVEJASNEUQUEN</v>
      </c>
      <c r="Z1958">
        <v>1178</v>
      </c>
      <c r="AA1958" t="s">
        <v>6627</v>
      </c>
      <c r="AB1958">
        <v>21</v>
      </c>
      <c r="AC1958" t="s">
        <v>1239</v>
      </c>
      <c r="AD1958">
        <v>58</v>
      </c>
      <c r="AE1958" t="s">
        <v>1209</v>
      </c>
      <c r="AN1958">
        <v>50</v>
      </c>
      <c r="AO1958">
        <v>28</v>
      </c>
      <c r="AP1958">
        <v>5833</v>
      </c>
      <c r="AQ1958" t="s">
        <v>3956</v>
      </c>
    </row>
    <row r="1959" spans="5:43" x14ac:dyDescent="0.25">
      <c r="E1959" s="6">
        <v>20</v>
      </c>
      <c r="F1959" s="13" t="s">
        <v>8380</v>
      </c>
      <c r="G1959" s="13">
        <v>16</v>
      </c>
      <c r="H1959" s="13" t="s">
        <v>8395</v>
      </c>
      <c r="I1959" s="207" t="s">
        <v>9502</v>
      </c>
      <c r="O1959" s="6">
        <v>82</v>
      </c>
      <c r="P1959" s="13" t="str">
        <f t="shared" si="30"/>
        <v>SANTA.FE</v>
      </c>
      <c r="Q1959" s="6">
        <v>1637</v>
      </c>
      <c r="R1959" s="13" t="s">
        <v>7103</v>
      </c>
      <c r="Y1959" t="str">
        <f>Tabla4[[#This Row],[Muni_Desc]]&amp;Tabla4[[#This Row],[Columna1]]</f>
        <v>LONCOPUENEUQUEN</v>
      </c>
      <c r="Z1959">
        <v>1179</v>
      </c>
      <c r="AA1959" t="s">
        <v>6628</v>
      </c>
      <c r="AB1959">
        <v>21</v>
      </c>
      <c r="AC1959" t="s">
        <v>1239</v>
      </c>
      <c r="AD1959">
        <v>58</v>
      </c>
      <c r="AE1959" t="s">
        <v>1209</v>
      </c>
      <c r="AN1959">
        <v>26</v>
      </c>
      <c r="AO1959">
        <v>21</v>
      </c>
      <c r="AP1959">
        <v>9998</v>
      </c>
      <c r="AQ1959" t="s">
        <v>3422</v>
      </c>
    </row>
    <row r="1960" spans="5:43" x14ac:dyDescent="0.25">
      <c r="E1960" s="6">
        <v>20</v>
      </c>
      <c r="F1960" s="13" t="s">
        <v>8380</v>
      </c>
      <c r="G1960" s="13">
        <v>17</v>
      </c>
      <c r="H1960" s="13" t="s">
        <v>8396</v>
      </c>
      <c r="I1960" s="207" t="s">
        <v>9502</v>
      </c>
      <c r="O1960" s="6">
        <v>82</v>
      </c>
      <c r="P1960" s="13" t="str">
        <f t="shared" si="30"/>
        <v>SANTA.FE</v>
      </c>
      <c r="Q1960" s="6">
        <v>1638</v>
      </c>
      <c r="R1960" s="13" t="s">
        <v>7104</v>
      </c>
      <c r="Y1960" t="str">
        <f>Tabla4[[#This Row],[Muni_Desc]]&amp;Tabla4[[#This Row],[Columna1]]</f>
        <v>LOS ALAZANESNEUQUEN</v>
      </c>
      <c r="Z1960">
        <v>2223</v>
      </c>
      <c r="AA1960" t="s">
        <v>6665</v>
      </c>
      <c r="AB1960">
        <v>21</v>
      </c>
      <c r="AC1960" t="s">
        <v>1239</v>
      </c>
      <c r="AD1960">
        <v>58</v>
      </c>
      <c r="AE1960" t="s">
        <v>1209</v>
      </c>
      <c r="AN1960">
        <v>82</v>
      </c>
      <c r="AO1960">
        <v>133</v>
      </c>
      <c r="AP1960">
        <v>8818</v>
      </c>
      <c r="AQ1960" t="s">
        <v>5022</v>
      </c>
    </row>
    <row r="1961" spans="5:43" x14ac:dyDescent="0.25">
      <c r="E1961" s="6">
        <v>20</v>
      </c>
      <c r="F1961" s="13" t="s">
        <v>8380</v>
      </c>
      <c r="G1961" s="13">
        <v>18</v>
      </c>
      <c r="H1961" s="13" t="s">
        <v>8397</v>
      </c>
      <c r="I1961" s="207" t="s">
        <v>9502</v>
      </c>
      <c r="O1961" s="6">
        <v>82</v>
      </c>
      <c r="P1961" s="13" t="str">
        <f t="shared" si="30"/>
        <v>SANTA.FE</v>
      </c>
      <c r="Q1961" s="6">
        <v>1639</v>
      </c>
      <c r="R1961" s="13" t="s">
        <v>7105</v>
      </c>
      <c r="Y1961" t="str">
        <f>Tabla4[[#This Row],[Muni_Desc]]&amp;Tabla4[[#This Row],[Columna1]]</f>
        <v>LOS CATUTOSNEUQUEN</v>
      </c>
      <c r="Z1961">
        <v>2225</v>
      </c>
      <c r="AA1961" t="s">
        <v>6666</v>
      </c>
      <c r="AB1961">
        <v>21</v>
      </c>
      <c r="AC1961" t="s">
        <v>1239</v>
      </c>
      <c r="AD1961">
        <v>58</v>
      </c>
      <c r="AE1961" t="s">
        <v>1209</v>
      </c>
      <c r="AN1961">
        <v>30</v>
      </c>
      <c r="AO1961">
        <v>84</v>
      </c>
      <c r="AP1961">
        <v>4657</v>
      </c>
      <c r="AQ1961" t="s">
        <v>3584</v>
      </c>
    </row>
    <row r="1962" spans="5:43" x14ac:dyDescent="0.25">
      <c r="E1962" s="6">
        <v>20</v>
      </c>
      <c r="F1962" s="13" t="s">
        <v>8380</v>
      </c>
      <c r="G1962" s="13">
        <v>19</v>
      </c>
      <c r="H1962" s="13" t="s">
        <v>8398</v>
      </c>
      <c r="I1962" s="207" t="s">
        <v>9502</v>
      </c>
      <c r="O1962" s="6">
        <v>82</v>
      </c>
      <c r="P1962" s="13" t="str">
        <f t="shared" si="30"/>
        <v>SANTA.FE</v>
      </c>
      <c r="Q1962" s="6">
        <v>1640</v>
      </c>
      <c r="R1962" s="13" t="s">
        <v>7106</v>
      </c>
      <c r="Y1962" t="str">
        <f>Tabla4[[#This Row],[Muni_Desc]]&amp;Tabla4[[#This Row],[Columna1]]</f>
        <v>LOS CHIHUIDOSNEUQUEN</v>
      </c>
      <c r="Z1962">
        <v>2227</v>
      </c>
      <c r="AA1962" t="s">
        <v>6667</v>
      </c>
      <c r="AB1962">
        <v>21</v>
      </c>
      <c r="AC1962" t="s">
        <v>1239</v>
      </c>
      <c r="AD1962">
        <v>58</v>
      </c>
      <c r="AE1962" t="s">
        <v>1209</v>
      </c>
      <c r="AN1962">
        <v>86</v>
      </c>
      <c r="AO1962">
        <v>70</v>
      </c>
      <c r="AP1962">
        <v>9210</v>
      </c>
      <c r="AQ1962" t="s">
        <v>2055</v>
      </c>
    </row>
    <row r="1963" spans="5:43" x14ac:dyDescent="0.25">
      <c r="E1963" s="6">
        <v>20</v>
      </c>
      <c r="F1963" s="13" t="s">
        <v>8380</v>
      </c>
      <c r="G1963" s="13">
        <v>20</v>
      </c>
      <c r="H1963" s="13" t="s">
        <v>8399</v>
      </c>
      <c r="I1963" s="207" t="s">
        <v>9502</v>
      </c>
      <c r="O1963" s="6">
        <v>82</v>
      </c>
      <c r="P1963" s="13" t="str">
        <f t="shared" si="30"/>
        <v>SANTA.FE</v>
      </c>
      <c r="Q1963" s="6">
        <v>1641</v>
      </c>
      <c r="R1963" s="13" t="s">
        <v>7107</v>
      </c>
      <c r="Y1963" t="str">
        <f>Tabla4[[#This Row],[Muni_Desc]]&amp;Tabla4[[#This Row],[Columna1]]</f>
        <v>LOS MICHESNEUQUEN</v>
      </c>
      <c r="Z1963">
        <v>1180</v>
      </c>
      <c r="AA1963" t="s">
        <v>6629</v>
      </c>
      <c r="AB1963">
        <v>21</v>
      </c>
      <c r="AC1963" t="s">
        <v>1239</v>
      </c>
      <c r="AD1963">
        <v>58</v>
      </c>
      <c r="AE1963" t="s">
        <v>1209</v>
      </c>
      <c r="AN1963">
        <v>6</v>
      </c>
      <c r="AO1963">
        <v>385</v>
      </c>
      <c r="AP1963">
        <v>10000</v>
      </c>
      <c r="AQ1963" t="s">
        <v>2055</v>
      </c>
    </row>
    <row r="1964" spans="5:43" x14ac:dyDescent="0.25">
      <c r="E1964" s="6">
        <v>20</v>
      </c>
      <c r="F1964" s="13" t="s">
        <v>8380</v>
      </c>
      <c r="G1964" s="13">
        <v>21</v>
      </c>
      <c r="H1964" s="13" t="s">
        <v>8400</v>
      </c>
      <c r="I1964" s="207" t="s">
        <v>9502</v>
      </c>
      <c r="O1964" s="6">
        <v>82</v>
      </c>
      <c r="P1964" s="13" t="str">
        <f t="shared" si="30"/>
        <v>SANTA.FE</v>
      </c>
      <c r="Q1964" s="6">
        <v>1994</v>
      </c>
      <c r="R1964" s="13" t="s">
        <v>7225</v>
      </c>
      <c r="Y1964" t="str">
        <f>Tabla4[[#This Row],[Muni_Desc]]&amp;Tabla4[[#This Row],[Columna1]]</f>
        <v>MANZANO AMARGONEUQUEN</v>
      </c>
      <c r="Z1964">
        <v>1203</v>
      </c>
      <c r="AA1964" t="s">
        <v>6652</v>
      </c>
      <c r="AB1964">
        <v>21</v>
      </c>
      <c r="AC1964" t="s">
        <v>1239</v>
      </c>
      <c r="AD1964">
        <v>58</v>
      </c>
      <c r="AE1964" t="s">
        <v>1209</v>
      </c>
      <c r="AN1964">
        <v>34</v>
      </c>
      <c r="AO1964">
        <v>21</v>
      </c>
      <c r="AP1964">
        <v>9999</v>
      </c>
      <c r="AQ1964" t="s">
        <v>3639</v>
      </c>
    </row>
    <row r="1965" spans="5:43" x14ac:dyDescent="0.25">
      <c r="E1965" s="6">
        <v>20</v>
      </c>
      <c r="F1965" s="13" t="s">
        <v>8380</v>
      </c>
      <c r="G1965" s="13">
        <v>22</v>
      </c>
      <c r="H1965" s="13" t="s">
        <v>8401</v>
      </c>
      <c r="I1965" s="207" t="s">
        <v>9502</v>
      </c>
      <c r="O1965" s="6">
        <v>82</v>
      </c>
      <c r="P1965" s="13" t="str">
        <f t="shared" si="30"/>
        <v>SANTA.FE</v>
      </c>
      <c r="Q1965" s="6">
        <v>1642</v>
      </c>
      <c r="R1965" s="13" t="s">
        <v>7108</v>
      </c>
      <c r="Y1965" t="str">
        <f>Tabla4[[#This Row],[Muni_Desc]]&amp;Tabla4[[#This Row],[Columna1]]</f>
        <v>MARIANO MORENONEUQUEN</v>
      </c>
      <c r="Z1965">
        <v>1181</v>
      </c>
      <c r="AA1965" t="s">
        <v>6630</v>
      </c>
      <c r="AB1965">
        <v>21</v>
      </c>
      <c r="AC1965" t="s">
        <v>1239</v>
      </c>
      <c r="AD1965">
        <v>58</v>
      </c>
      <c r="AE1965" t="s">
        <v>1209</v>
      </c>
      <c r="AN1965">
        <v>26</v>
      </c>
      <c r="AO1965">
        <v>21</v>
      </c>
      <c r="AP1965">
        <v>9997</v>
      </c>
      <c r="AQ1965" t="s">
        <v>3421</v>
      </c>
    </row>
    <row r="1966" spans="5:43" x14ac:dyDescent="0.25">
      <c r="E1966" s="6">
        <v>20</v>
      </c>
      <c r="F1966" s="13" t="s">
        <v>8380</v>
      </c>
      <c r="G1966" s="13">
        <v>23</v>
      </c>
      <c r="H1966" s="13" t="s">
        <v>8402</v>
      </c>
      <c r="I1966" s="207" t="s">
        <v>9502</v>
      </c>
      <c r="O1966" s="6">
        <v>82</v>
      </c>
      <c r="P1966" s="13" t="str">
        <f t="shared" si="30"/>
        <v>SANTA.FE</v>
      </c>
      <c r="Q1966" s="6">
        <v>1775</v>
      </c>
      <c r="R1966" s="13" t="s">
        <v>7223</v>
      </c>
      <c r="Y1966" t="str">
        <f>Tabla4[[#This Row],[Muni_Desc]]&amp;Tabla4[[#This Row],[Columna1]]</f>
        <v>OCTAVIO PICONEUQUEN</v>
      </c>
      <c r="Z1966">
        <v>1183</v>
      </c>
      <c r="AA1966" t="s">
        <v>6632</v>
      </c>
      <c r="AB1966">
        <v>21</v>
      </c>
      <c r="AC1966" t="s">
        <v>1239</v>
      </c>
      <c r="AD1966">
        <v>58</v>
      </c>
      <c r="AE1966" t="s">
        <v>1209</v>
      </c>
      <c r="AN1966">
        <v>78</v>
      </c>
      <c r="AO1966">
        <v>14</v>
      </c>
      <c r="AP1966">
        <v>8214</v>
      </c>
      <c r="AQ1966" t="s">
        <v>4635</v>
      </c>
    </row>
    <row r="1967" spans="5:43" x14ac:dyDescent="0.25">
      <c r="E1967" s="6">
        <v>20</v>
      </c>
      <c r="F1967" s="13" t="s">
        <v>8380</v>
      </c>
      <c r="G1967" s="13">
        <v>24</v>
      </c>
      <c r="H1967" s="13" t="s">
        <v>8403</v>
      </c>
      <c r="I1967" s="207" t="s">
        <v>9502</v>
      </c>
      <c r="O1967" s="6">
        <v>82</v>
      </c>
      <c r="P1967" s="13" t="str">
        <f t="shared" si="30"/>
        <v>SANTA.FE</v>
      </c>
      <c r="Q1967" s="6">
        <v>1643</v>
      </c>
      <c r="R1967" s="13" t="s">
        <v>7109</v>
      </c>
      <c r="Y1967" t="str">
        <f>Tabla4[[#This Row],[Muni_Desc]]&amp;Tabla4[[#This Row],[Columna1]]</f>
        <v>PASO AGUERRENEUQUEN</v>
      </c>
      <c r="Z1967">
        <v>1184</v>
      </c>
      <c r="AA1967" t="s">
        <v>6633</v>
      </c>
      <c r="AB1967">
        <v>21</v>
      </c>
      <c r="AC1967" t="s">
        <v>1239</v>
      </c>
      <c r="AD1967">
        <v>58</v>
      </c>
      <c r="AE1967" t="s">
        <v>1209</v>
      </c>
      <c r="AN1967">
        <v>42</v>
      </c>
      <c r="AO1967">
        <v>14</v>
      </c>
      <c r="AP1967">
        <v>5314</v>
      </c>
      <c r="AQ1967" t="s">
        <v>3792</v>
      </c>
    </row>
    <row r="1968" spans="5:43" x14ac:dyDescent="0.25">
      <c r="E1968" s="6">
        <v>20</v>
      </c>
      <c r="F1968" s="13" t="s">
        <v>8380</v>
      </c>
      <c r="G1968" s="13">
        <v>25</v>
      </c>
      <c r="H1968" s="13" t="s">
        <v>8404</v>
      </c>
      <c r="I1968" s="207" t="s">
        <v>9502</v>
      </c>
      <c r="O1968" s="6">
        <v>82</v>
      </c>
      <c r="P1968" s="13" t="str">
        <f t="shared" si="30"/>
        <v>SANTA.FE</v>
      </c>
      <c r="Q1968" s="6">
        <v>1644</v>
      </c>
      <c r="R1968" s="13" t="s">
        <v>7110</v>
      </c>
      <c r="Y1968" t="str">
        <f>Tabla4[[#This Row],[Muni_Desc]]&amp;Tabla4[[#This Row],[Columna1]]</f>
        <v>PICUN LEUFUNEUQUEN</v>
      </c>
      <c r="Z1968">
        <v>1185</v>
      </c>
      <c r="AA1968" t="s">
        <v>6634</v>
      </c>
      <c r="AB1968">
        <v>21</v>
      </c>
      <c r="AC1968" t="s">
        <v>1239</v>
      </c>
      <c r="AD1968">
        <v>58</v>
      </c>
      <c r="AE1968" t="s">
        <v>1209</v>
      </c>
      <c r="AN1968">
        <v>10</v>
      </c>
      <c r="AO1968">
        <v>21</v>
      </c>
      <c r="AP1968">
        <v>2536</v>
      </c>
      <c r="AQ1968" t="s">
        <v>2595</v>
      </c>
    </row>
    <row r="1969" spans="5:43" x14ac:dyDescent="0.25">
      <c r="E1969" s="6">
        <v>20</v>
      </c>
      <c r="F1969" s="13" t="s">
        <v>8380</v>
      </c>
      <c r="G1969" s="13">
        <v>26</v>
      </c>
      <c r="H1969" s="13" t="s">
        <v>8405</v>
      </c>
      <c r="I1969" s="207" t="s">
        <v>9502</v>
      </c>
      <c r="O1969" s="6">
        <v>82</v>
      </c>
      <c r="P1969" s="13" t="str">
        <f t="shared" si="30"/>
        <v>SANTA.FE</v>
      </c>
      <c r="Q1969" s="6">
        <v>1645</v>
      </c>
      <c r="R1969" s="13" t="s">
        <v>7111</v>
      </c>
      <c r="Y1969" t="str">
        <f>Tabla4[[#This Row],[Muni_Desc]]&amp;Tabla4[[#This Row],[Columna1]]</f>
        <v>PIEDRA DEL AGUILANEUQUEN</v>
      </c>
      <c r="Z1969">
        <v>1186</v>
      </c>
      <c r="AA1969" t="s">
        <v>6635</v>
      </c>
      <c r="AB1969">
        <v>21</v>
      </c>
      <c r="AC1969" t="s">
        <v>1239</v>
      </c>
      <c r="AD1969">
        <v>58</v>
      </c>
      <c r="AE1969" t="s">
        <v>1209</v>
      </c>
      <c r="AN1969">
        <v>6</v>
      </c>
      <c r="AO1969">
        <v>301</v>
      </c>
      <c r="AP1969">
        <v>1066</v>
      </c>
      <c r="AQ1969" t="s">
        <v>1969</v>
      </c>
    </row>
    <row r="1970" spans="5:43" x14ac:dyDescent="0.25">
      <c r="E1970" s="6">
        <v>20</v>
      </c>
      <c r="F1970" s="13" t="s">
        <v>8380</v>
      </c>
      <c r="G1970" s="13">
        <v>27</v>
      </c>
      <c r="H1970" s="13" t="s">
        <v>8406</v>
      </c>
      <c r="I1970" s="207" t="s">
        <v>9502</v>
      </c>
      <c r="O1970" s="6">
        <v>82</v>
      </c>
      <c r="P1970" s="13" t="str">
        <f t="shared" si="30"/>
        <v>SANTA.FE</v>
      </c>
      <c r="Q1970" s="6">
        <v>1646</v>
      </c>
      <c r="R1970" s="13" t="s">
        <v>7112</v>
      </c>
      <c r="Y1970" t="str">
        <f>Tabla4[[#This Row],[Muni_Desc]]&amp;Tabla4[[#This Row],[Columna1]]</f>
        <v>PILO LILNEUQUEN</v>
      </c>
      <c r="Z1970">
        <v>2133</v>
      </c>
      <c r="AA1970" t="s">
        <v>6663</v>
      </c>
      <c r="AB1970">
        <v>21</v>
      </c>
      <c r="AC1970" t="s">
        <v>1239</v>
      </c>
      <c r="AD1970">
        <v>58</v>
      </c>
      <c r="AE1970" t="s">
        <v>1209</v>
      </c>
      <c r="AN1970">
        <v>6</v>
      </c>
      <c r="AO1970">
        <v>525</v>
      </c>
      <c r="AP1970">
        <v>1402</v>
      </c>
      <c r="AQ1970" t="s">
        <v>2226</v>
      </c>
    </row>
    <row r="1971" spans="5:43" x14ac:dyDescent="0.25">
      <c r="E1971" s="6">
        <v>20</v>
      </c>
      <c r="F1971" s="13" t="s">
        <v>8380</v>
      </c>
      <c r="G1971" s="13">
        <v>28</v>
      </c>
      <c r="H1971" s="13" t="s">
        <v>8407</v>
      </c>
      <c r="I1971" s="207" t="s">
        <v>9502</v>
      </c>
      <c r="O1971" s="6">
        <v>82</v>
      </c>
      <c r="P1971" s="13" t="str">
        <f t="shared" si="30"/>
        <v>SANTA.FE</v>
      </c>
      <c r="Q1971" s="6">
        <v>1647</v>
      </c>
      <c r="R1971" s="13" t="s">
        <v>7113</v>
      </c>
      <c r="Y1971" t="str">
        <f>Tabla4[[#This Row],[Muni_Desc]]&amp;Tabla4[[#This Row],[Columna1]]</f>
        <v>PLAZA HUINCULNEUQUEN</v>
      </c>
      <c r="Z1971">
        <v>1187</v>
      </c>
      <c r="AA1971" t="s">
        <v>6636</v>
      </c>
      <c r="AB1971">
        <v>21</v>
      </c>
      <c r="AC1971" t="s">
        <v>1239</v>
      </c>
      <c r="AD1971">
        <v>58</v>
      </c>
      <c r="AE1971" t="s">
        <v>1209</v>
      </c>
      <c r="AN1971">
        <v>6</v>
      </c>
      <c r="AO1971">
        <v>595</v>
      </c>
      <c r="AP1971">
        <v>10001</v>
      </c>
      <c r="AQ1971" t="s">
        <v>2285</v>
      </c>
    </row>
    <row r="1972" spans="5:43" x14ac:dyDescent="0.25">
      <c r="E1972" s="6">
        <v>20</v>
      </c>
      <c r="F1972" s="13" t="s">
        <v>8380</v>
      </c>
      <c r="G1972" s="13">
        <v>29</v>
      </c>
      <c r="H1972" s="13" t="s">
        <v>8408</v>
      </c>
      <c r="I1972" s="207" t="s">
        <v>9502</v>
      </c>
      <c r="O1972" s="6">
        <v>82</v>
      </c>
      <c r="P1972" s="13" t="str">
        <f t="shared" si="30"/>
        <v>SANTA.FE</v>
      </c>
      <c r="Q1972" s="6">
        <v>1649</v>
      </c>
      <c r="R1972" s="13" t="s">
        <v>7115</v>
      </c>
      <c r="Y1972" t="str">
        <f>Tabla4[[#This Row],[Muni_Desc]]&amp;Tabla4[[#This Row],[Columna1]]</f>
        <v>PLOTTIERNEUQUEN</v>
      </c>
      <c r="Z1972">
        <v>1188</v>
      </c>
      <c r="AA1972" t="s">
        <v>6637</v>
      </c>
      <c r="AB1972">
        <v>21</v>
      </c>
      <c r="AC1972" t="s">
        <v>1239</v>
      </c>
      <c r="AD1972">
        <v>58</v>
      </c>
      <c r="AE1972" t="s">
        <v>1209</v>
      </c>
      <c r="AN1972">
        <v>86</v>
      </c>
      <c r="AO1972">
        <v>35</v>
      </c>
      <c r="AP1972">
        <v>9147</v>
      </c>
      <c r="AQ1972" t="s">
        <v>2285</v>
      </c>
    </row>
    <row r="1973" spans="5:43" x14ac:dyDescent="0.25">
      <c r="E1973" s="6">
        <v>20</v>
      </c>
      <c r="F1973" s="13" t="s">
        <v>8380</v>
      </c>
      <c r="G1973" s="13">
        <v>30</v>
      </c>
      <c r="H1973" s="13" t="s">
        <v>8409</v>
      </c>
      <c r="I1973" s="207" t="s">
        <v>9502</v>
      </c>
      <c r="O1973" s="6">
        <v>82</v>
      </c>
      <c r="P1973" s="13" t="str">
        <f t="shared" si="30"/>
        <v>SANTA.FE</v>
      </c>
      <c r="Q1973" s="6">
        <v>1648</v>
      </c>
      <c r="R1973" s="13" t="s">
        <v>7114</v>
      </c>
      <c r="Y1973" t="str">
        <f>Tabla4[[#This Row],[Muni_Desc]]&amp;Tabla4[[#This Row],[Columna1]]</f>
        <v>QUILI MALALNEUQUEN</v>
      </c>
      <c r="Z1973">
        <v>1189</v>
      </c>
      <c r="AA1973" t="s">
        <v>6638</v>
      </c>
      <c r="AB1973">
        <v>21</v>
      </c>
      <c r="AC1973" t="s">
        <v>1239</v>
      </c>
      <c r="AD1973">
        <v>58</v>
      </c>
      <c r="AE1973" t="s">
        <v>1209</v>
      </c>
      <c r="AN1973">
        <v>74</v>
      </c>
      <c r="AO1973">
        <v>28</v>
      </c>
      <c r="AP1973">
        <v>7924</v>
      </c>
      <c r="AQ1973" t="s">
        <v>2662</v>
      </c>
    </row>
    <row r="1974" spans="5:43" x14ac:dyDescent="0.25">
      <c r="E1974" s="6">
        <v>20</v>
      </c>
      <c r="F1974" s="13" t="s">
        <v>8380</v>
      </c>
      <c r="G1974" s="13">
        <v>31</v>
      </c>
      <c r="H1974" s="13" t="s">
        <v>8410</v>
      </c>
      <c r="I1974" s="207" t="s">
        <v>9502</v>
      </c>
      <c r="O1974" s="6">
        <v>82</v>
      </c>
      <c r="P1974" s="13" t="str">
        <f t="shared" si="30"/>
        <v>SANTA.FE</v>
      </c>
      <c r="Q1974" s="6">
        <v>1650</v>
      </c>
      <c r="R1974" s="13" t="s">
        <v>7116</v>
      </c>
      <c r="Y1974" t="str">
        <f>Tabla4[[#This Row],[Muni_Desc]]&amp;Tabla4[[#This Row],[Columna1]]</f>
        <v>RAMON CASTRONEUQUEN</v>
      </c>
      <c r="Z1974">
        <v>2132</v>
      </c>
      <c r="AA1974" t="s">
        <v>6662</v>
      </c>
      <c r="AB1974">
        <v>21</v>
      </c>
      <c r="AC1974" t="s">
        <v>1239</v>
      </c>
      <c r="AD1974">
        <v>58</v>
      </c>
      <c r="AE1974" t="s">
        <v>1209</v>
      </c>
      <c r="AN1974">
        <v>10</v>
      </c>
      <c r="AO1974">
        <v>77</v>
      </c>
      <c r="AP1974">
        <v>2632</v>
      </c>
      <c r="AQ1974" t="s">
        <v>2662</v>
      </c>
    </row>
    <row r="1975" spans="5:43" x14ac:dyDescent="0.25">
      <c r="E1975" s="6">
        <v>20</v>
      </c>
      <c r="F1975" s="13" t="s">
        <v>8380</v>
      </c>
      <c r="G1975" s="13">
        <v>32</v>
      </c>
      <c r="H1975" s="13" t="s">
        <v>8411</v>
      </c>
      <c r="I1975" s="207" t="s">
        <v>9502</v>
      </c>
      <c r="O1975" s="6">
        <v>82</v>
      </c>
      <c r="P1975" s="13" t="str">
        <f t="shared" si="30"/>
        <v>SANTA.FE</v>
      </c>
      <c r="Q1975" s="6">
        <v>1651</v>
      </c>
      <c r="R1975" s="13" t="s">
        <v>5375</v>
      </c>
      <c r="Y1975" t="str">
        <f>Tabla4[[#This Row],[Muni_Desc]]&amp;Tabla4[[#This Row],[Columna1]]</f>
        <v>RINCON DE LOS SAUCESNEUQUEN</v>
      </c>
      <c r="Z1975">
        <v>1190</v>
      </c>
      <c r="AA1975" t="s">
        <v>6639</v>
      </c>
      <c r="AB1975">
        <v>21</v>
      </c>
      <c r="AC1975" t="s">
        <v>1239</v>
      </c>
      <c r="AD1975">
        <v>58</v>
      </c>
      <c r="AE1975" t="s">
        <v>1209</v>
      </c>
      <c r="AN1975">
        <v>6</v>
      </c>
      <c r="AO1975">
        <v>525</v>
      </c>
      <c r="AP1975">
        <v>1404</v>
      </c>
      <c r="AQ1975" t="s">
        <v>2227</v>
      </c>
    </row>
    <row r="1976" spans="5:43" x14ac:dyDescent="0.25">
      <c r="E1976" s="6">
        <v>20</v>
      </c>
      <c r="F1976" s="13" t="s">
        <v>8380</v>
      </c>
      <c r="G1976" s="13">
        <v>33</v>
      </c>
      <c r="H1976" s="13" t="s">
        <v>8412</v>
      </c>
      <c r="I1976" s="207" t="s">
        <v>9502</v>
      </c>
      <c r="O1976" s="6">
        <v>82</v>
      </c>
      <c r="P1976" s="13" t="str">
        <f t="shared" si="30"/>
        <v>SANTA.FE</v>
      </c>
      <c r="Q1976" s="6">
        <v>1652</v>
      </c>
      <c r="R1976" s="13" t="s">
        <v>7117</v>
      </c>
      <c r="Y1976" t="str">
        <f>Tabla4[[#This Row],[Muni_Desc]]&amp;Tabla4[[#This Row],[Columna1]]</f>
        <v>SAN MARTIN DE LOS ANDESNEUQUEN</v>
      </c>
      <c r="Z1976">
        <v>1191</v>
      </c>
      <c r="AA1976" t="s">
        <v>6640</v>
      </c>
      <c r="AB1976">
        <v>21</v>
      </c>
      <c r="AC1976" t="s">
        <v>1239</v>
      </c>
      <c r="AD1976">
        <v>58</v>
      </c>
      <c r="AE1976" t="s">
        <v>1209</v>
      </c>
      <c r="AN1976">
        <v>86</v>
      </c>
      <c r="AO1976">
        <v>35</v>
      </c>
      <c r="AP1976">
        <v>9148</v>
      </c>
      <c r="AQ1976" t="s">
        <v>2834</v>
      </c>
    </row>
    <row r="1977" spans="5:43" x14ac:dyDescent="0.25">
      <c r="E1977" s="6">
        <v>20</v>
      </c>
      <c r="F1977" s="13" t="s">
        <v>8380</v>
      </c>
      <c r="G1977" s="13">
        <v>34</v>
      </c>
      <c r="H1977" s="13" t="s">
        <v>8413</v>
      </c>
      <c r="I1977" s="207" t="s">
        <v>9502</v>
      </c>
      <c r="O1977" s="6">
        <v>82</v>
      </c>
      <c r="P1977" s="13" t="str">
        <f t="shared" si="30"/>
        <v>SANTA.FE</v>
      </c>
      <c r="Q1977" s="6">
        <v>1653</v>
      </c>
      <c r="R1977" s="13" t="s">
        <v>7118</v>
      </c>
      <c r="Y1977" t="str">
        <f>Tabla4[[#This Row],[Muni_Desc]]&amp;Tabla4[[#This Row],[Columna1]]</f>
        <v>SAN PATRICIO DEL CHAÑARNEUQUEN</v>
      </c>
      <c r="Z1977">
        <v>1192</v>
      </c>
      <c r="AA1977" t="s">
        <v>6641</v>
      </c>
      <c r="AB1977">
        <v>21</v>
      </c>
      <c r="AC1977" t="s">
        <v>1239</v>
      </c>
      <c r="AD1977">
        <v>58</v>
      </c>
      <c r="AE1977" t="s">
        <v>1209</v>
      </c>
      <c r="AN1977">
        <v>14</v>
      </c>
      <c r="AO1977">
        <v>28</v>
      </c>
      <c r="AP1977">
        <v>3442</v>
      </c>
      <c r="AQ1977" t="s">
        <v>2834</v>
      </c>
    </row>
    <row r="1978" spans="5:43" x14ac:dyDescent="0.25">
      <c r="E1978" s="6">
        <v>20</v>
      </c>
      <c r="F1978" s="13" t="s">
        <v>8380</v>
      </c>
      <c r="G1978" s="13">
        <v>35</v>
      </c>
      <c r="H1978" s="13" t="s">
        <v>8414</v>
      </c>
      <c r="I1978" s="207" t="s">
        <v>9502</v>
      </c>
      <c r="O1978" s="6">
        <v>82</v>
      </c>
      <c r="P1978" s="13" t="str">
        <f t="shared" si="30"/>
        <v>SANTA.FE</v>
      </c>
      <c r="Q1978" s="6">
        <v>1654</v>
      </c>
      <c r="R1978" s="13" t="s">
        <v>7119</v>
      </c>
      <c r="Y1978" t="str">
        <f>Tabla4[[#This Row],[Muni_Desc]]&amp;Tabla4[[#This Row],[Columna1]]</f>
        <v>SANTO TOMASNEUQUEN</v>
      </c>
      <c r="Z1978">
        <v>1193</v>
      </c>
      <c r="AA1978" t="s">
        <v>6642</v>
      </c>
      <c r="AB1978">
        <v>21</v>
      </c>
      <c r="AC1978" t="s">
        <v>1239</v>
      </c>
      <c r="AD1978">
        <v>58</v>
      </c>
      <c r="AE1978" t="s">
        <v>1209</v>
      </c>
      <c r="AN1978">
        <v>6</v>
      </c>
      <c r="AO1978">
        <v>693</v>
      </c>
      <c r="AP1978">
        <v>1913</v>
      </c>
      <c r="AQ1978" t="s">
        <v>2413</v>
      </c>
    </row>
    <row r="1979" spans="5:43" x14ac:dyDescent="0.25">
      <c r="E1979" s="6">
        <v>21</v>
      </c>
      <c r="F1979" s="13" t="s">
        <v>8415</v>
      </c>
      <c r="G1979" s="13">
        <v>1</v>
      </c>
      <c r="H1979" s="13" t="s">
        <v>8416</v>
      </c>
      <c r="I1979" s="207" t="s">
        <v>9503</v>
      </c>
      <c r="O1979" s="6">
        <v>82</v>
      </c>
      <c r="P1979" s="13" t="str">
        <f t="shared" si="30"/>
        <v>SANTA.FE</v>
      </c>
      <c r="Q1979" s="6">
        <v>1655</v>
      </c>
      <c r="R1979" s="13" t="s">
        <v>7120</v>
      </c>
      <c r="Y1979" t="str">
        <f>Tabla4[[#This Row],[Muni_Desc]]&amp;Tabla4[[#This Row],[Columna1]]</f>
        <v>SAUZAL BONITONEUQUEN</v>
      </c>
      <c r="Z1979">
        <v>1194</v>
      </c>
      <c r="AA1979" t="s">
        <v>6643</v>
      </c>
      <c r="AB1979">
        <v>21</v>
      </c>
      <c r="AC1979" t="s">
        <v>1239</v>
      </c>
      <c r="AD1979">
        <v>58</v>
      </c>
      <c r="AE1979" t="s">
        <v>1209</v>
      </c>
      <c r="AN1979">
        <v>14</v>
      </c>
      <c r="AO1979">
        <v>147</v>
      </c>
      <c r="AP1979">
        <v>10002</v>
      </c>
      <c r="AQ1979" t="s">
        <v>3175</v>
      </c>
    </row>
    <row r="1980" spans="5:43" x14ac:dyDescent="0.25">
      <c r="E1980" s="6">
        <v>21</v>
      </c>
      <c r="F1980" s="13" t="s">
        <v>8415</v>
      </c>
      <c r="G1980" s="13">
        <v>2</v>
      </c>
      <c r="H1980" s="13" t="s">
        <v>8417</v>
      </c>
      <c r="I1980" s="207" t="s">
        <v>9503</v>
      </c>
      <c r="O1980" s="6">
        <v>82</v>
      </c>
      <c r="P1980" s="13" t="str">
        <f t="shared" si="30"/>
        <v>SANTA.FE</v>
      </c>
      <c r="Q1980" s="6">
        <v>1656</v>
      </c>
      <c r="R1980" s="13" t="s">
        <v>7121</v>
      </c>
      <c r="Y1980" t="str">
        <f>Tabla4[[#This Row],[Muni_Desc]]&amp;Tabla4[[#This Row],[Columna1]]</f>
        <v>SENILLOSANEUQUEN</v>
      </c>
      <c r="Z1980">
        <v>1195</v>
      </c>
      <c r="AA1980" t="s">
        <v>6644</v>
      </c>
      <c r="AB1980">
        <v>21</v>
      </c>
      <c r="AC1980" t="s">
        <v>1239</v>
      </c>
      <c r="AD1980">
        <v>58</v>
      </c>
      <c r="AE1980" t="s">
        <v>1209</v>
      </c>
      <c r="AN1980">
        <v>82</v>
      </c>
      <c r="AO1980">
        <v>98</v>
      </c>
      <c r="AP1980">
        <v>8709</v>
      </c>
      <c r="AQ1980" t="s">
        <v>4933</v>
      </c>
    </row>
    <row r="1981" spans="5:43" x14ac:dyDescent="0.25">
      <c r="E1981" s="6">
        <v>21</v>
      </c>
      <c r="F1981" s="13" t="s">
        <v>8415</v>
      </c>
      <c r="G1981" s="13">
        <v>3</v>
      </c>
      <c r="H1981" s="13" t="s">
        <v>8418</v>
      </c>
      <c r="I1981" s="207" t="s">
        <v>9503</v>
      </c>
      <c r="O1981" s="6">
        <v>82</v>
      </c>
      <c r="P1981" s="13" t="str">
        <f t="shared" si="30"/>
        <v>SANTA.FE</v>
      </c>
      <c r="Q1981" s="6">
        <v>1657</v>
      </c>
      <c r="R1981" s="13" t="s">
        <v>7122</v>
      </c>
      <c r="Y1981" t="str">
        <f>Tabla4[[#This Row],[Muni_Desc]]&amp;Tabla4[[#This Row],[Columna1]]</f>
        <v>TAQUIMILANNEUQUEN</v>
      </c>
      <c r="Z1981">
        <v>1196</v>
      </c>
      <c r="AA1981" t="s">
        <v>6645</v>
      </c>
      <c r="AB1981">
        <v>21</v>
      </c>
      <c r="AC1981" t="s">
        <v>1239</v>
      </c>
      <c r="AD1981">
        <v>58</v>
      </c>
      <c r="AE1981" t="s">
        <v>1209</v>
      </c>
      <c r="AN1981">
        <v>14</v>
      </c>
      <c r="AO1981">
        <v>105</v>
      </c>
      <c r="AP1981">
        <v>3139</v>
      </c>
      <c r="AQ1981" t="s">
        <v>3014</v>
      </c>
    </row>
    <row r="1982" spans="5:43" x14ac:dyDescent="0.25">
      <c r="E1982" s="6">
        <v>21</v>
      </c>
      <c r="F1982" s="13" t="s">
        <v>8415</v>
      </c>
      <c r="G1982" s="13">
        <v>4</v>
      </c>
      <c r="H1982" s="13" t="s">
        <v>8419</v>
      </c>
      <c r="I1982" s="207" t="s">
        <v>9503</v>
      </c>
      <c r="O1982" s="6">
        <v>82</v>
      </c>
      <c r="P1982" s="13" t="str">
        <f t="shared" si="30"/>
        <v>SANTA.FE</v>
      </c>
      <c r="Q1982" s="6">
        <v>1658</v>
      </c>
      <c r="R1982" s="13" t="s">
        <v>7123</v>
      </c>
      <c r="Y1982" t="str">
        <f>Tabla4[[#This Row],[Muni_Desc]]&amp;Tabla4[[#This Row],[Columna1]]</f>
        <v>TRICAO MALALNEUQUEN</v>
      </c>
      <c r="Z1982">
        <v>1197</v>
      </c>
      <c r="AA1982" t="s">
        <v>6646</v>
      </c>
      <c r="AB1982">
        <v>21</v>
      </c>
      <c r="AC1982" t="s">
        <v>1239</v>
      </c>
      <c r="AD1982">
        <v>58</v>
      </c>
      <c r="AE1982" t="s">
        <v>1209</v>
      </c>
      <c r="AN1982">
        <v>58</v>
      </c>
      <c r="AO1982">
        <v>98</v>
      </c>
      <c r="AP1982">
        <v>6809</v>
      </c>
      <c r="AQ1982" t="s">
        <v>4236</v>
      </c>
    </row>
    <row r="1983" spans="5:43" x14ac:dyDescent="0.25">
      <c r="E1983" s="6">
        <v>21</v>
      </c>
      <c r="F1983" s="13" t="s">
        <v>8415</v>
      </c>
      <c r="G1983" s="13">
        <v>5</v>
      </c>
      <c r="H1983" s="13" t="s">
        <v>8420</v>
      </c>
      <c r="I1983" s="207" t="s">
        <v>9503</v>
      </c>
      <c r="O1983" s="6">
        <v>82</v>
      </c>
      <c r="P1983" s="13" t="str">
        <f t="shared" si="30"/>
        <v>SANTA.FE</v>
      </c>
      <c r="Q1983" s="6">
        <v>1659</v>
      </c>
      <c r="R1983" s="13" t="s">
        <v>7124</v>
      </c>
      <c r="Y1983" t="str">
        <f>Tabla4[[#This Row],[Muni_Desc]]&amp;Tabla4[[#This Row],[Columna1]]</f>
        <v>VARVARCO / INVERNADA VIEJANEUQUEN</v>
      </c>
      <c r="Z1983">
        <v>1198</v>
      </c>
      <c r="AA1983" t="s">
        <v>6647</v>
      </c>
      <c r="AB1983">
        <v>21</v>
      </c>
      <c r="AC1983" t="s">
        <v>1239</v>
      </c>
      <c r="AD1983">
        <v>58</v>
      </c>
      <c r="AE1983" t="s">
        <v>1209</v>
      </c>
      <c r="AN1983">
        <v>82</v>
      </c>
      <c r="AO1983">
        <v>91</v>
      </c>
      <c r="AP1983">
        <v>8688</v>
      </c>
      <c r="AQ1983" t="s">
        <v>4916</v>
      </c>
    </row>
    <row r="1984" spans="5:43" x14ac:dyDescent="0.25">
      <c r="E1984" s="6">
        <v>21</v>
      </c>
      <c r="F1984" s="13" t="s">
        <v>8415</v>
      </c>
      <c r="G1984" s="13">
        <v>6</v>
      </c>
      <c r="H1984" s="13" t="s">
        <v>8225</v>
      </c>
      <c r="I1984" s="207" t="s">
        <v>9503</v>
      </c>
      <c r="O1984" s="6">
        <v>82</v>
      </c>
      <c r="P1984" s="13" t="str">
        <f t="shared" si="30"/>
        <v>SANTA.FE</v>
      </c>
      <c r="Q1984" s="6">
        <v>1660</v>
      </c>
      <c r="R1984" s="13" t="s">
        <v>7125</v>
      </c>
      <c r="Y1984" t="str">
        <f>Tabla4[[#This Row],[Muni_Desc]]&amp;Tabla4[[#This Row],[Columna1]]</f>
        <v>VILLA CURI LEUVUNEUQUEN</v>
      </c>
      <c r="Z1984">
        <v>1199</v>
      </c>
      <c r="AA1984" t="s">
        <v>6648</v>
      </c>
      <c r="AB1984">
        <v>21</v>
      </c>
      <c r="AC1984" t="s">
        <v>1239</v>
      </c>
      <c r="AD1984">
        <v>58</v>
      </c>
      <c r="AE1984" t="s">
        <v>1209</v>
      </c>
      <c r="AN1984">
        <v>66</v>
      </c>
      <c r="AO1984">
        <v>91</v>
      </c>
      <c r="AP1984">
        <v>7330</v>
      </c>
      <c r="AQ1984" t="s">
        <v>1601</v>
      </c>
    </row>
    <row r="1985" spans="5:43" x14ac:dyDescent="0.25">
      <c r="E1985" s="6">
        <v>21</v>
      </c>
      <c r="F1985" s="13" t="s">
        <v>8415</v>
      </c>
      <c r="G1985" s="13">
        <v>7</v>
      </c>
      <c r="H1985" s="13" t="s">
        <v>8421</v>
      </c>
      <c r="I1985" s="207" t="s">
        <v>9503</v>
      </c>
      <c r="O1985" s="6">
        <v>82</v>
      </c>
      <c r="P1985" s="13" t="str">
        <f t="shared" si="30"/>
        <v>SANTA.FE</v>
      </c>
      <c r="Q1985" s="6">
        <v>1570</v>
      </c>
      <c r="R1985" s="13" t="s">
        <v>7041</v>
      </c>
      <c r="Y1985" t="str">
        <f>Tabla4[[#This Row],[Muni_Desc]]&amp;Tabla4[[#This Row],[Columna1]]</f>
        <v>VILLA DEL NAHUEVENEUQUEN</v>
      </c>
      <c r="Z1985">
        <v>1992</v>
      </c>
      <c r="AA1985" t="s">
        <v>6657</v>
      </c>
      <c r="AB1985">
        <v>21</v>
      </c>
      <c r="AC1985" t="s">
        <v>1239</v>
      </c>
      <c r="AD1985">
        <v>58</v>
      </c>
      <c r="AE1985" t="s">
        <v>1209</v>
      </c>
      <c r="AN1985">
        <v>74</v>
      </c>
      <c r="AO1985">
        <v>14</v>
      </c>
      <c r="AP1985">
        <v>10003</v>
      </c>
      <c r="AQ1985" t="s">
        <v>2787</v>
      </c>
    </row>
    <row r="1986" spans="5:43" x14ac:dyDescent="0.25">
      <c r="E1986" s="6">
        <v>21</v>
      </c>
      <c r="F1986" s="13" t="s">
        <v>8415</v>
      </c>
      <c r="G1986" s="13">
        <v>8</v>
      </c>
      <c r="H1986" s="13" t="s">
        <v>8422</v>
      </c>
      <c r="I1986" s="207" t="s">
        <v>9503</v>
      </c>
      <c r="O1986" s="6">
        <v>82</v>
      </c>
      <c r="P1986" s="13" t="str">
        <f t="shared" si="30"/>
        <v>SANTA.FE</v>
      </c>
      <c r="Q1986" s="6">
        <v>1661</v>
      </c>
      <c r="R1986" s="13" t="s">
        <v>7126</v>
      </c>
      <c r="Y1986" t="str">
        <f>Tabla4[[#This Row],[Muni_Desc]]&amp;Tabla4[[#This Row],[Columna1]]</f>
        <v>VILLA DEL PUENTE PICUN LEUFUNEUQUEN</v>
      </c>
      <c r="Z1986">
        <v>1200</v>
      </c>
      <c r="AA1986" t="s">
        <v>6649</v>
      </c>
      <c r="AB1986">
        <v>21</v>
      </c>
      <c r="AC1986" t="s">
        <v>1239</v>
      </c>
      <c r="AD1986">
        <v>58</v>
      </c>
      <c r="AE1986" t="s">
        <v>1209</v>
      </c>
      <c r="AN1986">
        <v>14</v>
      </c>
      <c r="AO1986">
        <v>21</v>
      </c>
      <c r="AP1986">
        <v>2877</v>
      </c>
      <c r="AQ1986" t="s">
        <v>2787</v>
      </c>
    </row>
    <row r="1987" spans="5:43" x14ac:dyDescent="0.25">
      <c r="E1987" s="6">
        <v>21</v>
      </c>
      <c r="F1987" s="13" t="s">
        <v>8415</v>
      </c>
      <c r="G1987" s="13">
        <v>9</v>
      </c>
      <c r="H1987" s="13" t="s">
        <v>8423</v>
      </c>
      <c r="I1987" s="207" t="s">
        <v>9503</v>
      </c>
      <c r="O1987" s="6">
        <v>82</v>
      </c>
      <c r="P1987" s="13" t="str">
        <f t="shared" si="30"/>
        <v>SANTA.FE</v>
      </c>
      <c r="Q1987" s="6">
        <v>1662</v>
      </c>
      <c r="R1987" s="13" t="s">
        <v>7127</v>
      </c>
      <c r="Y1987" t="str">
        <f>Tabla4[[#This Row],[Muni_Desc]]&amp;Tabla4[[#This Row],[Columna1]]</f>
        <v>VILLA EL CHOCONNEUQUEN</v>
      </c>
      <c r="Z1987">
        <v>1201</v>
      </c>
      <c r="AA1987" t="s">
        <v>6650</v>
      </c>
      <c r="AB1987">
        <v>21</v>
      </c>
      <c r="AC1987" t="s">
        <v>1239</v>
      </c>
      <c r="AD1987">
        <v>58</v>
      </c>
      <c r="AE1987" t="s">
        <v>1209</v>
      </c>
      <c r="AN1987">
        <v>6</v>
      </c>
      <c r="AO1987">
        <v>525</v>
      </c>
      <c r="AP1987">
        <v>10004</v>
      </c>
      <c r="AQ1987" t="s">
        <v>2233</v>
      </c>
    </row>
    <row r="1988" spans="5:43" x14ac:dyDescent="0.25">
      <c r="E1988" s="6">
        <v>21</v>
      </c>
      <c r="F1988" s="13" t="s">
        <v>8415</v>
      </c>
      <c r="G1988" s="13">
        <v>10</v>
      </c>
      <c r="H1988" s="13" t="s">
        <v>8424</v>
      </c>
      <c r="I1988" s="207" t="s">
        <v>9503</v>
      </c>
      <c r="O1988" s="6">
        <v>82</v>
      </c>
      <c r="P1988" s="13" t="str">
        <f t="shared" si="30"/>
        <v>SANTA.FE</v>
      </c>
      <c r="Q1988" s="6">
        <v>1751</v>
      </c>
      <c r="R1988" s="13" t="s">
        <v>7199</v>
      </c>
      <c r="Y1988" t="str">
        <f>Tabla4[[#This Row],[Muni_Desc]]&amp;Tabla4[[#This Row],[Columna1]]</f>
        <v>VILLA LA ANGOSTURANEUQUEN</v>
      </c>
      <c r="Z1988">
        <v>1202</v>
      </c>
      <c r="AA1988" t="s">
        <v>6651</v>
      </c>
      <c r="AB1988">
        <v>21</v>
      </c>
      <c r="AC1988" t="s">
        <v>1239</v>
      </c>
      <c r="AD1988">
        <v>58</v>
      </c>
      <c r="AE1988" t="s">
        <v>1209</v>
      </c>
      <c r="AN1988">
        <v>10</v>
      </c>
      <c r="AO1988">
        <v>14</v>
      </c>
      <c r="AP1988">
        <v>2522</v>
      </c>
      <c r="AQ1988" t="s">
        <v>1602</v>
      </c>
    </row>
    <row r="1989" spans="5:43" x14ac:dyDescent="0.25">
      <c r="E1989" s="6">
        <v>21</v>
      </c>
      <c r="F1989" s="13" t="s">
        <v>8415</v>
      </c>
      <c r="G1989" s="13">
        <v>11</v>
      </c>
      <c r="H1989" s="13" t="s">
        <v>8425</v>
      </c>
      <c r="I1989" s="207" t="s">
        <v>9503</v>
      </c>
      <c r="O1989" s="6">
        <v>82</v>
      </c>
      <c r="P1989" s="13" t="str">
        <f t="shared" ref="P1989:P2052" si="31">VLOOKUP(O1989,$J$4:$L$29,3,FALSE)</f>
        <v>SANTA.FE</v>
      </c>
      <c r="Q1989" s="6">
        <v>1663</v>
      </c>
      <c r="R1989" s="13" t="s">
        <v>7128</v>
      </c>
      <c r="Y1989" t="str">
        <f>Tabla4[[#This Row],[Muni_Desc]]&amp;Tabla4[[#This Row],[Columna1]]</f>
        <v>VILLA PEHUENIANEUQUEN</v>
      </c>
      <c r="Z1989">
        <v>2365</v>
      </c>
      <c r="AA1989" t="s">
        <v>6668</v>
      </c>
      <c r="AB1989">
        <v>21</v>
      </c>
      <c r="AC1989" t="s">
        <v>1239</v>
      </c>
      <c r="AD1989">
        <v>58</v>
      </c>
      <c r="AE1989" t="s">
        <v>1209</v>
      </c>
      <c r="AN1989">
        <v>66</v>
      </c>
      <c r="AO1989">
        <v>98</v>
      </c>
      <c r="AP1989">
        <v>7339</v>
      </c>
      <c r="AQ1989" t="s">
        <v>1602</v>
      </c>
    </row>
    <row r="1990" spans="5:43" x14ac:dyDescent="0.25">
      <c r="E1990" s="6">
        <v>21</v>
      </c>
      <c r="F1990" s="13" t="s">
        <v>8415</v>
      </c>
      <c r="G1990" s="13">
        <v>12</v>
      </c>
      <c r="H1990" s="13" t="s">
        <v>8426</v>
      </c>
      <c r="I1990" s="207" t="s">
        <v>9503</v>
      </c>
      <c r="O1990" s="6">
        <v>82</v>
      </c>
      <c r="P1990" s="13" t="str">
        <f t="shared" si="31"/>
        <v>SANTA.FE</v>
      </c>
      <c r="Q1990" s="6">
        <v>1664</v>
      </c>
      <c r="R1990" s="13" t="s">
        <v>7129</v>
      </c>
      <c r="Y1990" t="str">
        <f>Tabla4[[#This Row],[Muni_Desc]]&amp;Tabla4[[#This Row],[Columna1]]</f>
        <v>VILLA TRAFULNEUQUEN</v>
      </c>
      <c r="Z1990">
        <v>1204</v>
      </c>
      <c r="AA1990" t="s">
        <v>6653</v>
      </c>
      <c r="AB1990">
        <v>21</v>
      </c>
      <c r="AC1990" t="s">
        <v>1239</v>
      </c>
      <c r="AD1990">
        <v>58</v>
      </c>
      <c r="AE1990" t="s">
        <v>1209</v>
      </c>
      <c r="AN1990">
        <v>70</v>
      </c>
      <c r="AO1990">
        <v>7</v>
      </c>
      <c r="AP1990">
        <v>7606</v>
      </c>
      <c r="AQ1990" t="s">
        <v>4472</v>
      </c>
    </row>
    <row r="1991" spans="5:43" x14ac:dyDescent="0.25">
      <c r="E1991" s="6">
        <v>21</v>
      </c>
      <c r="F1991" s="13" t="s">
        <v>8415</v>
      </c>
      <c r="G1991" s="13">
        <v>13</v>
      </c>
      <c r="H1991" s="13" t="s">
        <v>8427</v>
      </c>
      <c r="I1991" s="207" t="s">
        <v>9503</v>
      </c>
      <c r="O1991" s="6">
        <v>82</v>
      </c>
      <c r="P1991" s="13" t="str">
        <f t="shared" si="31"/>
        <v>SANTA.FE</v>
      </c>
      <c r="Q1991" s="6">
        <v>1665</v>
      </c>
      <c r="R1991" s="13" t="s">
        <v>7130</v>
      </c>
      <c r="Y1991" t="str">
        <f>Tabla4[[#This Row],[Muni_Desc]]&amp;Tabla4[[#This Row],[Columna1]]</f>
        <v>VISTA ALEGRENEUQUEN</v>
      </c>
      <c r="Z1991">
        <v>1205</v>
      </c>
      <c r="AA1991" t="s">
        <v>6654</v>
      </c>
      <c r="AB1991">
        <v>21</v>
      </c>
      <c r="AC1991" t="s">
        <v>1239</v>
      </c>
      <c r="AD1991">
        <v>58</v>
      </c>
      <c r="AE1991" t="s">
        <v>1209</v>
      </c>
      <c r="AN1991">
        <v>86</v>
      </c>
      <c r="AO1991">
        <v>70</v>
      </c>
      <c r="AP1991">
        <v>9215</v>
      </c>
      <c r="AQ1991" t="s">
        <v>4472</v>
      </c>
    </row>
    <row r="1992" spans="5:43" x14ac:dyDescent="0.25">
      <c r="E1992" s="6">
        <v>21</v>
      </c>
      <c r="F1992" s="13" t="s">
        <v>8415</v>
      </c>
      <c r="G1992" s="13">
        <v>14</v>
      </c>
      <c r="H1992" s="13" t="s">
        <v>8428</v>
      </c>
      <c r="I1992" s="207" t="s">
        <v>9503</v>
      </c>
      <c r="O1992" s="6">
        <v>82</v>
      </c>
      <c r="P1992" s="13" t="str">
        <f t="shared" si="31"/>
        <v>SANTA.FE</v>
      </c>
      <c r="Q1992" s="6">
        <v>1666</v>
      </c>
      <c r="R1992" s="13" t="s">
        <v>7131</v>
      </c>
      <c r="Y1992" t="str">
        <f>Tabla4[[#This Row],[Muni_Desc]]&amp;Tabla4[[#This Row],[Columna1]]</f>
        <v>ZAPALANEUQUEN</v>
      </c>
      <c r="Z1992">
        <v>1206</v>
      </c>
      <c r="AA1992" t="s">
        <v>6655</v>
      </c>
      <c r="AB1992">
        <v>21</v>
      </c>
      <c r="AC1992" t="s">
        <v>1239</v>
      </c>
      <c r="AD1992">
        <v>58</v>
      </c>
      <c r="AE1992" t="s">
        <v>1209</v>
      </c>
      <c r="AN1992">
        <v>30</v>
      </c>
      <c r="AO1992">
        <v>112</v>
      </c>
      <c r="AP1992">
        <v>10005</v>
      </c>
      <c r="AQ1992" t="s">
        <v>3622</v>
      </c>
    </row>
    <row r="1993" spans="5:43" x14ac:dyDescent="0.25">
      <c r="E1993" s="6">
        <v>21</v>
      </c>
      <c r="F1993" s="13" t="s">
        <v>8415</v>
      </c>
      <c r="G1993" s="13">
        <v>15</v>
      </c>
      <c r="H1993" s="13" t="s">
        <v>8429</v>
      </c>
      <c r="I1993" s="207" t="s">
        <v>9503</v>
      </c>
      <c r="O1993" s="6">
        <v>82</v>
      </c>
      <c r="P1993" s="13" t="str">
        <f t="shared" si="31"/>
        <v>SANTA.FE</v>
      </c>
      <c r="Q1993" s="6">
        <v>1667</v>
      </c>
      <c r="R1993" s="13" t="s">
        <v>7132</v>
      </c>
      <c r="Y1993" t="str">
        <f>Tabla4[[#This Row],[Muni_Desc]]&amp;Tabla4[[#This Row],[Columna1]]</f>
        <v>AGUADA CECILIORIO NEGRO</v>
      </c>
      <c r="Z1993">
        <v>2017</v>
      </c>
      <c r="AA1993" t="s">
        <v>6706</v>
      </c>
      <c r="AB1993">
        <v>22</v>
      </c>
      <c r="AC1993" t="s">
        <v>1240</v>
      </c>
      <c r="AD1993">
        <v>62</v>
      </c>
      <c r="AE1993" t="s">
        <v>1210</v>
      </c>
      <c r="AN1993">
        <v>14</v>
      </c>
      <c r="AO1993">
        <v>147</v>
      </c>
      <c r="AP1993">
        <v>3310</v>
      </c>
      <c r="AQ1993" t="s">
        <v>3143</v>
      </c>
    </row>
    <row r="1994" spans="5:43" x14ac:dyDescent="0.25">
      <c r="E1994" s="6">
        <v>21</v>
      </c>
      <c r="F1994" s="13" t="s">
        <v>8415</v>
      </c>
      <c r="G1994" s="13">
        <v>16</v>
      </c>
      <c r="H1994" s="13" t="s">
        <v>8430</v>
      </c>
      <c r="I1994" s="207" t="s">
        <v>9503</v>
      </c>
      <c r="O1994" s="6">
        <v>82</v>
      </c>
      <c r="P1994" s="13" t="str">
        <f t="shared" si="31"/>
        <v>SANTA.FE</v>
      </c>
      <c r="Q1994" s="6">
        <v>1668</v>
      </c>
      <c r="R1994" s="13" t="s">
        <v>7133</v>
      </c>
      <c r="Y1994" t="str">
        <f>Tabla4[[#This Row],[Muni_Desc]]&amp;Tabla4[[#This Row],[Columna1]]</f>
        <v>AGUADA DE GUERRARIO NEGRO</v>
      </c>
      <c r="Z1994">
        <v>2019</v>
      </c>
      <c r="AA1994" t="s">
        <v>6707</v>
      </c>
      <c r="AB1994">
        <v>22</v>
      </c>
      <c r="AC1994" t="s">
        <v>1240</v>
      </c>
      <c r="AD1994">
        <v>62</v>
      </c>
      <c r="AE1994" t="s">
        <v>1210</v>
      </c>
      <c r="AN1994">
        <v>14</v>
      </c>
      <c r="AO1994">
        <v>56</v>
      </c>
      <c r="AP1994">
        <v>2986</v>
      </c>
      <c r="AQ1994" t="s">
        <v>2883</v>
      </c>
    </row>
    <row r="1995" spans="5:43" x14ac:dyDescent="0.25">
      <c r="E1995" s="6">
        <v>21</v>
      </c>
      <c r="F1995" s="13" t="s">
        <v>8415</v>
      </c>
      <c r="G1995" s="13">
        <v>17</v>
      </c>
      <c r="H1995" s="13" t="s">
        <v>8431</v>
      </c>
      <c r="I1995" s="207" t="s">
        <v>9503</v>
      </c>
      <c r="O1995" s="6">
        <v>82</v>
      </c>
      <c r="P1995" s="13" t="str">
        <f t="shared" si="31"/>
        <v>SANTA.FE</v>
      </c>
      <c r="Q1995" s="6">
        <v>1669</v>
      </c>
      <c r="R1995" s="13" t="s">
        <v>7134</v>
      </c>
      <c r="Y1995" t="str">
        <f>Tabla4[[#This Row],[Muni_Desc]]&amp;Tabla4[[#This Row],[Columna1]]</f>
        <v>AGUADA GUZMANRIO NEGRO</v>
      </c>
      <c r="Z1995">
        <v>2020</v>
      </c>
      <c r="AA1995" t="s">
        <v>6708</v>
      </c>
      <c r="AB1995">
        <v>22</v>
      </c>
      <c r="AC1995" t="s">
        <v>1240</v>
      </c>
      <c r="AD1995">
        <v>62</v>
      </c>
      <c r="AE1995" t="s">
        <v>1210</v>
      </c>
      <c r="AN1995">
        <v>14</v>
      </c>
      <c r="AO1995">
        <v>98</v>
      </c>
      <c r="AP1995">
        <v>3113</v>
      </c>
      <c r="AQ1995" t="s">
        <v>2990</v>
      </c>
    </row>
    <row r="1996" spans="5:43" x14ac:dyDescent="0.25">
      <c r="E1996" s="6">
        <v>21</v>
      </c>
      <c r="F1996" s="13" t="s">
        <v>8415</v>
      </c>
      <c r="G1996" s="13">
        <v>18</v>
      </c>
      <c r="H1996" s="13" t="s">
        <v>8432</v>
      </c>
      <c r="I1996" s="207" t="s">
        <v>9503</v>
      </c>
      <c r="O1996" s="6">
        <v>82</v>
      </c>
      <c r="P1996" s="13" t="str">
        <f t="shared" si="31"/>
        <v>SANTA.FE</v>
      </c>
      <c r="Q1996" s="6">
        <v>1670</v>
      </c>
      <c r="R1996" s="13" t="s">
        <v>5438</v>
      </c>
      <c r="Y1996" t="str">
        <f>Tabla4[[#This Row],[Muni_Desc]]&amp;Tabla4[[#This Row],[Columna1]]</f>
        <v>ARROYO BURGOSRIO NEGRO</v>
      </c>
      <c r="Z1996">
        <v>2048</v>
      </c>
      <c r="AA1996" t="s">
        <v>6163</v>
      </c>
      <c r="AB1996">
        <v>22</v>
      </c>
      <c r="AC1996" t="s">
        <v>1240</v>
      </c>
      <c r="AD1996">
        <v>62</v>
      </c>
      <c r="AE1996" t="s">
        <v>1210</v>
      </c>
      <c r="AN1996">
        <v>10</v>
      </c>
      <c r="AO1996">
        <v>63</v>
      </c>
      <c r="AP1996">
        <v>10006</v>
      </c>
      <c r="AQ1996" t="s">
        <v>2643</v>
      </c>
    </row>
    <row r="1997" spans="5:43" x14ac:dyDescent="0.25">
      <c r="E1997" s="6">
        <v>21</v>
      </c>
      <c r="F1997" s="13" t="s">
        <v>8415</v>
      </c>
      <c r="G1997" s="13">
        <v>19</v>
      </c>
      <c r="H1997" s="13" t="s">
        <v>8433</v>
      </c>
      <c r="I1997" s="207" t="s">
        <v>9503</v>
      </c>
      <c r="O1997" s="6">
        <v>82</v>
      </c>
      <c r="P1997" s="13" t="str">
        <f t="shared" si="31"/>
        <v>SANTA.FE</v>
      </c>
      <c r="Q1997" s="6">
        <v>1671</v>
      </c>
      <c r="R1997" s="13" t="s">
        <v>7135</v>
      </c>
      <c r="Y1997" t="str">
        <f>Tabla4[[#This Row],[Muni_Desc]]&amp;Tabla4[[#This Row],[Columna1]]</f>
        <v>ARROYO DEL MEDIORIO NEGRO</v>
      </c>
      <c r="Z1997">
        <v>2049</v>
      </c>
      <c r="AA1997" t="s">
        <v>6164</v>
      </c>
      <c r="AB1997">
        <v>22</v>
      </c>
      <c r="AC1997" t="s">
        <v>1240</v>
      </c>
      <c r="AD1997">
        <v>62</v>
      </c>
      <c r="AE1997" t="s">
        <v>1210</v>
      </c>
      <c r="AN1997">
        <v>6</v>
      </c>
      <c r="AO1997">
        <v>833</v>
      </c>
      <c r="AP1997">
        <v>1814</v>
      </c>
      <c r="AQ1997" t="s">
        <v>2508</v>
      </c>
    </row>
    <row r="1998" spans="5:43" x14ac:dyDescent="0.25">
      <c r="E1998" s="6">
        <v>21</v>
      </c>
      <c r="F1998" s="13" t="s">
        <v>8415</v>
      </c>
      <c r="G1998" s="13">
        <v>20</v>
      </c>
      <c r="H1998" s="13" t="s">
        <v>8434</v>
      </c>
      <c r="I1998" s="207" t="s">
        <v>9503</v>
      </c>
      <c r="O1998" s="6">
        <v>82</v>
      </c>
      <c r="P1998" s="13" t="str">
        <f t="shared" si="31"/>
        <v>SANTA.FE</v>
      </c>
      <c r="Q1998" s="6">
        <v>1672</v>
      </c>
      <c r="R1998" s="13" t="s">
        <v>5383</v>
      </c>
      <c r="Y1998" t="str">
        <f>Tabla4[[#This Row],[Muni_Desc]]&amp;Tabla4[[#This Row],[Columna1]]</f>
        <v>CERRO POLICIARIO NEGRO</v>
      </c>
      <c r="Z1998">
        <v>2065</v>
      </c>
      <c r="AA1998" t="s">
        <v>6711</v>
      </c>
      <c r="AB1998">
        <v>22</v>
      </c>
      <c r="AC1998" t="s">
        <v>1240</v>
      </c>
      <c r="AD1998">
        <v>62</v>
      </c>
      <c r="AE1998" t="s">
        <v>1210</v>
      </c>
      <c r="AN1998">
        <v>14</v>
      </c>
      <c r="AO1998">
        <v>98</v>
      </c>
      <c r="AP1998">
        <v>3114</v>
      </c>
      <c r="AQ1998" t="s">
        <v>2991</v>
      </c>
    </row>
    <row r="1999" spans="5:43" x14ac:dyDescent="0.25">
      <c r="E1999" s="6">
        <v>21</v>
      </c>
      <c r="F1999" s="13" t="s">
        <v>8415</v>
      </c>
      <c r="G1999" s="13">
        <v>21</v>
      </c>
      <c r="H1999" s="13" t="s">
        <v>8435</v>
      </c>
      <c r="I1999" s="207" t="s">
        <v>9503</v>
      </c>
      <c r="O1999" s="6">
        <v>82</v>
      </c>
      <c r="P1999" s="13" t="str">
        <f t="shared" si="31"/>
        <v>SANTA.FE</v>
      </c>
      <c r="Q1999" s="6">
        <v>1673</v>
      </c>
      <c r="R1999" s="13" t="s">
        <v>7136</v>
      </c>
      <c r="Y1999" t="str">
        <f>Tabla4[[#This Row],[Muni_Desc]]&amp;Tabla4[[#This Row],[Columna1]]</f>
        <v>CERVANTESRIO NEGRO</v>
      </c>
      <c r="Z1999">
        <v>1210</v>
      </c>
      <c r="AA1999" t="s">
        <v>6671</v>
      </c>
      <c r="AB1999">
        <v>22</v>
      </c>
      <c r="AC1999" t="s">
        <v>1240</v>
      </c>
      <c r="AD1999">
        <v>62</v>
      </c>
      <c r="AE1999" t="s">
        <v>1210</v>
      </c>
      <c r="AN1999">
        <v>50</v>
      </c>
      <c r="AO1999">
        <v>84</v>
      </c>
      <c r="AP1999">
        <v>5939</v>
      </c>
      <c r="AQ1999" t="s">
        <v>4047</v>
      </c>
    </row>
    <row r="2000" spans="5:43" x14ac:dyDescent="0.25">
      <c r="E2000" s="6">
        <v>21</v>
      </c>
      <c r="F2000" s="13" t="s">
        <v>8415</v>
      </c>
      <c r="G2000" s="13">
        <v>22</v>
      </c>
      <c r="H2000" s="13" t="s">
        <v>8436</v>
      </c>
      <c r="I2000" s="207" t="s">
        <v>9503</v>
      </c>
      <c r="O2000" s="6">
        <v>82</v>
      </c>
      <c r="P2000" s="13" t="str">
        <f t="shared" si="31"/>
        <v>SANTA.FE</v>
      </c>
      <c r="Q2000" s="6">
        <v>1674</v>
      </c>
      <c r="R2000" s="13" t="s">
        <v>7137</v>
      </c>
      <c r="Y2000" t="str">
        <f>Tabla4[[#This Row],[Muni_Desc]]&amp;Tabla4[[#This Row],[Columna1]]</f>
        <v>CHELFORORIO NEGRO</v>
      </c>
      <c r="Z2000">
        <v>2108</v>
      </c>
      <c r="AA2000" t="s">
        <v>6716</v>
      </c>
      <c r="AB2000">
        <v>22</v>
      </c>
      <c r="AC2000" t="s">
        <v>1240</v>
      </c>
      <c r="AD2000">
        <v>62</v>
      </c>
      <c r="AE2000" t="s">
        <v>1210</v>
      </c>
      <c r="AN2000">
        <v>14</v>
      </c>
      <c r="AO2000">
        <v>84</v>
      </c>
      <c r="AP2000">
        <v>3045</v>
      </c>
      <c r="AQ2000" t="s">
        <v>2921</v>
      </c>
    </row>
    <row r="2001" spans="5:43" x14ac:dyDescent="0.25">
      <c r="E2001" s="6">
        <v>22</v>
      </c>
      <c r="F2001" s="13" t="s">
        <v>8437</v>
      </c>
      <c r="G2001" s="13">
        <v>1</v>
      </c>
      <c r="H2001" s="13" t="s">
        <v>8438</v>
      </c>
      <c r="I2001" s="207" t="s">
        <v>9504</v>
      </c>
      <c r="O2001" s="6">
        <v>82</v>
      </c>
      <c r="P2001" s="13" t="str">
        <f t="shared" si="31"/>
        <v>SANTA.FE</v>
      </c>
      <c r="Q2001" s="6">
        <v>1675</v>
      </c>
      <c r="R2001" s="13" t="s">
        <v>7138</v>
      </c>
      <c r="Y2001" t="str">
        <f>Tabla4[[#This Row],[Muni_Desc]]&amp;Tabla4[[#This Row],[Columna1]]</f>
        <v>CHICHINALESRIO NEGRO</v>
      </c>
      <c r="Z2001">
        <v>1211</v>
      </c>
      <c r="AA2001" t="s">
        <v>6672</v>
      </c>
      <c r="AB2001">
        <v>22</v>
      </c>
      <c r="AC2001" t="s">
        <v>1240</v>
      </c>
      <c r="AD2001">
        <v>62</v>
      </c>
      <c r="AE2001" t="s">
        <v>1210</v>
      </c>
      <c r="AN2001">
        <v>70</v>
      </c>
      <c r="AO2001">
        <v>126</v>
      </c>
      <c r="AP2001">
        <v>10007</v>
      </c>
      <c r="AQ2001" t="s">
        <v>4560</v>
      </c>
    </row>
    <row r="2002" spans="5:43" x14ac:dyDescent="0.25">
      <c r="E2002" s="6">
        <v>22</v>
      </c>
      <c r="F2002" s="13" t="s">
        <v>8437</v>
      </c>
      <c r="G2002" s="13">
        <v>2</v>
      </c>
      <c r="H2002" s="13" t="s">
        <v>8439</v>
      </c>
      <c r="I2002" s="207" t="s">
        <v>9504</v>
      </c>
      <c r="O2002" s="6">
        <v>82</v>
      </c>
      <c r="P2002" s="13" t="str">
        <f t="shared" si="31"/>
        <v>SANTA.FE</v>
      </c>
      <c r="Q2002" s="6">
        <v>1676</v>
      </c>
      <c r="R2002" s="13" t="s">
        <v>7139</v>
      </c>
      <c r="Y2002" t="str">
        <f>Tabla4[[#This Row],[Muni_Desc]]&amp;Tabla4[[#This Row],[Columna1]]</f>
        <v>CHIMPAYRIO NEGRO</v>
      </c>
      <c r="Z2002">
        <v>1212</v>
      </c>
      <c r="AA2002" t="s">
        <v>6673</v>
      </c>
      <c r="AB2002">
        <v>22</v>
      </c>
      <c r="AC2002" t="s">
        <v>1240</v>
      </c>
      <c r="AD2002">
        <v>62</v>
      </c>
      <c r="AE2002" t="s">
        <v>1210</v>
      </c>
      <c r="AN2002">
        <v>82</v>
      </c>
      <c r="AO2002">
        <v>42</v>
      </c>
      <c r="AP2002">
        <v>8522</v>
      </c>
      <c r="AQ2002" t="s">
        <v>4752</v>
      </c>
    </row>
    <row r="2003" spans="5:43" x14ac:dyDescent="0.25">
      <c r="E2003" s="6">
        <v>22</v>
      </c>
      <c r="F2003" s="13" t="s">
        <v>8437</v>
      </c>
      <c r="G2003" s="13">
        <v>3</v>
      </c>
      <c r="H2003" s="13" t="s">
        <v>8440</v>
      </c>
      <c r="I2003" s="207" t="s">
        <v>9504</v>
      </c>
      <c r="O2003" s="6">
        <v>82</v>
      </c>
      <c r="P2003" s="13" t="str">
        <f t="shared" si="31"/>
        <v>SANTA.FE</v>
      </c>
      <c r="Q2003" s="6">
        <v>1677</v>
      </c>
      <c r="R2003" s="13" t="s">
        <v>7140</v>
      </c>
      <c r="Y2003" t="str">
        <f>Tabla4[[#This Row],[Muni_Desc]]&amp;Tabla4[[#This Row],[Columna1]]</f>
        <v>CHIPAUQUILRIO NEGRO</v>
      </c>
      <c r="Z2003">
        <v>2111</v>
      </c>
      <c r="AA2003" t="s">
        <v>6717</v>
      </c>
      <c r="AB2003">
        <v>22</v>
      </c>
      <c r="AC2003" t="s">
        <v>1240</v>
      </c>
      <c r="AD2003">
        <v>62</v>
      </c>
      <c r="AE2003" t="s">
        <v>1210</v>
      </c>
      <c r="AN2003">
        <v>6</v>
      </c>
      <c r="AO2003">
        <v>336</v>
      </c>
      <c r="AP2003">
        <v>1100</v>
      </c>
      <c r="AQ2003" t="s">
        <v>1976</v>
      </c>
    </row>
    <row r="2004" spans="5:43" x14ac:dyDescent="0.25">
      <c r="E2004" s="6">
        <v>22</v>
      </c>
      <c r="F2004" s="13" t="s">
        <v>8437</v>
      </c>
      <c r="G2004" s="13">
        <v>4</v>
      </c>
      <c r="H2004" s="13" t="s">
        <v>8441</v>
      </c>
      <c r="I2004" s="207" t="s">
        <v>9504</v>
      </c>
      <c r="O2004" s="6">
        <v>82</v>
      </c>
      <c r="P2004" s="13" t="str">
        <f t="shared" si="31"/>
        <v>SANTA.FE</v>
      </c>
      <c r="Q2004" s="6">
        <v>1678</v>
      </c>
      <c r="R2004" s="13" t="s">
        <v>7141</v>
      </c>
      <c r="Y2004" t="str">
        <f>Tabla4[[#This Row],[Muni_Desc]]&amp;Tabla4[[#This Row],[Columna1]]</f>
        <v>CHOELE CHOELRIO NEGRO</v>
      </c>
      <c r="Z2004">
        <v>1213</v>
      </c>
      <c r="AA2004" t="s">
        <v>6674</v>
      </c>
      <c r="AB2004">
        <v>22</v>
      </c>
      <c r="AC2004" t="s">
        <v>1240</v>
      </c>
      <c r="AD2004">
        <v>62</v>
      </c>
      <c r="AE2004" t="s">
        <v>1210</v>
      </c>
      <c r="AN2004">
        <v>66</v>
      </c>
      <c r="AO2004">
        <v>28</v>
      </c>
      <c r="AP2004">
        <v>7248</v>
      </c>
      <c r="AQ2004" t="s">
        <v>4381</v>
      </c>
    </row>
    <row r="2005" spans="5:43" x14ac:dyDescent="0.25">
      <c r="E2005" s="6">
        <v>22</v>
      </c>
      <c r="F2005" s="13" t="s">
        <v>8437</v>
      </c>
      <c r="G2005" s="13">
        <v>5</v>
      </c>
      <c r="H2005" s="13" t="s">
        <v>8442</v>
      </c>
      <c r="I2005" s="207" t="s">
        <v>9504</v>
      </c>
      <c r="O2005" s="6">
        <v>82</v>
      </c>
      <c r="P2005" s="13" t="str">
        <f t="shared" si="31"/>
        <v>SANTA.FE</v>
      </c>
      <c r="Q2005" s="6">
        <v>1679</v>
      </c>
      <c r="R2005" s="13" t="s">
        <v>7142</v>
      </c>
      <c r="Y2005" t="str">
        <f>Tabla4[[#This Row],[Muni_Desc]]&amp;Tabla4[[#This Row],[Columna1]]</f>
        <v>CLEMENTE ONELLIRIO NEGRO</v>
      </c>
      <c r="Z2005">
        <v>2067</v>
      </c>
      <c r="AA2005" t="s">
        <v>6712</v>
      </c>
      <c r="AB2005">
        <v>22</v>
      </c>
      <c r="AC2005" t="s">
        <v>1240</v>
      </c>
      <c r="AD2005">
        <v>62</v>
      </c>
      <c r="AE2005" t="s">
        <v>1210</v>
      </c>
      <c r="AN2005">
        <v>30</v>
      </c>
      <c r="AO2005">
        <v>7</v>
      </c>
      <c r="AP2005">
        <v>4508</v>
      </c>
      <c r="AQ2005" t="s">
        <v>3475</v>
      </c>
    </row>
    <row r="2006" spans="5:43" x14ac:dyDescent="0.25">
      <c r="E2006" s="6">
        <v>22</v>
      </c>
      <c r="F2006" s="13" t="s">
        <v>8437</v>
      </c>
      <c r="G2006" s="13">
        <v>6</v>
      </c>
      <c r="H2006" s="13" t="s">
        <v>8443</v>
      </c>
      <c r="I2006" s="207" t="s">
        <v>9504</v>
      </c>
      <c r="O2006" s="6">
        <v>82</v>
      </c>
      <c r="P2006" s="13" t="str">
        <f t="shared" si="31"/>
        <v>SANTA.FE</v>
      </c>
      <c r="Q2006" s="6">
        <v>1680</v>
      </c>
      <c r="R2006" s="13" t="s">
        <v>7143</v>
      </c>
      <c r="Y2006" t="str">
        <f>Tabla4[[#This Row],[Muni_Desc]]&amp;Tabla4[[#This Row],[Columna1]]</f>
        <v>COLAN CONHUERIO NEGRO</v>
      </c>
      <c r="Z2006">
        <v>2069</v>
      </c>
      <c r="AA2006" t="s">
        <v>6034</v>
      </c>
      <c r="AB2006">
        <v>22</v>
      </c>
      <c r="AC2006" t="s">
        <v>1240</v>
      </c>
      <c r="AD2006">
        <v>62</v>
      </c>
      <c r="AE2006" t="s">
        <v>1210</v>
      </c>
      <c r="AN2006">
        <v>22</v>
      </c>
      <c r="AO2006">
        <v>112</v>
      </c>
      <c r="AP2006">
        <v>4127</v>
      </c>
      <c r="AQ2006" t="s">
        <v>3364</v>
      </c>
    </row>
    <row r="2007" spans="5:43" x14ac:dyDescent="0.25">
      <c r="E2007" s="6">
        <v>22</v>
      </c>
      <c r="F2007" s="13" t="s">
        <v>8437</v>
      </c>
      <c r="G2007" s="13">
        <v>7</v>
      </c>
      <c r="H2007" s="13" t="s">
        <v>8444</v>
      </c>
      <c r="I2007" s="207" t="s">
        <v>9504</v>
      </c>
      <c r="O2007" s="6">
        <v>82</v>
      </c>
      <c r="P2007" s="13" t="str">
        <f t="shared" si="31"/>
        <v>SANTA.FE</v>
      </c>
      <c r="Q2007" s="6">
        <v>1681</v>
      </c>
      <c r="R2007" s="13" t="s">
        <v>7144</v>
      </c>
      <c r="Y2007" t="str">
        <f>Tabla4[[#This Row],[Muni_Desc]]&amp;Tabla4[[#This Row],[Columna1]]</f>
        <v>COMICORIO NEGRO</v>
      </c>
      <c r="Z2007">
        <v>2092</v>
      </c>
      <c r="AA2007" t="s">
        <v>6713</v>
      </c>
      <c r="AB2007">
        <v>22</v>
      </c>
      <c r="AC2007" t="s">
        <v>1240</v>
      </c>
      <c r="AD2007">
        <v>62</v>
      </c>
      <c r="AE2007" t="s">
        <v>1210</v>
      </c>
      <c r="AN2007">
        <v>90</v>
      </c>
      <c r="AO2007">
        <v>56</v>
      </c>
      <c r="AP2007">
        <v>9661</v>
      </c>
      <c r="AQ2007" t="s">
        <v>1674</v>
      </c>
    </row>
    <row r="2008" spans="5:43" x14ac:dyDescent="0.25">
      <c r="E2008" s="6">
        <v>22</v>
      </c>
      <c r="F2008" s="13" t="s">
        <v>8437</v>
      </c>
      <c r="G2008" s="13">
        <v>8</v>
      </c>
      <c r="H2008" s="13" t="s">
        <v>8445</v>
      </c>
      <c r="I2008" s="207" t="s">
        <v>9504</v>
      </c>
      <c r="O2008" s="6">
        <v>82</v>
      </c>
      <c r="P2008" s="13" t="str">
        <f t="shared" si="31"/>
        <v>SANTA.FE</v>
      </c>
      <c r="Q2008" s="6">
        <v>1682</v>
      </c>
      <c r="R2008" s="13" t="s">
        <v>5760</v>
      </c>
      <c r="Y2008" t="str">
        <f>Tabla4[[#This Row],[Muni_Desc]]&amp;Tabla4[[#This Row],[Columna1]]</f>
        <v>CONA NIYEURIO NEGRO</v>
      </c>
      <c r="Z2008">
        <v>2093</v>
      </c>
      <c r="AA2008" t="s">
        <v>6714</v>
      </c>
      <c r="AB2008">
        <v>22</v>
      </c>
      <c r="AC2008" t="s">
        <v>1240</v>
      </c>
      <c r="AD2008">
        <v>62</v>
      </c>
      <c r="AE2008" t="s">
        <v>1210</v>
      </c>
      <c r="AN2008">
        <v>6</v>
      </c>
      <c r="AO2008">
        <v>329</v>
      </c>
      <c r="AP2008">
        <v>1090</v>
      </c>
      <c r="AQ2008" t="s">
        <v>1972</v>
      </c>
    </row>
    <row r="2009" spans="5:43" x14ac:dyDescent="0.25">
      <c r="E2009" s="6">
        <v>22</v>
      </c>
      <c r="F2009" s="13" t="s">
        <v>8437</v>
      </c>
      <c r="G2009" s="13">
        <v>9</v>
      </c>
      <c r="H2009" s="13" t="s">
        <v>8446</v>
      </c>
      <c r="I2009" s="207" t="s">
        <v>9504</v>
      </c>
      <c r="O2009" s="6">
        <v>82</v>
      </c>
      <c r="P2009" s="13" t="str">
        <f t="shared" si="31"/>
        <v>SANTA.FE</v>
      </c>
      <c r="Q2009" s="6">
        <v>1683</v>
      </c>
      <c r="R2009" s="13" t="s">
        <v>5940</v>
      </c>
      <c r="Y2009" t="str">
        <f>Tabla4[[#This Row],[Muni_Desc]]&amp;Tabla4[[#This Row],[Columna1]]</f>
        <v>CORONEL BELISLERIO NEGRO</v>
      </c>
      <c r="Z2009">
        <v>1218</v>
      </c>
      <c r="AA2009" t="s">
        <v>6679</v>
      </c>
      <c r="AB2009">
        <v>22</v>
      </c>
      <c r="AC2009" t="s">
        <v>1240</v>
      </c>
      <c r="AD2009">
        <v>62</v>
      </c>
      <c r="AE2009" t="s">
        <v>1210</v>
      </c>
      <c r="AN2009">
        <v>50</v>
      </c>
      <c r="AO2009">
        <v>35</v>
      </c>
      <c r="AP2009">
        <v>10008</v>
      </c>
      <c r="AQ2009" t="s">
        <v>3979</v>
      </c>
    </row>
    <row r="2010" spans="5:43" x14ac:dyDescent="0.25">
      <c r="E2010" s="6">
        <v>22</v>
      </c>
      <c r="F2010" s="13" t="s">
        <v>8437</v>
      </c>
      <c r="G2010" s="13">
        <v>10</v>
      </c>
      <c r="H2010" s="13" t="s">
        <v>8447</v>
      </c>
      <c r="I2010" s="207" t="s">
        <v>9504</v>
      </c>
      <c r="O2010" s="6">
        <v>82</v>
      </c>
      <c r="P2010" s="13" t="str">
        <f t="shared" si="31"/>
        <v>SANTA.FE</v>
      </c>
      <c r="Q2010" s="6">
        <v>1684</v>
      </c>
      <c r="R2010" s="13" t="s">
        <v>7145</v>
      </c>
      <c r="Y2010" t="str">
        <f>Tabla4[[#This Row],[Muni_Desc]]&amp;Tabla4[[#This Row],[Columna1]]</f>
        <v>CUBANEARIO NEGRO</v>
      </c>
      <c r="Z2010">
        <v>2105</v>
      </c>
      <c r="AA2010" t="s">
        <v>6715</v>
      </c>
      <c r="AB2010">
        <v>22</v>
      </c>
      <c r="AC2010" t="s">
        <v>1240</v>
      </c>
      <c r="AD2010">
        <v>62</v>
      </c>
      <c r="AE2010" t="s">
        <v>1210</v>
      </c>
      <c r="AN2010">
        <v>6</v>
      </c>
      <c r="AO2010">
        <v>42</v>
      </c>
      <c r="AP2010">
        <v>713</v>
      </c>
      <c r="AQ2010" t="s">
        <v>1726</v>
      </c>
    </row>
    <row r="2011" spans="5:43" x14ac:dyDescent="0.25">
      <c r="E2011" s="6">
        <v>22</v>
      </c>
      <c r="F2011" s="13" t="s">
        <v>8437</v>
      </c>
      <c r="G2011" s="13">
        <v>11</v>
      </c>
      <c r="H2011" s="13" t="s">
        <v>7912</v>
      </c>
      <c r="I2011" s="207" t="s">
        <v>9504</v>
      </c>
      <c r="O2011" s="6">
        <v>82</v>
      </c>
      <c r="P2011" s="13" t="str">
        <f t="shared" si="31"/>
        <v>SANTA.FE</v>
      </c>
      <c r="Q2011" s="6">
        <v>1685</v>
      </c>
      <c r="R2011" s="13" t="s">
        <v>7146</v>
      </c>
      <c r="Y2011" t="str">
        <f>Tabla4[[#This Row],[Muni_Desc]]&amp;Tabla4[[#This Row],[Columna1]]</f>
        <v>DARWINRIO NEGRO</v>
      </c>
      <c r="Z2011">
        <v>1219</v>
      </c>
      <c r="AA2011" t="s">
        <v>6680</v>
      </c>
      <c r="AB2011">
        <v>22</v>
      </c>
      <c r="AC2011" t="s">
        <v>1240</v>
      </c>
      <c r="AD2011">
        <v>62</v>
      </c>
      <c r="AE2011" t="s">
        <v>1210</v>
      </c>
      <c r="AN2011">
        <v>50</v>
      </c>
      <c r="AO2011">
        <v>91</v>
      </c>
      <c r="AP2011">
        <v>10009</v>
      </c>
      <c r="AQ2011" t="s">
        <v>4063</v>
      </c>
    </row>
    <row r="2012" spans="5:43" x14ac:dyDescent="0.25">
      <c r="E2012" s="6">
        <v>22</v>
      </c>
      <c r="F2012" s="13" t="s">
        <v>8437</v>
      </c>
      <c r="G2012" s="13">
        <v>12</v>
      </c>
      <c r="H2012" s="13" t="s">
        <v>8448</v>
      </c>
      <c r="I2012" s="207" t="s">
        <v>9504</v>
      </c>
      <c r="O2012" s="6">
        <v>82</v>
      </c>
      <c r="P2012" s="13" t="str">
        <f t="shared" si="31"/>
        <v>SANTA.FE</v>
      </c>
      <c r="Q2012" s="6">
        <v>1686</v>
      </c>
      <c r="R2012" s="13" t="s">
        <v>7147</v>
      </c>
      <c r="Y2012" t="str">
        <f>Tabla4[[#This Row],[Muni_Desc]]&amp;Tabla4[[#This Row],[Columna1]]</f>
        <v>EL CAINRIO NEGRO</v>
      </c>
      <c r="Z2012">
        <v>2126</v>
      </c>
      <c r="AA2012" t="s">
        <v>6719</v>
      </c>
      <c r="AB2012">
        <v>22</v>
      </c>
      <c r="AC2012" t="s">
        <v>1240</v>
      </c>
      <c r="AD2012">
        <v>62</v>
      </c>
      <c r="AE2012" t="s">
        <v>1210</v>
      </c>
      <c r="AN2012">
        <v>54</v>
      </c>
      <c r="AO2012">
        <v>35</v>
      </c>
      <c r="AP2012">
        <v>6448</v>
      </c>
      <c r="AQ2012" t="s">
        <v>4128</v>
      </c>
    </row>
    <row r="2013" spans="5:43" x14ac:dyDescent="0.25">
      <c r="E2013" s="6">
        <v>22</v>
      </c>
      <c r="F2013" s="13" t="s">
        <v>8437</v>
      </c>
      <c r="G2013" s="13">
        <v>13</v>
      </c>
      <c r="H2013" s="13" t="s">
        <v>8449</v>
      </c>
      <c r="I2013" s="207" t="s">
        <v>9504</v>
      </c>
      <c r="O2013" s="6">
        <v>82</v>
      </c>
      <c r="P2013" s="13" t="str">
        <f t="shared" si="31"/>
        <v>SANTA.FE</v>
      </c>
      <c r="Q2013" s="6">
        <v>1687</v>
      </c>
      <c r="R2013" s="13" t="s">
        <v>7148</v>
      </c>
      <c r="Y2013" t="str">
        <f>Tabla4[[#This Row],[Muni_Desc]]&amp;Tabla4[[#This Row],[Columna1]]</f>
        <v>EL CUYRIO NEGRO</v>
      </c>
      <c r="Z2013">
        <v>2004</v>
      </c>
      <c r="AA2013" t="s">
        <v>6705</v>
      </c>
      <c r="AB2013">
        <v>22</v>
      </c>
      <c r="AC2013" t="s">
        <v>1240</v>
      </c>
      <c r="AD2013">
        <v>62</v>
      </c>
      <c r="AE2013" t="s">
        <v>1210</v>
      </c>
      <c r="AN2013">
        <v>14</v>
      </c>
      <c r="AO2013">
        <v>126</v>
      </c>
      <c r="AP2013">
        <v>3210</v>
      </c>
      <c r="AQ2013" t="s">
        <v>3066</v>
      </c>
    </row>
    <row r="2014" spans="5:43" x14ac:dyDescent="0.25">
      <c r="E2014" s="6">
        <v>22</v>
      </c>
      <c r="F2014" s="13" t="s">
        <v>8437</v>
      </c>
      <c r="G2014" s="13">
        <v>14</v>
      </c>
      <c r="H2014" s="13" t="s">
        <v>8450</v>
      </c>
      <c r="I2014" s="207" t="s">
        <v>9504</v>
      </c>
      <c r="O2014" s="6">
        <v>82</v>
      </c>
      <c r="P2014" s="13" t="str">
        <f t="shared" si="31"/>
        <v>SANTA.FE</v>
      </c>
      <c r="Q2014" s="6">
        <v>1688</v>
      </c>
      <c r="R2014" s="13" t="s">
        <v>7149</v>
      </c>
      <c r="Y2014" t="str">
        <f>Tabla4[[#This Row],[Muni_Desc]]&amp;Tabla4[[#This Row],[Columna1]]</f>
        <v>EL MANSORIO NEGRO</v>
      </c>
      <c r="Z2014">
        <v>2131</v>
      </c>
      <c r="AA2014" t="s">
        <v>6720</v>
      </c>
      <c r="AB2014">
        <v>22</v>
      </c>
      <c r="AC2014" t="s">
        <v>1240</v>
      </c>
      <c r="AD2014">
        <v>62</v>
      </c>
      <c r="AE2014" t="s">
        <v>1210</v>
      </c>
      <c r="AN2014">
        <v>82</v>
      </c>
      <c r="AO2014">
        <v>105</v>
      </c>
      <c r="AP2014">
        <v>10010</v>
      </c>
      <c r="AQ2014" t="s">
        <v>1317</v>
      </c>
    </row>
    <row r="2015" spans="5:43" x14ac:dyDescent="0.25">
      <c r="E2015" s="6">
        <v>22</v>
      </c>
      <c r="F2015" s="13" t="s">
        <v>8437</v>
      </c>
      <c r="G2015" s="13">
        <v>15</v>
      </c>
      <c r="H2015" s="13" t="s">
        <v>8451</v>
      </c>
      <c r="I2015" s="207" t="s">
        <v>9504</v>
      </c>
      <c r="O2015" s="6">
        <v>82</v>
      </c>
      <c r="P2015" s="13" t="str">
        <f t="shared" si="31"/>
        <v>SANTA.FE</v>
      </c>
      <c r="Q2015" s="6">
        <v>1689</v>
      </c>
      <c r="R2015" s="13" t="s">
        <v>7150</v>
      </c>
      <c r="Y2015" t="str">
        <f>Tabla4[[#This Row],[Muni_Desc]]&amp;Tabla4[[#This Row],[Columna1]]</f>
        <v>GENERAL CONESARIO NEGRO</v>
      </c>
      <c r="Z2015">
        <v>1221</v>
      </c>
      <c r="AA2015" t="s">
        <v>6682</v>
      </c>
      <c r="AB2015">
        <v>22</v>
      </c>
      <c r="AC2015" t="s">
        <v>1240</v>
      </c>
      <c r="AD2015">
        <v>62</v>
      </c>
      <c r="AE2015" t="s">
        <v>1210</v>
      </c>
      <c r="AN2015">
        <v>30</v>
      </c>
      <c r="AO2015">
        <v>14</v>
      </c>
      <c r="AP2015">
        <v>4524</v>
      </c>
      <c r="AQ2015" t="s">
        <v>3487</v>
      </c>
    </row>
    <row r="2016" spans="5:43" x14ac:dyDescent="0.25">
      <c r="E2016" s="6">
        <v>22</v>
      </c>
      <c r="F2016" s="13" t="s">
        <v>8437</v>
      </c>
      <c r="G2016" s="13">
        <v>16</v>
      </c>
      <c r="H2016" s="13" t="s">
        <v>8452</v>
      </c>
      <c r="I2016" s="207" t="s">
        <v>9504</v>
      </c>
      <c r="O2016" s="6">
        <v>82</v>
      </c>
      <c r="P2016" s="13" t="str">
        <f t="shared" si="31"/>
        <v>SANTA.FE</v>
      </c>
      <c r="Q2016" s="6">
        <v>1690</v>
      </c>
      <c r="R2016" s="13" t="s">
        <v>7151</v>
      </c>
      <c r="Y2016" t="str">
        <f>Tabla4[[#This Row],[Muni_Desc]]&amp;Tabla4[[#This Row],[Columna1]]</f>
        <v>GENERAL GODOYRIO NEGRO</v>
      </c>
      <c r="Z2016">
        <v>1222</v>
      </c>
      <c r="AA2016" t="s">
        <v>6683</v>
      </c>
      <c r="AB2016">
        <v>22</v>
      </c>
      <c r="AC2016" t="s">
        <v>1240</v>
      </c>
      <c r="AD2016">
        <v>62</v>
      </c>
      <c r="AE2016" t="s">
        <v>1210</v>
      </c>
      <c r="AN2016">
        <v>82</v>
      </c>
      <c r="AO2016">
        <v>112</v>
      </c>
      <c r="AP2016">
        <v>10011</v>
      </c>
      <c r="AQ2016" t="s">
        <v>3487</v>
      </c>
    </row>
    <row r="2017" spans="5:43" x14ac:dyDescent="0.25">
      <c r="E2017" s="6">
        <v>23</v>
      </c>
      <c r="F2017" s="13" t="s">
        <v>8453</v>
      </c>
      <c r="G2017" s="13">
        <v>1</v>
      </c>
      <c r="H2017" s="13" t="s">
        <v>8454</v>
      </c>
      <c r="I2017" s="207" t="s">
        <v>9505</v>
      </c>
      <c r="O2017" s="6">
        <v>82</v>
      </c>
      <c r="P2017" s="13" t="str">
        <f t="shared" si="31"/>
        <v>SANTA.FE</v>
      </c>
      <c r="Q2017" s="6">
        <v>1691</v>
      </c>
      <c r="R2017" s="13" t="s">
        <v>7152</v>
      </c>
      <c r="Y2017" t="str">
        <f>Tabla4[[#This Row],[Muni_Desc]]&amp;Tabla4[[#This Row],[Columna1]]</f>
        <v>GENERAL ROCARIO NEGRO</v>
      </c>
      <c r="Z2017">
        <v>1224</v>
      </c>
      <c r="AA2017" t="s">
        <v>5590</v>
      </c>
      <c r="AB2017">
        <v>22</v>
      </c>
      <c r="AC2017" t="s">
        <v>1240</v>
      </c>
      <c r="AD2017">
        <v>62</v>
      </c>
      <c r="AE2017" t="s">
        <v>1210</v>
      </c>
      <c r="AN2017">
        <v>14</v>
      </c>
      <c r="AO2017">
        <v>7</v>
      </c>
      <c r="AP2017">
        <v>2820</v>
      </c>
      <c r="AQ2017" t="s">
        <v>2739</v>
      </c>
    </row>
    <row r="2018" spans="5:43" x14ac:dyDescent="0.25">
      <c r="E2018" s="6">
        <v>23</v>
      </c>
      <c r="F2018" s="13" t="s">
        <v>8453</v>
      </c>
      <c r="G2018" s="13">
        <v>2</v>
      </c>
      <c r="H2018" s="13" t="s">
        <v>8455</v>
      </c>
      <c r="I2018" s="207" t="s">
        <v>9505</v>
      </c>
      <c r="O2018" s="6">
        <v>82</v>
      </c>
      <c r="P2018" s="13" t="str">
        <f t="shared" si="31"/>
        <v>SANTA.FE</v>
      </c>
      <c r="Q2018" s="6">
        <v>1692</v>
      </c>
      <c r="R2018" s="13" t="s">
        <v>7153</v>
      </c>
      <c r="Y2018" t="str">
        <f>Tabla4[[#This Row],[Muni_Desc]]&amp;Tabla4[[#This Row],[Columna1]]</f>
        <v>GUARDIA MITRERIO NEGRO</v>
      </c>
      <c r="Z2018">
        <v>1225</v>
      </c>
      <c r="AA2018" t="s">
        <v>6685</v>
      </c>
      <c r="AB2018">
        <v>22</v>
      </c>
      <c r="AC2018" t="s">
        <v>1240</v>
      </c>
      <c r="AD2018">
        <v>62</v>
      </c>
      <c r="AE2018" t="s">
        <v>1210</v>
      </c>
      <c r="AN2018">
        <v>18</v>
      </c>
      <c r="AO2018">
        <v>147</v>
      </c>
      <c r="AP2018">
        <v>3844</v>
      </c>
      <c r="AQ2018" t="s">
        <v>2739</v>
      </c>
    </row>
    <row r="2019" spans="5:43" x14ac:dyDescent="0.25">
      <c r="E2019" s="6">
        <v>23</v>
      </c>
      <c r="F2019" s="13" t="s">
        <v>8453</v>
      </c>
      <c r="G2019" s="13">
        <v>3</v>
      </c>
      <c r="H2019" s="13" t="s">
        <v>8456</v>
      </c>
      <c r="I2019" s="207" t="s">
        <v>9505</v>
      </c>
      <c r="O2019" s="6">
        <v>82</v>
      </c>
      <c r="P2019" s="13" t="str">
        <f t="shared" si="31"/>
        <v>SANTA.FE</v>
      </c>
      <c r="Q2019" s="6">
        <v>1693</v>
      </c>
      <c r="R2019" s="13" t="s">
        <v>7154</v>
      </c>
      <c r="Y2019" t="str">
        <f>Tabla4[[#This Row],[Muni_Desc]]&amp;Tabla4[[#This Row],[Columna1]]</f>
        <v>INGENIERO HUERGORIO NEGRO</v>
      </c>
      <c r="Z2019">
        <v>1227</v>
      </c>
      <c r="AA2019" t="s">
        <v>6687</v>
      </c>
      <c r="AB2019">
        <v>22</v>
      </c>
      <c r="AC2019" t="s">
        <v>1240</v>
      </c>
      <c r="AD2019">
        <v>62</v>
      </c>
      <c r="AE2019" t="s">
        <v>1210</v>
      </c>
      <c r="AN2019">
        <v>46</v>
      </c>
      <c r="AO2019">
        <v>49</v>
      </c>
      <c r="AP2019">
        <v>5570</v>
      </c>
      <c r="AQ2019" t="s">
        <v>3903</v>
      </c>
    </row>
    <row r="2020" spans="5:43" x14ac:dyDescent="0.25">
      <c r="E2020" s="6">
        <v>23</v>
      </c>
      <c r="F2020" s="13" t="s">
        <v>8453</v>
      </c>
      <c r="G2020" s="13">
        <v>4</v>
      </c>
      <c r="H2020" s="13" t="s">
        <v>8457</v>
      </c>
      <c r="I2020" s="207" t="s">
        <v>9505</v>
      </c>
      <c r="O2020" s="6">
        <v>82</v>
      </c>
      <c r="P2020" s="13" t="str">
        <f t="shared" si="31"/>
        <v>SANTA.FE</v>
      </c>
      <c r="Q2020" s="6">
        <v>1694</v>
      </c>
      <c r="R2020" s="13" t="s">
        <v>7155</v>
      </c>
      <c r="Y2020" t="str">
        <f>Tabla4[[#This Row],[Muni_Desc]]&amp;Tabla4[[#This Row],[Columna1]]</f>
        <v>LAGUNA BLANCARIO NEGRO</v>
      </c>
      <c r="Z2020">
        <v>2207</v>
      </c>
      <c r="AA2020" t="s">
        <v>5989</v>
      </c>
      <c r="AB2020">
        <v>22</v>
      </c>
      <c r="AC2020" t="s">
        <v>1240</v>
      </c>
      <c r="AD2020">
        <v>62</v>
      </c>
      <c r="AE2020" t="s">
        <v>1210</v>
      </c>
      <c r="AN2020">
        <v>6</v>
      </c>
      <c r="AO2020">
        <v>441</v>
      </c>
      <c r="AP2020">
        <v>1296</v>
      </c>
      <c r="AQ2020" t="s">
        <v>2136</v>
      </c>
    </row>
    <row r="2021" spans="5:43" x14ac:dyDescent="0.25">
      <c r="E2021" s="6">
        <v>23</v>
      </c>
      <c r="F2021" s="13" t="s">
        <v>8453</v>
      </c>
      <c r="G2021" s="13">
        <v>5</v>
      </c>
      <c r="H2021" s="13" t="s">
        <v>8332</v>
      </c>
      <c r="I2021" s="207" t="s">
        <v>9505</v>
      </c>
      <c r="O2021" s="6">
        <v>82</v>
      </c>
      <c r="P2021" s="13" t="str">
        <f t="shared" si="31"/>
        <v>SANTA.FE</v>
      </c>
      <c r="Q2021" s="6">
        <v>1695</v>
      </c>
      <c r="R2021" s="13" t="s">
        <v>7156</v>
      </c>
      <c r="Y2021" t="str">
        <f>Tabla4[[#This Row],[Muni_Desc]]&amp;Tabla4[[#This Row],[Columna1]]</f>
        <v>LAMARQUERIO NEGRO</v>
      </c>
      <c r="Z2021">
        <v>1228</v>
      </c>
      <c r="AA2021" t="s">
        <v>6688</v>
      </c>
      <c r="AB2021">
        <v>22</v>
      </c>
      <c r="AC2021" t="s">
        <v>1240</v>
      </c>
      <c r="AD2021">
        <v>62</v>
      </c>
      <c r="AE2021" t="s">
        <v>1210</v>
      </c>
      <c r="AN2021">
        <v>14</v>
      </c>
      <c r="AO2021">
        <v>91</v>
      </c>
      <c r="AP2021">
        <v>3068</v>
      </c>
      <c r="AQ2021" t="s">
        <v>2136</v>
      </c>
    </row>
    <row r="2022" spans="5:43" x14ac:dyDescent="0.25">
      <c r="E2022" s="6">
        <v>23</v>
      </c>
      <c r="F2022" s="13" t="s">
        <v>8453</v>
      </c>
      <c r="G2022" s="13">
        <v>6</v>
      </c>
      <c r="H2022" s="13" t="s">
        <v>8337</v>
      </c>
      <c r="I2022" s="207" t="s">
        <v>9505</v>
      </c>
      <c r="O2022" s="6">
        <v>82</v>
      </c>
      <c r="P2022" s="13" t="str">
        <f t="shared" si="31"/>
        <v>SANTA.FE</v>
      </c>
      <c r="Q2022" s="6">
        <v>1696</v>
      </c>
      <c r="R2022" s="13" t="s">
        <v>7157</v>
      </c>
      <c r="Y2022" t="str">
        <f>Tabla4[[#This Row],[Muni_Desc]]&amp;Tabla4[[#This Row],[Columna1]]</f>
        <v>LAS PERLASRIO NEGRO</v>
      </c>
      <c r="Z2022">
        <v>2218</v>
      </c>
      <c r="AA2022" t="s">
        <v>6721</v>
      </c>
      <c r="AB2022">
        <v>22</v>
      </c>
      <c r="AC2022" t="s">
        <v>1240</v>
      </c>
      <c r="AD2022">
        <v>62</v>
      </c>
      <c r="AE2022" t="s">
        <v>1210</v>
      </c>
      <c r="AN2022">
        <v>14</v>
      </c>
      <c r="AO2022">
        <v>7</v>
      </c>
      <c r="AP2022">
        <v>2801</v>
      </c>
      <c r="AQ2022" t="s">
        <v>2728</v>
      </c>
    </row>
    <row r="2023" spans="5:43" x14ac:dyDescent="0.25">
      <c r="E2023" s="6">
        <v>23</v>
      </c>
      <c r="F2023" s="13" t="s">
        <v>8453</v>
      </c>
      <c r="G2023" s="13">
        <v>7</v>
      </c>
      <c r="H2023" s="13" t="s">
        <v>8458</v>
      </c>
      <c r="I2023" s="207" t="s">
        <v>9505</v>
      </c>
      <c r="O2023" s="6">
        <v>82</v>
      </c>
      <c r="P2023" s="13" t="str">
        <f t="shared" si="31"/>
        <v>SANTA.FE</v>
      </c>
      <c r="Q2023" s="6">
        <v>1697</v>
      </c>
      <c r="R2023" s="13" t="s">
        <v>7158</v>
      </c>
      <c r="Y2023" t="str">
        <f>Tabla4[[#This Row],[Muni_Desc]]&amp;Tabla4[[#This Row],[Columna1]]</f>
        <v>LUIS BELTRANRIO NEGRO</v>
      </c>
      <c r="Z2023">
        <v>1230</v>
      </c>
      <c r="AA2023" t="s">
        <v>6690</v>
      </c>
      <c r="AB2023">
        <v>22</v>
      </c>
      <c r="AC2023" t="s">
        <v>1240</v>
      </c>
      <c r="AD2023">
        <v>62</v>
      </c>
      <c r="AE2023" t="s">
        <v>1210</v>
      </c>
      <c r="AN2023">
        <v>14</v>
      </c>
      <c r="AO2023">
        <v>147</v>
      </c>
      <c r="AP2023">
        <v>3322</v>
      </c>
      <c r="AQ2023" t="s">
        <v>2728</v>
      </c>
    </row>
    <row r="2024" spans="5:43" x14ac:dyDescent="0.25">
      <c r="E2024" s="6">
        <v>23</v>
      </c>
      <c r="F2024" s="13" t="s">
        <v>8453</v>
      </c>
      <c r="G2024" s="13">
        <v>8</v>
      </c>
      <c r="H2024" s="13" t="s">
        <v>8459</v>
      </c>
      <c r="I2024" s="207" t="s">
        <v>9505</v>
      </c>
      <c r="O2024" s="6">
        <v>82</v>
      </c>
      <c r="P2024" s="13" t="str">
        <f t="shared" si="31"/>
        <v>SANTA.FE</v>
      </c>
      <c r="Q2024" s="6">
        <v>1698</v>
      </c>
      <c r="R2024" s="13" t="s">
        <v>7159</v>
      </c>
      <c r="Y2024" t="str">
        <f>Tabla4[[#This Row],[Muni_Desc]]&amp;Tabla4[[#This Row],[Columna1]]</f>
        <v>MAINQUERIO NEGRO</v>
      </c>
      <c r="Z2024">
        <v>1231</v>
      </c>
      <c r="AA2024" t="s">
        <v>6691</v>
      </c>
      <c r="AB2024">
        <v>22</v>
      </c>
      <c r="AC2024" t="s">
        <v>1240</v>
      </c>
      <c r="AD2024">
        <v>62</v>
      </c>
      <c r="AE2024" t="s">
        <v>1210</v>
      </c>
      <c r="AN2024">
        <v>86</v>
      </c>
      <c r="AO2024">
        <v>35</v>
      </c>
      <c r="AP2024">
        <v>9149</v>
      </c>
      <c r="AQ2024" t="s">
        <v>5049</v>
      </c>
    </row>
    <row r="2025" spans="5:43" x14ac:dyDescent="0.25">
      <c r="E2025" s="6">
        <v>23</v>
      </c>
      <c r="F2025" s="13" t="s">
        <v>8453</v>
      </c>
      <c r="G2025" s="13">
        <v>9</v>
      </c>
      <c r="H2025" s="13" t="s">
        <v>8460</v>
      </c>
      <c r="I2025" s="207" t="s">
        <v>9505</v>
      </c>
      <c r="O2025" s="6">
        <v>82</v>
      </c>
      <c r="P2025" s="13" t="str">
        <f t="shared" si="31"/>
        <v>SANTA.FE</v>
      </c>
      <c r="Q2025" s="6">
        <v>1699</v>
      </c>
      <c r="R2025" s="13" t="s">
        <v>6602</v>
      </c>
      <c r="Y2025" t="str">
        <f>Tabla4[[#This Row],[Muni_Desc]]&amp;Tabla4[[#This Row],[Columna1]]</f>
        <v>MANUEL CHOIQUERIO NEGRO</v>
      </c>
      <c r="Z2025">
        <v>2240</v>
      </c>
      <c r="AA2025" t="s">
        <v>6722</v>
      </c>
      <c r="AB2025">
        <v>22</v>
      </c>
      <c r="AC2025" t="s">
        <v>1240</v>
      </c>
      <c r="AD2025">
        <v>62</v>
      </c>
      <c r="AE2025" t="s">
        <v>1210</v>
      </c>
      <c r="AN2025">
        <v>6</v>
      </c>
      <c r="AO2025">
        <v>392</v>
      </c>
      <c r="AP2025">
        <v>1198</v>
      </c>
      <c r="AQ2025" t="s">
        <v>2057</v>
      </c>
    </row>
    <row r="2026" spans="5:43" x14ac:dyDescent="0.25">
      <c r="E2026" s="6">
        <v>23</v>
      </c>
      <c r="F2026" s="13" t="s">
        <v>8453</v>
      </c>
      <c r="G2026" s="13">
        <v>10</v>
      </c>
      <c r="H2026" s="13" t="s">
        <v>8461</v>
      </c>
      <c r="I2026" s="207" t="s">
        <v>9505</v>
      </c>
      <c r="O2026" s="6">
        <v>82</v>
      </c>
      <c r="P2026" s="13" t="str">
        <f t="shared" si="31"/>
        <v>SANTA.FE</v>
      </c>
      <c r="Q2026" s="6">
        <v>1700</v>
      </c>
      <c r="R2026" s="13" t="s">
        <v>7160</v>
      </c>
      <c r="Y2026" t="str">
        <f>Tabla4[[#This Row],[Muni_Desc]]&amp;Tabla4[[#This Row],[Columna1]]</f>
        <v>MENCU?RIO NEGRO</v>
      </c>
      <c r="Z2026">
        <v>2246</v>
      </c>
      <c r="AA2026" t="s">
        <v>6723</v>
      </c>
      <c r="AB2026">
        <v>22</v>
      </c>
      <c r="AC2026" t="s">
        <v>1240</v>
      </c>
      <c r="AD2026">
        <v>62</v>
      </c>
      <c r="AE2026" t="s">
        <v>1210</v>
      </c>
      <c r="AN2026">
        <v>86</v>
      </c>
      <c r="AO2026">
        <v>147</v>
      </c>
      <c r="AP2026">
        <v>9332</v>
      </c>
      <c r="AQ2026" t="s">
        <v>5150</v>
      </c>
    </row>
    <row r="2027" spans="5:43" x14ac:dyDescent="0.25">
      <c r="E2027" s="6">
        <v>23</v>
      </c>
      <c r="F2027" s="13" t="s">
        <v>8453</v>
      </c>
      <c r="G2027" s="13">
        <v>11</v>
      </c>
      <c r="H2027" s="13" t="s">
        <v>8462</v>
      </c>
      <c r="I2027" s="207" t="s">
        <v>9505</v>
      </c>
      <c r="O2027" s="6">
        <v>82</v>
      </c>
      <c r="P2027" s="13" t="str">
        <f t="shared" si="31"/>
        <v>SANTA.FE</v>
      </c>
      <c r="Q2027" s="6">
        <v>1701</v>
      </c>
      <c r="R2027" s="13" t="s">
        <v>7161</v>
      </c>
      <c r="Y2027" t="str">
        <f>Tabla4[[#This Row],[Muni_Desc]]&amp;Tabla4[[#This Row],[Columna1]]</f>
        <v>MINISTRO RAMOS MEXIARIO NEGRO</v>
      </c>
      <c r="Z2027">
        <v>1233</v>
      </c>
      <c r="AA2027" t="s">
        <v>6693</v>
      </c>
      <c r="AB2027">
        <v>22</v>
      </c>
      <c r="AC2027" t="s">
        <v>1240</v>
      </c>
      <c r="AD2027">
        <v>62</v>
      </c>
      <c r="AE2027" t="s">
        <v>1210</v>
      </c>
      <c r="AN2027">
        <v>10</v>
      </c>
      <c r="AO2027">
        <v>70</v>
      </c>
      <c r="AP2027">
        <v>2618</v>
      </c>
      <c r="AQ2027" t="s">
        <v>2653</v>
      </c>
    </row>
    <row r="2028" spans="5:43" x14ac:dyDescent="0.25">
      <c r="E2028" s="6">
        <v>23</v>
      </c>
      <c r="F2028" s="13" t="s">
        <v>8453</v>
      </c>
      <c r="G2028" s="13">
        <v>12</v>
      </c>
      <c r="H2028" s="13" t="s">
        <v>8463</v>
      </c>
      <c r="I2028" s="207" t="s">
        <v>9505</v>
      </c>
      <c r="O2028" s="6">
        <v>82</v>
      </c>
      <c r="P2028" s="13" t="str">
        <f t="shared" si="31"/>
        <v>SANTA.FE</v>
      </c>
      <c r="Q2028" s="6">
        <v>1702</v>
      </c>
      <c r="R2028" s="13" t="s">
        <v>7162</v>
      </c>
      <c r="Y2028" t="str">
        <f>Tabla4[[#This Row],[Muni_Desc]]&amp;Tabla4[[#This Row],[Columna1]]</f>
        <v>NAHUEL NIYUERIO NEGRO</v>
      </c>
      <c r="Z2028">
        <v>2256</v>
      </c>
      <c r="AA2028" t="s">
        <v>6724</v>
      </c>
      <c r="AB2028">
        <v>22</v>
      </c>
      <c r="AC2028" t="s">
        <v>1240</v>
      </c>
      <c r="AD2028">
        <v>62</v>
      </c>
      <c r="AE2028" t="s">
        <v>1210</v>
      </c>
      <c r="AN2028">
        <v>50</v>
      </c>
      <c r="AO2028">
        <v>112</v>
      </c>
      <c r="AP2028">
        <v>5998</v>
      </c>
      <c r="AQ2028" t="s">
        <v>4092</v>
      </c>
    </row>
    <row r="2029" spans="5:43" x14ac:dyDescent="0.25">
      <c r="E2029" s="6">
        <v>23</v>
      </c>
      <c r="F2029" s="13" t="s">
        <v>8453</v>
      </c>
      <c r="G2029" s="13">
        <v>13</v>
      </c>
      <c r="H2029" s="13" t="s">
        <v>8464</v>
      </c>
      <c r="I2029" s="207" t="s">
        <v>9505</v>
      </c>
      <c r="O2029" s="6">
        <v>82</v>
      </c>
      <c r="P2029" s="13" t="str">
        <f t="shared" si="31"/>
        <v>SANTA.FE</v>
      </c>
      <c r="Q2029" s="6">
        <v>1703</v>
      </c>
      <c r="R2029" s="13" t="s">
        <v>7163</v>
      </c>
      <c r="Y2029" t="str">
        <f>Tabla4[[#This Row],[Muni_Desc]]&amp;Tabla4[[#This Row],[Columna1]]</f>
        <v>NAUPA HUENRIO NEGRO</v>
      </c>
      <c r="Z2029">
        <v>2257</v>
      </c>
      <c r="AA2029" t="s">
        <v>6725</v>
      </c>
      <c r="AB2029">
        <v>22</v>
      </c>
      <c r="AC2029" t="s">
        <v>1240</v>
      </c>
      <c r="AD2029">
        <v>62</v>
      </c>
      <c r="AE2029" t="s">
        <v>1210</v>
      </c>
      <c r="AN2029">
        <v>22</v>
      </c>
      <c r="AO2029">
        <v>84</v>
      </c>
      <c r="AP2029">
        <v>4099</v>
      </c>
      <c r="AQ2029" t="s">
        <v>3352</v>
      </c>
    </row>
    <row r="2030" spans="5:43" x14ac:dyDescent="0.25">
      <c r="E2030" s="6">
        <v>23</v>
      </c>
      <c r="F2030" s="13" t="s">
        <v>8453</v>
      </c>
      <c r="G2030" s="13">
        <v>14</v>
      </c>
      <c r="H2030" s="13" t="s">
        <v>8465</v>
      </c>
      <c r="I2030" s="207" t="s">
        <v>9505</v>
      </c>
      <c r="O2030" s="6">
        <v>82</v>
      </c>
      <c r="P2030" s="13" t="str">
        <f t="shared" si="31"/>
        <v>SANTA.FE</v>
      </c>
      <c r="Q2030" s="6">
        <v>2324</v>
      </c>
      <c r="R2030" s="13" t="s">
        <v>7230</v>
      </c>
      <c r="Y2030" t="str">
        <f>Tabla4[[#This Row],[Muni_Desc]]&amp;Tabla4[[#This Row],[Columna1]]</f>
        <v>OJOS DE AGUARIO NEGRO</v>
      </c>
      <c r="Z2030">
        <v>2265</v>
      </c>
      <c r="AA2030" t="s">
        <v>6726</v>
      </c>
      <c r="AB2030">
        <v>22</v>
      </c>
      <c r="AC2030" t="s">
        <v>1240</v>
      </c>
      <c r="AD2030">
        <v>62</v>
      </c>
      <c r="AE2030" t="s">
        <v>1210</v>
      </c>
      <c r="AN2030">
        <v>6</v>
      </c>
      <c r="AO2030">
        <v>770</v>
      </c>
      <c r="AP2030">
        <v>1738</v>
      </c>
      <c r="AQ2030" t="s">
        <v>2452</v>
      </c>
    </row>
    <row r="2031" spans="5:43" x14ac:dyDescent="0.25">
      <c r="E2031" s="6">
        <v>23</v>
      </c>
      <c r="F2031" s="13" t="s">
        <v>8453</v>
      </c>
      <c r="G2031" s="13">
        <v>15</v>
      </c>
      <c r="H2031" s="13" t="s">
        <v>8466</v>
      </c>
      <c r="I2031" s="207" t="s">
        <v>9505</v>
      </c>
      <c r="O2031" s="6">
        <v>82</v>
      </c>
      <c r="P2031" s="13" t="str">
        <f t="shared" si="31"/>
        <v>SANTA.FE</v>
      </c>
      <c r="Q2031" s="6">
        <v>1704</v>
      </c>
      <c r="R2031" s="13" t="s">
        <v>5440</v>
      </c>
      <c r="Y2031" t="str">
        <f>Tabla4[[#This Row],[Muni_Desc]]&amp;Tabla4[[#This Row],[Columna1]]</f>
        <v>PASO FLORESRIO NEGRO</v>
      </c>
      <c r="Z2031">
        <v>2274</v>
      </c>
      <c r="AA2031" t="s">
        <v>6727</v>
      </c>
      <c r="AB2031">
        <v>22</v>
      </c>
      <c r="AC2031" t="s">
        <v>1240</v>
      </c>
      <c r="AD2031">
        <v>62</v>
      </c>
      <c r="AE2031" t="s">
        <v>1210</v>
      </c>
      <c r="AN2031">
        <v>22</v>
      </c>
      <c r="AO2031">
        <v>56</v>
      </c>
      <c r="AP2031">
        <v>4057</v>
      </c>
      <c r="AQ2031" t="s">
        <v>3326</v>
      </c>
    </row>
    <row r="2032" spans="5:43" x14ac:dyDescent="0.25">
      <c r="E2032" s="6">
        <v>23</v>
      </c>
      <c r="F2032" s="13" t="s">
        <v>8453</v>
      </c>
      <c r="G2032" s="13">
        <v>16</v>
      </c>
      <c r="H2032" s="13" t="s">
        <v>8467</v>
      </c>
      <c r="I2032" s="207" t="s">
        <v>9505</v>
      </c>
      <c r="O2032" s="6">
        <v>82</v>
      </c>
      <c r="P2032" s="13" t="str">
        <f t="shared" si="31"/>
        <v>SANTA.FE</v>
      </c>
      <c r="Q2032" s="6">
        <v>1705</v>
      </c>
      <c r="R2032" s="13" t="s">
        <v>7164</v>
      </c>
      <c r="Y2032" t="str">
        <f>Tabla4[[#This Row],[Muni_Desc]]&amp;Tabla4[[#This Row],[Columna1]]</f>
        <v>PEÑAS BLANCASRIO NEGRO</v>
      </c>
      <c r="Z2032">
        <v>2279</v>
      </c>
      <c r="AA2032" t="s">
        <v>6728</v>
      </c>
      <c r="AB2032">
        <v>22</v>
      </c>
      <c r="AC2032" t="s">
        <v>1240</v>
      </c>
      <c r="AD2032">
        <v>62</v>
      </c>
      <c r="AE2032" t="s">
        <v>1210</v>
      </c>
      <c r="AN2032">
        <v>50</v>
      </c>
      <c r="AO2032">
        <v>84</v>
      </c>
      <c r="AP2032">
        <v>5933</v>
      </c>
      <c r="AQ2032" t="s">
        <v>3735</v>
      </c>
    </row>
    <row r="2033" spans="5:43" x14ac:dyDescent="0.25">
      <c r="E2033" s="6">
        <v>23</v>
      </c>
      <c r="F2033" s="13" t="s">
        <v>8453</v>
      </c>
      <c r="G2033" s="13">
        <v>17</v>
      </c>
      <c r="H2033" s="13" t="s">
        <v>8468</v>
      </c>
      <c r="I2033" s="207" t="s">
        <v>9505</v>
      </c>
      <c r="O2033" s="6">
        <v>82</v>
      </c>
      <c r="P2033" s="13" t="str">
        <f t="shared" si="31"/>
        <v>SANTA.FE</v>
      </c>
      <c r="Q2033" s="6">
        <v>1706</v>
      </c>
      <c r="R2033" s="13" t="s">
        <v>7165</v>
      </c>
      <c r="Y2033" t="str">
        <f>Tabla4[[#This Row],[Muni_Desc]]&amp;Tabla4[[#This Row],[Columna1]]</f>
        <v>PICHI MAHUIDARIO NEGRO</v>
      </c>
      <c r="Z2033">
        <v>2282</v>
      </c>
      <c r="AA2033" t="s">
        <v>6729</v>
      </c>
      <c r="AB2033">
        <v>22</v>
      </c>
      <c r="AC2033" t="s">
        <v>1240</v>
      </c>
      <c r="AD2033">
        <v>62</v>
      </c>
      <c r="AE2033" t="s">
        <v>1210</v>
      </c>
      <c r="AN2033">
        <v>38</v>
      </c>
      <c r="AO2033">
        <v>63</v>
      </c>
      <c r="AP2033">
        <v>5086</v>
      </c>
      <c r="AQ2033" t="s">
        <v>3735</v>
      </c>
    </row>
    <row r="2034" spans="5:43" x14ac:dyDescent="0.25">
      <c r="E2034" s="6">
        <v>23</v>
      </c>
      <c r="F2034" s="13" t="s">
        <v>8453</v>
      </c>
      <c r="G2034" s="13">
        <v>18</v>
      </c>
      <c r="H2034" s="13" t="s">
        <v>8469</v>
      </c>
      <c r="I2034" s="207" t="s">
        <v>9505</v>
      </c>
      <c r="O2034" s="6">
        <v>82</v>
      </c>
      <c r="P2034" s="13" t="str">
        <f t="shared" si="31"/>
        <v>SANTA.FE</v>
      </c>
      <c r="Q2034" s="6">
        <v>1707</v>
      </c>
      <c r="R2034" s="13" t="s">
        <v>6121</v>
      </c>
      <c r="Y2034" t="str">
        <f>Tabla4[[#This Row],[Muni_Desc]]&amp;Tabla4[[#This Row],[Columna1]]</f>
        <v>PILQUINIYEURIO NEGRO</v>
      </c>
      <c r="Z2034">
        <v>2283</v>
      </c>
      <c r="AA2034" t="s">
        <v>6730</v>
      </c>
      <c r="AB2034">
        <v>22</v>
      </c>
      <c r="AC2034" t="s">
        <v>1240</v>
      </c>
      <c r="AD2034">
        <v>62</v>
      </c>
      <c r="AE2034" t="s">
        <v>1210</v>
      </c>
      <c r="AN2034">
        <v>14</v>
      </c>
      <c r="AO2034">
        <v>91</v>
      </c>
      <c r="AP2034">
        <v>3069</v>
      </c>
      <c r="AQ2034" t="s">
        <v>2941</v>
      </c>
    </row>
    <row r="2035" spans="5:43" x14ac:dyDescent="0.25">
      <c r="E2035" s="6">
        <v>23</v>
      </c>
      <c r="F2035" s="13" t="s">
        <v>8453</v>
      </c>
      <c r="G2035" s="13">
        <v>19</v>
      </c>
      <c r="H2035" s="13" t="s">
        <v>8470</v>
      </c>
      <c r="I2035" s="207" t="s">
        <v>9505</v>
      </c>
      <c r="O2035" s="6">
        <v>82</v>
      </c>
      <c r="P2035" s="13" t="str">
        <f t="shared" si="31"/>
        <v>SANTA.FE</v>
      </c>
      <c r="Q2035" s="6">
        <v>1708</v>
      </c>
      <c r="R2035" s="13" t="s">
        <v>5775</v>
      </c>
      <c r="Y2035" t="str">
        <f>Tabla4[[#This Row],[Muni_Desc]]&amp;Tabla4[[#This Row],[Columna1]]</f>
        <v>PILQUINIYEU DEL LIMAYRIO NEGRO</v>
      </c>
      <c r="Z2035">
        <v>2284</v>
      </c>
      <c r="AA2035" t="s">
        <v>6731</v>
      </c>
      <c r="AB2035">
        <v>22</v>
      </c>
      <c r="AC2035" t="s">
        <v>1240</v>
      </c>
      <c r="AD2035">
        <v>62</v>
      </c>
      <c r="AE2035" t="s">
        <v>1210</v>
      </c>
      <c r="AN2035">
        <v>10</v>
      </c>
      <c r="AO2035">
        <v>63</v>
      </c>
      <c r="AP2035">
        <v>10012</v>
      </c>
      <c r="AQ2035" t="s">
        <v>2644</v>
      </c>
    </row>
    <row r="2036" spans="5:43" x14ac:dyDescent="0.25">
      <c r="E2036" s="6">
        <v>23</v>
      </c>
      <c r="F2036" s="13" t="s">
        <v>8453</v>
      </c>
      <c r="G2036" s="13">
        <v>20</v>
      </c>
      <c r="H2036" s="13" t="s">
        <v>8471</v>
      </c>
      <c r="I2036" s="207" t="s">
        <v>9505</v>
      </c>
      <c r="O2036" s="6">
        <v>82</v>
      </c>
      <c r="P2036" s="13" t="str">
        <f t="shared" si="31"/>
        <v>SANTA.FE</v>
      </c>
      <c r="Q2036" s="6">
        <v>1709</v>
      </c>
      <c r="R2036" s="13" t="s">
        <v>7166</v>
      </c>
      <c r="Y2036" t="str">
        <f>Tabla4[[#This Row],[Muni_Desc]]&amp;Tabla4[[#This Row],[Columna1]]</f>
        <v>POMONARIO NEGRO</v>
      </c>
      <c r="Z2036">
        <v>1235</v>
      </c>
      <c r="AA2036" t="s">
        <v>6695</v>
      </c>
      <c r="AB2036">
        <v>22</v>
      </c>
      <c r="AC2036" t="s">
        <v>1240</v>
      </c>
      <c r="AD2036">
        <v>62</v>
      </c>
      <c r="AE2036" t="s">
        <v>1210</v>
      </c>
      <c r="AN2036">
        <v>86</v>
      </c>
      <c r="AO2036">
        <v>63</v>
      </c>
      <c r="AP2036">
        <v>9186</v>
      </c>
      <c r="AQ2036" t="s">
        <v>5079</v>
      </c>
    </row>
    <row r="2037" spans="5:43" x14ac:dyDescent="0.25">
      <c r="E2037" s="6">
        <v>23</v>
      </c>
      <c r="F2037" s="13" t="s">
        <v>8453</v>
      </c>
      <c r="G2037" s="13">
        <v>21</v>
      </c>
      <c r="H2037" s="13" t="s">
        <v>8472</v>
      </c>
      <c r="I2037" s="207" t="s">
        <v>9505</v>
      </c>
      <c r="O2037" s="6">
        <v>82</v>
      </c>
      <c r="P2037" s="13" t="str">
        <f t="shared" si="31"/>
        <v>SANTA.FE</v>
      </c>
      <c r="Q2037" s="6">
        <v>1710</v>
      </c>
      <c r="R2037" s="13" t="s">
        <v>7167</v>
      </c>
      <c r="Y2037" t="str">
        <f>Tabla4[[#This Row],[Muni_Desc]]&amp;Tabla4[[#This Row],[Columna1]]</f>
        <v>PRAHUANIYEURIO NEGRO</v>
      </c>
      <c r="Z2037">
        <v>2288</v>
      </c>
      <c r="AA2037" t="s">
        <v>6732</v>
      </c>
      <c r="AB2037">
        <v>22</v>
      </c>
      <c r="AC2037" t="s">
        <v>1240</v>
      </c>
      <c r="AD2037">
        <v>62</v>
      </c>
      <c r="AE2037" t="s">
        <v>1210</v>
      </c>
      <c r="AN2037">
        <v>14</v>
      </c>
      <c r="AO2037">
        <v>14</v>
      </c>
      <c r="AP2037">
        <v>10013</v>
      </c>
      <c r="AQ2037" t="s">
        <v>2773</v>
      </c>
    </row>
    <row r="2038" spans="5:43" x14ac:dyDescent="0.25">
      <c r="E2038" s="6">
        <v>23</v>
      </c>
      <c r="F2038" s="13" t="s">
        <v>8453</v>
      </c>
      <c r="G2038" s="13">
        <v>22</v>
      </c>
      <c r="H2038" s="13" t="s">
        <v>8473</v>
      </c>
      <c r="I2038" s="207" t="s">
        <v>9505</v>
      </c>
      <c r="O2038" s="6">
        <v>82</v>
      </c>
      <c r="P2038" s="13" t="str">
        <f t="shared" si="31"/>
        <v>SANTA.FE</v>
      </c>
      <c r="Q2038" s="6">
        <v>1711</v>
      </c>
      <c r="R2038" s="13" t="s">
        <v>7168</v>
      </c>
      <c r="Y2038" t="str">
        <f>Tabla4[[#This Row],[Muni_Desc]]&amp;Tabla4[[#This Row],[Columna1]]</f>
        <v>RINCON TRENETARIO NEGRO</v>
      </c>
      <c r="Z2038">
        <v>2307</v>
      </c>
      <c r="AA2038" t="s">
        <v>6733</v>
      </c>
      <c r="AB2038">
        <v>22</v>
      </c>
      <c r="AC2038" t="s">
        <v>1240</v>
      </c>
      <c r="AD2038">
        <v>62</v>
      </c>
      <c r="AE2038" t="s">
        <v>1210</v>
      </c>
      <c r="AN2038">
        <v>74</v>
      </c>
      <c r="AO2038">
        <v>28</v>
      </c>
      <c r="AP2038">
        <v>7925</v>
      </c>
      <c r="AQ2038" t="s">
        <v>4048</v>
      </c>
    </row>
    <row r="2039" spans="5:43" x14ac:dyDescent="0.25">
      <c r="E2039" s="6">
        <v>23</v>
      </c>
      <c r="F2039" s="13" t="s">
        <v>8453</v>
      </c>
      <c r="G2039" s="13">
        <v>23</v>
      </c>
      <c r="H2039" s="13" t="s">
        <v>8474</v>
      </c>
      <c r="I2039" s="207" t="s">
        <v>9505</v>
      </c>
      <c r="O2039" s="6">
        <v>82</v>
      </c>
      <c r="P2039" s="13" t="str">
        <f t="shared" si="31"/>
        <v>SANTA.FE</v>
      </c>
      <c r="Q2039" s="6">
        <v>1712</v>
      </c>
      <c r="R2039" s="13" t="s">
        <v>5397</v>
      </c>
      <c r="Y2039" t="str">
        <f>Tabla4[[#This Row],[Muni_Desc]]&amp;Tabla4[[#This Row],[Columna1]]</f>
        <v>RIO CHICORIO NEGRO</v>
      </c>
      <c r="Z2039">
        <v>2308</v>
      </c>
      <c r="AA2039" t="s">
        <v>6734</v>
      </c>
      <c r="AB2039">
        <v>22</v>
      </c>
      <c r="AC2039" t="s">
        <v>1240</v>
      </c>
      <c r="AD2039">
        <v>62</v>
      </c>
      <c r="AE2039" t="s">
        <v>1210</v>
      </c>
      <c r="AN2039">
        <v>90</v>
      </c>
      <c r="AO2039">
        <v>28</v>
      </c>
      <c r="AP2039">
        <v>10451</v>
      </c>
      <c r="AQ2039" t="s">
        <v>4048</v>
      </c>
    </row>
    <row r="2040" spans="5:43" x14ac:dyDescent="0.25">
      <c r="E2040" s="6">
        <v>23</v>
      </c>
      <c r="F2040" s="13" t="s">
        <v>8453</v>
      </c>
      <c r="G2040" s="13">
        <v>24</v>
      </c>
      <c r="H2040" s="13" t="s">
        <v>8475</v>
      </c>
      <c r="I2040" s="207" t="s">
        <v>9505</v>
      </c>
      <c r="O2040" s="6">
        <v>82</v>
      </c>
      <c r="P2040" s="13" t="str">
        <f t="shared" si="31"/>
        <v>SANTA.FE</v>
      </c>
      <c r="Q2040" s="6">
        <v>1713</v>
      </c>
      <c r="R2040" s="13" t="s">
        <v>5398</v>
      </c>
      <c r="Y2040" t="str">
        <f>Tabla4[[#This Row],[Muni_Desc]]&amp;Tabla4[[#This Row],[Columna1]]</f>
        <v>RIO COLORADORIO NEGRO</v>
      </c>
      <c r="Z2040">
        <v>1236</v>
      </c>
      <c r="AA2040" t="s">
        <v>6696</v>
      </c>
      <c r="AB2040">
        <v>22</v>
      </c>
      <c r="AC2040" t="s">
        <v>1240</v>
      </c>
      <c r="AD2040">
        <v>62</v>
      </c>
      <c r="AE2040" t="s">
        <v>1210</v>
      </c>
      <c r="AN2040">
        <v>50</v>
      </c>
      <c r="AO2040">
        <v>84</v>
      </c>
      <c r="AP2040">
        <v>5940</v>
      </c>
      <c r="AQ2040" t="s">
        <v>4048</v>
      </c>
    </row>
    <row r="2041" spans="5:43" x14ac:dyDescent="0.25">
      <c r="E2041" s="6">
        <v>23</v>
      </c>
      <c r="F2041" s="13" t="s">
        <v>8453</v>
      </c>
      <c r="G2041" s="13">
        <v>25</v>
      </c>
      <c r="H2041" s="13" t="s">
        <v>8476</v>
      </c>
      <c r="I2041" s="207" t="s">
        <v>9505</v>
      </c>
      <c r="O2041" s="6">
        <v>82</v>
      </c>
      <c r="P2041" s="13" t="str">
        <f t="shared" si="31"/>
        <v>SANTA.FE</v>
      </c>
      <c r="Q2041" s="6">
        <v>1714</v>
      </c>
      <c r="R2041" s="13" t="s">
        <v>7169</v>
      </c>
      <c r="Y2041" t="str">
        <f>Tabla4[[#This Row],[Muni_Desc]]&amp;Tabla4[[#This Row],[Columna1]]</f>
        <v>SAN ANTONIO OESTERIO NEGRO</v>
      </c>
      <c r="Z2041">
        <v>1237</v>
      </c>
      <c r="AA2041" t="s">
        <v>6697</v>
      </c>
      <c r="AB2041">
        <v>22</v>
      </c>
      <c r="AC2041" t="s">
        <v>1240</v>
      </c>
      <c r="AD2041">
        <v>62</v>
      </c>
      <c r="AE2041" t="s">
        <v>1210</v>
      </c>
      <c r="AN2041">
        <v>14</v>
      </c>
      <c r="AO2041">
        <v>140</v>
      </c>
      <c r="AP2041">
        <v>3285</v>
      </c>
      <c r="AQ2041" t="s">
        <v>3122</v>
      </c>
    </row>
    <row r="2042" spans="5:43" x14ac:dyDescent="0.25">
      <c r="E2042" s="6">
        <v>23</v>
      </c>
      <c r="F2042" s="13" t="s">
        <v>8453</v>
      </c>
      <c r="G2042" s="13">
        <v>26</v>
      </c>
      <c r="H2042" s="13" t="s">
        <v>8477</v>
      </c>
      <c r="I2042" s="207" t="s">
        <v>9505</v>
      </c>
      <c r="O2042" s="6">
        <v>82</v>
      </c>
      <c r="P2042" s="13" t="str">
        <f t="shared" si="31"/>
        <v>SANTA.FE</v>
      </c>
      <c r="Q2042" s="6">
        <v>1715</v>
      </c>
      <c r="R2042" s="13" t="s">
        <v>7170</v>
      </c>
      <c r="Y2042" t="str">
        <f>Tabla4[[#This Row],[Muni_Desc]]&amp;Tabla4[[#This Row],[Columna1]]</f>
        <v>SAN JAVIERRIO NEGRO</v>
      </c>
      <c r="Z2042">
        <v>2322</v>
      </c>
      <c r="AA2042" t="s">
        <v>6602</v>
      </c>
      <c r="AB2042">
        <v>22</v>
      </c>
      <c r="AC2042" t="s">
        <v>1240</v>
      </c>
      <c r="AD2042">
        <v>62</v>
      </c>
      <c r="AE2042" t="s">
        <v>1210</v>
      </c>
      <c r="AN2042">
        <v>6</v>
      </c>
      <c r="AO2042">
        <v>371</v>
      </c>
      <c r="AP2042">
        <v>10014</v>
      </c>
      <c r="AQ2042" t="s">
        <v>2015</v>
      </c>
    </row>
    <row r="2043" spans="5:43" x14ac:dyDescent="0.25">
      <c r="E2043" s="6">
        <v>23</v>
      </c>
      <c r="F2043" s="13" t="s">
        <v>8453</v>
      </c>
      <c r="G2043" s="13">
        <v>27</v>
      </c>
      <c r="H2043" s="13" t="s">
        <v>8478</v>
      </c>
      <c r="I2043" s="207" t="s">
        <v>9505</v>
      </c>
      <c r="O2043" s="6">
        <v>82</v>
      </c>
      <c r="P2043" s="13" t="str">
        <f t="shared" si="31"/>
        <v>SANTA.FE</v>
      </c>
      <c r="Q2043" s="6">
        <v>1716</v>
      </c>
      <c r="R2043" s="13" t="s">
        <v>7171</v>
      </c>
      <c r="Y2043" t="str">
        <f>Tabla4[[#This Row],[Muni_Desc]]&amp;Tabla4[[#This Row],[Columna1]]</f>
        <v>SIERRA COLORADARIO NEGRO</v>
      </c>
      <c r="Z2043">
        <v>1239</v>
      </c>
      <c r="AA2043" t="s">
        <v>6699</v>
      </c>
      <c r="AB2043">
        <v>22</v>
      </c>
      <c r="AC2043" t="s">
        <v>1240</v>
      </c>
      <c r="AD2043">
        <v>62</v>
      </c>
      <c r="AE2043" t="s">
        <v>1210</v>
      </c>
      <c r="AN2043">
        <v>82</v>
      </c>
      <c r="AO2043">
        <v>133</v>
      </c>
      <c r="AP2043">
        <v>8809</v>
      </c>
      <c r="AQ2043" t="s">
        <v>5016</v>
      </c>
    </row>
    <row r="2044" spans="5:43" x14ac:dyDescent="0.25">
      <c r="E2044" s="6">
        <v>23</v>
      </c>
      <c r="F2044" s="13" t="s">
        <v>8453</v>
      </c>
      <c r="G2044" s="13">
        <v>28</v>
      </c>
      <c r="H2044" s="13" t="s">
        <v>8479</v>
      </c>
      <c r="I2044" s="207" t="s">
        <v>9505</v>
      </c>
      <c r="O2044" s="6">
        <v>82</v>
      </c>
      <c r="P2044" s="13" t="str">
        <f t="shared" si="31"/>
        <v>SANTA.FE</v>
      </c>
      <c r="Q2044" s="6">
        <v>1717</v>
      </c>
      <c r="R2044" s="13" t="s">
        <v>7172</v>
      </c>
      <c r="Y2044" t="str">
        <f>Tabla4[[#This Row],[Muni_Desc]]&amp;Tabla4[[#This Row],[Columna1]]</f>
        <v>SIERRA GRANDERIO NEGRO</v>
      </c>
      <c r="Z2044">
        <v>1240</v>
      </c>
      <c r="AA2044" t="s">
        <v>6700</v>
      </c>
      <c r="AB2044">
        <v>22</v>
      </c>
      <c r="AC2044" t="s">
        <v>1240</v>
      </c>
      <c r="AD2044">
        <v>62</v>
      </c>
      <c r="AE2044" t="s">
        <v>1210</v>
      </c>
      <c r="AN2044">
        <v>14</v>
      </c>
      <c r="AO2044">
        <v>7</v>
      </c>
      <c r="AP2044">
        <v>2833</v>
      </c>
      <c r="AQ2044" t="s">
        <v>2747</v>
      </c>
    </row>
    <row r="2045" spans="5:43" x14ac:dyDescent="0.25">
      <c r="E2045" s="6">
        <v>23</v>
      </c>
      <c r="F2045" s="13" t="s">
        <v>8453</v>
      </c>
      <c r="G2045" s="13">
        <v>29</v>
      </c>
      <c r="H2045" s="13" t="s">
        <v>8480</v>
      </c>
      <c r="I2045" s="207" t="s">
        <v>9505</v>
      </c>
      <c r="O2045" s="6">
        <v>82</v>
      </c>
      <c r="P2045" s="13" t="str">
        <f t="shared" si="31"/>
        <v>SANTA.FE</v>
      </c>
      <c r="Q2045" s="6">
        <v>1718</v>
      </c>
      <c r="R2045" s="13" t="s">
        <v>1201</v>
      </c>
      <c r="Y2045" t="str">
        <f>Tabla4[[#This Row],[Muni_Desc]]&amp;Tabla4[[#This Row],[Columna1]]</f>
        <v>SIERRA PAILEMANRIO NEGRO</v>
      </c>
      <c r="Z2045">
        <v>2343</v>
      </c>
      <c r="AA2045" t="s">
        <v>6735</v>
      </c>
      <c r="AB2045">
        <v>22</v>
      </c>
      <c r="AC2045" t="s">
        <v>1240</v>
      </c>
      <c r="AD2045">
        <v>62</v>
      </c>
      <c r="AE2045" t="s">
        <v>1210</v>
      </c>
      <c r="AN2045">
        <v>14</v>
      </c>
      <c r="AO2045">
        <v>98</v>
      </c>
      <c r="AP2045">
        <v>3115</v>
      </c>
      <c r="AQ2045" t="s">
        <v>2992</v>
      </c>
    </row>
    <row r="2046" spans="5:43" x14ac:dyDescent="0.25">
      <c r="E2046" s="6">
        <v>23</v>
      </c>
      <c r="F2046" s="13" t="s">
        <v>8453</v>
      </c>
      <c r="G2046" s="13">
        <v>30</v>
      </c>
      <c r="H2046" s="13" t="s">
        <v>8481</v>
      </c>
      <c r="I2046" s="207" t="s">
        <v>9505</v>
      </c>
      <c r="O2046" s="6">
        <v>82</v>
      </c>
      <c r="P2046" s="13" t="str">
        <f t="shared" si="31"/>
        <v>SANTA.FE</v>
      </c>
      <c r="Q2046" s="6">
        <v>1719</v>
      </c>
      <c r="R2046" s="13" t="s">
        <v>6496</v>
      </c>
      <c r="Y2046" t="str">
        <f>Tabla4[[#This Row],[Muni_Desc]]&amp;Tabla4[[#This Row],[Columna1]]</f>
        <v>VALCHETARIO NEGRO</v>
      </c>
      <c r="Z2046">
        <v>1241</v>
      </c>
      <c r="AA2046" t="s">
        <v>6701</v>
      </c>
      <c r="AB2046">
        <v>22</v>
      </c>
      <c r="AC2046" t="s">
        <v>1240</v>
      </c>
      <c r="AD2046">
        <v>62</v>
      </c>
      <c r="AE2046" t="s">
        <v>1210</v>
      </c>
      <c r="AN2046">
        <v>42</v>
      </c>
      <c r="AO2046">
        <v>28</v>
      </c>
      <c r="AP2046">
        <v>5326</v>
      </c>
      <c r="AQ2046" t="s">
        <v>3794</v>
      </c>
    </row>
    <row r="2047" spans="5:43" x14ac:dyDescent="0.25">
      <c r="E2047" s="6">
        <v>23</v>
      </c>
      <c r="F2047" s="13" t="s">
        <v>8453</v>
      </c>
      <c r="G2047" s="13">
        <v>31</v>
      </c>
      <c r="H2047" s="13" t="s">
        <v>8482</v>
      </c>
      <c r="I2047" s="207" t="s">
        <v>9505</v>
      </c>
      <c r="O2047" s="6">
        <v>82</v>
      </c>
      <c r="P2047" s="13" t="str">
        <f t="shared" si="31"/>
        <v>SANTA.FE</v>
      </c>
      <c r="Q2047" s="6">
        <v>1720</v>
      </c>
      <c r="R2047" s="13" t="s">
        <v>7173</v>
      </c>
      <c r="Y2047" t="str">
        <f>Tabla4[[#This Row],[Muni_Desc]]&amp;Tabla4[[#This Row],[Columna1]]</f>
        <v>VALLE AZULRIO NEGRO</v>
      </c>
      <c r="Z2047">
        <v>2355</v>
      </c>
      <c r="AA2047" t="s">
        <v>6736</v>
      </c>
      <c r="AB2047">
        <v>22</v>
      </c>
      <c r="AC2047" t="s">
        <v>1240</v>
      </c>
      <c r="AD2047">
        <v>62</v>
      </c>
      <c r="AE2047" t="s">
        <v>1210</v>
      </c>
      <c r="AN2047">
        <v>14</v>
      </c>
      <c r="AO2047">
        <v>21</v>
      </c>
      <c r="AP2047">
        <v>10015</v>
      </c>
      <c r="AQ2047" t="s">
        <v>2803</v>
      </c>
    </row>
    <row r="2048" spans="5:43" x14ac:dyDescent="0.25">
      <c r="E2048" s="6">
        <v>23</v>
      </c>
      <c r="F2048" s="13" t="s">
        <v>8453</v>
      </c>
      <c r="G2048" s="13">
        <v>32</v>
      </c>
      <c r="H2048" s="13" t="s">
        <v>8483</v>
      </c>
      <c r="I2048" s="207" t="s">
        <v>9505</v>
      </c>
      <c r="O2048" s="6">
        <v>82</v>
      </c>
      <c r="P2048" s="13" t="str">
        <f t="shared" si="31"/>
        <v>SANTA.FE</v>
      </c>
      <c r="Q2048" s="6">
        <v>1721</v>
      </c>
      <c r="R2048" s="13" t="s">
        <v>7174</v>
      </c>
      <c r="Y2048" t="str">
        <f>Tabla4[[#This Row],[Muni_Desc]]&amp;Tabla4[[#This Row],[Columna1]]</f>
        <v>VIEDMARIO NEGRO</v>
      </c>
      <c r="Z2048">
        <v>1242</v>
      </c>
      <c r="AA2048" t="s">
        <v>6702</v>
      </c>
      <c r="AB2048">
        <v>22</v>
      </c>
      <c r="AC2048" t="s">
        <v>1240</v>
      </c>
      <c r="AD2048">
        <v>62</v>
      </c>
      <c r="AE2048" t="s">
        <v>1210</v>
      </c>
      <c r="AN2048">
        <v>82</v>
      </c>
      <c r="AO2048">
        <v>63</v>
      </c>
      <c r="AP2048">
        <v>10016</v>
      </c>
      <c r="AQ2048" t="s">
        <v>2654</v>
      </c>
    </row>
    <row r="2049" spans="5:43" x14ac:dyDescent="0.25">
      <c r="E2049" s="6">
        <v>23</v>
      </c>
      <c r="F2049" s="13" t="s">
        <v>8453</v>
      </c>
      <c r="G2049" s="13">
        <v>33</v>
      </c>
      <c r="H2049" s="13" t="s">
        <v>8484</v>
      </c>
      <c r="I2049" s="207" t="s">
        <v>9505</v>
      </c>
      <c r="O2049" s="6">
        <v>82</v>
      </c>
      <c r="P2049" s="13" t="str">
        <f t="shared" si="31"/>
        <v>SANTA.FE</v>
      </c>
      <c r="Q2049" s="6">
        <v>1722</v>
      </c>
      <c r="R2049" s="13" t="s">
        <v>7175</v>
      </c>
      <c r="Y2049" t="str">
        <f>Tabla4[[#This Row],[Muni_Desc]]&amp;Tabla4[[#This Row],[Columna1]]</f>
        <v>VILLA REGINARIO NEGRO</v>
      </c>
      <c r="Z2049">
        <v>1243</v>
      </c>
      <c r="AA2049" t="s">
        <v>6703</v>
      </c>
      <c r="AB2049">
        <v>22</v>
      </c>
      <c r="AC2049" t="s">
        <v>1240</v>
      </c>
      <c r="AD2049">
        <v>62</v>
      </c>
      <c r="AE2049" t="s">
        <v>1210</v>
      </c>
      <c r="AN2049">
        <v>10</v>
      </c>
      <c r="AO2049">
        <v>70</v>
      </c>
      <c r="AP2049">
        <v>2619</v>
      </c>
      <c r="AQ2049" t="s">
        <v>2654</v>
      </c>
    </row>
    <row r="2050" spans="5:43" x14ac:dyDescent="0.25">
      <c r="E2050" s="6">
        <v>23</v>
      </c>
      <c r="F2050" s="13" t="s">
        <v>8453</v>
      </c>
      <c r="G2050" s="13">
        <v>34</v>
      </c>
      <c r="H2050" s="13" t="s">
        <v>8485</v>
      </c>
      <c r="I2050" s="207" t="s">
        <v>9505</v>
      </c>
      <c r="O2050" s="6">
        <v>82</v>
      </c>
      <c r="P2050" s="13" t="str">
        <f t="shared" si="31"/>
        <v>SANTA.FE</v>
      </c>
      <c r="Q2050" s="6">
        <v>1723</v>
      </c>
      <c r="R2050" s="13" t="s">
        <v>5442</v>
      </c>
      <c r="Y2050" t="str">
        <f>Tabla4[[#This Row],[Muni_Desc]]&amp;Tabla4[[#This Row],[Columna1]]</f>
        <v>YAMINUERIO NEGRO</v>
      </c>
      <c r="Z2050">
        <v>2370</v>
      </c>
      <c r="AA2050" t="s">
        <v>6738</v>
      </c>
      <c r="AB2050">
        <v>22</v>
      </c>
      <c r="AC2050" t="s">
        <v>1240</v>
      </c>
      <c r="AD2050">
        <v>62</v>
      </c>
      <c r="AE2050" t="s">
        <v>1210</v>
      </c>
      <c r="AN2050">
        <v>14</v>
      </c>
      <c r="AO2050">
        <v>28</v>
      </c>
      <c r="AP2050">
        <v>2908</v>
      </c>
      <c r="AQ2050" t="s">
        <v>2663</v>
      </c>
    </row>
    <row r="2051" spans="5:43" x14ac:dyDescent="0.25">
      <c r="E2051" s="6">
        <v>23</v>
      </c>
      <c r="F2051" s="13" t="s">
        <v>8453</v>
      </c>
      <c r="G2051" s="13">
        <v>35</v>
      </c>
      <c r="H2051" s="13" t="s">
        <v>8486</v>
      </c>
      <c r="I2051" s="207" t="s">
        <v>9505</v>
      </c>
      <c r="O2051" s="6">
        <v>82</v>
      </c>
      <c r="P2051" s="13" t="str">
        <f t="shared" si="31"/>
        <v>SANTA.FE</v>
      </c>
      <c r="Q2051" s="6">
        <v>1724</v>
      </c>
      <c r="R2051" s="13" t="s">
        <v>6497</v>
      </c>
      <c r="Y2051" t="str">
        <f>Tabla4[[#This Row],[Muni_Desc]]&amp;Tabla4[[#This Row],[Columna1]]</f>
        <v>28 DE NOVIEMBRESANTA CRUZ</v>
      </c>
      <c r="Z2051">
        <v>1387</v>
      </c>
      <c r="AA2051" t="s">
        <v>6866</v>
      </c>
      <c r="AB2051">
        <v>23</v>
      </c>
      <c r="AC2051" t="s">
        <v>1241</v>
      </c>
      <c r="AD2051">
        <v>78</v>
      </c>
      <c r="AE2051" t="s">
        <v>1211</v>
      </c>
      <c r="AN2051">
        <v>10</v>
      </c>
      <c r="AO2051">
        <v>77</v>
      </c>
      <c r="AP2051">
        <v>2633</v>
      </c>
      <c r="AQ2051" t="s">
        <v>2663</v>
      </c>
    </row>
    <row r="2052" spans="5:43" x14ac:dyDescent="0.25">
      <c r="E2052" s="6">
        <v>23</v>
      </c>
      <c r="F2052" s="13" t="s">
        <v>8453</v>
      </c>
      <c r="G2052" s="13">
        <v>36</v>
      </c>
      <c r="H2052" s="13" t="s">
        <v>8487</v>
      </c>
      <c r="I2052" s="207" t="s">
        <v>9505</v>
      </c>
      <c r="O2052" s="6">
        <v>82</v>
      </c>
      <c r="P2052" s="13" t="str">
        <f t="shared" si="31"/>
        <v>SANTA.FE</v>
      </c>
      <c r="Q2052" s="6">
        <v>1725</v>
      </c>
      <c r="R2052" s="13" t="s">
        <v>7176</v>
      </c>
      <c r="Y2052" t="str">
        <f>Tabla4[[#This Row],[Muni_Desc]]&amp;Tabla4[[#This Row],[Columna1]]</f>
        <v>BAJO CARACOLESSANTA CRUZ</v>
      </c>
      <c r="Z2052">
        <v>1388</v>
      </c>
      <c r="AA2052" t="s">
        <v>6867</v>
      </c>
      <c r="AB2052">
        <v>23</v>
      </c>
      <c r="AC2052" t="s">
        <v>1241</v>
      </c>
      <c r="AD2052">
        <v>78</v>
      </c>
      <c r="AE2052" t="s">
        <v>1211</v>
      </c>
      <c r="AN2052">
        <v>10</v>
      </c>
      <c r="AO2052">
        <v>91</v>
      </c>
      <c r="AP2052">
        <v>2668</v>
      </c>
      <c r="AQ2052" t="s">
        <v>2688</v>
      </c>
    </row>
    <row r="2053" spans="5:43" x14ac:dyDescent="0.25">
      <c r="E2053" s="6">
        <v>23</v>
      </c>
      <c r="F2053" s="13" t="s">
        <v>8453</v>
      </c>
      <c r="G2053" s="13">
        <v>37</v>
      </c>
      <c r="H2053" s="13" t="s">
        <v>8488</v>
      </c>
      <c r="I2053" s="207" t="s">
        <v>9505</v>
      </c>
      <c r="O2053" s="6">
        <v>82</v>
      </c>
      <c r="P2053" s="13" t="str">
        <f t="shared" ref="P2053:P2116" si="32">VLOOKUP(O2053,$J$4:$L$29,3,FALSE)</f>
        <v>SANTA.FE</v>
      </c>
      <c r="Q2053" s="6">
        <v>1726</v>
      </c>
      <c r="R2053" s="13" t="s">
        <v>5946</v>
      </c>
      <c r="Y2053" t="str">
        <f>Tabla4[[#This Row],[Muni_Desc]]&amp;Tabla4[[#This Row],[Columna1]]</f>
        <v>CALETA OLIVIASANTA CRUZ</v>
      </c>
      <c r="Z2053">
        <v>1389</v>
      </c>
      <c r="AA2053" t="s">
        <v>6868</v>
      </c>
      <c r="AB2053">
        <v>23</v>
      </c>
      <c r="AC2053" t="s">
        <v>1241</v>
      </c>
      <c r="AD2053">
        <v>78</v>
      </c>
      <c r="AE2053" t="s">
        <v>1211</v>
      </c>
      <c r="AN2053">
        <v>42</v>
      </c>
      <c r="AO2053">
        <v>49</v>
      </c>
      <c r="AP2053">
        <v>5365</v>
      </c>
      <c r="AQ2053" t="s">
        <v>3806</v>
      </c>
    </row>
    <row r="2054" spans="5:43" x14ac:dyDescent="0.25">
      <c r="E2054" s="6">
        <v>23</v>
      </c>
      <c r="F2054" s="13" t="s">
        <v>8453</v>
      </c>
      <c r="G2054" s="13">
        <v>38</v>
      </c>
      <c r="H2054" s="13" t="s">
        <v>8489</v>
      </c>
      <c r="I2054" s="207" t="s">
        <v>9505</v>
      </c>
      <c r="O2054" s="6">
        <v>82</v>
      </c>
      <c r="P2054" s="13" t="str">
        <f t="shared" si="32"/>
        <v>SANTA.FE</v>
      </c>
      <c r="Q2054" s="6">
        <v>1727</v>
      </c>
      <c r="R2054" s="13" t="s">
        <v>7177</v>
      </c>
      <c r="Y2054" t="str">
        <f>Tabla4[[#This Row],[Muni_Desc]]&amp;Tabla4[[#This Row],[Columna1]]</f>
        <v>CAÑADON SECOSANTA CRUZ</v>
      </c>
      <c r="Z2054">
        <v>1390</v>
      </c>
      <c r="AA2054" t="s">
        <v>6869</v>
      </c>
      <c r="AB2054">
        <v>23</v>
      </c>
      <c r="AC2054" t="s">
        <v>1241</v>
      </c>
      <c r="AD2054">
        <v>78</v>
      </c>
      <c r="AE2054" t="s">
        <v>1211</v>
      </c>
      <c r="AN2054">
        <v>38</v>
      </c>
      <c r="AO2054">
        <v>112</v>
      </c>
      <c r="AP2054">
        <v>5168</v>
      </c>
      <c r="AQ2054" t="s">
        <v>3783</v>
      </c>
    </row>
    <row r="2055" spans="5:43" x14ac:dyDescent="0.25">
      <c r="E2055" s="6">
        <v>23</v>
      </c>
      <c r="F2055" s="13" t="s">
        <v>8453</v>
      </c>
      <c r="G2055" s="13">
        <v>39</v>
      </c>
      <c r="H2055" s="13" t="s">
        <v>8490</v>
      </c>
      <c r="I2055" s="207" t="s">
        <v>9505</v>
      </c>
      <c r="O2055" s="6">
        <v>82</v>
      </c>
      <c r="P2055" s="13" t="str">
        <f t="shared" si="32"/>
        <v>SANTA.FE</v>
      </c>
      <c r="Q2055" s="6">
        <v>1728</v>
      </c>
      <c r="R2055" s="13" t="s">
        <v>7178</v>
      </c>
      <c r="Y2055" t="str">
        <f>Tabla4[[#This Row],[Muni_Desc]]&amp;Tabla4[[#This Row],[Columna1]]</f>
        <v>COMANDANTE LUIS PIEDRABUENASANTA CRUZ</v>
      </c>
      <c r="Z2055">
        <v>1391</v>
      </c>
      <c r="AA2055" t="s">
        <v>6870</v>
      </c>
      <c r="AB2055">
        <v>23</v>
      </c>
      <c r="AC2055" t="s">
        <v>1241</v>
      </c>
      <c r="AD2055">
        <v>78</v>
      </c>
      <c r="AE2055" t="s">
        <v>1211</v>
      </c>
      <c r="AN2055">
        <v>6</v>
      </c>
      <c r="AO2055">
        <v>728</v>
      </c>
      <c r="AP2055">
        <v>1676</v>
      </c>
      <c r="AQ2055" t="s">
        <v>2427</v>
      </c>
    </row>
    <row r="2056" spans="5:43" x14ac:dyDescent="0.25">
      <c r="E2056" s="6">
        <v>23</v>
      </c>
      <c r="F2056" s="13" t="s">
        <v>8453</v>
      </c>
      <c r="G2056" s="13">
        <v>40</v>
      </c>
      <c r="H2056" s="13" t="s">
        <v>8491</v>
      </c>
      <c r="I2056" s="207" t="s">
        <v>9505</v>
      </c>
      <c r="O2056" s="6">
        <v>82</v>
      </c>
      <c r="P2056" s="13" t="str">
        <f t="shared" si="32"/>
        <v>SANTA.FE</v>
      </c>
      <c r="Q2056" s="6">
        <v>1729</v>
      </c>
      <c r="R2056" s="13" t="s">
        <v>5786</v>
      </c>
      <c r="Y2056" t="str">
        <f>Tabla4[[#This Row],[Muni_Desc]]&amp;Tabla4[[#This Row],[Columna1]]</f>
        <v>EL CALAFATESANTA CRUZ</v>
      </c>
      <c r="Z2056">
        <v>1392</v>
      </c>
      <c r="AA2056" t="s">
        <v>6871</v>
      </c>
      <c r="AB2056">
        <v>23</v>
      </c>
      <c r="AC2056" t="s">
        <v>1241</v>
      </c>
      <c r="AD2056">
        <v>78</v>
      </c>
      <c r="AE2056" t="s">
        <v>1211</v>
      </c>
      <c r="AN2056">
        <v>86</v>
      </c>
      <c r="AO2056">
        <v>70</v>
      </c>
      <c r="AP2056">
        <v>9216</v>
      </c>
      <c r="AQ2056" t="s">
        <v>5092</v>
      </c>
    </row>
    <row r="2057" spans="5:43" x14ac:dyDescent="0.25">
      <c r="E2057" s="6">
        <v>23</v>
      </c>
      <c r="F2057" s="13" t="s">
        <v>8453</v>
      </c>
      <c r="G2057" s="13">
        <v>41</v>
      </c>
      <c r="H2057" s="13" t="s">
        <v>8492</v>
      </c>
      <c r="I2057" s="207" t="s">
        <v>9505</v>
      </c>
      <c r="O2057" s="6">
        <v>82</v>
      </c>
      <c r="P2057" s="13" t="str">
        <f t="shared" si="32"/>
        <v>SANTA.FE</v>
      </c>
      <c r="Q2057" s="6">
        <v>1730</v>
      </c>
      <c r="R2057" s="13" t="s">
        <v>7179</v>
      </c>
      <c r="Y2057" t="str">
        <f>Tabla4[[#This Row],[Muni_Desc]]&amp;Tabla4[[#This Row],[Columna1]]</f>
        <v>EL CHALTENSANTA CRUZ</v>
      </c>
      <c r="Z2057">
        <v>1393</v>
      </c>
      <c r="AA2057" t="s">
        <v>6872</v>
      </c>
      <c r="AB2057">
        <v>23</v>
      </c>
      <c r="AC2057" t="s">
        <v>1241</v>
      </c>
      <c r="AD2057">
        <v>78</v>
      </c>
      <c r="AE2057" t="s">
        <v>1211</v>
      </c>
      <c r="AN2057">
        <v>86</v>
      </c>
      <c r="AO2057">
        <v>35</v>
      </c>
      <c r="AP2057">
        <v>10017</v>
      </c>
      <c r="AQ2057" t="s">
        <v>2716</v>
      </c>
    </row>
    <row r="2058" spans="5:43" x14ac:dyDescent="0.25">
      <c r="E2058" s="6">
        <v>23</v>
      </c>
      <c r="F2058" s="13" t="s">
        <v>8453</v>
      </c>
      <c r="G2058" s="13">
        <v>42</v>
      </c>
      <c r="H2058" s="13" t="s">
        <v>8493</v>
      </c>
      <c r="I2058" s="207" t="s">
        <v>9505</v>
      </c>
      <c r="O2058" s="6">
        <v>82</v>
      </c>
      <c r="P2058" s="13" t="str">
        <f t="shared" si="32"/>
        <v>SANTA.FE</v>
      </c>
      <c r="Q2058" s="6">
        <v>1731</v>
      </c>
      <c r="R2058" s="13" t="s">
        <v>7180</v>
      </c>
      <c r="Y2058" t="str">
        <f>Tabla4[[#This Row],[Muni_Desc]]&amp;Tabla4[[#This Row],[Columna1]]</f>
        <v>EL TURBIOSANTA CRUZ</v>
      </c>
      <c r="Z2058">
        <v>1394</v>
      </c>
      <c r="AA2058" t="s">
        <v>6873</v>
      </c>
      <c r="AB2058">
        <v>23</v>
      </c>
      <c r="AC2058" t="s">
        <v>1241</v>
      </c>
      <c r="AD2058">
        <v>78</v>
      </c>
      <c r="AE2058" t="s">
        <v>1211</v>
      </c>
      <c r="AN2058">
        <v>10</v>
      </c>
      <c r="AO2058">
        <v>105</v>
      </c>
      <c r="AP2058">
        <v>2702</v>
      </c>
      <c r="AQ2058" t="s">
        <v>2716</v>
      </c>
    </row>
    <row r="2059" spans="5:43" x14ac:dyDescent="0.25">
      <c r="E2059" s="6">
        <v>23</v>
      </c>
      <c r="F2059" s="13" t="s">
        <v>8453</v>
      </c>
      <c r="G2059" s="13">
        <v>43</v>
      </c>
      <c r="H2059" s="13" t="s">
        <v>8494</v>
      </c>
      <c r="I2059" s="207" t="s">
        <v>9505</v>
      </c>
      <c r="O2059" s="6">
        <v>82</v>
      </c>
      <c r="P2059" s="13" t="str">
        <f t="shared" si="32"/>
        <v>SANTA.FE</v>
      </c>
      <c r="Q2059" s="6">
        <v>1732</v>
      </c>
      <c r="R2059" s="13" t="s">
        <v>7181</v>
      </c>
      <c r="Y2059" t="str">
        <f>Tabla4[[#This Row],[Muni_Desc]]&amp;Tabla4[[#This Row],[Columna1]]</f>
        <v>FITZ ROYSANTA CRUZ</v>
      </c>
      <c r="Z2059">
        <v>1395</v>
      </c>
      <c r="AA2059" t="s">
        <v>6874</v>
      </c>
      <c r="AB2059">
        <v>23</v>
      </c>
      <c r="AC2059" t="s">
        <v>1241</v>
      </c>
      <c r="AD2059">
        <v>78</v>
      </c>
      <c r="AE2059" t="s">
        <v>1211</v>
      </c>
      <c r="AN2059">
        <v>82</v>
      </c>
      <c r="AO2059">
        <v>49</v>
      </c>
      <c r="AP2059">
        <v>8543</v>
      </c>
      <c r="AQ2059" t="s">
        <v>4770</v>
      </c>
    </row>
    <row r="2060" spans="5:43" x14ac:dyDescent="0.25">
      <c r="E2060" s="6">
        <v>23</v>
      </c>
      <c r="F2060" s="13" t="s">
        <v>8453</v>
      </c>
      <c r="G2060" s="13">
        <v>44</v>
      </c>
      <c r="H2060" s="13" t="s">
        <v>8495</v>
      </c>
      <c r="I2060" s="207" t="s">
        <v>9505</v>
      </c>
      <c r="O2060" s="6">
        <v>82</v>
      </c>
      <c r="P2060" s="13" t="str">
        <f t="shared" si="32"/>
        <v>SANTA.FE</v>
      </c>
      <c r="Q2060" s="6">
        <v>1733</v>
      </c>
      <c r="R2060" s="13" t="s">
        <v>7182</v>
      </c>
      <c r="Y2060" t="str">
        <f>Tabla4[[#This Row],[Muni_Desc]]&amp;Tabla4[[#This Row],[Columna1]]</f>
        <v>GOBERNADOR GREGORESSANTA CRUZ</v>
      </c>
      <c r="Z2060">
        <v>1396</v>
      </c>
      <c r="AA2060" t="s">
        <v>6875</v>
      </c>
      <c r="AB2060">
        <v>23</v>
      </c>
      <c r="AC2060" t="s">
        <v>1241</v>
      </c>
      <c r="AD2060">
        <v>78</v>
      </c>
      <c r="AE2060" t="s">
        <v>1211</v>
      </c>
      <c r="AN2060">
        <v>14</v>
      </c>
      <c r="AO2060">
        <v>42</v>
      </c>
      <c r="AP2060">
        <v>2945</v>
      </c>
      <c r="AQ2060" t="s">
        <v>2855</v>
      </c>
    </row>
    <row r="2061" spans="5:43" x14ac:dyDescent="0.25">
      <c r="E2061" s="6">
        <v>23</v>
      </c>
      <c r="F2061" s="13" t="s">
        <v>8453</v>
      </c>
      <c r="G2061" s="13">
        <v>45</v>
      </c>
      <c r="H2061" s="13" t="s">
        <v>8496</v>
      </c>
      <c r="I2061" s="207" t="s">
        <v>9505</v>
      </c>
      <c r="O2061" s="6">
        <v>82</v>
      </c>
      <c r="P2061" s="13" t="str">
        <f t="shared" si="32"/>
        <v>SANTA.FE</v>
      </c>
      <c r="Q2061" s="6">
        <v>1734</v>
      </c>
      <c r="R2061" s="13" t="s">
        <v>7183</v>
      </c>
      <c r="Y2061" t="str">
        <f>Tabla4[[#This Row],[Muni_Desc]]&amp;Tabla4[[#This Row],[Columna1]]</f>
        <v>HIPOLITO YRIGOYENSANTA CRUZ</v>
      </c>
      <c r="Z2061">
        <v>1397</v>
      </c>
      <c r="AA2061" t="s">
        <v>5339</v>
      </c>
      <c r="AB2061">
        <v>23</v>
      </c>
      <c r="AC2061" t="s">
        <v>1241</v>
      </c>
      <c r="AD2061">
        <v>78</v>
      </c>
      <c r="AE2061" t="s">
        <v>1211</v>
      </c>
      <c r="AN2061">
        <v>70</v>
      </c>
      <c r="AO2061">
        <v>7</v>
      </c>
      <c r="AP2061">
        <v>10018</v>
      </c>
      <c r="AQ2061" t="s">
        <v>4475</v>
      </c>
    </row>
    <row r="2062" spans="5:43" x14ac:dyDescent="0.25">
      <c r="E2062" s="6">
        <v>23</v>
      </c>
      <c r="F2062" s="13" t="s">
        <v>8453</v>
      </c>
      <c r="G2062" s="13">
        <v>46</v>
      </c>
      <c r="H2062" s="13" t="s">
        <v>8497</v>
      </c>
      <c r="I2062" s="207" t="s">
        <v>9505</v>
      </c>
      <c r="O2062" s="6">
        <v>82</v>
      </c>
      <c r="P2062" s="13" t="str">
        <f t="shared" si="32"/>
        <v>SANTA.FE</v>
      </c>
      <c r="Q2062" s="6">
        <v>1735</v>
      </c>
      <c r="R2062" s="13" t="s">
        <v>7184</v>
      </c>
      <c r="Y2062" t="str">
        <f>Tabla4[[#This Row],[Muni_Desc]]&amp;Tabla4[[#This Row],[Columna1]]</f>
        <v>JARAMILLOSANTA CRUZ</v>
      </c>
      <c r="Z2062">
        <v>1398</v>
      </c>
      <c r="AA2062" t="s">
        <v>6876</v>
      </c>
      <c r="AB2062">
        <v>23</v>
      </c>
      <c r="AC2062" t="s">
        <v>1241</v>
      </c>
      <c r="AD2062">
        <v>78</v>
      </c>
      <c r="AE2062" t="s">
        <v>1211</v>
      </c>
      <c r="AN2062">
        <v>6</v>
      </c>
      <c r="AO2062">
        <v>231</v>
      </c>
      <c r="AP2062">
        <v>969</v>
      </c>
      <c r="AQ2062" t="s">
        <v>1899</v>
      </c>
    </row>
    <row r="2063" spans="5:43" x14ac:dyDescent="0.25">
      <c r="E2063" s="6">
        <v>23</v>
      </c>
      <c r="F2063" s="13" t="s">
        <v>8453</v>
      </c>
      <c r="G2063" s="13">
        <v>47</v>
      </c>
      <c r="H2063" s="13" t="s">
        <v>8498</v>
      </c>
      <c r="I2063" s="207" t="s">
        <v>9505</v>
      </c>
      <c r="O2063" s="6">
        <v>82</v>
      </c>
      <c r="P2063" s="13" t="str">
        <f t="shared" si="32"/>
        <v>SANTA.FE</v>
      </c>
      <c r="Q2063" s="6">
        <v>1736</v>
      </c>
      <c r="R2063" s="13" t="s">
        <v>7185</v>
      </c>
      <c r="Y2063" t="str">
        <f>Tabla4[[#This Row],[Muni_Desc]]&amp;Tabla4[[#This Row],[Columna1]]</f>
        <v>JULIA DUFOURSANTA CRUZ</v>
      </c>
      <c r="Z2063">
        <v>1399</v>
      </c>
      <c r="AA2063" t="s">
        <v>6877</v>
      </c>
      <c r="AB2063">
        <v>23</v>
      </c>
      <c r="AC2063" t="s">
        <v>1241</v>
      </c>
      <c r="AD2063">
        <v>78</v>
      </c>
      <c r="AE2063" t="s">
        <v>1211</v>
      </c>
      <c r="AN2063">
        <v>22</v>
      </c>
      <c r="AO2063">
        <v>14</v>
      </c>
      <c r="AP2063">
        <v>4015</v>
      </c>
      <c r="AQ2063" t="s">
        <v>3307</v>
      </c>
    </row>
    <row r="2064" spans="5:43" x14ac:dyDescent="0.25">
      <c r="E2064" s="6">
        <v>23</v>
      </c>
      <c r="F2064" s="13" t="s">
        <v>8453</v>
      </c>
      <c r="G2064" s="13">
        <v>48</v>
      </c>
      <c r="H2064" s="13" t="s">
        <v>8499</v>
      </c>
      <c r="I2064" s="207" t="s">
        <v>9505</v>
      </c>
      <c r="O2064" s="6">
        <v>82</v>
      </c>
      <c r="P2064" s="13" t="str">
        <f t="shared" si="32"/>
        <v>SANTA.FE</v>
      </c>
      <c r="Q2064" s="6">
        <v>1737</v>
      </c>
      <c r="R2064" s="13" t="s">
        <v>7186</v>
      </c>
      <c r="Y2064" t="str">
        <f>Tabla4[[#This Row],[Muni_Desc]]&amp;Tabla4[[#This Row],[Columna1]]</f>
        <v>KOLUEL KAIKESANTA CRUZ</v>
      </c>
      <c r="Z2064">
        <v>1400</v>
      </c>
      <c r="AA2064" t="s">
        <v>6878</v>
      </c>
      <c r="AB2064">
        <v>23</v>
      </c>
      <c r="AC2064" t="s">
        <v>1241</v>
      </c>
      <c r="AD2064">
        <v>78</v>
      </c>
      <c r="AE2064" t="s">
        <v>1211</v>
      </c>
      <c r="AN2064">
        <v>50</v>
      </c>
      <c r="AO2064">
        <v>84</v>
      </c>
      <c r="AP2064">
        <v>10019</v>
      </c>
      <c r="AQ2064" t="s">
        <v>4057</v>
      </c>
    </row>
    <row r="2065" spans="5:43" x14ac:dyDescent="0.25">
      <c r="E2065" s="6">
        <v>23</v>
      </c>
      <c r="F2065" s="13" t="s">
        <v>8453</v>
      </c>
      <c r="G2065" s="13">
        <v>49</v>
      </c>
      <c r="H2065" s="13" t="s">
        <v>8500</v>
      </c>
      <c r="I2065" s="207" t="s">
        <v>9505</v>
      </c>
      <c r="O2065" s="6">
        <v>82</v>
      </c>
      <c r="P2065" s="13" t="str">
        <f t="shared" si="32"/>
        <v>SANTA.FE</v>
      </c>
      <c r="Q2065" s="6">
        <v>1738</v>
      </c>
      <c r="R2065" s="13" t="s">
        <v>7187</v>
      </c>
      <c r="Y2065" t="str">
        <f>Tabla4[[#This Row],[Muni_Desc]]&amp;Tabla4[[#This Row],[Columna1]]</f>
        <v>LAS HERASSANTA CRUZ</v>
      </c>
      <c r="Z2065">
        <v>1401</v>
      </c>
      <c r="AA2065" t="s">
        <v>6542</v>
      </c>
      <c r="AB2065">
        <v>23</v>
      </c>
      <c r="AC2065" t="s">
        <v>1241</v>
      </c>
      <c r="AD2065">
        <v>78</v>
      </c>
      <c r="AE2065" t="s">
        <v>1211</v>
      </c>
      <c r="AN2065">
        <v>6</v>
      </c>
      <c r="AO2065">
        <v>112</v>
      </c>
      <c r="AP2065">
        <v>817</v>
      </c>
      <c r="AQ2065" t="s">
        <v>1793</v>
      </c>
    </row>
    <row r="2066" spans="5:43" x14ac:dyDescent="0.25">
      <c r="E2066" s="6">
        <v>23</v>
      </c>
      <c r="F2066" s="13" t="s">
        <v>8453</v>
      </c>
      <c r="G2066" s="13">
        <v>50</v>
      </c>
      <c r="H2066" s="13" t="s">
        <v>8501</v>
      </c>
      <c r="I2066" s="207" t="s">
        <v>9505</v>
      </c>
      <c r="O2066" s="6">
        <v>82</v>
      </c>
      <c r="P2066" s="13" t="str">
        <f t="shared" si="32"/>
        <v>SANTA.FE</v>
      </c>
      <c r="Q2066" s="6">
        <v>1739</v>
      </c>
      <c r="R2066" s="13" t="s">
        <v>7188</v>
      </c>
      <c r="Y2066" t="str">
        <f>Tabla4[[#This Row],[Muni_Desc]]&amp;Tabla4[[#This Row],[Columna1]]</f>
        <v>LOS ANTIGUOSSANTA CRUZ</v>
      </c>
      <c r="Z2066">
        <v>1402</v>
      </c>
      <c r="AA2066" t="s">
        <v>6879</v>
      </c>
      <c r="AB2066">
        <v>23</v>
      </c>
      <c r="AC2066" t="s">
        <v>1241</v>
      </c>
      <c r="AD2066">
        <v>78</v>
      </c>
      <c r="AE2066" t="s">
        <v>1211</v>
      </c>
      <c r="AN2066">
        <v>50</v>
      </c>
      <c r="AO2066">
        <v>105</v>
      </c>
      <c r="AP2066">
        <v>10020</v>
      </c>
      <c r="AQ2066" t="s">
        <v>4087</v>
      </c>
    </row>
    <row r="2067" spans="5:43" x14ac:dyDescent="0.25">
      <c r="E2067" s="6">
        <v>23</v>
      </c>
      <c r="F2067" s="13" t="s">
        <v>8453</v>
      </c>
      <c r="G2067" s="13">
        <v>51</v>
      </c>
      <c r="H2067" s="13" t="s">
        <v>8502</v>
      </c>
      <c r="I2067" s="207" t="s">
        <v>9505</v>
      </c>
      <c r="O2067" s="6">
        <v>82</v>
      </c>
      <c r="P2067" s="13" t="str">
        <f t="shared" si="32"/>
        <v>SANTA.FE</v>
      </c>
      <c r="Q2067" s="6">
        <v>1740</v>
      </c>
      <c r="R2067" s="13" t="s">
        <v>7189</v>
      </c>
      <c r="Y2067" t="str">
        <f>Tabla4[[#This Row],[Muni_Desc]]&amp;Tabla4[[#This Row],[Columna1]]</f>
        <v>MINA 3SANTA CRUZ</v>
      </c>
      <c r="Z2067">
        <v>1403</v>
      </c>
      <c r="AA2067" t="s">
        <v>6880</v>
      </c>
      <c r="AB2067">
        <v>23</v>
      </c>
      <c r="AC2067" t="s">
        <v>1241</v>
      </c>
      <c r="AD2067">
        <v>78</v>
      </c>
      <c r="AE2067" t="s">
        <v>1211</v>
      </c>
      <c r="AN2067">
        <v>62</v>
      </c>
      <c r="AO2067">
        <v>7</v>
      </c>
      <c r="AP2067">
        <v>6908</v>
      </c>
      <c r="AQ2067" t="s">
        <v>4250</v>
      </c>
    </row>
    <row r="2068" spans="5:43" x14ac:dyDescent="0.25">
      <c r="E2068" s="6">
        <v>23</v>
      </c>
      <c r="F2068" s="13" t="s">
        <v>8453</v>
      </c>
      <c r="G2068" s="13">
        <v>52</v>
      </c>
      <c r="H2068" s="13" t="s">
        <v>8503</v>
      </c>
      <c r="I2068" s="207" t="s">
        <v>9505</v>
      </c>
      <c r="O2068" s="6">
        <v>82</v>
      </c>
      <c r="P2068" s="13" t="str">
        <f t="shared" si="32"/>
        <v>SANTA.FE</v>
      </c>
      <c r="Q2068" s="6">
        <v>1741</v>
      </c>
      <c r="R2068" s="13" t="s">
        <v>7190</v>
      </c>
      <c r="Y2068" t="str">
        <f>Tabla4[[#This Row],[Muni_Desc]]&amp;Tabla4[[#This Row],[Columna1]]</f>
        <v>PERITO MORENOSANTA CRUZ</v>
      </c>
      <c r="Z2068">
        <v>1404</v>
      </c>
      <c r="AA2068" t="s">
        <v>6881</v>
      </c>
      <c r="AB2068">
        <v>23</v>
      </c>
      <c r="AC2068" t="s">
        <v>1241</v>
      </c>
      <c r="AD2068">
        <v>78</v>
      </c>
      <c r="AE2068" t="s">
        <v>1211</v>
      </c>
      <c r="AN2068">
        <v>10</v>
      </c>
      <c r="AO2068">
        <v>91</v>
      </c>
      <c r="AP2068">
        <v>2670</v>
      </c>
      <c r="AQ2068" t="s">
        <v>2690</v>
      </c>
    </row>
    <row r="2069" spans="5:43" x14ac:dyDescent="0.25">
      <c r="E2069" s="6">
        <v>23</v>
      </c>
      <c r="F2069" s="13" t="s">
        <v>8453</v>
      </c>
      <c r="G2069" s="13">
        <v>53</v>
      </c>
      <c r="H2069" s="13" t="s">
        <v>8504</v>
      </c>
      <c r="I2069" s="207" t="s">
        <v>9505</v>
      </c>
      <c r="O2069" s="6">
        <v>82</v>
      </c>
      <c r="P2069" s="13" t="str">
        <f t="shared" si="32"/>
        <v>SANTA.FE</v>
      </c>
      <c r="Q2069" s="6">
        <v>1742</v>
      </c>
      <c r="R2069" s="13" t="s">
        <v>7191</v>
      </c>
      <c r="Y2069" t="str">
        <f>Tabla4[[#This Row],[Muni_Desc]]&amp;Tabla4[[#This Row],[Columna1]]</f>
        <v>PICO TRUNCADOSANTA CRUZ</v>
      </c>
      <c r="Z2069">
        <v>1405</v>
      </c>
      <c r="AA2069" t="s">
        <v>6882</v>
      </c>
      <c r="AB2069">
        <v>23</v>
      </c>
      <c r="AC2069" t="s">
        <v>1241</v>
      </c>
      <c r="AD2069">
        <v>78</v>
      </c>
      <c r="AE2069" t="s">
        <v>1211</v>
      </c>
      <c r="AN2069">
        <v>6</v>
      </c>
      <c r="AO2069">
        <v>644</v>
      </c>
      <c r="AP2069">
        <v>10021</v>
      </c>
      <c r="AQ2069" t="s">
        <v>2366</v>
      </c>
    </row>
    <row r="2070" spans="5:43" x14ac:dyDescent="0.25">
      <c r="E2070" s="6">
        <v>23</v>
      </c>
      <c r="F2070" s="13" t="s">
        <v>8453</v>
      </c>
      <c r="G2070" s="13">
        <v>54</v>
      </c>
      <c r="H2070" s="13" t="s">
        <v>8505</v>
      </c>
      <c r="I2070" s="207" t="s">
        <v>9505</v>
      </c>
      <c r="O2070" s="6">
        <v>82</v>
      </c>
      <c r="P2070" s="13" t="str">
        <f t="shared" si="32"/>
        <v>SANTA.FE</v>
      </c>
      <c r="Q2070" s="6">
        <v>1743</v>
      </c>
      <c r="R2070" s="13" t="s">
        <v>6791</v>
      </c>
      <c r="Y2070" t="str">
        <f>Tabla4[[#This Row],[Muni_Desc]]&amp;Tabla4[[#This Row],[Columna1]]</f>
        <v>PUERTO DESEADOSANTA CRUZ</v>
      </c>
      <c r="Z2070">
        <v>1406</v>
      </c>
      <c r="AA2070" t="s">
        <v>6883</v>
      </c>
      <c r="AB2070">
        <v>23</v>
      </c>
      <c r="AC2070" t="s">
        <v>1241</v>
      </c>
      <c r="AD2070">
        <v>78</v>
      </c>
      <c r="AE2070" t="s">
        <v>1211</v>
      </c>
      <c r="AN2070">
        <v>6</v>
      </c>
      <c r="AO2070">
        <v>868</v>
      </c>
      <c r="AP2070">
        <v>1880</v>
      </c>
      <c r="AQ2070" t="s">
        <v>2556</v>
      </c>
    </row>
    <row r="2071" spans="5:43" x14ac:dyDescent="0.25">
      <c r="E2071" s="6">
        <v>23</v>
      </c>
      <c r="F2071" s="13" t="s">
        <v>8453</v>
      </c>
      <c r="G2071" s="13">
        <v>55</v>
      </c>
      <c r="H2071" s="13" t="s">
        <v>8506</v>
      </c>
      <c r="I2071" s="207" t="s">
        <v>9505</v>
      </c>
      <c r="O2071" s="6">
        <v>82</v>
      </c>
      <c r="P2071" s="13" t="str">
        <f t="shared" si="32"/>
        <v>SANTA.FE</v>
      </c>
      <c r="Q2071" s="6">
        <v>1744</v>
      </c>
      <c r="R2071" s="13" t="s">
        <v>7192</v>
      </c>
      <c r="Y2071" t="str">
        <f>Tabla4[[#This Row],[Muni_Desc]]&amp;Tabla4[[#This Row],[Columna1]]</f>
        <v>PUERTO SAN JULIANSANTA CRUZ</v>
      </c>
      <c r="Z2071">
        <v>1407</v>
      </c>
      <c r="AA2071" t="s">
        <v>6884</v>
      </c>
      <c r="AB2071">
        <v>23</v>
      </c>
      <c r="AC2071" t="s">
        <v>1241</v>
      </c>
      <c r="AD2071">
        <v>78</v>
      </c>
      <c r="AE2071" t="s">
        <v>1211</v>
      </c>
      <c r="AN2071">
        <v>6</v>
      </c>
      <c r="AO2071">
        <v>427</v>
      </c>
      <c r="AP2071">
        <v>10022</v>
      </c>
      <c r="AQ2071" t="s">
        <v>2105</v>
      </c>
    </row>
    <row r="2072" spans="5:43" x14ac:dyDescent="0.25">
      <c r="E2072" s="6">
        <v>23</v>
      </c>
      <c r="F2072" s="13" t="s">
        <v>8453</v>
      </c>
      <c r="G2072" s="13">
        <v>56</v>
      </c>
      <c r="H2072" s="13" t="s">
        <v>8507</v>
      </c>
      <c r="I2072" s="207" t="s">
        <v>9505</v>
      </c>
      <c r="O2072" s="6">
        <v>82</v>
      </c>
      <c r="P2072" s="13" t="str">
        <f t="shared" si="32"/>
        <v>SANTA.FE</v>
      </c>
      <c r="Q2072" s="6">
        <v>1745</v>
      </c>
      <c r="R2072" s="13" t="s">
        <v>7193</v>
      </c>
      <c r="Y2072" t="str">
        <f>Tabla4[[#This Row],[Muni_Desc]]&amp;Tabla4[[#This Row],[Columna1]]</f>
        <v>PUERTO SANTA CRUZSANTA CRUZ</v>
      </c>
      <c r="Z2072">
        <v>1408</v>
      </c>
      <c r="AA2072" t="s">
        <v>6885</v>
      </c>
      <c r="AB2072">
        <v>23</v>
      </c>
      <c r="AC2072" t="s">
        <v>1241</v>
      </c>
      <c r="AD2072">
        <v>78</v>
      </c>
      <c r="AE2072" t="s">
        <v>1211</v>
      </c>
      <c r="AN2072">
        <v>6</v>
      </c>
      <c r="AO2072">
        <v>133</v>
      </c>
      <c r="AP2072">
        <v>855</v>
      </c>
      <c r="AQ2072" t="s">
        <v>1814</v>
      </c>
    </row>
    <row r="2073" spans="5:43" x14ac:dyDescent="0.25">
      <c r="E2073" s="6">
        <v>23</v>
      </c>
      <c r="F2073" s="13" t="s">
        <v>8453</v>
      </c>
      <c r="G2073" s="13">
        <v>57</v>
      </c>
      <c r="H2073" s="13" t="s">
        <v>8508</v>
      </c>
      <c r="I2073" s="207" t="s">
        <v>9505</v>
      </c>
      <c r="O2073" s="6">
        <v>82</v>
      </c>
      <c r="P2073" s="13" t="str">
        <f t="shared" si="32"/>
        <v>SANTA.FE</v>
      </c>
      <c r="Q2073" s="6">
        <v>1995</v>
      </c>
      <c r="R2073" s="13" t="s">
        <v>7226</v>
      </c>
      <c r="Y2073" t="str">
        <f>Tabla4[[#This Row],[Muni_Desc]]&amp;Tabla4[[#This Row],[Columna1]]</f>
        <v>RIO GALLEGOSSANTA CRUZ</v>
      </c>
      <c r="Z2073">
        <v>1409</v>
      </c>
      <c r="AA2073" t="s">
        <v>6886</v>
      </c>
      <c r="AB2073">
        <v>23</v>
      </c>
      <c r="AC2073" t="s">
        <v>1241</v>
      </c>
      <c r="AD2073">
        <v>78</v>
      </c>
      <c r="AE2073" t="s">
        <v>1211</v>
      </c>
      <c r="AN2073">
        <v>10</v>
      </c>
      <c r="AO2073">
        <v>14</v>
      </c>
      <c r="AP2073">
        <v>2523</v>
      </c>
      <c r="AQ2073" t="s">
        <v>2588</v>
      </c>
    </row>
    <row r="2074" spans="5:43" x14ac:dyDescent="0.25">
      <c r="E2074" s="6">
        <v>23</v>
      </c>
      <c r="F2074" s="13" t="s">
        <v>8453</v>
      </c>
      <c r="G2074" s="13">
        <v>58</v>
      </c>
      <c r="H2074" s="13" t="s">
        <v>8509</v>
      </c>
      <c r="I2074" s="207" t="s">
        <v>9505</v>
      </c>
      <c r="O2074" s="6">
        <v>82</v>
      </c>
      <c r="P2074" s="13" t="str">
        <f t="shared" si="32"/>
        <v>SANTA.FE</v>
      </c>
      <c r="Q2074" s="6">
        <v>1746</v>
      </c>
      <c r="R2074" s="13" t="s">
        <v>7194</v>
      </c>
      <c r="Y2074" t="str">
        <f>Tabla4[[#This Row],[Muni_Desc]]&amp;Tabla4[[#This Row],[Columna1]]</f>
        <v>RIO TURBIOSANTA CRUZ</v>
      </c>
      <c r="Z2074">
        <v>1413</v>
      </c>
      <c r="AA2074" t="s">
        <v>6890</v>
      </c>
      <c r="AB2074">
        <v>23</v>
      </c>
      <c r="AC2074" t="s">
        <v>1241</v>
      </c>
      <c r="AD2074">
        <v>78</v>
      </c>
      <c r="AE2074" t="s">
        <v>1211</v>
      </c>
      <c r="AN2074">
        <v>14</v>
      </c>
      <c r="AO2074">
        <v>91</v>
      </c>
      <c r="AP2074">
        <v>10023</v>
      </c>
      <c r="AQ2074" t="s">
        <v>2964</v>
      </c>
    </row>
    <row r="2075" spans="5:43" x14ac:dyDescent="0.25">
      <c r="E2075" s="6">
        <v>23</v>
      </c>
      <c r="F2075" s="13" t="s">
        <v>8453</v>
      </c>
      <c r="G2075" s="13">
        <v>59</v>
      </c>
      <c r="H2075" s="13" t="s">
        <v>8510</v>
      </c>
      <c r="I2075" s="207" t="s">
        <v>9505</v>
      </c>
      <c r="O2075" s="6">
        <v>82</v>
      </c>
      <c r="P2075" s="13" t="str">
        <f t="shared" si="32"/>
        <v>SANTA.FE</v>
      </c>
      <c r="Q2075" s="6">
        <v>1747</v>
      </c>
      <c r="R2075" s="13" t="s">
        <v>7195</v>
      </c>
      <c r="Y2075" t="str">
        <f>Tabla4[[#This Row],[Muni_Desc]]&amp;Tabla4[[#This Row],[Columna1]]</f>
        <v>ROSPENTEKSANTA CRUZ</v>
      </c>
      <c r="Z2075">
        <v>1410</v>
      </c>
      <c r="AA2075" t="s">
        <v>6887</v>
      </c>
      <c r="AB2075">
        <v>23</v>
      </c>
      <c r="AC2075" t="s">
        <v>1241</v>
      </c>
      <c r="AD2075">
        <v>78</v>
      </c>
      <c r="AE2075" t="s">
        <v>1211</v>
      </c>
      <c r="AN2075">
        <v>42</v>
      </c>
      <c r="AO2075">
        <v>126</v>
      </c>
      <c r="AP2075">
        <v>5436</v>
      </c>
      <c r="AQ2075" t="s">
        <v>3838</v>
      </c>
    </row>
    <row r="2076" spans="5:43" x14ac:dyDescent="0.25">
      <c r="E2076" s="6">
        <v>24</v>
      </c>
      <c r="F2076" s="13" t="s">
        <v>8511</v>
      </c>
      <c r="G2076" s="13">
        <v>1</v>
      </c>
      <c r="H2076" s="13" t="s">
        <v>8512</v>
      </c>
      <c r="I2076" s="207" t="s">
        <v>9506</v>
      </c>
      <c r="O2076" s="6">
        <v>82</v>
      </c>
      <c r="P2076" s="13" t="str">
        <f t="shared" si="32"/>
        <v>SANTA.FE</v>
      </c>
      <c r="Q2076" s="6">
        <v>1748</v>
      </c>
      <c r="R2076" s="13" t="s">
        <v>7196</v>
      </c>
      <c r="Y2076" t="str">
        <f>Tabla4[[#This Row],[Muni_Desc]]&amp;Tabla4[[#This Row],[Columna1]]</f>
        <v>TELLIERSANTA CRUZ</v>
      </c>
      <c r="Z2076">
        <v>1411</v>
      </c>
      <c r="AA2076" t="s">
        <v>6888</v>
      </c>
      <c r="AB2076">
        <v>23</v>
      </c>
      <c r="AC2076" t="s">
        <v>1241</v>
      </c>
      <c r="AD2076">
        <v>78</v>
      </c>
      <c r="AE2076" t="s">
        <v>1211</v>
      </c>
      <c r="AN2076">
        <v>38</v>
      </c>
      <c r="AO2076">
        <v>63</v>
      </c>
      <c r="AP2076">
        <v>5088</v>
      </c>
      <c r="AQ2076" t="s">
        <v>3737</v>
      </c>
    </row>
    <row r="2077" spans="5:43" x14ac:dyDescent="0.25">
      <c r="E2077" s="6">
        <v>24</v>
      </c>
      <c r="F2077" s="13" t="s">
        <v>8511</v>
      </c>
      <c r="G2077" s="13">
        <v>2</v>
      </c>
      <c r="H2077" s="13" t="s">
        <v>8513</v>
      </c>
      <c r="I2077" s="207" t="s">
        <v>9506</v>
      </c>
      <c r="O2077" s="6">
        <v>82</v>
      </c>
      <c r="P2077" s="13" t="str">
        <f t="shared" si="32"/>
        <v>SANTA.FE</v>
      </c>
      <c r="Q2077" s="6">
        <v>1749</v>
      </c>
      <c r="R2077" s="13" t="s">
        <v>7197</v>
      </c>
      <c r="Y2077" t="str">
        <f>Tabla4[[#This Row],[Muni_Desc]]&amp;Tabla4[[#This Row],[Columna1]]</f>
        <v>TRES LAGOSSANTA CRUZ</v>
      </c>
      <c r="Z2077">
        <v>1412</v>
      </c>
      <c r="AA2077" t="s">
        <v>6889</v>
      </c>
      <c r="AB2077">
        <v>23</v>
      </c>
      <c r="AC2077" t="s">
        <v>1241</v>
      </c>
      <c r="AD2077">
        <v>78</v>
      </c>
      <c r="AE2077" t="s">
        <v>1211</v>
      </c>
      <c r="AN2077">
        <v>66</v>
      </c>
      <c r="AO2077">
        <v>35</v>
      </c>
      <c r="AP2077">
        <v>7261</v>
      </c>
      <c r="AQ2077" t="s">
        <v>2664</v>
      </c>
    </row>
    <row r="2078" spans="5:43" x14ac:dyDescent="0.25">
      <c r="E2078" s="6">
        <v>24</v>
      </c>
      <c r="F2078" s="13" t="s">
        <v>8511</v>
      </c>
      <c r="G2078" s="13">
        <v>3</v>
      </c>
      <c r="H2078" s="13" t="s">
        <v>8460</v>
      </c>
      <c r="I2078" s="207" t="s">
        <v>9506</v>
      </c>
      <c r="O2078" s="6">
        <v>82</v>
      </c>
      <c r="P2078" s="13" t="str">
        <f t="shared" si="32"/>
        <v>SANTA.FE</v>
      </c>
      <c r="Q2078" s="6">
        <v>1750</v>
      </c>
      <c r="R2078" s="13" t="s">
        <v>7198</v>
      </c>
      <c r="Y2078" t="str">
        <f>Tabla4[[#This Row],[Muni_Desc]]&amp;Tabla4[[#This Row],[Columna1]]</f>
        <v>RIO GRANDETIERRA DEL FUEGO</v>
      </c>
      <c r="Z2078">
        <v>1986</v>
      </c>
      <c r="AA2078" t="s">
        <v>7502</v>
      </c>
      <c r="AB2078">
        <v>24</v>
      </c>
      <c r="AC2078" t="s">
        <v>1242</v>
      </c>
      <c r="AD2078">
        <v>94</v>
      </c>
      <c r="AE2078" t="s">
        <v>1212</v>
      </c>
      <c r="AN2078">
        <v>10</v>
      </c>
      <c r="AO2078">
        <v>77</v>
      </c>
      <c r="AP2078">
        <v>2634</v>
      </c>
      <c r="AQ2078" t="s">
        <v>2664</v>
      </c>
    </row>
    <row r="2079" spans="5:43" x14ac:dyDescent="0.25">
      <c r="E2079" s="6">
        <v>24</v>
      </c>
      <c r="F2079" s="13" t="s">
        <v>8511</v>
      </c>
      <c r="G2079" s="13">
        <v>4</v>
      </c>
      <c r="H2079" s="13" t="s">
        <v>8514</v>
      </c>
      <c r="I2079" s="207" t="s">
        <v>9506</v>
      </c>
      <c r="O2079" s="6">
        <v>82</v>
      </c>
      <c r="P2079" s="13" t="str">
        <f t="shared" si="32"/>
        <v>SANTA.FE</v>
      </c>
      <c r="Q2079" s="6">
        <v>1752</v>
      </c>
      <c r="R2079" s="13" t="s">
        <v>7200</v>
      </c>
      <c r="Y2079" t="str">
        <f>Tabla4[[#This Row],[Muni_Desc]]&amp;Tabla4[[#This Row],[Columna1]]</f>
        <v>TOLHUINTIERRA DEL FUEGO</v>
      </c>
      <c r="Z2079">
        <v>1987</v>
      </c>
      <c r="AA2079" t="s">
        <v>7503</v>
      </c>
      <c r="AB2079">
        <v>24</v>
      </c>
      <c r="AC2079" t="s">
        <v>1242</v>
      </c>
      <c r="AD2079">
        <v>94</v>
      </c>
      <c r="AE2079" t="s">
        <v>1212</v>
      </c>
      <c r="AN2079">
        <v>10</v>
      </c>
      <c r="AO2079">
        <v>21</v>
      </c>
      <c r="AP2079">
        <v>10024</v>
      </c>
      <c r="AQ2079" t="s">
        <v>2599</v>
      </c>
    </row>
    <row r="2080" spans="5:43" x14ac:dyDescent="0.25">
      <c r="E2080" s="6">
        <v>24</v>
      </c>
      <c r="F2080" s="13" t="s">
        <v>8511</v>
      </c>
      <c r="G2080" s="13">
        <v>5</v>
      </c>
      <c r="H2080" s="13" t="s">
        <v>8515</v>
      </c>
      <c r="I2080" s="207" t="s">
        <v>9506</v>
      </c>
      <c r="O2080" s="6">
        <v>82</v>
      </c>
      <c r="P2080" s="13" t="str">
        <f t="shared" si="32"/>
        <v>SANTA.FE</v>
      </c>
      <c r="Q2080" s="6">
        <v>1753</v>
      </c>
      <c r="R2080" s="13" t="s">
        <v>7201</v>
      </c>
      <c r="Y2080" t="str">
        <f>Tabla4[[#This Row],[Muni_Desc]]&amp;Tabla4[[#This Row],[Columna1]]</f>
        <v>USHUAIATIERRA DEL FUEGO</v>
      </c>
      <c r="Z2080">
        <v>1988</v>
      </c>
      <c r="AA2080" t="s">
        <v>7504</v>
      </c>
      <c r="AB2080">
        <v>24</v>
      </c>
      <c r="AC2080" t="s">
        <v>1242</v>
      </c>
      <c r="AD2080">
        <v>94</v>
      </c>
      <c r="AE2080" t="s">
        <v>1212</v>
      </c>
      <c r="AN2080">
        <v>86</v>
      </c>
      <c r="AO2080">
        <v>77</v>
      </c>
      <c r="AP2080">
        <v>9229</v>
      </c>
      <c r="AQ2080" t="s">
        <v>5099</v>
      </c>
    </row>
    <row r="2081" spans="5:43" x14ac:dyDescent="0.25">
      <c r="E2081" s="6">
        <v>24</v>
      </c>
      <c r="F2081" s="13" t="s">
        <v>8511</v>
      </c>
      <c r="G2081" s="13">
        <v>6</v>
      </c>
      <c r="H2081" s="13" t="s">
        <v>8516</v>
      </c>
      <c r="I2081" s="207" t="s">
        <v>9506</v>
      </c>
      <c r="O2081" s="6">
        <v>82</v>
      </c>
      <c r="P2081" s="13" t="str">
        <f t="shared" si="32"/>
        <v>SANTA.FE</v>
      </c>
      <c r="Q2081" s="6">
        <v>1754</v>
      </c>
      <c r="R2081" s="13" t="s">
        <v>7202</v>
      </c>
      <c r="Y2081" t="str">
        <f>Tabla4[[#This Row],[Muni_Desc]]&amp;Tabla4[[#This Row],[Columna1]]</f>
        <v>AARON CASTELLANOSSANTA FE</v>
      </c>
      <c r="Z2081">
        <v>1414</v>
      </c>
      <c r="AA2081" t="s">
        <v>6891</v>
      </c>
      <c r="AB2081">
        <v>26</v>
      </c>
      <c r="AC2081" t="s">
        <v>1243</v>
      </c>
      <c r="AD2081">
        <v>82</v>
      </c>
      <c r="AE2081" t="s">
        <v>1201</v>
      </c>
      <c r="AN2081">
        <v>86</v>
      </c>
      <c r="AO2081">
        <v>147</v>
      </c>
      <c r="AP2081">
        <v>10025</v>
      </c>
      <c r="AQ2081" t="s">
        <v>5161</v>
      </c>
    </row>
    <row r="2082" spans="5:43" x14ac:dyDescent="0.25">
      <c r="E2082" s="6">
        <v>24</v>
      </c>
      <c r="F2082" s="13" t="s">
        <v>8511</v>
      </c>
      <c r="G2082" s="13">
        <v>7</v>
      </c>
      <c r="H2082" s="13" t="s">
        <v>8517</v>
      </c>
      <c r="I2082" s="207" t="s">
        <v>9506</v>
      </c>
      <c r="O2082" s="6">
        <v>82</v>
      </c>
      <c r="P2082" s="13" t="str">
        <f t="shared" si="32"/>
        <v>SANTA.FE</v>
      </c>
      <c r="Q2082" s="6">
        <v>1755</v>
      </c>
      <c r="R2082" s="13" t="s">
        <v>7203</v>
      </c>
      <c r="Y2082" t="str">
        <f>Tabla4[[#This Row],[Muni_Desc]]&amp;Tabla4[[#This Row],[Columna1]]</f>
        <v>ACEBALSANTA FE</v>
      </c>
      <c r="Z2082">
        <v>1415</v>
      </c>
      <c r="AA2082" t="s">
        <v>6892</v>
      </c>
      <c r="AB2082">
        <v>26</v>
      </c>
      <c r="AC2082" t="s">
        <v>1243</v>
      </c>
      <c r="AD2082">
        <v>82</v>
      </c>
      <c r="AE2082" t="s">
        <v>1201</v>
      </c>
      <c r="AN2082">
        <v>14</v>
      </c>
      <c r="AO2082">
        <v>147</v>
      </c>
      <c r="AP2082">
        <v>3343</v>
      </c>
      <c r="AQ2082" t="s">
        <v>3166</v>
      </c>
    </row>
    <row r="2083" spans="5:43" x14ac:dyDescent="0.25">
      <c r="E2083" s="6">
        <v>24</v>
      </c>
      <c r="F2083" s="13" t="s">
        <v>8511</v>
      </c>
      <c r="G2083" s="13">
        <v>8</v>
      </c>
      <c r="H2083" s="13" t="s">
        <v>8518</v>
      </c>
      <c r="I2083" s="207" t="s">
        <v>9506</v>
      </c>
      <c r="O2083" s="6">
        <v>82</v>
      </c>
      <c r="P2083" s="13" t="str">
        <f t="shared" si="32"/>
        <v>SANTA.FE</v>
      </c>
      <c r="Q2083" s="6">
        <v>1756</v>
      </c>
      <c r="R2083" s="13" t="s">
        <v>7204</v>
      </c>
      <c r="Y2083" t="str">
        <f>Tabla4[[#This Row],[Muni_Desc]]&amp;Tabla4[[#This Row],[Columna1]]</f>
        <v>ALBARELLOSSANTA FE</v>
      </c>
      <c r="Z2083">
        <v>1417</v>
      </c>
      <c r="AA2083" t="s">
        <v>6894</v>
      </c>
      <c r="AB2083">
        <v>26</v>
      </c>
      <c r="AC2083" t="s">
        <v>1243</v>
      </c>
      <c r="AD2083">
        <v>82</v>
      </c>
      <c r="AE2083" t="s">
        <v>1201</v>
      </c>
      <c r="AN2083">
        <v>6</v>
      </c>
      <c r="AO2083">
        <v>7</v>
      </c>
      <c r="AP2083">
        <v>661</v>
      </c>
      <c r="AQ2083" t="s">
        <v>1692</v>
      </c>
    </row>
    <row r="2084" spans="5:43" x14ac:dyDescent="0.25">
      <c r="E2084" s="6">
        <v>24</v>
      </c>
      <c r="F2084" s="13" t="s">
        <v>8511</v>
      </c>
      <c r="G2084" s="13">
        <v>9</v>
      </c>
      <c r="H2084" s="13" t="s">
        <v>8474</v>
      </c>
      <c r="I2084" s="207" t="s">
        <v>9506</v>
      </c>
      <c r="O2084" s="6">
        <v>82</v>
      </c>
      <c r="P2084" s="13" t="str">
        <f t="shared" si="32"/>
        <v>SANTA.FE</v>
      </c>
      <c r="Q2084" s="6">
        <v>1757</v>
      </c>
      <c r="R2084" s="13" t="s">
        <v>7205</v>
      </c>
      <c r="Y2084" t="str">
        <f>Tabla4[[#This Row],[Muni_Desc]]&amp;Tabla4[[#This Row],[Columna1]]</f>
        <v>ALCORTASANTA FE</v>
      </c>
      <c r="Z2084">
        <v>1418</v>
      </c>
      <c r="AA2084" t="s">
        <v>6895</v>
      </c>
      <c r="AB2084">
        <v>26</v>
      </c>
      <c r="AC2084" t="s">
        <v>1243</v>
      </c>
      <c r="AD2084">
        <v>82</v>
      </c>
      <c r="AE2084" t="s">
        <v>1201</v>
      </c>
      <c r="AN2084">
        <v>14</v>
      </c>
      <c r="AO2084">
        <v>168</v>
      </c>
      <c r="AP2084">
        <v>3386</v>
      </c>
      <c r="AQ2084" t="s">
        <v>3207</v>
      </c>
    </row>
    <row r="2085" spans="5:43" x14ac:dyDescent="0.25">
      <c r="E2085" s="6">
        <v>24</v>
      </c>
      <c r="F2085" s="13" t="s">
        <v>8511</v>
      </c>
      <c r="G2085" s="13">
        <v>10</v>
      </c>
      <c r="H2085" s="13" t="s">
        <v>8519</v>
      </c>
      <c r="I2085" s="207" t="s">
        <v>9506</v>
      </c>
      <c r="O2085" s="6">
        <v>82</v>
      </c>
      <c r="P2085" s="13" t="str">
        <f t="shared" si="32"/>
        <v>SANTA.FE</v>
      </c>
      <c r="Q2085" s="6">
        <v>1758</v>
      </c>
      <c r="R2085" s="13" t="s">
        <v>7206</v>
      </c>
      <c r="Y2085" t="str">
        <f>Tabla4[[#This Row],[Muni_Desc]]&amp;Tabla4[[#This Row],[Columna1]]</f>
        <v>ALDAOSANTA FE</v>
      </c>
      <c r="Z2085">
        <v>1419</v>
      </c>
      <c r="AA2085" t="s">
        <v>6896</v>
      </c>
      <c r="AB2085">
        <v>26</v>
      </c>
      <c r="AC2085" t="s">
        <v>1243</v>
      </c>
      <c r="AD2085">
        <v>82</v>
      </c>
      <c r="AE2085" t="s">
        <v>1201</v>
      </c>
      <c r="AN2085">
        <v>14</v>
      </c>
      <c r="AO2085">
        <v>140</v>
      </c>
      <c r="AP2085">
        <v>10026</v>
      </c>
      <c r="AQ2085" t="s">
        <v>3141</v>
      </c>
    </row>
    <row r="2086" spans="5:43" x14ac:dyDescent="0.25">
      <c r="E2086" s="6">
        <v>24</v>
      </c>
      <c r="F2086" s="13" t="s">
        <v>8511</v>
      </c>
      <c r="G2086" s="13">
        <v>11</v>
      </c>
      <c r="H2086" s="13" t="s">
        <v>8520</v>
      </c>
      <c r="I2086" s="207" t="s">
        <v>9506</v>
      </c>
      <c r="O2086" s="6">
        <v>82</v>
      </c>
      <c r="P2086" s="13" t="str">
        <f t="shared" si="32"/>
        <v>SANTA.FE</v>
      </c>
      <c r="Q2086" s="6">
        <v>1759</v>
      </c>
      <c r="R2086" s="13" t="s">
        <v>7207</v>
      </c>
      <c r="Y2086" t="str">
        <f>Tabla4[[#This Row],[Muni_Desc]]&amp;Tabla4[[#This Row],[Columna1]]</f>
        <v>ALVAREZSANTA FE</v>
      </c>
      <c r="Z2086">
        <v>1421</v>
      </c>
      <c r="AA2086" t="s">
        <v>6898</v>
      </c>
      <c r="AB2086">
        <v>26</v>
      </c>
      <c r="AC2086" t="s">
        <v>1243</v>
      </c>
      <c r="AD2086">
        <v>82</v>
      </c>
      <c r="AE2086" t="s">
        <v>1201</v>
      </c>
      <c r="AN2086">
        <v>14</v>
      </c>
      <c r="AO2086">
        <v>105</v>
      </c>
      <c r="AP2086">
        <v>3145</v>
      </c>
      <c r="AQ2086" t="s">
        <v>3019</v>
      </c>
    </row>
    <row r="2087" spans="5:43" x14ac:dyDescent="0.25">
      <c r="E2087" s="6">
        <v>24</v>
      </c>
      <c r="F2087" s="13" t="s">
        <v>8511</v>
      </c>
      <c r="G2087" s="13">
        <v>12</v>
      </c>
      <c r="H2087" s="13" t="s">
        <v>8521</v>
      </c>
      <c r="I2087" s="207" t="s">
        <v>9506</v>
      </c>
      <c r="O2087" s="6">
        <v>82</v>
      </c>
      <c r="P2087" s="13" t="str">
        <f t="shared" si="32"/>
        <v>SANTA.FE</v>
      </c>
      <c r="Q2087" s="6">
        <v>1760</v>
      </c>
      <c r="R2087" s="13" t="s">
        <v>7208</v>
      </c>
      <c r="Y2087" t="str">
        <f>Tabla4[[#This Row],[Muni_Desc]]&amp;Tabla4[[#This Row],[Columna1]]</f>
        <v>AMENABARSANTA FE</v>
      </c>
      <c r="Z2087">
        <v>1424</v>
      </c>
      <c r="AA2087" t="s">
        <v>6901</v>
      </c>
      <c r="AB2087">
        <v>26</v>
      </c>
      <c r="AC2087" t="s">
        <v>1243</v>
      </c>
      <c r="AD2087">
        <v>82</v>
      </c>
      <c r="AE2087" t="s">
        <v>1201</v>
      </c>
      <c r="AN2087">
        <v>30</v>
      </c>
      <c r="AO2087">
        <v>70</v>
      </c>
      <c r="AP2087">
        <v>4613</v>
      </c>
      <c r="AQ2087" t="s">
        <v>1399</v>
      </c>
    </row>
    <row r="2088" spans="5:43" x14ac:dyDescent="0.25">
      <c r="E2088" s="6">
        <v>24</v>
      </c>
      <c r="F2088" s="13" t="s">
        <v>8511</v>
      </c>
      <c r="G2088" s="13">
        <v>13</v>
      </c>
      <c r="H2088" s="13" t="s">
        <v>8522</v>
      </c>
      <c r="I2088" s="207" t="s">
        <v>9506</v>
      </c>
      <c r="O2088" s="6">
        <v>82</v>
      </c>
      <c r="P2088" s="13" t="str">
        <f t="shared" si="32"/>
        <v>SANTA.FE</v>
      </c>
      <c r="Q2088" s="6">
        <v>1761</v>
      </c>
      <c r="R2088" s="13" t="s">
        <v>7209</v>
      </c>
      <c r="Y2088" t="str">
        <f>Tabla4[[#This Row],[Muni_Desc]]&amp;Tabla4[[#This Row],[Columna1]]</f>
        <v>AREQUITOSANTA FE</v>
      </c>
      <c r="Z2088">
        <v>1427</v>
      </c>
      <c r="AA2088" t="s">
        <v>6904</v>
      </c>
      <c r="AB2088">
        <v>26</v>
      </c>
      <c r="AC2088" t="s">
        <v>1243</v>
      </c>
      <c r="AD2088">
        <v>82</v>
      </c>
      <c r="AE2088" t="s">
        <v>1201</v>
      </c>
      <c r="AN2088">
        <v>14</v>
      </c>
      <c r="AO2088">
        <v>133</v>
      </c>
      <c r="AP2088">
        <v>3239</v>
      </c>
      <c r="AQ2088" t="s">
        <v>1399</v>
      </c>
    </row>
    <row r="2089" spans="5:43" x14ac:dyDescent="0.25">
      <c r="E2089" s="6">
        <v>24</v>
      </c>
      <c r="F2089" s="13" t="s">
        <v>8511</v>
      </c>
      <c r="G2089" s="13">
        <v>14</v>
      </c>
      <c r="H2089" s="13" t="s">
        <v>8523</v>
      </c>
      <c r="I2089" s="207" t="s">
        <v>9506</v>
      </c>
      <c r="O2089" s="6">
        <v>82</v>
      </c>
      <c r="P2089" s="13" t="str">
        <f t="shared" si="32"/>
        <v>SANTA.FE</v>
      </c>
      <c r="Q2089" s="6">
        <v>1762</v>
      </c>
      <c r="R2089" s="13" t="s">
        <v>7210</v>
      </c>
      <c r="Y2089" t="str">
        <f>Tabla4[[#This Row],[Muni_Desc]]&amp;Tabla4[[#This Row],[Columna1]]</f>
        <v>ARMINDASANTA FE</v>
      </c>
      <c r="Z2089">
        <v>1428</v>
      </c>
      <c r="AA2089" t="s">
        <v>6905</v>
      </c>
      <c r="AB2089">
        <v>26</v>
      </c>
      <c r="AC2089" t="s">
        <v>1243</v>
      </c>
      <c r="AD2089">
        <v>82</v>
      </c>
      <c r="AE2089" t="s">
        <v>1201</v>
      </c>
      <c r="AN2089">
        <v>14</v>
      </c>
      <c r="AO2089">
        <v>168</v>
      </c>
      <c r="AP2089">
        <v>3444</v>
      </c>
      <c r="AQ2089" t="s">
        <v>1399</v>
      </c>
    </row>
    <row r="2090" spans="5:43" x14ac:dyDescent="0.25">
      <c r="E2090" s="6">
        <v>24</v>
      </c>
      <c r="F2090" s="13" t="s">
        <v>8511</v>
      </c>
      <c r="G2090" s="13">
        <v>15</v>
      </c>
      <c r="H2090" s="13" t="s">
        <v>8504</v>
      </c>
      <c r="I2090" s="207" t="s">
        <v>9506</v>
      </c>
      <c r="O2090" s="6">
        <v>82</v>
      </c>
      <c r="P2090" s="13" t="str">
        <f t="shared" si="32"/>
        <v>SANTA.FE</v>
      </c>
      <c r="Q2090" s="6">
        <v>1763</v>
      </c>
      <c r="R2090" s="13" t="s">
        <v>7211</v>
      </c>
      <c r="Y2090" t="str">
        <f>Tabla4[[#This Row],[Muni_Desc]]&amp;Tabla4[[#This Row],[Columna1]]</f>
        <v>ARMSTRONGSANTA FE</v>
      </c>
      <c r="Z2090">
        <v>1429</v>
      </c>
      <c r="AA2090" t="s">
        <v>6906</v>
      </c>
      <c r="AB2090">
        <v>26</v>
      </c>
      <c r="AC2090" t="s">
        <v>1243</v>
      </c>
      <c r="AD2090">
        <v>82</v>
      </c>
      <c r="AE2090" t="s">
        <v>1201</v>
      </c>
      <c r="AN2090">
        <v>82</v>
      </c>
      <c r="AO2090">
        <v>70</v>
      </c>
      <c r="AP2090">
        <v>8614</v>
      </c>
      <c r="AQ2090" t="s">
        <v>4844</v>
      </c>
    </row>
    <row r="2091" spans="5:43" x14ac:dyDescent="0.25">
      <c r="E2091" s="6">
        <v>24</v>
      </c>
      <c r="F2091" s="13" t="s">
        <v>8511</v>
      </c>
      <c r="G2091" s="13">
        <v>16</v>
      </c>
      <c r="H2091" s="13" t="s">
        <v>8524</v>
      </c>
      <c r="I2091" s="207" t="s">
        <v>9506</v>
      </c>
      <c r="O2091" s="6">
        <v>82</v>
      </c>
      <c r="P2091" s="13" t="str">
        <f t="shared" si="32"/>
        <v>SANTA.FE</v>
      </c>
      <c r="Q2091" s="6">
        <v>1764</v>
      </c>
      <c r="R2091" s="13" t="s">
        <v>7212</v>
      </c>
      <c r="Y2091" t="str">
        <f>Tabla4[[#This Row],[Muni_Desc]]&amp;Tabla4[[#This Row],[Columna1]]</f>
        <v>ARROYO SECOSANTA FE</v>
      </c>
      <c r="Z2091">
        <v>1434</v>
      </c>
      <c r="AA2091" t="s">
        <v>6911</v>
      </c>
      <c r="AB2091">
        <v>26</v>
      </c>
      <c r="AC2091" t="s">
        <v>1243</v>
      </c>
      <c r="AD2091">
        <v>82</v>
      </c>
      <c r="AE2091" t="s">
        <v>1201</v>
      </c>
      <c r="AN2091">
        <v>82</v>
      </c>
      <c r="AO2091">
        <v>112</v>
      </c>
      <c r="AP2091">
        <v>8747</v>
      </c>
      <c r="AQ2091" t="s">
        <v>4963</v>
      </c>
    </row>
    <row r="2092" spans="5:43" x14ac:dyDescent="0.25">
      <c r="E2092" s="6">
        <v>24</v>
      </c>
      <c r="F2092" s="13" t="s">
        <v>8511</v>
      </c>
      <c r="G2092" s="13">
        <v>17</v>
      </c>
      <c r="H2092" s="13" t="s">
        <v>8525</v>
      </c>
      <c r="I2092" s="207" t="s">
        <v>9506</v>
      </c>
      <c r="O2092" s="6">
        <v>82</v>
      </c>
      <c r="P2092" s="13" t="str">
        <f t="shared" si="32"/>
        <v>SANTA.FE</v>
      </c>
      <c r="Q2092" s="6">
        <v>1765</v>
      </c>
      <c r="R2092" s="13" t="s">
        <v>7213</v>
      </c>
      <c r="Y2092" t="str">
        <f>Tabla4[[#This Row],[Muni_Desc]]&amp;Tabla4[[#This Row],[Columna1]]</f>
        <v>ARTEAGASANTA FE</v>
      </c>
      <c r="Z2092">
        <v>1436</v>
      </c>
      <c r="AA2092" t="s">
        <v>6913</v>
      </c>
      <c r="AB2092">
        <v>26</v>
      </c>
      <c r="AC2092" t="s">
        <v>1243</v>
      </c>
      <c r="AD2092">
        <v>82</v>
      </c>
      <c r="AE2092" t="s">
        <v>1201</v>
      </c>
      <c r="AN2092">
        <v>14</v>
      </c>
      <c r="AO2092">
        <v>147</v>
      </c>
      <c r="AP2092">
        <v>3323</v>
      </c>
      <c r="AQ2092" t="s">
        <v>3151</v>
      </c>
    </row>
    <row r="2093" spans="5:43" x14ac:dyDescent="0.25">
      <c r="E2093" s="6">
        <v>24</v>
      </c>
      <c r="F2093" s="13" t="s">
        <v>8511</v>
      </c>
      <c r="G2093" s="13">
        <v>18</v>
      </c>
      <c r="H2093" s="13" t="s">
        <v>8526</v>
      </c>
      <c r="I2093" s="207" t="s">
        <v>9506</v>
      </c>
      <c r="O2093" s="6">
        <v>82</v>
      </c>
      <c r="P2093" s="13" t="str">
        <f t="shared" si="32"/>
        <v>SANTA.FE</v>
      </c>
      <c r="Q2093" s="6">
        <v>1766</v>
      </c>
      <c r="R2093" s="13" t="s">
        <v>7214</v>
      </c>
      <c r="Y2093" t="str">
        <f>Tabla4[[#This Row],[Muni_Desc]]&amp;Tabla4[[#This Row],[Columna1]]</f>
        <v>BERAVEBUSANTA FE</v>
      </c>
      <c r="Z2093">
        <v>1443</v>
      </c>
      <c r="AA2093" t="s">
        <v>6918</v>
      </c>
      <c r="AB2093">
        <v>26</v>
      </c>
      <c r="AC2093" t="s">
        <v>1243</v>
      </c>
      <c r="AD2093">
        <v>82</v>
      </c>
      <c r="AE2093" t="s">
        <v>1201</v>
      </c>
      <c r="AN2093">
        <v>30</v>
      </c>
      <c r="AO2093">
        <v>84</v>
      </c>
      <c r="AP2093">
        <v>4643</v>
      </c>
      <c r="AQ2093" t="s">
        <v>3570</v>
      </c>
    </row>
    <row r="2094" spans="5:43" x14ac:dyDescent="0.25">
      <c r="E2094" s="6">
        <v>24</v>
      </c>
      <c r="F2094" s="13" t="s">
        <v>8511</v>
      </c>
      <c r="G2094" s="13">
        <v>19</v>
      </c>
      <c r="H2094" s="13" t="s">
        <v>8527</v>
      </c>
      <c r="I2094" s="207" t="s">
        <v>9506</v>
      </c>
      <c r="O2094" s="6">
        <v>82</v>
      </c>
      <c r="P2094" s="13" t="str">
        <f t="shared" si="32"/>
        <v>SANTA.FE</v>
      </c>
      <c r="Q2094" s="6">
        <v>1767</v>
      </c>
      <c r="R2094" s="13" t="s">
        <v>7215</v>
      </c>
      <c r="Y2094" t="str">
        <f>Tabla4[[#This Row],[Muni_Desc]]&amp;Tabla4[[#This Row],[Columna1]]</f>
        <v>BIGAND (CASEROS)SANTA FE</v>
      </c>
      <c r="Z2094">
        <v>1446</v>
      </c>
      <c r="AA2094" t="s">
        <v>6920</v>
      </c>
      <c r="AB2094">
        <v>26</v>
      </c>
      <c r="AC2094" t="s">
        <v>1243</v>
      </c>
      <c r="AD2094">
        <v>82</v>
      </c>
      <c r="AE2094" t="s">
        <v>1201</v>
      </c>
      <c r="AN2094">
        <v>6</v>
      </c>
      <c r="AO2094">
        <v>441</v>
      </c>
      <c r="AP2094">
        <v>10027</v>
      </c>
      <c r="AQ2094" t="s">
        <v>1319</v>
      </c>
    </row>
    <row r="2095" spans="5:43" x14ac:dyDescent="0.25">
      <c r="E2095" s="6">
        <v>24</v>
      </c>
      <c r="F2095" s="13" t="s">
        <v>8511</v>
      </c>
      <c r="G2095" s="13">
        <v>20</v>
      </c>
      <c r="H2095" s="13" t="s">
        <v>8528</v>
      </c>
      <c r="I2095" s="207" t="s">
        <v>9506</v>
      </c>
      <c r="O2095" s="6">
        <v>82</v>
      </c>
      <c r="P2095" s="13" t="str">
        <f t="shared" si="32"/>
        <v>SANTA.FE</v>
      </c>
      <c r="Q2095" s="6">
        <v>1768</v>
      </c>
      <c r="R2095" s="13" t="s">
        <v>7216</v>
      </c>
      <c r="Y2095" t="str">
        <f>Tabla4[[#This Row],[Muni_Desc]]&amp;Tabla4[[#This Row],[Columna1]]</f>
        <v>BOMBALSANTA FE</v>
      </c>
      <c r="Z2095">
        <v>1447</v>
      </c>
      <c r="AA2095" t="s">
        <v>6921</v>
      </c>
      <c r="AB2095">
        <v>26</v>
      </c>
      <c r="AC2095" t="s">
        <v>1243</v>
      </c>
      <c r="AD2095">
        <v>82</v>
      </c>
      <c r="AE2095" t="s">
        <v>1201</v>
      </c>
      <c r="AN2095">
        <v>14</v>
      </c>
      <c r="AO2095">
        <v>70</v>
      </c>
      <c r="AP2095">
        <v>3025</v>
      </c>
      <c r="AQ2095" t="s">
        <v>2911</v>
      </c>
    </row>
    <row r="2096" spans="5:43" x14ac:dyDescent="0.25">
      <c r="E2096" s="6">
        <v>24</v>
      </c>
      <c r="F2096" s="13" t="s">
        <v>8511</v>
      </c>
      <c r="G2096" s="13">
        <v>21</v>
      </c>
      <c r="H2096" s="13" t="s">
        <v>8529</v>
      </c>
      <c r="I2096" s="207" t="s">
        <v>9506</v>
      </c>
      <c r="O2096" s="6">
        <v>82</v>
      </c>
      <c r="P2096" s="13" t="str">
        <f t="shared" si="32"/>
        <v>SANTA.FE</v>
      </c>
      <c r="Q2096" s="6">
        <v>1769</v>
      </c>
      <c r="R2096" s="13" t="s">
        <v>7217</v>
      </c>
      <c r="Y2096" t="str">
        <f>Tabla4[[#This Row],[Muni_Desc]]&amp;Tabla4[[#This Row],[Columna1]]</f>
        <v>BOUQUETSANTA FE</v>
      </c>
      <c r="Z2096">
        <v>1448</v>
      </c>
      <c r="AA2096" t="s">
        <v>6922</v>
      </c>
      <c r="AB2096">
        <v>26</v>
      </c>
      <c r="AC2096" t="s">
        <v>1243</v>
      </c>
      <c r="AD2096">
        <v>82</v>
      </c>
      <c r="AE2096" t="s">
        <v>1201</v>
      </c>
      <c r="AN2096">
        <v>14</v>
      </c>
      <c r="AO2096">
        <v>42</v>
      </c>
      <c r="AP2096">
        <v>2946</v>
      </c>
      <c r="AQ2096" t="s">
        <v>2856</v>
      </c>
    </row>
    <row r="2097" spans="5:43" x14ac:dyDescent="0.25">
      <c r="E2097" s="6">
        <v>24</v>
      </c>
      <c r="F2097" s="13" t="s">
        <v>8511</v>
      </c>
      <c r="G2097" s="13">
        <v>22</v>
      </c>
      <c r="H2097" s="13" t="s">
        <v>8530</v>
      </c>
      <c r="I2097" s="207" t="s">
        <v>9506</v>
      </c>
      <c r="O2097" s="6">
        <v>82</v>
      </c>
      <c r="P2097" s="13" t="str">
        <f t="shared" si="32"/>
        <v>SANTA.FE</v>
      </c>
      <c r="Q2097" s="6">
        <v>1770</v>
      </c>
      <c r="R2097" s="13" t="s">
        <v>7218</v>
      </c>
      <c r="Y2097" t="str">
        <f>Tabla4[[#This Row],[Muni_Desc]]&amp;Tabla4[[#This Row],[Columna1]]</f>
        <v>BUSTINZASANTA FE</v>
      </c>
      <c r="Z2097">
        <v>1449</v>
      </c>
      <c r="AA2097" t="s">
        <v>6923</v>
      </c>
      <c r="AB2097">
        <v>26</v>
      </c>
      <c r="AC2097" t="s">
        <v>1243</v>
      </c>
      <c r="AD2097">
        <v>82</v>
      </c>
      <c r="AE2097" t="s">
        <v>1201</v>
      </c>
      <c r="AN2097">
        <v>14</v>
      </c>
      <c r="AO2097">
        <v>133</v>
      </c>
      <c r="AP2097">
        <v>3240</v>
      </c>
      <c r="AQ2097" t="s">
        <v>3083</v>
      </c>
    </row>
    <row r="2098" spans="5:43" x14ac:dyDescent="0.25">
      <c r="E2098" s="6">
        <v>24</v>
      </c>
      <c r="F2098" s="13" t="s">
        <v>8511</v>
      </c>
      <c r="G2098" s="13">
        <v>23</v>
      </c>
      <c r="H2098" s="13" t="s">
        <v>8531</v>
      </c>
      <c r="I2098" s="207" t="s">
        <v>9506</v>
      </c>
      <c r="O2098" s="6">
        <v>82</v>
      </c>
      <c r="P2098" s="13" t="str">
        <f t="shared" si="32"/>
        <v>SANTA.FE</v>
      </c>
      <c r="Q2098" s="6">
        <v>1771</v>
      </c>
      <c r="R2098" s="13" t="s">
        <v>7219</v>
      </c>
      <c r="Y2098" t="str">
        <f>Tabla4[[#This Row],[Muni_Desc]]&amp;Tabla4[[#This Row],[Columna1]]</f>
        <v>CAFERATASANTA FE</v>
      </c>
      <c r="Z2098">
        <v>1452</v>
      </c>
      <c r="AA2098" t="s">
        <v>6926</v>
      </c>
      <c r="AB2098">
        <v>26</v>
      </c>
      <c r="AC2098" t="s">
        <v>1243</v>
      </c>
      <c r="AD2098">
        <v>82</v>
      </c>
      <c r="AE2098" t="s">
        <v>1201</v>
      </c>
      <c r="AN2098">
        <v>66</v>
      </c>
      <c r="AO2098">
        <v>105</v>
      </c>
      <c r="AP2098">
        <v>7345</v>
      </c>
      <c r="AQ2098" t="s">
        <v>1603</v>
      </c>
    </row>
    <row r="2099" spans="5:43" x14ac:dyDescent="0.25">
      <c r="E2099" s="6">
        <v>24</v>
      </c>
      <c r="F2099" s="13" t="s">
        <v>8511</v>
      </c>
      <c r="G2099" s="13">
        <v>24</v>
      </c>
      <c r="H2099" s="13" t="s">
        <v>8532</v>
      </c>
      <c r="I2099" s="207" t="s">
        <v>9506</v>
      </c>
      <c r="O2099" s="6">
        <v>82</v>
      </c>
      <c r="P2099" s="13" t="str">
        <f t="shared" si="32"/>
        <v>SANTA.FE</v>
      </c>
      <c r="Q2099" s="6">
        <v>1772</v>
      </c>
      <c r="R2099" s="13" t="s">
        <v>7220</v>
      </c>
      <c r="Y2099" t="str">
        <f>Tabla4[[#This Row],[Muni_Desc]]&amp;Tabla4[[#This Row],[Columna1]]</f>
        <v>CAÑADA DE GOMEZSANTA FE</v>
      </c>
      <c r="Z2099">
        <v>1472</v>
      </c>
      <c r="AA2099" t="s">
        <v>6945</v>
      </c>
      <c r="AB2099">
        <v>26</v>
      </c>
      <c r="AC2099" t="s">
        <v>1243</v>
      </c>
      <c r="AD2099">
        <v>82</v>
      </c>
      <c r="AE2099" t="s">
        <v>1201</v>
      </c>
      <c r="AN2099">
        <v>14</v>
      </c>
      <c r="AO2099">
        <v>105</v>
      </c>
      <c r="AP2099">
        <v>3146</v>
      </c>
      <c r="AQ2099" t="s">
        <v>3020</v>
      </c>
    </row>
    <row r="2100" spans="5:43" x14ac:dyDescent="0.25">
      <c r="E2100" s="6">
        <v>24</v>
      </c>
      <c r="F2100" s="13" t="s">
        <v>8511</v>
      </c>
      <c r="G2100" s="13">
        <v>25</v>
      </c>
      <c r="H2100" s="13" t="s">
        <v>8533</v>
      </c>
      <c r="I2100" s="207" t="s">
        <v>9506</v>
      </c>
      <c r="O2100" s="6">
        <v>82</v>
      </c>
      <c r="P2100" s="13" t="str">
        <f t="shared" si="32"/>
        <v>SANTA.FE</v>
      </c>
      <c r="Q2100" s="6">
        <v>1773</v>
      </c>
      <c r="R2100" s="13" t="s">
        <v>7221</v>
      </c>
      <c r="Y2100" t="str">
        <f>Tabla4[[#This Row],[Muni_Desc]]&amp;Tabla4[[#This Row],[Columna1]]</f>
        <v>CAÑADA DEL UCLESANTA FE</v>
      </c>
      <c r="Z2100">
        <v>1473</v>
      </c>
      <c r="AA2100" t="s">
        <v>6946</v>
      </c>
      <c r="AB2100">
        <v>26</v>
      </c>
      <c r="AC2100" t="s">
        <v>1243</v>
      </c>
      <c r="AD2100">
        <v>82</v>
      </c>
      <c r="AE2100" t="s">
        <v>1201</v>
      </c>
      <c r="AN2100">
        <v>50</v>
      </c>
      <c r="AO2100">
        <v>28</v>
      </c>
      <c r="AP2100">
        <v>5834</v>
      </c>
      <c r="AQ2100" t="s">
        <v>3957</v>
      </c>
    </row>
    <row r="2101" spans="5:43" x14ac:dyDescent="0.25">
      <c r="E2101" s="6">
        <v>25</v>
      </c>
      <c r="F2101" s="13" t="s">
        <v>8534</v>
      </c>
      <c r="G2101" s="13">
        <v>1</v>
      </c>
      <c r="H2101" s="13" t="s">
        <v>8535</v>
      </c>
      <c r="I2101" s="207" t="s">
        <v>9507</v>
      </c>
      <c r="O2101" s="6">
        <v>82</v>
      </c>
      <c r="P2101" s="13" t="str">
        <f t="shared" si="32"/>
        <v>SANTA.FE</v>
      </c>
      <c r="Q2101" s="6">
        <v>1774</v>
      </c>
      <c r="R2101" s="13" t="s">
        <v>7222</v>
      </c>
      <c r="Y2101" t="str">
        <f>Tabla4[[#This Row],[Muni_Desc]]&amp;Tabla4[[#This Row],[Columna1]]</f>
        <v>CAÑADA RICASANTA FE</v>
      </c>
      <c r="Z2101">
        <v>1475</v>
      </c>
      <c r="AA2101" t="s">
        <v>6948</v>
      </c>
      <c r="AB2101">
        <v>26</v>
      </c>
      <c r="AC2101" t="s">
        <v>1243</v>
      </c>
      <c r="AD2101">
        <v>82</v>
      </c>
      <c r="AE2101" t="s">
        <v>1201</v>
      </c>
      <c r="AN2101">
        <v>10</v>
      </c>
      <c r="AO2101">
        <v>7</v>
      </c>
      <c r="AP2101">
        <v>2509</v>
      </c>
      <c r="AQ2101" t="s">
        <v>2579</v>
      </c>
    </row>
    <row r="2102" spans="5:43" x14ac:dyDescent="0.25">
      <c r="E2102" s="6">
        <v>25</v>
      </c>
      <c r="F2102" s="13" t="s">
        <v>8534</v>
      </c>
      <c r="G2102" s="13">
        <v>2</v>
      </c>
      <c r="H2102" s="13" t="s">
        <v>7912</v>
      </c>
      <c r="I2102" s="207" t="s">
        <v>9507</v>
      </c>
      <c r="O2102" s="6">
        <v>86</v>
      </c>
      <c r="P2102" s="13" t="str">
        <f t="shared" si="32"/>
        <v>SANTIAGO.DEL.ESTERO</v>
      </c>
      <c r="Q2102" s="6">
        <v>3043</v>
      </c>
      <c r="R2102" s="13" t="s">
        <v>7357</v>
      </c>
      <c r="Y2102" t="str">
        <f>Tabla4[[#This Row],[Muni_Desc]]&amp;Tabla4[[#This Row],[Columna1]]</f>
        <v>CAPITAN BERMUDEZSANTA FE</v>
      </c>
      <c r="Z2102">
        <v>1456</v>
      </c>
      <c r="AA2102" t="s">
        <v>6930</v>
      </c>
      <c r="AB2102">
        <v>26</v>
      </c>
      <c r="AC2102" t="s">
        <v>1243</v>
      </c>
      <c r="AD2102">
        <v>82</v>
      </c>
      <c r="AE2102" t="s">
        <v>1201</v>
      </c>
      <c r="AN2102">
        <v>14</v>
      </c>
      <c r="AO2102">
        <v>21</v>
      </c>
      <c r="AP2102">
        <v>2879</v>
      </c>
      <c r="AQ2102" t="s">
        <v>2579</v>
      </c>
    </row>
    <row r="2103" spans="5:43" x14ac:dyDescent="0.25">
      <c r="E2103" s="6">
        <v>25</v>
      </c>
      <c r="F2103" s="13" t="s">
        <v>8534</v>
      </c>
      <c r="G2103" s="13">
        <v>3</v>
      </c>
      <c r="H2103" s="13" t="s">
        <v>8536</v>
      </c>
      <c r="I2103" s="207" t="s">
        <v>9507</v>
      </c>
      <c r="O2103" s="6">
        <v>86</v>
      </c>
      <c r="P2103" s="13" t="str">
        <f t="shared" si="32"/>
        <v>SANTIAGO.DEL.ESTERO</v>
      </c>
      <c r="Q2103" s="6">
        <v>3044</v>
      </c>
      <c r="R2103" s="13" t="s">
        <v>7358</v>
      </c>
      <c r="Y2103" t="str">
        <f>Tabla4[[#This Row],[Muni_Desc]]&amp;Tabla4[[#This Row],[Columna1]]</f>
        <v>CARCARAÑASANTA FE</v>
      </c>
      <c r="Z2103">
        <v>1458</v>
      </c>
      <c r="AA2103" t="s">
        <v>6932</v>
      </c>
      <c r="AB2103">
        <v>26</v>
      </c>
      <c r="AC2103" t="s">
        <v>1243</v>
      </c>
      <c r="AD2103">
        <v>82</v>
      </c>
      <c r="AE2103" t="s">
        <v>1201</v>
      </c>
      <c r="AN2103">
        <v>14</v>
      </c>
      <c r="AO2103">
        <v>105</v>
      </c>
      <c r="AP2103">
        <v>3147</v>
      </c>
      <c r="AQ2103" t="s">
        <v>2579</v>
      </c>
    </row>
    <row r="2104" spans="5:43" x14ac:dyDescent="0.25">
      <c r="E2104" s="6">
        <v>25</v>
      </c>
      <c r="F2104" s="13" t="s">
        <v>8534</v>
      </c>
      <c r="G2104" s="13">
        <v>4</v>
      </c>
      <c r="H2104" s="13" t="s">
        <v>8537</v>
      </c>
      <c r="I2104" s="207" t="s">
        <v>9507</v>
      </c>
      <c r="O2104" s="6">
        <v>86</v>
      </c>
      <c r="P2104" s="13" t="str">
        <f t="shared" si="32"/>
        <v>SANTIAGO.DEL.ESTERO</v>
      </c>
      <c r="Q2104" s="6">
        <v>3045</v>
      </c>
      <c r="R2104" s="13" t="s">
        <v>7359</v>
      </c>
      <c r="Y2104" t="str">
        <f>Tabla4[[#This Row],[Muni_Desc]]&amp;Tabla4[[#This Row],[Columna1]]</f>
        <v>CARMENSANTA FE</v>
      </c>
      <c r="Z2104">
        <v>1460</v>
      </c>
      <c r="AA2104" t="s">
        <v>6933</v>
      </c>
      <c r="AB2104">
        <v>26</v>
      </c>
      <c r="AC2104" t="s">
        <v>1243</v>
      </c>
      <c r="AD2104">
        <v>82</v>
      </c>
      <c r="AE2104" t="s">
        <v>1201</v>
      </c>
      <c r="AN2104">
        <v>10</v>
      </c>
      <c r="AO2104">
        <v>35</v>
      </c>
      <c r="AP2104">
        <v>2560</v>
      </c>
      <c r="AQ2104" t="s">
        <v>2614</v>
      </c>
    </row>
    <row r="2105" spans="5:43" x14ac:dyDescent="0.25">
      <c r="E2105" s="6">
        <v>25</v>
      </c>
      <c r="F2105" s="13" t="s">
        <v>8534</v>
      </c>
      <c r="G2105" s="13">
        <v>5</v>
      </c>
      <c r="H2105" s="13" t="s">
        <v>8422</v>
      </c>
      <c r="I2105" s="207" t="s">
        <v>9507</v>
      </c>
      <c r="O2105" s="6">
        <v>86</v>
      </c>
      <c r="P2105" s="13" t="str">
        <f t="shared" si="32"/>
        <v>SANTIAGO.DEL.ESTERO</v>
      </c>
      <c r="Q2105" s="6">
        <v>3046</v>
      </c>
      <c r="R2105" s="13" t="s">
        <v>7360</v>
      </c>
      <c r="Y2105" t="str">
        <f>Tabla4[[#This Row],[Muni_Desc]]&amp;Tabla4[[#This Row],[Columna1]]</f>
        <v>CARMEN DEL SAUCESANTA FE</v>
      </c>
      <c r="Z2105">
        <v>1461</v>
      </c>
      <c r="AA2105" t="s">
        <v>6934</v>
      </c>
      <c r="AB2105">
        <v>26</v>
      </c>
      <c r="AC2105" t="s">
        <v>1243</v>
      </c>
      <c r="AD2105">
        <v>82</v>
      </c>
      <c r="AE2105" t="s">
        <v>1201</v>
      </c>
      <c r="AN2105">
        <v>10</v>
      </c>
      <c r="AO2105">
        <v>35</v>
      </c>
      <c r="AP2105">
        <v>2561</v>
      </c>
      <c r="AQ2105" t="s">
        <v>2615</v>
      </c>
    </row>
    <row r="2106" spans="5:43" x14ac:dyDescent="0.25">
      <c r="E2106" s="6">
        <v>25</v>
      </c>
      <c r="F2106" s="13" t="s">
        <v>8534</v>
      </c>
      <c r="G2106" s="13">
        <v>6</v>
      </c>
      <c r="H2106" s="13" t="s">
        <v>8538</v>
      </c>
      <c r="I2106" s="207" t="s">
        <v>9507</v>
      </c>
      <c r="O2106" s="6">
        <v>86</v>
      </c>
      <c r="P2106" s="13" t="str">
        <f t="shared" si="32"/>
        <v>SANTIAGO.DEL.ESTERO</v>
      </c>
      <c r="Q2106" s="6">
        <v>3047</v>
      </c>
      <c r="R2106" s="13" t="s">
        <v>7361</v>
      </c>
      <c r="Y2106" t="str">
        <f>Tabla4[[#This Row],[Muni_Desc]]&amp;Tabla4[[#This Row],[Columna1]]</f>
        <v>CARRERASSANTA FE</v>
      </c>
      <c r="Z2106">
        <v>1462</v>
      </c>
      <c r="AA2106" t="s">
        <v>6935</v>
      </c>
      <c r="AB2106">
        <v>26</v>
      </c>
      <c r="AC2106" t="s">
        <v>1243</v>
      </c>
      <c r="AD2106">
        <v>82</v>
      </c>
      <c r="AE2106" t="s">
        <v>1201</v>
      </c>
      <c r="AN2106">
        <v>74</v>
      </c>
      <c r="AO2106">
        <v>35</v>
      </c>
      <c r="AP2106">
        <v>7951</v>
      </c>
      <c r="AQ2106" t="s">
        <v>4584</v>
      </c>
    </row>
    <row r="2107" spans="5:43" x14ac:dyDescent="0.25">
      <c r="E2107" s="6">
        <v>25</v>
      </c>
      <c r="F2107" s="13" t="s">
        <v>8534</v>
      </c>
      <c r="G2107" s="13">
        <v>7</v>
      </c>
      <c r="H2107" s="13" t="s">
        <v>8539</v>
      </c>
      <c r="I2107" s="207" t="s">
        <v>9507</v>
      </c>
      <c r="O2107" s="6">
        <v>86</v>
      </c>
      <c r="P2107" s="13" t="str">
        <f t="shared" si="32"/>
        <v>SANTIAGO.DEL.ESTERO</v>
      </c>
      <c r="Q2107" s="6">
        <v>1776</v>
      </c>
      <c r="R2107" s="13" t="s">
        <v>7232</v>
      </c>
      <c r="Y2107" t="str">
        <f>Tabla4[[#This Row],[Muni_Desc]]&amp;Tabla4[[#This Row],[Columna1]]</f>
        <v>CARRIZALESSANTA FE</v>
      </c>
      <c r="Z2107">
        <v>1463</v>
      </c>
      <c r="AA2107" t="s">
        <v>6936</v>
      </c>
      <c r="AB2107">
        <v>26</v>
      </c>
      <c r="AC2107" t="s">
        <v>1243</v>
      </c>
      <c r="AD2107">
        <v>82</v>
      </c>
      <c r="AE2107" t="s">
        <v>1201</v>
      </c>
      <c r="AN2107">
        <v>74</v>
      </c>
      <c r="AO2107">
        <v>64</v>
      </c>
      <c r="AP2107">
        <v>10414</v>
      </c>
      <c r="AQ2107" t="s">
        <v>4628</v>
      </c>
    </row>
    <row r="2108" spans="5:43" x14ac:dyDescent="0.25">
      <c r="E2108" s="6">
        <v>25</v>
      </c>
      <c r="F2108" s="13" t="s">
        <v>8534</v>
      </c>
      <c r="G2108" s="13">
        <v>8</v>
      </c>
      <c r="H2108" s="13" t="s">
        <v>8540</v>
      </c>
      <c r="I2108" s="207" t="s">
        <v>9507</v>
      </c>
      <c r="O2108" s="6">
        <v>86</v>
      </c>
      <c r="P2108" s="13" t="str">
        <f t="shared" si="32"/>
        <v>SANTIAGO.DEL.ESTERO</v>
      </c>
      <c r="Q2108" s="6">
        <v>3048</v>
      </c>
      <c r="R2108" s="13" t="s">
        <v>7362</v>
      </c>
      <c r="Y2108" t="str">
        <f>Tabla4[[#This Row],[Muni_Desc]]&amp;Tabla4[[#This Row],[Columna1]]</f>
        <v>CASILDASANTA FE</v>
      </c>
      <c r="Z2108">
        <v>1466</v>
      </c>
      <c r="AA2108" t="s">
        <v>6939</v>
      </c>
      <c r="AB2108">
        <v>26</v>
      </c>
      <c r="AC2108" t="s">
        <v>1243</v>
      </c>
      <c r="AD2108">
        <v>82</v>
      </c>
      <c r="AE2108" t="s">
        <v>1201</v>
      </c>
      <c r="AN2108">
        <v>10</v>
      </c>
      <c r="AO2108">
        <v>35</v>
      </c>
      <c r="AP2108">
        <v>2556</v>
      </c>
      <c r="AQ2108" t="s">
        <v>2611</v>
      </c>
    </row>
    <row r="2109" spans="5:43" x14ac:dyDescent="0.25">
      <c r="E2109" s="6">
        <v>25</v>
      </c>
      <c r="F2109" s="13" t="s">
        <v>8534</v>
      </c>
      <c r="G2109" s="13">
        <v>9</v>
      </c>
      <c r="H2109" s="13" t="s">
        <v>8225</v>
      </c>
      <c r="I2109" s="207" t="s">
        <v>9507</v>
      </c>
      <c r="O2109" s="6">
        <v>86</v>
      </c>
      <c r="P2109" s="13" t="str">
        <f t="shared" si="32"/>
        <v>SANTIAGO.DEL.ESTERO</v>
      </c>
      <c r="Q2109" s="6">
        <v>1778</v>
      </c>
      <c r="R2109" s="13" t="s">
        <v>7234</v>
      </c>
      <c r="Y2109" t="str">
        <f>Tabla4[[#This Row],[Muni_Desc]]&amp;Tabla4[[#This Row],[Columna1]]</f>
        <v>CEPEDASANTA FE</v>
      </c>
      <c r="Z2109">
        <v>1478</v>
      </c>
      <c r="AA2109" t="s">
        <v>6951</v>
      </c>
      <c r="AB2109">
        <v>26</v>
      </c>
      <c r="AC2109" t="s">
        <v>1243</v>
      </c>
      <c r="AD2109">
        <v>82</v>
      </c>
      <c r="AE2109" t="s">
        <v>1201</v>
      </c>
      <c r="AN2109">
        <v>46</v>
      </c>
      <c r="AO2109">
        <v>35</v>
      </c>
      <c r="AP2109">
        <v>10030</v>
      </c>
      <c r="AQ2109" t="s">
        <v>2611</v>
      </c>
    </row>
    <row r="2110" spans="5:43" x14ac:dyDescent="0.25">
      <c r="E2110" s="6">
        <v>25</v>
      </c>
      <c r="F2110" s="13" t="s">
        <v>8534</v>
      </c>
      <c r="G2110" s="13">
        <v>10</v>
      </c>
      <c r="H2110" s="13" t="s">
        <v>8541</v>
      </c>
      <c r="I2110" s="207" t="s">
        <v>9507</v>
      </c>
      <c r="O2110" s="6">
        <v>86</v>
      </c>
      <c r="P2110" s="13" t="str">
        <f t="shared" si="32"/>
        <v>SANTIAGO.DEL.ESTERO</v>
      </c>
      <c r="Q2110" s="6">
        <v>1828</v>
      </c>
      <c r="R2110" s="13" t="s">
        <v>7279</v>
      </c>
      <c r="Y2110" t="str">
        <f>Tabla4[[#This Row],[Muni_Desc]]&amp;Tabla4[[#This Row],[Columna1]]</f>
        <v>CHABASSANTA FE</v>
      </c>
      <c r="Z2110">
        <v>1480</v>
      </c>
      <c r="AA2110" t="s">
        <v>6953</v>
      </c>
      <c r="AB2110">
        <v>26</v>
      </c>
      <c r="AC2110" t="s">
        <v>1243</v>
      </c>
      <c r="AD2110">
        <v>82</v>
      </c>
      <c r="AE2110" t="s">
        <v>1201</v>
      </c>
      <c r="AN2110">
        <v>50</v>
      </c>
      <c r="AO2110">
        <v>63</v>
      </c>
      <c r="AP2110">
        <v>5902</v>
      </c>
      <c r="AQ2110" t="s">
        <v>2611</v>
      </c>
    </row>
    <row r="2111" spans="5:43" x14ac:dyDescent="0.25">
      <c r="E2111" s="6">
        <v>25</v>
      </c>
      <c r="F2111" s="13" t="s">
        <v>8534</v>
      </c>
      <c r="G2111" s="13">
        <v>11</v>
      </c>
      <c r="H2111" s="13" t="s">
        <v>8542</v>
      </c>
      <c r="I2111" s="207" t="s">
        <v>9507</v>
      </c>
      <c r="O2111" s="6">
        <v>86</v>
      </c>
      <c r="P2111" s="13" t="str">
        <f t="shared" si="32"/>
        <v>SANTIAGO.DEL.ESTERO</v>
      </c>
      <c r="Q2111" s="6">
        <v>1777</v>
      </c>
      <c r="R2111" s="13" t="s">
        <v>7233</v>
      </c>
      <c r="Y2111" t="str">
        <f>Tabla4[[#This Row],[Muni_Desc]]&amp;Tabla4[[#This Row],[Columna1]]</f>
        <v>CHAÑAR LADEADOSANTA FE</v>
      </c>
      <c r="Z2111">
        <v>1482</v>
      </c>
      <c r="AA2111" t="s">
        <v>6955</v>
      </c>
      <c r="AB2111">
        <v>26</v>
      </c>
      <c r="AC2111" t="s">
        <v>1243</v>
      </c>
      <c r="AD2111">
        <v>82</v>
      </c>
      <c r="AE2111" t="s">
        <v>1201</v>
      </c>
      <c r="AN2111">
        <v>10</v>
      </c>
      <c r="AO2111">
        <v>91</v>
      </c>
      <c r="AP2111">
        <v>10028</v>
      </c>
      <c r="AQ2111" t="s">
        <v>2611</v>
      </c>
    </row>
    <row r="2112" spans="5:43" x14ac:dyDescent="0.25">
      <c r="E2112" s="6">
        <v>25</v>
      </c>
      <c r="F2112" s="13" t="s">
        <v>8534</v>
      </c>
      <c r="G2112" s="13">
        <v>12</v>
      </c>
      <c r="H2112" s="13" t="s">
        <v>8543</v>
      </c>
      <c r="I2112" s="207" t="s">
        <v>9507</v>
      </c>
      <c r="O2112" s="6">
        <v>86</v>
      </c>
      <c r="P2112" s="13" t="str">
        <f t="shared" si="32"/>
        <v>SANTIAGO.DEL.ESTERO</v>
      </c>
      <c r="Q2112" s="6">
        <v>2397</v>
      </c>
      <c r="R2112" s="13" t="s">
        <v>7329</v>
      </c>
      <c r="Y2112" t="str">
        <f>Tabla4[[#This Row],[Muni_Desc]]&amp;Tabla4[[#This Row],[Columna1]]</f>
        <v>CHAPUYSANTA FE</v>
      </c>
      <c r="Z2112">
        <v>1481</v>
      </c>
      <c r="AA2112" t="s">
        <v>6954</v>
      </c>
      <c r="AB2112">
        <v>26</v>
      </c>
      <c r="AC2112" t="s">
        <v>1243</v>
      </c>
      <c r="AD2112">
        <v>82</v>
      </c>
      <c r="AE2112" t="s">
        <v>1201</v>
      </c>
      <c r="AN2112">
        <v>10</v>
      </c>
      <c r="AO2112">
        <v>105</v>
      </c>
      <c r="AP2112">
        <v>10029</v>
      </c>
      <c r="AQ2112" t="s">
        <v>2611</v>
      </c>
    </row>
    <row r="2113" spans="5:43" x14ac:dyDescent="0.25">
      <c r="E2113" s="6">
        <v>25</v>
      </c>
      <c r="F2113" s="13" t="s">
        <v>8534</v>
      </c>
      <c r="G2113" s="13">
        <v>13</v>
      </c>
      <c r="H2113" s="13" t="s">
        <v>8532</v>
      </c>
      <c r="I2113" s="207" t="s">
        <v>9507</v>
      </c>
      <c r="O2113" s="6">
        <v>86</v>
      </c>
      <c r="P2113" s="13" t="str">
        <f t="shared" si="32"/>
        <v>SANTIAGO.DEL.ESTERO</v>
      </c>
      <c r="Q2113" s="6">
        <v>1779</v>
      </c>
      <c r="R2113" s="13" t="s">
        <v>7235</v>
      </c>
      <c r="Y2113" t="str">
        <f>Tabla4[[#This Row],[Muni_Desc]]&amp;Tabla4[[#This Row],[Columna1]]</f>
        <v>CHOVETSANTA FE</v>
      </c>
      <c r="Z2113">
        <v>1483</v>
      </c>
      <c r="AA2113" t="s">
        <v>6956</v>
      </c>
      <c r="AB2113">
        <v>26</v>
      </c>
      <c r="AC2113" t="s">
        <v>1243</v>
      </c>
      <c r="AD2113">
        <v>82</v>
      </c>
      <c r="AE2113" t="s">
        <v>1201</v>
      </c>
      <c r="AN2113">
        <v>38</v>
      </c>
      <c r="AO2113">
        <v>112</v>
      </c>
      <c r="AP2113">
        <v>5169</v>
      </c>
      <c r="AQ2113" t="s">
        <v>3784</v>
      </c>
    </row>
    <row r="2114" spans="5:43" x14ac:dyDescent="0.25">
      <c r="E2114" s="6">
        <v>25</v>
      </c>
      <c r="F2114" s="13" t="s">
        <v>8534</v>
      </c>
      <c r="G2114" s="13">
        <v>14</v>
      </c>
      <c r="H2114" s="13" t="s">
        <v>8544</v>
      </c>
      <c r="I2114" s="207" t="s">
        <v>9507</v>
      </c>
      <c r="O2114" s="6">
        <v>86</v>
      </c>
      <c r="P2114" s="13" t="str">
        <f t="shared" si="32"/>
        <v>SANTIAGO.DEL.ESTERO</v>
      </c>
      <c r="Q2114" s="6">
        <v>1780</v>
      </c>
      <c r="R2114" s="13" t="s">
        <v>7236</v>
      </c>
      <c r="Y2114" t="str">
        <f>Tabla4[[#This Row],[Muni_Desc]]&amp;Tabla4[[#This Row],[Columna1]]</f>
        <v>CHRISTOPHERSENSANTA FE</v>
      </c>
      <c r="Z2114">
        <v>1484</v>
      </c>
      <c r="AA2114" t="s">
        <v>6957</v>
      </c>
      <c r="AB2114">
        <v>26</v>
      </c>
      <c r="AC2114" t="s">
        <v>1243</v>
      </c>
      <c r="AD2114">
        <v>82</v>
      </c>
      <c r="AE2114" t="s">
        <v>1201</v>
      </c>
      <c r="AN2114">
        <v>14</v>
      </c>
      <c r="AO2114">
        <v>105</v>
      </c>
      <c r="AP2114">
        <v>3134</v>
      </c>
      <c r="AQ2114" t="s">
        <v>3009</v>
      </c>
    </row>
    <row r="2115" spans="5:43" x14ac:dyDescent="0.25">
      <c r="E2115" s="6">
        <v>25</v>
      </c>
      <c r="F2115" s="13" t="s">
        <v>8534</v>
      </c>
      <c r="G2115" s="13">
        <v>15</v>
      </c>
      <c r="H2115" s="13" t="s">
        <v>7966</v>
      </c>
      <c r="I2115" s="207" t="s">
        <v>9507</v>
      </c>
      <c r="O2115" s="6">
        <v>86</v>
      </c>
      <c r="P2115" s="13" t="str">
        <f t="shared" si="32"/>
        <v>SANTIAGO.DEL.ESTERO</v>
      </c>
      <c r="Q2115" s="6">
        <v>1781</v>
      </c>
      <c r="R2115" s="13" t="s">
        <v>7237</v>
      </c>
      <c r="Y2115" t="str">
        <f>Tabla4[[#This Row],[Muni_Desc]]&amp;Tabla4[[#This Row],[Columna1]]</f>
        <v>CLASSONSANTA FE</v>
      </c>
      <c r="Z2115">
        <v>1485</v>
      </c>
      <c r="AA2115" t="s">
        <v>6958</v>
      </c>
      <c r="AB2115">
        <v>26</v>
      </c>
      <c r="AC2115" t="s">
        <v>1243</v>
      </c>
      <c r="AD2115">
        <v>82</v>
      </c>
      <c r="AE2115" t="s">
        <v>1201</v>
      </c>
      <c r="AN2115">
        <v>90</v>
      </c>
      <c r="AO2115">
        <v>7</v>
      </c>
      <c r="AP2115">
        <v>9607</v>
      </c>
      <c r="AQ2115" t="s">
        <v>3084</v>
      </c>
    </row>
    <row r="2116" spans="5:43" x14ac:dyDescent="0.25">
      <c r="E2116" s="6">
        <v>25</v>
      </c>
      <c r="F2116" s="13" t="s">
        <v>8534</v>
      </c>
      <c r="G2116" s="13">
        <v>16</v>
      </c>
      <c r="H2116" s="13" t="s">
        <v>8516</v>
      </c>
      <c r="I2116" s="207" t="s">
        <v>9507</v>
      </c>
      <c r="O2116" s="6">
        <v>86</v>
      </c>
      <c r="P2116" s="13" t="str">
        <f t="shared" si="32"/>
        <v>SANTIAGO.DEL.ESTERO</v>
      </c>
      <c r="Q2116" s="6">
        <v>1782</v>
      </c>
      <c r="R2116" s="13" t="s">
        <v>7238</v>
      </c>
      <c r="Y2116" t="str">
        <f>Tabla4[[#This Row],[Muni_Desc]]&amp;Tabla4[[#This Row],[Columna1]]</f>
        <v>COLONIA BIGANDSANTA FE</v>
      </c>
      <c r="Z2116">
        <v>1490</v>
      </c>
      <c r="AA2116" t="s">
        <v>6963</v>
      </c>
      <c r="AB2116">
        <v>26</v>
      </c>
      <c r="AC2116" t="s">
        <v>1243</v>
      </c>
      <c r="AD2116">
        <v>82</v>
      </c>
      <c r="AE2116" t="s">
        <v>1201</v>
      </c>
      <c r="AN2116">
        <v>14</v>
      </c>
      <c r="AO2116">
        <v>133</v>
      </c>
      <c r="AP2116">
        <v>3241</v>
      </c>
      <c r="AQ2116" t="s">
        <v>3084</v>
      </c>
    </row>
    <row r="2117" spans="5:43" x14ac:dyDescent="0.25">
      <c r="E2117" s="6">
        <v>25</v>
      </c>
      <c r="F2117" s="13" t="s">
        <v>8534</v>
      </c>
      <c r="G2117" s="13">
        <v>17</v>
      </c>
      <c r="H2117" s="13" t="s">
        <v>8545</v>
      </c>
      <c r="I2117" s="207" t="s">
        <v>9507</v>
      </c>
      <c r="O2117" s="6">
        <v>86</v>
      </c>
      <c r="P2117" s="13" t="str">
        <f t="shared" ref="P2117:P2180" si="33">VLOOKUP(O2117,$J$4:$L$29,3,FALSE)</f>
        <v>SANTIAGO.DEL.ESTERO</v>
      </c>
      <c r="Q2117" s="6">
        <v>1783</v>
      </c>
      <c r="R2117" s="13" t="s">
        <v>7239</v>
      </c>
      <c r="Y2117" t="str">
        <f>Tabla4[[#This Row],[Muni_Desc]]&amp;Tabla4[[#This Row],[Columna1]]</f>
        <v>CORONEL ARNOLDSANTA FE</v>
      </c>
      <c r="Z2117">
        <v>1503</v>
      </c>
      <c r="AA2117" t="s">
        <v>6975</v>
      </c>
      <c r="AB2117">
        <v>26</v>
      </c>
      <c r="AC2117" t="s">
        <v>1243</v>
      </c>
      <c r="AD2117">
        <v>82</v>
      </c>
      <c r="AE2117" t="s">
        <v>1201</v>
      </c>
      <c r="AN2117">
        <v>10</v>
      </c>
      <c r="AO2117">
        <v>105</v>
      </c>
      <c r="AP2117">
        <v>10031</v>
      </c>
      <c r="AQ2117" t="s">
        <v>2720</v>
      </c>
    </row>
    <row r="2118" spans="5:43" x14ac:dyDescent="0.25">
      <c r="E2118" s="6">
        <v>25</v>
      </c>
      <c r="F2118" s="13" t="s">
        <v>8534</v>
      </c>
      <c r="G2118" s="13">
        <v>18</v>
      </c>
      <c r="H2118" s="13" t="s">
        <v>8546</v>
      </c>
      <c r="I2118" s="207" t="s">
        <v>9507</v>
      </c>
      <c r="O2118" s="6">
        <v>86</v>
      </c>
      <c r="P2118" s="13" t="str">
        <f t="shared" si="33"/>
        <v>SANTIAGO.DEL.ESTERO</v>
      </c>
      <c r="Q2118" s="6">
        <v>1784</v>
      </c>
      <c r="R2118" s="13" t="s">
        <v>7240</v>
      </c>
      <c r="Y2118" t="str">
        <f>Tabla4[[#This Row],[Muni_Desc]]&amp;Tabla4[[#This Row],[Columna1]]</f>
        <v>CORONEL BOGADOSANTA FE</v>
      </c>
      <c r="Z2118">
        <v>1504</v>
      </c>
      <c r="AA2118" t="s">
        <v>6976</v>
      </c>
      <c r="AB2118">
        <v>26</v>
      </c>
      <c r="AC2118" t="s">
        <v>1243</v>
      </c>
      <c r="AD2118">
        <v>82</v>
      </c>
      <c r="AE2118" t="s">
        <v>1201</v>
      </c>
      <c r="AN2118">
        <v>14</v>
      </c>
      <c r="AO2118">
        <v>147</v>
      </c>
      <c r="AP2118">
        <v>10032</v>
      </c>
      <c r="AQ2118" t="s">
        <v>3176</v>
      </c>
    </row>
    <row r="2119" spans="5:43" x14ac:dyDescent="0.25">
      <c r="E2119" s="6">
        <v>25</v>
      </c>
      <c r="F2119" s="13" t="s">
        <v>8534</v>
      </c>
      <c r="G2119" s="13">
        <v>19</v>
      </c>
      <c r="H2119" s="13" t="s">
        <v>8547</v>
      </c>
      <c r="I2119" s="207" t="s">
        <v>9507</v>
      </c>
      <c r="O2119" s="6">
        <v>86</v>
      </c>
      <c r="P2119" s="13" t="str">
        <f t="shared" si="33"/>
        <v>SANTIAGO.DEL.ESTERO</v>
      </c>
      <c r="Q2119" s="6">
        <v>3049</v>
      </c>
      <c r="R2119" s="13" t="s">
        <v>7363</v>
      </c>
      <c r="Y2119" t="str">
        <f>Tabla4[[#This Row],[Muni_Desc]]&amp;Tabla4[[#This Row],[Columna1]]</f>
        <v>CORONEL DOMINGUEZSANTA FE</v>
      </c>
      <c r="Z2119">
        <v>1505</v>
      </c>
      <c r="AA2119" t="s">
        <v>6977</v>
      </c>
      <c r="AB2119">
        <v>26</v>
      </c>
      <c r="AC2119" t="s">
        <v>1243</v>
      </c>
      <c r="AD2119">
        <v>82</v>
      </c>
      <c r="AE2119" t="s">
        <v>1201</v>
      </c>
      <c r="AN2119">
        <v>90</v>
      </c>
      <c r="AO2119">
        <v>70</v>
      </c>
      <c r="AP2119">
        <v>9681</v>
      </c>
      <c r="AQ2119" t="s">
        <v>5239</v>
      </c>
    </row>
    <row r="2120" spans="5:43" x14ac:dyDescent="0.25">
      <c r="E2120" s="6">
        <v>25</v>
      </c>
      <c r="F2120" s="13" t="s">
        <v>8534</v>
      </c>
      <c r="G2120" s="13">
        <v>20</v>
      </c>
      <c r="H2120" s="13" t="s">
        <v>8548</v>
      </c>
      <c r="I2120" s="207" t="s">
        <v>9507</v>
      </c>
      <c r="O2120" s="6">
        <v>86</v>
      </c>
      <c r="P2120" s="13" t="str">
        <f t="shared" si="33"/>
        <v>SANTIAGO.DEL.ESTERO</v>
      </c>
      <c r="Q2120" s="6">
        <v>1785</v>
      </c>
      <c r="R2120" s="13" t="s">
        <v>7241</v>
      </c>
      <c r="Y2120" t="str">
        <f>Tabla4[[#This Row],[Muni_Desc]]&amp;Tabla4[[#This Row],[Columna1]]</f>
        <v>CORREASANTA FE</v>
      </c>
      <c r="Z2120">
        <v>1507</v>
      </c>
      <c r="AA2120" t="s">
        <v>6979</v>
      </c>
      <c r="AB2120">
        <v>26</v>
      </c>
      <c r="AC2120" t="s">
        <v>1243</v>
      </c>
      <c r="AD2120">
        <v>82</v>
      </c>
      <c r="AE2120" t="s">
        <v>1201</v>
      </c>
      <c r="AN2120">
        <v>42</v>
      </c>
      <c r="AO2120">
        <v>91</v>
      </c>
      <c r="AP2120">
        <v>5393</v>
      </c>
      <c r="AQ2120" t="s">
        <v>3822</v>
      </c>
    </row>
    <row r="2121" spans="5:43" x14ac:dyDescent="0.25">
      <c r="E2121" s="6">
        <v>25</v>
      </c>
      <c r="F2121" s="13" t="s">
        <v>8534</v>
      </c>
      <c r="G2121" s="13">
        <v>21</v>
      </c>
      <c r="H2121" s="13" t="s">
        <v>8549</v>
      </c>
      <c r="I2121" s="207" t="s">
        <v>9507</v>
      </c>
      <c r="O2121" s="6">
        <v>86</v>
      </c>
      <c r="P2121" s="13" t="str">
        <f t="shared" si="33"/>
        <v>SANTIAGO.DEL.ESTERO</v>
      </c>
      <c r="Q2121" s="6">
        <v>1786</v>
      </c>
      <c r="R2121" s="13" t="s">
        <v>7242</v>
      </c>
      <c r="Y2121" t="str">
        <f>Tabla4[[#This Row],[Muni_Desc]]&amp;Tabla4[[#This Row],[Columna1]]</f>
        <v>DIEGO DE ALVEARSANTA FE</v>
      </c>
      <c r="Z2121">
        <v>1513</v>
      </c>
      <c r="AA2121" t="s">
        <v>6984</v>
      </c>
      <c r="AB2121">
        <v>26</v>
      </c>
      <c r="AC2121" t="s">
        <v>1243</v>
      </c>
      <c r="AD2121">
        <v>82</v>
      </c>
      <c r="AE2121" t="s">
        <v>1201</v>
      </c>
      <c r="AN2121">
        <v>6</v>
      </c>
      <c r="AO2121">
        <v>567</v>
      </c>
      <c r="AP2121">
        <v>1448</v>
      </c>
      <c r="AQ2121" t="s">
        <v>2253</v>
      </c>
    </row>
    <row r="2122" spans="5:43" x14ac:dyDescent="0.25">
      <c r="E2122" s="6">
        <v>25</v>
      </c>
      <c r="F2122" s="13" t="s">
        <v>8534</v>
      </c>
      <c r="G2122" s="13">
        <v>22</v>
      </c>
      <c r="H2122" s="13" t="s">
        <v>8550</v>
      </c>
      <c r="I2122" s="207" t="s">
        <v>9507</v>
      </c>
      <c r="O2122" s="6">
        <v>86</v>
      </c>
      <c r="P2122" s="13" t="str">
        <f t="shared" si="33"/>
        <v>SANTIAGO.DEL.ESTERO</v>
      </c>
      <c r="Q2122" s="6">
        <v>1787</v>
      </c>
      <c r="R2122" s="13" t="s">
        <v>7243</v>
      </c>
      <c r="Y2122" t="str">
        <f>Tabla4[[#This Row],[Muni_Desc]]&amp;Tabla4[[#This Row],[Columna1]]</f>
        <v>ELORTONDOSANTA FE</v>
      </c>
      <c r="Z2122">
        <v>1521</v>
      </c>
      <c r="AA2122" t="s">
        <v>6992</v>
      </c>
      <c r="AB2122">
        <v>26</v>
      </c>
      <c r="AC2122" t="s">
        <v>1243</v>
      </c>
      <c r="AD2122">
        <v>82</v>
      </c>
      <c r="AE2122" t="s">
        <v>1201</v>
      </c>
      <c r="AN2122">
        <v>6</v>
      </c>
      <c r="AO2122">
        <v>189</v>
      </c>
      <c r="AP2122">
        <v>962</v>
      </c>
      <c r="AQ2122" t="s">
        <v>1856</v>
      </c>
    </row>
    <row r="2123" spans="5:43" x14ac:dyDescent="0.25">
      <c r="E2123" s="6">
        <v>26</v>
      </c>
      <c r="F2123" s="13" t="s">
        <v>8551</v>
      </c>
      <c r="G2123" s="13">
        <v>1</v>
      </c>
      <c r="H2123" s="13" t="s">
        <v>8552</v>
      </c>
      <c r="I2123" s="207" t="s">
        <v>9508</v>
      </c>
      <c r="O2123" s="6">
        <v>86</v>
      </c>
      <c r="P2123" s="13" t="str">
        <f t="shared" si="33"/>
        <v>SANTIAGO.DEL.ESTERO</v>
      </c>
      <c r="Q2123" s="6">
        <v>1788</v>
      </c>
      <c r="R2123" s="13" t="s">
        <v>7244</v>
      </c>
      <c r="Y2123" t="str">
        <f>Tabla4[[#This Row],[Muni_Desc]]&amp;Tabla4[[#This Row],[Columna1]]</f>
        <v>EMPALME VILLA CONSTITUCIONSANTA FE</v>
      </c>
      <c r="Z2123">
        <v>1524</v>
      </c>
      <c r="AA2123" t="s">
        <v>6995</v>
      </c>
      <c r="AB2123">
        <v>26</v>
      </c>
      <c r="AC2123" t="s">
        <v>1243</v>
      </c>
      <c r="AD2123">
        <v>82</v>
      </c>
      <c r="AE2123" t="s">
        <v>1201</v>
      </c>
      <c r="AN2123">
        <v>70</v>
      </c>
      <c r="AO2123">
        <v>70</v>
      </c>
      <c r="AP2123">
        <v>10033</v>
      </c>
      <c r="AQ2123" t="s">
        <v>4516</v>
      </c>
    </row>
    <row r="2124" spans="5:43" x14ac:dyDescent="0.25">
      <c r="E2124" s="6">
        <v>26</v>
      </c>
      <c r="F2124" s="13" t="s">
        <v>8551</v>
      </c>
      <c r="G2124" s="13">
        <v>2</v>
      </c>
      <c r="H2124" s="13" t="s">
        <v>8553</v>
      </c>
      <c r="I2124" s="207" t="s">
        <v>9508</v>
      </c>
      <c r="O2124" s="6">
        <v>86</v>
      </c>
      <c r="P2124" s="13" t="str">
        <f t="shared" si="33"/>
        <v>SANTIAGO.DEL.ESTERO</v>
      </c>
      <c r="Q2124" s="6">
        <v>1848</v>
      </c>
      <c r="R2124" s="13" t="s">
        <v>7297</v>
      </c>
      <c r="Y2124" t="str">
        <f>Tabla4[[#This Row],[Muni_Desc]]&amp;Tabla4[[#This Row],[Columna1]]</f>
        <v>ESTACION ALVEARSANTA FE</v>
      </c>
      <c r="Z2124">
        <v>1422</v>
      </c>
      <c r="AA2124" t="s">
        <v>6899</v>
      </c>
      <c r="AB2124">
        <v>26</v>
      </c>
      <c r="AC2124" t="s">
        <v>1243</v>
      </c>
      <c r="AD2124">
        <v>82</v>
      </c>
      <c r="AE2124" t="s">
        <v>1201</v>
      </c>
      <c r="AN2124">
        <v>46</v>
      </c>
      <c r="AO2124">
        <v>14</v>
      </c>
      <c r="AP2124">
        <v>5514</v>
      </c>
      <c r="AQ2124" t="s">
        <v>3865</v>
      </c>
    </row>
    <row r="2125" spans="5:43" x14ac:dyDescent="0.25">
      <c r="E2125" s="6">
        <v>26</v>
      </c>
      <c r="F2125" s="13" t="s">
        <v>8551</v>
      </c>
      <c r="G2125" s="13">
        <v>3</v>
      </c>
      <c r="H2125" s="13" t="s">
        <v>8554</v>
      </c>
      <c r="I2125" s="207" t="s">
        <v>9508</v>
      </c>
      <c r="O2125" s="6">
        <v>86</v>
      </c>
      <c r="P2125" s="13" t="str">
        <f t="shared" si="33"/>
        <v>SANTIAGO.DEL.ESTERO</v>
      </c>
      <c r="Q2125" s="6">
        <v>1789</v>
      </c>
      <c r="R2125" s="13" t="s">
        <v>7245</v>
      </c>
      <c r="Y2125" t="str">
        <f>Tabla4[[#This Row],[Muni_Desc]]&amp;Tabla4[[#This Row],[Columna1]]</f>
        <v>FIGHIERASANTA FE</v>
      </c>
      <c r="Z2125">
        <v>1534</v>
      </c>
      <c r="AA2125" t="s">
        <v>7005</v>
      </c>
      <c r="AB2125">
        <v>26</v>
      </c>
      <c r="AC2125" t="s">
        <v>1243</v>
      </c>
      <c r="AD2125">
        <v>82</v>
      </c>
      <c r="AE2125" t="s">
        <v>1201</v>
      </c>
      <c r="AN2125">
        <v>82</v>
      </c>
      <c r="AO2125">
        <v>91</v>
      </c>
      <c r="AP2125">
        <v>8689</v>
      </c>
      <c r="AQ2125" t="s">
        <v>4917</v>
      </c>
    </row>
    <row r="2126" spans="5:43" x14ac:dyDescent="0.25">
      <c r="E2126" s="6">
        <v>26</v>
      </c>
      <c r="F2126" s="13" t="s">
        <v>8551</v>
      </c>
      <c r="G2126" s="13">
        <v>4</v>
      </c>
      <c r="H2126" s="13" t="s">
        <v>8555</v>
      </c>
      <c r="I2126" s="207" t="s">
        <v>9508</v>
      </c>
      <c r="O2126" s="6">
        <v>86</v>
      </c>
      <c r="P2126" s="13" t="str">
        <f t="shared" si="33"/>
        <v>SANTIAGO.DEL.ESTERO</v>
      </c>
      <c r="Q2126" s="6">
        <v>1790</v>
      </c>
      <c r="R2126" s="13" t="s">
        <v>7246</v>
      </c>
      <c r="Y2126" t="str">
        <f>Tabla4[[#This Row],[Muni_Desc]]&amp;Tabla4[[#This Row],[Columna1]]</f>
        <v>FIRMATSANTA FE</v>
      </c>
      <c r="Z2126">
        <v>1535</v>
      </c>
      <c r="AA2126" t="s">
        <v>7006</v>
      </c>
      <c r="AB2126">
        <v>26</v>
      </c>
      <c r="AC2126" t="s">
        <v>1243</v>
      </c>
      <c r="AD2126">
        <v>82</v>
      </c>
      <c r="AE2126" t="s">
        <v>1201</v>
      </c>
      <c r="AN2126">
        <v>22</v>
      </c>
      <c r="AO2126">
        <v>161</v>
      </c>
      <c r="AP2126">
        <v>4181</v>
      </c>
      <c r="AQ2126" t="s">
        <v>3388</v>
      </c>
    </row>
    <row r="2127" spans="5:43" x14ac:dyDescent="0.25">
      <c r="E2127" s="6">
        <v>26</v>
      </c>
      <c r="F2127" s="13" t="s">
        <v>8551</v>
      </c>
      <c r="G2127" s="13">
        <v>5</v>
      </c>
      <c r="H2127" s="13" t="s">
        <v>8556</v>
      </c>
      <c r="I2127" s="207" t="s">
        <v>9508</v>
      </c>
      <c r="O2127" s="6">
        <v>86</v>
      </c>
      <c r="P2127" s="13" t="str">
        <f t="shared" si="33"/>
        <v>SANTIAGO.DEL.ESTERO</v>
      </c>
      <c r="Q2127" s="6">
        <v>1791</v>
      </c>
      <c r="R2127" s="13" t="s">
        <v>7247</v>
      </c>
      <c r="Y2127" t="str">
        <f>Tabla4[[#This Row],[Muni_Desc]]&amp;Tabla4[[#This Row],[Columna1]]</f>
        <v>FRAY LUIS BELTRANSANTA FE</v>
      </c>
      <c r="Z2127">
        <v>1539</v>
      </c>
      <c r="AA2127" t="s">
        <v>7010</v>
      </c>
      <c r="AB2127">
        <v>26</v>
      </c>
      <c r="AC2127" t="s">
        <v>1243</v>
      </c>
      <c r="AD2127">
        <v>82</v>
      </c>
      <c r="AE2127" t="s">
        <v>1201</v>
      </c>
      <c r="AN2127">
        <v>6</v>
      </c>
      <c r="AO2127">
        <v>497</v>
      </c>
      <c r="AP2127">
        <v>10034</v>
      </c>
      <c r="AQ2127" t="s">
        <v>2196</v>
      </c>
    </row>
    <row r="2128" spans="5:43" x14ac:dyDescent="0.25">
      <c r="E2128" s="6">
        <v>26</v>
      </c>
      <c r="F2128" s="13" t="s">
        <v>8551</v>
      </c>
      <c r="G2128" s="13">
        <v>6</v>
      </c>
      <c r="H2128" s="13" t="s">
        <v>8557</v>
      </c>
      <c r="I2128" s="207" t="s">
        <v>9508</v>
      </c>
      <c r="O2128" s="6">
        <v>86</v>
      </c>
      <c r="P2128" s="13" t="str">
        <f t="shared" si="33"/>
        <v>SANTIAGO.DEL.ESTERO</v>
      </c>
      <c r="Q2128" s="6">
        <v>1793</v>
      </c>
      <c r="R2128" s="13" t="s">
        <v>7249</v>
      </c>
      <c r="Y2128" t="str">
        <f>Tabla4[[#This Row],[Muni_Desc]]&amp;Tabla4[[#This Row],[Columna1]]</f>
        <v>FUENTESSANTA FE</v>
      </c>
      <c r="Z2128">
        <v>1541</v>
      </c>
      <c r="AA2128" t="s">
        <v>7012</v>
      </c>
      <c r="AB2128">
        <v>26</v>
      </c>
      <c r="AC2128" t="s">
        <v>1243</v>
      </c>
      <c r="AD2128">
        <v>82</v>
      </c>
      <c r="AE2128" t="s">
        <v>1201</v>
      </c>
      <c r="AN2128">
        <v>82</v>
      </c>
      <c r="AO2128">
        <v>119</v>
      </c>
      <c r="AP2128">
        <v>8768</v>
      </c>
      <c r="AQ2128" t="s">
        <v>4979</v>
      </c>
    </row>
    <row r="2129" spans="5:43" x14ac:dyDescent="0.25">
      <c r="E2129" s="6">
        <v>26</v>
      </c>
      <c r="F2129" s="13" t="s">
        <v>8551</v>
      </c>
      <c r="G2129" s="13">
        <v>7</v>
      </c>
      <c r="H2129" s="13" t="s">
        <v>8558</v>
      </c>
      <c r="I2129" s="207" t="s">
        <v>9508</v>
      </c>
      <c r="O2129" s="6">
        <v>86</v>
      </c>
      <c r="P2129" s="13" t="str">
        <f t="shared" si="33"/>
        <v>SANTIAGO.DEL.ESTERO</v>
      </c>
      <c r="Q2129" s="6">
        <v>1792</v>
      </c>
      <c r="R2129" s="13" t="s">
        <v>7248</v>
      </c>
      <c r="Y2129" t="str">
        <f>Tabla4[[#This Row],[Muni_Desc]]&amp;Tabla4[[#This Row],[Columna1]]</f>
        <v>FUNESSANTA FE</v>
      </c>
      <c r="Z2129">
        <v>1542</v>
      </c>
      <c r="AA2129" t="s">
        <v>7013</v>
      </c>
      <c r="AB2129">
        <v>26</v>
      </c>
      <c r="AC2129" t="s">
        <v>1243</v>
      </c>
      <c r="AD2129">
        <v>82</v>
      </c>
      <c r="AE2129" t="s">
        <v>1201</v>
      </c>
      <c r="AN2129">
        <v>14</v>
      </c>
      <c r="AO2129">
        <v>147</v>
      </c>
      <c r="AP2129">
        <v>10035</v>
      </c>
      <c r="AQ2129" t="s">
        <v>3177</v>
      </c>
    </row>
    <row r="2130" spans="5:43" x14ac:dyDescent="0.25">
      <c r="E2130" s="6">
        <v>26</v>
      </c>
      <c r="F2130" s="13" t="s">
        <v>8551</v>
      </c>
      <c r="G2130" s="13">
        <v>8</v>
      </c>
      <c r="H2130" s="13" t="s">
        <v>8559</v>
      </c>
      <c r="I2130" s="207" t="s">
        <v>9508</v>
      </c>
      <c r="O2130" s="6">
        <v>86</v>
      </c>
      <c r="P2130" s="13" t="str">
        <f t="shared" si="33"/>
        <v>SANTIAGO.DEL.ESTERO</v>
      </c>
      <c r="Q2130" s="6">
        <v>2390</v>
      </c>
      <c r="R2130" s="13" t="s">
        <v>7322</v>
      </c>
      <c r="Y2130" t="str">
        <f>Tabla4[[#This Row],[Muni_Desc]]&amp;Tabla4[[#This Row],[Columna1]]</f>
        <v>GENERAL GELLYSANTA FE</v>
      </c>
      <c r="Z2130">
        <v>1549</v>
      </c>
      <c r="AA2130" t="s">
        <v>7020</v>
      </c>
      <c r="AB2130">
        <v>26</v>
      </c>
      <c r="AC2130" t="s">
        <v>1243</v>
      </c>
      <c r="AD2130">
        <v>82</v>
      </c>
      <c r="AE2130" t="s">
        <v>1201</v>
      </c>
      <c r="AN2130">
        <v>66</v>
      </c>
      <c r="AO2130">
        <v>161</v>
      </c>
      <c r="AP2130">
        <v>7440</v>
      </c>
      <c r="AQ2130" t="s">
        <v>4465</v>
      </c>
    </row>
    <row r="2131" spans="5:43" x14ac:dyDescent="0.25">
      <c r="E2131" s="6">
        <v>27</v>
      </c>
      <c r="F2131" s="13" t="s">
        <v>8560</v>
      </c>
      <c r="G2131" s="13">
        <v>1</v>
      </c>
      <c r="H2131" s="13" t="s">
        <v>8561</v>
      </c>
      <c r="I2131" s="207" t="s">
        <v>9509</v>
      </c>
      <c r="O2131" s="6">
        <v>86</v>
      </c>
      <c r="P2131" s="13" t="str">
        <f t="shared" si="33"/>
        <v>SANTIAGO.DEL.ESTERO</v>
      </c>
      <c r="Q2131" s="6">
        <v>2388</v>
      </c>
      <c r="R2131" s="13" t="s">
        <v>7320</v>
      </c>
      <c r="Y2131" t="str">
        <f>Tabla4[[#This Row],[Muni_Desc]]&amp;Tabla4[[#This Row],[Columna1]]</f>
        <v>GENERAL LAGOSSANTA FE</v>
      </c>
      <c r="Z2131">
        <v>1550</v>
      </c>
      <c r="AA2131" t="s">
        <v>7021</v>
      </c>
      <c r="AB2131">
        <v>26</v>
      </c>
      <c r="AC2131" t="s">
        <v>1243</v>
      </c>
      <c r="AD2131">
        <v>82</v>
      </c>
      <c r="AE2131" t="s">
        <v>1201</v>
      </c>
      <c r="AN2131">
        <v>6</v>
      </c>
      <c r="AO2131">
        <v>140</v>
      </c>
      <c r="AP2131">
        <v>864</v>
      </c>
      <c r="AQ2131" t="s">
        <v>1820</v>
      </c>
    </row>
    <row r="2132" spans="5:43" x14ac:dyDescent="0.25">
      <c r="E2132" s="6">
        <v>27</v>
      </c>
      <c r="F2132" s="13" t="s">
        <v>8560</v>
      </c>
      <c r="G2132" s="13">
        <v>2</v>
      </c>
      <c r="H2132" s="13" t="s">
        <v>8562</v>
      </c>
      <c r="I2132" s="207" t="s">
        <v>9509</v>
      </c>
      <c r="O2132" s="6">
        <v>86</v>
      </c>
      <c r="P2132" s="13" t="str">
        <f t="shared" si="33"/>
        <v>SANTIAGO.DEL.ESTERO</v>
      </c>
      <c r="Q2132" s="6">
        <v>2391</v>
      </c>
      <c r="R2132" s="13" t="s">
        <v>7323</v>
      </c>
      <c r="Y2132" t="str">
        <f>Tabla4[[#This Row],[Muni_Desc]]&amp;Tabla4[[#This Row],[Columna1]]</f>
        <v>GODEKENSANTA FE</v>
      </c>
      <c r="Z2132">
        <v>1553</v>
      </c>
      <c r="AA2132" t="s">
        <v>7024</v>
      </c>
      <c r="AB2132">
        <v>26</v>
      </c>
      <c r="AC2132" t="s">
        <v>1243</v>
      </c>
      <c r="AD2132">
        <v>82</v>
      </c>
      <c r="AE2132" t="s">
        <v>1201</v>
      </c>
      <c r="AN2132">
        <v>6</v>
      </c>
      <c r="AO2132">
        <v>434</v>
      </c>
      <c r="AP2132">
        <v>1264</v>
      </c>
      <c r="AQ2132" t="s">
        <v>2115</v>
      </c>
    </row>
    <row r="2133" spans="5:43" x14ac:dyDescent="0.25">
      <c r="E2133" s="6">
        <v>27</v>
      </c>
      <c r="F2133" s="13" t="s">
        <v>8560</v>
      </c>
      <c r="G2133" s="13">
        <v>3</v>
      </c>
      <c r="H2133" s="13" t="s">
        <v>8563</v>
      </c>
      <c r="I2133" s="207" t="s">
        <v>9509</v>
      </c>
      <c r="O2133" s="6">
        <v>86</v>
      </c>
      <c r="P2133" s="13" t="str">
        <f t="shared" si="33"/>
        <v>SANTIAGO.DEL.ESTERO</v>
      </c>
      <c r="Q2133" s="6">
        <v>2389</v>
      </c>
      <c r="R2133" s="13" t="s">
        <v>7321</v>
      </c>
      <c r="Y2133" t="str">
        <f>Tabla4[[#This Row],[Muni_Desc]]&amp;Tabla4[[#This Row],[Columna1]]</f>
        <v>GRANADERO BAIGORRIASANTA FE</v>
      </c>
      <c r="Z2133">
        <v>1556</v>
      </c>
      <c r="AA2133" t="s">
        <v>7027</v>
      </c>
      <c r="AB2133">
        <v>26</v>
      </c>
      <c r="AC2133" t="s">
        <v>1243</v>
      </c>
      <c r="AD2133">
        <v>82</v>
      </c>
      <c r="AE2133" t="s">
        <v>1201</v>
      </c>
      <c r="AN2133">
        <v>10</v>
      </c>
      <c r="AO2133">
        <v>63</v>
      </c>
      <c r="AP2133">
        <v>10036</v>
      </c>
      <c r="AQ2133" t="s">
        <v>2645</v>
      </c>
    </row>
    <row r="2134" spans="5:43" x14ac:dyDescent="0.25">
      <c r="E2134" s="6">
        <v>27</v>
      </c>
      <c r="F2134" s="13" t="s">
        <v>8560</v>
      </c>
      <c r="G2134" s="13">
        <v>4</v>
      </c>
      <c r="H2134" s="13" t="s">
        <v>8564</v>
      </c>
      <c r="I2134" s="207" t="s">
        <v>9509</v>
      </c>
      <c r="O2134" s="6">
        <v>86</v>
      </c>
      <c r="P2134" s="13" t="str">
        <f t="shared" si="33"/>
        <v>SANTIAGO.DEL.ESTERO</v>
      </c>
      <c r="Q2134" s="6">
        <v>2392</v>
      </c>
      <c r="R2134" s="13" t="s">
        <v>7324</v>
      </c>
      <c r="Y2134" t="str">
        <f>Tabla4[[#This Row],[Muni_Desc]]&amp;Tabla4[[#This Row],[Columna1]]</f>
        <v>HUGHESSANTA FE</v>
      </c>
      <c r="Z2134">
        <v>1564</v>
      </c>
      <c r="AA2134" t="s">
        <v>7035</v>
      </c>
      <c r="AB2134">
        <v>26</v>
      </c>
      <c r="AC2134" t="s">
        <v>1243</v>
      </c>
      <c r="AD2134">
        <v>82</v>
      </c>
      <c r="AE2134" t="s">
        <v>1201</v>
      </c>
      <c r="AN2134">
        <v>22</v>
      </c>
      <c r="AO2134">
        <v>112</v>
      </c>
      <c r="AP2134">
        <v>4128</v>
      </c>
      <c r="AQ2134" t="s">
        <v>3365</v>
      </c>
    </row>
    <row r="2135" spans="5:43" x14ac:dyDescent="0.25">
      <c r="E2135" s="6">
        <v>27</v>
      </c>
      <c r="F2135" s="13" t="s">
        <v>8560</v>
      </c>
      <c r="G2135" s="13">
        <v>5</v>
      </c>
      <c r="H2135" s="13" t="s">
        <v>8565</v>
      </c>
      <c r="I2135" s="207" t="s">
        <v>9509</v>
      </c>
      <c r="O2135" s="6">
        <v>86</v>
      </c>
      <c r="P2135" s="13" t="str">
        <f t="shared" si="33"/>
        <v>SANTIAGO.DEL.ESTERO</v>
      </c>
      <c r="Q2135" s="6">
        <v>2403</v>
      </c>
      <c r="R2135" s="13" t="s">
        <v>7335</v>
      </c>
      <c r="Y2135" t="str">
        <f>Tabla4[[#This Row],[Muni_Desc]]&amp;Tabla4[[#This Row],[Columna1]]</f>
        <v>IBARLUCEASANTA FE</v>
      </c>
      <c r="Z2135">
        <v>1567</v>
      </c>
      <c r="AA2135" t="s">
        <v>7038</v>
      </c>
      <c r="AB2135">
        <v>26</v>
      </c>
      <c r="AC2135" t="s">
        <v>1243</v>
      </c>
      <c r="AD2135">
        <v>82</v>
      </c>
      <c r="AE2135" t="s">
        <v>1201</v>
      </c>
      <c r="AN2135">
        <v>74</v>
      </c>
      <c r="AO2135">
        <v>28</v>
      </c>
      <c r="AP2135">
        <v>7926</v>
      </c>
      <c r="AQ2135" t="s">
        <v>2965</v>
      </c>
    </row>
    <row r="2136" spans="5:43" x14ac:dyDescent="0.25">
      <c r="E2136" s="6">
        <v>27</v>
      </c>
      <c r="F2136" s="13" t="s">
        <v>8560</v>
      </c>
      <c r="G2136" s="13">
        <v>6</v>
      </c>
      <c r="H2136" s="13" t="s">
        <v>8566</v>
      </c>
      <c r="I2136" s="207" t="s">
        <v>9509</v>
      </c>
      <c r="O2136" s="6">
        <v>86</v>
      </c>
      <c r="P2136" s="13" t="str">
        <f t="shared" si="33"/>
        <v>SANTIAGO.DEL.ESTERO</v>
      </c>
      <c r="Q2136" s="6">
        <v>2393</v>
      </c>
      <c r="R2136" s="13" t="s">
        <v>7325</v>
      </c>
      <c r="Y2136" t="str">
        <f>Tabla4[[#This Row],[Muni_Desc]]&amp;Tabla4[[#This Row],[Columna1]]</f>
        <v>JESUS MARIASANTA FE</v>
      </c>
      <c r="Z2136">
        <v>1574</v>
      </c>
      <c r="AA2136" t="s">
        <v>5605</v>
      </c>
      <c r="AB2136">
        <v>26</v>
      </c>
      <c r="AC2136" t="s">
        <v>1243</v>
      </c>
      <c r="AD2136">
        <v>82</v>
      </c>
      <c r="AE2136" t="s">
        <v>1201</v>
      </c>
      <c r="AN2136">
        <v>14</v>
      </c>
      <c r="AO2136">
        <v>91</v>
      </c>
      <c r="AP2136">
        <v>10037</v>
      </c>
      <c r="AQ2136" t="s">
        <v>2965</v>
      </c>
    </row>
    <row r="2137" spans="5:43" x14ac:dyDescent="0.25">
      <c r="E2137" s="6">
        <v>27</v>
      </c>
      <c r="F2137" s="13" t="s">
        <v>8560</v>
      </c>
      <c r="G2137" s="13">
        <v>7</v>
      </c>
      <c r="H2137" s="13" t="s">
        <v>8225</v>
      </c>
      <c r="I2137" s="207" t="s">
        <v>9509</v>
      </c>
      <c r="O2137" s="6">
        <v>86</v>
      </c>
      <c r="P2137" s="13" t="str">
        <f t="shared" si="33"/>
        <v>SANTIAGO.DEL.ESTERO</v>
      </c>
      <c r="Q2137" s="6">
        <v>2407</v>
      </c>
      <c r="R2137" s="13" t="s">
        <v>7339</v>
      </c>
      <c r="Y2137" t="str">
        <f>Tabla4[[#This Row],[Muni_Desc]]&amp;Tabla4[[#This Row],[Columna1]]</f>
        <v>JUAN BERNABE MOLINASANTA FE</v>
      </c>
      <c r="Z2137">
        <v>1572</v>
      </c>
      <c r="AA2137" t="s">
        <v>7042</v>
      </c>
      <c r="AB2137">
        <v>26</v>
      </c>
      <c r="AC2137" t="s">
        <v>1243</v>
      </c>
      <c r="AD2137">
        <v>82</v>
      </c>
      <c r="AE2137" t="s">
        <v>1201</v>
      </c>
      <c r="AN2137">
        <v>14</v>
      </c>
      <c r="AO2137">
        <v>133</v>
      </c>
      <c r="AP2137">
        <v>3255</v>
      </c>
      <c r="AQ2137" t="s">
        <v>3092</v>
      </c>
    </row>
    <row r="2138" spans="5:43" x14ac:dyDescent="0.25">
      <c r="E2138" s="6">
        <v>27</v>
      </c>
      <c r="F2138" s="13" t="s">
        <v>8560</v>
      </c>
      <c r="G2138" s="13">
        <v>8</v>
      </c>
      <c r="H2138" s="13" t="s">
        <v>8567</v>
      </c>
      <c r="I2138" s="207" t="s">
        <v>9509</v>
      </c>
      <c r="O2138" s="6">
        <v>86</v>
      </c>
      <c r="P2138" s="13" t="str">
        <f t="shared" si="33"/>
        <v>SANTIAGO.DEL.ESTERO</v>
      </c>
      <c r="Q2138" s="6">
        <v>2409</v>
      </c>
      <c r="R2138" s="13" t="s">
        <v>7341</v>
      </c>
      <c r="Y2138" t="str">
        <f>Tabla4[[#This Row],[Muni_Desc]]&amp;Tabla4[[#This Row],[Columna1]]</f>
        <v>JUNCALSANTA FE</v>
      </c>
      <c r="Z2138">
        <v>1577</v>
      </c>
      <c r="AA2138" t="s">
        <v>7046</v>
      </c>
      <c r="AB2138">
        <v>26</v>
      </c>
      <c r="AC2138" t="s">
        <v>1243</v>
      </c>
      <c r="AD2138">
        <v>82</v>
      </c>
      <c r="AE2138" t="s">
        <v>1201</v>
      </c>
      <c r="AN2138">
        <v>6</v>
      </c>
      <c r="AO2138">
        <v>301</v>
      </c>
      <c r="AP2138">
        <v>1067</v>
      </c>
      <c r="AQ2138" t="s">
        <v>1970</v>
      </c>
    </row>
    <row r="2139" spans="5:43" x14ac:dyDescent="0.25">
      <c r="E2139" s="6">
        <v>27</v>
      </c>
      <c r="F2139" s="13" t="s">
        <v>8560</v>
      </c>
      <c r="G2139" s="13">
        <v>9</v>
      </c>
      <c r="H2139" s="13" t="s">
        <v>8568</v>
      </c>
      <c r="I2139" s="207" t="s">
        <v>9509</v>
      </c>
      <c r="O2139" s="6">
        <v>86</v>
      </c>
      <c r="P2139" s="13" t="str">
        <f t="shared" si="33"/>
        <v>SANTIAGO.DEL.ESTERO</v>
      </c>
      <c r="Q2139" s="6">
        <v>2406</v>
      </c>
      <c r="R2139" s="13" t="s">
        <v>7338</v>
      </c>
      <c r="Y2139" t="str">
        <f>Tabla4[[#This Row],[Muni_Desc]]&amp;Tabla4[[#This Row],[Columna1]]</f>
        <v>LA CHISPASANTA FE</v>
      </c>
      <c r="Z2139">
        <v>1581</v>
      </c>
      <c r="AA2139" t="s">
        <v>7050</v>
      </c>
      <c r="AB2139">
        <v>26</v>
      </c>
      <c r="AC2139" t="s">
        <v>1243</v>
      </c>
      <c r="AD2139">
        <v>82</v>
      </c>
      <c r="AE2139" t="s">
        <v>1201</v>
      </c>
      <c r="AN2139">
        <v>66</v>
      </c>
      <c r="AO2139">
        <v>147</v>
      </c>
      <c r="AP2139">
        <v>7408</v>
      </c>
      <c r="AQ2139" t="s">
        <v>4452</v>
      </c>
    </row>
    <row r="2140" spans="5:43" x14ac:dyDescent="0.25">
      <c r="E2140" s="6">
        <v>27</v>
      </c>
      <c r="F2140" s="13" t="s">
        <v>8560</v>
      </c>
      <c r="G2140" s="13">
        <v>10</v>
      </c>
      <c r="H2140" s="13" t="s">
        <v>8569</v>
      </c>
      <c r="I2140" s="207" t="s">
        <v>9509</v>
      </c>
      <c r="O2140" s="6">
        <v>86</v>
      </c>
      <c r="P2140" s="13" t="str">
        <f t="shared" si="33"/>
        <v>SANTIAGO.DEL.ESTERO</v>
      </c>
      <c r="Q2140" s="6">
        <v>2408</v>
      </c>
      <c r="R2140" s="13" t="s">
        <v>7340</v>
      </c>
      <c r="Y2140" t="str">
        <f>Tabla4[[#This Row],[Muni_Desc]]&amp;Tabla4[[#This Row],[Columna1]]</f>
        <v>LA VANGUARDIASANTA FE</v>
      </c>
      <c r="Z2140">
        <v>1589</v>
      </c>
      <c r="AA2140" t="s">
        <v>7057</v>
      </c>
      <c r="AB2140">
        <v>26</v>
      </c>
      <c r="AC2140" t="s">
        <v>1243</v>
      </c>
      <c r="AD2140">
        <v>82</v>
      </c>
      <c r="AE2140" t="s">
        <v>1201</v>
      </c>
      <c r="AN2140">
        <v>82</v>
      </c>
      <c r="AO2140">
        <v>28</v>
      </c>
      <c r="AP2140">
        <v>8485</v>
      </c>
      <c r="AQ2140" t="s">
        <v>4728</v>
      </c>
    </row>
    <row r="2141" spans="5:43" x14ac:dyDescent="0.25">
      <c r="E2141" s="6">
        <v>27</v>
      </c>
      <c r="F2141" s="13" t="s">
        <v>8560</v>
      </c>
      <c r="G2141" s="13">
        <v>11</v>
      </c>
      <c r="H2141" s="13" t="s">
        <v>8570</v>
      </c>
      <c r="I2141" s="207" t="s">
        <v>9509</v>
      </c>
      <c r="O2141" s="6">
        <v>86</v>
      </c>
      <c r="P2141" s="13" t="str">
        <f t="shared" si="33"/>
        <v>SANTIAGO.DEL.ESTERO</v>
      </c>
      <c r="Q2141" s="6">
        <v>2401</v>
      </c>
      <c r="R2141" s="13" t="s">
        <v>7333</v>
      </c>
      <c r="Y2141" t="str">
        <f>Tabla4[[#This Row],[Muni_Desc]]&amp;Tabla4[[#This Row],[Columna1]]</f>
        <v>LABORDEBOYSANTA FE</v>
      </c>
      <c r="Z2141">
        <v>1590</v>
      </c>
      <c r="AA2141" t="s">
        <v>7058</v>
      </c>
      <c r="AB2141">
        <v>26</v>
      </c>
      <c r="AC2141" t="s">
        <v>1243</v>
      </c>
      <c r="AD2141">
        <v>82</v>
      </c>
      <c r="AE2141" t="s">
        <v>1201</v>
      </c>
      <c r="AN2141">
        <v>22</v>
      </c>
      <c r="AO2141">
        <v>56</v>
      </c>
      <c r="AP2141">
        <v>4058</v>
      </c>
      <c r="AQ2141" t="s">
        <v>3327</v>
      </c>
    </row>
    <row r="2142" spans="5:43" x14ac:dyDescent="0.25">
      <c r="E2142" s="6">
        <v>27</v>
      </c>
      <c r="F2142" s="13" t="s">
        <v>8560</v>
      </c>
      <c r="G2142" s="13">
        <v>12</v>
      </c>
      <c r="H2142" s="13" t="s">
        <v>8571</v>
      </c>
      <c r="I2142" s="207" t="s">
        <v>9509</v>
      </c>
      <c r="O2142" s="6">
        <v>86</v>
      </c>
      <c r="P2142" s="13" t="str">
        <f t="shared" si="33"/>
        <v>SANTIAGO.DEL.ESTERO</v>
      </c>
      <c r="Q2142" s="6">
        <v>2415</v>
      </c>
      <c r="R2142" s="13" t="s">
        <v>7347</v>
      </c>
      <c r="Y2142" t="str">
        <f>Tabla4[[#This Row],[Muni_Desc]]&amp;Tabla4[[#This Row],[Columna1]]</f>
        <v>LANDETASANTA FE</v>
      </c>
      <c r="Z2142">
        <v>1592</v>
      </c>
      <c r="AA2142" t="s">
        <v>7060</v>
      </c>
      <c r="AB2142">
        <v>26</v>
      </c>
      <c r="AC2142" t="s">
        <v>1243</v>
      </c>
      <c r="AD2142">
        <v>82</v>
      </c>
      <c r="AE2142" t="s">
        <v>1201</v>
      </c>
      <c r="AN2142">
        <v>66</v>
      </c>
      <c r="AO2142">
        <v>112</v>
      </c>
      <c r="AP2142">
        <v>7354</v>
      </c>
      <c r="AQ2142" t="s">
        <v>1604</v>
      </c>
    </row>
    <row r="2143" spans="5:43" x14ac:dyDescent="0.25">
      <c r="E2143" s="6">
        <v>27</v>
      </c>
      <c r="F2143" s="13" t="s">
        <v>8560</v>
      </c>
      <c r="G2143" s="13">
        <v>13</v>
      </c>
      <c r="H2143" s="13" t="s">
        <v>8572</v>
      </c>
      <c r="I2143" s="207" t="s">
        <v>9509</v>
      </c>
      <c r="O2143" s="6">
        <v>86</v>
      </c>
      <c r="P2143" s="13" t="str">
        <f t="shared" si="33"/>
        <v>SANTIAGO.DEL.ESTERO</v>
      </c>
      <c r="Q2143" s="6">
        <v>2411</v>
      </c>
      <c r="R2143" s="13" t="s">
        <v>7343</v>
      </c>
      <c r="Y2143" t="str">
        <f>Tabla4[[#This Row],[Muni_Desc]]&amp;Tabla4[[#This Row],[Columna1]]</f>
        <v>LAS PAREJASSANTA FE</v>
      </c>
      <c r="Z2143">
        <v>1599</v>
      </c>
      <c r="AA2143" t="s">
        <v>7067</v>
      </c>
      <c r="AB2143">
        <v>26</v>
      </c>
      <c r="AC2143" t="s">
        <v>1243</v>
      </c>
      <c r="AD2143">
        <v>82</v>
      </c>
      <c r="AE2143" t="s">
        <v>1201</v>
      </c>
      <c r="AN2143">
        <v>10</v>
      </c>
      <c r="AO2143">
        <v>77</v>
      </c>
      <c r="AP2143">
        <v>2635</v>
      </c>
      <c r="AQ2143" t="s">
        <v>1604</v>
      </c>
    </row>
    <row r="2144" spans="5:43" x14ac:dyDescent="0.25">
      <c r="E2144" s="6">
        <v>27</v>
      </c>
      <c r="F2144" s="13" t="s">
        <v>8560</v>
      </c>
      <c r="G2144" s="13">
        <v>14</v>
      </c>
      <c r="H2144" s="13" t="s">
        <v>8573</v>
      </c>
      <c r="I2144" s="207" t="s">
        <v>9509</v>
      </c>
      <c r="O2144" s="6">
        <v>86</v>
      </c>
      <c r="P2144" s="13" t="str">
        <f t="shared" si="33"/>
        <v>SANTIAGO.DEL.ESTERO</v>
      </c>
      <c r="Q2144" s="6">
        <v>2400</v>
      </c>
      <c r="R2144" s="13" t="s">
        <v>7332</v>
      </c>
      <c r="Y2144" t="str">
        <f>Tabla4[[#This Row],[Muni_Desc]]&amp;Tabla4[[#This Row],[Columna1]]</f>
        <v>LAS ROSASSANTA FE</v>
      </c>
      <c r="Z2144">
        <v>1601</v>
      </c>
      <c r="AA2144" t="s">
        <v>7069</v>
      </c>
      <c r="AB2144">
        <v>26</v>
      </c>
      <c r="AC2144" t="s">
        <v>1243</v>
      </c>
      <c r="AD2144">
        <v>82</v>
      </c>
      <c r="AE2144" t="s">
        <v>1201</v>
      </c>
      <c r="AN2144">
        <v>6</v>
      </c>
      <c r="AO2144">
        <v>630</v>
      </c>
      <c r="AP2144">
        <v>1554</v>
      </c>
      <c r="AQ2144" t="s">
        <v>2327</v>
      </c>
    </row>
    <row r="2145" spans="5:43" x14ac:dyDescent="0.25">
      <c r="E2145" s="6">
        <v>27</v>
      </c>
      <c r="F2145" s="13" t="s">
        <v>8560</v>
      </c>
      <c r="G2145" s="13">
        <v>15</v>
      </c>
      <c r="H2145" s="13" t="s">
        <v>8187</v>
      </c>
      <c r="I2145" s="207" t="s">
        <v>9509</v>
      </c>
      <c r="O2145" s="6">
        <v>86</v>
      </c>
      <c r="P2145" s="13" t="str">
        <f t="shared" si="33"/>
        <v>SANTIAGO.DEL.ESTERO</v>
      </c>
      <c r="Q2145" s="6">
        <v>2410</v>
      </c>
      <c r="R2145" s="13" t="s">
        <v>7342</v>
      </c>
      <c r="Y2145" t="str">
        <f>Tabla4[[#This Row],[Muni_Desc]]&amp;Tabla4[[#This Row],[Columna1]]</f>
        <v>LAZZARINOSANTA FE</v>
      </c>
      <c r="Z2145">
        <v>1604</v>
      </c>
      <c r="AA2145" t="s">
        <v>7071</v>
      </c>
      <c r="AB2145">
        <v>26</v>
      </c>
      <c r="AC2145" t="s">
        <v>1243</v>
      </c>
      <c r="AD2145">
        <v>82</v>
      </c>
      <c r="AE2145" t="s">
        <v>1201</v>
      </c>
      <c r="AN2145">
        <v>86</v>
      </c>
      <c r="AO2145">
        <v>49</v>
      </c>
      <c r="AP2145">
        <v>9179</v>
      </c>
      <c r="AQ2145" t="s">
        <v>5068</v>
      </c>
    </row>
    <row r="2146" spans="5:43" x14ac:dyDescent="0.25">
      <c r="E2146" s="6">
        <v>27</v>
      </c>
      <c r="F2146" s="13" t="s">
        <v>8560</v>
      </c>
      <c r="G2146" s="13">
        <v>16</v>
      </c>
      <c r="H2146" s="13" t="s">
        <v>8574</v>
      </c>
      <c r="I2146" s="207" t="s">
        <v>9509</v>
      </c>
      <c r="O2146" s="6">
        <v>86</v>
      </c>
      <c r="P2146" s="13" t="str">
        <f t="shared" si="33"/>
        <v>SANTIAGO.DEL.ESTERO</v>
      </c>
      <c r="Q2146" s="6">
        <v>2404</v>
      </c>
      <c r="R2146" s="13" t="s">
        <v>7336</v>
      </c>
      <c r="Y2146" t="str">
        <f>Tabla4[[#This Row],[Muni_Desc]]&amp;Tabla4[[#This Row],[Columna1]]</f>
        <v>LOS MOLINOSSANTA FE</v>
      </c>
      <c r="Z2146">
        <v>1613</v>
      </c>
      <c r="AA2146" t="s">
        <v>5673</v>
      </c>
      <c r="AB2146">
        <v>26</v>
      </c>
      <c r="AC2146" t="s">
        <v>1243</v>
      </c>
      <c r="AD2146">
        <v>82</v>
      </c>
      <c r="AE2146" t="s">
        <v>1201</v>
      </c>
      <c r="AN2146">
        <v>6</v>
      </c>
      <c r="AO2146">
        <v>315</v>
      </c>
      <c r="AP2146">
        <v>1079</v>
      </c>
      <c r="AQ2146" t="s">
        <v>1971</v>
      </c>
    </row>
    <row r="2147" spans="5:43" x14ac:dyDescent="0.25">
      <c r="E2147" s="6">
        <v>27</v>
      </c>
      <c r="F2147" s="13" t="s">
        <v>8560</v>
      </c>
      <c r="G2147" s="13">
        <v>19</v>
      </c>
      <c r="H2147" s="13" t="s">
        <v>7932</v>
      </c>
      <c r="I2147" s="207" t="s">
        <v>9509</v>
      </c>
      <c r="O2147" s="6">
        <v>86</v>
      </c>
      <c r="P2147" s="13" t="str">
        <f t="shared" si="33"/>
        <v>SANTIAGO.DEL.ESTERO</v>
      </c>
      <c r="Q2147" s="6">
        <v>2412</v>
      </c>
      <c r="R2147" s="13" t="s">
        <v>7344</v>
      </c>
      <c r="Y2147" t="str">
        <f>Tabla4[[#This Row],[Muni_Desc]]&amp;Tabla4[[#This Row],[Columna1]]</f>
        <v>LUCIO V. LOPEZSANTA FE</v>
      </c>
      <c r="Z2147">
        <v>1616</v>
      </c>
      <c r="AA2147" t="s">
        <v>7082</v>
      </c>
      <c r="AB2147">
        <v>26</v>
      </c>
      <c r="AC2147" t="s">
        <v>1243</v>
      </c>
      <c r="AD2147">
        <v>82</v>
      </c>
      <c r="AE2147" t="s">
        <v>1201</v>
      </c>
      <c r="AN2147">
        <v>14</v>
      </c>
      <c r="AO2147">
        <v>182</v>
      </c>
      <c r="AP2147">
        <v>3422</v>
      </c>
      <c r="AQ2147" t="s">
        <v>3230</v>
      </c>
    </row>
    <row r="2148" spans="5:43" x14ac:dyDescent="0.25">
      <c r="E2148" s="6">
        <v>27</v>
      </c>
      <c r="F2148" s="13" t="s">
        <v>8560</v>
      </c>
      <c r="G2148" s="13">
        <v>20</v>
      </c>
      <c r="H2148" s="13" t="s">
        <v>8575</v>
      </c>
      <c r="I2148" s="207" t="s">
        <v>9509</v>
      </c>
      <c r="O2148" s="6">
        <v>86</v>
      </c>
      <c r="P2148" s="13" t="str">
        <f t="shared" si="33"/>
        <v>SANTIAGO.DEL.ESTERO</v>
      </c>
      <c r="Q2148" s="6">
        <v>2402</v>
      </c>
      <c r="R2148" s="13" t="s">
        <v>7334</v>
      </c>
      <c r="Y2148" t="str">
        <f>Tabla4[[#This Row],[Muni_Desc]]&amp;Tabla4[[#This Row],[Columna1]]</f>
        <v>LUIS PALACIOSSANTA FE</v>
      </c>
      <c r="Z2148">
        <v>1617</v>
      </c>
      <c r="AA2148" t="s">
        <v>7083</v>
      </c>
      <c r="AB2148">
        <v>26</v>
      </c>
      <c r="AC2148" t="s">
        <v>1243</v>
      </c>
      <c r="AD2148">
        <v>82</v>
      </c>
      <c r="AE2148" t="s">
        <v>1201</v>
      </c>
      <c r="AN2148">
        <v>82</v>
      </c>
      <c r="AO2148">
        <v>42</v>
      </c>
      <c r="AP2148">
        <v>8523</v>
      </c>
      <c r="AQ2148" t="s">
        <v>4753</v>
      </c>
    </row>
    <row r="2149" spans="5:43" x14ac:dyDescent="0.25">
      <c r="E2149" s="6">
        <v>27</v>
      </c>
      <c r="F2149" s="13" t="s">
        <v>8560</v>
      </c>
      <c r="G2149" s="13">
        <v>21</v>
      </c>
      <c r="H2149" s="13" t="s">
        <v>8576</v>
      </c>
      <c r="I2149" s="207" t="s">
        <v>9509</v>
      </c>
      <c r="O2149" s="6">
        <v>86</v>
      </c>
      <c r="P2149" s="13" t="str">
        <f t="shared" si="33"/>
        <v>SANTIAGO.DEL.ESTERO</v>
      </c>
      <c r="Q2149" s="6">
        <v>2414</v>
      </c>
      <c r="R2149" s="13" t="s">
        <v>7346</v>
      </c>
      <c r="Y2149" t="str">
        <f>Tabla4[[#This Row],[Muni_Desc]]&amp;Tabla4[[#This Row],[Columna1]]</f>
        <v>MAGGIOLOSANTA FE</v>
      </c>
      <c r="Z2149">
        <v>1619</v>
      </c>
      <c r="AA2149" t="s">
        <v>7085</v>
      </c>
      <c r="AB2149">
        <v>26</v>
      </c>
      <c r="AC2149" t="s">
        <v>1243</v>
      </c>
      <c r="AD2149">
        <v>82</v>
      </c>
      <c r="AE2149" t="s">
        <v>1201</v>
      </c>
      <c r="AN2149">
        <v>14</v>
      </c>
      <c r="AO2149">
        <v>84</v>
      </c>
      <c r="AP2149">
        <v>3046</v>
      </c>
      <c r="AQ2149" t="s">
        <v>2922</v>
      </c>
    </row>
    <row r="2150" spans="5:43" x14ac:dyDescent="0.25">
      <c r="E2150" s="6">
        <v>28</v>
      </c>
      <c r="F2150" s="13" t="s">
        <v>8577</v>
      </c>
      <c r="G2150" s="13">
        <v>1</v>
      </c>
      <c r="H2150" s="13" t="s">
        <v>8578</v>
      </c>
      <c r="I2150" s="207" t="s">
        <v>9510</v>
      </c>
      <c r="O2150" s="6">
        <v>86</v>
      </c>
      <c r="P2150" s="13" t="str">
        <f t="shared" si="33"/>
        <v>SANTIAGO.DEL.ESTERO</v>
      </c>
      <c r="Q2150" s="6">
        <v>2395</v>
      </c>
      <c r="R2150" s="13" t="s">
        <v>7327</v>
      </c>
      <c r="Y2150" t="str">
        <f>Tabla4[[#This Row],[Muni_Desc]]&amp;Tabla4[[#This Row],[Columna1]]</f>
        <v>MARIA TERESASANTA FE</v>
      </c>
      <c r="Z2150">
        <v>1626</v>
      </c>
      <c r="AA2150" t="s">
        <v>7092</v>
      </c>
      <c r="AB2150">
        <v>26</v>
      </c>
      <c r="AC2150" t="s">
        <v>1243</v>
      </c>
      <c r="AD2150">
        <v>82</v>
      </c>
      <c r="AE2150" t="s">
        <v>1201</v>
      </c>
      <c r="AN2150">
        <v>74</v>
      </c>
      <c r="AO2150">
        <v>49</v>
      </c>
      <c r="AP2150">
        <v>7979</v>
      </c>
      <c r="AQ2150" t="s">
        <v>4603</v>
      </c>
    </row>
    <row r="2151" spans="5:43" x14ac:dyDescent="0.25">
      <c r="E2151" s="6">
        <v>29</v>
      </c>
      <c r="F2151" s="13" t="s">
        <v>8579</v>
      </c>
      <c r="G2151" s="13">
        <v>1</v>
      </c>
      <c r="H2151" s="13" t="s">
        <v>8580</v>
      </c>
      <c r="I2151" s="207" t="s">
        <v>9511</v>
      </c>
      <c r="O2151" s="6">
        <v>86</v>
      </c>
      <c r="P2151" s="13" t="str">
        <f t="shared" si="33"/>
        <v>SANTIAGO.DEL.ESTERO</v>
      </c>
      <c r="Q2151" s="6">
        <v>2398</v>
      </c>
      <c r="R2151" s="13" t="s">
        <v>7330</v>
      </c>
      <c r="Y2151" t="str">
        <f>Tabla4[[#This Row],[Muni_Desc]]&amp;Tabla4[[#This Row],[Columna1]]</f>
        <v>MELINCUESANTA FE</v>
      </c>
      <c r="Z2151">
        <v>1630</v>
      </c>
      <c r="AA2151" t="s">
        <v>7096</v>
      </c>
      <c r="AB2151">
        <v>26</v>
      </c>
      <c r="AC2151" t="s">
        <v>1243</v>
      </c>
      <c r="AD2151">
        <v>82</v>
      </c>
      <c r="AE2151" t="s">
        <v>1201</v>
      </c>
      <c r="AN2151">
        <v>26</v>
      </c>
      <c r="AO2151">
        <v>84</v>
      </c>
      <c r="AP2151">
        <v>4401</v>
      </c>
      <c r="AQ2151" t="s">
        <v>3464</v>
      </c>
    </row>
    <row r="2152" spans="5:43" x14ac:dyDescent="0.25">
      <c r="E2152" s="6">
        <v>29</v>
      </c>
      <c r="F2152" s="13" t="s">
        <v>8579</v>
      </c>
      <c r="G2152" s="13">
        <v>2</v>
      </c>
      <c r="H2152" s="13" t="s">
        <v>8581</v>
      </c>
      <c r="I2152" s="207" t="s">
        <v>9511</v>
      </c>
      <c r="O2152" s="6">
        <v>86</v>
      </c>
      <c r="P2152" s="13" t="str">
        <f t="shared" si="33"/>
        <v>SANTIAGO.DEL.ESTERO</v>
      </c>
      <c r="Q2152" s="6">
        <v>2399</v>
      </c>
      <c r="R2152" s="13" t="s">
        <v>7331</v>
      </c>
      <c r="Y2152" t="str">
        <f>Tabla4[[#This Row],[Muni_Desc]]&amp;Tabla4[[#This Row],[Columna1]]</f>
        <v>MIGUEL TORRESSANTA FE</v>
      </c>
      <c r="Z2152">
        <v>1631</v>
      </c>
      <c r="AA2152" t="s">
        <v>7097</v>
      </c>
      <c r="AB2152">
        <v>26</v>
      </c>
      <c r="AC2152" t="s">
        <v>1243</v>
      </c>
      <c r="AD2152">
        <v>82</v>
      </c>
      <c r="AE2152" t="s">
        <v>1201</v>
      </c>
      <c r="AN2152">
        <v>78</v>
      </c>
      <c r="AO2152">
        <v>35</v>
      </c>
      <c r="AP2152">
        <v>8241</v>
      </c>
      <c r="AQ2152" t="s">
        <v>1633</v>
      </c>
    </row>
    <row r="2153" spans="5:43" x14ac:dyDescent="0.25">
      <c r="E2153" s="6">
        <v>29</v>
      </c>
      <c r="F2153" s="13" t="s">
        <v>8579</v>
      </c>
      <c r="G2153" s="13">
        <v>3</v>
      </c>
      <c r="H2153" s="13" t="s">
        <v>8582</v>
      </c>
      <c r="I2153" s="207" t="s">
        <v>9511</v>
      </c>
      <c r="O2153" s="6">
        <v>86</v>
      </c>
      <c r="P2153" s="13" t="str">
        <f t="shared" si="33"/>
        <v>SANTIAGO.DEL.ESTERO</v>
      </c>
      <c r="Q2153" s="6">
        <v>2405</v>
      </c>
      <c r="R2153" s="13" t="s">
        <v>7337</v>
      </c>
      <c r="Y2153" t="str">
        <f>Tabla4[[#This Row],[Muni_Desc]]&amp;Tabla4[[#This Row],[Columna1]]</f>
        <v>MONTES DE OCASANTA FE</v>
      </c>
      <c r="Z2153">
        <v>1638</v>
      </c>
      <c r="AA2153" t="s">
        <v>7104</v>
      </c>
      <c r="AB2153">
        <v>26</v>
      </c>
      <c r="AC2153" t="s">
        <v>1243</v>
      </c>
      <c r="AD2153">
        <v>82</v>
      </c>
      <c r="AE2153" t="s">
        <v>1201</v>
      </c>
      <c r="AN2153">
        <v>26</v>
      </c>
      <c r="AO2153">
        <v>14</v>
      </c>
      <c r="AP2153">
        <v>4319</v>
      </c>
      <c r="AQ2153" t="s">
        <v>3403</v>
      </c>
    </row>
    <row r="2154" spans="5:43" x14ac:dyDescent="0.25">
      <c r="E2154" s="6">
        <v>29</v>
      </c>
      <c r="F2154" s="13" t="s">
        <v>8579</v>
      </c>
      <c r="G2154" s="13">
        <v>4</v>
      </c>
      <c r="H2154" s="13" t="s">
        <v>8583</v>
      </c>
      <c r="I2154" s="207" t="s">
        <v>9511</v>
      </c>
      <c r="O2154" s="6">
        <v>86</v>
      </c>
      <c r="P2154" s="13" t="str">
        <f t="shared" si="33"/>
        <v>SANTIAGO.DEL.ESTERO</v>
      </c>
      <c r="Q2154" s="6">
        <v>2413</v>
      </c>
      <c r="R2154" s="13" t="s">
        <v>7345</v>
      </c>
      <c r="Y2154" t="str">
        <f>Tabla4[[#This Row],[Muni_Desc]]&amp;Tabla4[[#This Row],[Columna1]]</f>
        <v>MURPHYSANTA FE</v>
      </c>
      <c r="Z2154">
        <v>1639</v>
      </c>
      <c r="AA2154" t="s">
        <v>7105</v>
      </c>
      <c r="AB2154">
        <v>26</v>
      </c>
      <c r="AC2154" t="s">
        <v>1243</v>
      </c>
      <c r="AD2154">
        <v>82</v>
      </c>
      <c r="AE2154" t="s">
        <v>1201</v>
      </c>
      <c r="AN2154">
        <v>58</v>
      </c>
      <c r="AO2154">
        <v>56</v>
      </c>
      <c r="AP2154">
        <v>6758</v>
      </c>
      <c r="AQ2154" t="s">
        <v>4218</v>
      </c>
    </row>
    <row r="2155" spans="5:43" x14ac:dyDescent="0.25">
      <c r="E2155" s="6">
        <v>29</v>
      </c>
      <c r="F2155" s="13" t="s">
        <v>8579</v>
      </c>
      <c r="G2155" s="13">
        <v>5</v>
      </c>
      <c r="H2155" s="13" t="s">
        <v>8584</v>
      </c>
      <c r="I2155" s="207" t="s">
        <v>9511</v>
      </c>
      <c r="O2155" s="6">
        <v>86</v>
      </c>
      <c r="P2155" s="13" t="str">
        <f t="shared" si="33"/>
        <v>SANTIAGO.DEL.ESTERO</v>
      </c>
      <c r="Q2155" s="6">
        <v>3001</v>
      </c>
      <c r="R2155" s="13" t="s">
        <v>7351</v>
      </c>
      <c r="Y2155" t="str">
        <f>Tabla4[[#This Row],[Muni_Desc]]&amp;Tabla4[[#This Row],[Columna1]]</f>
        <v>OLIVEROSSANTA FE</v>
      </c>
      <c r="Z2155">
        <v>1643</v>
      </c>
      <c r="AA2155" t="s">
        <v>7109</v>
      </c>
      <c r="AB2155">
        <v>26</v>
      </c>
      <c r="AC2155" t="s">
        <v>1243</v>
      </c>
      <c r="AD2155">
        <v>82</v>
      </c>
      <c r="AE2155" t="s">
        <v>1201</v>
      </c>
      <c r="AN2155">
        <v>78</v>
      </c>
      <c r="AO2155">
        <v>49</v>
      </c>
      <c r="AP2155">
        <v>10038</v>
      </c>
      <c r="AQ2155" t="s">
        <v>4658</v>
      </c>
    </row>
    <row r="2156" spans="5:43" x14ac:dyDescent="0.25">
      <c r="E2156" s="6">
        <v>29</v>
      </c>
      <c r="F2156" s="13" t="s">
        <v>8579</v>
      </c>
      <c r="G2156" s="13">
        <v>6</v>
      </c>
      <c r="H2156" s="13" t="s">
        <v>8585</v>
      </c>
      <c r="I2156" s="207" t="s">
        <v>9511</v>
      </c>
      <c r="O2156" s="6">
        <v>86</v>
      </c>
      <c r="P2156" s="13" t="str">
        <f t="shared" si="33"/>
        <v>SANTIAGO.DEL.ESTERO</v>
      </c>
      <c r="Q2156" s="6">
        <v>3000</v>
      </c>
      <c r="R2156" s="13" t="s">
        <v>7350</v>
      </c>
      <c r="Y2156" t="str">
        <f>Tabla4[[#This Row],[Muni_Desc]]&amp;Tabla4[[#This Row],[Columna1]]</f>
        <v>PAVONSANTA FE</v>
      </c>
      <c r="Z2156">
        <v>1645</v>
      </c>
      <c r="AA2156" t="s">
        <v>7111</v>
      </c>
      <c r="AB2156">
        <v>26</v>
      </c>
      <c r="AC2156" t="s">
        <v>1243</v>
      </c>
      <c r="AD2156">
        <v>82</v>
      </c>
      <c r="AE2156" t="s">
        <v>1201</v>
      </c>
      <c r="AN2156">
        <v>26</v>
      </c>
      <c r="AO2156">
        <v>14</v>
      </c>
      <c r="AP2156">
        <v>4320</v>
      </c>
      <c r="AQ2156" t="s">
        <v>3404</v>
      </c>
    </row>
    <row r="2157" spans="5:43" x14ac:dyDescent="0.25">
      <c r="E2157" s="6">
        <v>29</v>
      </c>
      <c r="F2157" s="13" t="s">
        <v>8579</v>
      </c>
      <c r="G2157" s="13">
        <v>7</v>
      </c>
      <c r="H2157" s="13" t="s">
        <v>8586</v>
      </c>
      <c r="I2157" s="207" t="s">
        <v>9511</v>
      </c>
      <c r="O2157" s="6">
        <v>86</v>
      </c>
      <c r="P2157" s="13" t="str">
        <f t="shared" si="33"/>
        <v>SANTIAGO.DEL.ESTERO</v>
      </c>
      <c r="Q2157" s="6">
        <v>3005</v>
      </c>
      <c r="R2157" s="13" t="s">
        <v>7355</v>
      </c>
      <c r="Y2157" t="str">
        <f>Tabla4[[#This Row],[Muni_Desc]]&amp;Tabla4[[#This Row],[Columna1]]</f>
        <v>PAVON ARRIBASANTA FE</v>
      </c>
      <c r="Z2157">
        <v>1646</v>
      </c>
      <c r="AA2157" t="s">
        <v>7112</v>
      </c>
      <c r="AB2157">
        <v>26</v>
      </c>
      <c r="AC2157" t="s">
        <v>1243</v>
      </c>
      <c r="AD2157">
        <v>82</v>
      </c>
      <c r="AE2157" t="s">
        <v>1201</v>
      </c>
      <c r="AN2157">
        <v>26</v>
      </c>
      <c r="AO2157">
        <v>35</v>
      </c>
      <c r="AP2157">
        <v>4342</v>
      </c>
      <c r="AQ2157" t="s">
        <v>3435</v>
      </c>
    </row>
    <row r="2158" spans="5:43" x14ac:dyDescent="0.25">
      <c r="E2158" s="6">
        <v>29</v>
      </c>
      <c r="F2158" s="13" t="s">
        <v>8579</v>
      </c>
      <c r="G2158" s="13">
        <v>8</v>
      </c>
      <c r="H2158" s="13" t="s">
        <v>8587</v>
      </c>
      <c r="I2158" s="207" t="s">
        <v>9511</v>
      </c>
      <c r="O2158" s="6">
        <v>86</v>
      </c>
      <c r="P2158" s="13" t="str">
        <f t="shared" si="33"/>
        <v>SANTIAGO.DEL.ESTERO</v>
      </c>
      <c r="Q2158" s="6">
        <v>3003</v>
      </c>
      <c r="R2158" s="13" t="s">
        <v>7353</v>
      </c>
      <c r="Y2158" t="str">
        <f>Tabla4[[#This Row],[Muni_Desc]]&amp;Tabla4[[#This Row],[Columna1]]</f>
        <v>PEIRANOSANTA FE</v>
      </c>
      <c r="Z2158">
        <v>1649</v>
      </c>
      <c r="AA2158" t="s">
        <v>7115</v>
      </c>
      <c r="AB2158">
        <v>26</v>
      </c>
      <c r="AC2158" t="s">
        <v>1243</v>
      </c>
      <c r="AD2158">
        <v>82</v>
      </c>
      <c r="AE2158" t="s">
        <v>1201</v>
      </c>
      <c r="AN2158">
        <v>6</v>
      </c>
      <c r="AO2158">
        <v>406</v>
      </c>
      <c r="AP2158">
        <v>10039</v>
      </c>
      <c r="AQ2158" t="s">
        <v>2082</v>
      </c>
    </row>
    <row r="2159" spans="5:43" x14ac:dyDescent="0.25">
      <c r="E2159" s="6">
        <v>29</v>
      </c>
      <c r="F2159" s="13" t="s">
        <v>8579</v>
      </c>
      <c r="G2159" s="13">
        <v>9</v>
      </c>
      <c r="H2159" s="13" t="s">
        <v>8588</v>
      </c>
      <c r="I2159" s="207" t="s">
        <v>9511</v>
      </c>
      <c r="O2159" s="6">
        <v>86</v>
      </c>
      <c r="P2159" s="13" t="str">
        <f t="shared" si="33"/>
        <v>SANTIAGO.DEL.ESTERO</v>
      </c>
      <c r="Q2159" s="6">
        <v>2999</v>
      </c>
      <c r="R2159" s="13" t="s">
        <v>7349</v>
      </c>
      <c r="Y2159" t="str">
        <f>Tabla4[[#This Row],[Muni_Desc]]&amp;Tabla4[[#This Row],[Columna1]]</f>
        <v>PEREZSANTA FE</v>
      </c>
      <c r="Z2159">
        <v>1648</v>
      </c>
      <c r="AA2159" t="s">
        <v>7114</v>
      </c>
      <c r="AB2159">
        <v>26</v>
      </c>
      <c r="AC2159" t="s">
        <v>1243</v>
      </c>
      <c r="AD2159">
        <v>82</v>
      </c>
      <c r="AE2159" t="s">
        <v>1201</v>
      </c>
      <c r="AN2159">
        <v>22</v>
      </c>
      <c r="AO2159">
        <v>77</v>
      </c>
      <c r="AP2159">
        <v>4091</v>
      </c>
      <c r="AQ2159" t="s">
        <v>3348</v>
      </c>
    </row>
    <row r="2160" spans="5:43" x14ac:dyDescent="0.25">
      <c r="E2160" s="6">
        <v>29</v>
      </c>
      <c r="F2160" s="13" t="s">
        <v>8579</v>
      </c>
      <c r="G2160" s="13">
        <v>10</v>
      </c>
      <c r="H2160" s="13" t="s">
        <v>8589</v>
      </c>
      <c r="I2160" s="207" t="s">
        <v>9511</v>
      </c>
      <c r="O2160" s="6">
        <v>86</v>
      </c>
      <c r="P2160" s="13" t="str">
        <f t="shared" si="33"/>
        <v>SANTIAGO.DEL.ESTERO</v>
      </c>
      <c r="Q2160" s="6">
        <v>3002</v>
      </c>
      <c r="R2160" s="13" t="s">
        <v>7352</v>
      </c>
      <c r="Y2160" t="str">
        <f>Tabla4[[#This Row],[Muni_Desc]]&amp;Tabla4[[#This Row],[Columna1]]</f>
        <v>PIÑEROSANTA FE</v>
      </c>
      <c r="Z2160">
        <v>1652</v>
      </c>
      <c r="AA2160" t="s">
        <v>7117</v>
      </c>
      <c r="AB2160">
        <v>26</v>
      </c>
      <c r="AC2160" t="s">
        <v>1243</v>
      </c>
      <c r="AD2160">
        <v>82</v>
      </c>
      <c r="AE2160" t="s">
        <v>1201</v>
      </c>
      <c r="AN2160">
        <v>62</v>
      </c>
      <c r="AO2160">
        <v>63</v>
      </c>
      <c r="AP2160">
        <v>7021</v>
      </c>
      <c r="AQ2160" t="s">
        <v>3348</v>
      </c>
    </row>
    <row r="2161" spans="5:43" x14ac:dyDescent="0.25">
      <c r="E2161" s="6">
        <v>29</v>
      </c>
      <c r="F2161" s="13" t="s">
        <v>8579</v>
      </c>
      <c r="G2161" s="13">
        <v>11</v>
      </c>
      <c r="H2161" s="13" t="s">
        <v>8590</v>
      </c>
      <c r="I2161" s="207" t="s">
        <v>9511</v>
      </c>
      <c r="O2161" s="6">
        <v>86</v>
      </c>
      <c r="P2161" s="13" t="str">
        <f t="shared" si="33"/>
        <v>SANTIAGO.DEL.ESTERO</v>
      </c>
      <c r="Q2161" s="6">
        <v>3004</v>
      </c>
      <c r="R2161" s="13" t="s">
        <v>7354</v>
      </c>
      <c r="Y2161" t="str">
        <f>Tabla4[[#This Row],[Muni_Desc]]&amp;Tabla4[[#This Row],[Columna1]]</f>
        <v>PUEBLO ESTHERSANTA FE</v>
      </c>
      <c r="Z2161">
        <v>1660</v>
      </c>
      <c r="AA2161" t="s">
        <v>7125</v>
      </c>
      <c r="AB2161">
        <v>26</v>
      </c>
      <c r="AC2161" t="s">
        <v>1243</v>
      </c>
      <c r="AD2161">
        <v>82</v>
      </c>
      <c r="AE2161" t="s">
        <v>1201</v>
      </c>
      <c r="AN2161">
        <v>34</v>
      </c>
      <c r="AO2161">
        <v>49</v>
      </c>
      <c r="AP2161">
        <v>4855</v>
      </c>
      <c r="AQ2161" t="s">
        <v>3348</v>
      </c>
    </row>
    <row r="2162" spans="5:43" x14ac:dyDescent="0.25">
      <c r="E2162" s="6">
        <v>29</v>
      </c>
      <c r="F2162" s="13" t="s">
        <v>8579</v>
      </c>
      <c r="G2162" s="13">
        <v>12</v>
      </c>
      <c r="H2162" s="13" t="s">
        <v>8591</v>
      </c>
      <c r="I2162" s="207" t="s">
        <v>9511</v>
      </c>
      <c r="O2162" s="6">
        <v>86</v>
      </c>
      <c r="P2162" s="13" t="str">
        <f t="shared" si="33"/>
        <v>SANTIAGO.DEL.ESTERO</v>
      </c>
      <c r="Q2162" s="6">
        <v>3006</v>
      </c>
      <c r="R2162" s="13" t="s">
        <v>7356</v>
      </c>
      <c r="Y2162" t="str">
        <f>Tabla4[[#This Row],[Muni_Desc]]&amp;Tabla4[[#This Row],[Columna1]]</f>
        <v>PUEBLO MUÑOZSANTA FE</v>
      </c>
      <c r="Z2162">
        <v>1662</v>
      </c>
      <c r="AA2162" t="s">
        <v>7127</v>
      </c>
      <c r="AB2162">
        <v>26</v>
      </c>
      <c r="AC2162" t="s">
        <v>1243</v>
      </c>
      <c r="AD2162">
        <v>82</v>
      </c>
      <c r="AE2162" t="s">
        <v>1201</v>
      </c>
      <c r="AN2162">
        <v>18</v>
      </c>
      <c r="AO2162">
        <v>21</v>
      </c>
      <c r="AP2162">
        <v>3716</v>
      </c>
      <c r="AQ2162" t="s">
        <v>3248</v>
      </c>
    </row>
    <row r="2163" spans="5:43" x14ac:dyDescent="0.25">
      <c r="E2163" s="6">
        <v>29</v>
      </c>
      <c r="F2163" s="13" t="s">
        <v>8579</v>
      </c>
      <c r="G2163" s="13">
        <v>13</v>
      </c>
      <c r="H2163" s="13" t="s">
        <v>8592</v>
      </c>
      <c r="I2163" s="207" t="s">
        <v>9511</v>
      </c>
      <c r="O2163" s="6">
        <v>86</v>
      </c>
      <c r="P2163" s="13" t="str">
        <f t="shared" si="33"/>
        <v>SANTIAGO.DEL.ESTERO</v>
      </c>
      <c r="Q2163" s="6">
        <v>1794</v>
      </c>
      <c r="R2163" s="13" t="s">
        <v>7250</v>
      </c>
      <c r="Y2163" t="str">
        <f>Tabla4[[#This Row],[Muni_Desc]]&amp;Tabla4[[#This Row],[Columna1]]</f>
        <v>PUEBLO URANGASANTA FE</v>
      </c>
      <c r="Z2163">
        <v>1751</v>
      </c>
      <c r="AA2163" t="s">
        <v>7199</v>
      </c>
      <c r="AB2163">
        <v>26</v>
      </c>
      <c r="AC2163" t="s">
        <v>1243</v>
      </c>
      <c r="AD2163">
        <v>82</v>
      </c>
      <c r="AE2163" t="s">
        <v>1201</v>
      </c>
      <c r="AN2163">
        <v>6</v>
      </c>
      <c r="AO2163">
        <v>490</v>
      </c>
      <c r="AP2163">
        <v>1353</v>
      </c>
      <c r="AQ2163" t="s">
        <v>2187</v>
      </c>
    </row>
    <row r="2164" spans="5:43" x14ac:dyDescent="0.25">
      <c r="E2164" s="6">
        <v>29</v>
      </c>
      <c r="F2164" s="13" t="s">
        <v>8579</v>
      </c>
      <c r="G2164" s="13">
        <v>14</v>
      </c>
      <c r="H2164" s="13" t="s">
        <v>8593</v>
      </c>
      <c r="I2164" s="207" t="s">
        <v>9511</v>
      </c>
      <c r="O2164" s="6">
        <v>86</v>
      </c>
      <c r="P2164" s="13" t="str">
        <f t="shared" si="33"/>
        <v>SANTIAGO.DEL.ESTERO</v>
      </c>
      <c r="Q2164" s="6">
        <v>1795</v>
      </c>
      <c r="R2164" s="13" t="s">
        <v>7251</v>
      </c>
      <c r="Y2164" t="str">
        <f>Tabla4[[#This Row],[Muni_Desc]]&amp;Tabla4[[#This Row],[Columna1]]</f>
        <v>PUERTO GENERAL SAN MARTINSANTA FE</v>
      </c>
      <c r="Z2164">
        <v>1663</v>
      </c>
      <c r="AA2164" t="s">
        <v>7128</v>
      </c>
      <c r="AB2164">
        <v>26</v>
      </c>
      <c r="AC2164" t="s">
        <v>1243</v>
      </c>
      <c r="AD2164">
        <v>82</v>
      </c>
      <c r="AE2164" t="s">
        <v>1201</v>
      </c>
      <c r="AN2164">
        <v>94</v>
      </c>
      <c r="AO2164">
        <v>14</v>
      </c>
      <c r="AP2164">
        <v>9510</v>
      </c>
      <c r="AQ2164" t="s">
        <v>5276</v>
      </c>
    </row>
    <row r="2165" spans="5:43" x14ac:dyDescent="0.25">
      <c r="E2165" s="6">
        <v>29</v>
      </c>
      <c r="F2165" s="13" t="s">
        <v>8579</v>
      </c>
      <c r="G2165" s="13">
        <v>15</v>
      </c>
      <c r="H2165" s="13" t="s">
        <v>8594</v>
      </c>
      <c r="I2165" s="207" t="s">
        <v>9511</v>
      </c>
      <c r="O2165" s="6">
        <v>86</v>
      </c>
      <c r="P2165" s="13" t="str">
        <f t="shared" si="33"/>
        <v>SANTIAGO.DEL.ESTERO</v>
      </c>
      <c r="Q2165" s="6">
        <v>3050</v>
      </c>
      <c r="R2165" s="13" t="s">
        <v>7364</v>
      </c>
      <c r="Y2165" t="str">
        <f>Tabla4[[#This Row],[Muni_Desc]]&amp;Tabla4[[#This Row],[Columna1]]</f>
        <v>PUJATOSANTA FE</v>
      </c>
      <c r="Z2165">
        <v>1664</v>
      </c>
      <c r="AA2165" t="s">
        <v>7129</v>
      </c>
      <c r="AB2165">
        <v>26</v>
      </c>
      <c r="AC2165" t="s">
        <v>1243</v>
      </c>
      <c r="AD2165">
        <v>82</v>
      </c>
      <c r="AE2165" t="s">
        <v>1201</v>
      </c>
      <c r="AN2165">
        <v>14</v>
      </c>
      <c r="AO2165">
        <v>119</v>
      </c>
      <c r="AP2165">
        <v>3187</v>
      </c>
      <c r="AQ2165" t="s">
        <v>3052</v>
      </c>
    </row>
    <row r="2166" spans="5:43" x14ac:dyDescent="0.25">
      <c r="E2166" s="6">
        <v>29</v>
      </c>
      <c r="F2166" s="13" t="s">
        <v>8579</v>
      </c>
      <c r="G2166" s="13">
        <v>16</v>
      </c>
      <c r="H2166" s="13" t="s">
        <v>8595</v>
      </c>
      <c r="I2166" s="207" t="s">
        <v>9511</v>
      </c>
      <c r="O2166" s="6">
        <v>86</v>
      </c>
      <c r="P2166" s="13" t="str">
        <f t="shared" si="33"/>
        <v>SANTIAGO.DEL.ESTERO</v>
      </c>
      <c r="Q2166" s="6">
        <v>1800</v>
      </c>
      <c r="R2166" s="13" t="s">
        <v>7255</v>
      </c>
      <c r="Y2166" t="str">
        <f>Tabla4[[#This Row],[Muni_Desc]]&amp;Tabla4[[#This Row],[Columna1]]</f>
        <v>RICARDONESANTA FE</v>
      </c>
      <c r="Z2166">
        <v>1671</v>
      </c>
      <c r="AA2166" t="s">
        <v>7135</v>
      </c>
      <c r="AB2166">
        <v>26</v>
      </c>
      <c r="AC2166" t="s">
        <v>1243</v>
      </c>
      <c r="AD2166">
        <v>82</v>
      </c>
      <c r="AE2166" t="s">
        <v>1201</v>
      </c>
      <c r="AN2166">
        <v>22</v>
      </c>
      <c r="AO2166">
        <v>84</v>
      </c>
      <c r="AP2166">
        <v>4100</v>
      </c>
      <c r="AQ2166" t="s">
        <v>3353</v>
      </c>
    </row>
    <row r="2167" spans="5:43" x14ac:dyDescent="0.25">
      <c r="E2167" s="6">
        <v>29</v>
      </c>
      <c r="F2167" s="13" t="s">
        <v>8579</v>
      </c>
      <c r="G2167" s="13">
        <v>17</v>
      </c>
      <c r="H2167" s="13" t="s">
        <v>8596</v>
      </c>
      <c r="I2167" s="207" t="s">
        <v>9511</v>
      </c>
      <c r="O2167" s="6">
        <v>86</v>
      </c>
      <c r="P2167" s="13" t="str">
        <f t="shared" si="33"/>
        <v>SANTIAGO.DEL.ESTERO</v>
      </c>
      <c r="Q2167" s="6">
        <v>1796</v>
      </c>
      <c r="R2167" s="13" t="s">
        <v>7252</v>
      </c>
      <c r="Y2167" t="str">
        <f>Tabla4[[#This Row],[Muni_Desc]]&amp;Tabla4[[#This Row],[Columna1]]</f>
        <v>ROLDANSANTA FE</v>
      </c>
      <c r="Z2167">
        <v>1673</v>
      </c>
      <c r="AA2167" t="s">
        <v>7136</v>
      </c>
      <c r="AB2167">
        <v>26</v>
      </c>
      <c r="AC2167" t="s">
        <v>1243</v>
      </c>
      <c r="AD2167">
        <v>82</v>
      </c>
      <c r="AE2167" t="s">
        <v>1201</v>
      </c>
      <c r="AN2167">
        <v>34</v>
      </c>
      <c r="AO2167">
        <v>49</v>
      </c>
      <c r="AP2167">
        <v>4856</v>
      </c>
      <c r="AQ2167" t="s">
        <v>3659</v>
      </c>
    </row>
    <row r="2168" spans="5:43" x14ac:dyDescent="0.25">
      <c r="E2168" s="6">
        <v>29</v>
      </c>
      <c r="F2168" s="13" t="s">
        <v>8579</v>
      </c>
      <c r="G2168" s="13">
        <v>18</v>
      </c>
      <c r="H2168" s="13" t="s">
        <v>8597</v>
      </c>
      <c r="I2168" s="207" t="s">
        <v>9511</v>
      </c>
      <c r="O2168" s="6">
        <v>86</v>
      </c>
      <c r="P2168" s="13" t="str">
        <f t="shared" si="33"/>
        <v>SANTIAGO.DEL.ESTERO</v>
      </c>
      <c r="Q2168" s="6">
        <v>1801</v>
      </c>
      <c r="R2168" s="13" t="s">
        <v>7256</v>
      </c>
      <c r="Y2168" t="str">
        <f>Tabla4[[#This Row],[Muni_Desc]]&amp;Tabla4[[#This Row],[Columna1]]</f>
        <v>ROSARIOSANTA FE</v>
      </c>
      <c r="Z2168">
        <v>1675</v>
      </c>
      <c r="AA2168" t="s">
        <v>7138</v>
      </c>
      <c r="AB2168">
        <v>26</v>
      </c>
      <c r="AC2168" t="s">
        <v>1243</v>
      </c>
      <c r="AD2168">
        <v>82</v>
      </c>
      <c r="AE2168" t="s">
        <v>1201</v>
      </c>
      <c r="AN2168">
        <v>18</v>
      </c>
      <c r="AO2168">
        <v>21</v>
      </c>
      <c r="AP2168">
        <v>3878</v>
      </c>
      <c r="AQ2168" t="s">
        <v>3252</v>
      </c>
    </row>
    <row r="2169" spans="5:43" x14ac:dyDescent="0.25">
      <c r="E2169" s="6">
        <v>29</v>
      </c>
      <c r="F2169" s="13" t="s">
        <v>8579</v>
      </c>
      <c r="G2169" s="13">
        <v>19</v>
      </c>
      <c r="H2169" s="13" t="s">
        <v>8598</v>
      </c>
      <c r="I2169" s="207" t="s">
        <v>9511</v>
      </c>
      <c r="O2169" s="6">
        <v>86</v>
      </c>
      <c r="P2169" s="13" t="str">
        <f t="shared" si="33"/>
        <v>SANTIAGO.DEL.ESTERO</v>
      </c>
      <c r="Q2169" s="6">
        <v>1797</v>
      </c>
      <c r="R2169" s="13" t="s">
        <v>6348</v>
      </c>
      <c r="Y2169" t="str">
        <f>Tabla4[[#This Row],[Muni_Desc]]&amp;Tabla4[[#This Row],[Columna1]]</f>
        <v>RUEDASANTA FE</v>
      </c>
      <c r="Z2169">
        <v>1676</v>
      </c>
      <c r="AA2169" t="s">
        <v>7139</v>
      </c>
      <c r="AB2169">
        <v>26</v>
      </c>
      <c r="AC2169" t="s">
        <v>1243</v>
      </c>
      <c r="AD2169">
        <v>82</v>
      </c>
      <c r="AE2169" t="s">
        <v>1201</v>
      </c>
      <c r="AN2169">
        <v>82</v>
      </c>
      <c r="AO2169">
        <v>63</v>
      </c>
      <c r="AP2169">
        <v>8588</v>
      </c>
      <c r="AQ2169" t="s">
        <v>3252</v>
      </c>
    </row>
    <row r="2170" spans="5:43" x14ac:dyDescent="0.25">
      <c r="E2170" s="6">
        <v>29</v>
      </c>
      <c r="F2170" s="13" t="s">
        <v>8579</v>
      </c>
      <c r="G2170" s="13">
        <v>20</v>
      </c>
      <c r="H2170" s="13" t="s">
        <v>7811</v>
      </c>
      <c r="I2170" s="207" t="s">
        <v>9511</v>
      </c>
      <c r="O2170" s="6">
        <v>86</v>
      </c>
      <c r="P2170" s="13" t="str">
        <f t="shared" si="33"/>
        <v>SANTIAGO.DEL.ESTERO</v>
      </c>
      <c r="Q2170" s="6">
        <v>1802</v>
      </c>
      <c r="R2170" s="13" t="s">
        <v>7257</v>
      </c>
      <c r="Y2170" t="str">
        <f>Tabla4[[#This Row],[Muni_Desc]]&amp;Tabla4[[#This Row],[Columna1]]</f>
        <v>RUFINOSANTA FE</v>
      </c>
      <c r="Z2170">
        <v>1677</v>
      </c>
      <c r="AA2170" t="s">
        <v>7140</v>
      </c>
      <c r="AB2170">
        <v>26</v>
      </c>
      <c r="AC2170" t="s">
        <v>1243</v>
      </c>
      <c r="AD2170">
        <v>82</v>
      </c>
      <c r="AE2170" t="s">
        <v>1201</v>
      </c>
      <c r="AN2170">
        <v>34</v>
      </c>
      <c r="AO2170">
        <v>7</v>
      </c>
      <c r="AP2170">
        <v>4804</v>
      </c>
      <c r="AQ2170" t="s">
        <v>3623</v>
      </c>
    </row>
    <row r="2171" spans="5:43" x14ac:dyDescent="0.25">
      <c r="E2171" s="6">
        <v>29</v>
      </c>
      <c r="F2171" s="13" t="s">
        <v>8579</v>
      </c>
      <c r="G2171" s="13">
        <v>21</v>
      </c>
      <c r="H2171" s="13" t="s">
        <v>8599</v>
      </c>
      <c r="I2171" s="207" t="s">
        <v>9511</v>
      </c>
      <c r="O2171" s="6">
        <v>86</v>
      </c>
      <c r="P2171" s="13" t="str">
        <f t="shared" si="33"/>
        <v>SANTIAGO.DEL.ESTERO</v>
      </c>
      <c r="Q2171" s="6">
        <v>1798</v>
      </c>
      <c r="R2171" s="13" t="s">
        <v>7253</v>
      </c>
      <c r="Y2171" t="str">
        <f>Tabla4[[#This Row],[Muni_Desc]]&amp;Tabla4[[#This Row],[Columna1]]</f>
        <v>SALTO GRANDESANTA FE</v>
      </c>
      <c r="Z2171">
        <v>1681</v>
      </c>
      <c r="AA2171" t="s">
        <v>7144</v>
      </c>
      <c r="AB2171">
        <v>26</v>
      </c>
      <c r="AC2171" t="s">
        <v>1243</v>
      </c>
      <c r="AD2171">
        <v>82</v>
      </c>
      <c r="AE2171" t="s">
        <v>1201</v>
      </c>
      <c r="AN2171">
        <v>26</v>
      </c>
      <c r="AO2171">
        <v>49</v>
      </c>
      <c r="AP2171">
        <v>4360</v>
      </c>
      <c r="AQ2171" t="s">
        <v>3444</v>
      </c>
    </row>
    <row r="2172" spans="5:43" x14ac:dyDescent="0.25">
      <c r="E2172" s="6">
        <v>29</v>
      </c>
      <c r="F2172" s="13" t="s">
        <v>8579</v>
      </c>
      <c r="G2172" s="13">
        <v>22</v>
      </c>
      <c r="H2172" s="13" t="s">
        <v>8600</v>
      </c>
      <c r="I2172" s="207" t="s">
        <v>9511</v>
      </c>
      <c r="O2172" s="6">
        <v>86</v>
      </c>
      <c r="P2172" s="13" t="str">
        <f t="shared" si="33"/>
        <v>SANTIAGO.DEL.ESTERO</v>
      </c>
      <c r="Q2172" s="6">
        <v>3051</v>
      </c>
      <c r="R2172" s="13" t="s">
        <v>7365</v>
      </c>
      <c r="Y2172" t="str">
        <f>Tabla4[[#This Row],[Muni_Desc]]&amp;Tabla4[[#This Row],[Columna1]]</f>
        <v>SAN EDUARDOSANTA FE</v>
      </c>
      <c r="Z2172">
        <v>1691</v>
      </c>
      <c r="AA2172" t="s">
        <v>7152</v>
      </c>
      <c r="AB2172">
        <v>26</v>
      </c>
      <c r="AC2172" t="s">
        <v>1243</v>
      </c>
      <c r="AD2172">
        <v>82</v>
      </c>
      <c r="AE2172" t="s">
        <v>1201</v>
      </c>
      <c r="AN2172">
        <v>54</v>
      </c>
      <c r="AO2172">
        <v>84</v>
      </c>
      <c r="AP2172">
        <v>6522</v>
      </c>
      <c r="AQ2172" t="s">
        <v>4161</v>
      </c>
    </row>
    <row r="2173" spans="5:43" x14ac:dyDescent="0.25">
      <c r="E2173" s="6">
        <v>29</v>
      </c>
      <c r="F2173" s="13" t="s">
        <v>8579</v>
      </c>
      <c r="G2173" s="13">
        <v>23</v>
      </c>
      <c r="H2173" s="13" t="s">
        <v>8601</v>
      </c>
      <c r="I2173" s="207" t="s">
        <v>9511</v>
      </c>
      <c r="O2173" s="6">
        <v>86</v>
      </c>
      <c r="P2173" s="13" t="str">
        <f t="shared" si="33"/>
        <v>SANTIAGO.DEL.ESTERO</v>
      </c>
      <c r="Q2173" s="6">
        <v>1799</v>
      </c>
      <c r="R2173" s="13" t="s">
        <v>7254</v>
      </c>
      <c r="Y2173" t="str">
        <f>Tabla4[[#This Row],[Muni_Desc]]&amp;Tabla4[[#This Row],[Columna1]]</f>
        <v>SAN FRANCISCO DE SANTA FESANTA FE</v>
      </c>
      <c r="Z2173">
        <v>1694</v>
      </c>
      <c r="AA2173" t="s">
        <v>7155</v>
      </c>
      <c r="AB2173">
        <v>26</v>
      </c>
      <c r="AC2173" t="s">
        <v>1243</v>
      </c>
      <c r="AD2173">
        <v>82</v>
      </c>
      <c r="AE2173" t="s">
        <v>1201</v>
      </c>
      <c r="AN2173">
        <v>90</v>
      </c>
      <c r="AO2173">
        <v>42</v>
      </c>
      <c r="AP2173">
        <v>9649</v>
      </c>
      <c r="AQ2173" t="s">
        <v>5226</v>
      </c>
    </row>
    <row r="2174" spans="5:43" x14ac:dyDescent="0.25">
      <c r="E2174" s="6">
        <v>29</v>
      </c>
      <c r="F2174" s="13" t="s">
        <v>8579</v>
      </c>
      <c r="G2174" s="13">
        <v>24</v>
      </c>
      <c r="H2174" s="13" t="s">
        <v>8602</v>
      </c>
      <c r="I2174" s="207" t="s">
        <v>9511</v>
      </c>
      <c r="O2174" s="6">
        <v>86</v>
      </c>
      <c r="P2174" s="13" t="str">
        <f t="shared" si="33"/>
        <v>SANTIAGO.DEL.ESTERO</v>
      </c>
      <c r="Q2174" s="6">
        <v>1803</v>
      </c>
      <c r="R2174" s="13" t="s">
        <v>7258</v>
      </c>
      <c r="Y2174" t="str">
        <f>Tabla4[[#This Row],[Muni_Desc]]&amp;Tabla4[[#This Row],[Columna1]]</f>
        <v>SAN GREGORIOSANTA FE</v>
      </c>
      <c r="Z2174">
        <v>1697</v>
      </c>
      <c r="AA2174" t="s">
        <v>7158</v>
      </c>
      <c r="AB2174">
        <v>26</v>
      </c>
      <c r="AC2174" t="s">
        <v>1243</v>
      </c>
      <c r="AD2174">
        <v>82</v>
      </c>
      <c r="AE2174" t="s">
        <v>1201</v>
      </c>
      <c r="AN2174">
        <v>62</v>
      </c>
      <c r="AO2174">
        <v>14</v>
      </c>
      <c r="AP2174">
        <v>6921</v>
      </c>
      <c r="AQ2174" t="s">
        <v>4259</v>
      </c>
    </row>
    <row r="2175" spans="5:43" x14ac:dyDescent="0.25">
      <c r="E2175" s="6">
        <v>29</v>
      </c>
      <c r="F2175" s="13" t="s">
        <v>8579</v>
      </c>
      <c r="G2175" s="13">
        <v>25</v>
      </c>
      <c r="H2175" s="13" t="s">
        <v>8603</v>
      </c>
      <c r="I2175" s="207" t="s">
        <v>9511</v>
      </c>
      <c r="O2175" s="6">
        <v>86</v>
      </c>
      <c r="P2175" s="13" t="str">
        <f t="shared" si="33"/>
        <v>SANTIAGO.DEL.ESTERO</v>
      </c>
      <c r="Q2175" s="6">
        <v>1804</v>
      </c>
      <c r="R2175" s="13" t="s">
        <v>7259</v>
      </c>
      <c r="Y2175" t="str">
        <f>Tabla4[[#This Row],[Muni_Desc]]&amp;Tabla4[[#This Row],[Columna1]]</f>
        <v>SAN JOSE DE LA ESQUINASANTA FE</v>
      </c>
      <c r="Z2175">
        <v>1705</v>
      </c>
      <c r="AA2175" t="s">
        <v>7164</v>
      </c>
      <c r="AB2175">
        <v>26</v>
      </c>
      <c r="AC2175" t="s">
        <v>1243</v>
      </c>
      <c r="AD2175">
        <v>82</v>
      </c>
      <c r="AE2175" t="s">
        <v>1201</v>
      </c>
      <c r="AN2175">
        <v>10</v>
      </c>
      <c r="AO2175">
        <v>91</v>
      </c>
      <c r="AP2175">
        <v>2262</v>
      </c>
      <c r="AQ2175" t="s">
        <v>2679</v>
      </c>
    </row>
    <row r="2176" spans="5:43" x14ac:dyDescent="0.25">
      <c r="E2176" s="6">
        <v>29</v>
      </c>
      <c r="F2176" s="13" t="s">
        <v>8579</v>
      </c>
      <c r="G2176" s="13">
        <v>26</v>
      </c>
      <c r="H2176" s="13" t="s">
        <v>8604</v>
      </c>
      <c r="I2176" s="207" t="s">
        <v>9511</v>
      </c>
      <c r="O2176" s="6">
        <v>86</v>
      </c>
      <c r="P2176" s="13" t="str">
        <f t="shared" si="33"/>
        <v>SANTIAGO.DEL.ESTERO</v>
      </c>
      <c r="Q2176" s="6">
        <v>1805</v>
      </c>
      <c r="R2176" s="13" t="s">
        <v>7260</v>
      </c>
      <c r="Y2176" t="str">
        <f>Tabla4[[#This Row],[Muni_Desc]]&amp;Tabla4[[#This Row],[Columna1]]</f>
        <v>SAN LORENZOSANTA FE</v>
      </c>
      <c r="Z2176">
        <v>1708</v>
      </c>
      <c r="AA2176" t="s">
        <v>5775</v>
      </c>
      <c r="AB2176">
        <v>26</v>
      </c>
      <c r="AC2176" t="s">
        <v>1243</v>
      </c>
      <c r="AD2176">
        <v>82</v>
      </c>
      <c r="AE2176" t="s">
        <v>1201</v>
      </c>
      <c r="AN2176">
        <v>82</v>
      </c>
      <c r="AO2176">
        <v>126</v>
      </c>
      <c r="AP2176">
        <v>8788</v>
      </c>
      <c r="AQ2176" t="s">
        <v>4996</v>
      </c>
    </row>
    <row r="2177" spans="5:43" x14ac:dyDescent="0.25">
      <c r="E2177" s="6">
        <v>29</v>
      </c>
      <c r="F2177" s="13" t="s">
        <v>8579</v>
      </c>
      <c r="G2177" s="13">
        <v>27</v>
      </c>
      <c r="H2177" s="13" t="s">
        <v>8605</v>
      </c>
      <c r="I2177" s="207" t="s">
        <v>9511</v>
      </c>
      <c r="O2177" s="6">
        <v>86</v>
      </c>
      <c r="P2177" s="13" t="str">
        <f t="shared" si="33"/>
        <v>SANTIAGO.DEL.ESTERO</v>
      </c>
      <c r="Q2177" s="6">
        <v>2396</v>
      </c>
      <c r="R2177" s="13" t="s">
        <v>7328</v>
      </c>
      <c r="Y2177" t="str">
        <f>Tabla4[[#This Row],[Muni_Desc]]&amp;Tabla4[[#This Row],[Columna1]]</f>
        <v>SANCTI SPIRITUSANTA FE</v>
      </c>
      <c r="Z2177">
        <v>1714</v>
      </c>
      <c r="AA2177" t="s">
        <v>7169</v>
      </c>
      <c r="AB2177">
        <v>26</v>
      </c>
      <c r="AC2177" t="s">
        <v>1243</v>
      </c>
      <c r="AD2177">
        <v>82</v>
      </c>
      <c r="AE2177" t="s">
        <v>1201</v>
      </c>
      <c r="AN2177">
        <v>82</v>
      </c>
      <c r="AO2177">
        <v>49</v>
      </c>
      <c r="AP2177">
        <v>8551</v>
      </c>
      <c r="AQ2177" t="s">
        <v>4777</v>
      </c>
    </row>
    <row r="2178" spans="5:43" x14ac:dyDescent="0.25">
      <c r="E2178" s="6">
        <v>29</v>
      </c>
      <c r="F2178" s="13" t="s">
        <v>8579</v>
      </c>
      <c r="G2178" s="13">
        <v>28</v>
      </c>
      <c r="H2178" s="13" t="s">
        <v>8606</v>
      </c>
      <c r="I2178" s="207" t="s">
        <v>9511</v>
      </c>
      <c r="O2178" s="6">
        <v>86</v>
      </c>
      <c r="P2178" s="13" t="str">
        <f t="shared" si="33"/>
        <v>SANTIAGO.DEL.ESTERO</v>
      </c>
      <c r="Q2178" s="6">
        <v>1806</v>
      </c>
      <c r="R2178" s="13" t="s">
        <v>7261</v>
      </c>
      <c r="Y2178" t="str">
        <f>Tabla4[[#This Row],[Muni_Desc]]&amp;Tabla4[[#This Row],[Columna1]]</f>
        <v>SANFORDSANTA FE</v>
      </c>
      <c r="Z2178">
        <v>1715</v>
      </c>
      <c r="AA2178" t="s">
        <v>7170</v>
      </c>
      <c r="AB2178">
        <v>26</v>
      </c>
      <c r="AC2178" t="s">
        <v>1243</v>
      </c>
      <c r="AD2178">
        <v>82</v>
      </c>
      <c r="AE2178" t="s">
        <v>1201</v>
      </c>
      <c r="AN2178">
        <v>6</v>
      </c>
      <c r="AO2178">
        <v>448</v>
      </c>
      <c r="AP2178">
        <v>1278</v>
      </c>
      <c r="AQ2178" t="s">
        <v>2154</v>
      </c>
    </row>
    <row r="2179" spans="5:43" x14ac:dyDescent="0.25">
      <c r="E2179" s="6">
        <v>29</v>
      </c>
      <c r="F2179" s="13" t="s">
        <v>8579</v>
      </c>
      <c r="G2179" s="13">
        <v>29</v>
      </c>
      <c r="H2179" s="13" t="s">
        <v>8607</v>
      </c>
      <c r="I2179" s="207" t="s">
        <v>9511</v>
      </c>
      <c r="O2179" s="6">
        <v>86</v>
      </c>
      <c r="P2179" s="13" t="str">
        <f t="shared" si="33"/>
        <v>SANTIAGO.DEL.ESTERO</v>
      </c>
      <c r="Q2179" s="6">
        <v>1807</v>
      </c>
      <c r="R2179" s="13" t="s">
        <v>7262</v>
      </c>
      <c r="Y2179" t="str">
        <f>Tabla4[[#This Row],[Muni_Desc]]&amp;Tabla4[[#This Row],[Columna1]]</f>
        <v>SANTA ISABELSANTA FE</v>
      </c>
      <c r="Z2179">
        <v>1719</v>
      </c>
      <c r="AA2179" t="s">
        <v>6496</v>
      </c>
      <c r="AB2179">
        <v>26</v>
      </c>
      <c r="AC2179" t="s">
        <v>1243</v>
      </c>
      <c r="AD2179">
        <v>82</v>
      </c>
      <c r="AE2179" t="s">
        <v>1201</v>
      </c>
      <c r="AN2179">
        <v>22</v>
      </c>
      <c r="AO2179">
        <v>56</v>
      </c>
      <c r="AP2179">
        <v>4059</v>
      </c>
      <c r="AQ2179" t="s">
        <v>3328</v>
      </c>
    </row>
    <row r="2180" spans="5:43" x14ac:dyDescent="0.25">
      <c r="E2180" s="6">
        <v>29</v>
      </c>
      <c r="F2180" s="13" t="s">
        <v>8579</v>
      </c>
      <c r="G2180" s="13">
        <v>30</v>
      </c>
      <c r="H2180" s="13" t="s">
        <v>8608</v>
      </c>
      <c r="I2180" s="207" t="s">
        <v>9511</v>
      </c>
      <c r="O2180" s="6">
        <v>86</v>
      </c>
      <c r="P2180" s="13" t="str">
        <f t="shared" si="33"/>
        <v>SANTIAGO.DEL.ESTERO</v>
      </c>
      <c r="Q2180" s="6">
        <v>1808</v>
      </c>
      <c r="R2180" s="13" t="s">
        <v>7263</v>
      </c>
      <c r="Y2180" t="str">
        <f>Tabla4[[#This Row],[Muni_Desc]]&amp;Tabla4[[#This Row],[Columna1]]</f>
        <v>SANTA TERESASANTA FE</v>
      </c>
      <c r="Z2180">
        <v>1724</v>
      </c>
      <c r="AA2180" t="s">
        <v>6497</v>
      </c>
      <c r="AB2180">
        <v>26</v>
      </c>
      <c r="AC2180" t="s">
        <v>1243</v>
      </c>
      <c r="AD2180">
        <v>82</v>
      </c>
      <c r="AE2180" t="s">
        <v>1201</v>
      </c>
      <c r="AN2180">
        <v>6</v>
      </c>
      <c r="AO2180">
        <v>420</v>
      </c>
      <c r="AP2180">
        <v>1244</v>
      </c>
      <c r="AQ2180" t="s">
        <v>2094</v>
      </c>
    </row>
    <row r="2181" spans="5:43" x14ac:dyDescent="0.25">
      <c r="E2181" s="6">
        <v>29</v>
      </c>
      <c r="F2181" s="13" t="s">
        <v>8579</v>
      </c>
      <c r="G2181" s="13">
        <v>31</v>
      </c>
      <c r="H2181" s="13" t="s">
        <v>8609</v>
      </c>
      <c r="I2181" s="207" t="s">
        <v>9511</v>
      </c>
      <c r="O2181" s="6">
        <v>86</v>
      </c>
      <c r="P2181" s="13" t="str">
        <f t="shared" ref="P2181:P2244" si="34">VLOOKUP(O2181,$J$4:$L$29,3,FALSE)</f>
        <v>SANTIAGO.DEL.ESTERO</v>
      </c>
      <c r="Q2181" s="6">
        <v>1996</v>
      </c>
      <c r="R2181" s="13" t="s">
        <v>7316</v>
      </c>
      <c r="Y2181" t="str">
        <f>Tabla4[[#This Row],[Muni_Desc]]&amp;Tabla4[[#This Row],[Columna1]]</f>
        <v>SARGENTO CABRALSANTA FE</v>
      </c>
      <c r="Z2181">
        <v>1728</v>
      </c>
      <c r="AA2181" t="s">
        <v>7178</v>
      </c>
      <c r="AB2181">
        <v>26</v>
      </c>
      <c r="AC2181" t="s">
        <v>1243</v>
      </c>
      <c r="AD2181">
        <v>82</v>
      </c>
      <c r="AE2181" t="s">
        <v>1201</v>
      </c>
      <c r="AN2181">
        <v>86</v>
      </c>
      <c r="AO2181">
        <v>56</v>
      </c>
      <c r="AP2181">
        <v>9202</v>
      </c>
      <c r="AQ2181" t="s">
        <v>1321</v>
      </c>
    </row>
    <row r="2182" spans="5:43" x14ac:dyDescent="0.25">
      <c r="E2182" s="6">
        <v>29</v>
      </c>
      <c r="F2182" s="13" t="s">
        <v>8579</v>
      </c>
      <c r="G2182" s="13">
        <v>32</v>
      </c>
      <c r="H2182" s="13" t="s">
        <v>8610</v>
      </c>
      <c r="I2182" s="207" t="s">
        <v>9511</v>
      </c>
      <c r="O2182" s="6">
        <v>86</v>
      </c>
      <c r="P2182" s="13" t="str">
        <f t="shared" si="34"/>
        <v>SANTIAGO.DEL.ESTERO</v>
      </c>
      <c r="Q2182" s="6">
        <v>3052</v>
      </c>
      <c r="R2182" s="13" t="s">
        <v>7366</v>
      </c>
      <c r="Y2182" t="str">
        <f>Tabla4[[#This Row],[Muni_Desc]]&amp;Tabla4[[#This Row],[Columna1]]</f>
        <v>SERODINOSANTA FE</v>
      </c>
      <c r="Z2182">
        <v>1732</v>
      </c>
      <c r="AA2182" t="s">
        <v>7181</v>
      </c>
      <c r="AB2182">
        <v>26</v>
      </c>
      <c r="AC2182" t="s">
        <v>1243</v>
      </c>
      <c r="AD2182">
        <v>82</v>
      </c>
      <c r="AE2182" t="s">
        <v>1201</v>
      </c>
      <c r="AN2182">
        <v>6</v>
      </c>
      <c r="AO2182">
        <v>455</v>
      </c>
      <c r="AP2182">
        <v>1307</v>
      </c>
      <c r="AQ2182" t="s">
        <v>1321</v>
      </c>
    </row>
    <row r="2183" spans="5:43" x14ac:dyDescent="0.25">
      <c r="E2183" s="6">
        <v>29</v>
      </c>
      <c r="F2183" s="13" t="s">
        <v>8579</v>
      </c>
      <c r="G2183" s="13">
        <v>33</v>
      </c>
      <c r="H2183" s="13" t="s">
        <v>8611</v>
      </c>
      <c r="I2183" s="207" t="s">
        <v>9511</v>
      </c>
      <c r="O2183" s="6">
        <v>86</v>
      </c>
      <c r="P2183" s="13" t="str">
        <f t="shared" si="34"/>
        <v>SANTIAGO.DEL.ESTERO</v>
      </c>
      <c r="Q2183" s="6">
        <v>1811</v>
      </c>
      <c r="R2183" s="13" t="s">
        <v>7266</v>
      </c>
      <c r="Y2183" t="str">
        <f>Tabla4[[#This Row],[Muni_Desc]]&amp;Tabla4[[#This Row],[Columna1]]</f>
        <v>SOLDINISANTA FE</v>
      </c>
      <c r="Z2183">
        <v>1734</v>
      </c>
      <c r="AA2183" t="s">
        <v>7183</v>
      </c>
      <c r="AB2183">
        <v>26</v>
      </c>
      <c r="AC2183" t="s">
        <v>1243</v>
      </c>
      <c r="AD2183">
        <v>82</v>
      </c>
      <c r="AE2183" t="s">
        <v>1201</v>
      </c>
      <c r="AN2183">
        <v>26</v>
      </c>
      <c r="AO2183">
        <v>21</v>
      </c>
      <c r="AP2183">
        <v>10040</v>
      </c>
      <c r="AQ2183" t="s">
        <v>3423</v>
      </c>
    </row>
    <row r="2184" spans="5:43" x14ac:dyDescent="0.25">
      <c r="E2184" s="6">
        <v>29</v>
      </c>
      <c r="F2184" s="13" t="s">
        <v>8579</v>
      </c>
      <c r="G2184" s="13">
        <v>34</v>
      </c>
      <c r="H2184" s="13" t="s">
        <v>8612</v>
      </c>
      <c r="I2184" s="207" t="s">
        <v>9511</v>
      </c>
      <c r="O2184" s="6">
        <v>86</v>
      </c>
      <c r="P2184" s="13" t="str">
        <f t="shared" si="34"/>
        <v>SANTIAGO.DEL.ESTERO</v>
      </c>
      <c r="Q2184" s="6">
        <v>1812</v>
      </c>
      <c r="R2184" s="13" t="s">
        <v>6103</v>
      </c>
      <c r="Y2184" t="str">
        <f>Tabla4[[#This Row],[Muni_Desc]]&amp;Tabla4[[#This Row],[Columna1]]</f>
        <v>TEODELINASANTA FE</v>
      </c>
      <c r="Z2184">
        <v>1744</v>
      </c>
      <c r="AA2184" t="s">
        <v>7192</v>
      </c>
      <c r="AB2184">
        <v>26</v>
      </c>
      <c r="AC2184" t="s">
        <v>1243</v>
      </c>
      <c r="AD2184">
        <v>82</v>
      </c>
      <c r="AE2184" t="s">
        <v>1201</v>
      </c>
      <c r="AN2184">
        <v>82</v>
      </c>
      <c r="AO2184">
        <v>56</v>
      </c>
      <c r="AP2184">
        <v>8821</v>
      </c>
      <c r="AQ2184" t="s">
        <v>4803</v>
      </c>
    </row>
    <row r="2185" spans="5:43" x14ac:dyDescent="0.25">
      <c r="E2185" s="6">
        <v>29</v>
      </c>
      <c r="F2185" s="13" t="s">
        <v>8579</v>
      </c>
      <c r="G2185" s="13">
        <v>35</v>
      </c>
      <c r="H2185" s="13" t="s">
        <v>8613</v>
      </c>
      <c r="I2185" s="207" t="s">
        <v>9511</v>
      </c>
      <c r="O2185" s="6">
        <v>86</v>
      </c>
      <c r="P2185" s="13" t="str">
        <f t="shared" si="34"/>
        <v>SANTIAGO.DEL.ESTERO</v>
      </c>
      <c r="Q2185" s="6">
        <v>3053</v>
      </c>
      <c r="R2185" s="13" t="s">
        <v>7367</v>
      </c>
      <c r="Y2185" t="str">
        <f>Tabla4[[#This Row],[Muni_Desc]]&amp;Tabla4[[#This Row],[Columna1]]</f>
        <v>THEOBALDSANTA FE</v>
      </c>
      <c r="Z2185">
        <v>1745</v>
      </c>
      <c r="AA2185" t="s">
        <v>7193</v>
      </c>
      <c r="AB2185">
        <v>26</v>
      </c>
      <c r="AC2185" t="s">
        <v>1243</v>
      </c>
      <c r="AD2185">
        <v>82</v>
      </c>
      <c r="AE2185" t="s">
        <v>1201</v>
      </c>
      <c r="AN2185">
        <v>82</v>
      </c>
      <c r="AO2185">
        <v>105</v>
      </c>
      <c r="AP2185">
        <v>8728</v>
      </c>
      <c r="AQ2185" t="s">
        <v>4947</v>
      </c>
    </row>
    <row r="2186" spans="5:43" x14ac:dyDescent="0.25">
      <c r="E2186" s="6">
        <v>29</v>
      </c>
      <c r="F2186" s="13" t="s">
        <v>8579</v>
      </c>
      <c r="G2186" s="13">
        <v>36</v>
      </c>
      <c r="H2186" s="13" t="s">
        <v>8614</v>
      </c>
      <c r="I2186" s="207" t="s">
        <v>9511</v>
      </c>
      <c r="O2186" s="6">
        <v>86</v>
      </c>
      <c r="P2186" s="13" t="str">
        <f t="shared" si="34"/>
        <v>SANTIAGO.DEL.ESTERO</v>
      </c>
      <c r="Q2186" s="6">
        <v>1997</v>
      </c>
      <c r="R2186" s="13" t="s">
        <v>5428</v>
      </c>
      <c r="Y2186" t="str">
        <f>Tabla4[[#This Row],[Muni_Desc]]&amp;Tabla4[[#This Row],[Columna1]]</f>
        <v>TIMBUESSANTA FE</v>
      </c>
      <c r="Z2186">
        <v>1995</v>
      </c>
      <c r="AA2186" t="s">
        <v>7226</v>
      </c>
      <c r="AB2186">
        <v>26</v>
      </c>
      <c r="AC2186" t="s">
        <v>1243</v>
      </c>
      <c r="AD2186">
        <v>82</v>
      </c>
      <c r="AE2186" t="s">
        <v>1201</v>
      </c>
      <c r="AN2186">
        <v>6</v>
      </c>
      <c r="AO2186">
        <v>217</v>
      </c>
      <c r="AP2186">
        <v>926</v>
      </c>
      <c r="AQ2186" t="s">
        <v>1888</v>
      </c>
    </row>
    <row r="2187" spans="5:43" x14ac:dyDescent="0.25">
      <c r="E2187" s="6">
        <v>29</v>
      </c>
      <c r="F2187" s="13" t="s">
        <v>8579</v>
      </c>
      <c r="G2187" s="13">
        <v>37</v>
      </c>
      <c r="H2187" s="13" t="s">
        <v>8615</v>
      </c>
      <c r="I2187" s="207" t="s">
        <v>9511</v>
      </c>
      <c r="O2187" s="6">
        <v>86</v>
      </c>
      <c r="P2187" s="13" t="str">
        <f t="shared" si="34"/>
        <v>SANTIAGO.DEL.ESTERO</v>
      </c>
      <c r="Q2187" s="6">
        <v>1813</v>
      </c>
      <c r="R2187" s="13" t="s">
        <v>7267</v>
      </c>
      <c r="Y2187" t="str">
        <f>Tabla4[[#This Row],[Muni_Desc]]&amp;Tabla4[[#This Row],[Columna1]]</f>
        <v>TORTUGASSANTA FE</v>
      </c>
      <c r="Z2187">
        <v>1747</v>
      </c>
      <c r="AA2187" t="s">
        <v>7195</v>
      </c>
      <c r="AB2187">
        <v>26</v>
      </c>
      <c r="AC2187" t="s">
        <v>1243</v>
      </c>
      <c r="AD2187">
        <v>82</v>
      </c>
      <c r="AE2187" t="s">
        <v>1201</v>
      </c>
      <c r="AN2187">
        <v>14</v>
      </c>
      <c r="AO2187">
        <v>98</v>
      </c>
      <c r="AP2187">
        <v>3116</v>
      </c>
      <c r="AQ2187" t="s">
        <v>2993</v>
      </c>
    </row>
    <row r="2188" spans="5:43" x14ac:dyDescent="0.25">
      <c r="E2188" s="6">
        <v>29</v>
      </c>
      <c r="F2188" s="13" t="s">
        <v>8579</v>
      </c>
      <c r="G2188" s="13">
        <v>38</v>
      </c>
      <c r="H2188" s="13" t="s">
        <v>8616</v>
      </c>
      <c r="I2188" s="207" t="s">
        <v>9511</v>
      </c>
      <c r="O2188" s="6">
        <v>86</v>
      </c>
      <c r="P2188" s="13" t="str">
        <f t="shared" si="34"/>
        <v>SANTIAGO.DEL.ESTERO</v>
      </c>
      <c r="Q2188" s="6">
        <v>3054</v>
      </c>
      <c r="R2188" s="13" t="s">
        <v>7368</v>
      </c>
      <c r="Y2188" t="str">
        <f>Tabla4[[#This Row],[Muni_Desc]]&amp;Tabla4[[#This Row],[Columna1]]</f>
        <v>TOTORASSANTA FE</v>
      </c>
      <c r="Z2188">
        <v>1749</v>
      </c>
      <c r="AA2188" t="s">
        <v>7197</v>
      </c>
      <c r="AB2188">
        <v>26</v>
      </c>
      <c r="AC2188" t="s">
        <v>1243</v>
      </c>
      <c r="AD2188">
        <v>82</v>
      </c>
      <c r="AE2188" t="s">
        <v>1201</v>
      </c>
      <c r="AN2188">
        <v>14</v>
      </c>
      <c r="AO2188">
        <v>133</v>
      </c>
      <c r="AP2188">
        <v>10041</v>
      </c>
      <c r="AQ2188" t="s">
        <v>3096</v>
      </c>
    </row>
    <row r="2189" spans="5:43" x14ac:dyDescent="0.25">
      <c r="E2189" s="6">
        <v>29</v>
      </c>
      <c r="F2189" s="13" t="s">
        <v>8579</v>
      </c>
      <c r="G2189" s="13">
        <v>39</v>
      </c>
      <c r="H2189" s="13" t="s">
        <v>8617</v>
      </c>
      <c r="I2189" s="207" t="s">
        <v>9511</v>
      </c>
      <c r="O2189" s="6">
        <v>86</v>
      </c>
      <c r="P2189" s="13" t="str">
        <f t="shared" si="34"/>
        <v>SANTIAGO.DEL.ESTERO</v>
      </c>
      <c r="Q2189" s="6">
        <v>3055</v>
      </c>
      <c r="R2189" s="13" t="s">
        <v>7369</v>
      </c>
      <c r="Y2189" t="str">
        <f>Tabla4[[#This Row],[Muni_Desc]]&amp;Tabla4[[#This Row],[Columna1]]</f>
        <v>VENADO TUERTOSANTA FE</v>
      </c>
      <c r="Z2189">
        <v>1752</v>
      </c>
      <c r="AA2189" t="s">
        <v>7200</v>
      </c>
      <c r="AB2189">
        <v>26</v>
      </c>
      <c r="AC2189" t="s">
        <v>1243</v>
      </c>
      <c r="AD2189">
        <v>82</v>
      </c>
      <c r="AE2189" t="s">
        <v>1201</v>
      </c>
      <c r="AN2189">
        <v>74</v>
      </c>
      <c r="AO2189">
        <v>63</v>
      </c>
      <c r="AP2189">
        <v>8008</v>
      </c>
      <c r="AQ2189" t="s">
        <v>4625</v>
      </c>
    </row>
    <row r="2190" spans="5:43" x14ac:dyDescent="0.25">
      <c r="E2190" s="6">
        <v>29</v>
      </c>
      <c r="F2190" s="13" t="s">
        <v>8579</v>
      </c>
      <c r="G2190" s="13">
        <v>40</v>
      </c>
      <c r="H2190" s="13" t="s">
        <v>8618</v>
      </c>
      <c r="I2190" s="207" t="s">
        <v>9511</v>
      </c>
      <c r="O2190" s="6">
        <v>86</v>
      </c>
      <c r="P2190" s="13" t="str">
        <f t="shared" si="34"/>
        <v>SANTIAGO.DEL.ESTERO</v>
      </c>
      <c r="Q2190" s="6">
        <v>1814</v>
      </c>
      <c r="R2190" s="13" t="s">
        <v>7268</v>
      </c>
      <c r="Y2190" t="str">
        <f>Tabla4[[#This Row],[Muni_Desc]]&amp;Tabla4[[#This Row],[Columna1]]</f>
        <v>VILLA AMELIASANTA FE</v>
      </c>
      <c r="Z2190">
        <v>1757</v>
      </c>
      <c r="AA2190" t="s">
        <v>7205</v>
      </c>
      <c r="AB2190">
        <v>26</v>
      </c>
      <c r="AC2190" t="s">
        <v>1243</v>
      </c>
      <c r="AD2190">
        <v>82</v>
      </c>
      <c r="AE2190" t="s">
        <v>1201</v>
      </c>
      <c r="AN2190">
        <v>14</v>
      </c>
      <c r="AO2190">
        <v>98</v>
      </c>
      <c r="AP2190">
        <v>3117</v>
      </c>
      <c r="AQ2190" t="s">
        <v>2994</v>
      </c>
    </row>
    <row r="2191" spans="5:43" x14ac:dyDescent="0.25">
      <c r="E2191" s="6">
        <v>29</v>
      </c>
      <c r="F2191" s="13" t="s">
        <v>8579</v>
      </c>
      <c r="G2191" s="13">
        <v>41</v>
      </c>
      <c r="H2191" s="13" t="s">
        <v>8619</v>
      </c>
      <c r="I2191" s="207" t="s">
        <v>9511</v>
      </c>
      <c r="O2191" s="6">
        <v>86</v>
      </c>
      <c r="P2191" s="13" t="str">
        <f t="shared" si="34"/>
        <v>SANTIAGO.DEL.ESTERO</v>
      </c>
      <c r="Q2191" s="6">
        <v>1815</v>
      </c>
      <c r="R2191" s="13" t="s">
        <v>7269</v>
      </c>
      <c r="Y2191" t="str">
        <f>Tabla4[[#This Row],[Muni_Desc]]&amp;Tabla4[[#This Row],[Columna1]]</f>
        <v>VILLA CAÑASSANTA FE</v>
      </c>
      <c r="Z2191">
        <v>1759</v>
      </c>
      <c r="AA2191" t="s">
        <v>7207</v>
      </c>
      <c r="AB2191">
        <v>26</v>
      </c>
      <c r="AC2191" t="s">
        <v>1243</v>
      </c>
      <c r="AD2191">
        <v>82</v>
      </c>
      <c r="AE2191" t="s">
        <v>1201</v>
      </c>
      <c r="AN2191">
        <v>6</v>
      </c>
      <c r="AO2191">
        <v>518</v>
      </c>
      <c r="AP2191">
        <v>1393</v>
      </c>
      <c r="AQ2191" t="s">
        <v>2216</v>
      </c>
    </row>
    <row r="2192" spans="5:43" x14ac:dyDescent="0.25">
      <c r="E2192" s="6">
        <v>29</v>
      </c>
      <c r="F2192" s="13" t="s">
        <v>8579</v>
      </c>
      <c r="G2192" s="13">
        <v>42</v>
      </c>
      <c r="H2192" s="13" t="s">
        <v>8620</v>
      </c>
      <c r="I2192" s="207" t="s">
        <v>9511</v>
      </c>
      <c r="O2192" s="6">
        <v>86</v>
      </c>
      <c r="P2192" s="13" t="str">
        <f t="shared" si="34"/>
        <v>SANTIAGO.DEL.ESTERO</v>
      </c>
      <c r="Q2192" s="6">
        <v>1816</v>
      </c>
      <c r="R2192" s="13" t="s">
        <v>7270</v>
      </c>
      <c r="Y2192" t="str">
        <f>Tabla4[[#This Row],[Muni_Desc]]&amp;Tabla4[[#This Row],[Columna1]]</f>
        <v>VILLA CONSTITUCIONSANTA FE</v>
      </c>
      <c r="Z2192">
        <v>1760</v>
      </c>
      <c r="AA2192" t="s">
        <v>7208</v>
      </c>
      <c r="AB2192">
        <v>26</v>
      </c>
      <c r="AC2192" t="s">
        <v>1243</v>
      </c>
      <c r="AD2192">
        <v>82</v>
      </c>
      <c r="AE2192" t="s">
        <v>1201</v>
      </c>
      <c r="AN2192">
        <v>14</v>
      </c>
      <c r="AO2192">
        <v>175</v>
      </c>
      <c r="AP2192">
        <v>3399</v>
      </c>
      <c r="AQ2192" t="s">
        <v>3212</v>
      </c>
    </row>
    <row r="2193" spans="5:43" x14ac:dyDescent="0.25">
      <c r="E2193" s="6">
        <v>29</v>
      </c>
      <c r="F2193" s="13" t="s">
        <v>8579</v>
      </c>
      <c r="G2193" s="13">
        <v>43</v>
      </c>
      <c r="H2193" s="13" t="s">
        <v>8621</v>
      </c>
      <c r="I2193" s="207" t="s">
        <v>9511</v>
      </c>
      <c r="O2193" s="6">
        <v>86</v>
      </c>
      <c r="P2193" s="13" t="str">
        <f t="shared" si="34"/>
        <v>SANTIAGO.DEL.ESTERO</v>
      </c>
      <c r="Q2193" s="6">
        <v>1817</v>
      </c>
      <c r="R2193" s="13" t="s">
        <v>7271</v>
      </c>
      <c r="Y2193" t="str">
        <f>Tabla4[[#This Row],[Muni_Desc]]&amp;Tabla4[[#This Row],[Columna1]]</f>
        <v>VILLA ELOISASANTA FE</v>
      </c>
      <c r="Z2193">
        <v>1761</v>
      </c>
      <c r="AA2193" t="s">
        <v>7209</v>
      </c>
      <c r="AB2193">
        <v>26</v>
      </c>
      <c r="AC2193" t="s">
        <v>1243</v>
      </c>
      <c r="AD2193">
        <v>82</v>
      </c>
      <c r="AE2193" t="s">
        <v>1201</v>
      </c>
      <c r="AN2193">
        <v>6</v>
      </c>
      <c r="AO2193">
        <v>672</v>
      </c>
      <c r="AP2193">
        <v>1617</v>
      </c>
      <c r="AQ2193" t="s">
        <v>2396</v>
      </c>
    </row>
    <row r="2194" spans="5:43" x14ac:dyDescent="0.25">
      <c r="E2194" s="6">
        <v>29</v>
      </c>
      <c r="F2194" s="13" t="s">
        <v>8579</v>
      </c>
      <c r="G2194" s="13">
        <v>44</v>
      </c>
      <c r="H2194" s="13" t="s">
        <v>8622</v>
      </c>
      <c r="I2194" s="207" t="s">
        <v>9511</v>
      </c>
      <c r="O2194" s="6">
        <v>86</v>
      </c>
      <c r="P2194" s="13" t="str">
        <f t="shared" si="34"/>
        <v>SANTIAGO.DEL.ESTERO</v>
      </c>
      <c r="Q2194" s="6">
        <v>1818</v>
      </c>
      <c r="R2194" s="13" t="s">
        <v>7272</v>
      </c>
      <c r="Y2194" t="str">
        <f>Tabla4[[#This Row],[Muni_Desc]]&amp;Tabla4[[#This Row],[Columna1]]</f>
        <v>VILLA GOBERNADOR GALVEZSANTA FE</v>
      </c>
      <c r="Z2194">
        <v>1762</v>
      </c>
      <c r="AA2194" t="s">
        <v>7210</v>
      </c>
      <c r="AB2194">
        <v>26</v>
      </c>
      <c r="AC2194" t="s">
        <v>1243</v>
      </c>
      <c r="AD2194">
        <v>82</v>
      </c>
      <c r="AE2194" t="s">
        <v>1201</v>
      </c>
      <c r="AN2194">
        <v>82</v>
      </c>
      <c r="AO2194">
        <v>126</v>
      </c>
      <c r="AP2194">
        <v>8789</v>
      </c>
      <c r="AQ2194" t="s">
        <v>4997</v>
      </c>
    </row>
    <row r="2195" spans="5:43" x14ac:dyDescent="0.25">
      <c r="E2195" s="6">
        <v>29</v>
      </c>
      <c r="F2195" s="13" t="s">
        <v>8579</v>
      </c>
      <c r="G2195" s="13">
        <v>45</v>
      </c>
      <c r="H2195" s="13" t="s">
        <v>8623</v>
      </c>
      <c r="I2195" s="207" t="s">
        <v>9511</v>
      </c>
      <c r="O2195" s="6">
        <v>86</v>
      </c>
      <c r="P2195" s="13" t="str">
        <f t="shared" si="34"/>
        <v>SANTIAGO.DEL.ESTERO</v>
      </c>
      <c r="Q2195" s="6">
        <v>3056</v>
      </c>
      <c r="R2195" s="13" t="s">
        <v>7370</v>
      </c>
      <c r="Y2195" t="str">
        <f>Tabla4[[#This Row],[Muni_Desc]]&amp;Tabla4[[#This Row],[Columna1]]</f>
        <v>VILLA MUGUETASANTA FE</v>
      </c>
      <c r="Z2195">
        <v>1765</v>
      </c>
      <c r="AA2195" t="s">
        <v>7213</v>
      </c>
      <c r="AB2195">
        <v>26</v>
      </c>
      <c r="AC2195" t="s">
        <v>1243</v>
      </c>
      <c r="AD2195">
        <v>82</v>
      </c>
      <c r="AE2195" t="s">
        <v>1201</v>
      </c>
      <c r="AN2195">
        <v>62</v>
      </c>
      <c r="AO2195">
        <v>91</v>
      </c>
      <c r="AP2195">
        <v>7002</v>
      </c>
      <c r="AQ2195" t="s">
        <v>4353</v>
      </c>
    </row>
    <row r="2196" spans="5:43" x14ac:dyDescent="0.25">
      <c r="E2196" s="6">
        <v>29</v>
      </c>
      <c r="F2196" s="13" t="s">
        <v>8579</v>
      </c>
      <c r="G2196" s="13">
        <v>46</v>
      </c>
      <c r="H2196" s="13" t="s">
        <v>8624</v>
      </c>
      <c r="I2196" s="207" t="s">
        <v>9511</v>
      </c>
      <c r="O2196" s="6">
        <v>86</v>
      </c>
      <c r="P2196" s="13" t="str">
        <f t="shared" si="34"/>
        <v>SANTIAGO.DEL.ESTERO</v>
      </c>
      <c r="Q2196" s="6">
        <v>3057</v>
      </c>
      <c r="R2196" s="13" t="s">
        <v>7371</v>
      </c>
      <c r="Y2196" t="str">
        <f>Tabla4[[#This Row],[Muni_Desc]]&amp;Tabla4[[#This Row],[Columna1]]</f>
        <v>VILLADASANTA FE</v>
      </c>
      <c r="Z2196">
        <v>1770</v>
      </c>
      <c r="AA2196" t="s">
        <v>7218</v>
      </c>
      <c r="AB2196">
        <v>26</v>
      </c>
      <c r="AC2196" t="s">
        <v>1243</v>
      </c>
      <c r="AD2196">
        <v>82</v>
      </c>
      <c r="AE2196" t="s">
        <v>1201</v>
      </c>
      <c r="AN2196">
        <v>22</v>
      </c>
      <c r="AO2196">
        <v>105</v>
      </c>
      <c r="AP2196">
        <v>4122</v>
      </c>
      <c r="AQ2196" t="s">
        <v>3363</v>
      </c>
    </row>
    <row r="2197" spans="5:43" x14ac:dyDescent="0.25">
      <c r="E2197" s="6">
        <v>29</v>
      </c>
      <c r="F2197" s="13" t="s">
        <v>8579</v>
      </c>
      <c r="G2197" s="13">
        <v>47</v>
      </c>
      <c r="H2197" s="13" t="s">
        <v>8625</v>
      </c>
      <c r="I2197" s="207" t="s">
        <v>9511</v>
      </c>
      <c r="O2197" s="6">
        <v>86</v>
      </c>
      <c r="P2197" s="13" t="str">
        <f t="shared" si="34"/>
        <v>SANTIAGO.DEL.ESTERO</v>
      </c>
      <c r="Q2197" s="6">
        <v>1819</v>
      </c>
      <c r="R2197" s="13" t="s">
        <v>5348</v>
      </c>
      <c r="Y2197" t="str">
        <f>Tabla4[[#This Row],[Muni_Desc]]&amp;Tabla4[[#This Row],[Columna1]]</f>
        <v>WHEELWRIGHTSANTA FE</v>
      </c>
      <c r="Z2197">
        <v>1772</v>
      </c>
      <c r="AA2197" t="s">
        <v>7220</v>
      </c>
      <c r="AB2197">
        <v>26</v>
      </c>
      <c r="AC2197" t="s">
        <v>1243</v>
      </c>
      <c r="AD2197">
        <v>82</v>
      </c>
      <c r="AE2197" t="s">
        <v>1201</v>
      </c>
      <c r="AN2197">
        <v>14</v>
      </c>
      <c r="AO2197">
        <v>7</v>
      </c>
      <c r="AP2197">
        <v>10042</v>
      </c>
      <c r="AQ2197" t="s">
        <v>2758</v>
      </c>
    </row>
    <row r="2198" spans="5:43" x14ac:dyDescent="0.25">
      <c r="E2198" s="6">
        <v>29</v>
      </c>
      <c r="F2198" s="13" t="s">
        <v>8579</v>
      </c>
      <c r="G2198" s="13">
        <v>48</v>
      </c>
      <c r="H2198" s="13" t="s">
        <v>8626</v>
      </c>
      <c r="I2198" s="207" t="s">
        <v>9511</v>
      </c>
      <c r="O2198" s="6">
        <v>86</v>
      </c>
      <c r="P2198" s="13" t="str">
        <f t="shared" si="34"/>
        <v>SANTIAGO.DEL.ESTERO</v>
      </c>
      <c r="Q2198" s="6">
        <v>2212</v>
      </c>
      <c r="R2198" s="13" t="s">
        <v>5646</v>
      </c>
      <c r="Y2198" t="str">
        <f>Tabla4[[#This Row],[Muni_Desc]]&amp;Tabla4[[#This Row],[Columna1]]</f>
        <v>ZAVALLASANTA FE</v>
      </c>
      <c r="Z2198">
        <v>1773</v>
      </c>
      <c r="AA2198" t="s">
        <v>7221</v>
      </c>
      <c r="AB2198">
        <v>26</v>
      </c>
      <c r="AC2198" t="s">
        <v>1243</v>
      </c>
      <c r="AD2198">
        <v>82</v>
      </c>
      <c r="AE2198" t="s">
        <v>1201</v>
      </c>
      <c r="AN2198">
        <v>14</v>
      </c>
      <c r="AO2198">
        <v>126</v>
      </c>
      <c r="AP2198">
        <v>3211</v>
      </c>
      <c r="AQ2198" t="s">
        <v>3067</v>
      </c>
    </row>
    <row r="2199" spans="5:43" x14ac:dyDescent="0.25">
      <c r="E2199" s="6">
        <v>29</v>
      </c>
      <c r="F2199" s="13" t="s">
        <v>8579</v>
      </c>
      <c r="G2199" s="13">
        <v>49</v>
      </c>
      <c r="H2199" s="13" t="s">
        <v>8627</v>
      </c>
      <c r="I2199" s="207" t="s">
        <v>9511</v>
      </c>
      <c r="O2199" s="6">
        <v>86</v>
      </c>
      <c r="P2199" s="13" t="str">
        <f t="shared" si="34"/>
        <v>SANTIAGO.DEL.ESTERO</v>
      </c>
      <c r="Q2199" s="6">
        <v>1820</v>
      </c>
      <c r="R2199" s="13" t="s">
        <v>7273</v>
      </c>
      <c r="Y2199" t="str">
        <f>Tabla4[[#This Row],[Muni_Desc]]&amp;Tabla4[[#This Row],[Columna1]]</f>
        <v>GENERAL LAS HERASBUENOS AIRES</v>
      </c>
      <c r="Z2199">
        <v>51</v>
      </c>
      <c r="AA2199" t="s">
        <v>5328</v>
      </c>
      <c r="AB2199">
        <v>27</v>
      </c>
      <c r="AC2199" t="s">
        <v>1244</v>
      </c>
      <c r="AD2199">
        <v>6</v>
      </c>
      <c r="AE2199" t="s">
        <v>1190</v>
      </c>
      <c r="AN2199">
        <v>50</v>
      </c>
      <c r="AO2199">
        <v>28</v>
      </c>
      <c r="AP2199">
        <v>5835</v>
      </c>
      <c r="AQ2199" t="s">
        <v>2702</v>
      </c>
    </row>
    <row r="2200" spans="5:43" x14ac:dyDescent="0.25">
      <c r="E2200" s="6">
        <v>29</v>
      </c>
      <c r="F2200" s="13" t="s">
        <v>8579</v>
      </c>
      <c r="G2200" s="13">
        <v>50</v>
      </c>
      <c r="H2200" s="13" t="s">
        <v>8628</v>
      </c>
      <c r="I2200" s="207" t="s">
        <v>9511</v>
      </c>
      <c r="O2200" s="6">
        <v>86</v>
      </c>
      <c r="P2200" s="13" t="str">
        <f t="shared" si="34"/>
        <v>SANTIAGO.DEL.ESTERO</v>
      </c>
      <c r="Q2200" s="6">
        <v>1821</v>
      </c>
      <c r="R2200" s="13" t="s">
        <v>5921</v>
      </c>
      <c r="Y2200" t="str">
        <f>Tabla4[[#This Row],[Muni_Desc]]&amp;Tabla4[[#This Row],[Columna1]]</f>
        <v>GENERAL RODRIGUEZBUENOS AIRES</v>
      </c>
      <c r="Z2200">
        <v>56</v>
      </c>
      <c r="AA2200" t="s">
        <v>5333</v>
      </c>
      <c r="AB2200">
        <v>27</v>
      </c>
      <c r="AC2200" t="s">
        <v>1244</v>
      </c>
      <c r="AD2200">
        <v>6</v>
      </c>
      <c r="AE2200" t="s">
        <v>1190</v>
      </c>
      <c r="AN2200">
        <v>10</v>
      </c>
      <c r="AO2200">
        <v>98</v>
      </c>
      <c r="AP2200">
        <v>2681</v>
      </c>
      <c r="AQ2200" t="s">
        <v>2702</v>
      </c>
    </row>
    <row r="2201" spans="5:43" x14ac:dyDescent="0.25">
      <c r="E2201" s="6">
        <v>29</v>
      </c>
      <c r="F2201" s="13" t="s">
        <v>8579</v>
      </c>
      <c r="G2201" s="13">
        <v>51</v>
      </c>
      <c r="H2201" s="13" t="s">
        <v>8629</v>
      </c>
      <c r="I2201" s="207" t="s">
        <v>9511</v>
      </c>
      <c r="O2201" s="6">
        <v>86</v>
      </c>
      <c r="P2201" s="13" t="str">
        <f t="shared" si="34"/>
        <v>SANTIAGO.DEL.ESTERO</v>
      </c>
      <c r="Q2201" s="6">
        <v>3058</v>
      </c>
      <c r="R2201" s="13" t="s">
        <v>7372</v>
      </c>
      <c r="Y2201" t="str">
        <f>Tabla4[[#This Row],[Muni_Desc]]&amp;Tabla4[[#This Row],[Columna1]]</f>
        <v>HURLINGHAMBUENOS AIRES</v>
      </c>
      <c r="Z2201">
        <v>63</v>
      </c>
      <c r="AA2201" t="s">
        <v>5340</v>
      </c>
      <c r="AB2201">
        <v>27</v>
      </c>
      <c r="AC2201" t="s">
        <v>1244</v>
      </c>
      <c r="AD2201">
        <v>6</v>
      </c>
      <c r="AE2201" t="s">
        <v>1190</v>
      </c>
      <c r="AN2201">
        <v>6</v>
      </c>
      <c r="AO2201">
        <v>693</v>
      </c>
      <c r="AP2201">
        <v>1643</v>
      </c>
      <c r="AQ2201" t="s">
        <v>2410</v>
      </c>
    </row>
    <row r="2202" spans="5:43" x14ac:dyDescent="0.25">
      <c r="E2202" s="6">
        <v>29</v>
      </c>
      <c r="F2202" s="13" t="s">
        <v>8579</v>
      </c>
      <c r="G2202" s="13">
        <v>52</v>
      </c>
      <c r="H2202" s="13" t="s">
        <v>8630</v>
      </c>
      <c r="I2202" s="207" t="s">
        <v>9511</v>
      </c>
      <c r="O2202" s="6">
        <v>86</v>
      </c>
      <c r="P2202" s="13" t="str">
        <f t="shared" si="34"/>
        <v>SANTIAGO.DEL.ESTERO</v>
      </c>
      <c r="Q2202" s="6">
        <v>1822</v>
      </c>
      <c r="R2202" s="13" t="s">
        <v>5923</v>
      </c>
      <c r="Y2202" t="str">
        <f>Tabla4[[#This Row],[Muni_Desc]]&amp;Tabla4[[#This Row],[Columna1]]</f>
        <v>ITUZAINGOBUENOS AIRES</v>
      </c>
      <c r="Z2202">
        <v>64</v>
      </c>
      <c r="AA2202" t="s">
        <v>5341</v>
      </c>
      <c r="AB2202">
        <v>27</v>
      </c>
      <c r="AC2202" t="s">
        <v>1244</v>
      </c>
      <c r="AD2202">
        <v>6</v>
      </c>
      <c r="AE2202" t="s">
        <v>1190</v>
      </c>
      <c r="AN2202">
        <v>50</v>
      </c>
      <c r="AO2202">
        <v>63</v>
      </c>
      <c r="AP2202">
        <v>10043</v>
      </c>
      <c r="AQ2202" t="s">
        <v>4018</v>
      </c>
    </row>
    <row r="2203" spans="5:43" x14ac:dyDescent="0.25">
      <c r="E2203" s="6">
        <v>29</v>
      </c>
      <c r="F2203" s="13" t="s">
        <v>8579</v>
      </c>
      <c r="G2203" s="13">
        <v>53</v>
      </c>
      <c r="H2203" s="13" t="s">
        <v>8631</v>
      </c>
      <c r="I2203" s="207" t="s">
        <v>9511</v>
      </c>
      <c r="O2203" s="6">
        <v>86</v>
      </c>
      <c r="P2203" s="13" t="str">
        <f t="shared" si="34"/>
        <v>SANTIAGO.DEL.ESTERO</v>
      </c>
      <c r="Q2203" s="6">
        <v>1823</v>
      </c>
      <c r="R2203" s="13" t="s">
        <v>7274</v>
      </c>
      <c r="Y2203" t="str">
        <f>Tabla4[[#This Row],[Muni_Desc]]&amp;Tabla4[[#This Row],[Columna1]]</f>
        <v>LA MATANZABUENOS AIRES</v>
      </c>
      <c r="Z2203">
        <v>68</v>
      </c>
      <c r="AA2203" t="s">
        <v>5345</v>
      </c>
      <c r="AB2203">
        <v>27</v>
      </c>
      <c r="AC2203" t="s">
        <v>1244</v>
      </c>
      <c r="AD2203">
        <v>6</v>
      </c>
      <c r="AE2203" t="s">
        <v>1190</v>
      </c>
      <c r="AN2203">
        <v>50</v>
      </c>
      <c r="AO2203">
        <v>112</v>
      </c>
      <c r="AP2203">
        <v>10044</v>
      </c>
      <c r="AQ2203" t="s">
        <v>4094</v>
      </c>
    </row>
    <row r="2204" spans="5:43" x14ac:dyDescent="0.25">
      <c r="E2204" s="6">
        <v>30</v>
      </c>
      <c r="F2204" s="13" t="s">
        <v>8632</v>
      </c>
      <c r="G2204" s="13">
        <v>1</v>
      </c>
      <c r="H2204" s="13" t="s">
        <v>8225</v>
      </c>
      <c r="I2204" s="207" t="s">
        <v>9512</v>
      </c>
      <c r="O2204" s="6">
        <v>86</v>
      </c>
      <c r="P2204" s="13" t="str">
        <f t="shared" si="34"/>
        <v>SANTIAGO.DEL.ESTERO</v>
      </c>
      <c r="Q2204" s="6">
        <v>1824</v>
      </c>
      <c r="R2204" s="13" t="s">
        <v>7275</v>
      </c>
      <c r="Y2204" t="str">
        <f>Tabla4[[#This Row],[Muni_Desc]]&amp;Tabla4[[#This Row],[Columna1]]</f>
        <v>LUJANBUENOS AIRES</v>
      </c>
      <c r="Z2204">
        <v>78</v>
      </c>
      <c r="AA2204" t="s">
        <v>5355</v>
      </c>
      <c r="AB2204">
        <v>27</v>
      </c>
      <c r="AC2204" t="s">
        <v>1244</v>
      </c>
      <c r="AD2204">
        <v>6</v>
      </c>
      <c r="AE2204" t="s">
        <v>1190</v>
      </c>
      <c r="AN2204">
        <v>90</v>
      </c>
      <c r="AO2204">
        <v>28</v>
      </c>
      <c r="AP2204">
        <v>9622</v>
      </c>
      <c r="AQ2204" t="s">
        <v>5208</v>
      </c>
    </row>
    <row r="2205" spans="5:43" x14ac:dyDescent="0.25">
      <c r="E2205" s="6">
        <v>30</v>
      </c>
      <c r="F2205" s="13" t="s">
        <v>8632</v>
      </c>
      <c r="G2205" s="13">
        <v>2</v>
      </c>
      <c r="H2205" s="13" t="s">
        <v>8633</v>
      </c>
      <c r="I2205" s="207" t="s">
        <v>9512</v>
      </c>
      <c r="O2205" s="6">
        <v>86</v>
      </c>
      <c r="P2205" s="13" t="str">
        <f t="shared" si="34"/>
        <v>SANTIAGO.DEL.ESTERO</v>
      </c>
      <c r="Q2205" s="6">
        <v>3059</v>
      </c>
      <c r="R2205" s="13" t="s">
        <v>7373</v>
      </c>
      <c r="Y2205" t="str">
        <f>Tabla4[[#This Row],[Muni_Desc]]&amp;Tabla4[[#This Row],[Columna1]]</f>
        <v>MARCOS PAZBUENOS AIRES</v>
      </c>
      <c r="Z2205">
        <v>83</v>
      </c>
      <c r="AA2205" t="s">
        <v>5360</v>
      </c>
      <c r="AB2205">
        <v>27</v>
      </c>
      <c r="AC2205" t="s">
        <v>1244</v>
      </c>
      <c r="AD2205">
        <v>6</v>
      </c>
      <c r="AE2205" t="s">
        <v>1190</v>
      </c>
      <c r="AN2205">
        <v>74</v>
      </c>
      <c r="AO2205">
        <v>56</v>
      </c>
      <c r="AP2205">
        <v>10045</v>
      </c>
      <c r="AQ2205" t="s">
        <v>3085</v>
      </c>
    </row>
    <row r="2206" spans="5:43" x14ac:dyDescent="0.25">
      <c r="E2206" s="6">
        <v>30</v>
      </c>
      <c r="F2206" s="13" t="s">
        <v>8632</v>
      </c>
      <c r="G2206" s="13">
        <v>3</v>
      </c>
      <c r="H2206" s="13" t="s">
        <v>8634</v>
      </c>
      <c r="I2206" s="207" t="s">
        <v>9512</v>
      </c>
      <c r="O2206" s="6">
        <v>86</v>
      </c>
      <c r="P2206" s="13" t="str">
        <f t="shared" si="34"/>
        <v>SANTIAGO.DEL.ESTERO</v>
      </c>
      <c r="Q2206" s="6">
        <v>1825</v>
      </c>
      <c r="R2206" s="13" t="s">
        <v>7276</v>
      </c>
      <c r="Y2206" t="str">
        <f>Tabla4[[#This Row],[Muni_Desc]]&amp;Tabla4[[#This Row],[Columna1]]</f>
        <v>MERLOBUENOS AIRES</v>
      </c>
      <c r="Z2206">
        <v>85</v>
      </c>
      <c r="AA2206" t="s">
        <v>5362</v>
      </c>
      <c r="AB2206">
        <v>27</v>
      </c>
      <c r="AC2206" t="s">
        <v>1244</v>
      </c>
      <c r="AD2206">
        <v>6</v>
      </c>
      <c r="AE2206" t="s">
        <v>1190</v>
      </c>
      <c r="AN2206">
        <v>74</v>
      </c>
      <c r="AO2206">
        <v>63</v>
      </c>
      <c r="AP2206">
        <v>8009</v>
      </c>
      <c r="AQ2206" t="s">
        <v>3085</v>
      </c>
    </row>
    <row r="2207" spans="5:43" x14ac:dyDescent="0.25">
      <c r="E2207" s="6">
        <v>30</v>
      </c>
      <c r="F2207" s="13" t="s">
        <v>8632</v>
      </c>
      <c r="G2207" s="13">
        <v>4</v>
      </c>
      <c r="H2207" s="13" t="s">
        <v>8635</v>
      </c>
      <c r="I2207" s="207" t="s">
        <v>9512</v>
      </c>
      <c r="O2207" s="6">
        <v>86</v>
      </c>
      <c r="P2207" s="13" t="str">
        <f t="shared" si="34"/>
        <v>SANTIAGO.DEL.ESTERO</v>
      </c>
      <c r="Q2207" s="6">
        <v>1826</v>
      </c>
      <c r="R2207" s="13" t="s">
        <v>7277</v>
      </c>
      <c r="Y2207" t="str">
        <f>Tabla4[[#This Row],[Muni_Desc]]&amp;Tabla4[[#This Row],[Columna1]]</f>
        <v>MORENOBUENOS AIRES</v>
      </c>
      <c r="Z2207">
        <v>88</v>
      </c>
      <c r="AA2207" t="s">
        <v>5365</v>
      </c>
      <c r="AB2207">
        <v>27</v>
      </c>
      <c r="AC2207" t="s">
        <v>1244</v>
      </c>
      <c r="AD2207">
        <v>6</v>
      </c>
      <c r="AE2207" t="s">
        <v>1190</v>
      </c>
      <c r="AN2207">
        <v>14</v>
      </c>
      <c r="AO2207">
        <v>133</v>
      </c>
      <c r="AP2207">
        <v>3243</v>
      </c>
      <c r="AQ2207" t="s">
        <v>3085</v>
      </c>
    </row>
    <row r="2208" spans="5:43" x14ac:dyDescent="0.25">
      <c r="E2208" s="6">
        <v>30</v>
      </c>
      <c r="F2208" s="13" t="s">
        <v>8632</v>
      </c>
      <c r="G2208" s="13">
        <v>5</v>
      </c>
      <c r="H2208" s="13" t="s">
        <v>8636</v>
      </c>
      <c r="I2208" s="207" t="s">
        <v>9512</v>
      </c>
      <c r="O2208" s="6">
        <v>86</v>
      </c>
      <c r="P2208" s="13" t="str">
        <f t="shared" si="34"/>
        <v>SANTIAGO.DEL.ESTERO</v>
      </c>
      <c r="Q2208" s="6">
        <v>3060</v>
      </c>
      <c r="R2208" s="13" t="s">
        <v>7374</v>
      </c>
      <c r="Y2208" t="str">
        <f>Tabla4[[#This Row],[Muni_Desc]]&amp;Tabla4[[#This Row],[Columna1]]</f>
        <v>MORONBUENOS AIRES</v>
      </c>
      <c r="Z2208">
        <v>89</v>
      </c>
      <c r="AA2208" t="s">
        <v>5366</v>
      </c>
      <c r="AB2208">
        <v>27</v>
      </c>
      <c r="AC2208" t="s">
        <v>1244</v>
      </c>
      <c r="AD2208">
        <v>6</v>
      </c>
      <c r="AE2208" t="s">
        <v>1190</v>
      </c>
      <c r="AN2208">
        <v>14</v>
      </c>
      <c r="AO2208">
        <v>133</v>
      </c>
      <c r="AP2208">
        <v>10046</v>
      </c>
      <c r="AQ2208" t="s">
        <v>3097</v>
      </c>
    </row>
    <row r="2209" spans="5:43" x14ac:dyDescent="0.25">
      <c r="E2209" s="6">
        <v>30</v>
      </c>
      <c r="F2209" s="13" t="s">
        <v>8632</v>
      </c>
      <c r="G2209" s="13">
        <v>6</v>
      </c>
      <c r="H2209" s="13" t="s">
        <v>8637</v>
      </c>
      <c r="I2209" s="207" t="s">
        <v>9512</v>
      </c>
      <c r="O2209" s="6">
        <v>86</v>
      </c>
      <c r="P2209" s="13" t="str">
        <f t="shared" si="34"/>
        <v>SANTIAGO.DEL.ESTERO</v>
      </c>
      <c r="Q2209" s="6">
        <v>1827</v>
      </c>
      <c r="R2209" s="13" t="s">
        <v>7278</v>
      </c>
      <c r="Y2209" t="str">
        <f>Tabla4[[#This Row],[Muni_Desc]]&amp;Tabla4[[#This Row],[Columna1]]</f>
        <v>CAMPANABUENOS AIRES</v>
      </c>
      <c r="Z2209">
        <v>20</v>
      </c>
      <c r="AA2209" t="s">
        <v>5297</v>
      </c>
      <c r="AB2209">
        <v>28</v>
      </c>
      <c r="AC2209" t="s">
        <v>1245</v>
      </c>
      <c r="AD2209">
        <v>6</v>
      </c>
      <c r="AE2209" t="s">
        <v>1190</v>
      </c>
      <c r="AN2209">
        <v>70</v>
      </c>
      <c r="AO2209">
        <v>63</v>
      </c>
      <c r="AP2209">
        <v>7674</v>
      </c>
      <c r="AQ2209" t="s">
        <v>2580</v>
      </c>
    </row>
    <row r="2210" spans="5:43" x14ac:dyDescent="0.25">
      <c r="E2210" s="6">
        <v>30</v>
      </c>
      <c r="F2210" s="13" t="s">
        <v>8632</v>
      </c>
      <c r="G2210" s="13">
        <v>7</v>
      </c>
      <c r="H2210" s="13" t="s">
        <v>8638</v>
      </c>
      <c r="I2210" s="207" t="s">
        <v>9512</v>
      </c>
      <c r="O2210" s="6">
        <v>86</v>
      </c>
      <c r="P2210" s="13" t="str">
        <f t="shared" si="34"/>
        <v>SANTIAGO.DEL.ESTERO</v>
      </c>
      <c r="Q2210" s="6">
        <v>1809</v>
      </c>
      <c r="R2210" s="13" t="s">
        <v>7264</v>
      </c>
      <c r="Y2210" t="str">
        <f>Tabla4[[#This Row],[Muni_Desc]]&amp;Tabla4[[#This Row],[Columna1]]</f>
        <v>ESCOBARBUENOS AIRES</v>
      </c>
      <c r="Z2210">
        <v>38</v>
      </c>
      <c r="AA2210" t="s">
        <v>5315</v>
      </c>
      <c r="AB2210">
        <v>28</v>
      </c>
      <c r="AC2210" t="s">
        <v>1245</v>
      </c>
      <c r="AD2210">
        <v>6</v>
      </c>
      <c r="AE2210" t="s">
        <v>1190</v>
      </c>
      <c r="AN2210">
        <v>10</v>
      </c>
      <c r="AO2210">
        <v>7</v>
      </c>
      <c r="AP2210">
        <v>2510</v>
      </c>
      <c r="AQ2210" t="s">
        <v>2580</v>
      </c>
    </row>
    <row r="2211" spans="5:43" x14ac:dyDescent="0.25">
      <c r="E2211" s="6">
        <v>30</v>
      </c>
      <c r="F2211" s="13" t="s">
        <v>8632</v>
      </c>
      <c r="G2211" s="13">
        <v>8</v>
      </c>
      <c r="H2211" s="13" t="s">
        <v>8639</v>
      </c>
      <c r="I2211" s="207" t="s">
        <v>9512</v>
      </c>
      <c r="O2211" s="6">
        <v>86</v>
      </c>
      <c r="P2211" s="13" t="str">
        <f t="shared" si="34"/>
        <v>SANTIAGO.DEL.ESTERO</v>
      </c>
      <c r="Q2211" s="6">
        <v>1831</v>
      </c>
      <c r="R2211" s="13" t="s">
        <v>7282</v>
      </c>
      <c r="Y2211" t="str">
        <f>Tabla4[[#This Row],[Muni_Desc]]&amp;Tabla4[[#This Row],[Columna1]]</f>
        <v>EXALTACION DE LA CRUZBUENOS AIRES</v>
      </c>
      <c r="Z2211">
        <v>40</v>
      </c>
      <c r="AA2211" t="s">
        <v>5317</v>
      </c>
      <c r="AB2211">
        <v>28</v>
      </c>
      <c r="AC2211" t="s">
        <v>1245</v>
      </c>
      <c r="AD2211">
        <v>6</v>
      </c>
      <c r="AE2211" t="s">
        <v>1190</v>
      </c>
      <c r="AN2211">
        <v>58</v>
      </c>
      <c r="AO2211">
        <v>21</v>
      </c>
      <c r="AP2211">
        <v>6715</v>
      </c>
      <c r="AQ2211" t="s">
        <v>4190</v>
      </c>
    </row>
    <row r="2212" spans="5:43" x14ac:dyDescent="0.25">
      <c r="E2212" s="6">
        <v>30</v>
      </c>
      <c r="F2212" s="13" t="s">
        <v>8632</v>
      </c>
      <c r="G2212" s="13">
        <v>9</v>
      </c>
      <c r="H2212" s="13" t="s">
        <v>8640</v>
      </c>
      <c r="I2212" s="207" t="s">
        <v>9512</v>
      </c>
      <c r="O2212" s="6">
        <v>86</v>
      </c>
      <c r="P2212" s="13" t="str">
        <f t="shared" si="34"/>
        <v>SANTIAGO.DEL.ESTERO</v>
      </c>
      <c r="Q2212" s="6">
        <v>1829</v>
      </c>
      <c r="R2212" s="13" t="s">
        <v>7280</v>
      </c>
      <c r="Y2212" t="str">
        <f>Tabla4[[#This Row],[Muni_Desc]]&amp;Tabla4[[#This Row],[Columna1]]</f>
        <v>GENERAL SAN MARTINBUENOS AIRES</v>
      </c>
      <c r="Z2212">
        <v>57</v>
      </c>
      <c r="AA2212" t="s">
        <v>5334</v>
      </c>
      <c r="AB2212">
        <v>28</v>
      </c>
      <c r="AC2212" t="s">
        <v>1245</v>
      </c>
      <c r="AD2212">
        <v>6</v>
      </c>
      <c r="AE2212" t="s">
        <v>1190</v>
      </c>
      <c r="AN2212">
        <v>66</v>
      </c>
      <c r="AO2212">
        <v>28</v>
      </c>
      <c r="AP2212">
        <v>7251</v>
      </c>
      <c r="AQ2212" t="s">
        <v>4384</v>
      </c>
    </row>
    <row r="2213" spans="5:43" x14ac:dyDescent="0.25">
      <c r="E2213" s="6">
        <v>30</v>
      </c>
      <c r="F2213" s="13" t="s">
        <v>8632</v>
      </c>
      <c r="G2213" s="13">
        <v>10</v>
      </c>
      <c r="H2213" s="13" t="s">
        <v>8641</v>
      </c>
      <c r="I2213" s="207" t="s">
        <v>9512</v>
      </c>
      <c r="O2213" s="6">
        <v>86</v>
      </c>
      <c r="P2213" s="13" t="str">
        <f t="shared" si="34"/>
        <v>SANTIAGO.DEL.ESTERO</v>
      </c>
      <c r="Q2213" s="6">
        <v>1830</v>
      </c>
      <c r="R2213" s="13" t="s">
        <v>7281</v>
      </c>
      <c r="Y2213" t="str">
        <f>Tabla4[[#This Row],[Muni_Desc]]&amp;Tabla4[[#This Row],[Columna1]]</f>
        <v>JOSE C. PAZBUENOS AIRES</v>
      </c>
      <c r="Z2213">
        <v>65</v>
      </c>
      <c r="AA2213" t="s">
        <v>5342</v>
      </c>
      <c r="AB2213">
        <v>28</v>
      </c>
      <c r="AC2213" t="s">
        <v>1245</v>
      </c>
      <c r="AD2213">
        <v>6</v>
      </c>
      <c r="AE2213" t="s">
        <v>1190</v>
      </c>
      <c r="AN2213">
        <v>30</v>
      </c>
      <c r="AO2213">
        <v>21</v>
      </c>
      <c r="AP2213">
        <v>4535</v>
      </c>
      <c r="AQ2213" t="s">
        <v>3499</v>
      </c>
    </row>
    <row r="2214" spans="5:43" x14ac:dyDescent="0.25">
      <c r="E2214" s="6">
        <v>30</v>
      </c>
      <c r="F2214" s="13" t="s">
        <v>8632</v>
      </c>
      <c r="G2214" s="13">
        <v>11</v>
      </c>
      <c r="H2214" s="13" t="s">
        <v>8642</v>
      </c>
      <c r="I2214" s="207" t="s">
        <v>9512</v>
      </c>
      <c r="O2214" s="6">
        <v>86</v>
      </c>
      <c r="P2214" s="13" t="str">
        <f t="shared" si="34"/>
        <v>SANTIAGO.DEL.ESTERO</v>
      </c>
      <c r="Q2214" s="6">
        <v>1832</v>
      </c>
      <c r="R2214" s="13" t="s">
        <v>7283</v>
      </c>
      <c r="Y2214" t="str">
        <f>Tabla4[[#This Row],[Muni_Desc]]&amp;Tabla4[[#This Row],[Columna1]]</f>
        <v>MALVINAS ARGENTINASBUENOS AIRES</v>
      </c>
      <c r="Z2214">
        <v>81</v>
      </c>
      <c r="AA2214" t="s">
        <v>5358</v>
      </c>
      <c r="AB2214">
        <v>28</v>
      </c>
      <c r="AC2214" t="s">
        <v>1245</v>
      </c>
      <c r="AD2214">
        <v>6</v>
      </c>
      <c r="AE2214" t="s">
        <v>1190</v>
      </c>
      <c r="AN2214">
        <v>50</v>
      </c>
      <c r="AO2214">
        <v>49</v>
      </c>
      <c r="AP2214">
        <v>5874</v>
      </c>
      <c r="AQ2214" t="s">
        <v>3499</v>
      </c>
    </row>
    <row r="2215" spans="5:43" x14ac:dyDescent="0.25">
      <c r="E2215" s="6">
        <v>30</v>
      </c>
      <c r="F2215" s="13" t="s">
        <v>8632</v>
      </c>
      <c r="G2215" s="13">
        <v>12</v>
      </c>
      <c r="H2215" s="13" t="s">
        <v>8643</v>
      </c>
      <c r="I2215" s="207" t="s">
        <v>9512</v>
      </c>
      <c r="O2215" s="6">
        <v>86</v>
      </c>
      <c r="P2215" s="13" t="str">
        <f t="shared" si="34"/>
        <v>SANTIAGO.DEL.ESTERO</v>
      </c>
      <c r="Q2215" s="6">
        <v>3061</v>
      </c>
      <c r="R2215" s="13" t="s">
        <v>7375</v>
      </c>
      <c r="Y2215" t="str">
        <f>Tabla4[[#This Row],[Muni_Desc]]&amp;Tabla4[[#This Row],[Columna1]]</f>
        <v>PILARBUENOS AIRES</v>
      </c>
      <c r="Z2215">
        <v>98</v>
      </c>
      <c r="AA2215" t="s">
        <v>5375</v>
      </c>
      <c r="AB2215">
        <v>28</v>
      </c>
      <c r="AC2215" t="s">
        <v>1245</v>
      </c>
      <c r="AD2215">
        <v>6</v>
      </c>
      <c r="AE2215" t="s">
        <v>1190</v>
      </c>
      <c r="AN2215">
        <v>30</v>
      </c>
      <c r="AO2215">
        <v>84</v>
      </c>
      <c r="AP2215">
        <v>10047</v>
      </c>
      <c r="AQ2215" t="s">
        <v>3587</v>
      </c>
    </row>
    <row r="2216" spans="5:43" x14ac:dyDescent="0.25">
      <c r="E2216" s="6">
        <v>30</v>
      </c>
      <c r="F2216" s="13" t="s">
        <v>8632</v>
      </c>
      <c r="G2216" s="13">
        <v>13</v>
      </c>
      <c r="H2216" s="13" t="s">
        <v>8644</v>
      </c>
      <c r="I2216" s="207" t="s">
        <v>9512</v>
      </c>
      <c r="O2216" s="6">
        <v>86</v>
      </c>
      <c r="P2216" s="13" t="str">
        <f t="shared" si="34"/>
        <v>SANTIAGO.DEL.ESTERO</v>
      </c>
      <c r="Q2216" s="6">
        <v>1833</v>
      </c>
      <c r="R2216" s="13" t="s">
        <v>7284</v>
      </c>
      <c r="Y2216" t="str">
        <f>Tabla4[[#This Row],[Muni_Desc]]&amp;Tabla4[[#This Row],[Columna1]]</f>
        <v>SAN FERNANDOBUENOS AIRES</v>
      </c>
      <c r="Z2216">
        <v>116</v>
      </c>
      <c r="AA2216" t="s">
        <v>5393</v>
      </c>
      <c r="AB2216">
        <v>28</v>
      </c>
      <c r="AC2216" t="s">
        <v>1245</v>
      </c>
      <c r="AD2216">
        <v>6</v>
      </c>
      <c r="AE2216" t="s">
        <v>1190</v>
      </c>
      <c r="AN2216">
        <v>86</v>
      </c>
      <c r="AO2216">
        <v>133</v>
      </c>
      <c r="AP2216">
        <v>9306</v>
      </c>
      <c r="AQ2216" t="s">
        <v>3587</v>
      </c>
    </row>
    <row r="2217" spans="5:43" x14ac:dyDescent="0.25">
      <c r="E2217" s="6">
        <v>30</v>
      </c>
      <c r="F2217" s="13" t="s">
        <v>8632</v>
      </c>
      <c r="G2217" s="13">
        <v>14</v>
      </c>
      <c r="H2217" s="13" t="s">
        <v>8645</v>
      </c>
      <c r="I2217" s="207" t="s">
        <v>9512</v>
      </c>
      <c r="O2217" s="6">
        <v>86</v>
      </c>
      <c r="P2217" s="13" t="str">
        <f t="shared" si="34"/>
        <v>SANTIAGO.DEL.ESTERO</v>
      </c>
      <c r="Q2217" s="6">
        <v>3062</v>
      </c>
      <c r="R2217" s="13" t="s">
        <v>7376</v>
      </c>
      <c r="Y2217" t="str">
        <f>Tabla4[[#This Row],[Muni_Desc]]&amp;Tabla4[[#This Row],[Columna1]]</f>
        <v>SAN ISIDROBUENOS AIRES</v>
      </c>
      <c r="Z2217">
        <v>117</v>
      </c>
      <c r="AA2217" t="s">
        <v>5394</v>
      </c>
      <c r="AB2217">
        <v>28</v>
      </c>
      <c r="AC2217" t="s">
        <v>1245</v>
      </c>
      <c r="AD2217">
        <v>6</v>
      </c>
      <c r="AE2217" t="s">
        <v>1190</v>
      </c>
      <c r="AN2217">
        <v>6</v>
      </c>
      <c r="AO2217">
        <v>826</v>
      </c>
      <c r="AP2217">
        <v>1804</v>
      </c>
      <c r="AQ2217" t="s">
        <v>2501</v>
      </c>
    </row>
    <row r="2218" spans="5:43" x14ac:dyDescent="0.25">
      <c r="E2218" s="6">
        <v>30</v>
      </c>
      <c r="F2218" s="13" t="s">
        <v>8632</v>
      </c>
      <c r="G2218" s="13">
        <v>15</v>
      </c>
      <c r="H2218" s="13" t="s">
        <v>8646</v>
      </c>
      <c r="I2218" s="207" t="s">
        <v>9512</v>
      </c>
      <c r="O2218" s="6">
        <v>86</v>
      </c>
      <c r="P2218" s="13" t="str">
        <f t="shared" si="34"/>
        <v>SANTIAGO.DEL.ESTERO</v>
      </c>
      <c r="Q2218" s="6">
        <v>1834</v>
      </c>
      <c r="R2218" s="13" t="s">
        <v>7285</v>
      </c>
      <c r="Y2218" t="str">
        <f>Tabla4[[#This Row],[Muni_Desc]]&amp;Tabla4[[#This Row],[Columna1]]</f>
        <v>SAN MIGUELBUENOS AIRES</v>
      </c>
      <c r="Z2218">
        <v>118</v>
      </c>
      <c r="AA2218" t="s">
        <v>5395</v>
      </c>
      <c r="AB2218">
        <v>28</v>
      </c>
      <c r="AC2218" t="s">
        <v>1245</v>
      </c>
      <c r="AD2218">
        <v>6</v>
      </c>
      <c r="AE2218" t="s">
        <v>1190</v>
      </c>
      <c r="AN2218">
        <v>10</v>
      </c>
      <c r="AO2218">
        <v>70</v>
      </c>
      <c r="AP2218">
        <v>2620</v>
      </c>
      <c r="AQ2218" t="s">
        <v>2655</v>
      </c>
    </row>
    <row r="2219" spans="5:43" x14ac:dyDescent="0.25">
      <c r="E2219" s="6">
        <v>30</v>
      </c>
      <c r="F2219" s="13" t="s">
        <v>8632</v>
      </c>
      <c r="G2219" s="13">
        <v>16</v>
      </c>
      <c r="H2219" s="13" t="s">
        <v>8647</v>
      </c>
      <c r="I2219" s="207" t="s">
        <v>9512</v>
      </c>
      <c r="O2219" s="6">
        <v>86</v>
      </c>
      <c r="P2219" s="13" t="str">
        <f t="shared" si="34"/>
        <v>SANTIAGO.DEL.ESTERO</v>
      </c>
      <c r="Q2219" s="6">
        <v>1835</v>
      </c>
      <c r="R2219" s="13" t="s">
        <v>7286</v>
      </c>
      <c r="Y2219" t="str">
        <f>Tabla4[[#This Row],[Muni_Desc]]&amp;Tabla4[[#This Row],[Columna1]]</f>
        <v>TIGREBUENOS AIRES</v>
      </c>
      <c r="Z2219">
        <v>125</v>
      </c>
      <c r="AA2219" t="s">
        <v>5402</v>
      </c>
      <c r="AB2219">
        <v>28</v>
      </c>
      <c r="AC2219" t="s">
        <v>1245</v>
      </c>
      <c r="AD2219">
        <v>6</v>
      </c>
      <c r="AE2219" t="s">
        <v>1190</v>
      </c>
      <c r="AN2219">
        <v>70</v>
      </c>
      <c r="AO2219">
        <v>49</v>
      </c>
      <c r="AP2219">
        <v>7653</v>
      </c>
      <c r="AQ2219" t="s">
        <v>1322</v>
      </c>
    </row>
    <row r="2220" spans="5:43" x14ac:dyDescent="0.25">
      <c r="E2220" s="6">
        <v>30</v>
      </c>
      <c r="F2220" s="13" t="s">
        <v>8632</v>
      </c>
      <c r="G2220" s="13">
        <v>17</v>
      </c>
      <c r="H2220" s="13" t="s">
        <v>8648</v>
      </c>
      <c r="I2220" s="207" t="s">
        <v>9512</v>
      </c>
      <c r="O2220" s="6">
        <v>86</v>
      </c>
      <c r="P2220" s="13" t="str">
        <f t="shared" si="34"/>
        <v>SANTIAGO.DEL.ESTERO</v>
      </c>
      <c r="Q2220" s="6">
        <v>1836</v>
      </c>
      <c r="R2220" s="13" t="s">
        <v>7287</v>
      </c>
      <c r="Y2220" t="str">
        <f>Tabla4[[#This Row],[Muni_Desc]]&amp;Tabla4[[#This Row],[Columna1]]</f>
        <v>TRES DE FEBREROBUENOS AIRES</v>
      </c>
      <c r="Z2220">
        <v>130</v>
      </c>
      <c r="AA2220" t="s">
        <v>5407</v>
      </c>
      <c r="AB2220">
        <v>28</v>
      </c>
      <c r="AC2220" t="s">
        <v>1245</v>
      </c>
      <c r="AD2220">
        <v>6</v>
      </c>
      <c r="AE2220" t="s">
        <v>1190</v>
      </c>
      <c r="AN2220">
        <v>6</v>
      </c>
      <c r="AO2220">
        <v>462</v>
      </c>
      <c r="AP2220">
        <v>1314</v>
      </c>
      <c r="AQ2220" t="s">
        <v>1322</v>
      </c>
    </row>
    <row r="2221" spans="5:43" x14ac:dyDescent="0.25">
      <c r="E2221" s="6">
        <v>30</v>
      </c>
      <c r="F2221" s="13" t="s">
        <v>8632</v>
      </c>
      <c r="G2221" s="13">
        <v>18</v>
      </c>
      <c r="H2221" s="13" t="s">
        <v>8649</v>
      </c>
      <c r="I2221" s="207" t="s">
        <v>9512</v>
      </c>
      <c r="O2221" s="6">
        <v>86</v>
      </c>
      <c r="P2221" s="13" t="str">
        <f t="shared" si="34"/>
        <v>SANTIAGO.DEL.ESTERO</v>
      </c>
      <c r="Q2221" s="6">
        <v>1837</v>
      </c>
      <c r="R2221" s="13" t="s">
        <v>7288</v>
      </c>
      <c r="Y2221" t="str">
        <f>Tabla4[[#This Row],[Muni_Desc]]&amp;Tabla4[[#This Row],[Columna1]]</f>
        <v>VICENTE LOPEZBUENOS AIRES</v>
      </c>
      <c r="Z2221">
        <v>132</v>
      </c>
      <c r="AA2221" t="s">
        <v>5409</v>
      </c>
      <c r="AB2221">
        <v>28</v>
      </c>
      <c r="AC2221" t="s">
        <v>1245</v>
      </c>
      <c r="AD2221">
        <v>6</v>
      </c>
      <c r="AE2221" t="s">
        <v>1190</v>
      </c>
      <c r="AN2221">
        <v>22</v>
      </c>
      <c r="AO2221">
        <v>154</v>
      </c>
      <c r="AP2221">
        <v>4172</v>
      </c>
      <c r="AQ2221" t="s">
        <v>3383</v>
      </c>
    </row>
    <row r="2222" spans="5:43" x14ac:dyDescent="0.25">
      <c r="E2222" s="6">
        <v>30</v>
      </c>
      <c r="F2222" s="13" t="s">
        <v>8650</v>
      </c>
      <c r="G2222" s="13">
        <v>19</v>
      </c>
      <c r="H2222" s="13" t="s">
        <v>8651</v>
      </c>
      <c r="I2222" s="207" t="s">
        <v>9512</v>
      </c>
      <c r="O2222" s="6">
        <v>86</v>
      </c>
      <c r="P2222" s="13" t="str">
        <f t="shared" si="34"/>
        <v>SANTIAGO.DEL.ESTERO</v>
      </c>
      <c r="Q2222" s="6">
        <v>1838</v>
      </c>
      <c r="R2222" s="13" t="s">
        <v>7289</v>
      </c>
      <c r="Y2222" t="str">
        <f>Tabla4[[#This Row],[Muni_Desc]]&amp;Tabla4[[#This Row],[Columna1]]</f>
        <v>ZARATEBUENOS AIRES</v>
      </c>
      <c r="Z2222">
        <v>135</v>
      </c>
      <c r="AA2222" t="s">
        <v>5412</v>
      </c>
      <c r="AB2222">
        <v>28</v>
      </c>
      <c r="AC2222" t="s">
        <v>1245</v>
      </c>
      <c r="AD2222">
        <v>6</v>
      </c>
      <c r="AE2222" t="s">
        <v>1190</v>
      </c>
      <c r="AN2222">
        <v>82</v>
      </c>
      <c r="AO2222">
        <v>49</v>
      </c>
      <c r="AP2222">
        <v>8552</v>
      </c>
      <c r="AQ2222" t="s">
        <v>4778</v>
      </c>
    </row>
    <row r="2223" spans="5:43" x14ac:dyDescent="0.25">
      <c r="E2223" s="6">
        <v>30</v>
      </c>
      <c r="F2223" s="13" t="s">
        <v>8650</v>
      </c>
      <c r="G2223" s="13">
        <v>20</v>
      </c>
      <c r="H2223" s="13" t="s">
        <v>8652</v>
      </c>
      <c r="I2223" s="207" t="s">
        <v>9512</v>
      </c>
      <c r="O2223" s="6">
        <v>86</v>
      </c>
      <c r="P2223" s="13" t="str">
        <f t="shared" si="34"/>
        <v>SANTIAGO.DEL.ESTERO</v>
      </c>
      <c r="Q2223" s="6">
        <v>1839</v>
      </c>
      <c r="R2223" s="13" t="s">
        <v>7290</v>
      </c>
      <c r="Y2223" t="str">
        <f>Tabla4[[#This Row],[Muni_Desc]]&amp;Tabla4[[#This Row],[Columna1]]</f>
        <v>ALMIRANTE BROWNBUENOS AIRES</v>
      </c>
      <c r="Z2223">
        <v>6</v>
      </c>
      <c r="AA2223" t="s">
        <v>5283</v>
      </c>
      <c r="AB2223">
        <v>29</v>
      </c>
      <c r="AC2223" t="s">
        <v>1246</v>
      </c>
      <c r="AD2223">
        <v>6</v>
      </c>
      <c r="AE2223" t="s">
        <v>1190</v>
      </c>
      <c r="AN2223">
        <v>14</v>
      </c>
      <c r="AO2223">
        <v>105</v>
      </c>
      <c r="AP2223">
        <v>3135</v>
      </c>
      <c r="AQ2223" t="s">
        <v>3010</v>
      </c>
    </row>
    <row r="2224" spans="5:43" x14ac:dyDescent="0.25">
      <c r="E2224" s="6">
        <v>30</v>
      </c>
      <c r="F2224" s="13" t="s">
        <v>8650</v>
      </c>
      <c r="G2224" s="13">
        <v>21</v>
      </c>
      <c r="H2224" s="13" t="s">
        <v>8653</v>
      </c>
      <c r="I2224" s="207" t="s">
        <v>9512</v>
      </c>
      <c r="O2224" s="6">
        <v>86</v>
      </c>
      <c r="P2224" s="13" t="str">
        <f t="shared" si="34"/>
        <v>SANTIAGO.DEL.ESTERO</v>
      </c>
      <c r="Q2224" s="6">
        <v>1840</v>
      </c>
      <c r="R2224" s="13" t="s">
        <v>7291</v>
      </c>
      <c r="Y2224" t="str">
        <f>Tabla4[[#This Row],[Muni_Desc]]&amp;Tabla4[[#This Row],[Columna1]]</f>
        <v>AVELLANEDABUENOS AIRES</v>
      </c>
      <c r="Z2224">
        <v>7</v>
      </c>
      <c r="AA2224" t="s">
        <v>5284</v>
      </c>
      <c r="AB2224">
        <v>29</v>
      </c>
      <c r="AC2224" t="s">
        <v>1246</v>
      </c>
      <c r="AD2224">
        <v>6</v>
      </c>
      <c r="AE2224" t="s">
        <v>1190</v>
      </c>
      <c r="AN2224">
        <v>50</v>
      </c>
      <c r="AO2224">
        <v>49</v>
      </c>
      <c r="AP2224">
        <v>10048</v>
      </c>
      <c r="AQ2224" t="s">
        <v>1554</v>
      </c>
    </row>
    <row r="2225" spans="5:43" x14ac:dyDescent="0.25">
      <c r="E2225" s="6">
        <v>30</v>
      </c>
      <c r="F2225" s="13" t="s">
        <v>8650</v>
      </c>
      <c r="G2225" s="13">
        <v>22</v>
      </c>
      <c r="H2225" s="13" t="s">
        <v>8654</v>
      </c>
      <c r="I2225" s="207" t="s">
        <v>9512</v>
      </c>
      <c r="O2225" s="6">
        <v>86</v>
      </c>
      <c r="P2225" s="13" t="str">
        <f t="shared" si="34"/>
        <v>SANTIAGO.DEL.ESTERO</v>
      </c>
      <c r="Q2225" s="6">
        <v>3063</v>
      </c>
      <c r="R2225" s="13" t="s">
        <v>7377</v>
      </c>
      <c r="Y2225" t="str">
        <f>Tabla4[[#This Row],[Muni_Desc]]&amp;Tabla4[[#This Row],[Columna1]]</f>
        <v>BERAZATEGUIBUENOS AIRES</v>
      </c>
      <c r="Z2225">
        <v>15</v>
      </c>
      <c r="AA2225" t="s">
        <v>5292</v>
      </c>
      <c r="AB2225">
        <v>29</v>
      </c>
      <c r="AC2225" t="s">
        <v>1246</v>
      </c>
      <c r="AD2225">
        <v>6</v>
      </c>
      <c r="AE2225" t="s">
        <v>1190</v>
      </c>
      <c r="AN2225">
        <v>14</v>
      </c>
      <c r="AO2225">
        <v>98</v>
      </c>
      <c r="AP2225">
        <v>3118</v>
      </c>
      <c r="AQ2225" t="s">
        <v>2995</v>
      </c>
    </row>
    <row r="2226" spans="5:43" x14ac:dyDescent="0.25">
      <c r="E2226" s="6">
        <v>30</v>
      </c>
      <c r="F2226" s="13" t="s">
        <v>8650</v>
      </c>
      <c r="G2226" s="13">
        <v>23</v>
      </c>
      <c r="H2226" s="13" t="s">
        <v>8655</v>
      </c>
      <c r="I2226" s="207" t="s">
        <v>9512</v>
      </c>
      <c r="O2226" s="6">
        <v>86</v>
      </c>
      <c r="P2226" s="13" t="str">
        <f t="shared" si="34"/>
        <v>SANTIAGO.DEL.ESTERO</v>
      </c>
      <c r="Q2226" s="6">
        <v>1841</v>
      </c>
      <c r="R2226" s="13" t="s">
        <v>7292</v>
      </c>
      <c r="Y2226" t="str">
        <f>Tabla4[[#This Row],[Muni_Desc]]&amp;Tabla4[[#This Row],[Columna1]]</f>
        <v>ESTEBAN ECHEVERRIABUENOS AIRES</v>
      </c>
      <c r="Z2226">
        <v>39</v>
      </c>
      <c r="AA2226" t="s">
        <v>5316</v>
      </c>
      <c r="AB2226">
        <v>29</v>
      </c>
      <c r="AC2226" t="s">
        <v>1246</v>
      </c>
      <c r="AD2226">
        <v>6</v>
      </c>
      <c r="AE2226" t="s">
        <v>1190</v>
      </c>
      <c r="AN2226">
        <v>14</v>
      </c>
      <c r="AO2226">
        <v>161</v>
      </c>
      <c r="AP2226">
        <v>3369</v>
      </c>
      <c r="AQ2226" t="s">
        <v>3195</v>
      </c>
    </row>
    <row r="2227" spans="5:43" x14ac:dyDescent="0.25">
      <c r="E2227" s="6">
        <v>30</v>
      </c>
      <c r="F2227" s="13" t="s">
        <v>8650</v>
      </c>
      <c r="G2227" s="13">
        <v>24</v>
      </c>
      <c r="H2227" s="13" t="s">
        <v>8656</v>
      </c>
      <c r="I2227" s="207" t="s">
        <v>9512</v>
      </c>
      <c r="O2227" s="6">
        <v>86</v>
      </c>
      <c r="P2227" s="13" t="str">
        <f t="shared" si="34"/>
        <v>SANTIAGO.DEL.ESTERO</v>
      </c>
      <c r="Q2227" s="6">
        <v>1842</v>
      </c>
      <c r="R2227" s="13" t="s">
        <v>7293</v>
      </c>
      <c r="Y2227" t="str">
        <f>Tabla4[[#This Row],[Muni_Desc]]&amp;Tabla4[[#This Row],[Columna1]]</f>
        <v>EZEIZABUENOS AIRES</v>
      </c>
      <c r="Z2227">
        <v>41</v>
      </c>
      <c r="AA2227" t="s">
        <v>5318</v>
      </c>
      <c r="AB2227">
        <v>29</v>
      </c>
      <c r="AC2227" t="s">
        <v>1246</v>
      </c>
      <c r="AD2227">
        <v>6</v>
      </c>
      <c r="AE2227" t="s">
        <v>1190</v>
      </c>
      <c r="AN2227">
        <v>10</v>
      </c>
      <c r="AO2227">
        <v>7</v>
      </c>
      <c r="AP2227">
        <v>2511</v>
      </c>
      <c r="AQ2227" t="s">
        <v>2581</v>
      </c>
    </row>
    <row r="2228" spans="5:43" x14ac:dyDescent="0.25">
      <c r="E2228" s="6">
        <v>31</v>
      </c>
      <c r="F2228" s="13" t="s">
        <v>8657</v>
      </c>
      <c r="G2228" s="13">
        <v>1</v>
      </c>
      <c r="H2228" s="13" t="s">
        <v>7941</v>
      </c>
      <c r="I2228" s="207" t="s">
        <v>9513</v>
      </c>
      <c r="O2228" s="6">
        <v>86</v>
      </c>
      <c r="P2228" s="13" t="str">
        <f t="shared" si="34"/>
        <v>SANTIAGO.DEL.ESTERO</v>
      </c>
      <c r="Q2228" s="6">
        <v>1810</v>
      </c>
      <c r="R2228" s="13" t="s">
        <v>7265</v>
      </c>
      <c r="Y2228" t="str">
        <f>Tabla4[[#This Row],[Muni_Desc]]&amp;Tabla4[[#This Row],[Columna1]]</f>
        <v>FLORENCIO VARELABUENOS AIRES</v>
      </c>
      <c r="Z2228">
        <v>42</v>
      </c>
      <c r="AA2228" t="s">
        <v>5319</v>
      </c>
      <c r="AB2228">
        <v>29</v>
      </c>
      <c r="AC2228" t="s">
        <v>1246</v>
      </c>
      <c r="AD2228">
        <v>6</v>
      </c>
      <c r="AE2228" t="s">
        <v>1190</v>
      </c>
      <c r="AN2228">
        <v>10</v>
      </c>
      <c r="AO2228">
        <v>35</v>
      </c>
      <c r="AP2228">
        <v>2557</v>
      </c>
      <c r="AQ2228" t="s">
        <v>2581</v>
      </c>
    </row>
    <row r="2229" spans="5:43" x14ac:dyDescent="0.25">
      <c r="E2229" s="6">
        <v>31</v>
      </c>
      <c r="F2229" s="13" t="s">
        <v>8657</v>
      </c>
      <c r="G2229" s="13">
        <v>2</v>
      </c>
      <c r="H2229" s="13" t="s">
        <v>8658</v>
      </c>
      <c r="I2229" s="207" t="s">
        <v>9513</v>
      </c>
      <c r="O2229" s="6">
        <v>86</v>
      </c>
      <c r="P2229" s="13" t="str">
        <f t="shared" si="34"/>
        <v>SANTIAGO.DEL.ESTERO</v>
      </c>
      <c r="Q2229" s="6">
        <v>3064</v>
      </c>
      <c r="R2229" s="13" t="s">
        <v>7378</v>
      </c>
      <c r="Y2229" t="str">
        <f>Tabla4[[#This Row],[Muni_Desc]]&amp;Tabla4[[#This Row],[Columna1]]</f>
        <v>LANUSBUENOS AIRES</v>
      </c>
      <c r="Z2229">
        <v>70</v>
      </c>
      <c r="AA2229" t="s">
        <v>5347</v>
      </c>
      <c r="AB2229">
        <v>29</v>
      </c>
      <c r="AC2229" t="s">
        <v>1246</v>
      </c>
      <c r="AD2229">
        <v>6</v>
      </c>
      <c r="AE2229" t="s">
        <v>1190</v>
      </c>
      <c r="AN2229">
        <v>14</v>
      </c>
      <c r="AO2229">
        <v>119</v>
      </c>
      <c r="AP2229">
        <v>3188</v>
      </c>
      <c r="AQ2229" t="s">
        <v>3053</v>
      </c>
    </row>
    <row r="2230" spans="5:43" x14ac:dyDescent="0.25">
      <c r="E2230" s="6">
        <v>31</v>
      </c>
      <c r="F2230" s="13" t="s">
        <v>8657</v>
      </c>
      <c r="G2230" s="13">
        <v>3</v>
      </c>
      <c r="H2230" s="13" t="s">
        <v>8659</v>
      </c>
      <c r="I2230" s="207" t="s">
        <v>9513</v>
      </c>
      <c r="O2230" s="6">
        <v>86</v>
      </c>
      <c r="P2230" s="13" t="str">
        <f t="shared" si="34"/>
        <v>SANTIAGO.DEL.ESTERO</v>
      </c>
      <c r="Q2230" s="6">
        <v>3065</v>
      </c>
      <c r="R2230" s="13" t="s">
        <v>7379</v>
      </c>
      <c r="Y2230" t="str">
        <f>Tabla4[[#This Row],[Muni_Desc]]&amp;Tabla4[[#This Row],[Columna1]]</f>
        <v>LOMAS DE ZAMORABUENOS AIRES</v>
      </c>
      <c r="Z2230">
        <v>77</v>
      </c>
      <c r="AA2230" t="s">
        <v>5354</v>
      </c>
      <c r="AB2230">
        <v>29</v>
      </c>
      <c r="AC2230" t="s">
        <v>1246</v>
      </c>
      <c r="AD2230">
        <v>6</v>
      </c>
      <c r="AE2230" t="s">
        <v>1190</v>
      </c>
      <c r="AN2230">
        <v>70</v>
      </c>
      <c r="AO2230">
        <v>105</v>
      </c>
      <c r="AP2230">
        <v>7722</v>
      </c>
      <c r="AQ2230" t="s">
        <v>4543</v>
      </c>
    </row>
    <row r="2231" spans="5:43" x14ac:dyDescent="0.25">
      <c r="E2231" s="6">
        <v>31</v>
      </c>
      <c r="F2231" s="13" t="s">
        <v>8657</v>
      </c>
      <c r="G2231" s="13">
        <v>4</v>
      </c>
      <c r="H2231" s="13" t="s">
        <v>8660</v>
      </c>
      <c r="I2231" s="207" t="s">
        <v>9513</v>
      </c>
      <c r="O2231" s="6">
        <v>86</v>
      </c>
      <c r="P2231" s="13" t="str">
        <f t="shared" si="34"/>
        <v>SANTIAGO.DEL.ESTERO</v>
      </c>
      <c r="Q2231" s="6">
        <v>1843</v>
      </c>
      <c r="R2231" s="13" t="s">
        <v>7294</v>
      </c>
      <c r="Y2231" t="str">
        <f>Tabla4[[#This Row],[Muni_Desc]]&amp;Tabla4[[#This Row],[Columna1]]</f>
        <v>PRESIDENTE PERONBUENOS AIRES</v>
      </c>
      <c r="Z2231">
        <v>100</v>
      </c>
      <c r="AA2231" t="s">
        <v>5377</v>
      </c>
      <c r="AB2231">
        <v>29</v>
      </c>
      <c r="AC2231" t="s">
        <v>1246</v>
      </c>
      <c r="AD2231">
        <v>6</v>
      </c>
      <c r="AE2231" t="s">
        <v>1190</v>
      </c>
      <c r="AN2231">
        <v>10</v>
      </c>
      <c r="AO2231">
        <v>77</v>
      </c>
      <c r="AP2231">
        <v>2636</v>
      </c>
      <c r="AQ2231" t="s">
        <v>2665</v>
      </c>
    </row>
    <row r="2232" spans="5:43" x14ac:dyDescent="0.25">
      <c r="E2232" s="6">
        <v>31</v>
      </c>
      <c r="F2232" s="13" t="s">
        <v>8657</v>
      </c>
      <c r="G2232" s="13">
        <v>5</v>
      </c>
      <c r="H2232" s="13" t="s">
        <v>8661</v>
      </c>
      <c r="I2232" s="207" t="s">
        <v>9513</v>
      </c>
      <c r="O2232" s="6">
        <v>86</v>
      </c>
      <c r="P2232" s="13" t="str">
        <f t="shared" si="34"/>
        <v>SANTIAGO.DEL.ESTERO</v>
      </c>
      <c r="Q2232" s="6">
        <v>3066</v>
      </c>
      <c r="R2232" s="13" t="s">
        <v>7380</v>
      </c>
      <c r="Y2232" t="str">
        <f>Tabla4[[#This Row],[Muni_Desc]]&amp;Tabla4[[#This Row],[Columna1]]</f>
        <v>QUILMESBUENOS AIRES</v>
      </c>
      <c r="Z2232">
        <v>103</v>
      </c>
      <c r="AA2232" t="s">
        <v>5380</v>
      </c>
      <c r="AB2232">
        <v>29</v>
      </c>
      <c r="AC2232" t="s">
        <v>1246</v>
      </c>
      <c r="AD2232">
        <v>6</v>
      </c>
      <c r="AE2232" t="s">
        <v>1190</v>
      </c>
      <c r="AN2232">
        <v>58</v>
      </c>
      <c r="AO2232">
        <v>98</v>
      </c>
      <c r="AP2232">
        <v>6810</v>
      </c>
      <c r="AQ2232" t="s">
        <v>2665</v>
      </c>
    </row>
    <row r="2233" spans="5:43" x14ac:dyDescent="0.25">
      <c r="E2233" s="6">
        <v>31</v>
      </c>
      <c r="F2233" s="13" t="s">
        <v>8657</v>
      </c>
      <c r="G2233" s="13">
        <v>6</v>
      </c>
      <c r="H2233" s="13" t="s">
        <v>8662</v>
      </c>
      <c r="I2233" s="207" t="s">
        <v>9513</v>
      </c>
      <c r="O2233" s="6">
        <v>86</v>
      </c>
      <c r="P2233" s="13" t="str">
        <f t="shared" si="34"/>
        <v>SANTIAGO.DEL.ESTERO</v>
      </c>
      <c r="Q2233" s="6">
        <v>1844</v>
      </c>
      <c r="R2233" s="13" t="s">
        <v>7295</v>
      </c>
      <c r="Y2233" t="str">
        <f>Tabla4[[#This Row],[Muni_Desc]]&amp;Tabla4[[#This Row],[Columna1]]</f>
        <v>ADOLFO GONZALES CHAVESBUENOS AIRES</v>
      </c>
      <c r="Z2233">
        <v>4</v>
      </c>
      <c r="AA2233" t="s">
        <v>5281</v>
      </c>
      <c r="AB2233">
        <v>30</v>
      </c>
      <c r="AC2233" t="s">
        <v>1247</v>
      </c>
      <c r="AD2233">
        <v>6</v>
      </c>
      <c r="AE2233" t="s">
        <v>1190</v>
      </c>
      <c r="AN2233">
        <v>66</v>
      </c>
      <c r="AO2233">
        <v>7</v>
      </c>
      <c r="AP2233">
        <v>7218</v>
      </c>
      <c r="AQ2233" t="s">
        <v>4367</v>
      </c>
    </row>
    <row r="2234" spans="5:43" x14ac:dyDescent="0.25">
      <c r="E2234" s="6">
        <v>31</v>
      </c>
      <c r="F2234" s="13" t="s">
        <v>8657</v>
      </c>
      <c r="G2234" s="13">
        <v>7</v>
      </c>
      <c r="H2234" s="13" t="s">
        <v>8663</v>
      </c>
      <c r="I2234" s="207" t="s">
        <v>9513</v>
      </c>
      <c r="O2234" s="6">
        <v>86</v>
      </c>
      <c r="P2234" s="13" t="str">
        <f t="shared" si="34"/>
        <v>SANTIAGO.DEL.ESTERO</v>
      </c>
      <c r="Q2234" s="6">
        <v>1845</v>
      </c>
      <c r="R2234" s="13" t="s">
        <v>5397</v>
      </c>
      <c r="Y2234" t="str">
        <f>Tabla4[[#This Row],[Muni_Desc]]&amp;Tabla4[[#This Row],[Columna1]]</f>
        <v>AYACUCHOBUENOS AIRES</v>
      </c>
      <c r="Z2234">
        <v>8</v>
      </c>
      <c r="AA2234" t="s">
        <v>5285</v>
      </c>
      <c r="AB2234">
        <v>30</v>
      </c>
      <c r="AC2234" t="s">
        <v>1247</v>
      </c>
      <c r="AD2234">
        <v>6</v>
      </c>
      <c r="AE2234" t="s">
        <v>1190</v>
      </c>
      <c r="AN2234">
        <v>50</v>
      </c>
      <c r="AO2234">
        <v>77</v>
      </c>
      <c r="AP2234">
        <v>5927</v>
      </c>
      <c r="AQ2234" t="s">
        <v>4039</v>
      </c>
    </row>
    <row r="2235" spans="5:43" x14ac:dyDescent="0.25">
      <c r="E2235" s="6">
        <v>31</v>
      </c>
      <c r="F2235" s="13" t="s">
        <v>8657</v>
      </c>
      <c r="G2235" s="13">
        <v>8</v>
      </c>
      <c r="H2235" s="13" t="s">
        <v>8664</v>
      </c>
      <c r="I2235" s="207" t="s">
        <v>9513</v>
      </c>
      <c r="O2235" s="6">
        <v>86</v>
      </c>
      <c r="P2235" s="13" t="str">
        <f t="shared" si="34"/>
        <v>SANTIAGO.DEL.ESTERO</v>
      </c>
      <c r="Q2235" s="6">
        <v>1846</v>
      </c>
      <c r="R2235" s="13" t="s">
        <v>7296</v>
      </c>
      <c r="Y2235" t="str">
        <f>Tabla4[[#This Row],[Muni_Desc]]&amp;Tabla4[[#This Row],[Columna1]]</f>
        <v>AZULBUENOS AIRES</v>
      </c>
      <c r="Z2235">
        <v>9</v>
      </c>
      <c r="AA2235" t="s">
        <v>5286</v>
      </c>
      <c r="AB2235">
        <v>30</v>
      </c>
      <c r="AC2235" t="s">
        <v>1247</v>
      </c>
      <c r="AD2235">
        <v>6</v>
      </c>
      <c r="AE2235" t="s">
        <v>1190</v>
      </c>
      <c r="AN2235">
        <v>34</v>
      </c>
      <c r="AO2235">
        <v>35</v>
      </c>
      <c r="AP2235">
        <v>4836</v>
      </c>
      <c r="AQ2235" t="s">
        <v>3648</v>
      </c>
    </row>
    <row r="2236" spans="5:43" x14ac:dyDescent="0.25">
      <c r="E2236" s="6">
        <v>31</v>
      </c>
      <c r="F2236" s="13" t="s">
        <v>8657</v>
      </c>
      <c r="G2236" s="13">
        <v>9</v>
      </c>
      <c r="H2236" s="13" t="s">
        <v>8665</v>
      </c>
      <c r="I2236" s="207" t="s">
        <v>9513</v>
      </c>
      <c r="O2236" s="6">
        <v>86</v>
      </c>
      <c r="P2236" s="13" t="str">
        <f t="shared" si="34"/>
        <v>SANTIAGO.DEL.ESTERO</v>
      </c>
      <c r="Q2236" s="6">
        <v>3067</v>
      </c>
      <c r="R2236" s="13" t="s">
        <v>7381</v>
      </c>
      <c r="Y2236" t="str">
        <f>Tabla4[[#This Row],[Muni_Desc]]&amp;Tabla4[[#This Row],[Columna1]]</f>
        <v>BENITO JUAREZBUENOS AIRES</v>
      </c>
      <c r="Z2236">
        <v>14</v>
      </c>
      <c r="AA2236" t="s">
        <v>5291</v>
      </c>
      <c r="AB2236">
        <v>30</v>
      </c>
      <c r="AC2236" t="s">
        <v>1247</v>
      </c>
      <c r="AD2236">
        <v>6</v>
      </c>
      <c r="AE2236" t="s">
        <v>1190</v>
      </c>
      <c r="AN2236">
        <v>6</v>
      </c>
      <c r="AO2236">
        <v>371</v>
      </c>
      <c r="AP2236">
        <v>10049</v>
      </c>
      <c r="AQ2236" t="s">
        <v>2016</v>
      </c>
    </row>
    <row r="2237" spans="5:43" x14ac:dyDescent="0.25">
      <c r="E2237" s="6">
        <v>31</v>
      </c>
      <c r="F2237" s="13" t="s">
        <v>8657</v>
      </c>
      <c r="G2237" s="13">
        <v>10</v>
      </c>
      <c r="H2237" s="13" t="s">
        <v>8666</v>
      </c>
      <c r="I2237" s="207" t="s">
        <v>9513</v>
      </c>
      <c r="O2237" s="6">
        <v>86</v>
      </c>
      <c r="P2237" s="13" t="str">
        <f t="shared" si="34"/>
        <v>SANTIAGO.DEL.ESTERO</v>
      </c>
      <c r="Q2237" s="6">
        <v>3068</v>
      </c>
      <c r="R2237" s="13" t="s">
        <v>7382</v>
      </c>
      <c r="Y2237" t="str">
        <f>Tabla4[[#This Row],[Muni_Desc]]&amp;Tabla4[[#This Row],[Columna1]]</f>
        <v>CORONEL SUAREZBUENOS AIRES</v>
      </c>
      <c r="Z2237">
        <v>34</v>
      </c>
      <c r="AA2237" t="s">
        <v>5311</v>
      </c>
      <c r="AB2237">
        <v>30</v>
      </c>
      <c r="AC2237" t="s">
        <v>1247</v>
      </c>
      <c r="AD2237">
        <v>6</v>
      </c>
      <c r="AE2237" t="s">
        <v>1190</v>
      </c>
      <c r="AN2237">
        <v>6</v>
      </c>
      <c r="AO2237">
        <v>581</v>
      </c>
      <c r="AP2237">
        <v>1474</v>
      </c>
      <c r="AQ2237" t="s">
        <v>2265</v>
      </c>
    </row>
    <row r="2238" spans="5:43" x14ac:dyDescent="0.25">
      <c r="E2238" s="6">
        <v>31</v>
      </c>
      <c r="F2238" s="13" t="s">
        <v>8657</v>
      </c>
      <c r="G2238" s="13">
        <v>11</v>
      </c>
      <c r="H2238" s="13" t="s">
        <v>8667</v>
      </c>
      <c r="I2238" s="207" t="s">
        <v>9513</v>
      </c>
      <c r="O2238" s="6">
        <v>86</v>
      </c>
      <c r="P2238" s="13" t="str">
        <f t="shared" si="34"/>
        <v>SANTIAGO.DEL.ESTERO</v>
      </c>
      <c r="Q2238" s="6">
        <v>3069</v>
      </c>
      <c r="R2238" s="13" t="s">
        <v>7383</v>
      </c>
      <c r="Y2238" t="str">
        <f>Tabla4[[#This Row],[Muni_Desc]]&amp;Tabla4[[#This Row],[Columna1]]</f>
        <v>GENERAL ALVEARBUENOS AIRES</v>
      </c>
      <c r="Z2238">
        <v>45</v>
      </c>
      <c r="AA2238" t="s">
        <v>5322</v>
      </c>
      <c r="AB2238">
        <v>30</v>
      </c>
      <c r="AC2238" t="s">
        <v>1247</v>
      </c>
      <c r="AD2238">
        <v>6</v>
      </c>
      <c r="AE2238" t="s">
        <v>1190</v>
      </c>
      <c r="AN2238">
        <v>6</v>
      </c>
      <c r="AO2238">
        <v>329</v>
      </c>
      <c r="AP2238">
        <v>1091</v>
      </c>
      <c r="AQ2238" t="s">
        <v>1973</v>
      </c>
    </row>
    <row r="2239" spans="5:43" x14ac:dyDescent="0.25">
      <c r="E2239" s="6">
        <v>31</v>
      </c>
      <c r="F2239" s="13" t="s">
        <v>8657</v>
      </c>
      <c r="G2239" s="13">
        <v>12</v>
      </c>
      <c r="H2239" s="13" t="s">
        <v>8668</v>
      </c>
      <c r="I2239" s="207" t="s">
        <v>9513</v>
      </c>
      <c r="O2239" s="6">
        <v>86</v>
      </c>
      <c r="P2239" s="13" t="str">
        <f t="shared" si="34"/>
        <v>SANTIAGO.DEL.ESTERO</v>
      </c>
      <c r="Q2239" s="6">
        <v>1849</v>
      </c>
      <c r="R2239" s="13" t="s">
        <v>7298</v>
      </c>
      <c r="Y2239" t="str">
        <f>Tabla4[[#This Row],[Muni_Desc]]&amp;Tabla4[[#This Row],[Columna1]]</f>
        <v>GENERAL LA MADRIDBUENOS AIRES</v>
      </c>
      <c r="Z2239">
        <v>50</v>
      </c>
      <c r="AA2239" t="s">
        <v>5327</v>
      </c>
      <c r="AB2239">
        <v>30</v>
      </c>
      <c r="AC2239" t="s">
        <v>1247</v>
      </c>
      <c r="AD2239">
        <v>6</v>
      </c>
      <c r="AE2239" t="s">
        <v>1190</v>
      </c>
      <c r="AN2239">
        <v>14</v>
      </c>
      <c r="AO2239">
        <v>42</v>
      </c>
      <c r="AP2239">
        <v>2936</v>
      </c>
      <c r="AQ2239" t="s">
        <v>2693</v>
      </c>
    </row>
    <row r="2240" spans="5:43" x14ac:dyDescent="0.25">
      <c r="E2240" s="6">
        <v>31</v>
      </c>
      <c r="F2240" s="13" t="s">
        <v>8657</v>
      </c>
      <c r="G2240" s="13">
        <v>13</v>
      </c>
      <c r="H2240" s="13" t="s">
        <v>8669</v>
      </c>
      <c r="I2240" s="207" t="s">
        <v>9513</v>
      </c>
      <c r="O2240" s="6">
        <v>86</v>
      </c>
      <c r="P2240" s="13" t="str">
        <f t="shared" si="34"/>
        <v>SANTIAGO.DEL.ESTERO</v>
      </c>
      <c r="Q2240" s="6">
        <v>3070</v>
      </c>
      <c r="R2240" s="13" t="s">
        <v>7384</v>
      </c>
      <c r="Y2240" t="str">
        <f>Tabla4[[#This Row],[Muni_Desc]]&amp;Tabla4[[#This Row],[Columna1]]</f>
        <v>LAPRIDABUENOS AIRES</v>
      </c>
      <c r="Z2240">
        <v>71</v>
      </c>
      <c r="AA2240" t="s">
        <v>5348</v>
      </c>
      <c r="AB2240">
        <v>30</v>
      </c>
      <c r="AC2240" t="s">
        <v>1247</v>
      </c>
      <c r="AD2240">
        <v>6</v>
      </c>
      <c r="AE2240" t="s">
        <v>1190</v>
      </c>
      <c r="AN2240">
        <v>10</v>
      </c>
      <c r="AO2240">
        <v>91</v>
      </c>
      <c r="AP2240">
        <v>10050</v>
      </c>
      <c r="AQ2240" t="s">
        <v>2693</v>
      </c>
    </row>
    <row r="2241" spans="5:43" x14ac:dyDescent="0.25">
      <c r="E2241" s="6">
        <v>31</v>
      </c>
      <c r="F2241" s="13" t="s">
        <v>8657</v>
      </c>
      <c r="G2241" s="13">
        <v>14</v>
      </c>
      <c r="H2241" s="13" t="s">
        <v>8670</v>
      </c>
      <c r="I2241" s="207" t="s">
        <v>9513</v>
      </c>
      <c r="O2241" s="6">
        <v>86</v>
      </c>
      <c r="P2241" s="13" t="str">
        <f t="shared" si="34"/>
        <v>SANTIAGO.DEL.ESTERO</v>
      </c>
      <c r="Q2241" s="6">
        <v>1850</v>
      </c>
      <c r="R2241" s="13" t="s">
        <v>7299</v>
      </c>
      <c r="Y2241" t="str">
        <f>Tabla4[[#This Row],[Muni_Desc]]&amp;Tabla4[[#This Row],[Columna1]]</f>
        <v>LAS FLORESBUENOS AIRES</v>
      </c>
      <c r="Z2241">
        <v>72</v>
      </c>
      <c r="AA2241" t="s">
        <v>5349</v>
      </c>
      <c r="AB2241">
        <v>30</v>
      </c>
      <c r="AC2241" t="s">
        <v>1247</v>
      </c>
      <c r="AD2241">
        <v>6</v>
      </c>
      <c r="AE2241" t="s">
        <v>1190</v>
      </c>
      <c r="AN2241">
        <v>30</v>
      </c>
      <c r="AO2241">
        <v>98</v>
      </c>
      <c r="AP2241">
        <v>4683</v>
      </c>
      <c r="AQ2241" t="s">
        <v>3607</v>
      </c>
    </row>
    <row r="2242" spans="5:43" x14ac:dyDescent="0.25">
      <c r="E2242" s="6">
        <v>31</v>
      </c>
      <c r="F2242" s="13" t="s">
        <v>8657</v>
      </c>
      <c r="G2242" s="13">
        <v>15</v>
      </c>
      <c r="H2242" s="13" t="s">
        <v>8671</v>
      </c>
      <c r="I2242" s="207" t="s">
        <v>9513</v>
      </c>
      <c r="O2242" s="6">
        <v>86</v>
      </c>
      <c r="P2242" s="13" t="str">
        <f t="shared" si="34"/>
        <v>SANTIAGO.DEL.ESTERO</v>
      </c>
      <c r="Q2242" s="6">
        <v>2007</v>
      </c>
      <c r="R2242" s="13" t="s">
        <v>5795</v>
      </c>
      <c r="Y2242" t="str">
        <f>Tabla4[[#This Row],[Muni_Desc]]&amp;Tabla4[[#This Row],[Columna1]]</f>
        <v>OLAVARRIABUENOS AIRES</v>
      </c>
      <c r="Z2242">
        <v>92</v>
      </c>
      <c r="AA2242" t="s">
        <v>5369</v>
      </c>
      <c r="AB2242">
        <v>30</v>
      </c>
      <c r="AC2242" t="s">
        <v>1247</v>
      </c>
      <c r="AD2242">
        <v>6</v>
      </c>
      <c r="AE2242" t="s">
        <v>1190</v>
      </c>
      <c r="AN2242">
        <v>30</v>
      </c>
      <c r="AO2242">
        <v>42</v>
      </c>
      <c r="AP2242">
        <v>4573</v>
      </c>
      <c r="AQ2242" t="s">
        <v>3525</v>
      </c>
    </row>
    <row r="2243" spans="5:43" x14ac:dyDescent="0.25">
      <c r="E2243" s="6">
        <v>31</v>
      </c>
      <c r="F2243" s="13" t="s">
        <v>8657</v>
      </c>
      <c r="G2243" s="13">
        <v>16</v>
      </c>
      <c r="H2243" s="13" t="s">
        <v>8672</v>
      </c>
      <c r="I2243" s="207" t="s">
        <v>9513</v>
      </c>
      <c r="O2243" s="6">
        <v>86</v>
      </c>
      <c r="P2243" s="13" t="str">
        <f t="shared" si="34"/>
        <v>SANTIAGO.DEL.ESTERO</v>
      </c>
      <c r="Q2243" s="6">
        <v>1851</v>
      </c>
      <c r="R2243" s="13" t="s">
        <v>7300</v>
      </c>
      <c r="Y2243" t="str">
        <f>Tabla4[[#This Row],[Muni_Desc]]&amp;Tabla4[[#This Row],[Columna1]]</f>
        <v>PILABUENOS AIRES</v>
      </c>
      <c r="Z2243">
        <v>97</v>
      </c>
      <c r="AA2243" t="s">
        <v>5374</v>
      </c>
      <c r="AB2243">
        <v>30</v>
      </c>
      <c r="AC2243" t="s">
        <v>1247</v>
      </c>
      <c r="AD2243">
        <v>6</v>
      </c>
      <c r="AE2243" t="s">
        <v>1190</v>
      </c>
      <c r="AN2243">
        <v>58</v>
      </c>
      <c r="AO2243">
        <v>77</v>
      </c>
      <c r="AP2243">
        <v>6779</v>
      </c>
      <c r="AQ2243" t="s">
        <v>4228</v>
      </c>
    </row>
    <row r="2244" spans="5:43" x14ac:dyDescent="0.25">
      <c r="E2244" s="6">
        <v>31</v>
      </c>
      <c r="F2244" s="13" t="s">
        <v>8657</v>
      </c>
      <c r="G2244" s="13">
        <v>17</v>
      </c>
      <c r="H2244" s="13" t="s">
        <v>8673</v>
      </c>
      <c r="I2244" s="207" t="s">
        <v>9513</v>
      </c>
      <c r="O2244" s="6">
        <v>86</v>
      </c>
      <c r="P2244" s="13" t="str">
        <f t="shared" si="34"/>
        <v>SANTIAGO.DEL.ESTERO</v>
      </c>
      <c r="Q2244" s="6">
        <v>3071</v>
      </c>
      <c r="R2244" s="13" t="s">
        <v>7385</v>
      </c>
      <c r="Y2244" t="str">
        <f>Tabla4[[#This Row],[Muni_Desc]]&amp;Tabla4[[#This Row],[Columna1]]</f>
        <v>RAUCHBUENOS AIRES</v>
      </c>
      <c r="Z2244">
        <v>105</v>
      </c>
      <c r="AA2244" t="s">
        <v>5382</v>
      </c>
      <c r="AB2244">
        <v>30</v>
      </c>
      <c r="AC2244" t="s">
        <v>1247</v>
      </c>
      <c r="AD2244">
        <v>6</v>
      </c>
      <c r="AE2244" t="s">
        <v>1190</v>
      </c>
      <c r="AN2244">
        <v>22</v>
      </c>
      <c r="AO2244">
        <v>14</v>
      </c>
      <c r="AP2244">
        <v>4016</v>
      </c>
      <c r="AQ2244" t="s">
        <v>3308</v>
      </c>
    </row>
    <row r="2245" spans="5:43" x14ac:dyDescent="0.25">
      <c r="E2245" s="6">
        <v>31</v>
      </c>
      <c r="F2245" s="13" t="s">
        <v>8657</v>
      </c>
      <c r="G2245" s="13">
        <v>18</v>
      </c>
      <c r="H2245" s="13" t="s">
        <v>8674</v>
      </c>
      <c r="I2245" s="207" t="s">
        <v>9513</v>
      </c>
      <c r="O2245" s="6">
        <v>86</v>
      </c>
      <c r="P2245" s="13" t="str">
        <f t="shared" ref="P2245:P2308" si="35">VLOOKUP(O2245,$J$4:$L$29,3,FALSE)</f>
        <v>SANTIAGO.DEL.ESTERO</v>
      </c>
      <c r="Q2245" s="6">
        <v>3072</v>
      </c>
      <c r="R2245" s="13" t="s">
        <v>7386</v>
      </c>
      <c r="Y2245" t="str">
        <f>Tabla4[[#This Row],[Muni_Desc]]&amp;Tabla4[[#This Row],[Columna1]]</f>
        <v>TANDILBUENOS AIRES</v>
      </c>
      <c r="Z2245">
        <v>123</v>
      </c>
      <c r="AA2245" t="s">
        <v>5400</v>
      </c>
      <c r="AB2245">
        <v>30</v>
      </c>
      <c r="AC2245" t="s">
        <v>1247</v>
      </c>
      <c r="AD2245">
        <v>6</v>
      </c>
      <c r="AE2245" t="s">
        <v>1190</v>
      </c>
      <c r="AN2245">
        <v>82</v>
      </c>
      <c r="AO2245">
        <v>91</v>
      </c>
      <c r="AP2245">
        <v>8690</v>
      </c>
      <c r="AQ2245" t="s">
        <v>4918</v>
      </c>
    </row>
    <row r="2246" spans="5:43" x14ac:dyDescent="0.25">
      <c r="E2246" s="6">
        <v>31</v>
      </c>
      <c r="F2246" s="13" t="s">
        <v>8657</v>
      </c>
      <c r="G2246" s="13">
        <v>19</v>
      </c>
      <c r="H2246" s="13" t="s">
        <v>8675</v>
      </c>
      <c r="I2246" s="207" t="s">
        <v>9513</v>
      </c>
      <c r="O2246" s="6">
        <v>86</v>
      </c>
      <c r="P2246" s="13" t="str">
        <f t="shared" si="35"/>
        <v>SANTIAGO.DEL.ESTERO</v>
      </c>
      <c r="Q2246" s="6">
        <v>3073</v>
      </c>
      <c r="R2246" s="13" t="s">
        <v>7387</v>
      </c>
      <c r="Y2246" t="str">
        <f>Tabla4[[#This Row],[Muni_Desc]]&amp;Tabla4[[#This Row],[Columna1]]</f>
        <v>TAPALQUEBUENOS AIRES</v>
      </c>
      <c r="Z2246">
        <v>124</v>
      </c>
      <c r="AA2246" t="s">
        <v>5401</v>
      </c>
      <c r="AB2246">
        <v>30</v>
      </c>
      <c r="AC2246" t="s">
        <v>1247</v>
      </c>
      <c r="AD2246">
        <v>6</v>
      </c>
      <c r="AE2246" t="s">
        <v>1190</v>
      </c>
      <c r="AN2246">
        <v>86</v>
      </c>
      <c r="AO2246">
        <v>56</v>
      </c>
      <c r="AP2246">
        <v>9203</v>
      </c>
      <c r="AQ2246" t="s">
        <v>5074</v>
      </c>
    </row>
    <row r="2247" spans="5:43" x14ac:dyDescent="0.25">
      <c r="E2247" s="6">
        <v>31</v>
      </c>
      <c r="F2247" s="13" t="s">
        <v>8657</v>
      </c>
      <c r="G2247" s="13">
        <v>20</v>
      </c>
      <c r="H2247" s="13" t="s">
        <v>8676</v>
      </c>
      <c r="I2247" s="207" t="s">
        <v>9513</v>
      </c>
      <c r="O2247" s="6">
        <v>86</v>
      </c>
      <c r="P2247" s="13" t="str">
        <f t="shared" si="35"/>
        <v>SANTIAGO.DEL.ESTERO</v>
      </c>
      <c r="Q2247" s="6">
        <v>1852</v>
      </c>
      <c r="R2247" s="13" t="s">
        <v>7301</v>
      </c>
      <c r="Y2247" t="str">
        <f>Tabla4[[#This Row],[Muni_Desc]]&amp;Tabla4[[#This Row],[Columna1]]</f>
        <v>BALCARCEBUENOS AIRES</v>
      </c>
      <c r="Z2247">
        <v>11</v>
      </c>
      <c r="AA2247" t="s">
        <v>5288</v>
      </c>
      <c r="AB2247">
        <v>31</v>
      </c>
      <c r="AC2247" t="s">
        <v>1248</v>
      </c>
      <c r="AD2247">
        <v>6</v>
      </c>
      <c r="AE2247" t="s">
        <v>1190</v>
      </c>
      <c r="AN2247">
        <v>50</v>
      </c>
      <c r="AO2247">
        <v>105</v>
      </c>
      <c r="AP2247">
        <v>10051</v>
      </c>
      <c r="AQ2247" t="s">
        <v>4088</v>
      </c>
    </row>
    <row r="2248" spans="5:43" x14ac:dyDescent="0.25">
      <c r="E2248" s="6">
        <v>31</v>
      </c>
      <c r="F2248" s="13" t="s">
        <v>8657</v>
      </c>
      <c r="G2248" s="13">
        <v>21</v>
      </c>
      <c r="H2248" s="13" t="s">
        <v>8677</v>
      </c>
      <c r="I2248" s="207" t="s">
        <v>9513</v>
      </c>
      <c r="O2248" s="6">
        <v>86</v>
      </c>
      <c r="P2248" s="13" t="str">
        <f t="shared" si="35"/>
        <v>SANTIAGO.DEL.ESTERO</v>
      </c>
      <c r="Q2248" s="6">
        <v>1853</v>
      </c>
      <c r="R2248" s="13" t="s">
        <v>7302</v>
      </c>
      <c r="Y2248" t="str">
        <f>Tabla4[[#This Row],[Muni_Desc]]&amp;Tabla4[[#This Row],[Columna1]]</f>
        <v>DE LA COSTABUENOS AIRES</v>
      </c>
      <c r="Z2248">
        <v>67</v>
      </c>
      <c r="AA2248" t="s">
        <v>5344</v>
      </c>
      <c r="AB2248">
        <v>31</v>
      </c>
      <c r="AC2248" t="s">
        <v>1248</v>
      </c>
      <c r="AD2248">
        <v>6</v>
      </c>
      <c r="AE2248" t="s">
        <v>1190</v>
      </c>
      <c r="AN2248">
        <v>82</v>
      </c>
      <c r="AO2248">
        <v>7</v>
      </c>
      <c r="AP2248">
        <v>8406</v>
      </c>
      <c r="AQ2248" t="s">
        <v>4661</v>
      </c>
    </row>
    <row r="2249" spans="5:43" x14ac:dyDescent="0.25">
      <c r="E2249" s="6">
        <v>31</v>
      </c>
      <c r="F2249" s="13" t="s">
        <v>8657</v>
      </c>
      <c r="G2249" s="13">
        <v>22</v>
      </c>
      <c r="H2249" s="13" t="s">
        <v>8678</v>
      </c>
      <c r="I2249" s="207" t="s">
        <v>9513</v>
      </c>
      <c r="O2249" s="6">
        <v>86</v>
      </c>
      <c r="P2249" s="13" t="str">
        <f t="shared" si="35"/>
        <v>SANTIAGO.DEL.ESTERO</v>
      </c>
      <c r="Q2249" s="6">
        <v>1999</v>
      </c>
      <c r="R2249" s="13" t="s">
        <v>7317</v>
      </c>
      <c r="Y2249" t="str">
        <f>Tabla4[[#This Row],[Muni_Desc]]&amp;Tabla4[[#This Row],[Columna1]]</f>
        <v>DOLORESBUENOS AIRES</v>
      </c>
      <c r="Z2249">
        <v>36</v>
      </c>
      <c r="AA2249" t="s">
        <v>5313</v>
      </c>
      <c r="AB2249">
        <v>31</v>
      </c>
      <c r="AC2249" t="s">
        <v>1248</v>
      </c>
      <c r="AD2249">
        <v>6</v>
      </c>
      <c r="AE2249" t="s">
        <v>1190</v>
      </c>
      <c r="AN2249">
        <v>6</v>
      </c>
      <c r="AO2249">
        <v>420</v>
      </c>
      <c r="AP2249">
        <v>1237</v>
      </c>
      <c r="AQ2249" t="s">
        <v>2088</v>
      </c>
    </row>
    <row r="2250" spans="5:43" x14ac:dyDescent="0.25">
      <c r="E2250" s="6">
        <v>31</v>
      </c>
      <c r="F2250" s="13" t="s">
        <v>8657</v>
      </c>
      <c r="G2250" s="13">
        <v>23</v>
      </c>
      <c r="H2250" s="13" t="s">
        <v>8679</v>
      </c>
      <c r="I2250" s="207" t="s">
        <v>9513</v>
      </c>
      <c r="O2250" s="6">
        <v>86</v>
      </c>
      <c r="P2250" s="13" t="str">
        <f t="shared" si="35"/>
        <v>SANTIAGO.DEL.ESTERO</v>
      </c>
      <c r="Q2250" s="6">
        <v>1854</v>
      </c>
      <c r="R2250" s="13" t="s">
        <v>5444</v>
      </c>
      <c r="Y2250" t="str">
        <f>Tabla4[[#This Row],[Muni_Desc]]&amp;Tabla4[[#This Row],[Columna1]]</f>
        <v>GENERAL ALVARADOBUENOS AIRES</v>
      </c>
      <c r="Z2250">
        <v>44</v>
      </c>
      <c r="AA2250" t="s">
        <v>5321</v>
      </c>
      <c r="AB2250">
        <v>31</v>
      </c>
      <c r="AC2250" t="s">
        <v>1248</v>
      </c>
      <c r="AD2250">
        <v>6</v>
      </c>
      <c r="AE2250" t="s">
        <v>1190</v>
      </c>
      <c r="AN2250">
        <v>14</v>
      </c>
      <c r="AO2250">
        <v>98</v>
      </c>
      <c r="AP2250">
        <v>3119</v>
      </c>
      <c r="AQ2250" t="s">
        <v>2996</v>
      </c>
    </row>
    <row r="2251" spans="5:43" x14ac:dyDescent="0.25">
      <c r="E2251" s="6">
        <v>31</v>
      </c>
      <c r="F2251" s="13" t="s">
        <v>8657</v>
      </c>
      <c r="G2251" s="13">
        <v>24</v>
      </c>
      <c r="H2251" s="13" t="s">
        <v>8680</v>
      </c>
      <c r="I2251" s="207" t="s">
        <v>9513</v>
      </c>
      <c r="O2251" s="6">
        <v>86</v>
      </c>
      <c r="P2251" s="13" t="str">
        <f t="shared" si="35"/>
        <v>SANTIAGO.DEL.ESTERO</v>
      </c>
      <c r="Q2251" s="6">
        <v>1855</v>
      </c>
      <c r="R2251" s="13" t="s">
        <v>7303</v>
      </c>
      <c r="Y2251" t="str">
        <f>Tabla4[[#This Row],[Muni_Desc]]&amp;Tabla4[[#This Row],[Columna1]]</f>
        <v>GENERAL GUIDOBUENOS AIRES</v>
      </c>
      <c r="Z2251">
        <v>48</v>
      </c>
      <c r="AA2251" t="s">
        <v>5325</v>
      </c>
      <c r="AB2251">
        <v>31</v>
      </c>
      <c r="AC2251" t="s">
        <v>1248</v>
      </c>
      <c r="AD2251">
        <v>6</v>
      </c>
      <c r="AE2251" t="s">
        <v>1190</v>
      </c>
      <c r="AN2251">
        <v>14</v>
      </c>
      <c r="AO2251">
        <v>168</v>
      </c>
      <c r="AP2251">
        <v>3388</v>
      </c>
      <c r="AQ2251" t="s">
        <v>2996</v>
      </c>
    </row>
    <row r="2252" spans="5:43" x14ac:dyDescent="0.25">
      <c r="E2252" s="6">
        <v>31</v>
      </c>
      <c r="F2252" s="13" t="s">
        <v>8657</v>
      </c>
      <c r="G2252" s="13">
        <v>25</v>
      </c>
      <c r="H2252" s="13" t="s">
        <v>8681</v>
      </c>
      <c r="I2252" s="207" t="s">
        <v>9513</v>
      </c>
      <c r="O2252" s="6">
        <v>86</v>
      </c>
      <c r="P2252" s="13" t="str">
        <f t="shared" si="35"/>
        <v>SANTIAGO.DEL.ESTERO</v>
      </c>
      <c r="Q2252" s="6">
        <v>1856</v>
      </c>
      <c r="R2252" s="13" t="s">
        <v>7304</v>
      </c>
      <c r="Y2252" t="str">
        <f>Tabla4[[#This Row],[Muni_Desc]]&amp;Tabla4[[#This Row],[Columna1]]</f>
        <v>GENERAL LAVALLEBUENOS AIRES</v>
      </c>
      <c r="Z2252">
        <v>52</v>
      </c>
      <c r="AA2252" t="s">
        <v>5329</v>
      </c>
      <c r="AB2252">
        <v>31</v>
      </c>
      <c r="AC2252" t="s">
        <v>1248</v>
      </c>
      <c r="AD2252">
        <v>6</v>
      </c>
      <c r="AE2252" t="s">
        <v>1190</v>
      </c>
      <c r="AN2252">
        <v>14</v>
      </c>
      <c r="AO2252">
        <v>161</v>
      </c>
      <c r="AP2252">
        <v>3370</v>
      </c>
      <c r="AQ2252" t="s">
        <v>3196</v>
      </c>
    </row>
    <row r="2253" spans="5:43" x14ac:dyDescent="0.25">
      <c r="E2253" s="6">
        <v>31</v>
      </c>
      <c r="F2253" s="13" t="s">
        <v>8657</v>
      </c>
      <c r="G2253" s="13">
        <v>26</v>
      </c>
      <c r="H2253" s="13" t="s">
        <v>8682</v>
      </c>
      <c r="I2253" s="207" t="s">
        <v>9513</v>
      </c>
      <c r="O2253" s="6">
        <v>86</v>
      </c>
      <c r="P2253" s="13" t="str">
        <f t="shared" si="35"/>
        <v>SANTIAGO.DEL.ESTERO</v>
      </c>
      <c r="Q2253" s="6">
        <v>3074</v>
      </c>
      <c r="R2253" s="13" t="s">
        <v>7388</v>
      </c>
      <c r="Y2253" t="str">
        <f>Tabla4[[#This Row],[Muni_Desc]]&amp;Tabla4[[#This Row],[Columna1]]</f>
        <v>GENERAL MADARIAGABUENOS AIRES</v>
      </c>
      <c r="Z2253">
        <v>49</v>
      </c>
      <c r="AA2253" t="s">
        <v>5326</v>
      </c>
      <c r="AB2253">
        <v>31</v>
      </c>
      <c r="AC2253" t="s">
        <v>1248</v>
      </c>
      <c r="AD2253">
        <v>6</v>
      </c>
      <c r="AE2253" t="s">
        <v>1190</v>
      </c>
      <c r="AN2253">
        <v>82</v>
      </c>
      <c r="AO2253">
        <v>126</v>
      </c>
      <c r="AP2253">
        <v>8790</v>
      </c>
      <c r="AQ2253" t="s">
        <v>4998</v>
      </c>
    </row>
    <row r="2254" spans="5:43" x14ac:dyDescent="0.25">
      <c r="E2254" s="6">
        <v>31</v>
      </c>
      <c r="F2254" s="13" t="s">
        <v>8657</v>
      </c>
      <c r="G2254" s="13">
        <v>27</v>
      </c>
      <c r="H2254" s="13" t="s">
        <v>8683</v>
      </c>
      <c r="I2254" s="207" t="s">
        <v>9513</v>
      </c>
      <c r="O2254" s="6">
        <v>86</v>
      </c>
      <c r="P2254" s="13" t="str">
        <f t="shared" si="35"/>
        <v>SANTIAGO.DEL.ESTERO</v>
      </c>
      <c r="Q2254" s="6">
        <v>1857</v>
      </c>
      <c r="R2254" s="13" t="s">
        <v>7305</v>
      </c>
      <c r="Y2254" t="str">
        <f>Tabla4[[#This Row],[Muni_Desc]]&amp;Tabla4[[#This Row],[Columna1]]</f>
        <v>GENERAL PUEYRREDONBUENOS AIRES</v>
      </c>
      <c r="Z2254">
        <v>55</v>
      </c>
      <c r="AA2254" t="s">
        <v>5332</v>
      </c>
      <c r="AB2254">
        <v>31</v>
      </c>
      <c r="AC2254" t="s">
        <v>1248</v>
      </c>
      <c r="AD2254">
        <v>6</v>
      </c>
      <c r="AE2254" t="s">
        <v>1190</v>
      </c>
      <c r="AN2254">
        <v>26</v>
      </c>
      <c r="AO2254">
        <v>63</v>
      </c>
      <c r="AP2254">
        <v>4376</v>
      </c>
      <c r="AQ2254" t="s">
        <v>3452</v>
      </c>
    </row>
    <row r="2255" spans="5:43" x14ac:dyDescent="0.25">
      <c r="E2255" s="6">
        <v>31</v>
      </c>
      <c r="F2255" s="13" t="s">
        <v>8657</v>
      </c>
      <c r="G2255" s="13">
        <v>28</v>
      </c>
      <c r="H2255" s="13" t="s">
        <v>8684</v>
      </c>
      <c r="I2255" s="207" t="s">
        <v>9513</v>
      </c>
      <c r="O2255" s="6">
        <v>86</v>
      </c>
      <c r="P2255" s="13" t="str">
        <f t="shared" si="35"/>
        <v>SANTIAGO.DEL.ESTERO</v>
      </c>
      <c r="Q2255" s="6">
        <v>3075</v>
      </c>
      <c r="R2255" s="13" t="s">
        <v>7389</v>
      </c>
      <c r="Y2255" t="str">
        <f>Tabla4[[#This Row],[Muni_Desc]]&amp;Tabla4[[#This Row],[Columna1]]</f>
        <v>LOBERIABUENOS AIRES</v>
      </c>
      <c r="Z2255">
        <v>75</v>
      </c>
      <c r="AA2255" t="s">
        <v>5352</v>
      </c>
      <c r="AB2255">
        <v>31</v>
      </c>
      <c r="AC2255" t="s">
        <v>1248</v>
      </c>
      <c r="AD2255">
        <v>6</v>
      </c>
      <c r="AE2255" t="s">
        <v>1190</v>
      </c>
      <c r="AN2255">
        <v>14</v>
      </c>
      <c r="AO2255">
        <v>147</v>
      </c>
      <c r="AP2255">
        <v>3311</v>
      </c>
      <c r="AQ2255" t="s">
        <v>3144</v>
      </c>
    </row>
    <row r="2256" spans="5:43" x14ac:dyDescent="0.25">
      <c r="E2256" s="6">
        <v>31</v>
      </c>
      <c r="F2256" s="13" t="s">
        <v>8657</v>
      </c>
      <c r="G2256" s="13">
        <v>29</v>
      </c>
      <c r="H2256" s="13" t="s">
        <v>8685</v>
      </c>
      <c r="I2256" s="207" t="s">
        <v>9513</v>
      </c>
      <c r="O2256" s="6">
        <v>86</v>
      </c>
      <c r="P2256" s="13" t="str">
        <f t="shared" si="35"/>
        <v>SANTIAGO.DEL.ESTERO</v>
      </c>
      <c r="Q2256" s="6">
        <v>2000</v>
      </c>
      <c r="R2256" s="13" t="s">
        <v>7318</v>
      </c>
      <c r="Y2256" t="str">
        <f>Tabla4[[#This Row],[Muni_Desc]]&amp;Tabla4[[#This Row],[Columna1]]</f>
        <v>MAIPUBUENOS AIRES</v>
      </c>
      <c r="Z2256">
        <v>80</v>
      </c>
      <c r="AA2256" t="s">
        <v>5357</v>
      </c>
      <c r="AB2256">
        <v>31</v>
      </c>
      <c r="AC2256" t="s">
        <v>1248</v>
      </c>
      <c r="AD2256">
        <v>6</v>
      </c>
      <c r="AE2256" t="s">
        <v>1190</v>
      </c>
      <c r="AN2256">
        <v>14</v>
      </c>
      <c r="AO2256">
        <v>126</v>
      </c>
      <c r="AP2256">
        <v>3213</v>
      </c>
      <c r="AQ2256" t="s">
        <v>3068</v>
      </c>
    </row>
    <row r="2257" spans="5:43" x14ac:dyDescent="0.25">
      <c r="E2257" s="6">
        <v>31</v>
      </c>
      <c r="F2257" s="13" t="s">
        <v>8657</v>
      </c>
      <c r="G2257" s="13">
        <v>30</v>
      </c>
      <c r="H2257" s="13" t="s">
        <v>8686</v>
      </c>
      <c r="I2257" s="207" t="s">
        <v>9513</v>
      </c>
      <c r="O2257" s="6">
        <v>86</v>
      </c>
      <c r="P2257" s="13" t="str">
        <f t="shared" si="35"/>
        <v>SANTIAGO.DEL.ESTERO</v>
      </c>
      <c r="Q2257" s="6">
        <v>1858</v>
      </c>
      <c r="R2257" s="13" t="s">
        <v>7306</v>
      </c>
      <c r="Y2257" t="str">
        <f>Tabla4[[#This Row],[Muni_Desc]]&amp;Tabla4[[#This Row],[Columna1]]</f>
        <v>MAR CHIQUITABUENOS AIRES</v>
      </c>
      <c r="Z2257">
        <v>82</v>
      </c>
      <c r="AA2257" t="s">
        <v>5359</v>
      </c>
      <c r="AB2257">
        <v>31</v>
      </c>
      <c r="AC2257" t="s">
        <v>1248</v>
      </c>
      <c r="AD2257">
        <v>6</v>
      </c>
      <c r="AE2257" t="s">
        <v>1190</v>
      </c>
      <c r="AN2257">
        <v>82</v>
      </c>
      <c r="AO2257">
        <v>7</v>
      </c>
      <c r="AP2257">
        <v>8407</v>
      </c>
      <c r="AQ2257" t="s">
        <v>4662</v>
      </c>
    </row>
    <row r="2258" spans="5:43" x14ac:dyDescent="0.25">
      <c r="E2258" s="6">
        <v>31</v>
      </c>
      <c r="F2258" s="13" t="s">
        <v>8657</v>
      </c>
      <c r="G2258" s="13">
        <v>31</v>
      </c>
      <c r="H2258" s="13" t="s">
        <v>8687</v>
      </c>
      <c r="I2258" s="207" t="s">
        <v>9513</v>
      </c>
      <c r="O2258" s="6">
        <v>86</v>
      </c>
      <c r="P2258" s="13" t="str">
        <f t="shared" si="35"/>
        <v>SANTIAGO.DEL.ESTERO</v>
      </c>
      <c r="Q2258" s="6">
        <v>3076</v>
      </c>
      <c r="R2258" s="13" t="s">
        <v>7390</v>
      </c>
      <c r="Y2258" t="str">
        <f>Tabla4[[#This Row],[Muni_Desc]]&amp;Tabla4[[#This Row],[Columna1]]</f>
        <v>NECOCHEABUENOS AIRES</v>
      </c>
      <c r="Z2258">
        <v>91</v>
      </c>
      <c r="AA2258" t="s">
        <v>5368</v>
      </c>
      <c r="AB2258">
        <v>31</v>
      </c>
      <c r="AC2258" t="s">
        <v>1248</v>
      </c>
      <c r="AD2258">
        <v>6</v>
      </c>
      <c r="AE2258" t="s">
        <v>1190</v>
      </c>
      <c r="AN2258">
        <v>14</v>
      </c>
      <c r="AO2258">
        <v>105</v>
      </c>
      <c r="AP2258">
        <v>3148</v>
      </c>
      <c r="AQ2258" t="s">
        <v>3021</v>
      </c>
    </row>
    <row r="2259" spans="5:43" x14ac:dyDescent="0.25">
      <c r="E2259" s="6">
        <v>31</v>
      </c>
      <c r="F2259" s="13" t="s">
        <v>8657</v>
      </c>
      <c r="G2259" s="13">
        <v>32</v>
      </c>
      <c r="H2259" s="13" t="s">
        <v>8688</v>
      </c>
      <c r="I2259" s="207" t="s">
        <v>9513</v>
      </c>
      <c r="O2259" s="6">
        <v>86</v>
      </c>
      <c r="P2259" s="13" t="str">
        <f t="shared" si="35"/>
        <v>SANTIAGO.DEL.ESTERO</v>
      </c>
      <c r="Q2259" s="6">
        <v>1859</v>
      </c>
      <c r="R2259" s="13" t="s">
        <v>7307</v>
      </c>
      <c r="Y2259" t="str">
        <f>Tabla4[[#This Row],[Muni_Desc]]&amp;Tabla4[[#This Row],[Columna1]]</f>
        <v>PINAMARBUENOS AIRES</v>
      </c>
      <c r="Z2259">
        <v>99</v>
      </c>
      <c r="AA2259" t="s">
        <v>5376</v>
      </c>
      <c r="AB2259">
        <v>31</v>
      </c>
      <c r="AC2259" t="s">
        <v>1248</v>
      </c>
      <c r="AD2259">
        <v>6</v>
      </c>
      <c r="AE2259" t="s">
        <v>1190</v>
      </c>
      <c r="AN2259">
        <v>70</v>
      </c>
      <c r="AO2259">
        <v>35</v>
      </c>
      <c r="AP2259">
        <v>7635</v>
      </c>
      <c r="AQ2259" t="s">
        <v>3934</v>
      </c>
    </row>
    <row r="2260" spans="5:43" x14ac:dyDescent="0.25">
      <c r="E2260" s="6">
        <v>31</v>
      </c>
      <c r="F2260" s="13" t="s">
        <v>8657</v>
      </c>
      <c r="G2260" s="13">
        <v>33</v>
      </c>
      <c r="H2260" s="13" t="s">
        <v>8689</v>
      </c>
      <c r="I2260" s="207" t="s">
        <v>9513</v>
      </c>
      <c r="O2260" s="6">
        <v>86</v>
      </c>
      <c r="P2260" s="13" t="str">
        <f t="shared" si="35"/>
        <v>SANTIAGO.DEL.ESTERO</v>
      </c>
      <c r="Q2260" s="6">
        <v>3077</v>
      </c>
      <c r="R2260" s="13" t="s">
        <v>7391</v>
      </c>
      <c r="Y2260" t="str">
        <f>Tabla4[[#This Row],[Muni_Desc]]&amp;Tabla4[[#This Row],[Columna1]]</f>
        <v>SAN CAYETANOBUENOS AIRES</v>
      </c>
      <c r="Z2260">
        <v>115</v>
      </c>
      <c r="AA2260" t="s">
        <v>5392</v>
      </c>
      <c r="AB2260">
        <v>31</v>
      </c>
      <c r="AC2260" t="s">
        <v>1248</v>
      </c>
      <c r="AD2260">
        <v>6</v>
      </c>
      <c r="AE2260" t="s">
        <v>1190</v>
      </c>
      <c r="AN2260">
        <v>46</v>
      </c>
      <c r="AO2260">
        <v>112</v>
      </c>
      <c r="AP2260">
        <v>10052</v>
      </c>
      <c r="AQ2260" t="s">
        <v>3934</v>
      </c>
    </row>
    <row r="2261" spans="5:43" x14ac:dyDescent="0.25">
      <c r="E2261" s="6">
        <v>31</v>
      </c>
      <c r="F2261" s="13" t="s">
        <v>8657</v>
      </c>
      <c r="G2261" s="13">
        <v>34</v>
      </c>
      <c r="H2261" s="13" t="s">
        <v>8690</v>
      </c>
      <c r="I2261" s="207" t="s">
        <v>9513</v>
      </c>
      <c r="O2261" s="6">
        <v>86</v>
      </c>
      <c r="P2261" s="13" t="str">
        <f t="shared" si="35"/>
        <v>SANTIAGO.DEL.ESTERO</v>
      </c>
      <c r="Q2261" s="6">
        <v>1860</v>
      </c>
      <c r="R2261" s="13" t="s">
        <v>7308</v>
      </c>
      <c r="Y2261" t="str">
        <f>Tabla4[[#This Row],[Muni_Desc]]&amp;Tabla4[[#This Row],[Columna1]]</f>
        <v>TORDILLOBUENOS AIRES</v>
      </c>
      <c r="Z2261">
        <v>126</v>
      </c>
      <c r="AA2261" t="s">
        <v>5403</v>
      </c>
      <c r="AB2261">
        <v>31</v>
      </c>
      <c r="AC2261" t="s">
        <v>1248</v>
      </c>
      <c r="AD2261">
        <v>6</v>
      </c>
      <c r="AE2261" t="s">
        <v>1190</v>
      </c>
      <c r="AN2261">
        <v>70</v>
      </c>
      <c r="AO2261">
        <v>14</v>
      </c>
      <c r="AP2261">
        <v>7613</v>
      </c>
      <c r="AQ2261" t="s">
        <v>3098</v>
      </c>
    </row>
    <row r="2262" spans="5:43" x14ac:dyDescent="0.25">
      <c r="E2262" s="6">
        <v>31</v>
      </c>
      <c r="F2262" s="13" t="s">
        <v>8657</v>
      </c>
      <c r="G2262" s="13">
        <v>35</v>
      </c>
      <c r="H2262" s="13" t="s">
        <v>8691</v>
      </c>
      <c r="I2262" s="207" t="s">
        <v>9513</v>
      </c>
      <c r="O2262" s="6">
        <v>86</v>
      </c>
      <c r="P2262" s="13" t="str">
        <f t="shared" si="35"/>
        <v>SANTIAGO.DEL.ESTERO</v>
      </c>
      <c r="Q2262" s="6">
        <v>1861</v>
      </c>
      <c r="R2262" s="13" t="s">
        <v>7309</v>
      </c>
      <c r="Y2262" t="str">
        <f>Tabla4[[#This Row],[Muni_Desc]]&amp;Tabla4[[#This Row],[Columna1]]</f>
        <v>TRES ARROYOSBUENOS AIRES</v>
      </c>
      <c r="Z2262">
        <v>129</v>
      </c>
      <c r="AA2262" t="s">
        <v>5406</v>
      </c>
      <c r="AB2262">
        <v>31</v>
      </c>
      <c r="AC2262" t="s">
        <v>1248</v>
      </c>
      <c r="AD2262">
        <v>6</v>
      </c>
      <c r="AE2262" t="s">
        <v>1190</v>
      </c>
      <c r="AN2262">
        <v>14</v>
      </c>
      <c r="AO2262">
        <v>133</v>
      </c>
      <c r="AP2262">
        <v>10053</v>
      </c>
      <c r="AQ2262" t="s">
        <v>3098</v>
      </c>
    </row>
    <row r="2263" spans="5:43" x14ac:dyDescent="0.25">
      <c r="E2263" s="6">
        <v>31</v>
      </c>
      <c r="F2263" s="13" t="s">
        <v>8657</v>
      </c>
      <c r="G2263" s="13">
        <v>36</v>
      </c>
      <c r="H2263" s="13" t="s">
        <v>8692</v>
      </c>
      <c r="I2263" s="207" t="s">
        <v>9513</v>
      </c>
      <c r="O2263" s="6">
        <v>86</v>
      </c>
      <c r="P2263" s="13" t="str">
        <f t="shared" si="35"/>
        <v>SANTIAGO.DEL.ESTERO</v>
      </c>
      <c r="Q2263" s="6">
        <v>3078</v>
      </c>
      <c r="R2263" s="13" t="s">
        <v>7392</v>
      </c>
      <c r="Y2263" t="str">
        <f>Tabla4[[#This Row],[Muni_Desc]]&amp;Tabla4[[#This Row],[Columna1]]</f>
        <v>VILLA GESELLBUENOS AIRES</v>
      </c>
      <c r="Z2263">
        <v>133</v>
      </c>
      <c r="AA2263" t="s">
        <v>5410</v>
      </c>
      <c r="AB2263">
        <v>31</v>
      </c>
      <c r="AC2263" t="s">
        <v>1248</v>
      </c>
      <c r="AD2263">
        <v>6</v>
      </c>
      <c r="AE2263" t="s">
        <v>1190</v>
      </c>
      <c r="AN2263">
        <v>10</v>
      </c>
      <c r="AO2263">
        <v>112</v>
      </c>
      <c r="AP2263">
        <v>2716</v>
      </c>
      <c r="AQ2263" t="s">
        <v>2723</v>
      </c>
    </row>
    <row r="2264" spans="5:43" x14ac:dyDescent="0.25">
      <c r="E2264" s="6">
        <v>31</v>
      </c>
      <c r="F2264" s="13" t="s">
        <v>8657</v>
      </c>
      <c r="G2264" s="13">
        <v>37</v>
      </c>
      <c r="H2264" s="13" t="s">
        <v>8693</v>
      </c>
      <c r="I2264" s="207" t="s">
        <v>9513</v>
      </c>
      <c r="O2264" s="6">
        <v>86</v>
      </c>
      <c r="P2264" s="13" t="str">
        <f t="shared" si="35"/>
        <v>SANTIAGO.DEL.ESTERO</v>
      </c>
      <c r="Q2264" s="6">
        <v>3079</v>
      </c>
      <c r="R2264" s="13" t="s">
        <v>7393</v>
      </c>
      <c r="Y2264" t="str">
        <f>Tabla4[[#This Row],[Muni_Desc]]&amp;Tabla4[[#This Row],[Columna1]]</f>
        <v>ARRECIFESBUENOS AIRES</v>
      </c>
      <c r="Z2264">
        <v>2138</v>
      </c>
      <c r="AA2264" t="s">
        <v>5413</v>
      </c>
      <c r="AB2264">
        <v>32</v>
      </c>
      <c r="AC2264" t="s">
        <v>1249</v>
      </c>
      <c r="AD2264">
        <v>6</v>
      </c>
      <c r="AE2264" t="s">
        <v>1190</v>
      </c>
      <c r="AN2264">
        <v>86</v>
      </c>
      <c r="AO2264">
        <v>147</v>
      </c>
      <c r="AP2264">
        <v>9340</v>
      </c>
      <c r="AQ2264" t="s">
        <v>5157</v>
      </c>
    </row>
    <row r="2265" spans="5:43" x14ac:dyDescent="0.25">
      <c r="E2265" s="6">
        <v>31</v>
      </c>
      <c r="F2265" s="13" t="s">
        <v>8657</v>
      </c>
      <c r="G2265" s="13">
        <v>38</v>
      </c>
      <c r="H2265" s="13" t="s">
        <v>8694</v>
      </c>
      <c r="I2265" s="207" t="s">
        <v>9513</v>
      </c>
      <c r="O2265" s="6">
        <v>86</v>
      </c>
      <c r="P2265" s="13" t="str">
        <f t="shared" si="35"/>
        <v>SANTIAGO.DEL.ESTERO</v>
      </c>
      <c r="Q2265" s="6">
        <v>1862</v>
      </c>
      <c r="R2265" s="13" t="s">
        <v>7310</v>
      </c>
      <c r="Y2265" t="str">
        <f>Tabla4[[#This Row],[Muni_Desc]]&amp;Tabla4[[#This Row],[Columna1]]</f>
        <v>BARADEROBUENOS AIRES</v>
      </c>
      <c r="Z2265">
        <v>12</v>
      </c>
      <c r="AA2265" t="s">
        <v>5289</v>
      </c>
      <c r="AB2265">
        <v>32</v>
      </c>
      <c r="AC2265" t="s">
        <v>1249</v>
      </c>
      <c r="AD2265">
        <v>6</v>
      </c>
      <c r="AE2265" t="s">
        <v>1190</v>
      </c>
      <c r="AN2265">
        <v>86</v>
      </c>
      <c r="AO2265">
        <v>119</v>
      </c>
      <c r="AP2265">
        <v>9283</v>
      </c>
      <c r="AQ2265" t="s">
        <v>5124</v>
      </c>
    </row>
    <row r="2266" spans="5:43" x14ac:dyDescent="0.25">
      <c r="E2266" s="6">
        <v>31</v>
      </c>
      <c r="F2266" s="13" t="s">
        <v>8657</v>
      </c>
      <c r="G2266" s="13">
        <v>39</v>
      </c>
      <c r="H2266" s="13" t="s">
        <v>8695</v>
      </c>
      <c r="I2266" s="207" t="s">
        <v>9513</v>
      </c>
      <c r="O2266" s="6">
        <v>86</v>
      </c>
      <c r="P2266" s="13" t="str">
        <f t="shared" si="35"/>
        <v>SANTIAGO.DEL.ESTERO</v>
      </c>
      <c r="Q2266" s="6">
        <v>1863</v>
      </c>
      <c r="R2266" s="13" t="s">
        <v>7311</v>
      </c>
      <c r="Y2266" t="str">
        <f>Tabla4[[#This Row],[Muni_Desc]]&amp;Tabla4[[#This Row],[Columna1]]</f>
        <v>CAPITAN SARMIENTOBUENOS AIRES</v>
      </c>
      <c r="Z2266">
        <v>21</v>
      </c>
      <c r="AA2266" t="s">
        <v>5298</v>
      </c>
      <c r="AB2266">
        <v>32</v>
      </c>
      <c r="AC2266" t="s">
        <v>1249</v>
      </c>
      <c r="AD2266">
        <v>6</v>
      </c>
      <c r="AE2266" t="s">
        <v>1190</v>
      </c>
      <c r="AN2266">
        <v>6</v>
      </c>
      <c r="AO2266">
        <v>427</v>
      </c>
      <c r="AP2266">
        <v>1251</v>
      </c>
      <c r="AQ2266" t="s">
        <v>2100</v>
      </c>
    </row>
    <row r="2267" spans="5:43" x14ac:dyDescent="0.25">
      <c r="E2267" s="6">
        <v>31</v>
      </c>
      <c r="F2267" s="13" t="s">
        <v>8657</v>
      </c>
      <c r="G2267" s="13">
        <v>40</v>
      </c>
      <c r="H2267" s="13" t="s">
        <v>8696</v>
      </c>
      <c r="I2267" s="207" t="s">
        <v>9513</v>
      </c>
      <c r="O2267" s="6">
        <v>86</v>
      </c>
      <c r="P2267" s="13" t="str">
        <f t="shared" si="35"/>
        <v>SANTIAGO.DEL.ESTERO</v>
      </c>
      <c r="Q2267" s="6">
        <v>1864</v>
      </c>
      <c r="R2267" s="13" t="s">
        <v>7312</v>
      </c>
      <c r="Y2267" t="str">
        <f>Tabla4[[#This Row],[Muni_Desc]]&amp;Tabla4[[#This Row],[Columna1]]</f>
        <v>CARMEN DE ARECOBUENOS AIRES</v>
      </c>
      <c r="Z2267">
        <v>24</v>
      </c>
      <c r="AA2267" t="s">
        <v>5301</v>
      </c>
      <c r="AB2267">
        <v>32</v>
      </c>
      <c r="AC2267" t="s">
        <v>1249</v>
      </c>
      <c r="AD2267">
        <v>6</v>
      </c>
      <c r="AE2267" t="s">
        <v>1190</v>
      </c>
      <c r="AN2267">
        <v>50</v>
      </c>
      <c r="AO2267">
        <v>21</v>
      </c>
      <c r="AP2267">
        <v>5818</v>
      </c>
      <c r="AQ2267" t="s">
        <v>3947</v>
      </c>
    </row>
    <row r="2268" spans="5:43" x14ac:dyDescent="0.25">
      <c r="E2268" s="6">
        <v>31</v>
      </c>
      <c r="F2268" s="13" t="s">
        <v>8657</v>
      </c>
      <c r="G2268" s="13">
        <v>41</v>
      </c>
      <c r="H2268" s="13" t="s">
        <v>8697</v>
      </c>
      <c r="I2268" s="207" t="s">
        <v>9513</v>
      </c>
      <c r="O2268" s="6">
        <v>86</v>
      </c>
      <c r="P2268" s="13" t="str">
        <f t="shared" si="35"/>
        <v>SANTIAGO.DEL.ESTERO</v>
      </c>
      <c r="Q2268" s="6">
        <v>1865</v>
      </c>
      <c r="R2268" s="13" t="s">
        <v>7313</v>
      </c>
      <c r="Y2268" t="str">
        <f>Tabla4[[#This Row],[Muni_Desc]]&amp;Tabla4[[#This Row],[Columna1]]</f>
        <v>COLONBUENOS AIRES</v>
      </c>
      <c r="Z2268">
        <v>30</v>
      </c>
      <c r="AA2268" t="s">
        <v>5307</v>
      </c>
      <c r="AB2268">
        <v>32</v>
      </c>
      <c r="AC2268" t="s">
        <v>1249</v>
      </c>
      <c r="AD2268">
        <v>6</v>
      </c>
      <c r="AE2268" t="s">
        <v>1190</v>
      </c>
      <c r="AN2268">
        <v>82</v>
      </c>
      <c r="AO2268">
        <v>49</v>
      </c>
      <c r="AP2268">
        <v>8553</v>
      </c>
      <c r="AQ2268" t="s">
        <v>2170</v>
      </c>
    </row>
    <row r="2269" spans="5:43" x14ac:dyDescent="0.25">
      <c r="E2269" s="6">
        <v>31</v>
      </c>
      <c r="F2269" s="13" t="s">
        <v>8657</v>
      </c>
      <c r="G2269" s="13">
        <v>42</v>
      </c>
      <c r="H2269" s="13" t="s">
        <v>8698</v>
      </c>
      <c r="I2269" s="207" t="s">
        <v>9513</v>
      </c>
      <c r="O2269" s="6">
        <v>86</v>
      </c>
      <c r="P2269" s="13" t="str">
        <f t="shared" si="35"/>
        <v>SANTIAGO.DEL.ESTERO</v>
      </c>
      <c r="Q2269" s="6">
        <v>1866</v>
      </c>
      <c r="R2269" s="13" t="s">
        <v>7314</v>
      </c>
      <c r="Y2269" t="str">
        <f>Tabla4[[#This Row],[Muni_Desc]]&amp;Tabla4[[#This Row],[Columna1]]</f>
        <v>FLORENTINO AMEGHINOBUENOS AIRES</v>
      </c>
      <c r="Z2269">
        <v>43</v>
      </c>
      <c r="AA2269" t="s">
        <v>5320</v>
      </c>
      <c r="AB2269">
        <v>32</v>
      </c>
      <c r="AC2269" t="s">
        <v>1249</v>
      </c>
      <c r="AD2269">
        <v>6</v>
      </c>
      <c r="AE2269" t="s">
        <v>1190</v>
      </c>
      <c r="AN2269">
        <v>6</v>
      </c>
      <c r="AO2269">
        <v>476</v>
      </c>
      <c r="AP2269">
        <v>1328</v>
      </c>
      <c r="AQ2269" t="s">
        <v>2170</v>
      </c>
    </row>
    <row r="2270" spans="5:43" x14ac:dyDescent="0.25">
      <c r="E2270" s="6">
        <v>31</v>
      </c>
      <c r="F2270" s="13" t="s">
        <v>8657</v>
      </c>
      <c r="G2270" s="13">
        <v>43</v>
      </c>
      <c r="H2270" s="13" t="s">
        <v>8699</v>
      </c>
      <c r="I2270" s="207" t="s">
        <v>9513</v>
      </c>
      <c r="O2270" s="6">
        <v>86</v>
      </c>
      <c r="P2270" s="13" t="str">
        <f t="shared" si="35"/>
        <v>SANTIAGO.DEL.ESTERO</v>
      </c>
      <c r="Q2270" s="6">
        <v>1867</v>
      </c>
      <c r="R2270" s="13" t="s">
        <v>6538</v>
      </c>
      <c r="Y2270" t="str">
        <f>Tabla4[[#This Row],[Muni_Desc]]&amp;Tabla4[[#This Row],[Columna1]]</f>
        <v>GENERAL ARENALESBUENOS AIRES</v>
      </c>
      <c r="Z2270">
        <v>46</v>
      </c>
      <c r="AA2270" t="s">
        <v>5323</v>
      </c>
      <c r="AB2270">
        <v>32</v>
      </c>
      <c r="AC2270" t="s">
        <v>1249</v>
      </c>
      <c r="AD2270">
        <v>6</v>
      </c>
      <c r="AE2270" t="s">
        <v>1190</v>
      </c>
      <c r="AN2270">
        <v>82</v>
      </c>
      <c r="AO2270">
        <v>70</v>
      </c>
      <c r="AP2270">
        <v>8615</v>
      </c>
      <c r="AQ2270" t="s">
        <v>4845</v>
      </c>
    </row>
    <row r="2271" spans="5:43" x14ac:dyDescent="0.25">
      <c r="E2271" s="6">
        <v>31</v>
      </c>
      <c r="F2271" s="13" t="s">
        <v>8657</v>
      </c>
      <c r="G2271" s="13">
        <v>44</v>
      </c>
      <c r="H2271" s="13" t="s">
        <v>8700</v>
      </c>
      <c r="I2271" s="207" t="s">
        <v>9513</v>
      </c>
      <c r="O2271" s="6">
        <v>86</v>
      </c>
      <c r="P2271" s="13" t="str">
        <f t="shared" si="35"/>
        <v>SANTIAGO.DEL.ESTERO</v>
      </c>
      <c r="Q2271" s="6">
        <v>2394</v>
      </c>
      <c r="R2271" s="13" t="s">
        <v>7326</v>
      </c>
      <c r="Y2271" t="str">
        <f>Tabla4[[#This Row],[Muni_Desc]]&amp;Tabla4[[#This Row],[Columna1]]</f>
        <v>GENERAL PINTOBUENOS AIRES</v>
      </c>
      <c r="Z2271">
        <v>54</v>
      </c>
      <c r="AA2271" t="s">
        <v>5331</v>
      </c>
      <c r="AB2271">
        <v>32</v>
      </c>
      <c r="AC2271" t="s">
        <v>1249</v>
      </c>
      <c r="AD2271">
        <v>6</v>
      </c>
      <c r="AE2271" t="s">
        <v>1190</v>
      </c>
      <c r="AN2271">
        <v>14</v>
      </c>
      <c r="AO2271">
        <v>140</v>
      </c>
      <c r="AP2271">
        <v>3287</v>
      </c>
      <c r="AQ2271" t="s">
        <v>3124</v>
      </c>
    </row>
    <row r="2272" spans="5:43" x14ac:dyDescent="0.25">
      <c r="E2272" s="6">
        <v>31</v>
      </c>
      <c r="F2272" s="13" t="s">
        <v>8657</v>
      </c>
      <c r="G2272" s="13">
        <v>45</v>
      </c>
      <c r="H2272" s="13" t="s">
        <v>8701</v>
      </c>
      <c r="I2272" s="207" t="s">
        <v>9513</v>
      </c>
      <c r="O2272" s="6">
        <v>86</v>
      </c>
      <c r="P2272" s="13" t="str">
        <f t="shared" si="35"/>
        <v>SANTIAGO.DEL.ESTERO</v>
      </c>
      <c r="Q2272" s="6">
        <v>1868</v>
      </c>
      <c r="R2272" s="13" t="s">
        <v>7315</v>
      </c>
      <c r="Y2272" t="str">
        <f>Tabla4[[#This Row],[Muni_Desc]]&amp;Tabla4[[#This Row],[Columna1]]</f>
        <v>GENERAL VILLEGASBUENOS AIRES</v>
      </c>
      <c r="Z2272">
        <v>60</v>
      </c>
      <c r="AA2272" t="s">
        <v>5337</v>
      </c>
      <c r="AB2272">
        <v>32</v>
      </c>
      <c r="AC2272" t="s">
        <v>1249</v>
      </c>
      <c r="AD2272">
        <v>6</v>
      </c>
      <c r="AE2272" t="s">
        <v>1190</v>
      </c>
      <c r="AN2272">
        <v>14</v>
      </c>
      <c r="AO2272">
        <v>140</v>
      </c>
      <c r="AP2272">
        <v>3288</v>
      </c>
      <c r="AQ2272" t="s">
        <v>3125</v>
      </c>
    </row>
    <row r="2273" spans="5:43" x14ac:dyDescent="0.25">
      <c r="E2273" s="6">
        <v>31</v>
      </c>
      <c r="F2273" s="13" t="s">
        <v>8657</v>
      </c>
      <c r="G2273" s="13">
        <v>46</v>
      </c>
      <c r="H2273" s="13" t="s">
        <v>8702</v>
      </c>
      <c r="I2273" s="207" t="s">
        <v>9513</v>
      </c>
      <c r="O2273" s="6">
        <v>86</v>
      </c>
      <c r="P2273" s="13" t="str">
        <f t="shared" si="35"/>
        <v>SANTIAGO.DEL.ESTERO</v>
      </c>
      <c r="Q2273" s="6">
        <v>2998</v>
      </c>
      <c r="R2273" s="13" t="s">
        <v>7348</v>
      </c>
      <c r="Y2273" t="str">
        <f>Tabla4[[#This Row],[Muni_Desc]]&amp;Tabla4[[#This Row],[Columna1]]</f>
        <v>JUNINBUENOS AIRES</v>
      </c>
      <c r="Z2273">
        <v>66</v>
      </c>
      <c r="AA2273" t="s">
        <v>5343</v>
      </c>
      <c r="AB2273">
        <v>32</v>
      </c>
      <c r="AC2273" t="s">
        <v>1249</v>
      </c>
      <c r="AD2273">
        <v>6</v>
      </c>
      <c r="AE2273" t="s">
        <v>1190</v>
      </c>
      <c r="AN2273">
        <v>50</v>
      </c>
      <c r="AO2273">
        <v>63</v>
      </c>
      <c r="AP2273">
        <v>10054</v>
      </c>
      <c r="AQ2273" t="s">
        <v>4019</v>
      </c>
    </row>
    <row r="2274" spans="5:43" x14ac:dyDescent="0.25">
      <c r="E2274" s="6">
        <v>31</v>
      </c>
      <c r="F2274" s="13" t="s">
        <v>8657</v>
      </c>
      <c r="G2274" s="13">
        <v>47</v>
      </c>
      <c r="H2274" s="13" t="s">
        <v>8703</v>
      </c>
      <c r="I2274" s="207" t="s">
        <v>9513</v>
      </c>
      <c r="O2274" s="6">
        <v>86</v>
      </c>
      <c r="P2274" s="13" t="str">
        <f t="shared" si="35"/>
        <v>SANTIAGO.DEL.ESTERO</v>
      </c>
      <c r="Q2274" s="6">
        <v>2001</v>
      </c>
      <c r="R2274" s="13" t="s">
        <v>7319</v>
      </c>
      <c r="Y2274" t="str">
        <f>Tabla4[[#This Row],[Muni_Desc]]&amp;Tabla4[[#This Row],[Columna1]]</f>
        <v>LEANDRO N. ALEMBUENOS AIRES</v>
      </c>
      <c r="Z2274">
        <v>73</v>
      </c>
      <c r="AA2274" t="s">
        <v>5350</v>
      </c>
      <c r="AB2274">
        <v>32</v>
      </c>
      <c r="AC2274" t="s">
        <v>1249</v>
      </c>
      <c r="AD2274">
        <v>6</v>
      </c>
      <c r="AE2274" t="s">
        <v>1190</v>
      </c>
      <c r="AN2274">
        <v>74</v>
      </c>
      <c r="AO2274">
        <v>63</v>
      </c>
      <c r="AP2274">
        <v>8010</v>
      </c>
      <c r="AQ2274" t="s">
        <v>2997</v>
      </c>
    </row>
    <row r="2275" spans="5:43" x14ac:dyDescent="0.25">
      <c r="E2275" s="6">
        <v>31</v>
      </c>
      <c r="F2275" s="13" t="s">
        <v>8657</v>
      </c>
      <c r="G2275" s="13">
        <v>48</v>
      </c>
      <c r="H2275" s="13" t="s">
        <v>8704</v>
      </c>
      <c r="I2275" s="207" t="s">
        <v>9513</v>
      </c>
      <c r="O2275" s="6">
        <v>86</v>
      </c>
      <c r="P2275" s="13" t="str">
        <f t="shared" si="35"/>
        <v>SANTIAGO.DEL.ESTERO</v>
      </c>
      <c r="Q2275" s="6">
        <v>3080</v>
      </c>
      <c r="R2275" s="13" t="s">
        <v>7394</v>
      </c>
      <c r="Y2275" t="str">
        <f>Tabla4[[#This Row],[Muni_Desc]]&amp;Tabla4[[#This Row],[Columna1]]</f>
        <v>PERGAMINOBUENOS AIRES</v>
      </c>
      <c r="Z2275">
        <v>96</v>
      </c>
      <c r="AA2275" t="s">
        <v>5373</v>
      </c>
      <c r="AB2275">
        <v>32</v>
      </c>
      <c r="AC2275" t="s">
        <v>1249</v>
      </c>
      <c r="AD2275">
        <v>6</v>
      </c>
      <c r="AE2275" t="s">
        <v>1190</v>
      </c>
      <c r="AN2275">
        <v>14</v>
      </c>
      <c r="AO2275">
        <v>98</v>
      </c>
      <c r="AP2275">
        <v>3120</v>
      </c>
      <c r="AQ2275" t="s">
        <v>2997</v>
      </c>
    </row>
    <row r="2276" spans="5:43" x14ac:dyDescent="0.25">
      <c r="E2276" s="6">
        <v>31</v>
      </c>
      <c r="F2276" s="13" t="s">
        <v>8657</v>
      </c>
      <c r="G2276" s="13">
        <v>49</v>
      </c>
      <c r="H2276" s="13" t="s">
        <v>8705</v>
      </c>
      <c r="I2276" s="207" t="s">
        <v>9513</v>
      </c>
      <c r="O2276" s="6">
        <v>90</v>
      </c>
      <c r="P2276" s="13" t="str">
        <f t="shared" si="35"/>
        <v>TUCUMAN</v>
      </c>
      <c r="Q2276" s="6">
        <v>1870</v>
      </c>
      <c r="R2276" s="13" t="s">
        <v>7395</v>
      </c>
      <c r="Y2276" t="str">
        <f>Tabla4[[#This Row],[Muni_Desc]]&amp;Tabla4[[#This Row],[Columna1]]</f>
        <v>RAMALLOBUENOS AIRES</v>
      </c>
      <c r="Z2276">
        <v>104</v>
      </c>
      <c r="AA2276" t="s">
        <v>5381</v>
      </c>
      <c r="AB2276">
        <v>32</v>
      </c>
      <c r="AC2276" t="s">
        <v>1249</v>
      </c>
      <c r="AD2276">
        <v>6</v>
      </c>
      <c r="AE2276" t="s">
        <v>1190</v>
      </c>
      <c r="AN2276">
        <v>14</v>
      </c>
      <c r="AO2276">
        <v>21</v>
      </c>
      <c r="AP2276">
        <v>2878</v>
      </c>
      <c r="AQ2276" t="s">
        <v>2788</v>
      </c>
    </row>
    <row r="2277" spans="5:43" x14ac:dyDescent="0.25">
      <c r="E2277" s="6">
        <v>31</v>
      </c>
      <c r="F2277" s="13" t="s">
        <v>8657</v>
      </c>
      <c r="G2277" s="13">
        <v>50</v>
      </c>
      <c r="H2277" s="13" t="s">
        <v>8706</v>
      </c>
      <c r="I2277" s="207" t="s">
        <v>9513</v>
      </c>
      <c r="O2277" s="6">
        <v>90</v>
      </c>
      <c r="P2277" s="13" t="str">
        <f t="shared" si="35"/>
        <v>TUCUMAN</v>
      </c>
      <c r="Q2277" s="6">
        <v>1871</v>
      </c>
      <c r="R2277" s="13" t="s">
        <v>7396</v>
      </c>
      <c r="Y2277" t="str">
        <f>Tabla4[[#This Row],[Muni_Desc]]&amp;Tabla4[[#This Row],[Columna1]]</f>
        <v>RIVADAVIABUENOS AIRES</v>
      </c>
      <c r="Z2277">
        <v>106</v>
      </c>
      <c r="AA2277" t="s">
        <v>5383</v>
      </c>
      <c r="AB2277">
        <v>32</v>
      </c>
      <c r="AC2277" t="s">
        <v>1249</v>
      </c>
      <c r="AD2277">
        <v>6</v>
      </c>
      <c r="AE2277" t="s">
        <v>1190</v>
      </c>
      <c r="AN2277">
        <v>90</v>
      </c>
      <c r="AO2277">
        <v>28</v>
      </c>
      <c r="AP2277">
        <v>10055</v>
      </c>
      <c r="AQ2277" t="s">
        <v>5218</v>
      </c>
    </row>
    <row r="2278" spans="5:43" x14ac:dyDescent="0.25">
      <c r="E2278" s="6">
        <v>31</v>
      </c>
      <c r="F2278" s="13" t="s">
        <v>8657</v>
      </c>
      <c r="G2278" s="13">
        <v>51</v>
      </c>
      <c r="H2278" s="13" t="s">
        <v>8707</v>
      </c>
      <c r="I2278" s="207" t="s">
        <v>9513</v>
      </c>
      <c r="O2278" s="6">
        <v>90</v>
      </c>
      <c r="P2278" s="13" t="str">
        <f t="shared" si="35"/>
        <v>TUCUMAN</v>
      </c>
      <c r="Q2278" s="6">
        <v>1872</v>
      </c>
      <c r="R2278" s="13" t="s">
        <v>7397</v>
      </c>
      <c r="Y2278" t="str">
        <f>Tabla4[[#This Row],[Muni_Desc]]&amp;Tabla4[[#This Row],[Columna1]]</f>
        <v>ROJASBUENOS AIRES</v>
      </c>
      <c r="Z2278">
        <v>107</v>
      </c>
      <c r="AA2278" t="s">
        <v>5384</v>
      </c>
      <c r="AB2278">
        <v>32</v>
      </c>
      <c r="AC2278" t="s">
        <v>1249</v>
      </c>
      <c r="AD2278">
        <v>6</v>
      </c>
      <c r="AE2278" t="s">
        <v>1190</v>
      </c>
      <c r="AN2278">
        <v>74</v>
      </c>
      <c r="AO2278">
        <v>35</v>
      </c>
      <c r="AP2278">
        <v>7952</v>
      </c>
      <c r="AQ2278" t="s">
        <v>4585</v>
      </c>
    </row>
    <row r="2279" spans="5:43" x14ac:dyDescent="0.25">
      <c r="E2279" s="6">
        <v>31</v>
      </c>
      <c r="F2279" s="13" t="s">
        <v>8657</v>
      </c>
      <c r="G2279" s="13">
        <v>52</v>
      </c>
      <c r="H2279" s="13" t="s">
        <v>8708</v>
      </c>
      <c r="I2279" s="207" t="s">
        <v>9513</v>
      </c>
      <c r="O2279" s="6">
        <v>90</v>
      </c>
      <c r="P2279" s="13" t="str">
        <f t="shared" si="35"/>
        <v>TUCUMAN</v>
      </c>
      <c r="Q2279" s="6">
        <v>1873</v>
      </c>
      <c r="R2279" s="13" t="s">
        <v>7398</v>
      </c>
      <c r="Y2279" t="str">
        <f>Tabla4[[#This Row],[Muni_Desc]]&amp;Tabla4[[#This Row],[Columna1]]</f>
        <v>SALTOBUENOS AIRES</v>
      </c>
      <c r="Z2279">
        <v>112</v>
      </c>
      <c r="AA2279" t="s">
        <v>5389</v>
      </c>
      <c r="AB2279">
        <v>32</v>
      </c>
      <c r="AC2279" t="s">
        <v>1249</v>
      </c>
      <c r="AD2279">
        <v>6</v>
      </c>
      <c r="AE2279" t="s">
        <v>1190</v>
      </c>
      <c r="AN2279">
        <v>86</v>
      </c>
      <c r="AO2279">
        <v>84</v>
      </c>
      <c r="AP2279">
        <v>9237</v>
      </c>
      <c r="AQ2279" t="s">
        <v>1436</v>
      </c>
    </row>
    <row r="2280" spans="5:43" x14ac:dyDescent="0.25">
      <c r="E2280" s="6">
        <v>31</v>
      </c>
      <c r="F2280" s="13" t="s">
        <v>8657</v>
      </c>
      <c r="G2280" s="13">
        <v>53</v>
      </c>
      <c r="H2280" s="13" t="s">
        <v>8709</v>
      </c>
      <c r="I2280" s="207" t="s">
        <v>9513</v>
      </c>
      <c r="O2280" s="6">
        <v>90</v>
      </c>
      <c r="P2280" s="13" t="str">
        <f t="shared" si="35"/>
        <v>TUCUMAN</v>
      </c>
      <c r="Q2280" s="6">
        <v>1874</v>
      </c>
      <c r="R2280" s="13" t="s">
        <v>7399</v>
      </c>
      <c r="Y2280" t="str">
        <f>Tabla4[[#This Row],[Muni_Desc]]&amp;Tabla4[[#This Row],[Columna1]]</f>
        <v>SAN ANDRES DE GILESBUENOS AIRES</v>
      </c>
      <c r="Z2280">
        <v>113</v>
      </c>
      <c r="AA2280" t="s">
        <v>5390</v>
      </c>
      <c r="AB2280">
        <v>32</v>
      </c>
      <c r="AC2280" t="s">
        <v>1249</v>
      </c>
      <c r="AD2280">
        <v>6</v>
      </c>
      <c r="AE2280" t="s">
        <v>1190</v>
      </c>
      <c r="AN2280">
        <v>18</v>
      </c>
      <c r="AO2280">
        <v>91</v>
      </c>
      <c r="AP2280">
        <v>3785</v>
      </c>
      <c r="AQ2280" t="s">
        <v>1436</v>
      </c>
    </row>
    <row r="2281" spans="5:43" x14ac:dyDescent="0.25">
      <c r="E2281" s="6">
        <v>31</v>
      </c>
      <c r="F2281" s="13" t="s">
        <v>8657</v>
      </c>
      <c r="G2281" s="13">
        <v>54</v>
      </c>
      <c r="H2281" s="13" t="s">
        <v>8710</v>
      </c>
      <c r="I2281" s="207" t="s">
        <v>9513</v>
      </c>
      <c r="O2281" s="6">
        <v>90</v>
      </c>
      <c r="P2281" s="13" t="str">
        <f t="shared" si="35"/>
        <v>TUCUMAN</v>
      </c>
      <c r="Q2281" s="6">
        <v>1875</v>
      </c>
      <c r="R2281" s="13" t="s">
        <v>7400</v>
      </c>
      <c r="Y2281" t="str">
        <f>Tabla4[[#This Row],[Muni_Desc]]&amp;Tabla4[[#This Row],[Columna1]]</f>
        <v>SAN ANTONIO DE ARECOBUENOS AIRES</v>
      </c>
      <c r="Z2281">
        <v>114</v>
      </c>
      <c r="AA2281" t="s">
        <v>5391</v>
      </c>
      <c r="AB2281">
        <v>32</v>
      </c>
      <c r="AC2281" t="s">
        <v>1249</v>
      </c>
      <c r="AD2281">
        <v>6</v>
      </c>
      <c r="AE2281" t="s">
        <v>1190</v>
      </c>
      <c r="AN2281">
        <v>10</v>
      </c>
      <c r="AO2281">
        <v>98</v>
      </c>
      <c r="AP2281">
        <v>2682</v>
      </c>
      <c r="AQ2281" t="s">
        <v>1436</v>
      </c>
    </row>
    <row r="2282" spans="5:43" x14ac:dyDescent="0.25">
      <c r="E2282" s="6">
        <v>31</v>
      </c>
      <c r="F2282" s="13" t="s">
        <v>8657</v>
      </c>
      <c r="G2282" s="13">
        <v>55</v>
      </c>
      <c r="H2282" s="13" t="s">
        <v>8711</v>
      </c>
      <c r="I2282" s="207" t="s">
        <v>9513</v>
      </c>
      <c r="O2282" s="6">
        <v>90</v>
      </c>
      <c r="P2282" s="13" t="str">
        <f t="shared" si="35"/>
        <v>TUCUMAN</v>
      </c>
      <c r="Q2282" s="6">
        <v>1876</v>
      </c>
      <c r="R2282" s="13" t="s">
        <v>7401</v>
      </c>
      <c r="Y2282" t="str">
        <f>Tabla4[[#This Row],[Muni_Desc]]&amp;Tabla4[[#This Row],[Columna1]]</f>
        <v>SAN NICOLASBUENOS AIRES</v>
      </c>
      <c r="Z2282">
        <v>119</v>
      </c>
      <c r="AA2282" t="s">
        <v>5396</v>
      </c>
      <c r="AB2282">
        <v>32</v>
      </c>
      <c r="AC2282" t="s">
        <v>1249</v>
      </c>
      <c r="AD2282">
        <v>6</v>
      </c>
      <c r="AE2282" t="s">
        <v>1190</v>
      </c>
      <c r="AN2282">
        <v>82</v>
      </c>
      <c r="AO2282">
        <v>42</v>
      </c>
      <c r="AP2282">
        <v>8524</v>
      </c>
      <c r="AQ2282" t="s">
        <v>4754</v>
      </c>
    </row>
    <row r="2283" spans="5:43" x14ac:dyDescent="0.25">
      <c r="E2283" s="6">
        <v>31</v>
      </c>
      <c r="F2283" s="13" t="s">
        <v>8657</v>
      </c>
      <c r="G2283" s="13">
        <v>56</v>
      </c>
      <c r="H2283" s="13" t="s">
        <v>8712</v>
      </c>
      <c r="I2283" s="207" t="s">
        <v>9513</v>
      </c>
      <c r="O2283" s="6">
        <v>90</v>
      </c>
      <c r="P2283" s="13" t="str">
        <f t="shared" si="35"/>
        <v>TUCUMAN</v>
      </c>
      <c r="Q2283" s="6">
        <v>1877</v>
      </c>
      <c r="R2283" s="13" t="s">
        <v>7402</v>
      </c>
      <c r="Y2283" t="str">
        <f>Tabla4[[#This Row],[Muni_Desc]]&amp;Tabla4[[#This Row],[Columna1]]</f>
        <v>SAN PEDROBUENOS AIRES</v>
      </c>
      <c r="Z2283">
        <v>120</v>
      </c>
      <c r="AA2283" t="s">
        <v>5397</v>
      </c>
      <c r="AB2283">
        <v>32</v>
      </c>
      <c r="AC2283" t="s">
        <v>1249</v>
      </c>
      <c r="AD2283">
        <v>6</v>
      </c>
      <c r="AE2283" t="s">
        <v>1190</v>
      </c>
      <c r="AN2283">
        <v>14</v>
      </c>
      <c r="AO2283">
        <v>35</v>
      </c>
      <c r="AP2283">
        <v>2919</v>
      </c>
      <c r="AQ2283" t="s">
        <v>2835</v>
      </c>
    </row>
    <row r="2284" spans="5:43" x14ac:dyDescent="0.25">
      <c r="E2284" s="6">
        <v>31</v>
      </c>
      <c r="F2284" s="13" t="s">
        <v>8657</v>
      </c>
      <c r="G2284" s="13">
        <v>57</v>
      </c>
      <c r="H2284" s="13" t="s">
        <v>8713</v>
      </c>
      <c r="I2284" s="207" t="s">
        <v>9513</v>
      </c>
      <c r="O2284" s="6">
        <v>90</v>
      </c>
      <c r="P2284" s="13" t="str">
        <f t="shared" si="35"/>
        <v>TUCUMAN</v>
      </c>
      <c r="Q2284" s="6">
        <v>1878</v>
      </c>
      <c r="R2284" s="13" t="s">
        <v>7403</v>
      </c>
      <c r="Y2284" t="str">
        <f>Tabla4[[#This Row],[Muni_Desc]]&amp;Tabla4[[#This Row],[Columna1]]</f>
        <v>ALLENRIO NEGRO</v>
      </c>
      <c r="Z2284">
        <v>1207</v>
      </c>
      <c r="AA2284" t="s">
        <v>6669</v>
      </c>
      <c r="AB2284">
        <v>33</v>
      </c>
      <c r="AC2284" t="s">
        <v>1250</v>
      </c>
      <c r="AD2284">
        <v>62</v>
      </c>
      <c r="AE2284" t="s">
        <v>1210</v>
      </c>
      <c r="AN2284">
        <v>14</v>
      </c>
      <c r="AO2284">
        <v>84</v>
      </c>
      <c r="AP2284">
        <v>3047</v>
      </c>
      <c r="AQ2284" t="s">
        <v>2923</v>
      </c>
    </row>
    <row r="2285" spans="5:43" x14ac:dyDescent="0.25">
      <c r="E2285" s="6">
        <v>31</v>
      </c>
      <c r="F2285" s="13" t="s">
        <v>8657</v>
      </c>
      <c r="G2285" s="13">
        <v>58</v>
      </c>
      <c r="H2285" s="13" t="s">
        <v>8714</v>
      </c>
      <c r="I2285" s="207" t="s">
        <v>9513</v>
      </c>
      <c r="O2285" s="6">
        <v>90</v>
      </c>
      <c r="P2285" s="13" t="str">
        <f t="shared" si="35"/>
        <v>TUCUMAN</v>
      </c>
      <c r="Q2285" s="6">
        <v>1879</v>
      </c>
      <c r="R2285" s="13" t="s">
        <v>7404</v>
      </c>
      <c r="Y2285" t="str">
        <f>Tabla4[[#This Row],[Muni_Desc]]&amp;Tabla4[[#This Row],[Columna1]]</f>
        <v>CAMPO GRANDERIO NEGRO</v>
      </c>
      <c r="Z2285">
        <v>1208</v>
      </c>
      <c r="AA2285" t="s">
        <v>6556</v>
      </c>
      <c r="AB2285">
        <v>33</v>
      </c>
      <c r="AC2285" t="s">
        <v>1250</v>
      </c>
      <c r="AD2285">
        <v>62</v>
      </c>
      <c r="AE2285" t="s">
        <v>1210</v>
      </c>
      <c r="AN2285">
        <v>82</v>
      </c>
      <c r="AO2285">
        <v>21</v>
      </c>
      <c r="AP2285">
        <v>8452</v>
      </c>
      <c r="AQ2285" t="s">
        <v>4698</v>
      </c>
    </row>
    <row r="2286" spans="5:43" x14ac:dyDescent="0.25">
      <c r="E2286" s="6">
        <v>31</v>
      </c>
      <c r="F2286" s="13" t="s">
        <v>8657</v>
      </c>
      <c r="G2286" s="13">
        <v>59</v>
      </c>
      <c r="H2286" s="13" t="s">
        <v>8715</v>
      </c>
      <c r="I2286" s="207" t="s">
        <v>9513</v>
      </c>
      <c r="O2286" s="6">
        <v>90</v>
      </c>
      <c r="P2286" s="13" t="str">
        <f t="shared" si="35"/>
        <v>TUCUMAN</v>
      </c>
      <c r="Q2286" s="6">
        <v>1880</v>
      </c>
      <c r="R2286" s="13" t="s">
        <v>7405</v>
      </c>
      <c r="Y2286" t="str">
        <f>Tabla4[[#This Row],[Muni_Desc]]&amp;Tabla4[[#This Row],[Columna1]]</f>
        <v>CATRIELRIO NEGRO</v>
      </c>
      <c r="Z2286">
        <v>1209</v>
      </c>
      <c r="AA2286" t="s">
        <v>6670</v>
      </c>
      <c r="AB2286">
        <v>33</v>
      </c>
      <c r="AC2286" t="s">
        <v>1250</v>
      </c>
      <c r="AD2286">
        <v>62</v>
      </c>
      <c r="AE2286" t="s">
        <v>1210</v>
      </c>
      <c r="AN2286">
        <v>26</v>
      </c>
      <c r="AO2286">
        <v>14</v>
      </c>
      <c r="AP2286">
        <v>4321</v>
      </c>
      <c r="AQ2286" t="s">
        <v>3405</v>
      </c>
    </row>
    <row r="2287" spans="5:43" x14ac:dyDescent="0.25">
      <c r="E2287" s="6">
        <v>31</v>
      </c>
      <c r="F2287" s="13" t="s">
        <v>8657</v>
      </c>
      <c r="G2287" s="13">
        <v>60</v>
      </c>
      <c r="H2287" s="13" t="s">
        <v>8716</v>
      </c>
      <c r="I2287" s="207" t="s">
        <v>9513</v>
      </c>
      <c r="O2287" s="6">
        <v>90</v>
      </c>
      <c r="P2287" s="13" t="str">
        <f t="shared" si="35"/>
        <v>TUCUMAN</v>
      </c>
      <c r="Q2287" s="6">
        <v>1881</v>
      </c>
      <c r="R2287" s="13" t="s">
        <v>5475</v>
      </c>
      <c r="Y2287" t="str">
        <f>Tabla4[[#This Row],[Muni_Desc]]&amp;Tabla4[[#This Row],[Columna1]]</f>
        <v>CINCO SALTOSRIO NEGRO</v>
      </c>
      <c r="Z2287">
        <v>1214</v>
      </c>
      <c r="AA2287" t="s">
        <v>6675</v>
      </c>
      <c r="AB2287">
        <v>33</v>
      </c>
      <c r="AC2287" t="s">
        <v>1250</v>
      </c>
      <c r="AD2287">
        <v>62</v>
      </c>
      <c r="AE2287" t="s">
        <v>1210</v>
      </c>
      <c r="AN2287">
        <v>38</v>
      </c>
      <c r="AO2287">
        <v>14</v>
      </c>
      <c r="AP2287">
        <v>5027</v>
      </c>
      <c r="AQ2287" t="s">
        <v>3676</v>
      </c>
    </row>
    <row r="2288" spans="5:43" x14ac:dyDescent="0.25">
      <c r="E2288" s="6">
        <v>31</v>
      </c>
      <c r="F2288" s="13" t="s">
        <v>8657</v>
      </c>
      <c r="G2288" s="13">
        <v>61</v>
      </c>
      <c r="H2288" s="13" t="s">
        <v>8717</v>
      </c>
      <c r="I2288" s="207" t="s">
        <v>9513</v>
      </c>
      <c r="O2288" s="6">
        <v>90</v>
      </c>
      <c r="P2288" s="13" t="str">
        <f t="shared" si="35"/>
        <v>TUCUMAN</v>
      </c>
      <c r="Q2288" s="6">
        <v>1883</v>
      </c>
      <c r="R2288" s="13" t="s">
        <v>7407</v>
      </c>
      <c r="Y2288" t="str">
        <f>Tabla4[[#This Row],[Muni_Desc]]&amp;Tabla4[[#This Row],[Columna1]]</f>
        <v>CIPOLLETTIRIO NEGRO</v>
      </c>
      <c r="Z2288">
        <v>1215</v>
      </c>
      <c r="AA2288" t="s">
        <v>6676</v>
      </c>
      <c r="AB2288">
        <v>33</v>
      </c>
      <c r="AC2288" t="s">
        <v>1250</v>
      </c>
      <c r="AD2288">
        <v>62</v>
      </c>
      <c r="AE2288" t="s">
        <v>1210</v>
      </c>
      <c r="AN2288">
        <v>14</v>
      </c>
      <c r="AO2288">
        <v>63</v>
      </c>
      <c r="AP2288">
        <v>3011</v>
      </c>
      <c r="AQ2288" t="s">
        <v>2903</v>
      </c>
    </row>
    <row r="2289" spans="5:43" x14ac:dyDescent="0.25">
      <c r="E2289" s="6">
        <v>31</v>
      </c>
      <c r="F2289" s="13" t="s">
        <v>8657</v>
      </c>
      <c r="G2289" s="13">
        <v>62</v>
      </c>
      <c r="H2289" s="13" t="s">
        <v>8718</v>
      </c>
      <c r="I2289" s="207" t="s">
        <v>9513</v>
      </c>
      <c r="O2289" s="6">
        <v>90</v>
      </c>
      <c r="P2289" s="13" t="str">
        <f t="shared" si="35"/>
        <v>TUCUMAN</v>
      </c>
      <c r="Q2289" s="6">
        <v>1885</v>
      </c>
      <c r="R2289" s="13" t="s">
        <v>5884</v>
      </c>
      <c r="Y2289" t="str">
        <f>Tabla4[[#This Row],[Muni_Desc]]&amp;Tabla4[[#This Row],[Columna1]]</f>
        <v>COMALLORIO NEGRO</v>
      </c>
      <c r="Z2289">
        <v>1216</v>
      </c>
      <c r="AA2289" t="s">
        <v>6677</v>
      </c>
      <c r="AB2289">
        <v>33</v>
      </c>
      <c r="AC2289" t="s">
        <v>1250</v>
      </c>
      <c r="AD2289">
        <v>62</v>
      </c>
      <c r="AE2289" t="s">
        <v>1210</v>
      </c>
      <c r="AN2289">
        <v>6</v>
      </c>
      <c r="AO2289">
        <v>890</v>
      </c>
      <c r="AP2289">
        <v>1908</v>
      </c>
      <c r="AQ2289" t="s">
        <v>1389</v>
      </c>
    </row>
    <row r="2290" spans="5:43" x14ac:dyDescent="0.25">
      <c r="E2290" s="6">
        <v>31</v>
      </c>
      <c r="F2290" s="13" t="s">
        <v>8657</v>
      </c>
      <c r="G2290" s="13">
        <v>63</v>
      </c>
      <c r="H2290" s="13" t="s">
        <v>8719</v>
      </c>
      <c r="I2290" s="207" t="s">
        <v>9513</v>
      </c>
      <c r="O2290" s="6">
        <v>90</v>
      </c>
      <c r="P2290" s="13" t="str">
        <f t="shared" si="35"/>
        <v>TUCUMAN</v>
      </c>
      <c r="Q2290" s="6">
        <v>1886</v>
      </c>
      <c r="R2290" s="13" t="s">
        <v>6343</v>
      </c>
      <c r="Y2290" t="str">
        <f>Tabla4[[#This Row],[Muni_Desc]]&amp;Tabla4[[#This Row],[Columna1]]</f>
        <v>CONTRALMIRANTE CORDERORIO NEGRO</v>
      </c>
      <c r="Z2290">
        <v>1217</v>
      </c>
      <c r="AA2290" t="s">
        <v>6678</v>
      </c>
      <c r="AB2290">
        <v>33</v>
      </c>
      <c r="AC2290" t="s">
        <v>1250</v>
      </c>
      <c r="AD2290">
        <v>62</v>
      </c>
      <c r="AE2290" t="s">
        <v>1210</v>
      </c>
      <c r="AN2290">
        <v>6</v>
      </c>
      <c r="AO2290">
        <v>504</v>
      </c>
      <c r="AP2290">
        <v>1371</v>
      </c>
      <c r="AQ2290" t="s">
        <v>2202</v>
      </c>
    </row>
    <row r="2291" spans="5:43" x14ac:dyDescent="0.25">
      <c r="E2291" s="6">
        <v>31</v>
      </c>
      <c r="F2291" s="13" t="s">
        <v>8657</v>
      </c>
      <c r="G2291" s="13">
        <v>64</v>
      </c>
      <c r="H2291" s="13" t="s">
        <v>8720</v>
      </c>
      <c r="I2291" s="207" t="s">
        <v>9513</v>
      </c>
      <c r="O2291" s="6">
        <v>90</v>
      </c>
      <c r="P2291" s="13" t="str">
        <f t="shared" si="35"/>
        <v>TUCUMAN</v>
      </c>
      <c r="Q2291" s="6">
        <v>1887</v>
      </c>
      <c r="R2291" s="13" t="s">
        <v>7408</v>
      </c>
      <c r="Y2291" t="str">
        <f>Tabla4[[#This Row],[Muni_Desc]]&amp;Tabla4[[#This Row],[Columna1]]</f>
        <v>DINA HUAPIRIO NEGRO</v>
      </c>
      <c r="Z2291">
        <v>2119</v>
      </c>
      <c r="AA2291" t="s">
        <v>6718</v>
      </c>
      <c r="AB2291">
        <v>33</v>
      </c>
      <c r="AC2291" t="s">
        <v>1250</v>
      </c>
      <c r="AD2291">
        <v>62</v>
      </c>
      <c r="AE2291" t="s">
        <v>1210</v>
      </c>
      <c r="AN2291">
        <v>6</v>
      </c>
      <c r="AO2291">
        <v>329</v>
      </c>
      <c r="AP2291">
        <v>1092</v>
      </c>
      <c r="AQ2291" t="s">
        <v>1974</v>
      </c>
    </row>
    <row r="2292" spans="5:43" x14ac:dyDescent="0.25">
      <c r="E2292" s="6">
        <v>31</v>
      </c>
      <c r="F2292" s="13" t="s">
        <v>8657</v>
      </c>
      <c r="G2292" s="13">
        <v>65</v>
      </c>
      <c r="H2292" s="13" t="s">
        <v>8721</v>
      </c>
      <c r="I2292" s="207" t="s">
        <v>9513</v>
      </c>
      <c r="O2292" s="6">
        <v>90</v>
      </c>
      <c r="P2292" s="13" t="str">
        <f t="shared" si="35"/>
        <v>TUCUMAN</v>
      </c>
      <c r="Q2292" s="6">
        <v>1888</v>
      </c>
      <c r="R2292" s="13" t="s">
        <v>7409</v>
      </c>
      <c r="Y2292" t="str">
        <f>Tabla4[[#This Row],[Muni_Desc]]&amp;Tabla4[[#This Row],[Columna1]]</f>
        <v>EL BOLSONRIO NEGRO</v>
      </c>
      <c r="Z2292">
        <v>1220</v>
      </c>
      <c r="AA2292" t="s">
        <v>6681</v>
      </c>
      <c r="AB2292">
        <v>33</v>
      </c>
      <c r="AC2292" t="s">
        <v>1250</v>
      </c>
      <c r="AD2292">
        <v>62</v>
      </c>
      <c r="AE2292" t="s">
        <v>1210</v>
      </c>
      <c r="AN2292">
        <v>30</v>
      </c>
      <c r="AO2292">
        <v>98</v>
      </c>
      <c r="AP2292">
        <v>4684</v>
      </c>
      <c r="AQ2292" t="s">
        <v>3608</v>
      </c>
    </row>
    <row r="2293" spans="5:43" x14ac:dyDescent="0.25">
      <c r="E2293" s="6">
        <v>31</v>
      </c>
      <c r="F2293" s="13" t="s">
        <v>8657</v>
      </c>
      <c r="G2293" s="13">
        <v>66</v>
      </c>
      <c r="H2293" s="13" t="s">
        <v>8722</v>
      </c>
      <c r="I2293" s="207" t="s">
        <v>9513</v>
      </c>
      <c r="O2293" s="6">
        <v>90</v>
      </c>
      <c r="P2293" s="13" t="str">
        <f t="shared" si="35"/>
        <v>TUCUMAN</v>
      </c>
      <c r="Q2293" s="6">
        <v>1889</v>
      </c>
      <c r="R2293" s="13" t="s">
        <v>7410</v>
      </c>
      <c r="Y2293" t="str">
        <f>Tabla4[[#This Row],[Muni_Desc]]&amp;Tabla4[[#This Row],[Columna1]]</f>
        <v>GENERAL FERNANDEZ ORORIO NEGRO</v>
      </c>
      <c r="Z2293">
        <v>1223</v>
      </c>
      <c r="AA2293" t="s">
        <v>6684</v>
      </c>
      <c r="AB2293">
        <v>33</v>
      </c>
      <c r="AC2293" t="s">
        <v>1250</v>
      </c>
      <c r="AD2293">
        <v>62</v>
      </c>
      <c r="AE2293" t="s">
        <v>1210</v>
      </c>
      <c r="AN2293">
        <v>54</v>
      </c>
      <c r="AO2293">
        <v>63</v>
      </c>
      <c r="AP2293">
        <v>6485</v>
      </c>
      <c r="AQ2293" t="s">
        <v>1455</v>
      </c>
    </row>
    <row r="2294" spans="5:43" x14ac:dyDescent="0.25">
      <c r="E2294" s="6">
        <v>31</v>
      </c>
      <c r="F2294" s="13" t="s">
        <v>8657</v>
      </c>
      <c r="G2294" s="13">
        <v>67</v>
      </c>
      <c r="H2294" s="13" t="s">
        <v>8723</v>
      </c>
      <c r="I2294" s="207" t="s">
        <v>9513</v>
      </c>
      <c r="O2294" s="6">
        <v>90</v>
      </c>
      <c r="P2294" s="13" t="str">
        <f t="shared" si="35"/>
        <v>TUCUMAN</v>
      </c>
      <c r="Q2294" s="6">
        <v>1891</v>
      </c>
      <c r="R2294" s="13" t="s">
        <v>7412</v>
      </c>
      <c r="Y2294" t="str">
        <f>Tabla4[[#This Row],[Muni_Desc]]&amp;Tabla4[[#This Row],[Columna1]]</f>
        <v>INGENIERO JACOBACCIRIO NEGRO</v>
      </c>
      <c r="Z2294">
        <v>1226</v>
      </c>
      <c r="AA2294" t="s">
        <v>6686</v>
      </c>
      <c r="AB2294">
        <v>33</v>
      </c>
      <c r="AC2294" t="s">
        <v>1250</v>
      </c>
      <c r="AD2294">
        <v>62</v>
      </c>
      <c r="AE2294" t="s">
        <v>1210</v>
      </c>
      <c r="AN2294">
        <v>6</v>
      </c>
      <c r="AO2294">
        <v>546</v>
      </c>
      <c r="AP2294">
        <v>1424</v>
      </c>
      <c r="AQ2294" t="s">
        <v>1455</v>
      </c>
    </row>
    <row r="2295" spans="5:43" x14ac:dyDescent="0.25">
      <c r="E2295" s="6">
        <v>31</v>
      </c>
      <c r="F2295" s="13" t="s">
        <v>8657</v>
      </c>
      <c r="G2295" s="13">
        <v>68</v>
      </c>
      <c r="H2295" s="13" t="s">
        <v>8724</v>
      </c>
      <c r="I2295" s="207" t="s">
        <v>9513</v>
      </c>
      <c r="O2295" s="6">
        <v>90</v>
      </c>
      <c r="P2295" s="13" t="str">
        <f t="shared" si="35"/>
        <v>TUCUMAN</v>
      </c>
      <c r="Q2295" s="6">
        <v>1892</v>
      </c>
      <c r="R2295" s="13" t="s">
        <v>7413</v>
      </c>
      <c r="Y2295" t="str">
        <f>Tabla4[[#This Row],[Muni_Desc]]&amp;Tabla4[[#This Row],[Columna1]]</f>
        <v>LOS MENUCOSRIO NEGRO</v>
      </c>
      <c r="Z2295">
        <v>1229</v>
      </c>
      <c r="AA2295" t="s">
        <v>6689</v>
      </c>
      <c r="AB2295">
        <v>33</v>
      </c>
      <c r="AC2295" t="s">
        <v>1250</v>
      </c>
      <c r="AD2295">
        <v>62</v>
      </c>
      <c r="AE2295" t="s">
        <v>1210</v>
      </c>
      <c r="AN2295">
        <v>86</v>
      </c>
      <c r="AO2295">
        <v>119</v>
      </c>
      <c r="AP2295">
        <v>9284</v>
      </c>
      <c r="AQ2295" t="s">
        <v>1455</v>
      </c>
    </row>
    <row r="2296" spans="5:43" x14ac:dyDescent="0.25">
      <c r="E2296" s="6">
        <v>31</v>
      </c>
      <c r="F2296" s="13" t="s">
        <v>8657</v>
      </c>
      <c r="G2296" s="13">
        <v>69</v>
      </c>
      <c r="H2296" s="13" t="s">
        <v>8725</v>
      </c>
      <c r="I2296" s="207" t="s">
        <v>9513</v>
      </c>
      <c r="O2296" s="6">
        <v>90</v>
      </c>
      <c r="P2296" s="13" t="str">
        <f t="shared" si="35"/>
        <v>TUCUMAN</v>
      </c>
      <c r="Q2296" s="6">
        <v>1893</v>
      </c>
      <c r="R2296" s="13" t="s">
        <v>7414</v>
      </c>
      <c r="Y2296" t="str">
        <f>Tabla4[[#This Row],[Muni_Desc]]&amp;Tabla4[[#This Row],[Columna1]]</f>
        <v>MAQUINCHAORIO NEGRO</v>
      </c>
      <c r="Z2296">
        <v>1232</v>
      </c>
      <c r="AA2296" t="s">
        <v>6692</v>
      </c>
      <c r="AB2296">
        <v>33</v>
      </c>
      <c r="AC2296" t="s">
        <v>1250</v>
      </c>
      <c r="AD2296">
        <v>62</v>
      </c>
      <c r="AE2296" t="s">
        <v>1210</v>
      </c>
      <c r="AN2296">
        <v>38</v>
      </c>
      <c r="AO2296">
        <v>35</v>
      </c>
      <c r="AP2296">
        <v>10056</v>
      </c>
      <c r="AQ2296" t="s">
        <v>3718</v>
      </c>
    </row>
    <row r="2297" spans="5:43" x14ac:dyDescent="0.25">
      <c r="E2297" s="6">
        <v>31</v>
      </c>
      <c r="F2297" s="13" t="s">
        <v>8657</v>
      </c>
      <c r="G2297" s="13">
        <v>70</v>
      </c>
      <c r="H2297" s="13" t="s">
        <v>8726</v>
      </c>
      <c r="I2297" s="207" t="s">
        <v>9513</v>
      </c>
      <c r="O2297" s="6">
        <v>90</v>
      </c>
      <c r="P2297" s="13" t="str">
        <f t="shared" si="35"/>
        <v>TUCUMAN</v>
      </c>
      <c r="Q2297" s="6">
        <v>1894</v>
      </c>
      <c r="R2297" s="13" t="s">
        <v>7415</v>
      </c>
      <c r="Y2297" t="str">
        <f>Tabla4[[#This Row],[Muni_Desc]]&amp;Tabla4[[#This Row],[Columna1]]</f>
        <v>ÑORQUINCORIO NEGRO</v>
      </c>
      <c r="Z2297">
        <v>1244</v>
      </c>
      <c r="AA2297" t="s">
        <v>6704</v>
      </c>
      <c r="AB2297">
        <v>33</v>
      </c>
      <c r="AC2297" t="s">
        <v>1250</v>
      </c>
      <c r="AD2297">
        <v>62</v>
      </c>
      <c r="AE2297" t="s">
        <v>1210</v>
      </c>
      <c r="AN2297">
        <v>6</v>
      </c>
      <c r="AO2297">
        <v>483</v>
      </c>
      <c r="AP2297">
        <v>1342</v>
      </c>
      <c r="AQ2297" t="s">
        <v>2180</v>
      </c>
    </row>
    <row r="2298" spans="5:43" x14ac:dyDescent="0.25">
      <c r="E2298" s="6">
        <v>31</v>
      </c>
      <c r="F2298" s="13" t="s">
        <v>8657</v>
      </c>
      <c r="G2298" s="13">
        <v>71</v>
      </c>
      <c r="H2298" s="13" t="s">
        <v>8727</v>
      </c>
      <c r="I2298" s="207" t="s">
        <v>9513</v>
      </c>
      <c r="O2298" s="6">
        <v>90</v>
      </c>
      <c r="P2298" s="13" t="str">
        <f t="shared" si="35"/>
        <v>TUCUMAN</v>
      </c>
      <c r="Q2298" s="6">
        <v>1896</v>
      </c>
      <c r="R2298" s="13" t="s">
        <v>5895</v>
      </c>
      <c r="Y2298" t="str">
        <f>Tabla4[[#This Row],[Muni_Desc]]&amp;Tabla4[[#This Row],[Columna1]]</f>
        <v>PILCANIYEURIO NEGRO</v>
      </c>
      <c r="Z2298">
        <v>1234</v>
      </c>
      <c r="AA2298" t="s">
        <v>6694</v>
      </c>
      <c r="AB2298">
        <v>33</v>
      </c>
      <c r="AC2298" t="s">
        <v>1250</v>
      </c>
      <c r="AD2298">
        <v>62</v>
      </c>
      <c r="AE2298" t="s">
        <v>1210</v>
      </c>
      <c r="AN2298">
        <v>86</v>
      </c>
      <c r="AO2298">
        <v>119</v>
      </c>
      <c r="AP2298">
        <v>9285</v>
      </c>
      <c r="AQ2298" t="s">
        <v>5125</v>
      </c>
    </row>
    <row r="2299" spans="5:43" x14ac:dyDescent="0.25">
      <c r="E2299" s="6">
        <v>31</v>
      </c>
      <c r="F2299" s="13" t="s">
        <v>8657</v>
      </c>
      <c r="G2299" s="13">
        <v>72</v>
      </c>
      <c r="H2299" s="13" t="s">
        <v>8728</v>
      </c>
      <c r="I2299" s="207" t="s">
        <v>9513</v>
      </c>
      <c r="O2299" s="6">
        <v>90</v>
      </c>
      <c r="P2299" s="13" t="str">
        <f t="shared" si="35"/>
        <v>TUCUMAN</v>
      </c>
      <c r="Q2299" s="6">
        <v>1897</v>
      </c>
      <c r="R2299" s="13" t="s">
        <v>7417</v>
      </c>
      <c r="Y2299" t="str">
        <f>Tabla4[[#This Row],[Muni_Desc]]&amp;Tabla4[[#This Row],[Columna1]]</f>
        <v>SAN CARLOS DE BARILOCHERIO NEGRO</v>
      </c>
      <c r="Z2299">
        <v>1238</v>
      </c>
      <c r="AA2299" t="s">
        <v>6698</v>
      </c>
      <c r="AB2299">
        <v>33</v>
      </c>
      <c r="AC2299" t="s">
        <v>1250</v>
      </c>
      <c r="AD2299">
        <v>62</v>
      </c>
      <c r="AE2299" t="s">
        <v>1210</v>
      </c>
      <c r="AN2299">
        <v>6</v>
      </c>
      <c r="AO2299">
        <v>889</v>
      </c>
      <c r="AP2299">
        <v>1906</v>
      </c>
      <c r="AQ2299" t="s">
        <v>2573</v>
      </c>
    </row>
    <row r="2300" spans="5:43" x14ac:dyDescent="0.25">
      <c r="E2300" s="6">
        <v>31</v>
      </c>
      <c r="F2300" s="13" t="s">
        <v>8657</v>
      </c>
      <c r="G2300" s="13">
        <v>73</v>
      </c>
      <c r="H2300" s="13" t="s">
        <v>8729</v>
      </c>
      <c r="I2300" s="207" t="s">
        <v>9513</v>
      </c>
      <c r="O2300" s="6">
        <v>90</v>
      </c>
      <c r="P2300" s="13" t="str">
        <f t="shared" si="35"/>
        <v>TUCUMAN</v>
      </c>
      <c r="Q2300" s="6">
        <v>1898</v>
      </c>
      <c r="R2300" s="13" t="s">
        <v>7418</v>
      </c>
      <c r="Y2300" t="str">
        <f>Tabla4[[#This Row],[Muni_Desc]]&amp;Tabla4[[#This Row],[Columna1]]</f>
        <v>Villa MascardiRIO NEGRO</v>
      </c>
      <c r="Z2300">
        <v>3040</v>
      </c>
      <c r="AA2300" t="s">
        <v>6739</v>
      </c>
      <c r="AB2300">
        <v>33</v>
      </c>
      <c r="AC2300" t="s">
        <v>1250</v>
      </c>
      <c r="AD2300">
        <v>62</v>
      </c>
      <c r="AE2300" t="s">
        <v>1210</v>
      </c>
      <c r="AN2300">
        <v>42</v>
      </c>
      <c r="AO2300">
        <v>91</v>
      </c>
      <c r="AP2300">
        <v>5394</v>
      </c>
      <c r="AQ2300" t="s">
        <v>1528</v>
      </c>
    </row>
    <row r="2301" spans="5:43" x14ac:dyDescent="0.25">
      <c r="E2301" s="6">
        <v>31</v>
      </c>
      <c r="F2301" s="13" t="s">
        <v>8657</v>
      </c>
      <c r="G2301" s="13">
        <v>74</v>
      </c>
      <c r="H2301" s="13" t="s">
        <v>8730</v>
      </c>
      <c r="I2301" s="207" t="s">
        <v>9513</v>
      </c>
      <c r="O2301" s="6">
        <v>90</v>
      </c>
      <c r="P2301" s="13" t="str">
        <f t="shared" si="35"/>
        <v>TUCUMAN</v>
      </c>
      <c r="Q2301" s="6">
        <v>1899</v>
      </c>
      <c r="R2301" s="13" t="s">
        <v>7419</v>
      </c>
      <c r="Y2301" t="str">
        <f>Tabla4[[#This Row],[Muni_Desc]]&amp;Tabla4[[#This Row],[Columna1]]</f>
        <v>ACHIRASCORDOBA</v>
      </c>
      <c r="Z2301">
        <v>170</v>
      </c>
      <c r="AA2301" t="s">
        <v>5451</v>
      </c>
      <c r="AB2301">
        <v>34</v>
      </c>
      <c r="AC2301" t="s">
        <v>1251</v>
      </c>
      <c r="AD2301">
        <v>14</v>
      </c>
      <c r="AE2301" t="s">
        <v>1192</v>
      </c>
      <c r="AN2301">
        <v>6</v>
      </c>
      <c r="AO2301">
        <v>476</v>
      </c>
      <c r="AP2301">
        <v>1334</v>
      </c>
      <c r="AQ2301" t="s">
        <v>1324</v>
      </c>
    </row>
    <row r="2302" spans="5:43" x14ac:dyDescent="0.25">
      <c r="E2302" s="6">
        <v>31</v>
      </c>
      <c r="F2302" s="13" t="s">
        <v>8657</v>
      </c>
      <c r="G2302" s="13">
        <v>75</v>
      </c>
      <c r="H2302" s="13" t="s">
        <v>8731</v>
      </c>
      <c r="I2302" s="207" t="s">
        <v>9513</v>
      </c>
      <c r="O2302" s="6">
        <v>90</v>
      </c>
      <c r="P2302" s="13" t="str">
        <f t="shared" si="35"/>
        <v>TUCUMAN</v>
      </c>
      <c r="Q2302" s="6">
        <v>1900</v>
      </c>
      <c r="R2302" s="13" t="s">
        <v>7420</v>
      </c>
      <c r="Y2302" t="str">
        <f>Tabla4[[#This Row],[Muni_Desc]]&amp;Tabla4[[#This Row],[Columna1]]</f>
        <v>ADELIA MARIACORDOBA</v>
      </c>
      <c r="Z2302">
        <v>171</v>
      </c>
      <c r="AA2302" t="s">
        <v>5452</v>
      </c>
      <c r="AB2302">
        <v>34</v>
      </c>
      <c r="AC2302" t="s">
        <v>1251</v>
      </c>
      <c r="AD2302">
        <v>14</v>
      </c>
      <c r="AE2302" t="s">
        <v>1192</v>
      </c>
      <c r="AN2302">
        <v>6</v>
      </c>
      <c r="AO2302">
        <v>441</v>
      </c>
      <c r="AP2302">
        <v>1298</v>
      </c>
      <c r="AQ2302" t="s">
        <v>2138</v>
      </c>
    </row>
    <row r="2303" spans="5:43" x14ac:dyDescent="0.25">
      <c r="E2303" s="6">
        <v>31</v>
      </c>
      <c r="F2303" s="13" t="s">
        <v>8657</v>
      </c>
      <c r="G2303" s="13">
        <v>76</v>
      </c>
      <c r="H2303" s="13" t="s">
        <v>8732</v>
      </c>
      <c r="I2303" s="207" t="s">
        <v>9513</v>
      </c>
      <c r="O2303" s="6">
        <v>90</v>
      </c>
      <c r="P2303" s="13" t="str">
        <f t="shared" si="35"/>
        <v>TUCUMAN</v>
      </c>
      <c r="Q2303" s="6">
        <v>1901</v>
      </c>
      <c r="R2303" s="13" t="s">
        <v>7421</v>
      </c>
      <c r="Y2303" t="str">
        <f>Tabla4[[#This Row],[Muni_Desc]]&amp;Tabla4[[#This Row],[Columna1]]</f>
        <v>ALCIRA GIGENACORDOBA</v>
      </c>
      <c r="Z2303">
        <v>173</v>
      </c>
      <c r="AA2303" t="s">
        <v>5454</v>
      </c>
      <c r="AB2303">
        <v>34</v>
      </c>
      <c r="AC2303" t="s">
        <v>1251</v>
      </c>
      <c r="AD2303">
        <v>14</v>
      </c>
      <c r="AE2303" t="s">
        <v>1192</v>
      </c>
      <c r="AN2303">
        <v>82</v>
      </c>
      <c r="AO2303">
        <v>63</v>
      </c>
      <c r="AP2303">
        <v>8589</v>
      </c>
      <c r="AQ2303" t="s">
        <v>4815</v>
      </c>
    </row>
    <row r="2304" spans="5:43" x14ac:dyDescent="0.25">
      <c r="E2304" s="6">
        <v>31</v>
      </c>
      <c r="F2304" s="13" t="s">
        <v>8657</v>
      </c>
      <c r="G2304" s="13">
        <v>77</v>
      </c>
      <c r="H2304" s="13" t="s">
        <v>8733</v>
      </c>
      <c r="I2304" s="207" t="s">
        <v>9513</v>
      </c>
      <c r="O2304" s="6">
        <v>90</v>
      </c>
      <c r="P2304" s="13" t="str">
        <f t="shared" si="35"/>
        <v>TUCUMAN</v>
      </c>
      <c r="Q2304" s="6">
        <v>1902</v>
      </c>
      <c r="R2304" s="13" t="s">
        <v>7422</v>
      </c>
      <c r="Y2304" t="str">
        <f>Tabla4[[#This Row],[Muni_Desc]]&amp;Tabla4[[#This Row],[Columna1]]</f>
        <v>ALEJANDRO ROCACORDOBA</v>
      </c>
      <c r="Z2304">
        <v>175</v>
      </c>
      <c r="AA2304" t="s">
        <v>5456</v>
      </c>
      <c r="AB2304">
        <v>34</v>
      </c>
      <c r="AC2304" t="s">
        <v>1251</v>
      </c>
      <c r="AD2304">
        <v>14</v>
      </c>
      <c r="AE2304" t="s">
        <v>1192</v>
      </c>
      <c r="AN2304">
        <v>6</v>
      </c>
      <c r="AO2304">
        <v>497</v>
      </c>
      <c r="AP2304">
        <v>1361</v>
      </c>
      <c r="AQ2304" t="s">
        <v>2191</v>
      </c>
    </row>
    <row r="2305" spans="5:43" x14ac:dyDescent="0.25">
      <c r="E2305" s="6">
        <v>31</v>
      </c>
      <c r="F2305" s="13" t="s">
        <v>8657</v>
      </c>
      <c r="G2305" s="13">
        <v>78</v>
      </c>
      <c r="H2305" s="13" t="s">
        <v>8734</v>
      </c>
      <c r="I2305" s="207" t="s">
        <v>9513</v>
      </c>
      <c r="O2305" s="6">
        <v>90</v>
      </c>
      <c r="P2305" s="13" t="str">
        <f t="shared" si="35"/>
        <v>TUCUMAN</v>
      </c>
      <c r="Q2305" s="6">
        <v>1903</v>
      </c>
      <c r="R2305" s="13" t="s">
        <v>7423</v>
      </c>
      <c r="Y2305" t="str">
        <f>Tabla4[[#This Row],[Muni_Desc]]&amp;Tabla4[[#This Row],[Columna1]]</f>
        <v>ALEJO LEDESMACORDOBA</v>
      </c>
      <c r="Z2305">
        <v>176</v>
      </c>
      <c r="AA2305" t="s">
        <v>5457</v>
      </c>
      <c r="AB2305">
        <v>34</v>
      </c>
      <c r="AC2305" t="s">
        <v>1251</v>
      </c>
      <c r="AD2305">
        <v>14</v>
      </c>
      <c r="AE2305" t="s">
        <v>1192</v>
      </c>
      <c r="AN2305">
        <v>6</v>
      </c>
      <c r="AO2305">
        <v>483</v>
      </c>
      <c r="AP2305">
        <v>1343</v>
      </c>
      <c r="AQ2305" t="s">
        <v>1325</v>
      </c>
    </row>
    <row r="2306" spans="5:43" x14ac:dyDescent="0.25">
      <c r="E2306" s="6">
        <v>31</v>
      </c>
      <c r="F2306" s="13" t="s">
        <v>8657</v>
      </c>
      <c r="G2306" s="13">
        <v>79</v>
      </c>
      <c r="H2306" s="13" t="s">
        <v>8735</v>
      </c>
      <c r="I2306" s="207" t="s">
        <v>9513</v>
      </c>
      <c r="O2306" s="6">
        <v>90</v>
      </c>
      <c r="P2306" s="13" t="str">
        <f t="shared" si="35"/>
        <v>TUCUMAN</v>
      </c>
      <c r="Q2306" s="6">
        <v>1904</v>
      </c>
      <c r="R2306" s="13" t="s">
        <v>7424</v>
      </c>
      <c r="Y2306" t="str">
        <f>Tabla4[[#This Row],[Muni_Desc]]&amp;Tabla4[[#This Row],[Columna1]]</f>
        <v>ALPA CORRALCORDOBA</v>
      </c>
      <c r="Z2306">
        <v>179</v>
      </c>
      <c r="AA2306" t="s">
        <v>5460</v>
      </c>
      <c r="AB2306">
        <v>34</v>
      </c>
      <c r="AC2306" t="s">
        <v>1251</v>
      </c>
      <c r="AD2306">
        <v>14</v>
      </c>
      <c r="AE2306" t="s">
        <v>1192</v>
      </c>
      <c r="AN2306">
        <v>82</v>
      </c>
      <c r="AO2306">
        <v>77</v>
      </c>
      <c r="AP2306">
        <v>8640</v>
      </c>
      <c r="AQ2306" t="s">
        <v>4863</v>
      </c>
    </row>
    <row r="2307" spans="5:43" x14ac:dyDescent="0.25">
      <c r="E2307" s="6">
        <v>31</v>
      </c>
      <c r="F2307" s="13" t="s">
        <v>8657</v>
      </c>
      <c r="G2307" s="13">
        <v>80</v>
      </c>
      <c r="H2307" s="13" t="s">
        <v>8736</v>
      </c>
      <c r="I2307" s="207" t="s">
        <v>9513</v>
      </c>
      <c r="O2307" s="6">
        <v>90</v>
      </c>
      <c r="P2307" s="13" t="str">
        <f t="shared" si="35"/>
        <v>TUCUMAN</v>
      </c>
      <c r="Q2307" s="6">
        <v>1905</v>
      </c>
      <c r="R2307" s="13" t="s">
        <v>7257</v>
      </c>
      <c r="Y2307" t="str">
        <f>Tabla4[[#This Row],[Muni_Desc]]&amp;Tabla4[[#This Row],[Columna1]]</f>
        <v>ARIASCORDOBA</v>
      </c>
      <c r="Z2307">
        <v>188</v>
      </c>
      <c r="AA2307" t="s">
        <v>5469</v>
      </c>
      <c r="AB2307">
        <v>34</v>
      </c>
      <c r="AC2307" t="s">
        <v>1251</v>
      </c>
      <c r="AD2307">
        <v>14</v>
      </c>
      <c r="AE2307" t="s">
        <v>1192</v>
      </c>
      <c r="AN2307">
        <v>82</v>
      </c>
      <c r="AO2307">
        <v>105</v>
      </c>
      <c r="AP2307">
        <v>8729</v>
      </c>
      <c r="AQ2307" t="s">
        <v>4948</v>
      </c>
    </row>
    <row r="2308" spans="5:43" x14ac:dyDescent="0.25">
      <c r="E2308" s="6">
        <v>31</v>
      </c>
      <c r="F2308" s="13" t="s">
        <v>8657</v>
      </c>
      <c r="G2308" s="13">
        <v>81</v>
      </c>
      <c r="H2308" s="13" t="s">
        <v>8737</v>
      </c>
      <c r="I2308" s="207" t="s">
        <v>9513</v>
      </c>
      <c r="O2308" s="6">
        <v>90</v>
      </c>
      <c r="P2308" s="13" t="str">
        <f t="shared" si="35"/>
        <v>TUCUMAN</v>
      </c>
      <c r="Q2308" s="6">
        <v>1906</v>
      </c>
      <c r="R2308" s="13" t="s">
        <v>7425</v>
      </c>
      <c r="Y2308" t="str">
        <f>Tabla4[[#This Row],[Muni_Desc]]&amp;Tabla4[[#This Row],[Columna1]]</f>
        <v>AUSONIACORDOBA</v>
      </c>
      <c r="Z2308">
        <v>195</v>
      </c>
      <c r="AA2308" t="s">
        <v>5476</v>
      </c>
      <c r="AB2308">
        <v>34</v>
      </c>
      <c r="AC2308" t="s">
        <v>1251</v>
      </c>
      <c r="AD2308">
        <v>14</v>
      </c>
      <c r="AE2308" t="s">
        <v>1192</v>
      </c>
      <c r="AN2308">
        <v>46</v>
      </c>
      <c r="AO2308">
        <v>63</v>
      </c>
      <c r="AP2308">
        <v>5587</v>
      </c>
      <c r="AQ2308" t="s">
        <v>3910</v>
      </c>
    </row>
    <row r="2309" spans="5:43" x14ac:dyDescent="0.25">
      <c r="E2309" s="6">
        <v>31</v>
      </c>
      <c r="F2309" s="13" t="s">
        <v>8657</v>
      </c>
      <c r="G2309" s="13">
        <v>82</v>
      </c>
      <c r="H2309" s="13" t="s">
        <v>8738</v>
      </c>
      <c r="I2309" s="207" t="s">
        <v>9513</v>
      </c>
      <c r="O2309" s="6">
        <v>90</v>
      </c>
      <c r="P2309" s="13" t="str">
        <f t="shared" ref="P2309:P2372" si="36">VLOOKUP(O2309,$J$4:$L$29,3,FALSE)</f>
        <v>TUCUMAN</v>
      </c>
      <c r="Q2309" s="6">
        <v>1907</v>
      </c>
      <c r="R2309" s="13" t="s">
        <v>7426</v>
      </c>
      <c r="Y2309" t="str">
        <f>Tabla4[[#This Row],[Muni_Desc]]&amp;Tabla4[[#This Row],[Columna1]]</f>
        <v>BENGOLEACORDOBA</v>
      </c>
      <c r="Z2309">
        <v>202</v>
      </c>
      <c r="AA2309" t="s">
        <v>5482</v>
      </c>
      <c r="AB2309">
        <v>34</v>
      </c>
      <c r="AC2309" t="s">
        <v>1251</v>
      </c>
      <c r="AD2309">
        <v>14</v>
      </c>
      <c r="AE2309" t="s">
        <v>1192</v>
      </c>
      <c r="AN2309">
        <v>14</v>
      </c>
      <c r="AO2309">
        <v>133</v>
      </c>
      <c r="AP2309">
        <v>3245</v>
      </c>
      <c r="AQ2309" t="s">
        <v>3087</v>
      </c>
    </row>
    <row r="2310" spans="5:43" x14ac:dyDescent="0.25">
      <c r="E2310" s="6">
        <v>31</v>
      </c>
      <c r="F2310" s="13" t="s">
        <v>8657</v>
      </c>
      <c r="G2310" s="13">
        <v>83</v>
      </c>
      <c r="H2310" s="13" t="s">
        <v>8739</v>
      </c>
      <c r="I2310" s="207" t="s">
        <v>9513</v>
      </c>
      <c r="O2310" s="6">
        <v>90</v>
      </c>
      <c r="P2310" s="13" t="str">
        <f t="shared" si="36"/>
        <v>TUCUMAN</v>
      </c>
      <c r="Q2310" s="6">
        <v>1908</v>
      </c>
      <c r="R2310" s="13" t="s">
        <v>7427</v>
      </c>
      <c r="Y2310" t="str">
        <f>Tabla4[[#This Row],[Muni_Desc]]&amp;Tabla4[[#This Row],[Columna1]]</f>
        <v>BENJAMIN GOULDCORDOBA</v>
      </c>
      <c r="Z2310">
        <v>203</v>
      </c>
      <c r="AA2310" t="s">
        <v>5483</v>
      </c>
      <c r="AB2310">
        <v>34</v>
      </c>
      <c r="AC2310" t="s">
        <v>1251</v>
      </c>
      <c r="AD2310">
        <v>14</v>
      </c>
      <c r="AE2310" t="s">
        <v>1192</v>
      </c>
      <c r="AN2310">
        <v>6</v>
      </c>
      <c r="AO2310">
        <v>847</v>
      </c>
      <c r="AP2310">
        <v>1844</v>
      </c>
      <c r="AQ2310" t="s">
        <v>2531</v>
      </c>
    </row>
    <row r="2311" spans="5:43" x14ac:dyDescent="0.25">
      <c r="E2311" s="6">
        <v>31</v>
      </c>
      <c r="F2311" s="13" t="s">
        <v>8657</v>
      </c>
      <c r="G2311" s="13">
        <v>84</v>
      </c>
      <c r="H2311" s="13" t="s">
        <v>8740</v>
      </c>
      <c r="I2311" s="207" t="s">
        <v>9513</v>
      </c>
      <c r="O2311" s="6">
        <v>90</v>
      </c>
      <c r="P2311" s="13" t="str">
        <f t="shared" si="36"/>
        <v>TUCUMAN</v>
      </c>
      <c r="Q2311" s="6">
        <v>1909</v>
      </c>
      <c r="R2311" s="13" t="s">
        <v>7428</v>
      </c>
      <c r="Y2311" t="str">
        <f>Tabla4[[#This Row],[Muni_Desc]]&amp;Tabla4[[#This Row],[Columna1]]</f>
        <v>BERROTARANCORDOBA</v>
      </c>
      <c r="Z2311">
        <v>204</v>
      </c>
      <c r="AA2311" t="s">
        <v>5484</v>
      </c>
      <c r="AB2311">
        <v>34</v>
      </c>
      <c r="AC2311" t="s">
        <v>1251</v>
      </c>
      <c r="AD2311">
        <v>14</v>
      </c>
      <c r="AE2311" t="s">
        <v>1192</v>
      </c>
      <c r="AN2311">
        <v>6</v>
      </c>
      <c r="AO2311">
        <v>602</v>
      </c>
      <c r="AP2311">
        <v>10057</v>
      </c>
      <c r="AQ2311" t="s">
        <v>2302</v>
      </c>
    </row>
    <row r="2312" spans="5:43" x14ac:dyDescent="0.25">
      <c r="E2312" s="6">
        <v>31</v>
      </c>
      <c r="F2312" s="13" t="s">
        <v>8657</v>
      </c>
      <c r="G2312" s="13">
        <v>85</v>
      </c>
      <c r="H2312" s="13" t="s">
        <v>8741</v>
      </c>
      <c r="I2312" s="207" t="s">
        <v>9513</v>
      </c>
      <c r="O2312" s="6">
        <v>90</v>
      </c>
      <c r="P2312" s="13" t="str">
        <f t="shared" si="36"/>
        <v>TUCUMAN</v>
      </c>
      <c r="Q2312" s="6">
        <v>1910</v>
      </c>
      <c r="R2312" s="13" t="s">
        <v>7429</v>
      </c>
      <c r="Y2312" t="str">
        <f>Tabla4[[#This Row],[Muni_Desc]]&amp;Tabla4[[#This Row],[Columna1]]</f>
        <v>BUCHARDOCORDOBA</v>
      </c>
      <c r="Z2312">
        <v>208</v>
      </c>
      <c r="AA2312" t="s">
        <v>5488</v>
      </c>
      <c r="AB2312">
        <v>34</v>
      </c>
      <c r="AC2312" t="s">
        <v>1251</v>
      </c>
      <c r="AD2312">
        <v>14</v>
      </c>
      <c r="AE2312" t="s">
        <v>1192</v>
      </c>
      <c r="AN2312">
        <v>6</v>
      </c>
      <c r="AO2312">
        <v>252</v>
      </c>
      <c r="AP2312">
        <v>10058</v>
      </c>
      <c r="AQ2312" t="s">
        <v>1919</v>
      </c>
    </row>
    <row r="2313" spans="5:43" x14ac:dyDescent="0.25">
      <c r="E2313" s="6">
        <v>31</v>
      </c>
      <c r="F2313" s="13" t="s">
        <v>8657</v>
      </c>
      <c r="G2313" s="13">
        <v>86</v>
      </c>
      <c r="H2313" s="13" t="s">
        <v>8742</v>
      </c>
      <c r="I2313" s="207" t="s">
        <v>9513</v>
      </c>
      <c r="O2313" s="6">
        <v>90</v>
      </c>
      <c r="P2313" s="13" t="str">
        <f t="shared" si="36"/>
        <v>TUCUMAN</v>
      </c>
      <c r="Q2313" s="6">
        <v>1911</v>
      </c>
      <c r="R2313" s="13" t="s">
        <v>7430</v>
      </c>
      <c r="Y2313" t="str">
        <f>Tabla4[[#This Row],[Muni_Desc]]&amp;Tabla4[[#This Row],[Columna1]]</f>
        <v>BULNESCORDOBA</v>
      </c>
      <c r="Z2313">
        <v>209</v>
      </c>
      <c r="AA2313" t="s">
        <v>5489</v>
      </c>
      <c r="AB2313">
        <v>34</v>
      </c>
      <c r="AC2313" t="s">
        <v>1251</v>
      </c>
      <c r="AD2313">
        <v>14</v>
      </c>
      <c r="AE2313" t="s">
        <v>1192</v>
      </c>
      <c r="AN2313">
        <v>6</v>
      </c>
      <c r="AO2313">
        <v>350</v>
      </c>
      <c r="AP2313">
        <v>1112</v>
      </c>
      <c r="AQ2313" t="s">
        <v>1919</v>
      </c>
    </row>
    <row r="2314" spans="5:43" x14ac:dyDescent="0.25">
      <c r="E2314" s="6">
        <v>31</v>
      </c>
      <c r="F2314" s="13" t="s">
        <v>8657</v>
      </c>
      <c r="G2314" s="13">
        <v>87</v>
      </c>
      <c r="H2314" s="13" t="s">
        <v>8743</v>
      </c>
      <c r="I2314" s="207" t="s">
        <v>9513</v>
      </c>
      <c r="O2314" s="6">
        <v>90</v>
      </c>
      <c r="P2314" s="13" t="str">
        <f t="shared" si="36"/>
        <v>TUCUMAN</v>
      </c>
      <c r="Q2314" s="6">
        <v>1912</v>
      </c>
      <c r="R2314" s="13" t="s">
        <v>7431</v>
      </c>
      <c r="Y2314" t="str">
        <f>Tabla4[[#This Row],[Muni_Desc]]&amp;Tabla4[[#This Row],[Columna1]]</f>
        <v>CAMILO ALDAOCORDOBA</v>
      </c>
      <c r="Z2314">
        <v>214</v>
      </c>
      <c r="AA2314" t="s">
        <v>5494</v>
      </c>
      <c r="AB2314">
        <v>34</v>
      </c>
      <c r="AC2314" t="s">
        <v>1251</v>
      </c>
      <c r="AD2314">
        <v>14</v>
      </c>
      <c r="AE2314" t="s">
        <v>1192</v>
      </c>
      <c r="AN2314">
        <v>6</v>
      </c>
      <c r="AO2314">
        <v>441</v>
      </c>
      <c r="AP2314">
        <v>10059</v>
      </c>
      <c r="AQ2314" t="s">
        <v>2145</v>
      </c>
    </row>
    <row r="2315" spans="5:43" x14ac:dyDescent="0.25">
      <c r="E2315" s="6">
        <v>31</v>
      </c>
      <c r="F2315" s="13" t="s">
        <v>8657</v>
      </c>
      <c r="G2315" s="13">
        <v>88</v>
      </c>
      <c r="H2315" s="13" t="s">
        <v>8744</v>
      </c>
      <c r="I2315" s="207" t="s">
        <v>9513</v>
      </c>
      <c r="O2315" s="6">
        <v>90</v>
      </c>
      <c r="P2315" s="13" t="str">
        <f t="shared" si="36"/>
        <v>TUCUMAN</v>
      </c>
      <c r="Q2315" s="6">
        <v>1913</v>
      </c>
      <c r="R2315" s="13" t="s">
        <v>7432</v>
      </c>
      <c r="Y2315" t="str">
        <f>Tabla4[[#This Row],[Muni_Desc]]&amp;Tabla4[[#This Row],[Columna1]]</f>
        <v>CANALSCORDOBA</v>
      </c>
      <c r="Z2315">
        <v>216</v>
      </c>
      <c r="AA2315" t="s">
        <v>5496</v>
      </c>
      <c r="AB2315">
        <v>34</v>
      </c>
      <c r="AC2315" t="s">
        <v>1251</v>
      </c>
      <c r="AD2315">
        <v>14</v>
      </c>
      <c r="AE2315" t="s">
        <v>1192</v>
      </c>
      <c r="AN2315">
        <v>14</v>
      </c>
      <c r="AO2315">
        <v>21</v>
      </c>
      <c r="AP2315">
        <v>10060</v>
      </c>
      <c r="AQ2315" t="s">
        <v>2804</v>
      </c>
    </row>
    <row r="2316" spans="5:43" x14ac:dyDescent="0.25">
      <c r="E2316" s="6">
        <v>31</v>
      </c>
      <c r="F2316" s="13" t="s">
        <v>8657</v>
      </c>
      <c r="G2316" s="13">
        <v>89</v>
      </c>
      <c r="H2316" s="13" t="s">
        <v>8745</v>
      </c>
      <c r="I2316" s="207" t="s">
        <v>9513</v>
      </c>
      <c r="O2316" s="6">
        <v>90</v>
      </c>
      <c r="P2316" s="13" t="str">
        <f t="shared" si="36"/>
        <v>TUCUMAN</v>
      </c>
      <c r="Q2316" s="6">
        <v>1914</v>
      </c>
      <c r="R2316" s="13" t="s">
        <v>7433</v>
      </c>
      <c r="Y2316" t="str">
        <f>Tabla4[[#This Row],[Muni_Desc]]&amp;Tabla4[[#This Row],[Columna1]]</f>
        <v>CAPITAN GENERAL BERNARDO O'HIGGINSCORDOBA</v>
      </c>
      <c r="Z2316">
        <v>222</v>
      </c>
      <c r="AA2316" t="s">
        <v>5502</v>
      </c>
      <c r="AB2316">
        <v>34</v>
      </c>
      <c r="AC2316" t="s">
        <v>1251</v>
      </c>
      <c r="AD2316">
        <v>14</v>
      </c>
      <c r="AE2316" t="s">
        <v>1192</v>
      </c>
      <c r="AN2316">
        <v>18</v>
      </c>
      <c r="AO2316">
        <v>63</v>
      </c>
      <c r="AP2316">
        <v>3755</v>
      </c>
      <c r="AQ2316" t="s">
        <v>3261</v>
      </c>
    </row>
    <row r="2317" spans="5:43" x14ac:dyDescent="0.25">
      <c r="E2317" s="6">
        <v>31</v>
      </c>
      <c r="F2317" s="13" t="s">
        <v>8657</v>
      </c>
      <c r="G2317" s="13">
        <v>90</v>
      </c>
      <c r="H2317" s="13" t="s">
        <v>8746</v>
      </c>
      <c r="I2317" s="207" t="s">
        <v>9513</v>
      </c>
      <c r="O2317" s="6">
        <v>90</v>
      </c>
      <c r="P2317" s="13" t="str">
        <f t="shared" si="36"/>
        <v>TUCUMAN</v>
      </c>
      <c r="Q2317" s="6">
        <v>1915</v>
      </c>
      <c r="R2317" s="13" t="s">
        <v>7434</v>
      </c>
      <c r="Y2317" t="str">
        <f>Tabla4[[#This Row],[Muni_Desc]]&amp;Tabla4[[#This Row],[Columna1]]</f>
        <v>CARNERILLOCORDOBA</v>
      </c>
      <c r="Z2317">
        <v>223</v>
      </c>
      <c r="AA2317" t="s">
        <v>5503</v>
      </c>
      <c r="AB2317">
        <v>34</v>
      </c>
      <c r="AC2317" t="s">
        <v>1251</v>
      </c>
      <c r="AD2317">
        <v>14</v>
      </c>
      <c r="AE2317" t="s">
        <v>1192</v>
      </c>
      <c r="AN2317">
        <v>6</v>
      </c>
      <c r="AO2317">
        <v>497</v>
      </c>
      <c r="AP2317">
        <v>1362</v>
      </c>
      <c r="AQ2317" t="s">
        <v>1327</v>
      </c>
    </row>
    <row r="2318" spans="5:43" x14ac:dyDescent="0.25">
      <c r="E2318" s="6">
        <v>31</v>
      </c>
      <c r="F2318" s="13" t="s">
        <v>8657</v>
      </c>
      <c r="G2318" s="13">
        <v>91</v>
      </c>
      <c r="H2318" s="13" t="s">
        <v>8747</v>
      </c>
      <c r="I2318" s="207" t="s">
        <v>9513</v>
      </c>
      <c r="O2318" s="6">
        <v>90</v>
      </c>
      <c r="P2318" s="13" t="str">
        <f t="shared" si="36"/>
        <v>TUCUMAN</v>
      </c>
      <c r="Q2318" s="6">
        <v>1916</v>
      </c>
      <c r="R2318" s="13" t="s">
        <v>7435</v>
      </c>
      <c r="Y2318" t="str">
        <f>Tabla4[[#This Row],[Muni_Desc]]&amp;Tabla4[[#This Row],[Columna1]]</f>
        <v>CAVANAGHCORDOBA</v>
      </c>
      <c r="Z2318">
        <v>226</v>
      </c>
      <c r="AA2318" t="s">
        <v>5506</v>
      </c>
      <c r="AB2318">
        <v>34</v>
      </c>
      <c r="AC2318" t="s">
        <v>1251</v>
      </c>
      <c r="AD2318">
        <v>14</v>
      </c>
      <c r="AE2318" t="s">
        <v>1192</v>
      </c>
      <c r="AN2318">
        <v>14</v>
      </c>
      <c r="AO2318">
        <v>21</v>
      </c>
      <c r="AP2318">
        <v>10061</v>
      </c>
      <c r="AQ2318" t="s">
        <v>2805</v>
      </c>
    </row>
    <row r="2319" spans="5:43" x14ac:dyDescent="0.25">
      <c r="E2319" s="6">
        <v>31</v>
      </c>
      <c r="F2319" s="13" t="s">
        <v>8657</v>
      </c>
      <c r="G2319" s="13">
        <v>92</v>
      </c>
      <c r="H2319" s="13" t="s">
        <v>8748</v>
      </c>
      <c r="I2319" s="207" t="s">
        <v>9513</v>
      </c>
      <c r="O2319" s="6">
        <v>90</v>
      </c>
      <c r="P2319" s="13" t="str">
        <f t="shared" si="36"/>
        <v>TUCUMAN</v>
      </c>
      <c r="Q2319" s="6">
        <v>1918</v>
      </c>
      <c r="R2319" s="13" t="s">
        <v>7437</v>
      </c>
      <c r="Y2319" t="str">
        <f>Tabla4[[#This Row],[Muni_Desc]]&amp;Tabla4[[#This Row],[Columna1]]</f>
        <v>CHAJANCORDOBA</v>
      </c>
      <c r="Z2319">
        <v>232</v>
      </c>
      <c r="AA2319" t="s">
        <v>5512</v>
      </c>
      <c r="AB2319">
        <v>34</v>
      </c>
      <c r="AC2319" t="s">
        <v>1251</v>
      </c>
      <c r="AD2319">
        <v>14</v>
      </c>
      <c r="AE2319" t="s">
        <v>1192</v>
      </c>
      <c r="AN2319">
        <v>6</v>
      </c>
      <c r="AO2319">
        <v>847</v>
      </c>
      <c r="AP2319">
        <v>10062</v>
      </c>
      <c r="AQ2319" t="s">
        <v>2540</v>
      </c>
    </row>
    <row r="2320" spans="5:43" x14ac:dyDescent="0.25">
      <c r="E2320" s="6">
        <v>31</v>
      </c>
      <c r="F2320" s="13" t="s">
        <v>8657</v>
      </c>
      <c r="G2320" s="13">
        <v>93</v>
      </c>
      <c r="H2320" s="13" t="s">
        <v>8749</v>
      </c>
      <c r="I2320" s="207" t="s">
        <v>9513</v>
      </c>
      <c r="O2320" s="6">
        <v>90</v>
      </c>
      <c r="P2320" s="13" t="str">
        <f t="shared" si="36"/>
        <v>TUCUMAN</v>
      </c>
      <c r="Q2320" s="6">
        <v>1917</v>
      </c>
      <c r="R2320" s="13" t="s">
        <v>7436</v>
      </c>
      <c r="Y2320" t="str">
        <f>Tabla4[[#This Row],[Muni_Desc]]&amp;Tabla4[[#This Row],[Columna1]]</f>
        <v>CHARRASCORDOBA</v>
      </c>
      <c r="Z2320">
        <v>236</v>
      </c>
      <c r="AA2320" t="s">
        <v>5516</v>
      </c>
      <c r="AB2320">
        <v>34</v>
      </c>
      <c r="AC2320" t="s">
        <v>1251</v>
      </c>
      <c r="AD2320">
        <v>14</v>
      </c>
      <c r="AE2320" t="s">
        <v>1192</v>
      </c>
      <c r="AN2320">
        <v>58</v>
      </c>
      <c r="AO2320">
        <v>63</v>
      </c>
      <c r="AP2320">
        <v>6766</v>
      </c>
      <c r="AQ2320" t="s">
        <v>1579</v>
      </c>
    </row>
    <row r="2321" spans="5:43" x14ac:dyDescent="0.25">
      <c r="E2321" s="6">
        <v>31</v>
      </c>
      <c r="F2321" s="13" t="s">
        <v>8657</v>
      </c>
      <c r="G2321" s="13">
        <v>94</v>
      </c>
      <c r="H2321" s="13" t="s">
        <v>8750</v>
      </c>
      <c r="I2321" s="207" t="s">
        <v>9513</v>
      </c>
      <c r="O2321" s="6">
        <v>90</v>
      </c>
      <c r="P2321" s="13" t="str">
        <f t="shared" si="36"/>
        <v>TUCUMAN</v>
      </c>
      <c r="Q2321" s="6">
        <v>1948</v>
      </c>
      <c r="R2321" s="13" t="s">
        <v>7466</v>
      </c>
      <c r="Y2321" t="str">
        <f>Tabla4[[#This Row],[Muni_Desc]]&amp;Tabla4[[#This Row],[Columna1]]</f>
        <v>CHAZONCORDOBA</v>
      </c>
      <c r="Z2321">
        <v>237</v>
      </c>
      <c r="AA2321" t="s">
        <v>5517</v>
      </c>
      <c r="AB2321">
        <v>34</v>
      </c>
      <c r="AC2321" t="s">
        <v>1251</v>
      </c>
      <c r="AD2321">
        <v>14</v>
      </c>
      <c r="AE2321" t="s">
        <v>1192</v>
      </c>
      <c r="AN2321">
        <v>10</v>
      </c>
      <c r="AO2321">
        <v>35</v>
      </c>
      <c r="AP2321">
        <v>2558</v>
      </c>
      <c r="AQ2321" t="s">
        <v>2612</v>
      </c>
    </row>
    <row r="2322" spans="5:43" x14ac:dyDescent="0.25">
      <c r="E2322" s="6">
        <v>31</v>
      </c>
      <c r="F2322" s="13" t="s">
        <v>8657</v>
      </c>
      <c r="G2322" s="13">
        <v>95</v>
      </c>
      <c r="H2322" s="13" t="s">
        <v>8751</v>
      </c>
      <c r="I2322" s="207" t="s">
        <v>9513</v>
      </c>
      <c r="O2322" s="6">
        <v>90</v>
      </c>
      <c r="P2322" s="13" t="str">
        <f t="shared" si="36"/>
        <v>TUCUMAN</v>
      </c>
      <c r="Q2322" s="6">
        <v>1919</v>
      </c>
      <c r="R2322" s="13" t="s">
        <v>7438</v>
      </c>
      <c r="Y2322" t="str">
        <f>Tabla4[[#This Row],[Muni_Desc]]&amp;Tabla4[[#This Row],[Columna1]]</f>
        <v>COLONIA BISMARCKCORDOBA</v>
      </c>
      <c r="Z2322">
        <v>250</v>
      </c>
      <c r="AA2322" t="s">
        <v>5530</v>
      </c>
      <c r="AB2322">
        <v>34</v>
      </c>
      <c r="AC2322" t="s">
        <v>1251</v>
      </c>
      <c r="AD2322">
        <v>14</v>
      </c>
      <c r="AE2322" t="s">
        <v>1192</v>
      </c>
      <c r="AN2322">
        <v>6</v>
      </c>
      <c r="AO2322">
        <v>28</v>
      </c>
      <c r="AP2322">
        <v>693</v>
      </c>
      <c r="AQ2322" t="s">
        <v>1714</v>
      </c>
    </row>
    <row r="2323" spans="5:43" x14ac:dyDescent="0.25">
      <c r="E2323" s="6">
        <v>31</v>
      </c>
      <c r="F2323" s="13" t="s">
        <v>8657</v>
      </c>
      <c r="G2323" s="13">
        <v>96</v>
      </c>
      <c r="H2323" s="13" t="s">
        <v>8752</v>
      </c>
      <c r="I2323" s="207" t="s">
        <v>9513</v>
      </c>
      <c r="O2323" s="6">
        <v>90</v>
      </c>
      <c r="P2323" s="13" t="str">
        <f t="shared" si="36"/>
        <v>TUCUMAN</v>
      </c>
      <c r="Q2323" s="6">
        <v>1920</v>
      </c>
      <c r="R2323" s="13" t="s">
        <v>7439</v>
      </c>
      <c r="Y2323" t="str">
        <f>Tabla4[[#This Row],[Muni_Desc]]&amp;Tabla4[[#This Row],[Columna1]]</f>
        <v>COLONIA BREMENCORDOBA</v>
      </c>
      <c r="Z2323">
        <v>251</v>
      </c>
      <c r="AA2323" t="s">
        <v>5531</v>
      </c>
      <c r="AB2323">
        <v>34</v>
      </c>
      <c r="AC2323" t="s">
        <v>1251</v>
      </c>
      <c r="AD2323">
        <v>14</v>
      </c>
      <c r="AE2323" t="s">
        <v>1192</v>
      </c>
      <c r="AN2323">
        <v>6</v>
      </c>
      <c r="AO2323">
        <v>654</v>
      </c>
      <c r="AP2323">
        <v>1008</v>
      </c>
      <c r="AQ2323" t="s">
        <v>1714</v>
      </c>
    </row>
    <row r="2324" spans="5:43" x14ac:dyDescent="0.25">
      <c r="E2324" s="6">
        <v>31</v>
      </c>
      <c r="F2324" s="13" t="s">
        <v>8657</v>
      </c>
      <c r="G2324" s="13">
        <v>97</v>
      </c>
      <c r="H2324" s="13" t="s">
        <v>8753</v>
      </c>
      <c r="I2324" s="207" t="s">
        <v>9513</v>
      </c>
      <c r="O2324" s="6">
        <v>90</v>
      </c>
      <c r="P2324" s="13" t="str">
        <f t="shared" si="36"/>
        <v>TUCUMAN</v>
      </c>
      <c r="Q2324" s="6">
        <v>1921</v>
      </c>
      <c r="R2324" s="13" t="s">
        <v>7440</v>
      </c>
      <c r="Y2324" t="str">
        <f>Tabla4[[#This Row],[Muni_Desc]]&amp;Tabla4[[#This Row],[Columna1]]</f>
        <v>COLONIA ITALIANACORDOBA</v>
      </c>
      <c r="Z2324">
        <v>253</v>
      </c>
      <c r="AA2324" t="s">
        <v>5533</v>
      </c>
      <c r="AB2324">
        <v>34</v>
      </c>
      <c r="AC2324" t="s">
        <v>1251</v>
      </c>
      <c r="AD2324">
        <v>14</v>
      </c>
      <c r="AE2324" t="s">
        <v>1192</v>
      </c>
      <c r="AN2324">
        <v>42</v>
      </c>
      <c r="AO2324">
        <v>28</v>
      </c>
      <c r="AP2324">
        <v>5327</v>
      </c>
      <c r="AQ2324" t="s">
        <v>3795</v>
      </c>
    </row>
    <row r="2325" spans="5:43" x14ac:dyDescent="0.25">
      <c r="E2325" s="6">
        <v>31</v>
      </c>
      <c r="F2325" s="13" t="s">
        <v>8657</v>
      </c>
      <c r="G2325" s="13">
        <v>98</v>
      </c>
      <c r="H2325" s="13" t="s">
        <v>8754</v>
      </c>
      <c r="I2325" s="207" t="s">
        <v>9513</v>
      </c>
      <c r="O2325" s="6">
        <v>90</v>
      </c>
      <c r="P2325" s="13" t="str">
        <f t="shared" si="36"/>
        <v>TUCUMAN</v>
      </c>
      <c r="Q2325" s="6">
        <v>1922</v>
      </c>
      <c r="R2325" s="13" t="s">
        <v>7441</v>
      </c>
      <c r="Y2325" t="str">
        <f>Tabla4[[#This Row],[Muni_Desc]]&amp;Tabla4[[#This Row],[Columna1]]</f>
        <v>CORONEL BAIGORRIACORDOBA</v>
      </c>
      <c r="Z2325">
        <v>270</v>
      </c>
      <c r="AA2325" t="s">
        <v>5549</v>
      </c>
      <c r="AB2325">
        <v>34</v>
      </c>
      <c r="AC2325" t="s">
        <v>1251</v>
      </c>
      <c r="AD2325">
        <v>14</v>
      </c>
      <c r="AE2325" t="s">
        <v>1192</v>
      </c>
      <c r="AN2325">
        <v>82</v>
      </c>
      <c r="AO2325">
        <v>105</v>
      </c>
      <c r="AP2325">
        <v>10063</v>
      </c>
      <c r="AQ2325" t="s">
        <v>4956</v>
      </c>
    </row>
    <row r="2326" spans="5:43" x14ac:dyDescent="0.25">
      <c r="E2326" s="6">
        <v>31</v>
      </c>
      <c r="F2326" s="13" t="s">
        <v>8657</v>
      </c>
      <c r="G2326" s="13">
        <v>100</v>
      </c>
      <c r="H2326" s="13" t="s">
        <v>8755</v>
      </c>
      <c r="I2326" s="207" t="s">
        <v>9513</v>
      </c>
      <c r="O2326" s="6">
        <v>90</v>
      </c>
      <c r="P2326" s="13" t="str">
        <f t="shared" si="36"/>
        <v>TUCUMAN</v>
      </c>
      <c r="Q2326" s="6">
        <v>1923</v>
      </c>
      <c r="R2326" s="13" t="s">
        <v>6403</v>
      </c>
      <c r="Y2326" t="str">
        <f>Tabla4[[#This Row],[Muni_Desc]]&amp;Tabla4[[#This Row],[Columna1]]</f>
        <v>CORONEL MOLDESCORDOBA</v>
      </c>
      <c r="Z2326">
        <v>271</v>
      </c>
      <c r="AA2326" t="s">
        <v>5550</v>
      </c>
      <c r="AB2326">
        <v>34</v>
      </c>
      <c r="AC2326" t="s">
        <v>1251</v>
      </c>
      <c r="AD2326">
        <v>14</v>
      </c>
      <c r="AE2326" t="s">
        <v>1192</v>
      </c>
      <c r="AN2326">
        <v>6</v>
      </c>
      <c r="AO2326">
        <v>770</v>
      </c>
      <c r="AP2326">
        <v>10064</v>
      </c>
      <c r="AQ2326" t="s">
        <v>2469</v>
      </c>
    </row>
    <row r="2327" spans="5:43" x14ac:dyDescent="0.25">
      <c r="E2327" s="6">
        <v>31</v>
      </c>
      <c r="F2327" s="13" t="s">
        <v>8657</v>
      </c>
      <c r="G2327" s="13">
        <v>101</v>
      </c>
      <c r="H2327" s="13" t="s">
        <v>8756</v>
      </c>
      <c r="I2327" s="207" t="s">
        <v>9513</v>
      </c>
      <c r="O2327" s="6">
        <v>90</v>
      </c>
      <c r="P2327" s="13" t="str">
        <f t="shared" si="36"/>
        <v>TUCUMAN</v>
      </c>
      <c r="Q2327" s="6">
        <v>1924</v>
      </c>
      <c r="R2327" s="13" t="s">
        <v>7442</v>
      </c>
      <c r="Y2327" t="str">
        <f>Tabla4[[#This Row],[Muni_Desc]]&amp;Tabla4[[#This Row],[Columna1]]</f>
        <v>CRUZ ALTACORDOBA</v>
      </c>
      <c r="Z2327">
        <v>276</v>
      </c>
      <c r="AA2327" t="s">
        <v>5555</v>
      </c>
      <c r="AB2327">
        <v>34</v>
      </c>
      <c r="AC2327" t="s">
        <v>1251</v>
      </c>
      <c r="AD2327">
        <v>14</v>
      </c>
      <c r="AE2327" t="s">
        <v>1192</v>
      </c>
      <c r="AN2327">
        <v>6</v>
      </c>
      <c r="AO2327">
        <v>658</v>
      </c>
      <c r="AP2327">
        <v>1596</v>
      </c>
      <c r="AQ2327" t="s">
        <v>2379</v>
      </c>
    </row>
    <row r="2328" spans="5:43" x14ac:dyDescent="0.25">
      <c r="E2328" s="6">
        <v>31</v>
      </c>
      <c r="F2328" s="13" t="s">
        <v>8657</v>
      </c>
      <c r="G2328" s="13">
        <v>102</v>
      </c>
      <c r="H2328" s="13" t="s">
        <v>8757</v>
      </c>
      <c r="I2328" s="207" t="s">
        <v>9513</v>
      </c>
      <c r="O2328" s="6">
        <v>90</v>
      </c>
      <c r="P2328" s="13" t="str">
        <f t="shared" si="36"/>
        <v>TUCUMAN</v>
      </c>
      <c r="Q2328" s="6">
        <v>1952</v>
      </c>
      <c r="R2328" s="13" t="s">
        <v>7470</v>
      </c>
      <c r="Y2328" t="str">
        <f>Tabla4[[#This Row],[Muni_Desc]]&amp;Tabla4[[#This Row],[Columna1]]</f>
        <v>DEL CAMPILLOCORDOBA</v>
      </c>
      <c r="Z2328">
        <v>282</v>
      </c>
      <c r="AA2328" t="s">
        <v>5561</v>
      </c>
      <c r="AB2328">
        <v>34</v>
      </c>
      <c r="AC2328" t="s">
        <v>1251</v>
      </c>
      <c r="AD2328">
        <v>14</v>
      </c>
      <c r="AE2328" t="s">
        <v>1192</v>
      </c>
      <c r="AN2328">
        <v>82</v>
      </c>
      <c r="AO2328">
        <v>56</v>
      </c>
      <c r="AP2328">
        <v>8572</v>
      </c>
      <c r="AQ2328" t="s">
        <v>4797</v>
      </c>
    </row>
    <row r="2329" spans="5:43" x14ac:dyDescent="0.25">
      <c r="E2329" s="6">
        <v>31</v>
      </c>
      <c r="F2329" s="13" t="s">
        <v>8657</v>
      </c>
      <c r="G2329" s="13">
        <v>103</v>
      </c>
      <c r="H2329" s="13" t="s">
        <v>8758</v>
      </c>
      <c r="I2329" s="207" t="s">
        <v>9513</v>
      </c>
      <c r="O2329" s="6">
        <v>90</v>
      </c>
      <c r="P2329" s="13" t="str">
        <f t="shared" si="36"/>
        <v>TUCUMAN</v>
      </c>
      <c r="Q2329" s="6">
        <v>2203</v>
      </c>
      <c r="R2329" s="13" t="s">
        <v>7501</v>
      </c>
      <c r="Y2329" t="str">
        <f>Tabla4[[#This Row],[Muni_Desc]]&amp;Tabla4[[#This Row],[Columna1]]</f>
        <v>ELENACORDOBA</v>
      </c>
      <c r="Z2329">
        <v>296</v>
      </c>
      <c r="AA2329" t="s">
        <v>5574</v>
      </c>
      <c r="AB2329">
        <v>34</v>
      </c>
      <c r="AC2329" t="s">
        <v>1251</v>
      </c>
      <c r="AD2329">
        <v>14</v>
      </c>
      <c r="AE2329" t="s">
        <v>1192</v>
      </c>
      <c r="AN2329">
        <v>54</v>
      </c>
      <c r="AO2329">
        <v>21</v>
      </c>
      <c r="AP2329">
        <v>6431</v>
      </c>
      <c r="AQ2329" t="s">
        <v>1659</v>
      </c>
    </row>
    <row r="2330" spans="5:43" x14ac:dyDescent="0.25">
      <c r="E2330" s="6">
        <v>31</v>
      </c>
      <c r="F2330" s="13" t="s">
        <v>8657</v>
      </c>
      <c r="G2330" s="13">
        <v>104</v>
      </c>
      <c r="H2330" s="13" t="s">
        <v>8759</v>
      </c>
      <c r="I2330" s="207" t="s">
        <v>9513</v>
      </c>
      <c r="O2330" s="6">
        <v>90</v>
      </c>
      <c r="P2330" s="13" t="str">
        <f t="shared" si="36"/>
        <v>TUCUMAN</v>
      </c>
      <c r="Q2330" s="6">
        <v>1925</v>
      </c>
      <c r="R2330" s="13" t="s">
        <v>7443</v>
      </c>
      <c r="Y2330" t="str">
        <f>Tabla4[[#This Row],[Muni_Desc]]&amp;Tabla4[[#This Row],[Columna1]]</f>
        <v>ETRURIACORDOBA</v>
      </c>
      <c r="Z2330">
        <v>303</v>
      </c>
      <c r="AA2330" t="s">
        <v>5581</v>
      </c>
      <c r="AB2330">
        <v>34</v>
      </c>
      <c r="AC2330" t="s">
        <v>1251</v>
      </c>
      <c r="AD2330">
        <v>14</v>
      </c>
      <c r="AE2330" t="s">
        <v>1192</v>
      </c>
      <c r="AN2330">
        <v>18</v>
      </c>
      <c r="AO2330">
        <v>154</v>
      </c>
      <c r="AP2330">
        <v>3850</v>
      </c>
      <c r="AQ2330" t="s">
        <v>1659</v>
      </c>
    </row>
    <row r="2331" spans="5:43" x14ac:dyDescent="0.25">
      <c r="E2331" s="6">
        <v>31</v>
      </c>
      <c r="F2331" s="13" t="s">
        <v>8657</v>
      </c>
      <c r="G2331" s="13">
        <v>105</v>
      </c>
      <c r="H2331" s="13" t="s">
        <v>8760</v>
      </c>
      <c r="I2331" s="207" t="s">
        <v>9513</v>
      </c>
      <c r="O2331" s="6">
        <v>90</v>
      </c>
      <c r="P2331" s="13" t="str">
        <f t="shared" si="36"/>
        <v>TUCUMAN</v>
      </c>
      <c r="Q2331" s="6">
        <v>1926</v>
      </c>
      <c r="R2331" s="13" t="s">
        <v>7444</v>
      </c>
      <c r="Y2331" t="str">
        <f>Tabla4[[#This Row],[Muni_Desc]]&amp;Tabla4[[#This Row],[Columna1]]</f>
        <v>GENERAL BALDISSERACORDOBA</v>
      </c>
      <c r="Z2331">
        <v>307</v>
      </c>
      <c r="AA2331" t="s">
        <v>5585</v>
      </c>
      <c r="AB2331">
        <v>34</v>
      </c>
      <c r="AC2331" t="s">
        <v>1251</v>
      </c>
      <c r="AD2331">
        <v>14</v>
      </c>
      <c r="AE2331" t="s">
        <v>1192</v>
      </c>
      <c r="AN2331">
        <v>10</v>
      </c>
      <c r="AO2331">
        <v>91</v>
      </c>
      <c r="AP2331">
        <v>10065</v>
      </c>
      <c r="AQ2331" t="s">
        <v>2694</v>
      </c>
    </row>
    <row r="2332" spans="5:43" x14ac:dyDescent="0.25">
      <c r="E2332" s="6">
        <v>31</v>
      </c>
      <c r="F2332" s="13" t="s">
        <v>8657</v>
      </c>
      <c r="G2332" s="13">
        <v>106</v>
      </c>
      <c r="H2332" s="13" t="s">
        <v>8761</v>
      </c>
      <c r="I2332" s="207" t="s">
        <v>9513</v>
      </c>
      <c r="O2332" s="6">
        <v>90</v>
      </c>
      <c r="P2332" s="13" t="str">
        <f t="shared" si="36"/>
        <v>TUCUMAN</v>
      </c>
      <c r="Q2332" s="6">
        <v>1927</v>
      </c>
      <c r="R2332" s="13" t="s">
        <v>7445</v>
      </c>
      <c r="Y2332" t="str">
        <f>Tabla4[[#This Row],[Muni_Desc]]&amp;Tabla4[[#This Row],[Columna1]]</f>
        <v>GENERAL CABRERACORDOBA</v>
      </c>
      <c r="Z2332">
        <v>308</v>
      </c>
      <c r="AA2332" t="s">
        <v>5586</v>
      </c>
      <c r="AB2332">
        <v>34</v>
      </c>
      <c r="AC2332" t="s">
        <v>1251</v>
      </c>
      <c r="AD2332">
        <v>14</v>
      </c>
      <c r="AE2332" t="s">
        <v>1192</v>
      </c>
      <c r="AN2332">
        <v>26</v>
      </c>
      <c r="AO2332">
        <v>70</v>
      </c>
      <c r="AP2332">
        <v>4382</v>
      </c>
      <c r="AQ2332" t="s">
        <v>3454</v>
      </c>
    </row>
    <row r="2333" spans="5:43" x14ac:dyDescent="0.25">
      <c r="E2333" s="6">
        <v>31</v>
      </c>
      <c r="F2333" s="13" t="s">
        <v>8657</v>
      </c>
      <c r="G2333" s="13">
        <v>107</v>
      </c>
      <c r="H2333" s="13" t="s">
        <v>8762</v>
      </c>
      <c r="I2333" s="207" t="s">
        <v>9513</v>
      </c>
      <c r="O2333" s="6">
        <v>90</v>
      </c>
      <c r="P2333" s="13" t="str">
        <f t="shared" si="36"/>
        <v>TUCUMAN</v>
      </c>
      <c r="Q2333" s="6">
        <v>1928</v>
      </c>
      <c r="R2333" s="13" t="s">
        <v>7446</v>
      </c>
      <c r="Y2333" t="str">
        <f>Tabla4[[#This Row],[Muni_Desc]]&amp;Tabla4[[#This Row],[Columna1]]</f>
        <v>GENERAL DEHEZACORDOBA</v>
      </c>
      <c r="Z2333">
        <v>309</v>
      </c>
      <c r="AA2333" t="s">
        <v>5587</v>
      </c>
      <c r="AB2333">
        <v>34</v>
      </c>
      <c r="AC2333" t="s">
        <v>1251</v>
      </c>
      <c r="AD2333">
        <v>14</v>
      </c>
      <c r="AE2333" t="s">
        <v>1192</v>
      </c>
      <c r="AN2333">
        <v>10</v>
      </c>
      <c r="AO2333">
        <v>98</v>
      </c>
      <c r="AP2333">
        <v>2683</v>
      </c>
      <c r="AQ2333" t="s">
        <v>2703</v>
      </c>
    </row>
    <row r="2334" spans="5:43" x14ac:dyDescent="0.25">
      <c r="E2334" s="6">
        <v>31</v>
      </c>
      <c r="F2334" s="13" t="s">
        <v>8657</v>
      </c>
      <c r="G2334" s="13">
        <v>108</v>
      </c>
      <c r="H2334" s="13" t="s">
        <v>8763</v>
      </c>
      <c r="I2334" s="207" t="s">
        <v>9513</v>
      </c>
      <c r="O2334" s="6">
        <v>90</v>
      </c>
      <c r="P2334" s="13" t="str">
        <f t="shared" si="36"/>
        <v>TUCUMAN</v>
      </c>
      <c r="Q2334" s="6">
        <v>2012</v>
      </c>
      <c r="R2334" s="13" t="s">
        <v>7500</v>
      </c>
      <c r="Y2334" t="str">
        <f>Tabla4[[#This Row],[Muni_Desc]]&amp;Tabla4[[#This Row],[Columna1]]</f>
        <v>GENERAL LEVALLECORDOBA</v>
      </c>
      <c r="Z2334">
        <v>311</v>
      </c>
      <c r="AA2334" t="s">
        <v>5589</v>
      </c>
      <c r="AB2334">
        <v>34</v>
      </c>
      <c r="AC2334" t="s">
        <v>1251</v>
      </c>
      <c r="AD2334">
        <v>14</v>
      </c>
      <c r="AE2334" t="s">
        <v>1192</v>
      </c>
      <c r="AN2334">
        <v>82</v>
      </c>
      <c r="AO2334">
        <v>133</v>
      </c>
      <c r="AP2334">
        <v>8810</v>
      </c>
      <c r="AQ2334" t="s">
        <v>5017</v>
      </c>
    </row>
    <row r="2335" spans="5:43" x14ac:dyDescent="0.25">
      <c r="E2335" s="6">
        <v>31</v>
      </c>
      <c r="F2335" s="13" t="s">
        <v>8657</v>
      </c>
      <c r="G2335" s="13">
        <v>109</v>
      </c>
      <c r="H2335" s="13" t="s">
        <v>8764</v>
      </c>
      <c r="I2335" s="207" t="s">
        <v>9513</v>
      </c>
      <c r="O2335" s="6">
        <v>90</v>
      </c>
      <c r="P2335" s="13" t="str">
        <f t="shared" si="36"/>
        <v>TUCUMAN</v>
      </c>
      <c r="Q2335" s="6">
        <v>1930</v>
      </c>
      <c r="R2335" s="13" t="s">
        <v>7448</v>
      </c>
      <c r="Y2335" t="str">
        <f>Tabla4[[#This Row],[Muni_Desc]]&amp;Tabla4[[#This Row],[Columna1]]</f>
        <v>GENERAL ROCACORDOBA</v>
      </c>
      <c r="Z2335">
        <v>312</v>
      </c>
      <c r="AA2335" t="s">
        <v>5590</v>
      </c>
      <c r="AB2335">
        <v>34</v>
      </c>
      <c r="AC2335" t="s">
        <v>1251</v>
      </c>
      <c r="AD2335">
        <v>14</v>
      </c>
      <c r="AE2335" t="s">
        <v>1192</v>
      </c>
      <c r="AN2335">
        <v>6</v>
      </c>
      <c r="AO2335">
        <v>175</v>
      </c>
      <c r="AP2335">
        <v>944</v>
      </c>
      <c r="AQ2335" t="s">
        <v>1849</v>
      </c>
    </row>
    <row r="2336" spans="5:43" x14ac:dyDescent="0.25">
      <c r="E2336" s="6">
        <v>31</v>
      </c>
      <c r="F2336" s="13" t="s">
        <v>8657</v>
      </c>
      <c r="G2336" s="13">
        <v>110</v>
      </c>
      <c r="H2336" s="13" t="s">
        <v>8765</v>
      </c>
      <c r="I2336" s="207" t="s">
        <v>9513</v>
      </c>
      <c r="O2336" s="6">
        <v>90</v>
      </c>
      <c r="P2336" s="13" t="str">
        <f t="shared" si="36"/>
        <v>TUCUMAN</v>
      </c>
      <c r="Q2336" s="6">
        <v>1931</v>
      </c>
      <c r="R2336" s="13" t="s">
        <v>7449</v>
      </c>
      <c r="Y2336" t="str">
        <f>Tabla4[[#This Row],[Muni_Desc]]&amp;Tabla4[[#This Row],[Columna1]]</f>
        <v>GUATIMOZINCORDOBA</v>
      </c>
      <c r="Z2336">
        <v>315</v>
      </c>
      <c r="AA2336" t="s">
        <v>5593</v>
      </c>
      <c r="AB2336">
        <v>34</v>
      </c>
      <c r="AC2336" t="s">
        <v>1251</v>
      </c>
      <c r="AD2336">
        <v>14</v>
      </c>
      <c r="AE2336" t="s">
        <v>1192</v>
      </c>
      <c r="AN2336">
        <v>10</v>
      </c>
      <c r="AO2336">
        <v>42</v>
      </c>
      <c r="AP2336">
        <v>2577</v>
      </c>
      <c r="AQ2336" t="s">
        <v>2627</v>
      </c>
    </row>
    <row r="2337" spans="5:43" x14ac:dyDescent="0.25">
      <c r="E2337" s="6">
        <v>31</v>
      </c>
      <c r="F2337" s="13" t="s">
        <v>8657</v>
      </c>
      <c r="G2337" s="13">
        <v>111</v>
      </c>
      <c r="H2337" s="13" t="s">
        <v>8766</v>
      </c>
      <c r="I2337" s="207" t="s">
        <v>9513</v>
      </c>
      <c r="O2337" s="6">
        <v>90</v>
      </c>
      <c r="P2337" s="13" t="str">
        <f t="shared" si="36"/>
        <v>TUCUMAN</v>
      </c>
      <c r="Q2337" s="6">
        <v>1932</v>
      </c>
      <c r="R2337" s="13" t="s">
        <v>7450</v>
      </c>
      <c r="Y2337" t="str">
        <f>Tabla4[[#This Row],[Muni_Desc]]&amp;Tabla4[[#This Row],[Columna1]]</f>
        <v>HUANCHILLASCORDOBA</v>
      </c>
      <c r="Z2337">
        <v>318</v>
      </c>
      <c r="AA2337" t="s">
        <v>5596</v>
      </c>
      <c r="AB2337">
        <v>34</v>
      </c>
      <c r="AC2337" t="s">
        <v>1251</v>
      </c>
      <c r="AD2337">
        <v>14</v>
      </c>
      <c r="AE2337" t="s">
        <v>1192</v>
      </c>
      <c r="AN2337">
        <v>78</v>
      </c>
      <c r="AO2337">
        <v>35</v>
      </c>
      <c r="AP2337">
        <v>8240</v>
      </c>
      <c r="AQ2337" t="s">
        <v>4652</v>
      </c>
    </row>
    <row r="2338" spans="5:43" x14ac:dyDescent="0.25">
      <c r="E2338" s="6">
        <v>31</v>
      </c>
      <c r="F2338" s="13" t="s">
        <v>8657</v>
      </c>
      <c r="G2338" s="13">
        <v>112</v>
      </c>
      <c r="H2338" s="13" t="s">
        <v>8767</v>
      </c>
      <c r="I2338" s="207" t="s">
        <v>9513</v>
      </c>
      <c r="O2338" s="6">
        <v>90</v>
      </c>
      <c r="P2338" s="13" t="str">
        <f t="shared" si="36"/>
        <v>TUCUMAN</v>
      </c>
      <c r="Q2338" s="6">
        <v>2009</v>
      </c>
      <c r="R2338" s="13" t="s">
        <v>7498</v>
      </c>
      <c r="Y2338" t="str">
        <f>Tabla4[[#This Row],[Muni_Desc]]&amp;Tabla4[[#This Row],[Columna1]]</f>
        <v>HUINCA RENANCOCORDOBA</v>
      </c>
      <c r="Z2338">
        <v>320</v>
      </c>
      <c r="AA2338" t="s">
        <v>5598</v>
      </c>
      <c r="AB2338">
        <v>34</v>
      </c>
      <c r="AC2338" t="s">
        <v>1251</v>
      </c>
      <c r="AD2338">
        <v>14</v>
      </c>
      <c r="AE2338" t="s">
        <v>1192</v>
      </c>
      <c r="AN2338">
        <v>50</v>
      </c>
      <c r="AO2338">
        <v>84</v>
      </c>
      <c r="AP2338">
        <v>5942</v>
      </c>
      <c r="AQ2338" t="s">
        <v>4050</v>
      </c>
    </row>
    <row r="2339" spans="5:43" x14ac:dyDescent="0.25">
      <c r="E2339" s="6">
        <v>31</v>
      </c>
      <c r="F2339" s="13" t="s">
        <v>8657</v>
      </c>
      <c r="G2339" s="13">
        <v>113</v>
      </c>
      <c r="H2339" s="13" t="s">
        <v>8768</v>
      </c>
      <c r="I2339" s="207" t="s">
        <v>9513</v>
      </c>
      <c r="O2339" s="6">
        <v>90</v>
      </c>
      <c r="P2339" s="13" t="str">
        <f t="shared" si="36"/>
        <v>TUCUMAN</v>
      </c>
      <c r="Q2339" s="6">
        <v>1933</v>
      </c>
      <c r="R2339" s="13" t="s">
        <v>7451</v>
      </c>
      <c r="Y2339" t="str">
        <f>Tabla4[[#This Row],[Muni_Desc]]&amp;Tabla4[[#This Row],[Columna1]]</f>
        <v>IDIAZABALCORDOBA</v>
      </c>
      <c r="Z2339">
        <v>321</v>
      </c>
      <c r="AA2339" t="s">
        <v>5599</v>
      </c>
      <c r="AB2339">
        <v>34</v>
      </c>
      <c r="AC2339" t="s">
        <v>1251</v>
      </c>
      <c r="AD2339">
        <v>14</v>
      </c>
      <c r="AE2339" t="s">
        <v>1192</v>
      </c>
      <c r="AN2339">
        <v>14</v>
      </c>
      <c r="AO2339">
        <v>147</v>
      </c>
      <c r="AP2339">
        <v>10066</v>
      </c>
      <c r="AQ2339" t="s">
        <v>3178</v>
      </c>
    </row>
    <row r="2340" spans="5:43" x14ac:dyDescent="0.25">
      <c r="E2340" s="6">
        <v>31</v>
      </c>
      <c r="F2340" s="13" t="s">
        <v>8657</v>
      </c>
      <c r="G2340" s="13">
        <v>114</v>
      </c>
      <c r="H2340" s="13" t="s">
        <v>8769</v>
      </c>
      <c r="I2340" s="207" t="s">
        <v>9513</v>
      </c>
      <c r="O2340" s="6">
        <v>90</v>
      </c>
      <c r="P2340" s="13" t="str">
        <f t="shared" si="36"/>
        <v>TUCUMAN</v>
      </c>
      <c r="Q2340" s="6">
        <v>1934</v>
      </c>
      <c r="R2340" s="13" t="s">
        <v>7452</v>
      </c>
      <c r="Y2340" t="str">
        <f>Tabla4[[#This Row],[Muni_Desc]]&amp;Tabla4[[#This Row],[Columna1]]</f>
        <v>INRIVILLECORDOBA</v>
      </c>
      <c r="Z2340">
        <v>323</v>
      </c>
      <c r="AA2340" t="s">
        <v>5601</v>
      </c>
      <c r="AB2340">
        <v>34</v>
      </c>
      <c r="AC2340" t="s">
        <v>1251</v>
      </c>
      <c r="AD2340">
        <v>14</v>
      </c>
      <c r="AE2340" t="s">
        <v>1192</v>
      </c>
      <c r="AN2340">
        <v>70</v>
      </c>
      <c r="AO2340">
        <v>119</v>
      </c>
      <c r="AP2340">
        <v>7739</v>
      </c>
      <c r="AQ2340" t="s">
        <v>4552</v>
      </c>
    </row>
    <row r="2341" spans="5:43" x14ac:dyDescent="0.25">
      <c r="E2341" s="6">
        <v>31</v>
      </c>
      <c r="F2341" s="13" t="s">
        <v>8657</v>
      </c>
      <c r="G2341" s="13">
        <v>115</v>
      </c>
      <c r="H2341" s="13" t="s">
        <v>8770</v>
      </c>
      <c r="I2341" s="207" t="s">
        <v>9513</v>
      </c>
      <c r="O2341" s="6">
        <v>90</v>
      </c>
      <c r="P2341" s="13" t="str">
        <f t="shared" si="36"/>
        <v>TUCUMAN</v>
      </c>
      <c r="Q2341" s="6">
        <v>1935</v>
      </c>
      <c r="R2341" s="13" t="s">
        <v>7453</v>
      </c>
      <c r="Y2341" t="str">
        <f>Tabla4[[#This Row],[Muni_Desc]]&amp;Tabla4[[#This Row],[Columna1]]</f>
        <v>ISLA VERDECORDOBA</v>
      </c>
      <c r="Z2341">
        <v>324</v>
      </c>
      <c r="AA2341" t="s">
        <v>5602</v>
      </c>
      <c r="AB2341">
        <v>34</v>
      </c>
      <c r="AC2341" t="s">
        <v>1251</v>
      </c>
      <c r="AD2341">
        <v>14</v>
      </c>
      <c r="AE2341" t="s">
        <v>1192</v>
      </c>
      <c r="AN2341">
        <v>10</v>
      </c>
      <c r="AO2341">
        <v>105</v>
      </c>
      <c r="AP2341">
        <v>2703</v>
      </c>
      <c r="AQ2341" t="s">
        <v>2717</v>
      </c>
    </row>
    <row r="2342" spans="5:43" x14ac:dyDescent="0.25">
      <c r="E2342" s="6">
        <v>31</v>
      </c>
      <c r="F2342" s="13" t="s">
        <v>8657</v>
      </c>
      <c r="G2342" s="13">
        <v>116</v>
      </c>
      <c r="H2342" s="13" t="s">
        <v>8771</v>
      </c>
      <c r="I2342" s="207" t="s">
        <v>9513</v>
      </c>
      <c r="O2342" s="6">
        <v>90</v>
      </c>
      <c r="P2342" s="13" t="str">
        <f t="shared" si="36"/>
        <v>TUCUMAN</v>
      </c>
      <c r="Q2342" s="6">
        <v>1936</v>
      </c>
      <c r="R2342" s="13" t="s">
        <v>7454</v>
      </c>
      <c r="Y2342" t="str">
        <f>Tabla4[[#This Row],[Muni_Desc]]&amp;Tabla4[[#This Row],[Columna1]]</f>
        <v>ITALOCORDOBA</v>
      </c>
      <c r="Z2342">
        <v>325</v>
      </c>
      <c r="AA2342" t="s">
        <v>5603</v>
      </c>
      <c r="AB2342">
        <v>34</v>
      </c>
      <c r="AC2342" t="s">
        <v>1251</v>
      </c>
      <c r="AD2342">
        <v>14</v>
      </c>
      <c r="AE2342" t="s">
        <v>1192</v>
      </c>
      <c r="AN2342">
        <v>50</v>
      </c>
      <c r="AO2342">
        <v>35</v>
      </c>
      <c r="AP2342">
        <v>5851</v>
      </c>
      <c r="AQ2342" t="s">
        <v>3975</v>
      </c>
    </row>
    <row r="2343" spans="5:43" x14ac:dyDescent="0.25">
      <c r="E2343" s="6">
        <v>31</v>
      </c>
      <c r="F2343" s="13" t="s">
        <v>8657</v>
      </c>
      <c r="G2343" s="13">
        <v>117</v>
      </c>
      <c r="H2343" s="13" t="s">
        <v>8772</v>
      </c>
      <c r="I2343" s="207" t="s">
        <v>9513</v>
      </c>
      <c r="O2343" s="6">
        <v>90</v>
      </c>
      <c r="P2343" s="13" t="str">
        <f t="shared" si="36"/>
        <v>TUCUMAN</v>
      </c>
      <c r="Q2343" s="6">
        <v>1937</v>
      </c>
      <c r="R2343" s="13" t="s">
        <v>7455</v>
      </c>
      <c r="Y2343" t="str">
        <f>Tabla4[[#This Row],[Muni_Desc]]&amp;Tabla4[[#This Row],[Columna1]]</f>
        <v>JOVITACORDOBA</v>
      </c>
      <c r="Z2343">
        <v>328</v>
      </c>
      <c r="AA2343" t="s">
        <v>5606</v>
      </c>
      <c r="AB2343">
        <v>34</v>
      </c>
      <c r="AC2343" t="s">
        <v>1251</v>
      </c>
      <c r="AD2343">
        <v>14</v>
      </c>
      <c r="AE2343" t="s">
        <v>1192</v>
      </c>
      <c r="AN2343">
        <v>70</v>
      </c>
      <c r="AO2343">
        <v>105</v>
      </c>
      <c r="AP2343">
        <v>7723</v>
      </c>
      <c r="AQ2343" t="s">
        <v>4544</v>
      </c>
    </row>
    <row r="2344" spans="5:43" x14ac:dyDescent="0.25">
      <c r="E2344" s="6">
        <v>32</v>
      </c>
      <c r="F2344" s="13" t="s">
        <v>8773</v>
      </c>
      <c r="G2344" s="13">
        <v>1</v>
      </c>
      <c r="H2344" s="13" t="s">
        <v>8774</v>
      </c>
      <c r="I2344" s="207" t="s">
        <v>9514</v>
      </c>
      <c r="O2344" s="6">
        <v>90</v>
      </c>
      <c r="P2344" s="13" t="str">
        <f t="shared" si="36"/>
        <v>TUCUMAN</v>
      </c>
      <c r="Q2344" s="6">
        <v>1938</v>
      </c>
      <c r="R2344" s="13" t="s">
        <v>7456</v>
      </c>
      <c r="Y2344" t="str">
        <f>Tabla4[[#This Row],[Muni_Desc]]&amp;Tabla4[[#This Row],[Columna1]]</f>
        <v>JUSTINIANO POSSECORDOBA</v>
      </c>
      <c r="Z2344">
        <v>329</v>
      </c>
      <c r="AA2344" t="s">
        <v>5607</v>
      </c>
      <c r="AB2344">
        <v>34</v>
      </c>
      <c r="AC2344" t="s">
        <v>1251</v>
      </c>
      <c r="AD2344">
        <v>14</v>
      </c>
      <c r="AE2344" t="s">
        <v>1192</v>
      </c>
      <c r="AN2344">
        <v>66</v>
      </c>
      <c r="AO2344">
        <v>147</v>
      </c>
      <c r="AP2344">
        <v>7410</v>
      </c>
      <c r="AQ2344" t="s">
        <v>4453</v>
      </c>
    </row>
    <row r="2345" spans="5:43" x14ac:dyDescent="0.25">
      <c r="E2345" s="6">
        <v>33</v>
      </c>
      <c r="F2345" s="13" t="s">
        <v>8775</v>
      </c>
      <c r="G2345" s="13">
        <v>1</v>
      </c>
      <c r="H2345" s="13" t="s">
        <v>8776</v>
      </c>
      <c r="I2345" s="207" t="s">
        <v>9515</v>
      </c>
      <c r="O2345" s="6">
        <v>90</v>
      </c>
      <c r="P2345" s="13" t="str">
        <f t="shared" si="36"/>
        <v>TUCUMAN</v>
      </c>
      <c r="Q2345" s="6">
        <v>1939</v>
      </c>
      <c r="R2345" s="13" t="s">
        <v>7457</v>
      </c>
      <c r="Y2345" t="str">
        <f>Tabla4[[#This Row],[Muni_Desc]]&amp;Tabla4[[#This Row],[Columna1]]</f>
        <v>LA CARLOTACORDOBA</v>
      </c>
      <c r="Z2345">
        <v>333</v>
      </c>
      <c r="AA2345" t="s">
        <v>5611</v>
      </c>
      <c r="AB2345">
        <v>34</v>
      </c>
      <c r="AC2345" t="s">
        <v>1251</v>
      </c>
      <c r="AD2345">
        <v>14</v>
      </c>
      <c r="AE2345" t="s">
        <v>1192</v>
      </c>
      <c r="AN2345">
        <v>14</v>
      </c>
      <c r="AO2345">
        <v>126</v>
      </c>
      <c r="AP2345">
        <v>3216</v>
      </c>
      <c r="AQ2345" t="s">
        <v>3069</v>
      </c>
    </row>
    <row r="2346" spans="5:43" x14ac:dyDescent="0.25">
      <c r="E2346" s="6">
        <v>33</v>
      </c>
      <c r="F2346" s="13" t="s">
        <v>8775</v>
      </c>
      <c r="G2346" s="13">
        <v>2</v>
      </c>
      <c r="H2346" s="13" t="s">
        <v>8777</v>
      </c>
      <c r="I2346" s="207" t="s">
        <v>9515</v>
      </c>
      <c r="O2346" s="6">
        <v>90</v>
      </c>
      <c r="P2346" s="13" t="str">
        <f t="shared" si="36"/>
        <v>TUCUMAN</v>
      </c>
      <c r="Q2346" s="6">
        <v>1940</v>
      </c>
      <c r="R2346" s="13" t="s">
        <v>7458</v>
      </c>
      <c r="Y2346" t="str">
        <f>Tabla4[[#This Row],[Muni_Desc]]&amp;Tabla4[[#This Row],[Columna1]]</f>
        <v>LA CAUTIVACORDOBA</v>
      </c>
      <c r="Z2346">
        <v>335</v>
      </c>
      <c r="AA2346" t="s">
        <v>5613</v>
      </c>
      <c r="AB2346">
        <v>34</v>
      </c>
      <c r="AC2346" t="s">
        <v>1251</v>
      </c>
      <c r="AD2346">
        <v>14</v>
      </c>
      <c r="AE2346" t="s">
        <v>1192</v>
      </c>
      <c r="AN2346">
        <v>50</v>
      </c>
      <c r="AO2346">
        <v>84</v>
      </c>
      <c r="AP2346">
        <v>5943</v>
      </c>
      <c r="AQ2346" t="s">
        <v>4051</v>
      </c>
    </row>
    <row r="2347" spans="5:43" x14ac:dyDescent="0.25">
      <c r="E2347" s="6">
        <v>33</v>
      </c>
      <c r="F2347" s="13" t="s">
        <v>8775</v>
      </c>
      <c r="G2347" s="13">
        <v>3</v>
      </c>
      <c r="H2347" s="13" t="s">
        <v>8778</v>
      </c>
      <c r="I2347" s="207" t="s">
        <v>9515</v>
      </c>
      <c r="O2347" s="6">
        <v>90</v>
      </c>
      <c r="P2347" s="13" t="str">
        <f t="shared" si="36"/>
        <v>TUCUMAN</v>
      </c>
      <c r="Q2347" s="6">
        <v>1941</v>
      </c>
      <c r="R2347" s="13" t="s">
        <v>7459</v>
      </c>
      <c r="Y2347" t="str">
        <f>Tabla4[[#This Row],[Muni_Desc]]&amp;Tabla4[[#This Row],[Columna1]]</f>
        <v>LA CESIRACORDOBA</v>
      </c>
      <c r="Z2347">
        <v>336</v>
      </c>
      <c r="AA2347" t="s">
        <v>5614</v>
      </c>
      <c r="AB2347">
        <v>34</v>
      </c>
      <c r="AC2347" t="s">
        <v>1251</v>
      </c>
      <c r="AD2347">
        <v>14</v>
      </c>
      <c r="AE2347" t="s">
        <v>1192</v>
      </c>
      <c r="AN2347">
        <v>6</v>
      </c>
      <c r="AO2347">
        <v>266</v>
      </c>
      <c r="AP2347">
        <v>1020</v>
      </c>
      <c r="AQ2347" t="s">
        <v>1934</v>
      </c>
    </row>
    <row r="2348" spans="5:43" x14ac:dyDescent="0.25">
      <c r="E2348" s="6">
        <v>33</v>
      </c>
      <c r="F2348" s="13" t="s">
        <v>8775</v>
      </c>
      <c r="G2348" s="13">
        <v>4</v>
      </c>
      <c r="H2348" s="13" t="s">
        <v>8779</v>
      </c>
      <c r="I2348" s="207" t="s">
        <v>9515</v>
      </c>
      <c r="O2348" s="6">
        <v>90</v>
      </c>
      <c r="P2348" s="13" t="str">
        <f t="shared" si="36"/>
        <v>TUCUMAN</v>
      </c>
      <c r="Q2348" s="6">
        <v>1942</v>
      </c>
      <c r="R2348" s="13" t="s">
        <v>7460</v>
      </c>
      <c r="Y2348" t="str">
        <f>Tabla4[[#This Row],[Muni_Desc]]&amp;Tabla4[[#This Row],[Columna1]]</f>
        <v>LA LAGUNACORDOBA</v>
      </c>
      <c r="Z2348">
        <v>344</v>
      </c>
      <c r="AA2348" t="s">
        <v>5622</v>
      </c>
      <c r="AB2348">
        <v>34</v>
      </c>
      <c r="AC2348" t="s">
        <v>1251</v>
      </c>
      <c r="AD2348">
        <v>14</v>
      </c>
      <c r="AE2348" t="s">
        <v>1192</v>
      </c>
      <c r="AN2348">
        <v>82</v>
      </c>
      <c r="AO2348">
        <v>126</v>
      </c>
      <c r="AP2348">
        <v>8791</v>
      </c>
      <c r="AQ2348" t="s">
        <v>4999</v>
      </c>
    </row>
    <row r="2349" spans="5:43" x14ac:dyDescent="0.25">
      <c r="E2349" s="6">
        <v>33</v>
      </c>
      <c r="F2349" s="13" t="s">
        <v>8775</v>
      </c>
      <c r="G2349" s="13">
        <v>5</v>
      </c>
      <c r="H2349" s="13" t="s">
        <v>8780</v>
      </c>
      <c r="I2349" s="207" t="s">
        <v>9515</v>
      </c>
      <c r="O2349" s="6">
        <v>90</v>
      </c>
      <c r="P2349" s="13" t="str">
        <f t="shared" si="36"/>
        <v>TUCUMAN</v>
      </c>
      <c r="Q2349" s="6">
        <v>1981</v>
      </c>
      <c r="R2349" s="13" t="s">
        <v>7494</v>
      </c>
      <c r="Y2349" t="str">
        <f>Tabla4[[#This Row],[Muni_Desc]]&amp;Tabla4[[#This Row],[Columna1]]</f>
        <v>LA PALESTINACORDOBA</v>
      </c>
      <c r="Z2349">
        <v>346</v>
      </c>
      <c r="AA2349" t="s">
        <v>5624</v>
      </c>
      <c r="AB2349">
        <v>34</v>
      </c>
      <c r="AC2349" t="s">
        <v>1251</v>
      </c>
      <c r="AD2349">
        <v>14</v>
      </c>
      <c r="AE2349" t="s">
        <v>1192</v>
      </c>
      <c r="AN2349">
        <v>86</v>
      </c>
      <c r="AO2349">
        <v>49</v>
      </c>
      <c r="AP2349">
        <v>9171</v>
      </c>
      <c r="AQ2349" t="s">
        <v>5062</v>
      </c>
    </row>
    <row r="2350" spans="5:43" x14ac:dyDescent="0.25">
      <c r="E2350" s="6">
        <v>33</v>
      </c>
      <c r="F2350" s="13" t="s">
        <v>8775</v>
      </c>
      <c r="G2350" s="13">
        <v>6</v>
      </c>
      <c r="H2350" s="13" t="s">
        <v>8781</v>
      </c>
      <c r="I2350" s="207" t="s">
        <v>9515</v>
      </c>
      <c r="O2350" s="6">
        <v>90</v>
      </c>
      <c r="P2350" s="13" t="str">
        <f t="shared" si="36"/>
        <v>TUCUMAN</v>
      </c>
      <c r="Q2350" s="6">
        <v>1943</v>
      </c>
      <c r="R2350" s="13" t="s">
        <v>7461</v>
      </c>
      <c r="Y2350" t="str">
        <f>Tabla4[[#This Row],[Muni_Desc]]&amp;Tabla4[[#This Row],[Columna1]]</f>
        <v>LABORDECORDOBA</v>
      </c>
      <c r="Z2350">
        <v>361</v>
      </c>
      <c r="AA2350" t="s">
        <v>5637</v>
      </c>
      <c r="AB2350">
        <v>34</v>
      </c>
      <c r="AC2350" t="s">
        <v>1251</v>
      </c>
      <c r="AD2350">
        <v>14</v>
      </c>
      <c r="AE2350" t="s">
        <v>1192</v>
      </c>
      <c r="AN2350">
        <v>10</v>
      </c>
      <c r="AO2350">
        <v>7</v>
      </c>
      <c r="AP2350">
        <v>2512</v>
      </c>
      <c r="AQ2350" t="s">
        <v>2582</v>
      </c>
    </row>
    <row r="2351" spans="5:43" x14ac:dyDescent="0.25">
      <c r="E2351" s="6">
        <v>33</v>
      </c>
      <c r="F2351" s="13" t="s">
        <v>8775</v>
      </c>
      <c r="G2351" s="13">
        <v>7</v>
      </c>
      <c r="H2351" s="13" t="s">
        <v>8782</v>
      </c>
      <c r="I2351" s="207" t="s">
        <v>9515</v>
      </c>
      <c r="O2351" s="6">
        <v>90</v>
      </c>
      <c r="P2351" s="13" t="str">
        <f t="shared" si="36"/>
        <v>TUCUMAN</v>
      </c>
      <c r="Q2351" s="6">
        <v>1944</v>
      </c>
      <c r="R2351" s="13" t="s">
        <v>7462</v>
      </c>
      <c r="Y2351" t="str">
        <f>Tabla4[[#This Row],[Muni_Desc]]&amp;Tabla4[[#This Row],[Columna1]]</f>
        <v>LABOULAYECORDOBA</v>
      </c>
      <c r="Z2351">
        <v>362</v>
      </c>
      <c r="AA2351" t="s">
        <v>5638</v>
      </c>
      <c r="AB2351">
        <v>34</v>
      </c>
      <c r="AC2351" t="s">
        <v>1251</v>
      </c>
      <c r="AD2351">
        <v>14</v>
      </c>
      <c r="AE2351" t="s">
        <v>1192</v>
      </c>
      <c r="AN2351">
        <v>58</v>
      </c>
      <c r="AO2351">
        <v>105</v>
      </c>
      <c r="AP2351">
        <v>6816</v>
      </c>
      <c r="AQ2351" t="s">
        <v>4238</v>
      </c>
    </row>
    <row r="2352" spans="5:43" x14ac:dyDescent="0.25">
      <c r="E2352" s="6">
        <v>33</v>
      </c>
      <c r="F2352" s="13" t="s">
        <v>8775</v>
      </c>
      <c r="G2352" s="13">
        <v>8</v>
      </c>
      <c r="H2352" s="13" t="s">
        <v>8515</v>
      </c>
      <c r="I2352" s="207" t="s">
        <v>9515</v>
      </c>
      <c r="O2352" s="6">
        <v>90</v>
      </c>
      <c r="P2352" s="13" t="str">
        <f t="shared" si="36"/>
        <v>TUCUMAN</v>
      </c>
      <c r="Q2352" s="6">
        <v>1945</v>
      </c>
      <c r="R2352" s="13" t="s">
        <v>7463</v>
      </c>
      <c r="Y2352" t="str">
        <f>Tabla4[[#This Row],[Muni_Desc]]&amp;Tabla4[[#This Row],[Columna1]]</f>
        <v>LAS ACEQUIASCORDOBA</v>
      </c>
      <c r="Z2352">
        <v>364</v>
      </c>
      <c r="AA2352" t="s">
        <v>5640</v>
      </c>
      <c r="AB2352">
        <v>34</v>
      </c>
      <c r="AC2352" t="s">
        <v>1251</v>
      </c>
      <c r="AD2352">
        <v>14</v>
      </c>
      <c r="AE2352" t="s">
        <v>1192</v>
      </c>
      <c r="AN2352">
        <v>14</v>
      </c>
      <c r="AO2352">
        <v>147</v>
      </c>
      <c r="AP2352">
        <v>3324</v>
      </c>
      <c r="AQ2352" t="s">
        <v>3152</v>
      </c>
    </row>
    <row r="2353" spans="5:43" x14ac:dyDescent="0.25">
      <c r="E2353" s="6">
        <v>33</v>
      </c>
      <c r="F2353" s="13" t="s">
        <v>8775</v>
      </c>
      <c r="G2353" s="13">
        <v>9</v>
      </c>
      <c r="H2353" s="13" t="s">
        <v>8783</v>
      </c>
      <c r="I2353" s="207" t="s">
        <v>9515</v>
      </c>
      <c r="O2353" s="6">
        <v>90</v>
      </c>
      <c r="P2353" s="13" t="str">
        <f t="shared" si="36"/>
        <v>TUCUMAN</v>
      </c>
      <c r="Q2353" s="6">
        <v>1946</v>
      </c>
      <c r="R2353" s="13" t="s">
        <v>7464</v>
      </c>
      <c r="Y2353" t="str">
        <f>Tabla4[[#This Row],[Muni_Desc]]&amp;Tabla4[[#This Row],[Columna1]]</f>
        <v>LAS HIGUERASCORDOBA</v>
      </c>
      <c r="Z2353">
        <v>371</v>
      </c>
      <c r="AA2353" t="s">
        <v>5647</v>
      </c>
      <c r="AB2353">
        <v>34</v>
      </c>
      <c r="AC2353" t="s">
        <v>1251</v>
      </c>
      <c r="AD2353">
        <v>14</v>
      </c>
      <c r="AE2353" t="s">
        <v>1192</v>
      </c>
      <c r="AN2353">
        <v>14</v>
      </c>
      <c r="AO2353">
        <v>133</v>
      </c>
      <c r="AP2353">
        <v>3246</v>
      </c>
      <c r="AQ2353" t="s">
        <v>3088</v>
      </c>
    </row>
    <row r="2354" spans="5:43" x14ac:dyDescent="0.25">
      <c r="E2354" s="6">
        <v>33</v>
      </c>
      <c r="F2354" s="13" t="s">
        <v>8775</v>
      </c>
      <c r="G2354" s="13">
        <v>10</v>
      </c>
      <c r="H2354" s="13" t="s">
        <v>8784</v>
      </c>
      <c r="I2354" s="207" t="s">
        <v>9515</v>
      </c>
      <c r="O2354" s="6">
        <v>90</v>
      </c>
      <c r="P2354" s="13" t="str">
        <f t="shared" si="36"/>
        <v>TUCUMAN</v>
      </c>
      <c r="Q2354" s="6">
        <v>1947</v>
      </c>
      <c r="R2354" s="13" t="s">
        <v>7465</v>
      </c>
      <c r="Y2354" t="str">
        <f>Tabla4[[#This Row],[Muni_Desc]]&amp;Tabla4[[#This Row],[Columna1]]</f>
        <v>LAS VERTIENTESCORDOBA</v>
      </c>
      <c r="Z2354">
        <v>384</v>
      </c>
      <c r="AA2354" t="s">
        <v>5660</v>
      </c>
      <c r="AB2354">
        <v>34</v>
      </c>
      <c r="AC2354" t="s">
        <v>1251</v>
      </c>
      <c r="AD2354">
        <v>14</v>
      </c>
      <c r="AE2354" t="s">
        <v>1192</v>
      </c>
      <c r="AN2354">
        <v>14</v>
      </c>
      <c r="AO2354">
        <v>147</v>
      </c>
      <c r="AP2354">
        <v>3344</v>
      </c>
      <c r="AQ2354" t="s">
        <v>3167</v>
      </c>
    </row>
    <row r="2355" spans="5:43" x14ac:dyDescent="0.25">
      <c r="E2355" s="6">
        <v>33</v>
      </c>
      <c r="F2355" s="13" t="s">
        <v>8775</v>
      </c>
      <c r="G2355" s="13">
        <v>11</v>
      </c>
      <c r="H2355" s="13" t="s">
        <v>8785</v>
      </c>
      <c r="I2355" s="207" t="s">
        <v>9515</v>
      </c>
      <c r="O2355" s="6">
        <v>90</v>
      </c>
      <c r="P2355" s="13" t="str">
        <f t="shared" si="36"/>
        <v>TUCUMAN</v>
      </c>
      <c r="Q2355" s="6">
        <v>1949</v>
      </c>
      <c r="R2355" s="13" t="s">
        <v>7467</v>
      </c>
      <c r="Y2355" t="str">
        <f>Tabla4[[#This Row],[Muni_Desc]]&amp;Tabla4[[#This Row],[Columna1]]</f>
        <v>LOS CISNESCORDOBA</v>
      </c>
      <c r="Z2355">
        <v>391</v>
      </c>
      <c r="AA2355" t="s">
        <v>5667</v>
      </c>
      <c r="AB2355">
        <v>34</v>
      </c>
      <c r="AC2355" t="s">
        <v>1251</v>
      </c>
      <c r="AD2355">
        <v>14</v>
      </c>
      <c r="AE2355" t="s">
        <v>1192</v>
      </c>
      <c r="AN2355">
        <v>14</v>
      </c>
      <c r="AO2355">
        <v>119</v>
      </c>
      <c r="AP2355">
        <v>3189</v>
      </c>
      <c r="AQ2355" t="s">
        <v>3054</v>
      </c>
    </row>
    <row r="2356" spans="5:43" x14ac:dyDescent="0.25">
      <c r="E2356" s="6">
        <v>33</v>
      </c>
      <c r="F2356" s="13" t="s">
        <v>8775</v>
      </c>
      <c r="G2356" s="13">
        <v>12</v>
      </c>
      <c r="H2356" s="13" t="s">
        <v>8786</v>
      </c>
      <c r="I2356" s="207" t="s">
        <v>9515</v>
      </c>
      <c r="O2356" s="6">
        <v>90</v>
      </c>
      <c r="P2356" s="13" t="str">
        <f t="shared" si="36"/>
        <v>TUCUMAN</v>
      </c>
      <c r="Q2356" s="6">
        <v>1951</v>
      </c>
      <c r="R2356" s="13" t="s">
        <v>7469</v>
      </c>
      <c r="Y2356" t="str">
        <f>Tabla4[[#This Row],[Muni_Desc]]&amp;Tabla4[[#This Row],[Columna1]]</f>
        <v>LOS CONDORESCORDOBA</v>
      </c>
      <c r="Z2356">
        <v>393</v>
      </c>
      <c r="AA2356" t="s">
        <v>5669</v>
      </c>
      <c r="AB2356">
        <v>34</v>
      </c>
      <c r="AC2356" t="s">
        <v>1251</v>
      </c>
      <c r="AD2356">
        <v>14</v>
      </c>
      <c r="AE2356" t="s">
        <v>1192</v>
      </c>
      <c r="AN2356">
        <v>30</v>
      </c>
      <c r="AO2356">
        <v>14</v>
      </c>
      <c r="AP2356">
        <v>4525</v>
      </c>
      <c r="AQ2356" t="s">
        <v>3488</v>
      </c>
    </row>
    <row r="2357" spans="5:43" x14ac:dyDescent="0.25">
      <c r="E2357" s="6">
        <v>33</v>
      </c>
      <c r="F2357" s="13" t="s">
        <v>8775</v>
      </c>
      <c r="G2357" s="13">
        <v>13</v>
      </c>
      <c r="H2357" s="13" t="s">
        <v>8787</v>
      </c>
      <c r="I2357" s="207" t="s">
        <v>9515</v>
      </c>
      <c r="O2357" s="6">
        <v>90</v>
      </c>
      <c r="P2357" s="13" t="str">
        <f t="shared" si="36"/>
        <v>TUCUMAN</v>
      </c>
      <c r="Q2357" s="6">
        <v>1953</v>
      </c>
      <c r="R2357" s="13" t="s">
        <v>7471</v>
      </c>
      <c r="Y2357" t="str">
        <f>Tabla4[[#This Row],[Muni_Desc]]&amp;Tabla4[[#This Row],[Columna1]]</f>
        <v>LOS SURGENTESCORDOBA</v>
      </c>
      <c r="Z2357">
        <v>400</v>
      </c>
      <c r="AA2357" t="s">
        <v>5676</v>
      </c>
      <c r="AB2357">
        <v>34</v>
      </c>
      <c r="AC2357" t="s">
        <v>1251</v>
      </c>
      <c r="AD2357">
        <v>14</v>
      </c>
      <c r="AE2357" t="s">
        <v>1192</v>
      </c>
      <c r="AN2357">
        <v>34</v>
      </c>
      <c r="AO2357">
        <v>7</v>
      </c>
      <c r="AP2357">
        <v>10067</v>
      </c>
      <c r="AQ2357" t="s">
        <v>3626</v>
      </c>
    </row>
    <row r="2358" spans="5:43" x14ac:dyDescent="0.25">
      <c r="E2358" s="6">
        <v>33</v>
      </c>
      <c r="F2358" s="13" t="s">
        <v>8775</v>
      </c>
      <c r="G2358" s="13">
        <v>14</v>
      </c>
      <c r="H2358" s="13" t="s">
        <v>8788</v>
      </c>
      <c r="I2358" s="207" t="s">
        <v>9515</v>
      </c>
      <c r="O2358" s="6">
        <v>90</v>
      </c>
      <c r="P2358" s="13" t="str">
        <f t="shared" si="36"/>
        <v>TUCUMAN</v>
      </c>
      <c r="Q2358" s="6">
        <v>1954</v>
      </c>
      <c r="R2358" s="13" t="s">
        <v>7472</v>
      </c>
      <c r="Y2358" t="str">
        <f>Tabla4[[#This Row],[Muni_Desc]]&amp;Tabla4[[#This Row],[Columna1]]</f>
        <v>LUCACORDOBA</v>
      </c>
      <c r="Z2358">
        <v>404</v>
      </c>
      <c r="AA2358" t="s">
        <v>5680</v>
      </c>
      <c r="AB2358">
        <v>34</v>
      </c>
      <c r="AC2358" t="s">
        <v>1251</v>
      </c>
      <c r="AD2358">
        <v>14</v>
      </c>
      <c r="AE2358" t="s">
        <v>1192</v>
      </c>
      <c r="AN2358">
        <v>26</v>
      </c>
      <c r="AO2358">
        <v>35</v>
      </c>
      <c r="AP2358">
        <v>4343</v>
      </c>
      <c r="AQ2358" t="s">
        <v>3436</v>
      </c>
    </row>
    <row r="2359" spans="5:43" x14ac:dyDescent="0.25">
      <c r="E2359" s="6">
        <v>33</v>
      </c>
      <c r="F2359" s="13" t="s">
        <v>8775</v>
      </c>
      <c r="G2359" s="13">
        <v>15</v>
      </c>
      <c r="H2359" s="13" t="s">
        <v>8789</v>
      </c>
      <c r="I2359" s="207" t="s">
        <v>9515</v>
      </c>
      <c r="O2359" s="6">
        <v>90</v>
      </c>
      <c r="P2359" s="13" t="str">
        <f t="shared" si="36"/>
        <v>TUCUMAN</v>
      </c>
      <c r="Q2359" s="6">
        <v>1950</v>
      </c>
      <c r="R2359" s="13" t="s">
        <v>7468</v>
      </c>
      <c r="Y2359" t="str">
        <f>Tabla4[[#This Row],[Muni_Desc]]&amp;Tabla4[[#This Row],[Columna1]]</f>
        <v>MATTALDICORDOBA</v>
      </c>
      <c r="Z2359">
        <v>417</v>
      </c>
      <c r="AA2359" t="s">
        <v>5692</v>
      </c>
      <c r="AB2359">
        <v>34</v>
      </c>
      <c r="AC2359" t="s">
        <v>1251</v>
      </c>
      <c r="AD2359">
        <v>14</v>
      </c>
      <c r="AE2359" t="s">
        <v>1192</v>
      </c>
      <c r="AN2359">
        <v>14</v>
      </c>
      <c r="AO2359">
        <v>56</v>
      </c>
      <c r="AP2359">
        <v>2987</v>
      </c>
      <c r="AQ2359" t="s">
        <v>2884</v>
      </c>
    </row>
    <row r="2360" spans="5:43" x14ac:dyDescent="0.25">
      <c r="E2360" s="6">
        <v>33</v>
      </c>
      <c r="F2360" s="13" t="s">
        <v>8775</v>
      </c>
      <c r="G2360" s="13">
        <v>16</v>
      </c>
      <c r="H2360" s="13" t="s">
        <v>8790</v>
      </c>
      <c r="I2360" s="207" t="s">
        <v>9515</v>
      </c>
      <c r="O2360" s="6">
        <v>90</v>
      </c>
      <c r="P2360" s="13" t="str">
        <f t="shared" si="36"/>
        <v>TUCUMAN</v>
      </c>
      <c r="Q2360" s="6">
        <v>1955</v>
      </c>
      <c r="R2360" s="13" t="s">
        <v>6696</v>
      </c>
      <c r="Y2360" t="str">
        <f>Tabla4[[#This Row],[Muni_Desc]]&amp;Tabla4[[#This Row],[Columna1]]</f>
        <v>MELOCORDOBA</v>
      </c>
      <c r="Z2360">
        <v>420</v>
      </c>
      <c r="AA2360" t="s">
        <v>5695</v>
      </c>
      <c r="AB2360">
        <v>34</v>
      </c>
      <c r="AC2360" t="s">
        <v>1251</v>
      </c>
      <c r="AD2360">
        <v>14</v>
      </c>
      <c r="AE2360" t="s">
        <v>1192</v>
      </c>
      <c r="AN2360">
        <v>14</v>
      </c>
      <c r="AO2360">
        <v>91</v>
      </c>
      <c r="AP2360">
        <v>3071</v>
      </c>
      <c r="AQ2360" t="s">
        <v>2943</v>
      </c>
    </row>
    <row r="2361" spans="5:43" x14ac:dyDescent="0.25">
      <c r="E2361" s="6">
        <v>33</v>
      </c>
      <c r="F2361" s="13" t="s">
        <v>8775</v>
      </c>
      <c r="G2361" s="13">
        <v>17</v>
      </c>
      <c r="H2361" s="13" t="s">
        <v>8791</v>
      </c>
      <c r="I2361" s="207" t="s">
        <v>9515</v>
      </c>
      <c r="O2361" s="6">
        <v>90</v>
      </c>
      <c r="P2361" s="13" t="str">
        <f t="shared" si="36"/>
        <v>TUCUMAN</v>
      </c>
      <c r="Q2361" s="6">
        <v>1956</v>
      </c>
      <c r="R2361" s="13" t="s">
        <v>7473</v>
      </c>
      <c r="Y2361" t="str">
        <f>Tabla4[[#This Row],[Muni_Desc]]&amp;Tabla4[[#This Row],[Columna1]]</f>
        <v>MONTE BUEYCORDOBA</v>
      </c>
      <c r="Z2361">
        <v>425</v>
      </c>
      <c r="AA2361" t="s">
        <v>5700</v>
      </c>
      <c r="AB2361">
        <v>34</v>
      </c>
      <c r="AC2361" t="s">
        <v>1251</v>
      </c>
      <c r="AD2361">
        <v>14</v>
      </c>
      <c r="AE2361" t="s">
        <v>1192</v>
      </c>
      <c r="AN2361">
        <v>14</v>
      </c>
      <c r="AO2361">
        <v>7</v>
      </c>
      <c r="AP2361">
        <v>2822</v>
      </c>
      <c r="AQ2361" t="s">
        <v>2740</v>
      </c>
    </row>
    <row r="2362" spans="5:43" x14ac:dyDescent="0.25">
      <c r="E2362" s="6">
        <v>33</v>
      </c>
      <c r="F2362" s="13" t="s">
        <v>8775</v>
      </c>
      <c r="G2362" s="13">
        <v>18</v>
      </c>
      <c r="H2362" s="13" t="s">
        <v>8792</v>
      </c>
      <c r="I2362" s="207" t="s">
        <v>9515</v>
      </c>
      <c r="O2362" s="6">
        <v>90</v>
      </c>
      <c r="P2362" s="13" t="str">
        <f t="shared" si="36"/>
        <v>TUCUMAN</v>
      </c>
      <c r="Q2362" s="6">
        <v>1957</v>
      </c>
      <c r="R2362" s="13" t="s">
        <v>7474</v>
      </c>
      <c r="Y2362" t="str">
        <f>Tabla4[[#This Row],[Muni_Desc]]&amp;Tabla4[[#This Row],[Columna1]]</f>
        <v>MONTE DE LOS GAUCHOSCORDOBA</v>
      </c>
      <c r="Z2362">
        <v>427</v>
      </c>
      <c r="AA2362" t="s">
        <v>5702</v>
      </c>
      <c r="AB2362">
        <v>34</v>
      </c>
      <c r="AC2362" t="s">
        <v>1251</v>
      </c>
      <c r="AD2362">
        <v>14</v>
      </c>
      <c r="AE2362" t="s">
        <v>1192</v>
      </c>
      <c r="AN2362">
        <v>10</v>
      </c>
      <c r="AO2362">
        <v>56</v>
      </c>
      <c r="AP2362">
        <v>2595</v>
      </c>
      <c r="AQ2362" t="s">
        <v>2635</v>
      </c>
    </row>
    <row r="2363" spans="5:43" x14ac:dyDescent="0.25">
      <c r="E2363" s="6">
        <v>34</v>
      </c>
      <c r="F2363" s="13" t="s">
        <v>8793</v>
      </c>
      <c r="G2363" s="13">
        <v>1</v>
      </c>
      <c r="H2363" s="13" t="s">
        <v>8794</v>
      </c>
      <c r="I2363" s="207" t="s">
        <v>9516</v>
      </c>
      <c r="O2363" s="6">
        <v>90</v>
      </c>
      <c r="P2363" s="13" t="str">
        <f t="shared" si="36"/>
        <v>TUCUMAN</v>
      </c>
      <c r="Q2363" s="6">
        <v>1958</v>
      </c>
      <c r="R2363" s="13" t="s">
        <v>7475</v>
      </c>
      <c r="Y2363" t="str">
        <f>Tabla4[[#This Row],[Muni_Desc]]&amp;Tabla4[[#This Row],[Columna1]]</f>
        <v>MONTE MAIZCORDOBA</v>
      </c>
      <c r="Z2363">
        <v>429</v>
      </c>
      <c r="AA2363" t="s">
        <v>5704</v>
      </c>
      <c r="AB2363">
        <v>34</v>
      </c>
      <c r="AC2363" t="s">
        <v>1251</v>
      </c>
      <c r="AD2363">
        <v>14</v>
      </c>
      <c r="AE2363" t="s">
        <v>1192</v>
      </c>
      <c r="AN2363">
        <v>86</v>
      </c>
      <c r="AO2363">
        <v>49</v>
      </c>
      <c r="AP2363">
        <v>9178</v>
      </c>
      <c r="AQ2363" t="s">
        <v>5067</v>
      </c>
    </row>
    <row r="2364" spans="5:43" x14ac:dyDescent="0.25">
      <c r="E2364" s="6">
        <v>35</v>
      </c>
      <c r="F2364" s="13" t="s">
        <v>8795</v>
      </c>
      <c r="G2364" s="13">
        <v>1</v>
      </c>
      <c r="H2364" s="13" t="s">
        <v>8796</v>
      </c>
      <c r="I2364" s="207" t="s">
        <v>9517</v>
      </c>
      <c r="O2364" s="6">
        <v>90</v>
      </c>
      <c r="P2364" s="13" t="str">
        <f t="shared" si="36"/>
        <v>TUCUMAN</v>
      </c>
      <c r="Q2364" s="6">
        <v>1959</v>
      </c>
      <c r="R2364" s="13" t="s">
        <v>7476</v>
      </c>
      <c r="Y2364" t="str">
        <f>Tabla4[[#This Row],[Muni_Desc]]&amp;Tabla4[[#This Row],[Columna1]]</f>
        <v>OLAETACORDOBA</v>
      </c>
      <c r="Z2364">
        <v>437</v>
      </c>
      <c r="AA2364" t="s">
        <v>5712</v>
      </c>
      <c r="AB2364">
        <v>34</v>
      </c>
      <c r="AC2364" t="s">
        <v>1251</v>
      </c>
      <c r="AD2364">
        <v>14</v>
      </c>
      <c r="AE2364" t="s">
        <v>1192</v>
      </c>
      <c r="AN2364">
        <v>22</v>
      </c>
      <c r="AO2364">
        <v>7</v>
      </c>
      <c r="AP2364">
        <v>4005</v>
      </c>
      <c r="AQ2364" t="s">
        <v>3300</v>
      </c>
    </row>
    <row r="2365" spans="5:43" x14ac:dyDescent="0.25">
      <c r="E2365" s="6">
        <v>35</v>
      </c>
      <c r="F2365" s="13" t="s">
        <v>8795</v>
      </c>
      <c r="G2365" s="13">
        <v>2</v>
      </c>
      <c r="H2365" s="13" t="s">
        <v>8797</v>
      </c>
      <c r="I2365" s="207" t="s">
        <v>9517</v>
      </c>
      <c r="O2365" s="6">
        <v>90</v>
      </c>
      <c r="P2365" s="13" t="str">
        <f t="shared" si="36"/>
        <v>TUCUMAN</v>
      </c>
      <c r="Q2365" s="6">
        <v>1960</v>
      </c>
      <c r="R2365" s="13" t="s">
        <v>5770</v>
      </c>
      <c r="Y2365" t="str">
        <f>Tabla4[[#This Row],[Muni_Desc]]&amp;Tabla4[[#This Row],[Columna1]]</f>
        <v>ORDOÑEZCORDOBA</v>
      </c>
      <c r="Z2365">
        <v>442</v>
      </c>
      <c r="AA2365" t="s">
        <v>5717</v>
      </c>
      <c r="AB2365">
        <v>34</v>
      </c>
      <c r="AC2365" t="s">
        <v>1251</v>
      </c>
      <c r="AD2365">
        <v>14</v>
      </c>
      <c r="AE2365" t="s">
        <v>1192</v>
      </c>
      <c r="AN2365">
        <v>90</v>
      </c>
      <c r="AO2365">
        <v>28</v>
      </c>
      <c r="AP2365">
        <v>10068</v>
      </c>
      <c r="AQ2365" t="s">
        <v>5219</v>
      </c>
    </row>
    <row r="2366" spans="5:43" x14ac:dyDescent="0.25">
      <c r="E2366" s="6">
        <v>35</v>
      </c>
      <c r="F2366" s="13" t="s">
        <v>8795</v>
      </c>
      <c r="G2366" s="13">
        <v>3</v>
      </c>
      <c r="H2366" s="13" t="s">
        <v>8798</v>
      </c>
      <c r="I2366" s="207" t="s">
        <v>9517</v>
      </c>
      <c r="O2366" s="6">
        <v>90</v>
      </c>
      <c r="P2366" s="13" t="str">
        <f t="shared" si="36"/>
        <v>TUCUMAN</v>
      </c>
      <c r="Q2366" s="6">
        <v>1961</v>
      </c>
      <c r="R2366" s="13" t="s">
        <v>6602</v>
      </c>
      <c r="Y2366" t="str">
        <f>Tabla4[[#This Row],[Muni_Desc]]&amp;Tabla4[[#This Row],[Columna1]]</f>
        <v>PASCANASCORDOBA</v>
      </c>
      <c r="Z2366">
        <v>447</v>
      </c>
      <c r="AA2366" t="s">
        <v>5722</v>
      </c>
      <c r="AB2366">
        <v>34</v>
      </c>
      <c r="AC2366" t="s">
        <v>1251</v>
      </c>
      <c r="AD2366">
        <v>14</v>
      </c>
      <c r="AE2366" t="s">
        <v>1192</v>
      </c>
      <c r="AN2366">
        <v>54</v>
      </c>
      <c r="AO2366">
        <v>91</v>
      </c>
      <c r="AP2366">
        <v>6537</v>
      </c>
      <c r="AQ2366" t="s">
        <v>4168</v>
      </c>
    </row>
    <row r="2367" spans="5:43" x14ac:dyDescent="0.25">
      <c r="E2367" s="6">
        <v>35</v>
      </c>
      <c r="F2367" s="13" t="s">
        <v>8795</v>
      </c>
      <c r="G2367" s="13">
        <v>4</v>
      </c>
      <c r="H2367" s="13" t="s">
        <v>8799</v>
      </c>
      <c r="I2367" s="207" t="s">
        <v>9517</v>
      </c>
      <c r="O2367" s="6">
        <v>90</v>
      </c>
      <c r="P2367" s="13" t="str">
        <f t="shared" si="36"/>
        <v>TUCUMAN</v>
      </c>
      <c r="Q2367" s="6">
        <v>1962</v>
      </c>
      <c r="R2367" s="13" t="s">
        <v>7477</v>
      </c>
      <c r="Y2367" t="str">
        <f>Tabla4[[#This Row],[Muni_Desc]]&amp;Tabla4[[#This Row],[Columna1]]</f>
        <v>PASCOCORDOBA</v>
      </c>
      <c r="Z2367">
        <v>448</v>
      </c>
      <c r="AA2367" t="s">
        <v>5723</v>
      </c>
      <c r="AB2367">
        <v>34</v>
      </c>
      <c r="AC2367" t="s">
        <v>1251</v>
      </c>
      <c r="AD2367">
        <v>14</v>
      </c>
      <c r="AE2367" t="s">
        <v>1192</v>
      </c>
      <c r="AN2367">
        <v>14</v>
      </c>
      <c r="AO2367">
        <v>133</v>
      </c>
      <c r="AP2367">
        <v>3247</v>
      </c>
      <c r="AQ2367" t="s">
        <v>3089</v>
      </c>
    </row>
    <row r="2368" spans="5:43" x14ac:dyDescent="0.25">
      <c r="E2368" s="6">
        <v>35</v>
      </c>
      <c r="F2368" s="13" t="s">
        <v>8795</v>
      </c>
      <c r="G2368" s="13">
        <v>5</v>
      </c>
      <c r="H2368" s="13" t="s">
        <v>7966</v>
      </c>
      <c r="I2368" s="207" t="s">
        <v>9517</v>
      </c>
      <c r="O2368" s="6">
        <v>90</v>
      </c>
      <c r="P2368" s="13" t="str">
        <f t="shared" si="36"/>
        <v>TUCUMAN</v>
      </c>
      <c r="Q2368" s="6">
        <v>1963</v>
      </c>
      <c r="R2368" s="13" t="s">
        <v>7478</v>
      </c>
      <c r="Y2368" t="str">
        <f>Tabla4[[#This Row],[Muni_Desc]]&amp;Tabla4[[#This Row],[Columna1]]</f>
        <v>PUEBLO ITALIANOCORDOBA</v>
      </c>
      <c r="Z2368">
        <v>460</v>
      </c>
      <c r="AA2368" t="s">
        <v>5734</v>
      </c>
      <c r="AB2368">
        <v>34</v>
      </c>
      <c r="AC2368" t="s">
        <v>1251</v>
      </c>
      <c r="AD2368">
        <v>14</v>
      </c>
      <c r="AE2368" t="s">
        <v>1192</v>
      </c>
      <c r="AN2368">
        <v>6</v>
      </c>
      <c r="AO2368">
        <v>441</v>
      </c>
      <c r="AP2368">
        <v>10069</v>
      </c>
      <c r="AQ2368" t="s">
        <v>2146</v>
      </c>
    </row>
    <row r="2369" spans="5:43" x14ac:dyDescent="0.25">
      <c r="E2369" s="6">
        <v>35</v>
      </c>
      <c r="F2369" s="13" t="s">
        <v>8795</v>
      </c>
      <c r="G2369" s="13">
        <v>6</v>
      </c>
      <c r="H2369" s="13" t="s">
        <v>8800</v>
      </c>
      <c r="I2369" s="207" t="s">
        <v>9517</v>
      </c>
      <c r="O2369" s="6">
        <v>90</v>
      </c>
      <c r="P2369" s="13" t="str">
        <f t="shared" si="36"/>
        <v>TUCUMAN</v>
      </c>
      <c r="Q2369" s="6">
        <v>1964</v>
      </c>
      <c r="R2369" s="13" t="s">
        <v>7479</v>
      </c>
      <c r="Y2369" t="str">
        <f>Tabla4[[#This Row],[Muni_Desc]]&amp;Tabla4[[#This Row],[Columna1]]</f>
        <v>REDUCCIONCORDOBA</v>
      </c>
      <c r="Z2369">
        <v>468</v>
      </c>
      <c r="AA2369" t="s">
        <v>5742</v>
      </c>
      <c r="AB2369">
        <v>34</v>
      </c>
      <c r="AC2369" t="s">
        <v>1251</v>
      </c>
      <c r="AD2369">
        <v>14</v>
      </c>
      <c r="AE2369" t="s">
        <v>1192</v>
      </c>
      <c r="AN2369">
        <v>6</v>
      </c>
      <c r="AO2369">
        <v>693</v>
      </c>
      <c r="AP2369">
        <v>1644</v>
      </c>
      <c r="AQ2369" t="s">
        <v>2411</v>
      </c>
    </row>
    <row r="2370" spans="5:43" x14ac:dyDescent="0.25">
      <c r="E2370" s="6">
        <v>35</v>
      </c>
      <c r="F2370" s="13" t="s">
        <v>8795</v>
      </c>
      <c r="G2370" s="13">
        <v>7</v>
      </c>
      <c r="H2370" s="13" t="s">
        <v>8801</v>
      </c>
      <c r="I2370" s="207" t="s">
        <v>9517</v>
      </c>
      <c r="O2370" s="6">
        <v>90</v>
      </c>
      <c r="P2370" s="13" t="str">
        <f t="shared" si="36"/>
        <v>TUCUMAN</v>
      </c>
      <c r="Q2370" s="6">
        <v>1965</v>
      </c>
      <c r="R2370" s="13" t="s">
        <v>7480</v>
      </c>
      <c r="Y2370" t="str">
        <f>Tabla4[[#This Row],[Muni_Desc]]&amp;Tabla4[[#This Row],[Columna1]]</f>
        <v>RIO CUARTOCORDOBA</v>
      </c>
      <c r="Z2370">
        <v>471</v>
      </c>
      <c r="AA2370" t="s">
        <v>5745</v>
      </c>
      <c r="AB2370">
        <v>34</v>
      </c>
      <c r="AC2370" t="s">
        <v>1251</v>
      </c>
      <c r="AD2370">
        <v>14</v>
      </c>
      <c r="AE2370" t="s">
        <v>1192</v>
      </c>
      <c r="AN2370">
        <v>86</v>
      </c>
      <c r="AO2370">
        <v>77</v>
      </c>
      <c r="AP2370">
        <v>9230</v>
      </c>
      <c r="AQ2370" t="s">
        <v>5100</v>
      </c>
    </row>
    <row r="2371" spans="5:43" x14ac:dyDescent="0.25">
      <c r="E2371" s="6">
        <v>35</v>
      </c>
      <c r="F2371" s="13" t="s">
        <v>8795</v>
      </c>
      <c r="G2371" s="13">
        <v>8</v>
      </c>
      <c r="H2371" s="13" t="s">
        <v>8802</v>
      </c>
      <c r="I2371" s="207" t="s">
        <v>9517</v>
      </c>
      <c r="O2371" s="6">
        <v>90</v>
      </c>
      <c r="P2371" s="13" t="str">
        <f t="shared" si="36"/>
        <v>TUCUMAN</v>
      </c>
      <c r="Q2371" s="6">
        <v>1966</v>
      </c>
      <c r="R2371" s="13" t="s">
        <v>7481</v>
      </c>
      <c r="Y2371" t="str">
        <f>Tabla4[[#This Row],[Muni_Desc]]&amp;Tabla4[[#This Row],[Columna1]]</f>
        <v>RIO DE LOS SAUCESCORDOBA</v>
      </c>
      <c r="Z2371">
        <v>472</v>
      </c>
      <c r="AA2371" t="s">
        <v>5746</v>
      </c>
      <c r="AB2371">
        <v>34</v>
      </c>
      <c r="AC2371" t="s">
        <v>1251</v>
      </c>
      <c r="AD2371">
        <v>14</v>
      </c>
      <c r="AE2371" t="s">
        <v>1192</v>
      </c>
      <c r="AN2371">
        <v>38</v>
      </c>
      <c r="AO2371">
        <v>21</v>
      </c>
      <c r="AP2371">
        <v>10070</v>
      </c>
      <c r="AQ2371" t="s">
        <v>3697</v>
      </c>
    </row>
    <row r="2372" spans="5:43" x14ac:dyDescent="0.25">
      <c r="E2372" s="6">
        <v>35</v>
      </c>
      <c r="F2372" s="13" t="s">
        <v>8795</v>
      </c>
      <c r="G2372" s="13">
        <v>9</v>
      </c>
      <c r="H2372" s="13" t="s">
        <v>8803</v>
      </c>
      <c r="I2372" s="207" t="s">
        <v>9517</v>
      </c>
      <c r="O2372" s="6">
        <v>90</v>
      </c>
      <c r="P2372" s="13" t="str">
        <f t="shared" si="36"/>
        <v>TUCUMAN</v>
      </c>
      <c r="Q2372" s="6">
        <v>1967</v>
      </c>
      <c r="R2372" s="13" t="s">
        <v>5944</v>
      </c>
      <c r="Y2372" t="str">
        <f>Tabla4[[#This Row],[Muni_Desc]]&amp;Tabla4[[#This Row],[Columna1]]</f>
        <v>ROSALESCORDOBA</v>
      </c>
      <c r="Z2372">
        <v>477</v>
      </c>
      <c r="AA2372" t="s">
        <v>5751</v>
      </c>
      <c r="AB2372">
        <v>34</v>
      </c>
      <c r="AC2372" t="s">
        <v>1251</v>
      </c>
      <c r="AD2372">
        <v>14</v>
      </c>
      <c r="AE2372" t="s">
        <v>1192</v>
      </c>
      <c r="AN2372">
        <v>82</v>
      </c>
      <c r="AO2372">
        <v>49</v>
      </c>
      <c r="AP2372">
        <v>8554</v>
      </c>
      <c r="AQ2372" t="s">
        <v>4779</v>
      </c>
    </row>
    <row r="2373" spans="5:43" x14ac:dyDescent="0.25">
      <c r="E2373" s="6">
        <v>35</v>
      </c>
      <c r="F2373" s="13" t="s">
        <v>8795</v>
      </c>
      <c r="G2373" s="13">
        <v>10</v>
      </c>
      <c r="H2373" s="13" t="s">
        <v>8804</v>
      </c>
      <c r="I2373" s="207" t="s">
        <v>9517</v>
      </c>
      <c r="O2373" s="6">
        <v>90</v>
      </c>
      <c r="P2373" s="13" t="str">
        <f t="shared" ref="P2373:P2397" si="37">VLOOKUP(O2373,$J$4:$L$29,3,FALSE)</f>
        <v>TUCUMAN</v>
      </c>
      <c r="Q2373" s="6">
        <v>1968</v>
      </c>
      <c r="R2373" s="13" t="s">
        <v>7482</v>
      </c>
      <c r="Y2373" t="str">
        <f>Tabla4[[#This Row],[Muni_Desc]]&amp;Tabla4[[#This Row],[Columna1]]</f>
        <v>SALADILLOCORDOBA</v>
      </c>
      <c r="Z2373">
        <v>482</v>
      </c>
      <c r="AA2373" t="s">
        <v>5387</v>
      </c>
      <c r="AB2373">
        <v>34</v>
      </c>
      <c r="AC2373" t="s">
        <v>1251</v>
      </c>
      <c r="AD2373">
        <v>14</v>
      </c>
      <c r="AE2373" t="s">
        <v>1192</v>
      </c>
      <c r="AN2373">
        <v>50</v>
      </c>
      <c r="AO2373">
        <v>63</v>
      </c>
      <c r="AP2373">
        <v>10071</v>
      </c>
      <c r="AQ2373" t="s">
        <v>4020</v>
      </c>
    </row>
    <row r="2374" spans="5:43" x14ac:dyDescent="0.25">
      <c r="E2374" s="6">
        <v>35</v>
      </c>
      <c r="F2374" s="13" t="s">
        <v>8795</v>
      </c>
      <c r="G2374" s="13">
        <v>11</v>
      </c>
      <c r="H2374" s="13" t="s">
        <v>8805</v>
      </c>
      <c r="I2374" s="207" t="s">
        <v>9517</v>
      </c>
      <c r="O2374" s="6">
        <v>90</v>
      </c>
      <c r="P2374" s="13" t="str">
        <f t="shared" si="37"/>
        <v>TUCUMAN</v>
      </c>
      <c r="Q2374" s="6">
        <v>1969</v>
      </c>
      <c r="R2374" s="13" t="s">
        <v>5945</v>
      </c>
      <c r="Y2374" t="str">
        <f>Tabla4[[#This Row],[Muni_Desc]]&amp;Tabla4[[#This Row],[Columna1]]</f>
        <v>SAMPACHOCORDOBA</v>
      </c>
      <c r="Z2374">
        <v>486</v>
      </c>
      <c r="AA2374" t="s">
        <v>5759</v>
      </c>
      <c r="AB2374">
        <v>34</v>
      </c>
      <c r="AC2374" t="s">
        <v>1251</v>
      </c>
      <c r="AD2374">
        <v>14</v>
      </c>
      <c r="AE2374" t="s">
        <v>1192</v>
      </c>
      <c r="AN2374">
        <v>70</v>
      </c>
      <c r="AO2374">
        <v>35</v>
      </c>
      <c r="AP2374">
        <v>10072</v>
      </c>
      <c r="AQ2374" t="s">
        <v>4494</v>
      </c>
    </row>
    <row r="2375" spans="5:43" x14ac:dyDescent="0.25">
      <c r="E2375" s="6">
        <v>35</v>
      </c>
      <c r="F2375" s="13" t="s">
        <v>8795</v>
      </c>
      <c r="G2375" s="13">
        <v>12</v>
      </c>
      <c r="H2375" s="13" t="s">
        <v>8806</v>
      </c>
      <c r="I2375" s="207" t="s">
        <v>9517</v>
      </c>
      <c r="O2375" s="6">
        <v>90</v>
      </c>
      <c r="P2375" s="13" t="str">
        <f t="shared" si="37"/>
        <v>TUCUMAN</v>
      </c>
      <c r="Q2375" s="6">
        <v>1974</v>
      </c>
      <c r="R2375" s="13" t="s">
        <v>7487</v>
      </c>
      <c r="Y2375" t="str">
        <f>Tabla4[[#This Row],[Muni_Desc]]&amp;Tabla4[[#This Row],[Columna1]]</f>
        <v>SAN BASILIOCORDOBA</v>
      </c>
      <c r="Z2375">
        <v>490</v>
      </c>
      <c r="AA2375" t="s">
        <v>5763</v>
      </c>
      <c r="AB2375">
        <v>34</v>
      </c>
      <c r="AC2375" t="s">
        <v>1251</v>
      </c>
      <c r="AD2375">
        <v>14</v>
      </c>
      <c r="AE2375" t="s">
        <v>1192</v>
      </c>
      <c r="AN2375">
        <v>62</v>
      </c>
      <c r="AO2375">
        <v>84</v>
      </c>
      <c r="AP2375">
        <v>7055</v>
      </c>
      <c r="AQ2375" t="s">
        <v>4349</v>
      </c>
    </row>
    <row r="2376" spans="5:43" x14ac:dyDescent="0.25">
      <c r="E2376" s="6">
        <v>36</v>
      </c>
      <c r="F2376" s="13" t="s">
        <v>8807</v>
      </c>
      <c r="G2376" s="13">
        <v>1</v>
      </c>
      <c r="H2376" s="13" t="s">
        <v>8807</v>
      </c>
      <c r="I2376" s="207" t="s">
        <v>9518</v>
      </c>
      <c r="O2376" s="6">
        <v>90</v>
      </c>
      <c r="P2376" s="13" t="str">
        <f t="shared" si="37"/>
        <v>TUCUMAN</v>
      </c>
      <c r="Q2376" s="6">
        <v>1973</v>
      </c>
      <c r="R2376" s="13" t="s">
        <v>7486</v>
      </c>
      <c r="Y2376" t="str">
        <f>Tabla4[[#This Row],[Muni_Desc]]&amp;Tabla4[[#This Row],[Columna1]]</f>
        <v>SANTA CATALINACORDOBA</v>
      </c>
      <c r="Z2376">
        <v>510</v>
      </c>
      <c r="AA2376" t="s">
        <v>5780</v>
      </c>
      <c r="AB2376">
        <v>34</v>
      </c>
      <c r="AC2376" t="s">
        <v>1251</v>
      </c>
      <c r="AD2376">
        <v>14</v>
      </c>
      <c r="AE2376" t="s">
        <v>1192</v>
      </c>
      <c r="AN2376">
        <v>58</v>
      </c>
      <c r="AO2376">
        <v>77</v>
      </c>
      <c r="AP2376">
        <v>6780</v>
      </c>
      <c r="AQ2376" t="s">
        <v>4229</v>
      </c>
    </row>
    <row r="2377" spans="5:43" x14ac:dyDescent="0.25">
      <c r="E2377" s="6">
        <v>37</v>
      </c>
      <c r="F2377" s="13" t="s">
        <v>8808</v>
      </c>
      <c r="G2377" s="13">
        <v>1</v>
      </c>
      <c r="H2377" s="13" t="s">
        <v>8808</v>
      </c>
      <c r="I2377" s="207" t="s">
        <v>9519</v>
      </c>
      <c r="O2377" s="6">
        <v>90</v>
      </c>
      <c r="P2377" s="13" t="str">
        <f t="shared" si="37"/>
        <v>TUCUMAN</v>
      </c>
      <c r="Q2377" s="6">
        <v>1970</v>
      </c>
      <c r="R2377" s="13" t="s">
        <v>7483</v>
      </c>
      <c r="Y2377" t="str">
        <f>Tabla4[[#This Row],[Muni_Desc]]&amp;Tabla4[[#This Row],[Columna1]]</f>
        <v>SANTA EUFEMIACORDOBA</v>
      </c>
      <c r="Z2377">
        <v>512</v>
      </c>
      <c r="AA2377" t="s">
        <v>5782</v>
      </c>
      <c r="AB2377">
        <v>34</v>
      </c>
      <c r="AC2377" t="s">
        <v>1251</v>
      </c>
      <c r="AD2377">
        <v>14</v>
      </c>
      <c r="AE2377" t="s">
        <v>1192</v>
      </c>
      <c r="AN2377">
        <v>86</v>
      </c>
      <c r="AO2377">
        <v>147</v>
      </c>
      <c r="AP2377">
        <v>9333</v>
      </c>
      <c r="AQ2377" t="s">
        <v>5151</v>
      </c>
    </row>
    <row r="2378" spans="5:43" x14ac:dyDescent="0.25">
      <c r="E2378" s="6">
        <v>38</v>
      </c>
      <c r="F2378" s="13" t="s">
        <v>8809</v>
      </c>
      <c r="G2378" s="13">
        <v>1</v>
      </c>
      <c r="H2378" s="13" t="s">
        <v>8810</v>
      </c>
      <c r="I2378" s="207" t="s">
        <v>9520</v>
      </c>
      <c r="O2378" s="6">
        <v>90</v>
      </c>
      <c r="P2378" s="13" t="str">
        <f t="shared" si="37"/>
        <v>TUCUMAN</v>
      </c>
      <c r="Q2378" s="6">
        <v>1971</v>
      </c>
      <c r="R2378" s="13" t="s">
        <v>7484</v>
      </c>
      <c r="Y2378" t="str">
        <f>Tabla4[[#This Row],[Muni_Desc]]&amp;Tabla4[[#This Row],[Columna1]]</f>
        <v>SEBASTIAN ELCANOCORDOBA</v>
      </c>
      <c r="Z2378">
        <v>520</v>
      </c>
      <c r="AA2378" t="s">
        <v>5789</v>
      </c>
      <c r="AB2378">
        <v>34</v>
      </c>
      <c r="AC2378" t="s">
        <v>1251</v>
      </c>
      <c r="AD2378">
        <v>14</v>
      </c>
      <c r="AE2378" t="s">
        <v>1192</v>
      </c>
      <c r="AN2378">
        <v>14</v>
      </c>
      <c r="AO2378">
        <v>168</v>
      </c>
      <c r="AP2378">
        <v>3389</v>
      </c>
      <c r="AQ2378" t="s">
        <v>3208</v>
      </c>
    </row>
    <row r="2379" spans="5:43" x14ac:dyDescent="0.25">
      <c r="E2379" s="6">
        <v>38</v>
      </c>
      <c r="F2379" s="13" t="s">
        <v>8809</v>
      </c>
      <c r="G2379" s="13">
        <v>2</v>
      </c>
      <c r="H2379" s="13" t="s">
        <v>8811</v>
      </c>
      <c r="I2379" s="207" t="s">
        <v>9520</v>
      </c>
      <c r="O2379" s="6">
        <v>90</v>
      </c>
      <c r="P2379" s="13" t="str">
        <f t="shared" si="37"/>
        <v>TUCUMAN</v>
      </c>
      <c r="Q2379" s="6">
        <v>1972</v>
      </c>
      <c r="R2379" s="13" t="s">
        <v>7485</v>
      </c>
      <c r="Y2379" t="str">
        <f>Tabla4[[#This Row],[Muni_Desc]]&amp;Tabla4[[#This Row],[Columna1]]</f>
        <v>SERRANOCORDOBA</v>
      </c>
      <c r="Z2379">
        <v>523</v>
      </c>
      <c r="AA2379" t="s">
        <v>5792</v>
      </c>
      <c r="AB2379">
        <v>34</v>
      </c>
      <c r="AC2379" t="s">
        <v>1251</v>
      </c>
      <c r="AD2379">
        <v>14</v>
      </c>
      <c r="AE2379" t="s">
        <v>1192</v>
      </c>
      <c r="AN2379">
        <v>82</v>
      </c>
      <c r="AO2379">
        <v>14</v>
      </c>
      <c r="AP2379">
        <v>8422</v>
      </c>
      <c r="AQ2379" t="s">
        <v>3870</v>
      </c>
    </row>
    <row r="2380" spans="5:43" x14ac:dyDescent="0.25">
      <c r="E2380" s="6">
        <v>38</v>
      </c>
      <c r="F2380" s="13" t="s">
        <v>8809</v>
      </c>
      <c r="G2380" s="13">
        <v>3</v>
      </c>
      <c r="H2380" s="13" t="s">
        <v>8812</v>
      </c>
      <c r="I2380" s="207" t="s">
        <v>9520</v>
      </c>
      <c r="O2380" s="6">
        <v>90</v>
      </c>
      <c r="P2380" s="13" t="str">
        <f t="shared" si="37"/>
        <v>TUCUMAN</v>
      </c>
      <c r="Q2380" s="6">
        <v>1975</v>
      </c>
      <c r="R2380" s="13" t="s">
        <v>7488</v>
      </c>
      <c r="Y2380" t="str">
        <f>Tabla4[[#This Row],[Muni_Desc]]&amp;Tabla4[[#This Row],[Columna1]]</f>
        <v>TICINOCORDOBA</v>
      </c>
      <c r="Z2380">
        <v>534</v>
      </c>
      <c r="AA2380" t="s">
        <v>5803</v>
      </c>
      <c r="AB2380">
        <v>34</v>
      </c>
      <c r="AC2380" t="s">
        <v>1251</v>
      </c>
      <c r="AD2380">
        <v>14</v>
      </c>
      <c r="AE2380" t="s">
        <v>1192</v>
      </c>
      <c r="AN2380">
        <v>46</v>
      </c>
      <c r="AO2380">
        <v>21</v>
      </c>
      <c r="AP2380">
        <v>5523</v>
      </c>
      <c r="AQ2380" t="s">
        <v>3870</v>
      </c>
    </row>
    <row r="2381" spans="5:43" x14ac:dyDescent="0.25">
      <c r="E2381" s="6">
        <v>38</v>
      </c>
      <c r="F2381" s="13" t="s">
        <v>8809</v>
      </c>
      <c r="G2381" s="13">
        <v>4</v>
      </c>
      <c r="H2381" s="13" t="s">
        <v>8813</v>
      </c>
      <c r="I2381" s="207" t="s">
        <v>9520</v>
      </c>
      <c r="O2381" s="6">
        <v>90</v>
      </c>
      <c r="P2381" s="13" t="str">
        <f t="shared" si="37"/>
        <v>TUCUMAN</v>
      </c>
      <c r="Q2381" s="6">
        <v>1976</v>
      </c>
      <c r="R2381" s="13" t="s">
        <v>7489</v>
      </c>
      <c r="Y2381" t="str">
        <f>Tabla4[[#This Row],[Muni_Desc]]&amp;Tabla4[[#This Row],[Columna1]]</f>
        <v>TOSQUITACORDOBA</v>
      </c>
      <c r="Z2381">
        <v>540</v>
      </c>
      <c r="AA2381" t="s">
        <v>5809</v>
      </c>
      <c r="AB2381">
        <v>34</v>
      </c>
      <c r="AC2381" t="s">
        <v>1251</v>
      </c>
      <c r="AD2381">
        <v>14</v>
      </c>
      <c r="AE2381" t="s">
        <v>1192</v>
      </c>
      <c r="AN2381">
        <v>14</v>
      </c>
      <c r="AO2381">
        <v>21</v>
      </c>
      <c r="AP2381">
        <v>2880</v>
      </c>
      <c r="AQ2381" t="s">
        <v>2789</v>
      </c>
    </row>
    <row r="2382" spans="5:43" x14ac:dyDescent="0.25">
      <c r="E2382" s="6">
        <v>39</v>
      </c>
      <c r="F2382" s="13" t="s">
        <v>8814</v>
      </c>
      <c r="G2382" s="13">
        <v>1</v>
      </c>
      <c r="H2382" s="13" t="s">
        <v>8815</v>
      </c>
      <c r="I2382" s="207" t="s">
        <v>9521</v>
      </c>
      <c r="O2382" s="6">
        <v>90</v>
      </c>
      <c r="P2382" s="13" t="str">
        <f t="shared" si="37"/>
        <v>TUCUMAN</v>
      </c>
      <c r="Q2382" s="6">
        <v>1977</v>
      </c>
      <c r="R2382" s="13" t="s">
        <v>7490</v>
      </c>
      <c r="Y2382" t="str">
        <f>Tabla4[[#This Row],[Muni_Desc]]&amp;Tabla4[[#This Row],[Columna1]]</f>
        <v>UCACHACORDOBA</v>
      </c>
      <c r="Z2382">
        <v>543</v>
      </c>
      <c r="AA2382" t="s">
        <v>5812</v>
      </c>
      <c r="AB2382">
        <v>34</v>
      </c>
      <c r="AC2382" t="s">
        <v>1251</v>
      </c>
      <c r="AD2382">
        <v>14</v>
      </c>
      <c r="AE2382" t="s">
        <v>1192</v>
      </c>
      <c r="AN2382">
        <v>74</v>
      </c>
      <c r="AO2382">
        <v>49</v>
      </c>
      <c r="AP2382">
        <v>7980</v>
      </c>
      <c r="AQ2382" t="s">
        <v>2789</v>
      </c>
    </row>
    <row r="2383" spans="5:43" x14ac:dyDescent="0.25">
      <c r="E2383" s="6">
        <v>39</v>
      </c>
      <c r="F2383" s="13" t="s">
        <v>8814</v>
      </c>
      <c r="G2383" s="13">
        <v>2</v>
      </c>
      <c r="H2383" s="13" t="s">
        <v>8816</v>
      </c>
      <c r="I2383" s="207" t="s">
        <v>9521</v>
      </c>
      <c r="O2383" s="6">
        <v>90</v>
      </c>
      <c r="P2383" s="13" t="str">
        <f t="shared" si="37"/>
        <v>TUCUMAN</v>
      </c>
      <c r="Q2383" s="6">
        <v>1978</v>
      </c>
      <c r="R2383" s="13" t="s">
        <v>7491</v>
      </c>
      <c r="Y2383" t="str">
        <f>Tabla4[[#This Row],[Muni_Desc]]&amp;Tabla4[[#This Row],[Columna1]]</f>
        <v>VIAMONTECORDOBA</v>
      </c>
      <c r="Z2383">
        <v>547</v>
      </c>
      <c r="AA2383" t="s">
        <v>5816</v>
      </c>
      <c r="AB2383">
        <v>34</v>
      </c>
      <c r="AC2383" t="s">
        <v>1251</v>
      </c>
      <c r="AD2383">
        <v>14</v>
      </c>
      <c r="AE2383" t="s">
        <v>1192</v>
      </c>
      <c r="AN2383">
        <v>50</v>
      </c>
      <c r="AO2383">
        <v>77</v>
      </c>
      <c r="AP2383">
        <v>10073</v>
      </c>
      <c r="AQ2383" t="s">
        <v>2789</v>
      </c>
    </row>
    <row r="2384" spans="5:43" x14ac:dyDescent="0.25">
      <c r="E2384" s="6">
        <v>39</v>
      </c>
      <c r="F2384" s="13" t="s">
        <v>8814</v>
      </c>
      <c r="G2384" s="13">
        <v>3</v>
      </c>
      <c r="H2384" s="13" t="s">
        <v>8817</v>
      </c>
      <c r="I2384" s="207" t="s">
        <v>9521</v>
      </c>
      <c r="O2384" s="6">
        <v>90</v>
      </c>
      <c r="P2384" s="13" t="str">
        <f t="shared" si="37"/>
        <v>TUCUMAN</v>
      </c>
      <c r="Q2384" s="6">
        <v>1979</v>
      </c>
      <c r="R2384" s="13" t="s">
        <v>7492</v>
      </c>
      <c r="Y2384" t="str">
        <f>Tabla4[[#This Row],[Muni_Desc]]&amp;Tabla4[[#This Row],[Columna1]]</f>
        <v>VICUÑA MACKENNACORDOBA</v>
      </c>
      <c r="Z2384">
        <v>548</v>
      </c>
      <c r="AA2384" t="s">
        <v>5817</v>
      </c>
      <c r="AB2384">
        <v>34</v>
      </c>
      <c r="AC2384" t="s">
        <v>1251</v>
      </c>
      <c r="AD2384">
        <v>14</v>
      </c>
      <c r="AE2384" t="s">
        <v>1192</v>
      </c>
      <c r="AN2384">
        <v>14</v>
      </c>
      <c r="AO2384">
        <v>133</v>
      </c>
      <c r="AP2384">
        <v>3248</v>
      </c>
      <c r="AQ2384" t="s">
        <v>2789</v>
      </c>
    </row>
    <row r="2385" spans="5:43" x14ac:dyDescent="0.25">
      <c r="E2385" s="6">
        <v>39</v>
      </c>
      <c r="F2385" s="13" t="s">
        <v>8814</v>
      </c>
      <c r="G2385" s="13">
        <v>4</v>
      </c>
      <c r="H2385" s="13" t="s">
        <v>8818</v>
      </c>
      <c r="I2385" s="207" t="s">
        <v>9521</v>
      </c>
      <c r="O2385" s="6">
        <v>90</v>
      </c>
      <c r="P2385" s="13" t="str">
        <f t="shared" si="37"/>
        <v>TUCUMAN</v>
      </c>
      <c r="Q2385" s="6">
        <v>1980</v>
      </c>
      <c r="R2385" s="13" t="s">
        <v>7493</v>
      </c>
      <c r="Y2385" t="str">
        <f>Tabla4[[#This Row],[Muni_Desc]]&amp;Tabla4[[#This Row],[Columna1]]</f>
        <v>VILLA HUIDOBROCORDOBA</v>
      </c>
      <c r="Z2385">
        <v>574</v>
      </c>
      <c r="AA2385" t="s">
        <v>5843</v>
      </c>
      <c r="AB2385">
        <v>34</v>
      </c>
      <c r="AC2385" t="s">
        <v>1251</v>
      </c>
      <c r="AD2385">
        <v>14</v>
      </c>
      <c r="AE2385" t="s">
        <v>1192</v>
      </c>
      <c r="AN2385">
        <v>14</v>
      </c>
      <c r="AO2385">
        <v>147</v>
      </c>
      <c r="AP2385">
        <v>10074</v>
      </c>
      <c r="AQ2385" t="s">
        <v>3179</v>
      </c>
    </row>
    <row r="2386" spans="5:43" x14ac:dyDescent="0.25">
      <c r="E2386" s="6">
        <v>39</v>
      </c>
      <c r="F2386" s="13" t="s">
        <v>8814</v>
      </c>
      <c r="G2386" s="13">
        <v>5</v>
      </c>
      <c r="H2386" s="13" t="s">
        <v>8819</v>
      </c>
      <c r="I2386" s="207" t="s">
        <v>9521</v>
      </c>
      <c r="O2386" s="6">
        <v>90</v>
      </c>
      <c r="P2386" s="13" t="str">
        <f t="shared" si="37"/>
        <v>TUCUMAN</v>
      </c>
      <c r="Q2386" s="6">
        <v>1982</v>
      </c>
      <c r="R2386" s="13" t="s">
        <v>7495</v>
      </c>
      <c r="Y2386" t="str">
        <f>Tabla4[[#This Row],[Muni_Desc]]&amp;Tabla4[[#This Row],[Columna1]]</f>
        <v>VILLA ROSSICORDOBA</v>
      </c>
      <c r="Z2386">
        <v>583</v>
      </c>
      <c r="AA2386" t="s">
        <v>5852</v>
      </c>
      <c r="AB2386">
        <v>34</v>
      </c>
      <c r="AC2386" t="s">
        <v>1251</v>
      </c>
      <c r="AD2386">
        <v>14</v>
      </c>
      <c r="AE2386" t="s">
        <v>1192</v>
      </c>
      <c r="AN2386">
        <v>10</v>
      </c>
      <c r="AO2386">
        <v>28</v>
      </c>
      <c r="AP2386">
        <v>2543</v>
      </c>
      <c r="AQ2386" t="s">
        <v>2603</v>
      </c>
    </row>
    <row r="2387" spans="5:43" x14ac:dyDescent="0.25">
      <c r="E2387" s="6">
        <v>39</v>
      </c>
      <c r="F2387" s="13" t="s">
        <v>8814</v>
      </c>
      <c r="G2387" s="13">
        <v>6</v>
      </c>
      <c r="H2387" s="13" t="s">
        <v>8820</v>
      </c>
      <c r="I2387" s="207" t="s">
        <v>9521</v>
      </c>
      <c r="O2387" s="6">
        <v>90</v>
      </c>
      <c r="P2387" s="13" t="str">
        <f t="shared" si="37"/>
        <v>TUCUMAN</v>
      </c>
      <c r="Q2387" s="6">
        <v>1882</v>
      </c>
      <c r="R2387" s="13" t="s">
        <v>7406</v>
      </c>
      <c r="Y2387" t="str">
        <f>Tabla4[[#This Row],[Muni_Desc]]&amp;Tabla4[[#This Row],[Columna1]]</f>
        <v>VILLA VALERIACORDOBA</v>
      </c>
      <c r="Z2387">
        <v>590</v>
      </c>
      <c r="AA2387" t="s">
        <v>5859</v>
      </c>
      <c r="AB2387">
        <v>34</v>
      </c>
      <c r="AC2387" t="s">
        <v>1251</v>
      </c>
      <c r="AD2387">
        <v>14</v>
      </c>
      <c r="AE2387" t="s">
        <v>1192</v>
      </c>
      <c r="AN2387">
        <v>10</v>
      </c>
      <c r="AO2387">
        <v>35</v>
      </c>
      <c r="AP2387">
        <v>2559</v>
      </c>
      <c r="AQ2387" t="s">
        <v>2613</v>
      </c>
    </row>
    <row r="2388" spans="5:43" x14ac:dyDescent="0.25">
      <c r="E2388" s="6">
        <v>39</v>
      </c>
      <c r="F2388" s="13" t="s">
        <v>8814</v>
      </c>
      <c r="G2388" s="13">
        <v>7</v>
      </c>
      <c r="H2388" s="13" t="s">
        <v>8821</v>
      </c>
      <c r="I2388" s="207" t="s">
        <v>9521</v>
      </c>
      <c r="O2388" s="6">
        <v>90</v>
      </c>
      <c r="P2388" s="13" t="str">
        <f t="shared" si="37"/>
        <v>TUCUMAN</v>
      </c>
      <c r="Q2388" s="6">
        <v>1890</v>
      </c>
      <c r="R2388" s="13" t="s">
        <v>7411</v>
      </c>
      <c r="Y2388" t="str">
        <f>Tabla4[[#This Row],[Muni_Desc]]&amp;Tabla4[[#This Row],[Columna1]]</f>
        <v>WENCESLAO ESCALANTECORDOBA</v>
      </c>
      <c r="Z2388">
        <v>593</v>
      </c>
      <c r="AA2388" t="s">
        <v>5862</v>
      </c>
      <c r="AB2388">
        <v>34</v>
      </c>
      <c r="AC2388" t="s">
        <v>1251</v>
      </c>
      <c r="AD2388">
        <v>14</v>
      </c>
      <c r="AE2388" t="s">
        <v>1192</v>
      </c>
      <c r="AN2388">
        <v>6</v>
      </c>
      <c r="AO2388">
        <v>511</v>
      </c>
      <c r="AP2388">
        <v>1380</v>
      </c>
      <c r="AQ2388" t="s">
        <v>2210</v>
      </c>
    </row>
    <row r="2389" spans="5:43" x14ac:dyDescent="0.25">
      <c r="E2389" s="6">
        <v>39</v>
      </c>
      <c r="F2389" s="13" t="s">
        <v>8814</v>
      </c>
      <c r="G2389" s="13">
        <v>8</v>
      </c>
      <c r="H2389" s="13" t="s">
        <v>8822</v>
      </c>
      <c r="I2389" s="207" t="s">
        <v>9521</v>
      </c>
      <c r="O2389" s="6">
        <v>90</v>
      </c>
      <c r="P2389" s="13" t="str">
        <f t="shared" si="37"/>
        <v>TUCUMAN</v>
      </c>
      <c r="Q2389" s="6">
        <v>1929</v>
      </c>
      <c r="R2389" s="13" t="s">
        <v>7447</v>
      </c>
      <c r="AN2389">
        <v>38</v>
      </c>
      <c r="AO2389">
        <v>14</v>
      </c>
      <c r="AP2389">
        <v>10075</v>
      </c>
      <c r="AQ2389" t="s">
        <v>3682</v>
      </c>
    </row>
    <row r="2390" spans="5:43" x14ac:dyDescent="0.25">
      <c r="E2390" s="6">
        <v>39</v>
      </c>
      <c r="F2390" s="13" t="s">
        <v>8814</v>
      </c>
      <c r="G2390" s="13">
        <v>9</v>
      </c>
      <c r="H2390" s="13" t="s">
        <v>8823</v>
      </c>
      <c r="I2390" s="207" t="s">
        <v>9521</v>
      </c>
      <c r="O2390" s="6">
        <v>90</v>
      </c>
      <c r="P2390" s="13" t="str">
        <f t="shared" si="37"/>
        <v>TUCUMAN</v>
      </c>
      <c r="Q2390" s="6">
        <v>1983</v>
      </c>
      <c r="R2390" s="13" t="s">
        <v>7496</v>
      </c>
      <c r="AN2390">
        <v>86</v>
      </c>
      <c r="AO2390">
        <v>147</v>
      </c>
      <c r="AP2390">
        <v>9334</v>
      </c>
      <c r="AQ2390" t="s">
        <v>5152</v>
      </c>
    </row>
    <row r="2391" spans="5:43" x14ac:dyDescent="0.25">
      <c r="E2391" s="6">
        <v>39</v>
      </c>
      <c r="F2391" s="13" t="s">
        <v>8814</v>
      </c>
      <c r="G2391" s="13">
        <v>10</v>
      </c>
      <c r="H2391" s="13" t="s">
        <v>8824</v>
      </c>
      <c r="I2391" s="207" t="s">
        <v>9521</v>
      </c>
      <c r="O2391" s="6">
        <v>90</v>
      </c>
      <c r="P2391" s="13" t="str">
        <f t="shared" si="37"/>
        <v>TUCUMAN</v>
      </c>
      <c r="Q2391" s="6">
        <v>1984</v>
      </c>
      <c r="R2391" s="13" t="s">
        <v>7497</v>
      </c>
      <c r="AN2391">
        <v>46</v>
      </c>
      <c r="AO2391">
        <v>42</v>
      </c>
      <c r="AP2391">
        <v>5534</v>
      </c>
      <c r="AQ2391" t="s">
        <v>3895</v>
      </c>
    </row>
    <row r="2392" spans="5:43" x14ac:dyDescent="0.25">
      <c r="E2392" s="6">
        <v>39</v>
      </c>
      <c r="F2392" s="13" t="s">
        <v>8814</v>
      </c>
      <c r="G2392" s="13">
        <v>11</v>
      </c>
      <c r="H2392" s="13" t="s">
        <v>8825</v>
      </c>
      <c r="I2392" s="207" t="s">
        <v>9521</v>
      </c>
      <c r="O2392" s="6">
        <v>90</v>
      </c>
      <c r="P2392" s="13" t="str">
        <f t="shared" si="37"/>
        <v>TUCUMAN</v>
      </c>
      <c r="Q2392" s="6">
        <v>1895</v>
      </c>
      <c r="R2392" s="13" t="s">
        <v>7416</v>
      </c>
      <c r="AN2392">
        <v>14</v>
      </c>
      <c r="AO2392">
        <v>126</v>
      </c>
      <c r="AP2392">
        <v>3206</v>
      </c>
      <c r="AQ2392" t="s">
        <v>3064</v>
      </c>
    </row>
    <row r="2393" spans="5:43" x14ac:dyDescent="0.25">
      <c r="E2393" s="6">
        <v>40</v>
      </c>
      <c r="F2393" s="13" t="s">
        <v>8826</v>
      </c>
      <c r="G2393" s="13">
        <v>1</v>
      </c>
      <c r="H2393" s="13" t="s">
        <v>8827</v>
      </c>
      <c r="I2393" s="207" t="s">
        <v>9522</v>
      </c>
      <c r="O2393" s="6">
        <v>90</v>
      </c>
      <c r="P2393" s="13" t="str">
        <f t="shared" si="37"/>
        <v>TUCUMAN</v>
      </c>
      <c r="Q2393" s="6">
        <v>2372</v>
      </c>
      <c r="R2393" s="13" t="s">
        <v>7416</v>
      </c>
      <c r="AN2393">
        <v>50</v>
      </c>
      <c r="AO2393">
        <v>49</v>
      </c>
      <c r="AP2393">
        <v>5876</v>
      </c>
      <c r="AQ2393" t="s">
        <v>3991</v>
      </c>
    </row>
    <row r="2394" spans="5:43" x14ac:dyDescent="0.25">
      <c r="E2394" s="6">
        <v>40</v>
      </c>
      <c r="F2394" s="13" t="s">
        <v>8826</v>
      </c>
      <c r="G2394" s="13">
        <v>2</v>
      </c>
      <c r="H2394" s="13" t="s">
        <v>8828</v>
      </c>
      <c r="I2394" s="207" t="s">
        <v>9522</v>
      </c>
      <c r="O2394" s="6">
        <v>90</v>
      </c>
      <c r="P2394" s="13" t="str">
        <f t="shared" si="37"/>
        <v>TUCUMAN</v>
      </c>
      <c r="Q2394" s="6">
        <v>2010</v>
      </c>
      <c r="R2394" s="13" t="s">
        <v>7499</v>
      </c>
      <c r="AN2394">
        <v>50</v>
      </c>
      <c r="AO2394">
        <v>63</v>
      </c>
      <c r="AP2394">
        <v>10076</v>
      </c>
      <c r="AQ2394" t="s">
        <v>4021</v>
      </c>
    </row>
    <row r="2395" spans="5:43" x14ac:dyDescent="0.25">
      <c r="E2395" s="6">
        <v>40</v>
      </c>
      <c r="F2395" s="13" t="s">
        <v>8826</v>
      </c>
      <c r="G2395" s="13">
        <v>3</v>
      </c>
      <c r="H2395" s="13" t="s">
        <v>8829</v>
      </c>
      <c r="I2395" s="207" t="s">
        <v>9522</v>
      </c>
      <c r="O2395" s="6">
        <v>94</v>
      </c>
      <c r="P2395" s="13" t="str">
        <f t="shared" si="37"/>
        <v>TIERRA.DEL.FUEGO</v>
      </c>
      <c r="Q2395" s="6">
        <v>1986</v>
      </c>
      <c r="R2395" s="13" t="s">
        <v>7502</v>
      </c>
      <c r="AN2395">
        <v>6</v>
      </c>
      <c r="AO2395">
        <v>63</v>
      </c>
      <c r="AP2395">
        <v>740</v>
      </c>
      <c r="AQ2395" t="s">
        <v>1741</v>
      </c>
    </row>
    <row r="2396" spans="5:43" x14ac:dyDescent="0.25">
      <c r="E2396" s="6">
        <v>40</v>
      </c>
      <c r="F2396" s="13" t="s">
        <v>8826</v>
      </c>
      <c r="G2396" s="13">
        <v>4</v>
      </c>
      <c r="H2396" s="13" t="s">
        <v>8830</v>
      </c>
      <c r="I2396" s="207" t="s">
        <v>9522</v>
      </c>
      <c r="O2396" s="6">
        <v>94</v>
      </c>
      <c r="P2396" s="13" t="str">
        <f t="shared" si="37"/>
        <v>TIERRA.DEL.FUEGO</v>
      </c>
      <c r="Q2396" s="6">
        <v>1987</v>
      </c>
      <c r="R2396" s="13" t="s">
        <v>7503</v>
      </c>
      <c r="AN2396">
        <v>86</v>
      </c>
      <c r="AO2396">
        <v>63</v>
      </c>
      <c r="AP2396">
        <v>9187</v>
      </c>
      <c r="AQ2396" t="s">
        <v>5080</v>
      </c>
    </row>
    <row r="2397" spans="5:43" x14ac:dyDescent="0.25">
      <c r="E2397" s="6">
        <v>40</v>
      </c>
      <c r="F2397" s="13" t="s">
        <v>8826</v>
      </c>
      <c r="G2397" s="13">
        <v>5</v>
      </c>
      <c r="H2397" s="13" t="s">
        <v>8831</v>
      </c>
      <c r="I2397" s="207" t="s">
        <v>9522</v>
      </c>
      <c r="O2397" s="6">
        <v>94</v>
      </c>
      <c r="P2397" s="13" t="str">
        <f t="shared" si="37"/>
        <v>TIERRA.DEL.FUEGO</v>
      </c>
      <c r="Q2397" s="6">
        <v>1988</v>
      </c>
      <c r="R2397" s="13" t="s">
        <v>7504</v>
      </c>
      <c r="AN2397">
        <v>6</v>
      </c>
      <c r="AO2397">
        <v>523</v>
      </c>
      <c r="AP2397">
        <v>1189</v>
      </c>
      <c r="AQ2397" t="s">
        <v>2219</v>
      </c>
    </row>
    <row r="2398" spans="5:43" ht="15.75" customHeight="1" x14ac:dyDescent="0.25">
      <c r="E2398" s="6">
        <v>40</v>
      </c>
      <c r="F2398" s="13" t="s">
        <v>8826</v>
      </c>
      <c r="G2398" s="13">
        <v>6</v>
      </c>
      <c r="H2398" s="13" t="s">
        <v>8832</v>
      </c>
      <c r="I2398" s="207" t="s">
        <v>9522</v>
      </c>
      <c r="AN2398">
        <v>14</v>
      </c>
      <c r="AO2398">
        <v>49</v>
      </c>
      <c r="AP2398">
        <v>10077</v>
      </c>
      <c r="AQ2398" t="s">
        <v>2872</v>
      </c>
    </row>
    <row r="2399" spans="5:43" x14ac:dyDescent="0.25">
      <c r="E2399" s="6">
        <v>40</v>
      </c>
      <c r="F2399" s="13" t="s">
        <v>8826</v>
      </c>
      <c r="G2399" s="13">
        <v>7</v>
      </c>
      <c r="H2399" s="13" t="s">
        <v>8833</v>
      </c>
      <c r="I2399" s="207" t="s">
        <v>9522</v>
      </c>
      <c r="AN2399">
        <v>14</v>
      </c>
      <c r="AO2399">
        <v>133</v>
      </c>
      <c r="AP2399">
        <v>3445</v>
      </c>
      <c r="AQ2399" t="s">
        <v>2872</v>
      </c>
    </row>
    <row r="2400" spans="5:43" x14ac:dyDescent="0.25">
      <c r="E2400" s="6">
        <v>40</v>
      </c>
      <c r="F2400" s="13" t="s">
        <v>8826</v>
      </c>
      <c r="G2400" s="13">
        <v>8</v>
      </c>
      <c r="H2400" s="13" t="s">
        <v>8834</v>
      </c>
      <c r="I2400" s="207" t="s">
        <v>9522</v>
      </c>
      <c r="AN2400">
        <v>86</v>
      </c>
      <c r="AO2400">
        <v>35</v>
      </c>
      <c r="AP2400">
        <v>9150</v>
      </c>
      <c r="AQ2400" t="s">
        <v>5050</v>
      </c>
    </row>
    <row r="2401" spans="5:43" x14ac:dyDescent="0.25">
      <c r="E2401" s="6">
        <v>41</v>
      </c>
      <c r="F2401" s="13" t="s">
        <v>8835</v>
      </c>
      <c r="G2401" s="13">
        <v>1</v>
      </c>
      <c r="H2401" s="13" t="s">
        <v>8836</v>
      </c>
      <c r="I2401" s="207" t="s">
        <v>9523</v>
      </c>
      <c r="AN2401">
        <v>82</v>
      </c>
      <c r="AO2401">
        <v>14</v>
      </c>
      <c r="AP2401">
        <v>8423</v>
      </c>
      <c r="AQ2401" t="s">
        <v>4674</v>
      </c>
    </row>
    <row r="2402" spans="5:43" x14ac:dyDescent="0.25">
      <c r="E2402" s="6">
        <v>41</v>
      </c>
      <c r="F2402" s="13" t="s">
        <v>8835</v>
      </c>
      <c r="G2402" s="13">
        <v>2</v>
      </c>
      <c r="H2402" s="13" t="s">
        <v>8837</v>
      </c>
      <c r="I2402" s="207" t="s">
        <v>9523</v>
      </c>
      <c r="AN2402">
        <v>26</v>
      </c>
      <c r="AO2402">
        <v>35</v>
      </c>
      <c r="AP2402">
        <v>10078</v>
      </c>
      <c r="AQ2402" t="s">
        <v>3439</v>
      </c>
    </row>
    <row r="2403" spans="5:43" x14ac:dyDescent="0.25">
      <c r="E2403" s="6">
        <v>41</v>
      </c>
      <c r="F2403" s="13" t="s">
        <v>8835</v>
      </c>
      <c r="G2403" s="13">
        <v>3</v>
      </c>
      <c r="H2403" s="13" t="s">
        <v>8838</v>
      </c>
      <c r="I2403" s="207" t="s">
        <v>9523</v>
      </c>
      <c r="AN2403">
        <v>14</v>
      </c>
      <c r="AO2403">
        <v>7</v>
      </c>
      <c r="AP2403">
        <v>2824</v>
      </c>
      <c r="AQ2403" t="s">
        <v>2742</v>
      </c>
    </row>
    <row r="2404" spans="5:43" x14ac:dyDescent="0.25">
      <c r="E2404" s="6">
        <v>41</v>
      </c>
      <c r="F2404" s="13" t="s">
        <v>8835</v>
      </c>
      <c r="G2404" s="13">
        <v>4</v>
      </c>
      <c r="H2404" s="13" t="s">
        <v>8839</v>
      </c>
      <c r="I2404" s="207" t="s">
        <v>9523</v>
      </c>
      <c r="AN2404">
        <v>46</v>
      </c>
      <c r="AO2404">
        <v>112</v>
      </c>
      <c r="AP2404">
        <v>10079</v>
      </c>
      <c r="AQ2404" t="s">
        <v>3935</v>
      </c>
    </row>
    <row r="2405" spans="5:43" x14ac:dyDescent="0.25">
      <c r="E2405" s="6">
        <v>42</v>
      </c>
      <c r="F2405" s="13" t="s">
        <v>8840</v>
      </c>
      <c r="G2405" s="13">
        <v>1</v>
      </c>
      <c r="H2405" s="13" t="s">
        <v>8841</v>
      </c>
      <c r="I2405" s="207" t="s">
        <v>9524</v>
      </c>
      <c r="AN2405">
        <v>14</v>
      </c>
      <c r="AO2405">
        <v>133</v>
      </c>
      <c r="AP2405">
        <v>3446</v>
      </c>
      <c r="AQ2405" t="s">
        <v>3095</v>
      </c>
    </row>
    <row r="2406" spans="5:43" x14ac:dyDescent="0.25">
      <c r="E2406" s="6">
        <v>42</v>
      </c>
      <c r="F2406" s="13" t="s">
        <v>8840</v>
      </c>
      <c r="G2406" s="13">
        <v>2</v>
      </c>
      <c r="H2406" s="13" t="s">
        <v>8842</v>
      </c>
      <c r="I2406" s="207" t="s">
        <v>9524</v>
      </c>
      <c r="AN2406">
        <v>82</v>
      </c>
      <c r="AO2406">
        <v>77</v>
      </c>
      <c r="AP2406">
        <v>10080</v>
      </c>
      <c r="AQ2406" t="s">
        <v>4869</v>
      </c>
    </row>
    <row r="2407" spans="5:43" x14ac:dyDescent="0.25">
      <c r="E2407" s="6">
        <v>42</v>
      </c>
      <c r="F2407" s="13" t="s">
        <v>8840</v>
      </c>
      <c r="G2407" s="13">
        <v>3</v>
      </c>
      <c r="H2407" s="13" t="s">
        <v>8843</v>
      </c>
      <c r="I2407" s="207" t="s">
        <v>9524</v>
      </c>
      <c r="AN2407">
        <v>46</v>
      </c>
      <c r="AO2407">
        <v>35</v>
      </c>
      <c r="AP2407">
        <v>10081</v>
      </c>
      <c r="AQ2407" t="s">
        <v>3891</v>
      </c>
    </row>
    <row r="2408" spans="5:43" x14ac:dyDescent="0.25">
      <c r="E2408" s="6">
        <v>42</v>
      </c>
      <c r="F2408" s="13" t="s">
        <v>8840</v>
      </c>
      <c r="G2408" s="13">
        <v>4</v>
      </c>
      <c r="H2408" s="13" t="s">
        <v>8839</v>
      </c>
      <c r="I2408" s="207" t="s">
        <v>9524</v>
      </c>
      <c r="AN2408">
        <v>90</v>
      </c>
      <c r="AO2408">
        <v>84</v>
      </c>
      <c r="AP2408">
        <v>9702</v>
      </c>
      <c r="AQ2408" t="s">
        <v>3891</v>
      </c>
    </row>
    <row r="2409" spans="5:43" x14ac:dyDescent="0.25">
      <c r="E2409" s="6">
        <v>42</v>
      </c>
      <c r="F2409" s="13" t="s">
        <v>8840</v>
      </c>
      <c r="G2409" s="13">
        <v>5</v>
      </c>
      <c r="H2409" s="13" t="s">
        <v>8844</v>
      </c>
      <c r="I2409" s="207" t="s">
        <v>9524</v>
      </c>
      <c r="AN2409">
        <v>50</v>
      </c>
      <c r="AO2409">
        <v>119</v>
      </c>
      <c r="AP2409">
        <v>6008</v>
      </c>
      <c r="AQ2409" t="s">
        <v>4097</v>
      </c>
    </row>
    <row r="2410" spans="5:43" x14ac:dyDescent="0.25">
      <c r="E2410" s="6">
        <v>42</v>
      </c>
      <c r="F2410" s="13" t="s">
        <v>8840</v>
      </c>
      <c r="G2410" s="13">
        <v>6</v>
      </c>
      <c r="H2410" s="13" t="s">
        <v>8845</v>
      </c>
      <c r="I2410" s="207" t="s">
        <v>9524</v>
      </c>
      <c r="AN2410">
        <v>86</v>
      </c>
      <c r="AO2410">
        <v>35</v>
      </c>
      <c r="AP2410">
        <v>9151</v>
      </c>
      <c r="AQ2410" t="s">
        <v>5051</v>
      </c>
    </row>
    <row r="2411" spans="5:43" x14ac:dyDescent="0.25">
      <c r="E2411" s="6">
        <v>42</v>
      </c>
      <c r="F2411" s="13" t="s">
        <v>8840</v>
      </c>
      <c r="G2411" s="13">
        <v>7</v>
      </c>
      <c r="H2411" s="13" t="s">
        <v>8846</v>
      </c>
      <c r="I2411" s="207" t="s">
        <v>9524</v>
      </c>
      <c r="AN2411">
        <v>14</v>
      </c>
      <c r="AO2411">
        <v>63</v>
      </c>
      <c r="AP2411">
        <v>3012</v>
      </c>
      <c r="AQ2411" t="s">
        <v>2904</v>
      </c>
    </row>
    <row r="2412" spans="5:43" x14ac:dyDescent="0.25">
      <c r="E2412" s="6">
        <v>42</v>
      </c>
      <c r="F2412" s="13" t="s">
        <v>8840</v>
      </c>
      <c r="G2412" s="13">
        <v>8</v>
      </c>
      <c r="H2412" s="13" t="s">
        <v>8847</v>
      </c>
      <c r="I2412" s="207" t="s">
        <v>9524</v>
      </c>
      <c r="AN2412">
        <v>10</v>
      </c>
      <c r="AO2412">
        <v>7</v>
      </c>
      <c r="AP2412">
        <v>2513</v>
      </c>
      <c r="AQ2412" t="s">
        <v>2583</v>
      </c>
    </row>
    <row r="2413" spans="5:43" x14ac:dyDescent="0.25">
      <c r="E2413" s="6">
        <v>42</v>
      </c>
      <c r="F2413" s="13" t="s">
        <v>8840</v>
      </c>
      <c r="G2413" s="13">
        <v>9</v>
      </c>
      <c r="H2413" s="13" t="s">
        <v>8848</v>
      </c>
      <c r="I2413" s="207" t="s">
        <v>9524</v>
      </c>
      <c r="AN2413">
        <v>6</v>
      </c>
      <c r="AO2413">
        <v>427</v>
      </c>
      <c r="AP2413">
        <v>10082</v>
      </c>
      <c r="AQ2413" t="s">
        <v>2106</v>
      </c>
    </row>
    <row r="2414" spans="5:43" x14ac:dyDescent="0.25">
      <c r="E2414" s="6">
        <v>42</v>
      </c>
      <c r="F2414" s="13" t="s">
        <v>8840</v>
      </c>
      <c r="G2414" s="13">
        <v>10</v>
      </c>
      <c r="H2414" s="13" t="s">
        <v>8849</v>
      </c>
      <c r="I2414" s="207" t="s">
        <v>9524</v>
      </c>
      <c r="AN2414">
        <v>86</v>
      </c>
      <c r="AO2414">
        <v>168</v>
      </c>
      <c r="AP2414">
        <v>9371</v>
      </c>
      <c r="AQ2414" t="s">
        <v>5174</v>
      </c>
    </row>
    <row r="2415" spans="5:43" x14ac:dyDescent="0.25">
      <c r="E2415" s="6">
        <v>42</v>
      </c>
      <c r="F2415" s="13" t="s">
        <v>8840</v>
      </c>
      <c r="G2415" s="13">
        <v>11</v>
      </c>
      <c r="H2415" s="13" t="s">
        <v>8850</v>
      </c>
      <c r="I2415" s="207" t="s">
        <v>9524</v>
      </c>
      <c r="AN2415">
        <v>86</v>
      </c>
      <c r="AO2415">
        <v>63</v>
      </c>
      <c r="AP2415">
        <v>9188</v>
      </c>
      <c r="AQ2415" t="s">
        <v>5081</v>
      </c>
    </row>
    <row r="2416" spans="5:43" x14ac:dyDescent="0.25">
      <c r="E2416" s="6">
        <v>42</v>
      </c>
      <c r="F2416" s="13" t="s">
        <v>8840</v>
      </c>
      <c r="G2416" s="13">
        <v>12</v>
      </c>
      <c r="H2416" s="13" t="s">
        <v>8851</v>
      </c>
      <c r="I2416" s="207" t="s">
        <v>9524</v>
      </c>
      <c r="AN2416">
        <v>6</v>
      </c>
      <c r="AO2416">
        <v>392</v>
      </c>
      <c r="AP2416">
        <v>1200</v>
      </c>
      <c r="AQ2416" t="s">
        <v>2059</v>
      </c>
    </row>
    <row r="2417" spans="5:43" x14ac:dyDescent="0.25">
      <c r="E2417" s="6">
        <v>42</v>
      </c>
      <c r="F2417" s="13" t="s">
        <v>8840</v>
      </c>
      <c r="G2417" s="13">
        <v>13</v>
      </c>
      <c r="H2417" s="13" t="s">
        <v>8852</v>
      </c>
      <c r="I2417" s="207" t="s">
        <v>9524</v>
      </c>
      <c r="AN2417">
        <v>66</v>
      </c>
      <c r="AO2417">
        <v>175</v>
      </c>
      <c r="AP2417">
        <v>7463</v>
      </c>
      <c r="AQ2417" t="s">
        <v>2059</v>
      </c>
    </row>
    <row r="2418" spans="5:43" x14ac:dyDescent="0.25">
      <c r="E2418" s="6">
        <v>42</v>
      </c>
      <c r="F2418" s="13" t="s">
        <v>8840</v>
      </c>
      <c r="G2418" s="13">
        <v>14</v>
      </c>
      <c r="H2418" s="13" t="s">
        <v>8853</v>
      </c>
      <c r="I2418" s="207" t="s">
        <v>9524</v>
      </c>
      <c r="AN2418">
        <v>6</v>
      </c>
      <c r="AO2418">
        <v>812</v>
      </c>
      <c r="AP2418">
        <v>1792</v>
      </c>
      <c r="AQ2418" t="s">
        <v>2495</v>
      </c>
    </row>
    <row r="2419" spans="5:43" x14ac:dyDescent="0.25">
      <c r="E2419" s="6">
        <v>42</v>
      </c>
      <c r="F2419" s="13" t="s">
        <v>8840</v>
      </c>
      <c r="G2419" s="13">
        <v>15</v>
      </c>
      <c r="H2419" s="13" t="s">
        <v>8854</v>
      </c>
      <c r="I2419" s="207" t="s">
        <v>9524</v>
      </c>
      <c r="AN2419">
        <v>10</v>
      </c>
      <c r="AO2419">
        <v>7</v>
      </c>
      <c r="AP2419">
        <v>2514</v>
      </c>
      <c r="AQ2419" t="s">
        <v>2584</v>
      </c>
    </row>
    <row r="2420" spans="5:43" x14ac:dyDescent="0.25">
      <c r="E2420" s="6">
        <v>42</v>
      </c>
      <c r="F2420" s="13" t="s">
        <v>8840</v>
      </c>
      <c r="G2420" s="13">
        <v>16</v>
      </c>
      <c r="H2420" s="13" t="s">
        <v>8855</v>
      </c>
      <c r="I2420" s="207" t="s">
        <v>9524</v>
      </c>
      <c r="AN2420">
        <v>82</v>
      </c>
      <c r="AO2420">
        <v>35</v>
      </c>
      <c r="AP2420">
        <v>8502</v>
      </c>
      <c r="AQ2420" t="s">
        <v>4736</v>
      </c>
    </row>
    <row r="2421" spans="5:43" x14ac:dyDescent="0.25">
      <c r="E2421" s="6">
        <v>42</v>
      </c>
      <c r="F2421" s="13" t="s">
        <v>8840</v>
      </c>
      <c r="G2421" s="13">
        <v>17</v>
      </c>
      <c r="H2421" s="13" t="s">
        <v>8856</v>
      </c>
      <c r="I2421" s="207" t="s">
        <v>9524</v>
      </c>
      <c r="AN2421">
        <v>14</v>
      </c>
      <c r="AO2421">
        <v>161</v>
      </c>
      <c r="AP2421">
        <v>3371</v>
      </c>
      <c r="AQ2421" t="s">
        <v>3197</v>
      </c>
    </row>
    <row r="2422" spans="5:43" x14ac:dyDescent="0.25">
      <c r="E2422" s="6">
        <v>42</v>
      </c>
      <c r="F2422" s="13" t="s">
        <v>8840</v>
      </c>
      <c r="G2422" s="13">
        <v>18</v>
      </c>
      <c r="H2422" s="13" t="s">
        <v>8857</v>
      </c>
      <c r="I2422" s="207" t="s">
        <v>9524</v>
      </c>
      <c r="AN2422">
        <v>50</v>
      </c>
      <c r="AO2422">
        <v>63</v>
      </c>
      <c r="AP2422">
        <v>10083</v>
      </c>
      <c r="AQ2422" t="s">
        <v>4022</v>
      </c>
    </row>
    <row r="2423" spans="5:43" x14ac:dyDescent="0.25">
      <c r="E2423" s="6">
        <v>42</v>
      </c>
      <c r="F2423" s="13" t="s">
        <v>8840</v>
      </c>
      <c r="G2423" s="13">
        <v>19</v>
      </c>
      <c r="H2423" s="13" t="s">
        <v>8858</v>
      </c>
      <c r="I2423" s="207" t="s">
        <v>9524</v>
      </c>
      <c r="AN2423">
        <v>38</v>
      </c>
      <c r="AO2423">
        <v>63</v>
      </c>
      <c r="AP2423">
        <v>5079</v>
      </c>
      <c r="AQ2423" t="s">
        <v>3728</v>
      </c>
    </row>
    <row r="2424" spans="5:43" x14ac:dyDescent="0.25">
      <c r="E2424" s="6">
        <v>42</v>
      </c>
      <c r="F2424" s="13" t="s">
        <v>8840</v>
      </c>
      <c r="G2424" s="13">
        <v>20</v>
      </c>
      <c r="H2424" s="13" t="s">
        <v>8859</v>
      </c>
      <c r="I2424" s="207" t="s">
        <v>9524</v>
      </c>
      <c r="AN2424">
        <v>38</v>
      </c>
      <c r="AO2424">
        <v>63</v>
      </c>
      <c r="AP2424">
        <v>5081</v>
      </c>
      <c r="AQ2424" t="s">
        <v>3730</v>
      </c>
    </row>
    <row r="2425" spans="5:43" x14ac:dyDescent="0.25">
      <c r="E2425" s="6">
        <v>42</v>
      </c>
      <c r="F2425" s="13" t="s">
        <v>8840</v>
      </c>
      <c r="G2425" s="13">
        <v>21</v>
      </c>
      <c r="H2425" s="13" t="s">
        <v>8860</v>
      </c>
      <c r="I2425" s="207" t="s">
        <v>9524</v>
      </c>
      <c r="AN2425">
        <v>38</v>
      </c>
      <c r="AO2425">
        <v>35</v>
      </c>
      <c r="AP2425">
        <v>5046</v>
      </c>
      <c r="AQ2425" t="s">
        <v>3708</v>
      </c>
    </row>
    <row r="2426" spans="5:43" x14ac:dyDescent="0.25">
      <c r="E2426" s="6">
        <v>42</v>
      </c>
      <c r="F2426" s="13" t="s">
        <v>8840</v>
      </c>
      <c r="G2426" s="13">
        <v>22</v>
      </c>
      <c r="H2426" s="13" t="s">
        <v>8861</v>
      </c>
      <c r="I2426" s="207" t="s">
        <v>9524</v>
      </c>
      <c r="AN2426">
        <v>38</v>
      </c>
      <c r="AO2426">
        <v>63</v>
      </c>
      <c r="AP2426">
        <v>5082</v>
      </c>
      <c r="AQ2426" t="s">
        <v>3731</v>
      </c>
    </row>
    <row r="2427" spans="5:43" x14ac:dyDescent="0.25">
      <c r="E2427" s="6">
        <v>42</v>
      </c>
      <c r="F2427" s="13" t="s">
        <v>8840</v>
      </c>
      <c r="G2427" s="13">
        <v>23</v>
      </c>
      <c r="H2427" s="13" t="s">
        <v>8862</v>
      </c>
      <c r="I2427" s="207" t="s">
        <v>9524</v>
      </c>
      <c r="AN2427">
        <v>38</v>
      </c>
      <c r="AO2427">
        <v>63</v>
      </c>
      <c r="AP2427">
        <v>5084</v>
      </c>
      <c r="AQ2427" t="s">
        <v>3733</v>
      </c>
    </row>
    <row r="2428" spans="5:43" x14ac:dyDescent="0.25">
      <c r="E2428" s="6">
        <v>42</v>
      </c>
      <c r="F2428" s="13" t="s">
        <v>8840</v>
      </c>
      <c r="G2428" s="13">
        <v>24</v>
      </c>
      <c r="H2428" s="13" t="s">
        <v>8863</v>
      </c>
      <c r="I2428" s="207" t="s">
        <v>9524</v>
      </c>
      <c r="AN2428">
        <v>70</v>
      </c>
      <c r="AO2428">
        <v>7</v>
      </c>
      <c r="AP2428">
        <v>10084</v>
      </c>
      <c r="AQ2428" t="s">
        <v>4476</v>
      </c>
    </row>
    <row r="2429" spans="5:43" x14ac:dyDescent="0.25">
      <c r="E2429" s="6">
        <v>42</v>
      </c>
      <c r="F2429" s="13" t="s">
        <v>8840</v>
      </c>
      <c r="G2429" s="13">
        <v>25</v>
      </c>
      <c r="H2429" s="13" t="s">
        <v>7932</v>
      </c>
      <c r="I2429" s="207" t="s">
        <v>9524</v>
      </c>
      <c r="AN2429">
        <v>70</v>
      </c>
      <c r="AO2429">
        <v>70</v>
      </c>
      <c r="AP2429">
        <v>7684</v>
      </c>
      <c r="AQ2429" t="s">
        <v>4515</v>
      </c>
    </row>
    <row r="2430" spans="5:43" x14ac:dyDescent="0.25">
      <c r="E2430" s="6">
        <v>42</v>
      </c>
      <c r="F2430" s="13" t="s">
        <v>8840</v>
      </c>
      <c r="G2430" s="13">
        <v>26</v>
      </c>
      <c r="H2430" s="13" t="s">
        <v>8547</v>
      </c>
      <c r="I2430" s="207" t="s">
        <v>9524</v>
      </c>
      <c r="AN2430">
        <v>38</v>
      </c>
      <c r="AO2430">
        <v>63</v>
      </c>
      <c r="AP2430">
        <v>5087</v>
      </c>
      <c r="AQ2430" t="s">
        <v>3736</v>
      </c>
    </row>
    <row r="2431" spans="5:43" x14ac:dyDescent="0.25">
      <c r="E2431" s="6">
        <v>42</v>
      </c>
      <c r="F2431" s="13" t="s">
        <v>8840</v>
      </c>
      <c r="G2431" s="13">
        <v>27</v>
      </c>
      <c r="H2431" s="13" t="s">
        <v>8864</v>
      </c>
      <c r="I2431" s="207" t="s">
        <v>9524</v>
      </c>
      <c r="AN2431">
        <v>38</v>
      </c>
      <c r="AO2431">
        <v>35</v>
      </c>
      <c r="AP2431">
        <v>5051</v>
      </c>
      <c r="AQ2431" t="s">
        <v>3713</v>
      </c>
    </row>
    <row r="2432" spans="5:43" x14ac:dyDescent="0.25">
      <c r="E2432" s="6">
        <v>43</v>
      </c>
      <c r="F2432" s="13" t="s">
        <v>8865</v>
      </c>
      <c r="G2432" s="13">
        <v>1</v>
      </c>
      <c r="H2432" s="13" t="s">
        <v>8866</v>
      </c>
      <c r="I2432" s="207" t="s">
        <v>9525</v>
      </c>
      <c r="AN2432">
        <v>38</v>
      </c>
      <c r="AO2432">
        <v>35</v>
      </c>
      <c r="AP2432">
        <v>5053</v>
      </c>
      <c r="AQ2432" t="s">
        <v>3715</v>
      </c>
    </row>
    <row r="2433" spans="5:43" x14ac:dyDescent="0.25">
      <c r="E2433" s="6">
        <v>43</v>
      </c>
      <c r="F2433" s="13" t="s">
        <v>8865</v>
      </c>
      <c r="G2433" s="13">
        <v>2</v>
      </c>
      <c r="H2433" s="13" t="s">
        <v>8867</v>
      </c>
      <c r="I2433" s="207" t="s">
        <v>9525</v>
      </c>
      <c r="AN2433">
        <v>38</v>
      </c>
      <c r="AO2433">
        <v>63</v>
      </c>
      <c r="AP2433">
        <v>5089</v>
      </c>
      <c r="AQ2433" t="s">
        <v>3738</v>
      </c>
    </row>
    <row r="2434" spans="5:43" x14ac:dyDescent="0.25">
      <c r="E2434" s="6">
        <v>43</v>
      </c>
      <c r="F2434" s="13" t="s">
        <v>8865</v>
      </c>
      <c r="G2434" s="13">
        <v>3</v>
      </c>
      <c r="H2434" s="13" t="s">
        <v>8868</v>
      </c>
      <c r="I2434" s="207" t="s">
        <v>9525</v>
      </c>
      <c r="AN2434">
        <v>38</v>
      </c>
      <c r="AO2434">
        <v>63</v>
      </c>
      <c r="AP2434">
        <v>5090</v>
      </c>
      <c r="AQ2434" t="s">
        <v>3739</v>
      </c>
    </row>
    <row r="2435" spans="5:43" x14ac:dyDescent="0.25">
      <c r="E2435" s="6">
        <v>43</v>
      </c>
      <c r="F2435" s="13" t="s">
        <v>8865</v>
      </c>
      <c r="G2435" s="13">
        <v>4</v>
      </c>
      <c r="H2435" s="13" t="s">
        <v>8869</v>
      </c>
      <c r="I2435" s="207" t="s">
        <v>9525</v>
      </c>
      <c r="AN2435">
        <v>38</v>
      </c>
      <c r="AO2435">
        <v>63</v>
      </c>
      <c r="AP2435">
        <v>5091</v>
      </c>
      <c r="AQ2435" t="s">
        <v>3740</v>
      </c>
    </row>
    <row r="2436" spans="5:43" x14ac:dyDescent="0.25">
      <c r="E2436" s="6">
        <v>43</v>
      </c>
      <c r="F2436" s="13" t="s">
        <v>8865</v>
      </c>
      <c r="G2436" s="13">
        <v>5</v>
      </c>
      <c r="H2436" s="13" t="s">
        <v>8870</v>
      </c>
      <c r="I2436" s="207" t="s">
        <v>9525</v>
      </c>
      <c r="AN2436">
        <v>38</v>
      </c>
      <c r="AO2436">
        <v>63</v>
      </c>
      <c r="AP2436">
        <v>5092</v>
      </c>
      <c r="AQ2436" t="s">
        <v>3741</v>
      </c>
    </row>
    <row r="2437" spans="5:43" x14ac:dyDescent="0.25">
      <c r="E2437" s="6">
        <v>43</v>
      </c>
      <c r="F2437" s="13" t="s">
        <v>8865</v>
      </c>
      <c r="G2437" s="13">
        <v>6</v>
      </c>
      <c r="H2437" s="13" t="s">
        <v>8871</v>
      </c>
      <c r="I2437" s="207" t="s">
        <v>9525</v>
      </c>
      <c r="AN2437">
        <v>38</v>
      </c>
      <c r="AO2437">
        <v>35</v>
      </c>
      <c r="AP2437">
        <v>5054</v>
      </c>
      <c r="AQ2437" t="s">
        <v>3716</v>
      </c>
    </row>
    <row r="2438" spans="5:43" x14ac:dyDescent="0.25">
      <c r="E2438" s="6">
        <v>43</v>
      </c>
      <c r="F2438" s="13" t="s">
        <v>8865</v>
      </c>
      <c r="G2438" s="13">
        <v>7</v>
      </c>
      <c r="H2438" s="13" t="s">
        <v>8872</v>
      </c>
      <c r="I2438" s="207" t="s">
        <v>9525</v>
      </c>
      <c r="AN2438">
        <v>38</v>
      </c>
      <c r="AO2438">
        <v>63</v>
      </c>
      <c r="AP2438">
        <v>5093</v>
      </c>
      <c r="AQ2438" t="s">
        <v>3742</v>
      </c>
    </row>
    <row r="2439" spans="5:43" x14ac:dyDescent="0.25">
      <c r="E2439" s="6">
        <v>43</v>
      </c>
      <c r="F2439" s="13" t="s">
        <v>8865</v>
      </c>
      <c r="G2439" s="13">
        <v>8</v>
      </c>
      <c r="H2439" s="13" t="s">
        <v>8873</v>
      </c>
      <c r="I2439" s="207" t="s">
        <v>9525</v>
      </c>
      <c r="AN2439">
        <v>38</v>
      </c>
      <c r="AO2439">
        <v>63</v>
      </c>
      <c r="AP2439">
        <v>5095</v>
      </c>
      <c r="AQ2439" t="s">
        <v>3744</v>
      </c>
    </row>
    <row r="2440" spans="5:43" x14ac:dyDescent="0.25">
      <c r="E2440" s="6">
        <v>43</v>
      </c>
      <c r="F2440" s="13" t="s">
        <v>8865</v>
      </c>
      <c r="G2440" s="13">
        <v>9</v>
      </c>
      <c r="H2440" s="13" t="s">
        <v>8874</v>
      </c>
      <c r="I2440" s="207" t="s">
        <v>9525</v>
      </c>
      <c r="AN2440">
        <v>38</v>
      </c>
      <c r="AO2440">
        <v>63</v>
      </c>
      <c r="AP2440">
        <v>5097</v>
      </c>
      <c r="AQ2440" t="s">
        <v>3746</v>
      </c>
    </row>
    <row r="2441" spans="5:43" x14ac:dyDescent="0.25">
      <c r="E2441" s="6">
        <v>43</v>
      </c>
      <c r="F2441" s="13" t="s">
        <v>8865</v>
      </c>
      <c r="G2441" s="13">
        <v>10</v>
      </c>
      <c r="H2441" s="13" t="s">
        <v>8875</v>
      </c>
      <c r="I2441" s="207" t="s">
        <v>9525</v>
      </c>
      <c r="AN2441">
        <v>50</v>
      </c>
      <c r="AO2441">
        <v>28</v>
      </c>
      <c r="AP2441">
        <v>10085</v>
      </c>
      <c r="AQ2441" t="s">
        <v>3969</v>
      </c>
    </row>
    <row r="2442" spans="5:43" x14ac:dyDescent="0.25">
      <c r="E2442" s="6">
        <v>43</v>
      </c>
      <c r="F2442" s="13" t="s">
        <v>8865</v>
      </c>
      <c r="G2442" s="13">
        <v>11</v>
      </c>
      <c r="H2442" s="13" t="s">
        <v>8876</v>
      </c>
      <c r="I2442" s="207" t="s">
        <v>9525</v>
      </c>
      <c r="AN2442">
        <v>50</v>
      </c>
      <c r="AO2442">
        <v>28</v>
      </c>
      <c r="AP2442">
        <v>10086</v>
      </c>
      <c r="AQ2442" t="s">
        <v>3970</v>
      </c>
    </row>
    <row r="2443" spans="5:43" x14ac:dyDescent="0.25">
      <c r="E2443" s="6">
        <v>43</v>
      </c>
      <c r="F2443" s="13" t="s">
        <v>8865</v>
      </c>
      <c r="G2443" s="13">
        <v>12</v>
      </c>
      <c r="H2443" s="13" t="s">
        <v>8877</v>
      </c>
      <c r="I2443" s="207" t="s">
        <v>9525</v>
      </c>
      <c r="AN2443">
        <v>82</v>
      </c>
      <c r="AO2443">
        <v>63</v>
      </c>
      <c r="AP2443">
        <v>8592</v>
      </c>
      <c r="AQ2443" t="s">
        <v>4818</v>
      </c>
    </row>
    <row r="2444" spans="5:43" x14ac:dyDescent="0.25">
      <c r="E2444" s="6">
        <v>43</v>
      </c>
      <c r="F2444" s="13" t="s">
        <v>8865</v>
      </c>
      <c r="G2444" s="13">
        <v>13</v>
      </c>
      <c r="H2444" s="13" t="s">
        <v>8878</v>
      </c>
      <c r="I2444" s="207" t="s">
        <v>9525</v>
      </c>
      <c r="AN2444">
        <v>14</v>
      </c>
      <c r="AO2444">
        <v>7</v>
      </c>
      <c r="AP2444">
        <v>10087</v>
      </c>
      <c r="AQ2444" t="s">
        <v>2759</v>
      </c>
    </row>
    <row r="2445" spans="5:43" x14ac:dyDescent="0.25">
      <c r="E2445" s="6">
        <v>43</v>
      </c>
      <c r="F2445" s="13" t="s">
        <v>8865</v>
      </c>
      <c r="G2445" s="13">
        <v>14</v>
      </c>
      <c r="H2445" s="13" t="s">
        <v>8879</v>
      </c>
      <c r="I2445" s="207" t="s">
        <v>9525</v>
      </c>
      <c r="AN2445">
        <v>42</v>
      </c>
      <c r="AO2445">
        <v>98</v>
      </c>
      <c r="AP2445">
        <v>5400</v>
      </c>
      <c r="AQ2445" t="s">
        <v>1529</v>
      </c>
    </row>
    <row r="2446" spans="5:43" x14ac:dyDescent="0.25">
      <c r="E2446" s="6">
        <v>43</v>
      </c>
      <c r="F2446" s="13" t="s">
        <v>8865</v>
      </c>
      <c r="G2446" s="13">
        <v>15</v>
      </c>
      <c r="H2446" s="13" t="s">
        <v>8880</v>
      </c>
      <c r="I2446" s="207" t="s">
        <v>9525</v>
      </c>
      <c r="AN2446">
        <v>18</v>
      </c>
      <c r="AO2446">
        <v>105</v>
      </c>
      <c r="AP2446">
        <v>10088</v>
      </c>
      <c r="AQ2446" t="s">
        <v>3274</v>
      </c>
    </row>
    <row r="2447" spans="5:43" x14ac:dyDescent="0.25">
      <c r="E2447" s="6">
        <v>43</v>
      </c>
      <c r="F2447" s="13" t="s">
        <v>8865</v>
      </c>
      <c r="G2447" s="13">
        <v>16</v>
      </c>
      <c r="H2447" s="13" t="s">
        <v>8881</v>
      </c>
      <c r="I2447" s="207" t="s">
        <v>9525</v>
      </c>
      <c r="AN2447">
        <v>14</v>
      </c>
      <c r="AO2447">
        <v>147</v>
      </c>
      <c r="AP2447">
        <v>3326</v>
      </c>
      <c r="AQ2447" t="s">
        <v>3153</v>
      </c>
    </row>
    <row r="2448" spans="5:43" x14ac:dyDescent="0.25">
      <c r="E2448" s="6">
        <v>43</v>
      </c>
      <c r="F2448" s="13" t="s">
        <v>8865</v>
      </c>
      <c r="G2448" s="13">
        <v>17</v>
      </c>
      <c r="H2448" s="13" t="s">
        <v>8882</v>
      </c>
      <c r="I2448" s="207" t="s">
        <v>9525</v>
      </c>
      <c r="AN2448">
        <v>38</v>
      </c>
      <c r="AO2448">
        <v>14</v>
      </c>
      <c r="AP2448">
        <v>10089</v>
      </c>
      <c r="AQ2448" t="s">
        <v>3683</v>
      </c>
    </row>
    <row r="2449" spans="5:43" x14ac:dyDescent="0.25">
      <c r="E2449" s="6">
        <v>43</v>
      </c>
      <c r="F2449" s="13" t="s">
        <v>8865</v>
      </c>
      <c r="G2449" s="13">
        <v>18</v>
      </c>
      <c r="H2449" s="13" t="s">
        <v>8883</v>
      </c>
      <c r="I2449" s="207" t="s">
        <v>9525</v>
      </c>
      <c r="AN2449">
        <v>42</v>
      </c>
      <c r="AO2449">
        <v>98</v>
      </c>
      <c r="AP2449">
        <v>5401</v>
      </c>
      <c r="AQ2449" t="s">
        <v>3824</v>
      </c>
    </row>
    <row r="2450" spans="5:43" x14ac:dyDescent="0.25">
      <c r="E2450" s="6">
        <v>43</v>
      </c>
      <c r="F2450" s="13" t="s">
        <v>8865</v>
      </c>
      <c r="G2450" s="13">
        <v>19</v>
      </c>
      <c r="H2450" s="13" t="s">
        <v>8884</v>
      </c>
      <c r="I2450" s="207" t="s">
        <v>9525</v>
      </c>
      <c r="AN2450">
        <v>14</v>
      </c>
      <c r="AO2450">
        <v>42</v>
      </c>
      <c r="AP2450">
        <v>2947</v>
      </c>
      <c r="AQ2450" t="s">
        <v>2857</v>
      </c>
    </row>
    <row r="2451" spans="5:43" x14ac:dyDescent="0.25">
      <c r="E2451" s="6">
        <v>43</v>
      </c>
      <c r="F2451" s="13" t="s">
        <v>8865</v>
      </c>
      <c r="G2451" s="13">
        <v>20</v>
      </c>
      <c r="H2451" s="13" t="s">
        <v>8885</v>
      </c>
      <c r="I2451" s="207" t="s">
        <v>9525</v>
      </c>
      <c r="AN2451">
        <v>30</v>
      </c>
      <c r="AO2451">
        <v>77</v>
      </c>
      <c r="AP2451">
        <v>4627</v>
      </c>
      <c r="AQ2451" t="s">
        <v>3557</v>
      </c>
    </row>
    <row r="2452" spans="5:43" x14ac:dyDescent="0.25">
      <c r="E2452" s="6">
        <v>43</v>
      </c>
      <c r="F2452" s="13" t="s">
        <v>8865</v>
      </c>
      <c r="G2452" s="13">
        <v>21</v>
      </c>
      <c r="H2452" s="13" t="s">
        <v>8886</v>
      </c>
      <c r="I2452" s="207" t="s">
        <v>9525</v>
      </c>
      <c r="AN2452">
        <v>6</v>
      </c>
      <c r="AO2452">
        <v>861</v>
      </c>
      <c r="AP2452">
        <v>1863</v>
      </c>
      <c r="AQ2452" t="s">
        <v>2544</v>
      </c>
    </row>
    <row r="2453" spans="5:43" x14ac:dyDescent="0.25">
      <c r="E2453" s="6">
        <v>43</v>
      </c>
      <c r="F2453" s="13" t="s">
        <v>8865</v>
      </c>
      <c r="G2453" s="13">
        <v>22</v>
      </c>
      <c r="H2453" s="13" t="s">
        <v>8887</v>
      </c>
      <c r="I2453" s="207" t="s">
        <v>9525</v>
      </c>
      <c r="AN2453">
        <v>86</v>
      </c>
      <c r="AO2453">
        <v>28</v>
      </c>
      <c r="AP2453">
        <v>9132</v>
      </c>
      <c r="AQ2453" t="s">
        <v>5040</v>
      </c>
    </row>
    <row r="2454" spans="5:43" x14ac:dyDescent="0.25">
      <c r="E2454" s="6">
        <v>43</v>
      </c>
      <c r="F2454" s="13" t="s">
        <v>8865</v>
      </c>
      <c r="G2454" s="13">
        <v>23</v>
      </c>
      <c r="H2454" s="13" t="s">
        <v>8888</v>
      </c>
      <c r="I2454" s="207" t="s">
        <v>9525</v>
      </c>
      <c r="AN2454">
        <v>62</v>
      </c>
      <c r="AO2454">
        <v>14</v>
      </c>
      <c r="AP2454">
        <v>6922</v>
      </c>
      <c r="AQ2454" t="s">
        <v>4260</v>
      </c>
    </row>
    <row r="2455" spans="5:43" x14ac:dyDescent="0.25">
      <c r="E2455" s="6">
        <v>43</v>
      </c>
      <c r="F2455" s="13" t="s">
        <v>8865</v>
      </c>
      <c r="G2455" s="13">
        <v>24</v>
      </c>
      <c r="H2455" s="13" t="s">
        <v>8889</v>
      </c>
      <c r="I2455" s="207" t="s">
        <v>9525</v>
      </c>
      <c r="AN2455">
        <v>66</v>
      </c>
      <c r="AO2455">
        <v>7</v>
      </c>
      <c r="AP2455">
        <v>7221</v>
      </c>
      <c r="AQ2455" t="s">
        <v>4368</v>
      </c>
    </row>
    <row r="2456" spans="5:43" x14ac:dyDescent="0.25">
      <c r="E2456" s="6">
        <v>43</v>
      </c>
      <c r="F2456" s="13" t="s">
        <v>8865</v>
      </c>
      <c r="G2456" s="13">
        <v>25</v>
      </c>
      <c r="H2456" s="13" t="s">
        <v>8890</v>
      </c>
      <c r="I2456" s="207" t="s">
        <v>9525</v>
      </c>
      <c r="AN2456">
        <v>82</v>
      </c>
      <c r="AO2456">
        <v>133</v>
      </c>
      <c r="AP2456">
        <v>10090</v>
      </c>
      <c r="AQ2456" t="s">
        <v>5026</v>
      </c>
    </row>
    <row r="2457" spans="5:43" x14ac:dyDescent="0.25">
      <c r="E2457" s="6">
        <v>43</v>
      </c>
      <c r="F2457" s="13" t="s">
        <v>8865</v>
      </c>
      <c r="G2457" s="13">
        <v>26</v>
      </c>
      <c r="H2457" s="13" t="s">
        <v>8891</v>
      </c>
      <c r="I2457" s="207" t="s">
        <v>9525</v>
      </c>
      <c r="AN2457">
        <v>6</v>
      </c>
      <c r="AO2457">
        <v>259</v>
      </c>
      <c r="AP2457">
        <v>1009</v>
      </c>
      <c r="AQ2457" t="s">
        <v>1924</v>
      </c>
    </row>
    <row r="2458" spans="5:43" x14ac:dyDescent="0.25">
      <c r="E2458" s="6">
        <v>43</v>
      </c>
      <c r="F2458" s="13" t="s">
        <v>8865</v>
      </c>
      <c r="G2458" s="13">
        <v>27</v>
      </c>
      <c r="H2458" s="13" t="s">
        <v>8892</v>
      </c>
      <c r="I2458" s="207" t="s">
        <v>9525</v>
      </c>
      <c r="AN2458">
        <v>82</v>
      </c>
      <c r="AO2458">
        <v>119</v>
      </c>
      <c r="AP2458">
        <v>10091</v>
      </c>
      <c r="AQ2458" t="s">
        <v>4986</v>
      </c>
    </row>
    <row r="2459" spans="5:43" x14ac:dyDescent="0.25">
      <c r="E2459" s="6">
        <v>43</v>
      </c>
      <c r="F2459" s="13" t="s">
        <v>8865</v>
      </c>
      <c r="G2459" s="13">
        <v>28</v>
      </c>
      <c r="H2459" s="13" t="s">
        <v>8893</v>
      </c>
      <c r="I2459" s="207" t="s">
        <v>9525</v>
      </c>
      <c r="AN2459">
        <v>74</v>
      </c>
      <c r="AO2459">
        <v>7</v>
      </c>
      <c r="AP2459">
        <v>7906</v>
      </c>
      <c r="AQ2459" t="s">
        <v>1328</v>
      </c>
    </row>
    <row r="2460" spans="5:43" x14ac:dyDescent="0.25">
      <c r="E2460" s="6">
        <v>43</v>
      </c>
      <c r="F2460" s="13" t="s">
        <v>8865</v>
      </c>
      <c r="G2460" s="13">
        <v>29</v>
      </c>
      <c r="H2460" s="13" t="s">
        <v>8894</v>
      </c>
      <c r="I2460" s="207" t="s">
        <v>9525</v>
      </c>
      <c r="AN2460">
        <v>6</v>
      </c>
      <c r="AO2460">
        <v>504</v>
      </c>
      <c r="AP2460">
        <v>1372</v>
      </c>
      <c r="AQ2460" t="s">
        <v>1328</v>
      </c>
    </row>
    <row r="2461" spans="5:43" x14ac:dyDescent="0.25">
      <c r="E2461" s="6">
        <v>43</v>
      </c>
      <c r="F2461" s="13" t="s">
        <v>8865</v>
      </c>
      <c r="G2461" s="13">
        <v>30</v>
      </c>
      <c r="H2461" s="13" t="s">
        <v>8895</v>
      </c>
      <c r="I2461" s="207" t="s">
        <v>9525</v>
      </c>
      <c r="AN2461">
        <v>50</v>
      </c>
      <c r="AO2461">
        <v>63</v>
      </c>
      <c r="AP2461">
        <v>5903</v>
      </c>
      <c r="AQ2461" t="s">
        <v>1555</v>
      </c>
    </row>
    <row r="2462" spans="5:43" x14ac:dyDescent="0.25">
      <c r="E2462" s="6">
        <v>43</v>
      </c>
      <c r="F2462" s="13" t="s">
        <v>8865</v>
      </c>
      <c r="G2462" s="13">
        <v>31</v>
      </c>
      <c r="H2462" s="13" t="s">
        <v>8896</v>
      </c>
      <c r="I2462" s="207" t="s">
        <v>9525</v>
      </c>
      <c r="AN2462">
        <v>90</v>
      </c>
      <c r="AO2462">
        <v>70</v>
      </c>
      <c r="AP2462">
        <v>9682</v>
      </c>
      <c r="AQ2462" t="s">
        <v>1676</v>
      </c>
    </row>
    <row r="2463" spans="5:43" x14ac:dyDescent="0.25">
      <c r="E2463" s="6">
        <v>43</v>
      </c>
      <c r="F2463" s="13" t="s">
        <v>8865</v>
      </c>
      <c r="G2463" s="13">
        <v>32</v>
      </c>
      <c r="H2463" s="13" t="s">
        <v>8897</v>
      </c>
      <c r="I2463" s="207" t="s">
        <v>9525</v>
      </c>
      <c r="AN2463">
        <v>66</v>
      </c>
      <c r="AO2463">
        <v>126</v>
      </c>
      <c r="AP2463">
        <v>7371</v>
      </c>
      <c r="AQ2463" t="s">
        <v>4432</v>
      </c>
    </row>
    <row r="2464" spans="5:43" x14ac:dyDescent="0.25">
      <c r="E2464" s="6">
        <v>43</v>
      </c>
      <c r="F2464" s="13" t="s">
        <v>8865</v>
      </c>
      <c r="G2464" s="13">
        <v>33</v>
      </c>
      <c r="H2464" s="13" t="s">
        <v>8898</v>
      </c>
      <c r="I2464" s="207" t="s">
        <v>9525</v>
      </c>
      <c r="AN2464">
        <v>14</v>
      </c>
      <c r="AO2464">
        <v>119</v>
      </c>
      <c r="AP2464">
        <v>3190</v>
      </c>
      <c r="AQ2464" t="s">
        <v>3055</v>
      </c>
    </row>
    <row r="2465" spans="5:43" x14ac:dyDescent="0.25">
      <c r="E2465" s="6">
        <v>43</v>
      </c>
      <c r="F2465" s="13" t="s">
        <v>8865</v>
      </c>
      <c r="G2465" s="13">
        <v>34</v>
      </c>
      <c r="H2465" s="13" t="s">
        <v>8899</v>
      </c>
      <c r="I2465" s="207" t="s">
        <v>9525</v>
      </c>
      <c r="AN2465">
        <v>14</v>
      </c>
      <c r="AO2465">
        <v>133</v>
      </c>
      <c r="AP2465">
        <v>3249</v>
      </c>
      <c r="AQ2465" t="s">
        <v>3090</v>
      </c>
    </row>
    <row r="2466" spans="5:43" x14ac:dyDescent="0.25">
      <c r="E2466" s="6">
        <v>43</v>
      </c>
      <c r="F2466" s="13" t="s">
        <v>8865</v>
      </c>
      <c r="G2466" s="13">
        <v>35</v>
      </c>
      <c r="H2466" s="13" t="s">
        <v>8900</v>
      </c>
      <c r="I2466" s="207" t="s">
        <v>9525</v>
      </c>
      <c r="AN2466">
        <v>50</v>
      </c>
      <c r="AO2466">
        <v>70</v>
      </c>
      <c r="AP2466">
        <v>5917</v>
      </c>
      <c r="AQ2466" t="s">
        <v>4030</v>
      </c>
    </row>
    <row r="2467" spans="5:43" x14ac:dyDescent="0.25">
      <c r="E2467" s="6">
        <v>43</v>
      </c>
      <c r="F2467" s="13" t="s">
        <v>8865</v>
      </c>
      <c r="G2467" s="13">
        <v>36</v>
      </c>
      <c r="H2467" s="13" t="s">
        <v>8901</v>
      </c>
      <c r="I2467" s="207" t="s">
        <v>9525</v>
      </c>
      <c r="AN2467">
        <v>6</v>
      </c>
      <c r="AO2467">
        <v>175</v>
      </c>
      <c r="AP2467">
        <v>948</v>
      </c>
      <c r="AQ2467" t="s">
        <v>1850</v>
      </c>
    </row>
    <row r="2468" spans="5:43" x14ac:dyDescent="0.25">
      <c r="E2468" s="6">
        <v>44</v>
      </c>
      <c r="F2468" s="13" t="s">
        <v>8902</v>
      </c>
      <c r="G2468" s="13">
        <v>1</v>
      </c>
      <c r="H2468" s="13" t="s">
        <v>8903</v>
      </c>
      <c r="I2468" s="207" t="s">
        <v>9526</v>
      </c>
      <c r="AN2468">
        <v>42</v>
      </c>
      <c r="AO2468">
        <v>7</v>
      </c>
      <c r="AP2468">
        <v>5305</v>
      </c>
      <c r="AQ2468" t="s">
        <v>3787</v>
      </c>
    </row>
    <row r="2469" spans="5:43" x14ac:dyDescent="0.25">
      <c r="E2469" s="6">
        <v>44</v>
      </c>
      <c r="F2469" s="13" t="s">
        <v>8902</v>
      </c>
      <c r="G2469" s="13">
        <v>2</v>
      </c>
      <c r="H2469" s="13" t="s">
        <v>8904</v>
      </c>
      <c r="I2469" s="207" t="s">
        <v>9526</v>
      </c>
      <c r="AN2469">
        <v>66</v>
      </c>
      <c r="AO2469">
        <v>7</v>
      </c>
      <c r="AP2469">
        <v>7222</v>
      </c>
      <c r="AQ2469" t="s">
        <v>4369</v>
      </c>
    </row>
    <row r="2470" spans="5:43" x14ac:dyDescent="0.25">
      <c r="E2470" s="6">
        <v>44</v>
      </c>
      <c r="F2470" s="13" t="s">
        <v>8902</v>
      </c>
      <c r="G2470" s="13">
        <v>3</v>
      </c>
      <c r="H2470" s="13" t="s">
        <v>8905</v>
      </c>
      <c r="I2470" s="207" t="s">
        <v>9526</v>
      </c>
      <c r="AN2470">
        <v>22</v>
      </c>
      <c r="AO2470">
        <v>168</v>
      </c>
      <c r="AP2470">
        <v>4188</v>
      </c>
      <c r="AQ2470" t="s">
        <v>3390</v>
      </c>
    </row>
    <row r="2471" spans="5:43" x14ac:dyDescent="0.25">
      <c r="E2471" s="6">
        <v>45</v>
      </c>
      <c r="F2471" s="13" t="s">
        <v>8906</v>
      </c>
      <c r="G2471" s="13">
        <v>1</v>
      </c>
      <c r="H2471" s="13" t="s">
        <v>8907</v>
      </c>
      <c r="I2471" s="207" t="s">
        <v>9527</v>
      </c>
      <c r="AN2471">
        <v>46</v>
      </c>
      <c r="AO2471">
        <v>7</v>
      </c>
      <c r="AP2471">
        <v>10092</v>
      </c>
      <c r="AQ2471" t="s">
        <v>3864</v>
      </c>
    </row>
    <row r="2472" spans="5:43" x14ac:dyDescent="0.25">
      <c r="E2472" s="6">
        <v>45</v>
      </c>
      <c r="F2472" s="13" t="s">
        <v>8906</v>
      </c>
      <c r="G2472" s="13">
        <v>2</v>
      </c>
      <c r="H2472" s="13" t="s">
        <v>8908</v>
      </c>
      <c r="I2472" s="207" t="s">
        <v>9527</v>
      </c>
      <c r="AN2472">
        <v>30</v>
      </c>
      <c r="AO2472">
        <v>91</v>
      </c>
      <c r="AP2472">
        <v>4671</v>
      </c>
      <c r="AQ2472" t="s">
        <v>3600</v>
      </c>
    </row>
    <row r="2473" spans="5:43" x14ac:dyDescent="0.25">
      <c r="E2473" s="6">
        <v>45</v>
      </c>
      <c r="F2473" s="13" t="s">
        <v>8906</v>
      </c>
      <c r="G2473" s="13">
        <v>3</v>
      </c>
      <c r="H2473" s="13" t="s">
        <v>8909</v>
      </c>
      <c r="I2473" s="207" t="s">
        <v>9527</v>
      </c>
      <c r="AN2473">
        <v>82</v>
      </c>
      <c r="AO2473">
        <v>105</v>
      </c>
      <c r="AP2473">
        <v>8731</v>
      </c>
      <c r="AQ2473" t="s">
        <v>4950</v>
      </c>
    </row>
    <row r="2474" spans="5:43" x14ac:dyDescent="0.25">
      <c r="E2474" s="6">
        <v>45</v>
      </c>
      <c r="F2474" s="13" t="s">
        <v>8906</v>
      </c>
      <c r="G2474" s="13">
        <v>4</v>
      </c>
      <c r="H2474" s="13" t="s">
        <v>8910</v>
      </c>
      <c r="I2474" s="207" t="s">
        <v>9527</v>
      </c>
      <c r="AN2474">
        <v>86</v>
      </c>
      <c r="AO2474">
        <v>49</v>
      </c>
      <c r="AP2474">
        <v>9172</v>
      </c>
      <c r="AQ2474" t="s">
        <v>5063</v>
      </c>
    </row>
    <row r="2475" spans="5:43" x14ac:dyDescent="0.25">
      <c r="E2475" s="6">
        <v>46</v>
      </c>
      <c r="F2475" s="13" t="s">
        <v>8911</v>
      </c>
      <c r="G2475" s="13">
        <v>1</v>
      </c>
      <c r="H2475" s="13" t="s">
        <v>8912</v>
      </c>
      <c r="I2475" s="207" t="s">
        <v>9528</v>
      </c>
      <c r="AN2475">
        <v>6</v>
      </c>
      <c r="AO2475">
        <v>616</v>
      </c>
      <c r="AP2475">
        <v>1533</v>
      </c>
      <c r="AQ2475" t="s">
        <v>2314</v>
      </c>
    </row>
    <row r="2476" spans="5:43" x14ac:dyDescent="0.25">
      <c r="E2476" s="6">
        <v>46</v>
      </c>
      <c r="F2476" s="13" t="s">
        <v>8911</v>
      </c>
      <c r="G2476" s="13">
        <v>2</v>
      </c>
      <c r="H2476" s="13" t="s">
        <v>8913</v>
      </c>
      <c r="I2476" s="207" t="s">
        <v>9528</v>
      </c>
      <c r="AN2476">
        <v>6</v>
      </c>
      <c r="AO2476">
        <v>511</v>
      </c>
      <c r="AP2476">
        <v>1384</v>
      </c>
      <c r="AQ2476" t="s">
        <v>2213</v>
      </c>
    </row>
    <row r="2477" spans="5:43" x14ac:dyDescent="0.25">
      <c r="E2477" s="6">
        <v>46</v>
      </c>
      <c r="F2477" s="13" t="s">
        <v>8911</v>
      </c>
      <c r="G2477" s="13">
        <v>3</v>
      </c>
      <c r="H2477" s="13" t="s">
        <v>8914</v>
      </c>
      <c r="I2477" s="207" t="s">
        <v>9528</v>
      </c>
      <c r="AN2477">
        <v>82</v>
      </c>
      <c r="AO2477">
        <v>42</v>
      </c>
      <c r="AP2477">
        <v>8525</v>
      </c>
      <c r="AQ2477" t="s">
        <v>4755</v>
      </c>
    </row>
    <row r="2478" spans="5:43" x14ac:dyDescent="0.25">
      <c r="E2478" s="6">
        <v>46</v>
      </c>
      <c r="F2478" s="13" t="s">
        <v>8911</v>
      </c>
      <c r="G2478" s="13">
        <v>4</v>
      </c>
      <c r="H2478" s="13" t="s">
        <v>8915</v>
      </c>
      <c r="I2478" s="207" t="s">
        <v>9528</v>
      </c>
      <c r="AN2478">
        <v>38</v>
      </c>
      <c r="AO2478">
        <v>91</v>
      </c>
      <c r="AP2478">
        <v>5140</v>
      </c>
      <c r="AQ2478" t="s">
        <v>3772</v>
      </c>
    </row>
    <row r="2479" spans="5:43" x14ac:dyDescent="0.25">
      <c r="E2479" s="6">
        <v>46</v>
      </c>
      <c r="F2479" s="13" t="s">
        <v>8911</v>
      </c>
      <c r="G2479" s="13">
        <v>5</v>
      </c>
      <c r="H2479" s="13" t="s">
        <v>8916</v>
      </c>
      <c r="I2479" s="207" t="s">
        <v>9528</v>
      </c>
      <c r="AN2479">
        <v>62</v>
      </c>
      <c r="AO2479">
        <v>42</v>
      </c>
      <c r="AP2479">
        <v>6978</v>
      </c>
      <c r="AQ2479" t="s">
        <v>4302</v>
      </c>
    </row>
    <row r="2480" spans="5:43" x14ac:dyDescent="0.25">
      <c r="E2480" s="6">
        <v>46</v>
      </c>
      <c r="F2480" s="13" t="s">
        <v>8911</v>
      </c>
      <c r="G2480" s="13">
        <v>6</v>
      </c>
      <c r="H2480" s="13" t="s">
        <v>8917</v>
      </c>
      <c r="I2480" s="207" t="s">
        <v>9528</v>
      </c>
      <c r="AN2480">
        <v>50</v>
      </c>
      <c r="AO2480">
        <v>70</v>
      </c>
      <c r="AP2480">
        <v>5918</v>
      </c>
      <c r="AQ2480" t="s">
        <v>1330</v>
      </c>
    </row>
    <row r="2481" spans="5:43" x14ac:dyDescent="0.25">
      <c r="E2481" s="6">
        <v>46</v>
      </c>
      <c r="F2481" s="13" t="s">
        <v>8911</v>
      </c>
      <c r="G2481" s="13">
        <v>7</v>
      </c>
      <c r="H2481" s="13" t="s">
        <v>8918</v>
      </c>
      <c r="I2481" s="207" t="s">
        <v>9528</v>
      </c>
      <c r="AN2481">
        <v>6</v>
      </c>
      <c r="AO2481">
        <v>518</v>
      </c>
      <c r="AP2481">
        <v>1394</v>
      </c>
      <c r="AQ2481" t="s">
        <v>1330</v>
      </c>
    </row>
    <row r="2482" spans="5:43" x14ac:dyDescent="0.25">
      <c r="E2482" s="6">
        <v>46</v>
      </c>
      <c r="F2482" s="13" t="s">
        <v>8911</v>
      </c>
      <c r="G2482" s="13">
        <v>8</v>
      </c>
      <c r="H2482" s="13" t="s">
        <v>8919</v>
      </c>
      <c r="I2482" s="207" t="s">
        <v>9528</v>
      </c>
      <c r="AN2482">
        <v>22</v>
      </c>
      <c r="AO2482">
        <v>56</v>
      </c>
      <c r="AP2482">
        <v>4060</v>
      </c>
      <c r="AQ2482" t="s">
        <v>3329</v>
      </c>
    </row>
    <row r="2483" spans="5:43" x14ac:dyDescent="0.25">
      <c r="E2483" s="6">
        <v>46</v>
      </c>
      <c r="F2483" s="13" t="s">
        <v>8911</v>
      </c>
      <c r="G2483" s="13">
        <v>9</v>
      </c>
      <c r="H2483" s="13" t="s">
        <v>8920</v>
      </c>
      <c r="I2483" s="207" t="s">
        <v>9528</v>
      </c>
      <c r="AN2483">
        <v>14</v>
      </c>
      <c r="AO2483">
        <v>21</v>
      </c>
      <c r="AP2483">
        <v>10093</v>
      </c>
      <c r="AQ2483" t="s">
        <v>2806</v>
      </c>
    </row>
    <row r="2484" spans="5:43" x14ac:dyDescent="0.25">
      <c r="E2484" s="6">
        <v>46</v>
      </c>
      <c r="F2484" s="13" t="s">
        <v>8911</v>
      </c>
      <c r="G2484" s="13">
        <v>10</v>
      </c>
      <c r="H2484" s="13" t="s">
        <v>8921</v>
      </c>
      <c r="I2484" s="207" t="s">
        <v>9528</v>
      </c>
      <c r="AN2484">
        <v>82</v>
      </c>
      <c r="AO2484">
        <v>49</v>
      </c>
      <c r="AP2484">
        <v>10094</v>
      </c>
      <c r="AQ2484" t="s">
        <v>2806</v>
      </c>
    </row>
    <row r="2485" spans="5:43" x14ac:dyDescent="0.25">
      <c r="E2485" s="6">
        <v>46</v>
      </c>
      <c r="F2485" s="13" t="s">
        <v>8911</v>
      </c>
      <c r="G2485" s="13">
        <v>11</v>
      </c>
      <c r="H2485" s="13" t="s">
        <v>8922</v>
      </c>
      <c r="I2485" s="207" t="s">
        <v>9528</v>
      </c>
      <c r="AN2485">
        <v>14</v>
      </c>
      <c r="AO2485">
        <v>147</v>
      </c>
      <c r="AP2485">
        <v>10095</v>
      </c>
      <c r="AQ2485" t="s">
        <v>3180</v>
      </c>
    </row>
    <row r="2486" spans="5:43" x14ac:dyDescent="0.25">
      <c r="E2486" s="6">
        <v>46</v>
      </c>
      <c r="F2486" s="13" t="s">
        <v>8911</v>
      </c>
      <c r="G2486" s="13">
        <v>12</v>
      </c>
      <c r="H2486" s="13" t="s">
        <v>8923</v>
      </c>
      <c r="I2486" s="207" t="s">
        <v>9528</v>
      </c>
      <c r="AN2486">
        <v>46</v>
      </c>
      <c r="AO2486">
        <v>70</v>
      </c>
      <c r="AP2486">
        <v>5593</v>
      </c>
      <c r="AQ2486" t="s">
        <v>3912</v>
      </c>
    </row>
    <row r="2487" spans="5:43" x14ac:dyDescent="0.25">
      <c r="E2487" s="6">
        <v>46</v>
      </c>
      <c r="F2487" s="13" t="s">
        <v>8911</v>
      </c>
      <c r="G2487" s="13">
        <v>13</v>
      </c>
      <c r="H2487" s="13" t="s">
        <v>8924</v>
      </c>
      <c r="I2487" s="207" t="s">
        <v>9528</v>
      </c>
      <c r="AN2487">
        <v>86</v>
      </c>
      <c r="AO2487">
        <v>7</v>
      </c>
      <c r="AP2487">
        <v>9106</v>
      </c>
      <c r="AQ2487" t="s">
        <v>5029</v>
      </c>
    </row>
    <row r="2488" spans="5:43" x14ac:dyDescent="0.25">
      <c r="E2488" s="6">
        <v>47</v>
      </c>
      <c r="F2488" s="13" t="s">
        <v>477</v>
      </c>
      <c r="G2488" s="13">
        <v>1</v>
      </c>
      <c r="H2488" s="13" t="s">
        <v>8925</v>
      </c>
      <c r="I2488" s="207" t="s">
        <v>9529</v>
      </c>
      <c r="AN2488">
        <v>14</v>
      </c>
      <c r="AO2488">
        <v>98</v>
      </c>
      <c r="AP2488">
        <v>3121</v>
      </c>
      <c r="AQ2488" t="s">
        <v>2998</v>
      </c>
    </row>
    <row r="2489" spans="5:43" x14ac:dyDescent="0.25">
      <c r="E2489" s="6">
        <v>47</v>
      </c>
      <c r="F2489" s="13" t="s">
        <v>477</v>
      </c>
      <c r="G2489" s="13">
        <v>2</v>
      </c>
      <c r="H2489" s="13" t="s">
        <v>8706</v>
      </c>
      <c r="I2489" s="207" t="s">
        <v>9529</v>
      </c>
      <c r="AN2489">
        <v>46</v>
      </c>
      <c r="AO2489">
        <v>35</v>
      </c>
      <c r="AP2489">
        <v>5551</v>
      </c>
      <c r="AQ2489" t="s">
        <v>3880</v>
      </c>
    </row>
    <row r="2490" spans="5:43" x14ac:dyDescent="0.25">
      <c r="E2490" s="6">
        <v>47</v>
      </c>
      <c r="F2490" s="13" t="s">
        <v>477</v>
      </c>
      <c r="G2490" s="13">
        <v>3</v>
      </c>
      <c r="H2490" s="13" t="s">
        <v>8926</v>
      </c>
      <c r="I2490" s="207" t="s">
        <v>9529</v>
      </c>
      <c r="AN2490">
        <v>14</v>
      </c>
      <c r="AO2490">
        <v>91</v>
      </c>
      <c r="AP2490">
        <v>3072</v>
      </c>
      <c r="AQ2490" t="s">
        <v>2944</v>
      </c>
    </row>
    <row r="2491" spans="5:43" x14ac:dyDescent="0.25">
      <c r="E2491" s="6">
        <v>47</v>
      </c>
      <c r="F2491" s="13" t="s">
        <v>477</v>
      </c>
      <c r="G2491" s="13">
        <v>4</v>
      </c>
      <c r="H2491" s="13" t="s">
        <v>8927</v>
      </c>
      <c r="I2491" s="207" t="s">
        <v>9529</v>
      </c>
      <c r="AN2491">
        <v>6</v>
      </c>
      <c r="AO2491">
        <v>28</v>
      </c>
      <c r="AP2491">
        <v>694</v>
      </c>
      <c r="AQ2491" t="s">
        <v>1331</v>
      </c>
    </row>
    <row r="2492" spans="5:43" x14ac:dyDescent="0.25">
      <c r="E2492" s="6">
        <v>47</v>
      </c>
      <c r="F2492" s="13" t="s">
        <v>477</v>
      </c>
      <c r="G2492" s="13">
        <v>5</v>
      </c>
      <c r="H2492" s="13" t="s">
        <v>8928</v>
      </c>
      <c r="I2492" s="207" t="s">
        <v>9529</v>
      </c>
      <c r="AN2492">
        <v>14</v>
      </c>
      <c r="AO2492">
        <v>21</v>
      </c>
      <c r="AP2492">
        <v>10096</v>
      </c>
      <c r="AQ2492" t="s">
        <v>1331</v>
      </c>
    </row>
    <row r="2493" spans="5:43" x14ac:dyDescent="0.25">
      <c r="E2493" s="6">
        <v>47</v>
      </c>
      <c r="F2493" s="13" t="s">
        <v>477</v>
      </c>
      <c r="G2493" s="13">
        <v>6</v>
      </c>
      <c r="H2493" s="13" t="s">
        <v>8929</v>
      </c>
      <c r="I2493" s="207" t="s">
        <v>9529</v>
      </c>
      <c r="AN2493">
        <v>62</v>
      </c>
      <c r="AO2493">
        <v>91</v>
      </c>
      <c r="AP2493">
        <v>7003</v>
      </c>
      <c r="AQ2493" t="s">
        <v>4354</v>
      </c>
    </row>
    <row r="2494" spans="5:43" x14ac:dyDescent="0.25">
      <c r="E2494" s="6">
        <v>47</v>
      </c>
      <c r="F2494" s="13" t="s">
        <v>477</v>
      </c>
      <c r="G2494" s="13">
        <v>7</v>
      </c>
      <c r="H2494" s="13" t="s">
        <v>8864</v>
      </c>
      <c r="I2494" s="207" t="s">
        <v>9529</v>
      </c>
      <c r="AN2494">
        <v>26</v>
      </c>
      <c r="AO2494">
        <v>21</v>
      </c>
      <c r="AP2494">
        <v>10097</v>
      </c>
      <c r="AQ2494" t="s">
        <v>3424</v>
      </c>
    </row>
    <row r="2495" spans="5:43" x14ac:dyDescent="0.25">
      <c r="E2495" s="6">
        <v>48</v>
      </c>
      <c r="F2495" s="13" t="s">
        <v>8930</v>
      </c>
      <c r="G2495" s="13">
        <v>1</v>
      </c>
      <c r="H2495" s="13" t="s">
        <v>8931</v>
      </c>
      <c r="I2495" s="207" t="s">
        <v>9530</v>
      </c>
      <c r="AN2495">
        <v>10</v>
      </c>
      <c r="AO2495">
        <v>98</v>
      </c>
      <c r="AP2495">
        <v>2684</v>
      </c>
      <c r="AQ2495" t="s">
        <v>2704</v>
      </c>
    </row>
    <row r="2496" spans="5:43" x14ac:dyDescent="0.25">
      <c r="E2496" s="6">
        <v>48</v>
      </c>
      <c r="F2496" s="13" t="s">
        <v>8930</v>
      </c>
      <c r="G2496" s="13">
        <v>2</v>
      </c>
      <c r="H2496" s="13" t="s">
        <v>8932</v>
      </c>
      <c r="I2496" s="207" t="s">
        <v>9530</v>
      </c>
      <c r="AN2496">
        <v>14</v>
      </c>
      <c r="AO2496">
        <v>119</v>
      </c>
      <c r="AP2496">
        <v>3191</v>
      </c>
      <c r="AQ2496" t="s">
        <v>3056</v>
      </c>
    </row>
    <row r="2497" spans="5:43" x14ac:dyDescent="0.25">
      <c r="E2497" s="6">
        <v>48</v>
      </c>
      <c r="F2497" s="13" t="s">
        <v>8930</v>
      </c>
      <c r="G2497" s="13">
        <v>3</v>
      </c>
      <c r="H2497" s="13" t="s">
        <v>8933</v>
      </c>
      <c r="I2497" s="207" t="s">
        <v>9530</v>
      </c>
      <c r="AN2497">
        <v>86</v>
      </c>
      <c r="AO2497">
        <v>189</v>
      </c>
      <c r="AP2497">
        <v>10463</v>
      </c>
      <c r="AQ2497" t="s">
        <v>5186</v>
      </c>
    </row>
    <row r="2498" spans="5:43" x14ac:dyDescent="0.25">
      <c r="E2498" s="6">
        <v>48</v>
      </c>
      <c r="F2498" s="13" t="s">
        <v>8930</v>
      </c>
      <c r="G2498" s="13">
        <v>4</v>
      </c>
      <c r="H2498" s="13" t="s">
        <v>8934</v>
      </c>
      <c r="I2498" s="207" t="s">
        <v>9530</v>
      </c>
      <c r="AN2498">
        <v>34</v>
      </c>
      <c r="AO2498">
        <v>21</v>
      </c>
      <c r="AP2498">
        <v>4819</v>
      </c>
      <c r="AQ2498" t="s">
        <v>3635</v>
      </c>
    </row>
    <row r="2499" spans="5:43" x14ac:dyDescent="0.25">
      <c r="E2499" s="6">
        <v>49</v>
      </c>
      <c r="F2499" s="13" t="s">
        <v>8935</v>
      </c>
      <c r="G2499" s="13">
        <v>1</v>
      </c>
      <c r="H2499" s="13" t="s">
        <v>8936</v>
      </c>
      <c r="I2499" s="207" t="s">
        <v>9531</v>
      </c>
      <c r="AN2499">
        <v>14</v>
      </c>
      <c r="AO2499">
        <v>175</v>
      </c>
      <c r="AP2499">
        <v>3400</v>
      </c>
      <c r="AQ2499" t="s">
        <v>3213</v>
      </c>
    </row>
    <row r="2500" spans="5:43" x14ac:dyDescent="0.25">
      <c r="E2500" s="6">
        <v>49</v>
      </c>
      <c r="F2500" s="13" t="s">
        <v>8935</v>
      </c>
      <c r="G2500" s="13">
        <v>2</v>
      </c>
      <c r="H2500" s="13" t="s">
        <v>8937</v>
      </c>
      <c r="I2500" s="207" t="s">
        <v>9531</v>
      </c>
      <c r="AN2500">
        <v>86</v>
      </c>
      <c r="AO2500">
        <v>147</v>
      </c>
      <c r="AP2500">
        <v>9335</v>
      </c>
      <c r="AQ2500" t="s">
        <v>5153</v>
      </c>
    </row>
    <row r="2501" spans="5:43" x14ac:dyDescent="0.25">
      <c r="E2501" s="6">
        <v>49</v>
      </c>
      <c r="F2501" s="13" t="s">
        <v>8935</v>
      </c>
      <c r="G2501" s="13">
        <v>3</v>
      </c>
      <c r="H2501" s="13" t="s">
        <v>8938</v>
      </c>
      <c r="I2501" s="207" t="s">
        <v>9531</v>
      </c>
      <c r="AN2501">
        <v>18</v>
      </c>
      <c r="AO2501">
        <v>161</v>
      </c>
      <c r="AP2501">
        <v>10098</v>
      </c>
      <c r="AQ2501" t="s">
        <v>3293</v>
      </c>
    </row>
    <row r="2502" spans="5:43" x14ac:dyDescent="0.25">
      <c r="E2502" s="6">
        <v>49</v>
      </c>
      <c r="F2502" s="13" t="s">
        <v>8935</v>
      </c>
      <c r="G2502" s="13">
        <v>4</v>
      </c>
      <c r="H2502" s="13" t="s">
        <v>8939</v>
      </c>
      <c r="I2502" s="207" t="s">
        <v>9531</v>
      </c>
      <c r="AN2502">
        <v>6</v>
      </c>
      <c r="AO2502">
        <v>644</v>
      </c>
      <c r="AP2502">
        <v>10099</v>
      </c>
      <c r="AQ2502" t="s">
        <v>2367</v>
      </c>
    </row>
    <row r="2503" spans="5:43" x14ac:dyDescent="0.25">
      <c r="E2503" s="6">
        <v>49</v>
      </c>
      <c r="F2503" s="13" t="s">
        <v>8935</v>
      </c>
      <c r="G2503" s="13">
        <v>5</v>
      </c>
      <c r="H2503" s="13" t="s">
        <v>8940</v>
      </c>
      <c r="I2503" s="207" t="s">
        <v>9531</v>
      </c>
      <c r="AN2503">
        <v>6</v>
      </c>
      <c r="AO2503">
        <v>595</v>
      </c>
      <c r="AP2503">
        <v>10100</v>
      </c>
      <c r="AQ2503" t="s">
        <v>2286</v>
      </c>
    </row>
    <row r="2504" spans="5:43" x14ac:dyDescent="0.25">
      <c r="E2504" s="6">
        <v>49</v>
      </c>
      <c r="F2504" s="13" t="s">
        <v>8935</v>
      </c>
      <c r="G2504" s="13">
        <v>6</v>
      </c>
      <c r="H2504" s="13" t="s">
        <v>8941</v>
      </c>
      <c r="I2504" s="207" t="s">
        <v>9531</v>
      </c>
      <c r="AN2504">
        <v>66</v>
      </c>
      <c r="AO2504">
        <v>140</v>
      </c>
      <c r="AP2504">
        <v>7396</v>
      </c>
      <c r="AQ2504" t="s">
        <v>4442</v>
      </c>
    </row>
    <row r="2505" spans="5:43" x14ac:dyDescent="0.25">
      <c r="E2505" s="6">
        <v>49</v>
      </c>
      <c r="F2505" s="13" t="s">
        <v>8935</v>
      </c>
      <c r="G2505" s="13">
        <v>7</v>
      </c>
      <c r="H2505" s="13" t="s">
        <v>7966</v>
      </c>
      <c r="I2505" s="207" t="s">
        <v>9531</v>
      </c>
      <c r="AN2505">
        <v>82</v>
      </c>
      <c r="AO2505">
        <v>63</v>
      </c>
      <c r="AP2505">
        <v>8591</v>
      </c>
      <c r="AQ2505" t="s">
        <v>4817</v>
      </c>
    </row>
    <row r="2506" spans="5:43" x14ac:dyDescent="0.25">
      <c r="E2506" s="6">
        <v>49</v>
      </c>
      <c r="F2506" s="13" t="s">
        <v>8935</v>
      </c>
      <c r="G2506" s="13">
        <v>8</v>
      </c>
      <c r="H2506" s="13" t="s">
        <v>8942</v>
      </c>
      <c r="I2506" s="207" t="s">
        <v>9531</v>
      </c>
      <c r="AN2506">
        <v>90</v>
      </c>
      <c r="AO2506">
        <v>63</v>
      </c>
      <c r="AP2506">
        <v>9669</v>
      </c>
      <c r="AQ2506" t="s">
        <v>5231</v>
      </c>
    </row>
    <row r="2507" spans="5:43" x14ac:dyDescent="0.25">
      <c r="E2507" s="6">
        <v>49</v>
      </c>
      <c r="F2507" s="13" t="s">
        <v>8935</v>
      </c>
      <c r="G2507" s="13">
        <v>9</v>
      </c>
      <c r="H2507" s="13" t="s">
        <v>8943</v>
      </c>
      <c r="I2507" s="207" t="s">
        <v>9531</v>
      </c>
      <c r="AN2507">
        <v>6</v>
      </c>
      <c r="AO2507">
        <v>630</v>
      </c>
      <c r="AP2507">
        <v>1555</v>
      </c>
      <c r="AQ2507" t="s">
        <v>2328</v>
      </c>
    </row>
    <row r="2508" spans="5:43" x14ac:dyDescent="0.25">
      <c r="E2508" s="6">
        <v>49</v>
      </c>
      <c r="F2508" s="13" t="s">
        <v>8935</v>
      </c>
      <c r="G2508" s="13">
        <v>10</v>
      </c>
      <c r="H2508" s="13" t="s">
        <v>8944</v>
      </c>
      <c r="I2508" s="207" t="s">
        <v>9531</v>
      </c>
      <c r="AN2508">
        <v>6</v>
      </c>
      <c r="AO2508">
        <v>644</v>
      </c>
      <c r="AP2508">
        <v>1575</v>
      </c>
      <c r="AQ2508" t="s">
        <v>2342</v>
      </c>
    </row>
    <row r="2509" spans="5:43" x14ac:dyDescent="0.25">
      <c r="E2509" s="6">
        <v>50</v>
      </c>
      <c r="F2509" s="13" t="s">
        <v>8945</v>
      </c>
      <c r="G2509" s="13">
        <v>1</v>
      </c>
      <c r="H2509" s="13" t="s">
        <v>8946</v>
      </c>
      <c r="I2509" s="207" t="s">
        <v>9532</v>
      </c>
      <c r="AN2509">
        <v>6</v>
      </c>
      <c r="AO2509">
        <v>644</v>
      </c>
      <c r="AP2509">
        <v>1580</v>
      </c>
      <c r="AQ2509" t="s">
        <v>2346</v>
      </c>
    </row>
    <row r="2510" spans="5:43" x14ac:dyDescent="0.25">
      <c r="E2510" s="6">
        <v>50</v>
      </c>
      <c r="F2510" s="13" t="s">
        <v>8945</v>
      </c>
      <c r="G2510" s="13">
        <v>2</v>
      </c>
      <c r="H2510" s="13" t="s">
        <v>8947</v>
      </c>
      <c r="I2510" s="207" t="s">
        <v>9532</v>
      </c>
      <c r="AN2510">
        <v>62</v>
      </c>
      <c r="AO2510">
        <v>84</v>
      </c>
      <c r="AP2510">
        <v>7056</v>
      </c>
      <c r="AQ2510" t="s">
        <v>4350</v>
      </c>
    </row>
    <row r="2511" spans="5:43" x14ac:dyDescent="0.25">
      <c r="E2511" s="6">
        <v>50</v>
      </c>
      <c r="F2511" s="13" t="s">
        <v>8945</v>
      </c>
      <c r="G2511" s="13">
        <v>3</v>
      </c>
      <c r="H2511" s="13" t="s">
        <v>8487</v>
      </c>
      <c r="I2511" s="207" t="s">
        <v>9532</v>
      </c>
      <c r="AN2511">
        <v>14</v>
      </c>
      <c r="AO2511">
        <v>105</v>
      </c>
      <c r="AP2511">
        <v>3149</v>
      </c>
      <c r="AQ2511" t="s">
        <v>3022</v>
      </c>
    </row>
    <row r="2512" spans="5:43" x14ac:dyDescent="0.25">
      <c r="E2512" s="6">
        <v>50</v>
      </c>
      <c r="F2512" s="13" t="s">
        <v>8945</v>
      </c>
      <c r="G2512" s="13">
        <v>4</v>
      </c>
      <c r="H2512" s="13" t="s">
        <v>8948</v>
      </c>
      <c r="I2512" s="207" t="s">
        <v>9532</v>
      </c>
      <c r="AN2512">
        <v>6</v>
      </c>
      <c r="AO2512">
        <v>252</v>
      </c>
      <c r="AP2512">
        <v>996</v>
      </c>
      <c r="AQ2512" t="s">
        <v>1911</v>
      </c>
    </row>
    <row r="2513" spans="5:43" x14ac:dyDescent="0.25">
      <c r="E2513" s="6">
        <v>50</v>
      </c>
      <c r="F2513" s="13" t="s">
        <v>8945</v>
      </c>
      <c r="G2513" s="13">
        <v>5</v>
      </c>
      <c r="H2513" s="13" t="s">
        <v>8949</v>
      </c>
      <c r="I2513" s="207" t="s">
        <v>9532</v>
      </c>
      <c r="AN2513">
        <v>6</v>
      </c>
      <c r="AO2513">
        <v>644</v>
      </c>
      <c r="AP2513">
        <v>10101</v>
      </c>
      <c r="AQ2513" t="s">
        <v>2368</v>
      </c>
    </row>
    <row r="2514" spans="5:43" x14ac:dyDescent="0.25">
      <c r="E2514" s="6">
        <v>50</v>
      </c>
      <c r="F2514" s="13" t="s">
        <v>8945</v>
      </c>
      <c r="G2514" s="13">
        <v>6</v>
      </c>
      <c r="H2514" s="13" t="s">
        <v>8950</v>
      </c>
      <c r="I2514" s="207" t="s">
        <v>9532</v>
      </c>
      <c r="AN2514">
        <v>86</v>
      </c>
      <c r="AO2514">
        <v>49</v>
      </c>
      <c r="AP2514">
        <v>9173</v>
      </c>
      <c r="AQ2514" t="s">
        <v>5064</v>
      </c>
    </row>
    <row r="2515" spans="5:43" x14ac:dyDescent="0.25">
      <c r="E2515" s="6">
        <v>50</v>
      </c>
      <c r="F2515" s="13" t="s">
        <v>8945</v>
      </c>
      <c r="G2515" s="13">
        <v>7</v>
      </c>
      <c r="H2515" s="13" t="s">
        <v>8470</v>
      </c>
      <c r="I2515" s="207" t="s">
        <v>9532</v>
      </c>
      <c r="AN2515">
        <v>6</v>
      </c>
      <c r="AO2515">
        <v>875</v>
      </c>
      <c r="AP2515">
        <v>1888</v>
      </c>
      <c r="AQ2515" t="s">
        <v>2560</v>
      </c>
    </row>
    <row r="2516" spans="5:43" x14ac:dyDescent="0.25">
      <c r="E2516" s="6">
        <v>50</v>
      </c>
      <c r="F2516" s="13" t="s">
        <v>8945</v>
      </c>
      <c r="G2516" s="13">
        <v>8</v>
      </c>
      <c r="H2516" s="13" t="s">
        <v>8951</v>
      </c>
      <c r="I2516" s="207" t="s">
        <v>9532</v>
      </c>
      <c r="AN2516">
        <v>6</v>
      </c>
      <c r="AO2516">
        <v>525</v>
      </c>
      <c r="AP2516">
        <v>1403</v>
      </c>
      <c r="AQ2516" t="s">
        <v>1332</v>
      </c>
    </row>
    <row r="2517" spans="5:43" x14ac:dyDescent="0.25">
      <c r="E2517" s="6">
        <v>50</v>
      </c>
      <c r="F2517" s="13" t="s">
        <v>8945</v>
      </c>
      <c r="G2517" s="13">
        <v>9</v>
      </c>
      <c r="H2517" s="13" t="s">
        <v>8952</v>
      </c>
      <c r="I2517" s="207" t="s">
        <v>9532</v>
      </c>
      <c r="AN2517">
        <v>6</v>
      </c>
      <c r="AO2517">
        <v>427</v>
      </c>
      <c r="AP2517">
        <v>1249</v>
      </c>
      <c r="AQ2517" t="s">
        <v>2098</v>
      </c>
    </row>
    <row r="2518" spans="5:43" x14ac:dyDescent="0.25">
      <c r="E2518" s="6">
        <v>50</v>
      </c>
      <c r="F2518" s="13" t="s">
        <v>8945</v>
      </c>
      <c r="G2518" s="13">
        <v>10</v>
      </c>
      <c r="H2518" s="13" t="s">
        <v>8953</v>
      </c>
      <c r="I2518" s="207" t="s">
        <v>9532</v>
      </c>
      <c r="AN2518">
        <v>6</v>
      </c>
      <c r="AO2518">
        <v>525</v>
      </c>
      <c r="AP2518">
        <v>10102</v>
      </c>
      <c r="AQ2518" t="s">
        <v>2234</v>
      </c>
    </row>
    <row r="2519" spans="5:43" x14ac:dyDescent="0.25">
      <c r="E2519" s="6">
        <v>50</v>
      </c>
      <c r="F2519" s="13" t="s">
        <v>8945</v>
      </c>
      <c r="G2519" s="13">
        <v>11</v>
      </c>
      <c r="H2519" s="13" t="s">
        <v>8954</v>
      </c>
      <c r="I2519" s="207" t="s">
        <v>9532</v>
      </c>
      <c r="AN2519">
        <v>6</v>
      </c>
      <c r="AO2519">
        <v>875</v>
      </c>
      <c r="AP2519">
        <v>1889</v>
      </c>
      <c r="AQ2519" t="s">
        <v>2561</v>
      </c>
    </row>
    <row r="2520" spans="5:43" x14ac:dyDescent="0.25">
      <c r="E2520" s="6">
        <v>50</v>
      </c>
      <c r="F2520" s="13" t="s">
        <v>8945</v>
      </c>
      <c r="G2520" s="13">
        <v>12</v>
      </c>
      <c r="H2520" s="13" t="s">
        <v>8955</v>
      </c>
      <c r="I2520" s="207" t="s">
        <v>9532</v>
      </c>
      <c r="AN2520">
        <v>6</v>
      </c>
      <c r="AO2520">
        <v>364</v>
      </c>
      <c r="AP2520">
        <v>10103</v>
      </c>
      <c r="AQ2520" t="s">
        <v>2010</v>
      </c>
    </row>
    <row r="2521" spans="5:43" x14ac:dyDescent="0.25">
      <c r="E2521" s="6">
        <v>50</v>
      </c>
      <c r="F2521" s="13" t="s">
        <v>8945</v>
      </c>
      <c r="G2521" s="13">
        <v>13</v>
      </c>
      <c r="H2521" s="13" t="s">
        <v>8956</v>
      </c>
      <c r="I2521" s="207" t="s">
        <v>9532</v>
      </c>
      <c r="AN2521">
        <v>6</v>
      </c>
      <c r="AO2521">
        <v>287</v>
      </c>
      <c r="AP2521">
        <v>10104</v>
      </c>
      <c r="AQ2521" t="s">
        <v>1964</v>
      </c>
    </row>
    <row r="2522" spans="5:43" x14ac:dyDescent="0.25">
      <c r="E2522" s="6">
        <v>50</v>
      </c>
      <c r="F2522" s="13" t="s">
        <v>8945</v>
      </c>
      <c r="G2522" s="13">
        <v>14</v>
      </c>
      <c r="H2522" s="13" t="s">
        <v>8957</v>
      </c>
      <c r="I2522" s="207" t="s">
        <v>9532</v>
      </c>
      <c r="AN2522">
        <v>6</v>
      </c>
      <c r="AO2522">
        <v>427</v>
      </c>
      <c r="AP2522">
        <v>10105</v>
      </c>
      <c r="AQ2522" t="s">
        <v>2107</v>
      </c>
    </row>
    <row r="2523" spans="5:43" x14ac:dyDescent="0.25">
      <c r="E2523" s="6">
        <v>50</v>
      </c>
      <c r="F2523" s="13" t="s">
        <v>8945</v>
      </c>
      <c r="G2523" s="13">
        <v>15</v>
      </c>
      <c r="H2523" s="13" t="s">
        <v>8958</v>
      </c>
      <c r="I2523" s="207" t="s">
        <v>9532</v>
      </c>
      <c r="AN2523">
        <v>70</v>
      </c>
      <c r="AO2523">
        <v>35</v>
      </c>
      <c r="AP2523">
        <v>7636</v>
      </c>
      <c r="AQ2523" t="s">
        <v>4491</v>
      </c>
    </row>
    <row r="2524" spans="5:43" x14ac:dyDescent="0.25">
      <c r="E2524" s="6">
        <v>50</v>
      </c>
      <c r="F2524" s="13" t="s">
        <v>8945</v>
      </c>
      <c r="G2524" s="13">
        <v>16</v>
      </c>
      <c r="H2524" s="13" t="s">
        <v>8959</v>
      </c>
      <c r="I2524" s="207" t="s">
        <v>9532</v>
      </c>
      <c r="AN2524">
        <v>82</v>
      </c>
      <c r="AO2524">
        <v>112</v>
      </c>
      <c r="AP2524">
        <v>8748</v>
      </c>
      <c r="AQ2524" t="s">
        <v>4964</v>
      </c>
    </row>
    <row r="2525" spans="5:43" x14ac:dyDescent="0.25">
      <c r="E2525" s="6">
        <v>50</v>
      </c>
      <c r="F2525" s="13" t="s">
        <v>8945</v>
      </c>
      <c r="G2525" s="13">
        <v>17</v>
      </c>
      <c r="H2525" s="13" t="s">
        <v>8960</v>
      </c>
      <c r="I2525" s="207" t="s">
        <v>9532</v>
      </c>
      <c r="AN2525">
        <v>6</v>
      </c>
      <c r="AO2525">
        <v>595</v>
      </c>
      <c r="AP2525">
        <v>10106</v>
      </c>
      <c r="AQ2525" t="s">
        <v>2287</v>
      </c>
    </row>
    <row r="2526" spans="5:43" x14ac:dyDescent="0.25">
      <c r="E2526" s="6">
        <v>50</v>
      </c>
      <c r="F2526" s="13" t="s">
        <v>8945</v>
      </c>
      <c r="G2526" s="13">
        <v>18</v>
      </c>
      <c r="H2526" s="13" t="s">
        <v>8961</v>
      </c>
      <c r="I2526" s="207" t="s">
        <v>9532</v>
      </c>
      <c r="AN2526">
        <v>14</v>
      </c>
      <c r="AO2526">
        <v>63</v>
      </c>
      <c r="AP2526">
        <v>3013</v>
      </c>
      <c r="AQ2526" t="s">
        <v>1411</v>
      </c>
    </row>
    <row r="2527" spans="5:43" x14ac:dyDescent="0.25">
      <c r="E2527" s="6">
        <v>50</v>
      </c>
      <c r="F2527" s="13" t="s">
        <v>8945</v>
      </c>
      <c r="G2527" s="13">
        <v>19</v>
      </c>
      <c r="H2527" s="13" t="s">
        <v>8962</v>
      </c>
      <c r="I2527" s="207" t="s">
        <v>9532</v>
      </c>
      <c r="AN2527">
        <v>6</v>
      </c>
      <c r="AO2527">
        <v>532</v>
      </c>
      <c r="AP2527">
        <v>1411</v>
      </c>
      <c r="AQ2527" t="s">
        <v>1333</v>
      </c>
    </row>
    <row r="2528" spans="5:43" x14ac:dyDescent="0.25">
      <c r="E2528" s="6">
        <v>50</v>
      </c>
      <c r="F2528" s="13" t="s">
        <v>8945</v>
      </c>
      <c r="G2528" s="13">
        <v>20</v>
      </c>
      <c r="H2528" s="13" t="s">
        <v>8963</v>
      </c>
      <c r="I2528" s="207" t="s">
        <v>9532</v>
      </c>
      <c r="AN2528">
        <v>90</v>
      </c>
      <c r="AO2528">
        <v>119</v>
      </c>
      <c r="AP2528">
        <v>9754</v>
      </c>
      <c r="AQ2528" t="s">
        <v>1333</v>
      </c>
    </row>
    <row r="2529" spans="5:43" x14ac:dyDescent="0.25">
      <c r="E2529" s="6">
        <v>50</v>
      </c>
      <c r="F2529" s="13" t="s">
        <v>8945</v>
      </c>
      <c r="G2529" s="13">
        <v>21</v>
      </c>
      <c r="H2529" s="13" t="s">
        <v>8964</v>
      </c>
      <c r="I2529" s="207" t="s">
        <v>9532</v>
      </c>
      <c r="AN2529">
        <v>82</v>
      </c>
      <c r="AO2529">
        <v>133</v>
      </c>
      <c r="AP2529">
        <v>8811</v>
      </c>
      <c r="AQ2529" t="s">
        <v>5018</v>
      </c>
    </row>
    <row r="2530" spans="5:43" x14ac:dyDescent="0.25">
      <c r="E2530" s="6">
        <v>51</v>
      </c>
      <c r="F2530" s="13" t="s">
        <v>8965</v>
      </c>
      <c r="G2530" s="13">
        <v>1</v>
      </c>
      <c r="H2530" s="13" t="s">
        <v>8966</v>
      </c>
      <c r="I2530" s="207" t="s">
        <v>9533</v>
      </c>
      <c r="AN2530">
        <v>22</v>
      </c>
      <c r="AO2530">
        <v>126</v>
      </c>
      <c r="AP2530">
        <v>4141</v>
      </c>
      <c r="AQ2530" t="s">
        <v>3369</v>
      </c>
    </row>
    <row r="2531" spans="5:43" x14ac:dyDescent="0.25">
      <c r="E2531" s="6">
        <v>52</v>
      </c>
      <c r="F2531" s="13" t="s">
        <v>8967</v>
      </c>
      <c r="G2531" s="13">
        <v>1</v>
      </c>
      <c r="H2531" s="13" t="s">
        <v>8968</v>
      </c>
      <c r="I2531" s="207" t="s">
        <v>8967</v>
      </c>
      <c r="AN2531">
        <v>58</v>
      </c>
      <c r="AO2531">
        <v>42</v>
      </c>
      <c r="AP2531">
        <v>6734</v>
      </c>
      <c r="AQ2531" t="s">
        <v>4200</v>
      </c>
    </row>
    <row r="2532" spans="5:43" x14ac:dyDescent="0.25">
      <c r="E2532" s="6">
        <v>52</v>
      </c>
      <c r="F2532" s="13" t="s">
        <v>8967</v>
      </c>
      <c r="G2532" s="13">
        <v>2</v>
      </c>
      <c r="H2532" s="13" t="s">
        <v>8969</v>
      </c>
      <c r="I2532" s="207" t="s">
        <v>8967</v>
      </c>
      <c r="AN2532">
        <v>6</v>
      </c>
      <c r="AO2532">
        <v>798</v>
      </c>
      <c r="AP2532">
        <v>10107</v>
      </c>
      <c r="AQ2532" t="s">
        <v>2487</v>
      </c>
    </row>
    <row r="2533" spans="5:43" x14ac:dyDescent="0.25">
      <c r="E2533" s="6">
        <v>52</v>
      </c>
      <c r="F2533" s="13" t="s">
        <v>8967</v>
      </c>
      <c r="G2533" s="13">
        <v>3</v>
      </c>
      <c r="H2533" s="13" t="s">
        <v>8294</v>
      </c>
      <c r="I2533" s="207" t="s">
        <v>8967</v>
      </c>
      <c r="AN2533">
        <v>82</v>
      </c>
      <c r="AO2533">
        <v>21</v>
      </c>
      <c r="AP2533">
        <v>8453</v>
      </c>
      <c r="AQ2533" t="s">
        <v>4699</v>
      </c>
    </row>
    <row r="2534" spans="5:43" x14ac:dyDescent="0.25">
      <c r="E2534" s="6">
        <v>52</v>
      </c>
      <c r="F2534" s="13" t="s">
        <v>8967</v>
      </c>
      <c r="G2534" s="13">
        <v>4</v>
      </c>
      <c r="H2534" s="13" t="s">
        <v>8970</v>
      </c>
      <c r="I2534" s="207" t="s">
        <v>8967</v>
      </c>
      <c r="AN2534">
        <v>82</v>
      </c>
      <c r="AO2534">
        <v>70</v>
      </c>
      <c r="AP2534">
        <v>8616</v>
      </c>
      <c r="AQ2534" t="s">
        <v>4846</v>
      </c>
    </row>
    <row r="2535" spans="5:43" x14ac:dyDescent="0.25">
      <c r="E2535" s="6">
        <v>52</v>
      </c>
      <c r="F2535" s="13" t="s">
        <v>8967</v>
      </c>
      <c r="G2535" s="13">
        <v>5</v>
      </c>
      <c r="H2535" s="13" t="s">
        <v>8971</v>
      </c>
      <c r="I2535" s="207" t="s">
        <v>8967</v>
      </c>
      <c r="AN2535">
        <v>54</v>
      </c>
      <c r="AO2535">
        <v>42</v>
      </c>
      <c r="AP2535">
        <v>6456</v>
      </c>
      <c r="AQ2535" t="s">
        <v>4130</v>
      </c>
    </row>
    <row r="2536" spans="5:43" x14ac:dyDescent="0.25">
      <c r="E2536" s="6">
        <v>52</v>
      </c>
      <c r="F2536" s="13" t="s">
        <v>8967</v>
      </c>
      <c r="G2536" s="13">
        <v>6</v>
      </c>
      <c r="H2536" s="13" t="s">
        <v>8972</v>
      </c>
      <c r="I2536" s="207" t="s">
        <v>8967</v>
      </c>
      <c r="AN2536">
        <v>82</v>
      </c>
      <c r="AO2536">
        <v>126</v>
      </c>
      <c r="AP2536">
        <v>8792</v>
      </c>
      <c r="AQ2536" t="s">
        <v>5000</v>
      </c>
    </row>
    <row r="2537" spans="5:43" x14ac:dyDescent="0.25">
      <c r="E2537" s="6">
        <v>53</v>
      </c>
      <c r="F2537" s="13" t="s">
        <v>8973</v>
      </c>
      <c r="G2537" s="13">
        <v>1</v>
      </c>
      <c r="H2537" s="13" t="s">
        <v>8974</v>
      </c>
      <c r="I2537" s="207" t="s">
        <v>9534</v>
      </c>
      <c r="AN2537">
        <v>82</v>
      </c>
      <c r="AO2537">
        <v>42</v>
      </c>
      <c r="AP2537">
        <v>8526</v>
      </c>
      <c r="AQ2537" t="s">
        <v>4756</v>
      </c>
    </row>
    <row r="2538" spans="5:43" x14ac:dyDescent="0.25">
      <c r="E2538" s="6">
        <v>53</v>
      </c>
      <c r="F2538" s="13" t="s">
        <v>8973</v>
      </c>
      <c r="G2538" s="13">
        <v>2</v>
      </c>
      <c r="H2538" s="13" t="s">
        <v>8975</v>
      </c>
      <c r="I2538" s="207" t="s">
        <v>9534</v>
      </c>
      <c r="AN2538">
        <v>6</v>
      </c>
      <c r="AO2538">
        <v>546</v>
      </c>
      <c r="AP2538">
        <v>10108</v>
      </c>
      <c r="AQ2538" t="s">
        <v>2246</v>
      </c>
    </row>
    <row r="2539" spans="5:43" x14ac:dyDescent="0.25">
      <c r="E2539" s="6">
        <v>53</v>
      </c>
      <c r="F2539" s="13" t="s">
        <v>8973</v>
      </c>
      <c r="G2539" s="13">
        <v>3</v>
      </c>
      <c r="H2539" s="13" t="s">
        <v>8976</v>
      </c>
      <c r="I2539" s="207" t="s">
        <v>9534</v>
      </c>
      <c r="AN2539">
        <v>6</v>
      </c>
      <c r="AO2539">
        <v>630</v>
      </c>
      <c r="AP2539">
        <v>1556</v>
      </c>
      <c r="AQ2539" t="s">
        <v>2329</v>
      </c>
    </row>
    <row r="2540" spans="5:43" x14ac:dyDescent="0.25">
      <c r="E2540" s="6">
        <v>53</v>
      </c>
      <c r="F2540" s="13" t="s">
        <v>8973</v>
      </c>
      <c r="G2540" s="13">
        <v>4</v>
      </c>
      <c r="H2540" s="13" t="s">
        <v>8532</v>
      </c>
      <c r="I2540" s="207" t="s">
        <v>9534</v>
      </c>
      <c r="AN2540">
        <v>34</v>
      </c>
      <c r="AO2540">
        <v>14</v>
      </c>
      <c r="AP2540">
        <v>4809</v>
      </c>
      <c r="AQ2540" t="s">
        <v>3628</v>
      </c>
    </row>
    <row r="2541" spans="5:43" x14ac:dyDescent="0.25">
      <c r="E2541" s="6">
        <v>53</v>
      </c>
      <c r="F2541" s="13" t="s">
        <v>8973</v>
      </c>
      <c r="G2541" s="13">
        <v>5</v>
      </c>
      <c r="H2541" s="13" t="s">
        <v>8977</v>
      </c>
      <c r="I2541" s="207" t="s">
        <v>9534</v>
      </c>
      <c r="AN2541">
        <v>6</v>
      </c>
      <c r="AO2541">
        <v>567</v>
      </c>
      <c r="AP2541">
        <v>1449</v>
      </c>
      <c r="AQ2541" t="s">
        <v>2254</v>
      </c>
    </row>
    <row r="2542" spans="5:43" x14ac:dyDescent="0.25">
      <c r="E2542" s="6">
        <v>53</v>
      </c>
      <c r="F2542" s="13" t="s">
        <v>8973</v>
      </c>
      <c r="G2542" s="13">
        <v>6</v>
      </c>
      <c r="H2542" s="13" t="s">
        <v>8978</v>
      </c>
      <c r="I2542" s="207" t="s">
        <v>9534</v>
      </c>
      <c r="AN2542">
        <v>58</v>
      </c>
      <c r="AO2542">
        <v>105</v>
      </c>
      <c r="AP2542">
        <v>10109</v>
      </c>
      <c r="AQ2542" t="s">
        <v>2254</v>
      </c>
    </row>
    <row r="2543" spans="5:43" x14ac:dyDescent="0.25">
      <c r="E2543" s="6">
        <v>53</v>
      </c>
      <c r="F2543" s="13" t="s">
        <v>8973</v>
      </c>
      <c r="G2543" s="13">
        <v>7</v>
      </c>
      <c r="H2543" s="13" t="s">
        <v>8595</v>
      </c>
      <c r="I2543" s="207" t="s">
        <v>9534</v>
      </c>
      <c r="AN2543">
        <v>6</v>
      </c>
      <c r="AO2543">
        <v>210</v>
      </c>
      <c r="AP2543">
        <v>10110</v>
      </c>
      <c r="AQ2543" t="s">
        <v>1884</v>
      </c>
    </row>
    <row r="2544" spans="5:43" x14ac:dyDescent="0.25">
      <c r="E2544" s="6">
        <v>53</v>
      </c>
      <c r="F2544" s="13" t="s">
        <v>8973</v>
      </c>
      <c r="G2544" s="13">
        <v>8</v>
      </c>
      <c r="H2544" s="13" t="s">
        <v>8979</v>
      </c>
      <c r="I2544" s="207" t="s">
        <v>9534</v>
      </c>
      <c r="AN2544">
        <v>6</v>
      </c>
      <c r="AO2544">
        <v>847</v>
      </c>
      <c r="AP2544">
        <v>1845</v>
      </c>
      <c r="AQ2544" t="s">
        <v>2532</v>
      </c>
    </row>
    <row r="2545" spans="5:43" x14ac:dyDescent="0.25">
      <c r="E2545" s="6">
        <v>53</v>
      </c>
      <c r="F2545" s="13" t="s">
        <v>8973</v>
      </c>
      <c r="G2545" s="13">
        <v>9</v>
      </c>
      <c r="H2545" s="13" t="s">
        <v>8980</v>
      </c>
      <c r="I2545" s="207" t="s">
        <v>9534</v>
      </c>
      <c r="AN2545">
        <v>74</v>
      </c>
      <c r="AO2545">
        <v>42</v>
      </c>
      <c r="AP2545">
        <v>7968</v>
      </c>
      <c r="AQ2545" t="s">
        <v>4597</v>
      </c>
    </row>
    <row r="2546" spans="5:43" x14ac:dyDescent="0.25">
      <c r="E2546" s="6">
        <v>53</v>
      </c>
      <c r="F2546" s="13" t="s">
        <v>8973</v>
      </c>
      <c r="G2546" s="13">
        <v>10</v>
      </c>
      <c r="H2546" s="13" t="s">
        <v>8981</v>
      </c>
      <c r="I2546" s="207" t="s">
        <v>9534</v>
      </c>
      <c r="AN2546">
        <v>6</v>
      </c>
      <c r="AO2546">
        <v>763</v>
      </c>
      <c r="AP2546">
        <v>1728</v>
      </c>
      <c r="AQ2546" t="s">
        <v>2447</v>
      </c>
    </row>
    <row r="2547" spans="5:43" x14ac:dyDescent="0.25">
      <c r="E2547" s="6">
        <v>53</v>
      </c>
      <c r="F2547" s="13" t="s">
        <v>8973</v>
      </c>
      <c r="G2547" s="13">
        <v>11</v>
      </c>
      <c r="H2547" s="13" t="s">
        <v>8982</v>
      </c>
      <c r="I2547" s="207" t="s">
        <v>9534</v>
      </c>
      <c r="AN2547">
        <v>66</v>
      </c>
      <c r="AO2547">
        <v>140</v>
      </c>
      <c r="AP2547">
        <v>7397</v>
      </c>
      <c r="AQ2547" t="s">
        <v>4443</v>
      </c>
    </row>
    <row r="2548" spans="5:43" x14ac:dyDescent="0.25">
      <c r="E2548" s="6">
        <v>54</v>
      </c>
      <c r="F2548" s="13" t="s">
        <v>8983</v>
      </c>
      <c r="G2548" s="13">
        <v>1</v>
      </c>
      <c r="H2548" s="13" t="s">
        <v>8984</v>
      </c>
      <c r="I2548" s="207" t="s">
        <v>8983</v>
      </c>
      <c r="AN2548">
        <v>18</v>
      </c>
      <c r="AO2548">
        <v>91</v>
      </c>
      <c r="AP2548">
        <v>3784</v>
      </c>
      <c r="AQ2548" t="s">
        <v>3269</v>
      </c>
    </row>
    <row r="2549" spans="5:43" x14ac:dyDescent="0.25">
      <c r="E2549" s="6">
        <v>54</v>
      </c>
      <c r="F2549" s="13" t="s">
        <v>8983</v>
      </c>
      <c r="G2549" s="13">
        <v>2</v>
      </c>
      <c r="H2549" s="13" t="s">
        <v>8985</v>
      </c>
      <c r="I2549" s="207" t="s">
        <v>8983</v>
      </c>
      <c r="AN2549">
        <v>54</v>
      </c>
      <c r="AO2549">
        <v>21</v>
      </c>
      <c r="AP2549">
        <v>6432</v>
      </c>
      <c r="AQ2549" t="s">
        <v>1472</v>
      </c>
    </row>
    <row r="2550" spans="5:43" x14ac:dyDescent="0.25">
      <c r="E2550" s="6">
        <v>54</v>
      </c>
      <c r="F2550" s="13" t="s">
        <v>8983</v>
      </c>
      <c r="G2550" s="13">
        <v>3</v>
      </c>
      <c r="H2550" s="13" t="s">
        <v>8986</v>
      </c>
      <c r="I2550" s="207" t="s">
        <v>8983</v>
      </c>
      <c r="AN2550">
        <v>14</v>
      </c>
      <c r="AO2550">
        <v>140</v>
      </c>
      <c r="AP2550">
        <v>3289</v>
      </c>
      <c r="AQ2550" t="s">
        <v>3126</v>
      </c>
    </row>
    <row r="2551" spans="5:43" x14ac:dyDescent="0.25">
      <c r="E2551" s="6">
        <v>55</v>
      </c>
      <c r="F2551" s="13" t="s">
        <v>8987</v>
      </c>
      <c r="G2551" s="13">
        <v>1</v>
      </c>
      <c r="H2551" s="13" t="s">
        <v>7940</v>
      </c>
      <c r="I2551" s="207" t="s">
        <v>9535</v>
      </c>
      <c r="AN2551">
        <v>46</v>
      </c>
      <c r="AO2551">
        <v>105</v>
      </c>
      <c r="AP2551">
        <v>5633</v>
      </c>
      <c r="AQ2551" t="s">
        <v>3926</v>
      </c>
    </row>
    <row r="2552" spans="5:43" x14ac:dyDescent="0.25">
      <c r="E2552" s="6">
        <v>55</v>
      </c>
      <c r="F2552" s="13" t="s">
        <v>8987</v>
      </c>
      <c r="G2552" s="13">
        <v>2</v>
      </c>
      <c r="H2552" s="13" t="s">
        <v>8988</v>
      </c>
      <c r="I2552" s="207" t="s">
        <v>9535</v>
      </c>
      <c r="AN2552">
        <v>6</v>
      </c>
      <c r="AO2552">
        <v>399</v>
      </c>
      <c r="AP2552">
        <v>10111</v>
      </c>
      <c r="AQ2552" t="s">
        <v>2076</v>
      </c>
    </row>
    <row r="2553" spans="5:43" x14ac:dyDescent="0.25">
      <c r="E2553" s="6">
        <v>55</v>
      </c>
      <c r="F2553" s="13" t="s">
        <v>8987</v>
      </c>
      <c r="G2553" s="13">
        <v>3</v>
      </c>
      <c r="H2553" s="13" t="s">
        <v>8325</v>
      </c>
      <c r="I2553" s="207" t="s">
        <v>9535</v>
      </c>
      <c r="AN2553">
        <v>86</v>
      </c>
      <c r="AO2553">
        <v>98</v>
      </c>
      <c r="AP2553">
        <v>9259</v>
      </c>
      <c r="AQ2553" t="s">
        <v>5114</v>
      </c>
    </row>
    <row r="2554" spans="5:43" x14ac:dyDescent="0.25">
      <c r="E2554" s="6">
        <v>55</v>
      </c>
      <c r="F2554" s="13" t="s">
        <v>8987</v>
      </c>
      <c r="G2554" s="13">
        <v>4</v>
      </c>
      <c r="H2554" s="13" t="s">
        <v>8989</v>
      </c>
      <c r="I2554" s="207" t="s">
        <v>9535</v>
      </c>
      <c r="AN2554">
        <v>6</v>
      </c>
      <c r="AO2554">
        <v>252</v>
      </c>
      <c r="AP2554">
        <v>10112</v>
      </c>
      <c r="AQ2554" t="s">
        <v>1920</v>
      </c>
    </row>
    <row r="2555" spans="5:43" x14ac:dyDescent="0.25">
      <c r="E2555" s="6">
        <v>55</v>
      </c>
      <c r="F2555" s="13" t="s">
        <v>8987</v>
      </c>
      <c r="G2555" s="13">
        <v>5</v>
      </c>
      <c r="H2555" s="13" t="s">
        <v>8990</v>
      </c>
      <c r="I2555" s="207" t="s">
        <v>9535</v>
      </c>
      <c r="AN2555">
        <v>82</v>
      </c>
      <c r="AO2555">
        <v>70</v>
      </c>
      <c r="AP2555">
        <v>8617</v>
      </c>
      <c r="AQ2555" t="s">
        <v>4847</v>
      </c>
    </row>
    <row r="2556" spans="5:43" x14ac:dyDescent="0.25">
      <c r="E2556" s="6">
        <v>55</v>
      </c>
      <c r="F2556" s="13" t="s">
        <v>8987</v>
      </c>
      <c r="G2556" s="13">
        <v>6</v>
      </c>
      <c r="H2556" s="13" t="s">
        <v>8991</v>
      </c>
      <c r="I2556" s="207" t="s">
        <v>9535</v>
      </c>
      <c r="AN2556">
        <v>14</v>
      </c>
      <c r="AO2556">
        <v>119</v>
      </c>
      <c r="AP2556">
        <v>3192</v>
      </c>
      <c r="AQ2556" t="s">
        <v>3057</v>
      </c>
    </row>
    <row r="2557" spans="5:43" x14ac:dyDescent="0.25">
      <c r="E2557" s="6">
        <v>55</v>
      </c>
      <c r="F2557" s="13" t="s">
        <v>8987</v>
      </c>
      <c r="G2557" s="13">
        <v>7</v>
      </c>
      <c r="H2557" s="13" t="s">
        <v>8992</v>
      </c>
      <c r="I2557" s="207" t="s">
        <v>9535</v>
      </c>
      <c r="AN2557">
        <v>6</v>
      </c>
      <c r="AO2557">
        <v>378</v>
      </c>
      <c r="AP2557">
        <v>1166</v>
      </c>
      <c r="AQ2557" t="s">
        <v>2034</v>
      </c>
    </row>
    <row r="2558" spans="5:43" x14ac:dyDescent="0.25">
      <c r="E2558" s="6">
        <v>55</v>
      </c>
      <c r="F2558" s="13" t="s">
        <v>8987</v>
      </c>
      <c r="G2558" s="13">
        <v>8</v>
      </c>
      <c r="H2558" s="13" t="s">
        <v>8993</v>
      </c>
      <c r="I2558" s="207" t="s">
        <v>9535</v>
      </c>
      <c r="AN2558">
        <v>14</v>
      </c>
      <c r="AO2558">
        <v>35</v>
      </c>
      <c r="AP2558">
        <v>2924</v>
      </c>
      <c r="AQ2558" t="s">
        <v>2840</v>
      </c>
    </row>
    <row r="2559" spans="5:43" x14ac:dyDescent="0.25">
      <c r="E2559" s="6">
        <v>55</v>
      </c>
      <c r="F2559" s="13" t="s">
        <v>8987</v>
      </c>
      <c r="G2559" s="13">
        <v>9</v>
      </c>
      <c r="H2559" s="13" t="s">
        <v>7921</v>
      </c>
      <c r="I2559" s="207" t="s">
        <v>9535</v>
      </c>
      <c r="AN2559">
        <v>6</v>
      </c>
      <c r="AO2559">
        <v>140</v>
      </c>
      <c r="AP2559">
        <v>865</v>
      </c>
      <c r="AQ2559" t="s">
        <v>1821</v>
      </c>
    </row>
    <row r="2560" spans="5:43" x14ac:dyDescent="0.25">
      <c r="E2560" s="6">
        <v>55</v>
      </c>
      <c r="F2560" s="13" t="s">
        <v>8987</v>
      </c>
      <c r="G2560" s="13">
        <v>10</v>
      </c>
      <c r="H2560" s="13" t="s">
        <v>8994</v>
      </c>
      <c r="I2560" s="207" t="s">
        <v>9535</v>
      </c>
      <c r="AN2560">
        <v>42</v>
      </c>
      <c r="AO2560">
        <v>56</v>
      </c>
      <c r="AP2560">
        <v>5335</v>
      </c>
      <c r="AQ2560" t="s">
        <v>3808</v>
      </c>
    </row>
    <row r="2561" spans="5:43" x14ac:dyDescent="0.25">
      <c r="E2561" s="6">
        <v>55</v>
      </c>
      <c r="F2561" s="13" t="s">
        <v>8987</v>
      </c>
      <c r="G2561" s="13">
        <v>11</v>
      </c>
      <c r="H2561" s="13" t="s">
        <v>8995</v>
      </c>
      <c r="I2561" s="207" t="s">
        <v>9535</v>
      </c>
      <c r="AN2561">
        <v>6</v>
      </c>
      <c r="AO2561">
        <v>168</v>
      </c>
      <c r="AP2561">
        <v>847</v>
      </c>
      <c r="AQ2561" t="s">
        <v>1838</v>
      </c>
    </row>
    <row r="2562" spans="5:43" x14ac:dyDescent="0.25">
      <c r="E2562" s="6">
        <v>55</v>
      </c>
      <c r="F2562" s="13" t="s">
        <v>8987</v>
      </c>
      <c r="G2562" s="13">
        <v>12</v>
      </c>
      <c r="H2562" s="13" t="s">
        <v>8996</v>
      </c>
      <c r="I2562" s="207" t="s">
        <v>9535</v>
      </c>
      <c r="AN2562">
        <v>82</v>
      </c>
      <c r="AO2562">
        <v>28</v>
      </c>
      <c r="AP2562">
        <v>8486</v>
      </c>
      <c r="AQ2562" t="s">
        <v>1838</v>
      </c>
    </row>
    <row r="2563" spans="5:43" x14ac:dyDescent="0.25">
      <c r="E2563" s="6">
        <v>55</v>
      </c>
      <c r="F2563" s="13" t="s">
        <v>8987</v>
      </c>
      <c r="G2563" s="13">
        <v>13</v>
      </c>
      <c r="H2563" s="13" t="s">
        <v>8997</v>
      </c>
      <c r="I2563" s="207" t="s">
        <v>9535</v>
      </c>
      <c r="AN2563">
        <v>6</v>
      </c>
      <c r="AO2563">
        <v>882</v>
      </c>
      <c r="AP2563">
        <v>1898</v>
      </c>
      <c r="AQ2563" t="s">
        <v>2566</v>
      </c>
    </row>
    <row r="2564" spans="5:43" x14ac:dyDescent="0.25">
      <c r="E2564" s="6">
        <v>55</v>
      </c>
      <c r="F2564" s="13" t="s">
        <v>8987</v>
      </c>
      <c r="G2564" s="13">
        <v>14</v>
      </c>
      <c r="H2564" s="13" t="s">
        <v>8998</v>
      </c>
      <c r="I2564" s="207" t="s">
        <v>9535</v>
      </c>
      <c r="AN2564">
        <v>50</v>
      </c>
      <c r="AO2564">
        <v>63</v>
      </c>
      <c r="AP2564">
        <v>5904</v>
      </c>
      <c r="AQ2564" t="s">
        <v>4009</v>
      </c>
    </row>
    <row r="2565" spans="5:43" x14ac:dyDescent="0.25">
      <c r="E2565" s="6">
        <v>55</v>
      </c>
      <c r="F2565" s="13" t="s">
        <v>8987</v>
      </c>
      <c r="G2565" s="13">
        <v>15</v>
      </c>
      <c r="H2565" s="13" t="s">
        <v>8999</v>
      </c>
      <c r="I2565" s="207" t="s">
        <v>9535</v>
      </c>
      <c r="AN2565">
        <v>14</v>
      </c>
      <c r="AO2565">
        <v>91</v>
      </c>
      <c r="AP2565">
        <v>3073</v>
      </c>
      <c r="AQ2565" t="s">
        <v>2945</v>
      </c>
    </row>
    <row r="2566" spans="5:43" x14ac:dyDescent="0.25">
      <c r="E2566" s="6">
        <v>55</v>
      </c>
      <c r="F2566" s="13" t="s">
        <v>8987</v>
      </c>
      <c r="G2566" s="13">
        <v>16</v>
      </c>
      <c r="H2566" s="13" t="s">
        <v>9000</v>
      </c>
      <c r="I2566" s="207" t="s">
        <v>9535</v>
      </c>
      <c r="AN2566">
        <v>6</v>
      </c>
      <c r="AO2566">
        <v>7</v>
      </c>
      <c r="AP2566">
        <v>662</v>
      </c>
      <c r="AQ2566" t="s">
        <v>1693</v>
      </c>
    </row>
    <row r="2567" spans="5:43" x14ac:dyDescent="0.25">
      <c r="E2567" s="6">
        <v>55</v>
      </c>
      <c r="F2567" s="13" t="s">
        <v>8987</v>
      </c>
      <c r="G2567" s="13">
        <v>17</v>
      </c>
      <c r="H2567" s="13" t="s">
        <v>9001</v>
      </c>
      <c r="I2567" s="207" t="s">
        <v>9535</v>
      </c>
      <c r="AN2567">
        <v>54</v>
      </c>
      <c r="AO2567">
        <v>77</v>
      </c>
      <c r="AP2567">
        <v>6510</v>
      </c>
      <c r="AQ2567" t="s">
        <v>4154</v>
      </c>
    </row>
    <row r="2568" spans="5:43" x14ac:dyDescent="0.25">
      <c r="E2568" s="6">
        <v>55</v>
      </c>
      <c r="F2568" s="13" t="s">
        <v>8987</v>
      </c>
      <c r="G2568" s="13">
        <v>18</v>
      </c>
      <c r="H2568" s="13" t="s">
        <v>9002</v>
      </c>
      <c r="I2568" s="207" t="s">
        <v>9535</v>
      </c>
      <c r="AN2568">
        <v>18</v>
      </c>
      <c r="AO2568">
        <v>98</v>
      </c>
      <c r="AP2568">
        <v>3793</v>
      </c>
      <c r="AQ2568" t="s">
        <v>1437</v>
      </c>
    </row>
    <row r="2569" spans="5:43" x14ac:dyDescent="0.25">
      <c r="E2569" s="6">
        <v>55</v>
      </c>
      <c r="F2569" s="13" t="s">
        <v>8987</v>
      </c>
      <c r="G2569" s="13">
        <v>19</v>
      </c>
      <c r="H2569" s="13" t="s">
        <v>9003</v>
      </c>
      <c r="I2569" s="207" t="s">
        <v>9535</v>
      </c>
      <c r="AN2569">
        <v>6</v>
      </c>
      <c r="AO2569">
        <v>21</v>
      </c>
      <c r="AP2569">
        <v>679</v>
      </c>
      <c r="AQ2569" t="s">
        <v>1703</v>
      </c>
    </row>
    <row r="2570" spans="5:43" x14ac:dyDescent="0.25">
      <c r="E2570" s="6">
        <v>55</v>
      </c>
      <c r="F2570" s="13" t="s">
        <v>8987</v>
      </c>
      <c r="G2570" s="13">
        <v>20</v>
      </c>
      <c r="H2570" s="13" t="s">
        <v>9004</v>
      </c>
      <c r="I2570" s="207" t="s">
        <v>9535</v>
      </c>
      <c r="AN2570">
        <v>6</v>
      </c>
      <c r="AO2570">
        <v>287</v>
      </c>
      <c r="AP2570">
        <v>1049</v>
      </c>
      <c r="AQ2570" t="s">
        <v>1962</v>
      </c>
    </row>
    <row r="2571" spans="5:43" x14ac:dyDescent="0.25">
      <c r="E2571" s="6">
        <v>55</v>
      </c>
      <c r="F2571" s="13" t="s">
        <v>8987</v>
      </c>
      <c r="G2571" s="13">
        <v>21</v>
      </c>
      <c r="H2571" s="13" t="s">
        <v>9005</v>
      </c>
      <c r="I2571" s="207" t="s">
        <v>9535</v>
      </c>
      <c r="AN2571">
        <v>10</v>
      </c>
      <c r="AO2571">
        <v>91</v>
      </c>
      <c r="AP2571">
        <v>10113</v>
      </c>
      <c r="AQ2571" t="s">
        <v>2695</v>
      </c>
    </row>
    <row r="2572" spans="5:43" x14ac:dyDescent="0.25">
      <c r="E2572" s="6">
        <v>55</v>
      </c>
      <c r="F2572" s="13" t="s">
        <v>8987</v>
      </c>
      <c r="G2572" s="13">
        <v>22</v>
      </c>
      <c r="H2572" s="13" t="s">
        <v>9006</v>
      </c>
      <c r="I2572" s="207" t="s">
        <v>9535</v>
      </c>
      <c r="AN2572">
        <v>10</v>
      </c>
      <c r="AO2572">
        <v>105</v>
      </c>
      <c r="AP2572">
        <v>2704</v>
      </c>
      <c r="AQ2572" t="s">
        <v>2695</v>
      </c>
    </row>
    <row r="2573" spans="5:43" x14ac:dyDescent="0.25">
      <c r="E2573" s="6">
        <v>55</v>
      </c>
      <c r="F2573" s="13" t="s">
        <v>8987</v>
      </c>
      <c r="G2573" s="13">
        <v>23</v>
      </c>
      <c r="H2573" s="13" t="s">
        <v>9007</v>
      </c>
      <c r="I2573" s="207" t="s">
        <v>9535</v>
      </c>
      <c r="AN2573">
        <v>70</v>
      </c>
      <c r="AO2573">
        <v>77</v>
      </c>
      <c r="AP2573">
        <v>7691</v>
      </c>
      <c r="AQ2573" t="s">
        <v>4527</v>
      </c>
    </row>
    <row r="2574" spans="5:43" x14ac:dyDescent="0.25">
      <c r="E2574" s="6">
        <v>55</v>
      </c>
      <c r="F2574" s="13" t="s">
        <v>8987</v>
      </c>
      <c r="G2574" s="13">
        <v>24</v>
      </c>
      <c r="H2574" s="13" t="s">
        <v>9008</v>
      </c>
      <c r="I2574" s="207" t="s">
        <v>9535</v>
      </c>
      <c r="AN2574">
        <v>30</v>
      </c>
      <c r="AO2574">
        <v>63</v>
      </c>
      <c r="AP2574">
        <v>4605</v>
      </c>
      <c r="AQ2574" t="s">
        <v>2567</v>
      </c>
    </row>
    <row r="2575" spans="5:43" x14ac:dyDescent="0.25">
      <c r="E2575" s="6">
        <v>55</v>
      </c>
      <c r="F2575" s="13" t="s">
        <v>8987</v>
      </c>
      <c r="G2575" s="13">
        <v>25</v>
      </c>
      <c r="H2575" s="13" t="s">
        <v>9009</v>
      </c>
      <c r="I2575" s="207" t="s">
        <v>9535</v>
      </c>
      <c r="AN2575">
        <v>6</v>
      </c>
      <c r="AO2575">
        <v>882</v>
      </c>
      <c r="AP2575">
        <v>1899</v>
      </c>
      <c r="AQ2575" t="s">
        <v>2567</v>
      </c>
    </row>
    <row r="2576" spans="5:43" x14ac:dyDescent="0.25">
      <c r="E2576" s="6">
        <v>55</v>
      </c>
      <c r="F2576" s="13" t="s">
        <v>8987</v>
      </c>
      <c r="G2576" s="13">
        <v>26</v>
      </c>
      <c r="H2576" s="13" t="s">
        <v>9010</v>
      </c>
      <c r="I2576" s="207" t="s">
        <v>9535</v>
      </c>
      <c r="AN2576">
        <v>86</v>
      </c>
      <c r="AO2576">
        <v>21</v>
      </c>
      <c r="AP2576">
        <v>9123</v>
      </c>
      <c r="AQ2576" t="s">
        <v>5036</v>
      </c>
    </row>
    <row r="2577" spans="5:43" x14ac:dyDescent="0.25">
      <c r="E2577" s="6">
        <v>55</v>
      </c>
      <c r="F2577" s="13" t="s">
        <v>8987</v>
      </c>
      <c r="G2577" s="13">
        <v>27</v>
      </c>
      <c r="H2577" s="13" t="s">
        <v>9011</v>
      </c>
      <c r="I2577" s="207" t="s">
        <v>9535</v>
      </c>
      <c r="AN2577">
        <v>14</v>
      </c>
      <c r="AO2577">
        <v>28</v>
      </c>
      <c r="AP2577">
        <v>2909</v>
      </c>
      <c r="AQ2577" t="s">
        <v>2827</v>
      </c>
    </row>
    <row r="2578" spans="5:43" x14ac:dyDescent="0.25">
      <c r="E2578" s="6">
        <v>55</v>
      </c>
      <c r="F2578" s="13" t="s">
        <v>8987</v>
      </c>
      <c r="G2578" s="13">
        <v>28</v>
      </c>
      <c r="H2578" s="13" t="s">
        <v>7966</v>
      </c>
      <c r="I2578" s="207" t="s">
        <v>9535</v>
      </c>
      <c r="AN2578">
        <v>50</v>
      </c>
      <c r="AO2578">
        <v>35</v>
      </c>
      <c r="AP2578">
        <v>5852</v>
      </c>
      <c r="AQ2578" t="s">
        <v>3976</v>
      </c>
    </row>
    <row r="2579" spans="5:43" x14ac:dyDescent="0.25">
      <c r="E2579" s="6">
        <v>55</v>
      </c>
      <c r="F2579" s="13" t="s">
        <v>8987</v>
      </c>
      <c r="G2579" s="13">
        <v>29</v>
      </c>
      <c r="H2579" s="13" t="s">
        <v>9012</v>
      </c>
      <c r="I2579" s="207" t="s">
        <v>9535</v>
      </c>
      <c r="AN2579">
        <v>50</v>
      </c>
      <c r="AO2579">
        <v>84</v>
      </c>
      <c r="AP2579">
        <v>5944</v>
      </c>
      <c r="AQ2579" t="s">
        <v>3976</v>
      </c>
    </row>
    <row r="2580" spans="5:43" x14ac:dyDescent="0.25">
      <c r="E2580" s="6">
        <v>55</v>
      </c>
      <c r="F2580" s="13" t="s">
        <v>8987</v>
      </c>
      <c r="G2580" s="13">
        <v>30</v>
      </c>
      <c r="H2580" s="13" t="s">
        <v>9013</v>
      </c>
      <c r="I2580" s="207" t="s">
        <v>9535</v>
      </c>
      <c r="AN2580">
        <v>6</v>
      </c>
      <c r="AO2580">
        <v>441</v>
      </c>
      <c r="AP2580">
        <v>10114</v>
      </c>
      <c r="AQ2580" t="s">
        <v>2147</v>
      </c>
    </row>
    <row r="2581" spans="5:43" x14ac:dyDescent="0.25">
      <c r="E2581" s="6">
        <v>55</v>
      </c>
      <c r="F2581" s="13" t="s">
        <v>8987</v>
      </c>
      <c r="G2581" s="13">
        <v>31</v>
      </c>
      <c r="H2581" s="13" t="s">
        <v>9014</v>
      </c>
      <c r="I2581" s="207" t="s">
        <v>9535</v>
      </c>
      <c r="AN2581">
        <v>82</v>
      </c>
      <c r="AO2581">
        <v>42</v>
      </c>
      <c r="AP2581">
        <v>10115</v>
      </c>
      <c r="AQ2581" t="s">
        <v>4769</v>
      </c>
    </row>
    <row r="2582" spans="5:43" x14ac:dyDescent="0.25">
      <c r="E2582" s="6">
        <v>55</v>
      </c>
      <c r="F2582" s="13" t="s">
        <v>8987</v>
      </c>
      <c r="G2582" s="13">
        <v>32</v>
      </c>
      <c r="H2582" s="13" t="s">
        <v>9015</v>
      </c>
      <c r="I2582" s="207" t="s">
        <v>9535</v>
      </c>
      <c r="AN2582">
        <v>14</v>
      </c>
      <c r="AO2582">
        <v>84</v>
      </c>
      <c r="AP2582">
        <v>3048</v>
      </c>
      <c r="AQ2582" t="s">
        <v>2924</v>
      </c>
    </row>
    <row r="2583" spans="5:43" x14ac:dyDescent="0.25">
      <c r="E2583" s="6">
        <v>55</v>
      </c>
      <c r="F2583" s="13" t="s">
        <v>8987</v>
      </c>
      <c r="G2583" s="13">
        <v>33</v>
      </c>
      <c r="H2583" s="13" t="s">
        <v>8629</v>
      </c>
      <c r="I2583" s="207" t="s">
        <v>9535</v>
      </c>
      <c r="AN2583">
        <v>62</v>
      </c>
      <c r="AO2583">
        <v>35</v>
      </c>
      <c r="AP2583">
        <v>6951</v>
      </c>
      <c r="AQ2583" t="s">
        <v>4278</v>
      </c>
    </row>
    <row r="2584" spans="5:43" x14ac:dyDescent="0.25">
      <c r="E2584" s="6">
        <v>55</v>
      </c>
      <c r="F2584" s="13" t="s">
        <v>8987</v>
      </c>
      <c r="G2584" s="13">
        <v>34</v>
      </c>
      <c r="H2584" s="13" t="s">
        <v>9016</v>
      </c>
      <c r="I2584" s="207" t="s">
        <v>9535</v>
      </c>
      <c r="AN2584">
        <v>14</v>
      </c>
      <c r="AO2584">
        <v>21</v>
      </c>
      <c r="AP2584">
        <v>2883</v>
      </c>
      <c r="AQ2584" t="s">
        <v>2791</v>
      </c>
    </row>
    <row r="2585" spans="5:43" x14ac:dyDescent="0.25">
      <c r="E2585" s="6">
        <v>55</v>
      </c>
      <c r="F2585" s="13" t="s">
        <v>8987</v>
      </c>
      <c r="G2585" s="13">
        <v>35</v>
      </c>
      <c r="H2585" s="13" t="s">
        <v>9017</v>
      </c>
      <c r="I2585" s="207" t="s">
        <v>9535</v>
      </c>
      <c r="AN2585">
        <v>50</v>
      </c>
      <c r="AO2585">
        <v>7</v>
      </c>
      <c r="AP2585">
        <v>5804</v>
      </c>
      <c r="AQ2585" t="s">
        <v>3943</v>
      </c>
    </row>
    <row r="2586" spans="5:43" x14ac:dyDescent="0.25">
      <c r="E2586" s="6">
        <v>55</v>
      </c>
      <c r="F2586" s="13" t="s">
        <v>8987</v>
      </c>
      <c r="G2586" s="13">
        <v>36</v>
      </c>
      <c r="H2586" s="13" t="s">
        <v>9018</v>
      </c>
      <c r="I2586" s="207" t="s">
        <v>9535</v>
      </c>
      <c r="AN2586">
        <v>18</v>
      </c>
      <c r="AO2586">
        <v>105</v>
      </c>
      <c r="AP2586">
        <v>3800</v>
      </c>
      <c r="AQ2586" t="s">
        <v>1334</v>
      </c>
    </row>
    <row r="2587" spans="5:43" x14ac:dyDescent="0.25">
      <c r="E2587" s="6">
        <v>55</v>
      </c>
      <c r="F2587" s="13" t="s">
        <v>8987</v>
      </c>
      <c r="G2587" s="13">
        <v>37</v>
      </c>
      <c r="H2587" s="13" t="s">
        <v>9019</v>
      </c>
      <c r="I2587" s="207" t="s">
        <v>9535</v>
      </c>
      <c r="AN2587">
        <v>6</v>
      </c>
      <c r="AO2587">
        <v>539</v>
      </c>
      <c r="AP2587">
        <v>1418</v>
      </c>
      <c r="AQ2587" t="s">
        <v>1334</v>
      </c>
    </row>
    <row r="2588" spans="5:43" x14ac:dyDescent="0.25">
      <c r="E2588" s="6">
        <v>55</v>
      </c>
      <c r="F2588" s="13" t="s">
        <v>8987</v>
      </c>
      <c r="G2588" s="13">
        <v>38</v>
      </c>
      <c r="H2588" s="13" t="s">
        <v>9020</v>
      </c>
      <c r="I2588" s="207" t="s">
        <v>9535</v>
      </c>
      <c r="AN2588">
        <v>74</v>
      </c>
      <c r="AO2588">
        <v>49</v>
      </c>
      <c r="AP2588">
        <v>10116</v>
      </c>
      <c r="AQ2588" t="s">
        <v>1335</v>
      </c>
    </row>
    <row r="2589" spans="5:43" x14ac:dyDescent="0.25">
      <c r="E2589" s="6">
        <v>56</v>
      </c>
      <c r="F2589" s="13" t="s">
        <v>9021</v>
      </c>
      <c r="G2589" s="13">
        <v>1</v>
      </c>
      <c r="H2589" s="13" t="s">
        <v>9022</v>
      </c>
      <c r="I2589" s="207" t="s">
        <v>9536</v>
      </c>
      <c r="AN2589">
        <v>6</v>
      </c>
      <c r="AO2589">
        <v>546</v>
      </c>
      <c r="AP2589">
        <v>1426</v>
      </c>
      <c r="AQ2589" t="s">
        <v>1335</v>
      </c>
    </row>
    <row r="2590" spans="5:43" x14ac:dyDescent="0.25">
      <c r="E2590" s="6">
        <v>56</v>
      </c>
      <c r="F2590" s="13" t="s">
        <v>9021</v>
      </c>
      <c r="G2590" s="13">
        <v>2</v>
      </c>
      <c r="H2590" s="13" t="s">
        <v>9023</v>
      </c>
      <c r="I2590" s="207" t="s">
        <v>9536</v>
      </c>
      <c r="AN2590">
        <v>22</v>
      </c>
      <c r="AO2590">
        <v>35</v>
      </c>
      <c r="AP2590">
        <v>4039</v>
      </c>
      <c r="AQ2590" t="s">
        <v>3318</v>
      </c>
    </row>
    <row r="2591" spans="5:43" x14ac:dyDescent="0.25">
      <c r="E2591" s="6">
        <v>56</v>
      </c>
      <c r="F2591" s="13" t="s">
        <v>9021</v>
      </c>
      <c r="G2591" s="13">
        <v>3</v>
      </c>
      <c r="H2591" s="13" t="s">
        <v>9024</v>
      </c>
      <c r="I2591" s="207" t="s">
        <v>9536</v>
      </c>
      <c r="AN2591">
        <v>66</v>
      </c>
      <c r="AO2591">
        <v>126</v>
      </c>
      <c r="AP2591">
        <v>7372</v>
      </c>
      <c r="AQ2591" t="s">
        <v>1606</v>
      </c>
    </row>
    <row r="2592" spans="5:43" x14ac:dyDescent="0.25">
      <c r="E2592" s="6">
        <v>57</v>
      </c>
      <c r="F2592" s="13" t="s">
        <v>9025</v>
      </c>
      <c r="G2592" s="13">
        <v>1</v>
      </c>
      <c r="H2592" s="13" t="s">
        <v>9025</v>
      </c>
      <c r="I2592" s="207" t="s">
        <v>9025</v>
      </c>
      <c r="AN2592">
        <v>66</v>
      </c>
      <c r="AO2592">
        <v>126</v>
      </c>
      <c r="AP2592">
        <v>7373</v>
      </c>
      <c r="AQ2592" t="s">
        <v>4433</v>
      </c>
    </row>
    <row r="2593" spans="5:43" x14ac:dyDescent="0.25">
      <c r="E2593" s="6">
        <v>57</v>
      </c>
      <c r="F2593" s="13" t="s">
        <v>9025</v>
      </c>
      <c r="G2593" s="13">
        <v>2</v>
      </c>
      <c r="H2593" s="13" t="s">
        <v>9026</v>
      </c>
      <c r="I2593" s="207" t="s">
        <v>9025</v>
      </c>
      <c r="AN2593">
        <v>42</v>
      </c>
      <c r="AO2593">
        <v>147</v>
      </c>
      <c r="AP2593">
        <v>5464</v>
      </c>
      <c r="AQ2593" t="s">
        <v>3852</v>
      </c>
    </row>
    <row r="2594" spans="5:43" x14ac:dyDescent="0.25">
      <c r="E2594" s="6">
        <v>57</v>
      </c>
      <c r="F2594" s="13" t="s">
        <v>9025</v>
      </c>
      <c r="G2594" s="13">
        <v>3</v>
      </c>
      <c r="H2594" s="13" t="s">
        <v>9027</v>
      </c>
      <c r="I2594" s="207" t="s">
        <v>9025</v>
      </c>
      <c r="AN2594">
        <v>14</v>
      </c>
      <c r="AO2594">
        <v>21</v>
      </c>
      <c r="AP2594">
        <v>2884</v>
      </c>
      <c r="AQ2594" t="s">
        <v>2792</v>
      </c>
    </row>
    <row r="2595" spans="5:43" x14ac:dyDescent="0.25">
      <c r="E2595" s="6">
        <v>57</v>
      </c>
      <c r="F2595" s="13" t="s">
        <v>9025</v>
      </c>
      <c r="G2595" s="13">
        <v>4</v>
      </c>
      <c r="H2595" s="13" t="s">
        <v>9028</v>
      </c>
      <c r="I2595" s="207" t="s">
        <v>9025</v>
      </c>
      <c r="AN2595">
        <v>66</v>
      </c>
      <c r="AO2595">
        <v>28</v>
      </c>
      <c r="AP2595">
        <v>7247</v>
      </c>
      <c r="AQ2595" t="s">
        <v>4380</v>
      </c>
    </row>
    <row r="2596" spans="5:43" x14ac:dyDescent="0.25">
      <c r="E2596" s="6">
        <v>57</v>
      </c>
      <c r="F2596" s="13" t="s">
        <v>9025</v>
      </c>
      <c r="G2596" s="13">
        <v>5</v>
      </c>
      <c r="H2596" s="13" t="s">
        <v>9029</v>
      </c>
      <c r="I2596" s="207" t="s">
        <v>9025</v>
      </c>
      <c r="AN2596">
        <v>14</v>
      </c>
      <c r="AO2596">
        <v>147</v>
      </c>
      <c r="AP2596">
        <v>10117</v>
      </c>
      <c r="AQ2596" t="s">
        <v>3181</v>
      </c>
    </row>
    <row r="2597" spans="5:43" x14ac:dyDescent="0.25">
      <c r="E2597" s="6">
        <v>58</v>
      </c>
      <c r="F2597" s="13" t="s">
        <v>9030</v>
      </c>
      <c r="G2597" s="13">
        <v>1</v>
      </c>
      <c r="H2597" s="13" t="s">
        <v>9031</v>
      </c>
      <c r="I2597" s="207" t="s">
        <v>9537</v>
      </c>
      <c r="AN2597">
        <v>6</v>
      </c>
      <c r="AO2597">
        <v>840</v>
      </c>
      <c r="AP2597">
        <v>1827</v>
      </c>
      <c r="AQ2597" t="s">
        <v>2518</v>
      </c>
    </row>
    <row r="2598" spans="5:43" x14ac:dyDescent="0.25">
      <c r="E2598" s="6">
        <v>58</v>
      </c>
      <c r="F2598" s="13" t="s">
        <v>9030</v>
      </c>
      <c r="G2598" s="13">
        <v>2</v>
      </c>
      <c r="H2598" s="13" t="s">
        <v>9032</v>
      </c>
      <c r="I2598" s="207" t="s">
        <v>9537</v>
      </c>
      <c r="AN2598">
        <v>42</v>
      </c>
      <c r="AO2598">
        <v>119</v>
      </c>
      <c r="AP2598">
        <v>5426</v>
      </c>
      <c r="AQ2598" t="s">
        <v>3833</v>
      </c>
    </row>
    <row r="2599" spans="5:43" x14ac:dyDescent="0.25">
      <c r="E2599" s="6">
        <v>58</v>
      </c>
      <c r="F2599" s="13" t="s">
        <v>9030</v>
      </c>
      <c r="G2599" s="13">
        <v>3</v>
      </c>
      <c r="H2599" s="13" t="s">
        <v>9033</v>
      </c>
      <c r="I2599" s="207" t="s">
        <v>9537</v>
      </c>
      <c r="AN2599">
        <v>54</v>
      </c>
      <c r="AO2599">
        <v>28</v>
      </c>
      <c r="AP2599">
        <v>6441</v>
      </c>
      <c r="AQ2599" t="s">
        <v>4122</v>
      </c>
    </row>
    <row r="2600" spans="5:43" x14ac:dyDescent="0.25">
      <c r="E2600" s="6">
        <v>58</v>
      </c>
      <c r="F2600" s="13" t="s">
        <v>9030</v>
      </c>
      <c r="G2600" s="13">
        <v>4</v>
      </c>
      <c r="H2600" s="13" t="s">
        <v>9034</v>
      </c>
      <c r="I2600" s="207" t="s">
        <v>9537</v>
      </c>
      <c r="AN2600">
        <v>42</v>
      </c>
      <c r="AO2600">
        <v>7</v>
      </c>
      <c r="AP2600">
        <v>5306</v>
      </c>
      <c r="AQ2600" t="s">
        <v>3788</v>
      </c>
    </row>
    <row r="2601" spans="5:43" x14ac:dyDescent="0.25">
      <c r="E2601" s="6">
        <v>58</v>
      </c>
      <c r="F2601" s="13" t="s">
        <v>9030</v>
      </c>
      <c r="G2601" s="13">
        <v>5</v>
      </c>
      <c r="H2601" s="13" t="s">
        <v>9035</v>
      </c>
      <c r="I2601" s="207" t="s">
        <v>9537</v>
      </c>
      <c r="AN2601">
        <v>82</v>
      </c>
      <c r="AO2601">
        <v>42</v>
      </c>
      <c r="AP2601">
        <v>8528</v>
      </c>
      <c r="AQ2601" t="s">
        <v>4758</v>
      </c>
    </row>
    <row r="2602" spans="5:43" x14ac:dyDescent="0.25">
      <c r="E2602" s="6">
        <v>58</v>
      </c>
      <c r="F2602" s="13" t="s">
        <v>9030</v>
      </c>
      <c r="G2602" s="13">
        <v>6</v>
      </c>
      <c r="H2602" s="13" t="s">
        <v>8706</v>
      </c>
      <c r="I2602" s="207" t="s">
        <v>9537</v>
      </c>
      <c r="AN2602">
        <v>46</v>
      </c>
      <c r="AO2602">
        <v>84</v>
      </c>
      <c r="AP2602">
        <v>5607</v>
      </c>
      <c r="AQ2602" t="s">
        <v>3918</v>
      </c>
    </row>
    <row r="2603" spans="5:43" x14ac:dyDescent="0.25">
      <c r="E2603" s="6">
        <v>58</v>
      </c>
      <c r="F2603" s="13" t="s">
        <v>9030</v>
      </c>
      <c r="G2603" s="13">
        <v>7</v>
      </c>
      <c r="H2603" s="13" t="s">
        <v>9036</v>
      </c>
      <c r="I2603" s="207" t="s">
        <v>9537</v>
      </c>
      <c r="AN2603">
        <v>78</v>
      </c>
      <c r="AO2603">
        <v>21</v>
      </c>
      <c r="AP2603">
        <v>8222</v>
      </c>
      <c r="AQ2603" t="s">
        <v>4640</v>
      </c>
    </row>
    <row r="2604" spans="5:43" x14ac:dyDescent="0.25">
      <c r="E2604" s="6">
        <v>58</v>
      </c>
      <c r="F2604" s="13" t="s">
        <v>9030</v>
      </c>
      <c r="G2604" s="13">
        <v>8</v>
      </c>
      <c r="H2604" s="13" t="s">
        <v>9037</v>
      </c>
      <c r="I2604" s="207" t="s">
        <v>9537</v>
      </c>
      <c r="AN2604">
        <v>38</v>
      </c>
      <c r="AO2604">
        <v>42</v>
      </c>
      <c r="AP2604">
        <v>5061</v>
      </c>
      <c r="AQ2604" t="s">
        <v>3720</v>
      </c>
    </row>
    <row r="2605" spans="5:43" x14ac:dyDescent="0.25">
      <c r="E2605" s="6">
        <v>58</v>
      </c>
      <c r="F2605" s="13" t="s">
        <v>9030</v>
      </c>
      <c r="G2605" s="13">
        <v>9</v>
      </c>
      <c r="H2605" s="13" t="s">
        <v>9038</v>
      </c>
      <c r="I2605" s="207" t="s">
        <v>9537</v>
      </c>
      <c r="AN2605">
        <v>14</v>
      </c>
      <c r="AO2605">
        <v>126</v>
      </c>
      <c r="AP2605">
        <v>3217</v>
      </c>
      <c r="AQ2605" t="s">
        <v>3070</v>
      </c>
    </row>
    <row r="2606" spans="5:43" x14ac:dyDescent="0.25">
      <c r="E2606" s="6">
        <v>58</v>
      </c>
      <c r="F2606" s="13" t="s">
        <v>9030</v>
      </c>
      <c r="G2606" s="13">
        <v>10</v>
      </c>
      <c r="H2606" s="13" t="s">
        <v>9039</v>
      </c>
      <c r="I2606" s="207" t="s">
        <v>9537</v>
      </c>
      <c r="AN2606">
        <v>38</v>
      </c>
      <c r="AO2606">
        <v>28</v>
      </c>
      <c r="AP2606">
        <v>10118</v>
      </c>
      <c r="AQ2606" t="s">
        <v>3705</v>
      </c>
    </row>
    <row r="2607" spans="5:43" x14ac:dyDescent="0.25">
      <c r="E2607" s="6">
        <v>58</v>
      </c>
      <c r="F2607" s="13" t="s">
        <v>9030</v>
      </c>
      <c r="G2607" s="13">
        <v>11</v>
      </c>
      <c r="H2607" s="13" t="s">
        <v>9040</v>
      </c>
      <c r="I2607" s="207" t="s">
        <v>9537</v>
      </c>
      <c r="AN2607">
        <v>62</v>
      </c>
      <c r="AO2607">
        <v>70</v>
      </c>
      <c r="AP2607">
        <v>7031</v>
      </c>
      <c r="AQ2607" t="s">
        <v>4334</v>
      </c>
    </row>
    <row r="2608" spans="5:43" x14ac:dyDescent="0.25">
      <c r="E2608" s="6">
        <v>58</v>
      </c>
      <c r="F2608" s="13" t="s">
        <v>9030</v>
      </c>
      <c r="G2608" s="13">
        <v>12</v>
      </c>
      <c r="H2608" s="13" t="s">
        <v>9041</v>
      </c>
      <c r="I2608" s="207" t="s">
        <v>9537</v>
      </c>
      <c r="AN2608">
        <v>38</v>
      </c>
      <c r="AO2608">
        <v>49</v>
      </c>
      <c r="AP2608">
        <v>5067</v>
      </c>
      <c r="AQ2608" t="s">
        <v>3724</v>
      </c>
    </row>
    <row r="2609" spans="5:43" x14ac:dyDescent="0.25">
      <c r="E2609" s="6">
        <v>58</v>
      </c>
      <c r="F2609" s="13" t="s">
        <v>9030</v>
      </c>
      <c r="G2609" s="13">
        <v>13</v>
      </c>
      <c r="H2609" s="13" t="s">
        <v>9042</v>
      </c>
      <c r="I2609" s="207" t="s">
        <v>9537</v>
      </c>
      <c r="AN2609">
        <v>38</v>
      </c>
      <c r="AO2609">
        <v>49</v>
      </c>
      <c r="AP2609">
        <v>5068</v>
      </c>
      <c r="AQ2609" t="s">
        <v>3725</v>
      </c>
    </row>
    <row r="2610" spans="5:43" x14ac:dyDescent="0.25">
      <c r="E2610" s="6">
        <v>58</v>
      </c>
      <c r="F2610" s="13" t="s">
        <v>9030</v>
      </c>
      <c r="G2610" s="13">
        <v>14</v>
      </c>
      <c r="H2610" s="13" t="s">
        <v>9043</v>
      </c>
      <c r="I2610" s="207" t="s">
        <v>9537</v>
      </c>
      <c r="AN2610">
        <v>38</v>
      </c>
      <c r="AO2610">
        <v>84</v>
      </c>
      <c r="AP2610">
        <v>5125</v>
      </c>
      <c r="AQ2610" t="s">
        <v>3762</v>
      </c>
    </row>
    <row r="2611" spans="5:43" x14ac:dyDescent="0.25">
      <c r="E2611" s="6">
        <v>59</v>
      </c>
      <c r="F2611" s="13" t="s">
        <v>9044</v>
      </c>
      <c r="G2611" s="13">
        <v>1</v>
      </c>
      <c r="H2611" s="13" t="s">
        <v>9045</v>
      </c>
      <c r="I2611" s="207" t="s">
        <v>9538</v>
      </c>
      <c r="AN2611">
        <v>62</v>
      </c>
      <c r="AO2611">
        <v>84</v>
      </c>
      <c r="AP2611">
        <v>7057</v>
      </c>
      <c r="AQ2611" t="s">
        <v>4351</v>
      </c>
    </row>
    <row r="2612" spans="5:43" x14ac:dyDescent="0.25">
      <c r="E2612" s="6">
        <v>59</v>
      </c>
      <c r="F2612" s="13" t="s">
        <v>9044</v>
      </c>
      <c r="G2612" s="13">
        <v>2</v>
      </c>
      <c r="H2612" s="13" t="s">
        <v>9046</v>
      </c>
      <c r="I2612" s="207" t="s">
        <v>9538</v>
      </c>
      <c r="AN2612">
        <v>86</v>
      </c>
      <c r="AO2612">
        <v>70</v>
      </c>
      <c r="AP2612">
        <v>9217</v>
      </c>
      <c r="AQ2612" t="s">
        <v>5093</v>
      </c>
    </row>
    <row r="2613" spans="5:43" x14ac:dyDescent="0.25">
      <c r="E2613" s="6">
        <v>59</v>
      </c>
      <c r="F2613" s="13" t="s">
        <v>9044</v>
      </c>
      <c r="G2613" s="13">
        <v>3</v>
      </c>
      <c r="H2613" s="13" t="s">
        <v>9047</v>
      </c>
      <c r="I2613" s="207" t="s">
        <v>9538</v>
      </c>
      <c r="AN2613">
        <v>62</v>
      </c>
      <c r="AO2613">
        <v>49</v>
      </c>
      <c r="AP2613">
        <v>6993</v>
      </c>
      <c r="AQ2613" t="s">
        <v>4319</v>
      </c>
    </row>
    <row r="2614" spans="5:43" x14ac:dyDescent="0.25">
      <c r="E2614" s="6">
        <v>59</v>
      </c>
      <c r="F2614" s="13" t="s">
        <v>9044</v>
      </c>
      <c r="G2614" s="13">
        <v>4</v>
      </c>
      <c r="H2614" s="13" t="s">
        <v>9048</v>
      </c>
      <c r="I2614" s="207" t="s">
        <v>9538</v>
      </c>
      <c r="AN2614">
        <v>6</v>
      </c>
      <c r="AO2614">
        <v>28</v>
      </c>
      <c r="AP2614">
        <v>695</v>
      </c>
      <c r="AQ2614" t="s">
        <v>1715</v>
      </c>
    </row>
    <row r="2615" spans="5:43" x14ac:dyDescent="0.25">
      <c r="E2615" s="6">
        <v>59</v>
      </c>
      <c r="F2615" s="13" t="s">
        <v>9044</v>
      </c>
      <c r="G2615" s="13">
        <v>5</v>
      </c>
      <c r="H2615" s="13" t="s">
        <v>9049</v>
      </c>
      <c r="I2615" s="207" t="s">
        <v>9538</v>
      </c>
      <c r="AN2615">
        <v>6</v>
      </c>
      <c r="AO2615">
        <v>686</v>
      </c>
      <c r="AP2615">
        <v>1633</v>
      </c>
      <c r="AQ2615" t="s">
        <v>2403</v>
      </c>
    </row>
    <row r="2616" spans="5:43" x14ac:dyDescent="0.25">
      <c r="E2616" s="6">
        <v>59</v>
      </c>
      <c r="F2616" s="13" t="s">
        <v>9044</v>
      </c>
      <c r="G2616" s="13">
        <v>6</v>
      </c>
      <c r="H2616" s="13" t="s">
        <v>9050</v>
      </c>
      <c r="I2616" s="207" t="s">
        <v>9538</v>
      </c>
      <c r="AN2616">
        <v>10</v>
      </c>
      <c r="AO2616">
        <v>42</v>
      </c>
      <c r="AP2616">
        <v>2578</v>
      </c>
      <c r="AQ2616" t="s">
        <v>2628</v>
      </c>
    </row>
    <row r="2617" spans="5:43" x14ac:dyDescent="0.25">
      <c r="E2617" s="6">
        <v>59</v>
      </c>
      <c r="F2617" s="13" t="s">
        <v>9044</v>
      </c>
      <c r="G2617" s="13">
        <v>7</v>
      </c>
      <c r="H2617" s="13" t="s">
        <v>9051</v>
      </c>
      <c r="I2617" s="207" t="s">
        <v>9538</v>
      </c>
      <c r="AN2617">
        <v>22</v>
      </c>
      <c r="AO2617">
        <v>63</v>
      </c>
      <c r="AP2617">
        <v>4071</v>
      </c>
      <c r="AQ2617" t="s">
        <v>2628</v>
      </c>
    </row>
    <row r="2618" spans="5:43" x14ac:dyDescent="0.25">
      <c r="E2618" s="6">
        <v>59</v>
      </c>
      <c r="F2618" s="13" t="s">
        <v>9044</v>
      </c>
      <c r="G2618" s="13">
        <v>8</v>
      </c>
      <c r="H2618" s="13" t="s">
        <v>9052</v>
      </c>
      <c r="I2618" s="207" t="s">
        <v>9538</v>
      </c>
      <c r="AN2618">
        <v>6</v>
      </c>
      <c r="AO2618">
        <v>287</v>
      </c>
      <c r="AP2618">
        <v>1050</v>
      </c>
      <c r="AQ2618" t="s">
        <v>1963</v>
      </c>
    </row>
    <row r="2619" spans="5:43" x14ac:dyDescent="0.25">
      <c r="E2619" s="6">
        <v>59</v>
      </c>
      <c r="F2619" s="13" t="s">
        <v>9044</v>
      </c>
      <c r="G2619" s="13">
        <v>9</v>
      </c>
      <c r="H2619" s="13" t="s">
        <v>9053</v>
      </c>
      <c r="I2619" s="207" t="s">
        <v>9538</v>
      </c>
      <c r="AN2619">
        <v>14</v>
      </c>
      <c r="AO2619">
        <v>140</v>
      </c>
      <c r="AP2619">
        <v>3290</v>
      </c>
      <c r="AQ2619" t="s">
        <v>1963</v>
      </c>
    </row>
    <row r="2620" spans="5:43" x14ac:dyDescent="0.25">
      <c r="E2620" s="6">
        <v>59</v>
      </c>
      <c r="F2620" s="13" t="s">
        <v>9044</v>
      </c>
      <c r="G2620" s="13">
        <v>10</v>
      </c>
      <c r="H2620" s="13" t="s">
        <v>9054</v>
      </c>
      <c r="I2620" s="207" t="s">
        <v>9538</v>
      </c>
      <c r="AN2620">
        <v>46</v>
      </c>
      <c r="AO2620">
        <v>35</v>
      </c>
      <c r="AP2620">
        <v>5552</v>
      </c>
      <c r="AQ2620" t="s">
        <v>3881</v>
      </c>
    </row>
    <row r="2621" spans="5:43" x14ac:dyDescent="0.25">
      <c r="E2621" s="6">
        <v>59</v>
      </c>
      <c r="F2621" s="13" t="s">
        <v>9044</v>
      </c>
      <c r="G2621" s="13">
        <v>11</v>
      </c>
      <c r="H2621" s="13" t="s">
        <v>9055</v>
      </c>
      <c r="I2621" s="207" t="s">
        <v>9538</v>
      </c>
      <c r="AN2621">
        <v>66</v>
      </c>
      <c r="AO2621">
        <v>63</v>
      </c>
      <c r="AP2621">
        <v>7301</v>
      </c>
      <c r="AQ2621" t="s">
        <v>4407</v>
      </c>
    </row>
    <row r="2622" spans="5:43" x14ac:dyDescent="0.25">
      <c r="E2622" s="6">
        <v>59</v>
      </c>
      <c r="F2622" s="13" t="s">
        <v>9044</v>
      </c>
      <c r="G2622" s="13">
        <v>12</v>
      </c>
      <c r="H2622" s="13" t="s">
        <v>9056</v>
      </c>
      <c r="I2622" s="207" t="s">
        <v>9538</v>
      </c>
      <c r="AN2622">
        <v>34</v>
      </c>
      <c r="AO2622">
        <v>21</v>
      </c>
      <c r="AP2622">
        <v>4821</v>
      </c>
      <c r="AQ2622" t="s">
        <v>3637</v>
      </c>
    </row>
    <row r="2623" spans="5:43" x14ac:dyDescent="0.25">
      <c r="E2623" s="6">
        <v>59</v>
      </c>
      <c r="F2623" s="13" t="s">
        <v>9044</v>
      </c>
      <c r="G2623" s="13">
        <v>13</v>
      </c>
      <c r="H2623" s="13" t="s">
        <v>9057</v>
      </c>
      <c r="I2623" s="207" t="s">
        <v>9538</v>
      </c>
      <c r="AN2623">
        <v>22</v>
      </c>
      <c r="AO2623">
        <v>63</v>
      </c>
      <c r="AP2623">
        <v>4072</v>
      </c>
      <c r="AQ2623" t="s">
        <v>3336</v>
      </c>
    </row>
    <row r="2624" spans="5:43" x14ac:dyDescent="0.25">
      <c r="E2624" s="6">
        <v>59</v>
      </c>
      <c r="F2624" s="13" t="s">
        <v>9044</v>
      </c>
      <c r="G2624" s="13">
        <v>14</v>
      </c>
      <c r="H2624" s="13" t="s">
        <v>9058</v>
      </c>
      <c r="I2624" s="207" t="s">
        <v>9538</v>
      </c>
      <c r="AN2624">
        <v>94</v>
      </c>
      <c r="AO2624">
        <v>7</v>
      </c>
      <c r="AP2624">
        <v>10119</v>
      </c>
      <c r="AQ2624" t="s">
        <v>5275</v>
      </c>
    </row>
    <row r="2625" spans="5:43" x14ac:dyDescent="0.25">
      <c r="E2625" s="6">
        <v>59</v>
      </c>
      <c r="F2625" s="13" t="s">
        <v>9044</v>
      </c>
      <c r="G2625" s="13">
        <v>15</v>
      </c>
      <c r="H2625" s="13" t="s">
        <v>9059</v>
      </c>
      <c r="I2625" s="207" t="s">
        <v>9538</v>
      </c>
      <c r="AN2625">
        <v>66</v>
      </c>
      <c r="AO2625">
        <v>63</v>
      </c>
      <c r="AP2625">
        <v>7302</v>
      </c>
      <c r="AQ2625" t="s">
        <v>4408</v>
      </c>
    </row>
    <row r="2626" spans="5:43" x14ac:dyDescent="0.25">
      <c r="E2626" s="6">
        <v>59</v>
      </c>
      <c r="F2626" s="13" t="s">
        <v>9044</v>
      </c>
      <c r="G2626" s="13">
        <v>16</v>
      </c>
      <c r="H2626" s="13" t="s">
        <v>9060</v>
      </c>
      <c r="I2626" s="207" t="s">
        <v>9538</v>
      </c>
      <c r="AN2626">
        <v>66</v>
      </c>
      <c r="AO2626">
        <v>140</v>
      </c>
      <c r="AP2626">
        <v>7398</v>
      </c>
      <c r="AQ2626" t="s">
        <v>4444</v>
      </c>
    </row>
    <row r="2627" spans="5:43" x14ac:dyDescent="0.25">
      <c r="E2627" s="6">
        <v>59</v>
      </c>
      <c r="F2627" s="13" t="s">
        <v>9044</v>
      </c>
      <c r="G2627" s="13">
        <v>17</v>
      </c>
      <c r="H2627" s="13" t="s">
        <v>9061</v>
      </c>
      <c r="I2627" s="207" t="s">
        <v>9538</v>
      </c>
      <c r="AN2627">
        <v>34</v>
      </c>
      <c r="AO2627">
        <v>42</v>
      </c>
      <c r="AP2627">
        <v>4848</v>
      </c>
      <c r="AQ2627" t="s">
        <v>3655</v>
      </c>
    </row>
    <row r="2628" spans="5:43" x14ac:dyDescent="0.25">
      <c r="E2628" s="6">
        <v>59</v>
      </c>
      <c r="F2628" s="13" t="s">
        <v>9044</v>
      </c>
      <c r="G2628" s="13">
        <v>18</v>
      </c>
      <c r="H2628" s="13" t="s">
        <v>9062</v>
      </c>
      <c r="I2628" s="207" t="s">
        <v>9538</v>
      </c>
      <c r="AN2628">
        <v>18</v>
      </c>
      <c r="AO2628">
        <v>112</v>
      </c>
      <c r="AP2628">
        <v>3809</v>
      </c>
      <c r="AQ2628" t="s">
        <v>3279</v>
      </c>
    </row>
    <row r="2629" spans="5:43" x14ac:dyDescent="0.25">
      <c r="E2629" s="6">
        <v>59</v>
      </c>
      <c r="F2629" s="13" t="s">
        <v>9044</v>
      </c>
      <c r="G2629" s="13">
        <v>19</v>
      </c>
      <c r="H2629" s="13" t="s">
        <v>8600</v>
      </c>
      <c r="I2629" s="207" t="s">
        <v>9538</v>
      </c>
      <c r="AN2629">
        <v>6</v>
      </c>
      <c r="AO2629">
        <v>140</v>
      </c>
      <c r="AP2629">
        <v>866</v>
      </c>
      <c r="AQ2629" t="s">
        <v>1822</v>
      </c>
    </row>
    <row r="2630" spans="5:43" x14ac:dyDescent="0.25">
      <c r="E2630" s="6">
        <v>59</v>
      </c>
      <c r="F2630" s="13" t="s">
        <v>9044</v>
      </c>
      <c r="G2630" s="13">
        <v>20</v>
      </c>
      <c r="H2630" s="13" t="s">
        <v>9063</v>
      </c>
      <c r="I2630" s="207" t="s">
        <v>9538</v>
      </c>
      <c r="AN2630">
        <v>70</v>
      </c>
      <c r="AO2630">
        <v>56</v>
      </c>
      <c r="AP2630">
        <v>7663</v>
      </c>
      <c r="AQ2630" t="s">
        <v>4504</v>
      </c>
    </row>
    <row r="2631" spans="5:43" x14ac:dyDescent="0.25">
      <c r="E2631" s="6">
        <v>59</v>
      </c>
      <c r="F2631" s="13" t="s">
        <v>9044</v>
      </c>
      <c r="G2631" s="13">
        <v>21</v>
      </c>
      <c r="H2631" s="13" t="s">
        <v>9064</v>
      </c>
      <c r="I2631" s="207" t="s">
        <v>9538</v>
      </c>
      <c r="AN2631">
        <v>82</v>
      </c>
      <c r="AO2631">
        <v>91</v>
      </c>
      <c r="AP2631">
        <v>8691</v>
      </c>
      <c r="AQ2631" t="s">
        <v>4919</v>
      </c>
    </row>
    <row r="2632" spans="5:43" x14ac:dyDescent="0.25">
      <c r="E2632" s="6">
        <v>59</v>
      </c>
      <c r="F2632" s="13" t="s">
        <v>9044</v>
      </c>
      <c r="G2632" s="13">
        <v>22</v>
      </c>
      <c r="H2632" s="13" t="s">
        <v>9065</v>
      </c>
      <c r="I2632" s="207" t="s">
        <v>9538</v>
      </c>
      <c r="AN2632">
        <v>34</v>
      </c>
      <c r="AO2632">
        <v>14</v>
      </c>
      <c r="AP2632">
        <v>4810</v>
      </c>
      <c r="AQ2632" t="s">
        <v>3629</v>
      </c>
    </row>
    <row r="2633" spans="5:43" x14ac:dyDescent="0.25">
      <c r="E2633" s="6">
        <v>59</v>
      </c>
      <c r="F2633" s="13" t="s">
        <v>9044</v>
      </c>
      <c r="G2633" s="13">
        <v>23</v>
      </c>
      <c r="H2633" s="13" t="s">
        <v>9066</v>
      </c>
      <c r="I2633" s="207" t="s">
        <v>9538</v>
      </c>
      <c r="AN2633">
        <v>54</v>
      </c>
      <c r="AO2633">
        <v>105</v>
      </c>
      <c r="AP2633">
        <v>6565</v>
      </c>
      <c r="AQ2633" t="s">
        <v>4181</v>
      </c>
    </row>
    <row r="2634" spans="5:43" x14ac:dyDescent="0.25">
      <c r="E2634" s="6">
        <v>59</v>
      </c>
      <c r="F2634" s="13" t="s">
        <v>9044</v>
      </c>
      <c r="G2634" s="13">
        <v>24</v>
      </c>
      <c r="H2634" s="13" t="s">
        <v>9067</v>
      </c>
      <c r="I2634" s="207" t="s">
        <v>9538</v>
      </c>
      <c r="AN2634">
        <v>82</v>
      </c>
      <c r="AO2634">
        <v>28</v>
      </c>
      <c r="AP2634">
        <v>8483</v>
      </c>
      <c r="AQ2634" t="s">
        <v>4726</v>
      </c>
    </row>
    <row r="2635" spans="5:43" x14ac:dyDescent="0.25">
      <c r="E2635" s="6">
        <v>59</v>
      </c>
      <c r="F2635" s="13" t="s">
        <v>9044</v>
      </c>
      <c r="G2635" s="13">
        <v>25</v>
      </c>
      <c r="H2635" s="13" t="s">
        <v>9068</v>
      </c>
      <c r="I2635" s="207" t="s">
        <v>9538</v>
      </c>
      <c r="AN2635">
        <v>14</v>
      </c>
      <c r="AO2635">
        <v>91</v>
      </c>
      <c r="AP2635">
        <v>10120</v>
      </c>
      <c r="AQ2635" t="s">
        <v>2966</v>
      </c>
    </row>
    <row r="2636" spans="5:43" x14ac:dyDescent="0.25">
      <c r="E2636" s="6">
        <v>59</v>
      </c>
      <c r="F2636" s="13" t="s">
        <v>9044</v>
      </c>
      <c r="G2636" s="13">
        <v>26</v>
      </c>
      <c r="H2636" s="13" t="s">
        <v>9069</v>
      </c>
      <c r="I2636" s="207" t="s">
        <v>9538</v>
      </c>
      <c r="AN2636">
        <v>30</v>
      </c>
      <c r="AO2636">
        <v>105</v>
      </c>
      <c r="AP2636">
        <v>4696</v>
      </c>
      <c r="AQ2636" t="s">
        <v>3616</v>
      </c>
    </row>
    <row r="2637" spans="5:43" x14ac:dyDescent="0.25">
      <c r="E2637" s="6">
        <v>59</v>
      </c>
      <c r="F2637" s="13" t="s">
        <v>9044</v>
      </c>
      <c r="G2637" s="13">
        <v>27</v>
      </c>
      <c r="H2637" s="13" t="s">
        <v>9070</v>
      </c>
      <c r="I2637" s="207" t="s">
        <v>9538</v>
      </c>
      <c r="AN2637">
        <v>38</v>
      </c>
      <c r="AO2637">
        <v>28</v>
      </c>
      <c r="AP2637">
        <v>5037</v>
      </c>
      <c r="AQ2637" t="s">
        <v>3701</v>
      </c>
    </row>
    <row r="2638" spans="5:43" x14ac:dyDescent="0.25">
      <c r="E2638" s="6">
        <v>59</v>
      </c>
      <c r="F2638" s="13" t="s">
        <v>9044</v>
      </c>
      <c r="G2638" s="13">
        <v>28</v>
      </c>
      <c r="H2638" s="13" t="s">
        <v>9071</v>
      </c>
      <c r="I2638" s="207" t="s">
        <v>9538</v>
      </c>
      <c r="AN2638">
        <v>66</v>
      </c>
      <c r="AO2638">
        <v>133</v>
      </c>
      <c r="AP2638">
        <v>7380</v>
      </c>
      <c r="AQ2638" t="s">
        <v>1607</v>
      </c>
    </row>
    <row r="2639" spans="5:43" x14ac:dyDescent="0.25">
      <c r="E2639" s="6">
        <v>59</v>
      </c>
      <c r="F2639" s="13" t="s">
        <v>9044</v>
      </c>
      <c r="G2639" s="13">
        <v>29</v>
      </c>
      <c r="H2639" s="13" t="s">
        <v>9072</v>
      </c>
      <c r="I2639" s="207" t="s">
        <v>9538</v>
      </c>
      <c r="AN2639">
        <v>6</v>
      </c>
      <c r="AO2639">
        <v>616</v>
      </c>
      <c r="AP2639">
        <v>1534</v>
      </c>
      <c r="AQ2639" t="s">
        <v>2315</v>
      </c>
    </row>
    <row r="2640" spans="5:43" x14ac:dyDescent="0.25">
      <c r="E2640" s="6">
        <v>59</v>
      </c>
      <c r="F2640" s="13" t="s">
        <v>9044</v>
      </c>
      <c r="G2640" s="13">
        <v>30</v>
      </c>
      <c r="H2640" s="13" t="s">
        <v>864</v>
      </c>
      <c r="I2640" s="207" t="s">
        <v>9538</v>
      </c>
      <c r="AN2640">
        <v>82</v>
      </c>
      <c r="AO2640">
        <v>91</v>
      </c>
      <c r="AP2640">
        <v>8692</v>
      </c>
      <c r="AQ2640" t="s">
        <v>4920</v>
      </c>
    </row>
    <row r="2641" spans="5:43" x14ac:dyDescent="0.25">
      <c r="E2641" s="6">
        <v>59</v>
      </c>
      <c r="F2641" s="13" t="s">
        <v>9044</v>
      </c>
      <c r="G2641" s="13">
        <v>31</v>
      </c>
      <c r="H2641" s="13" t="s">
        <v>8931</v>
      </c>
      <c r="I2641" s="207" t="s">
        <v>9538</v>
      </c>
      <c r="AN2641">
        <v>82</v>
      </c>
      <c r="AO2641">
        <v>105</v>
      </c>
      <c r="AP2641">
        <v>8732</v>
      </c>
      <c r="AQ2641" t="s">
        <v>4951</v>
      </c>
    </row>
    <row r="2642" spans="5:43" x14ac:dyDescent="0.25">
      <c r="E2642" s="6">
        <v>59</v>
      </c>
      <c r="F2642" s="13" t="s">
        <v>9044</v>
      </c>
      <c r="G2642" s="13">
        <v>32</v>
      </c>
      <c r="H2642" s="13" t="s">
        <v>9073</v>
      </c>
      <c r="I2642" s="207" t="s">
        <v>9538</v>
      </c>
      <c r="AN2642">
        <v>14</v>
      </c>
      <c r="AO2642">
        <v>63</v>
      </c>
      <c r="AP2642">
        <v>3014</v>
      </c>
      <c r="AQ2642" t="s">
        <v>2905</v>
      </c>
    </row>
    <row r="2643" spans="5:43" x14ac:dyDescent="0.25">
      <c r="E2643" s="6">
        <v>59</v>
      </c>
      <c r="F2643" s="13" t="s">
        <v>9044</v>
      </c>
      <c r="G2643" s="13">
        <v>33</v>
      </c>
      <c r="H2643" s="13" t="s">
        <v>9074</v>
      </c>
      <c r="I2643" s="207" t="s">
        <v>9538</v>
      </c>
      <c r="AN2643">
        <v>18</v>
      </c>
      <c r="AO2643">
        <v>112</v>
      </c>
      <c r="AP2643">
        <v>3810</v>
      </c>
      <c r="AQ2643" t="s">
        <v>1438</v>
      </c>
    </row>
    <row r="2644" spans="5:43" x14ac:dyDescent="0.25">
      <c r="E2644" s="6">
        <v>59</v>
      </c>
      <c r="F2644" s="13" t="s">
        <v>9044</v>
      </c>
      <c r="G2644" s="13">
        <v>34</v>
      </c>
      <c r="H2644" s="13" t="s">
        <v>9075</v>
      </c>
      <c r="I2644" s="207" t="s">
        <v>9538</v>
      </c>
      <c r="AN2644">
        <v>6</v>
      </c>
      <c r="AO2644">
        <v>448</v>
      </c>
      <c r="AP2644">
        <v>1279</v>
      </c>
      <c r="AQ2644" t="s">
        <v>2155</v>
      </c>
    </row>
    <row r="2645" spans="5:43" x14ac:dyDescent="0.25">
      <c r="E2645" s="6">
        <v>59</v>
      </c>
      <c r="F2645" s="13" t="s">
        <v>9044</v>
      </c>
      <c r="G2645" s="13">
        <v>35</v>
      </c>
      <c r="H2645" s="13" t="s">
        <v>9076</v>
      </c>
      <c r="I2645" s="207" t="s">
        <v>9538</v>
      </c>
      <c r="AN2645">
        <v>50</v>
      </c>
      <c r="AO2645">
        <v>105</v>
      </c>
      <c r="AP2645">
        <v>5984</v>
      </c>
      <c r="AQ2645" t="s">
        <v>4081</v>
      </c>
    </row>
    <row r="2646" spans="5:43" x14ac:dyDescent="0.25">
      <c r="E2646" s="6">
        <v>59</v>
      </c>
      <c r="F2646" s="13" t="s">
        <v>9044</v>
      </c>
      <c r="G2646" s="13">
        <v>36</v>
      </c>
      <c r="H2646" s="13" t="s">
        <v>9077</v>
      </c>
      <c r="I2646" s="207" t="s">
        <v>9538</v>
      </c>
      <c r="AN2646">
        <v>14</v>
      </c>
      <c r="AO2646">
        <v>105</v>
      </c>
      <c r="AP2646">
        <v>3150</v>
      </c>
      <c r="AQ2646" t="s">
        <v>3023</v>
      </c>
    </row>
    <row r="2647" spans="5:43" x14ac:dyDescent="0.25">
      <c r="E2647" s="6">
        <v>59</v>
      </c>
      <c r="F2647" s="13" t="s">
        <v>9044</v>
      </c>
      <c r="G2647" s="13">
        <v>37</v>
      </c>
      <c r="H2647" s="13" t="s">
        <v>9078</v>
      </c>
      <c r="I2647" s="207" t="s">
        <v>9538</v>
      </c>
      <c r="AN2647">
        <v>14</v>
      </c>
      <c r="AO2647">
        <v>98</v>
      </c>
      <c r="AP2647">
        <v>3122</v>
      </c>
      <c r="AQ2647" t="s">
        <v>2999</v>
      </c>
    </row>
    <row r="2648" spans="5:43" x14ac:dyDescent="0.25">
      <c r="E2648" s="6">
        <v>59</v>
      </c>
      <c r="F2648" s="13" t="s">
        <v>9044</v>
      </c>
      <c r="G2648" s="13">
        <v>38</v>
      </c>
      <c r="H2648" s="13" t="s">
        <v>9079</v>
      </c>
      <c r="I2648" s="207" t="s">
        <v>9538</v>
      </c>
      <c r="AN2648">
        <v>14</v>
      </c>
      <c r="AO2648">
        <v>105</v>
      </c>
      <c r="AP2648">
        <v>3151</v>
      </c>
      <c r="AQ2648" t="s">
        <v>3024</v>
      </c>
    </row>
    <row r="2649" spans="5:43" x14ac:dyDescent="0.25">
      <c r="E2649" s="6">
        <v>59</v>
      </c>
      <c r="F2649" s="13" t="s">
        <v>9044</v>
      </c>
      <c r="G2649" s="13">
        <v>39</v>
      </c>
      <c r="H2649" s="13" t="s">
        <v>9080</v>
      </c>
      <c r="I2649" s="207" t="s">
        <v>9538</v>
      </c>
      <c r="AN2649">
        <v>82</v>
      </c>
      <c r="AO2649">
        <v>84</v>
      </c>
      <c r="AP2649">
        <v>8822</v>
      </c>
      <c r="AQ2649" t="s">
        <v>4900</v>
      </c>
    </row>
    <row r="2650" spans="5:43" x14ac:dyDescent="0.25">
      <c r="E2650" s="6">
        <v>59</v>
      </c>
      <c r="F2650" s="13" t="s">
        <v>9044</v>
      </c>
      <c r="G2650" s="13">
        <v>40</v>
      </c>
      <c r="H2650" s="13" t="s">
        <v>9081</v>
      </c>
      <c r="I2650" s="207" t="s">
        <v>9538</v>
      </c>
      <c r="AN2650">
        <v>6</v>
      </c>
      <c r="AO2650">
        <v>259</v>
      </c>
      <c r="AP2650">
        <v>1010</v>
      </c>
      <c r="AQ2650" t="s">
        <v>1925</v>
      </c>
    </row>
    <row r="2651" spans="5:43" x14ac:dyDescent="0.25">
      <c r="E2651" s="6">
        <v>59</v>
      </c>
      <c r="F2651" s="13" t="s">
        <v>9044</v>
      </c>
      <c r="G2651" s="13">
        <v>41</v>
      </c>
      <c r="H2651" s="13" t="s">
        <v>9082</v>
      </c>
      <c r="I2651" s="207" t="s">
        <v>9538</v>
      </c>
      <c r="AN2651">
        <v>6</v>
      </c>
      <c r="AO2651">
        <v>560</v>
      </c>
      <c r="AP2651">
        <v>1441</v>
      </c>
      <c r="AQ2651" t="s">
        <v>1337</v>
      </c>
    </row>
    <row r="2652" spans="5:43" x14ac:dyDescent="0.25">
      <c r="E2652" s="6">
        <v>59</v>
      </c>
      <c r="F2652" s="13" t="s">
        <v>9044</v>
      </c>
      <c r="G2652" s="13">
        <v>42</v>
      </c>
      <c r="H2652" s="13" t="s">
        <v>9083</v>
      </c>
      <c r="I2652" s="207" t="s">
        <v>9538</v>
      </c>
      <c r="AN2652">
        <v>14</v>
      </c>
      <c r="AO2652">
        <v>182</v>
      </c>
      <c r="AP2652">
        <v>3423</v>
      </c>
      <c r="AQ2652" t="s">
        <v>3231</v>
      </c>
    </row>
    <row r="2653" spans="5:43" x14ac:dyDescent="0.25">
      <c r="E2653" s="6">
        <v>59</v>
      </c>
      <c r="F2653" s="13" t="s">
        <v>9044</v>
      </c>
      <c r="G2653" s="13">
        <v>43</v>
      </c>
      <c r="H2653" s="13" t="s">
        <v>9084</v>
      </c>
      <c r="I2653" s="207" t="s">
        <v>9538</v>
      </c>
      <c r="AN2653">
        <v>14</v>
      </c>
      <c r="AO2653">
        <v>182</v>
      </c>
      <c r="AP2653">
        <v>3424</v>
      </c>
      <c r="AQ2653" t="s">
        <v>3232</v>
      </c>
    </row>
    <row r="2654" spans="5:43" x14ac:dyDescent="0.25">
      <c r="E2654" s="6">
        <v>59</v>
      </c>
      <c r="F2654" s="13" t="s">
        <v>9044</v>
      </c>
      <c r="G2654" s="13">
        <v>44</v>
      </c>
      <c r="H2654" s="13" t="s">
        <v>9085</v>
      </c>
      <c r="I2654" s="207" t="s">
        <v>9538</v>
      </c>
      <c r="AN2654">
        <v>42</v>
      </c>
      <c r="AO2654">
        <v>56</v>
      </c>
      <c r="AP2654">
        <v>5336</v>
      </c>
      <c r="AQ2654" t="s">
        <v>3809</v>
      </c>
    </row>
    <row r="2655" spans="5:43" x14ac:dyDescent="0.25">
      <c r="E2655" s="6">
        <v>59</v>
      </c>
      <c r="F2655" s="13" t="s">
        <v>9044</v>
      </c>
      <c r="G2655" s="13">
        <v>45</v>
      </c>
      <c r="H2655" s="13" t="s">
        <v>9086</v>
      </c>
      <c r="I2655" s="207" t="s">
        <v>9538</v>
      </c>
      <c r="AN2655">
        <v>10</v>
      </c>
      <c r="AO2655">
        <v>77</v>
      </c>
      <c r="AP2655">
        <v>3637</v>
      </c>
      <c r="AQ2655" t="s">
        <v>2668</v>
      </c>
    </row>
    <row r="2656" spans="5:43" x14ac:dyDescent="0.25">
      <c r="E2656" s="6">
        <v>59</v>
      </c>
      <c r="F2656" s="13" t="s">
        <v>9044</v>
      </c>
      <c r="G2656" s="13">
        <v>46</v>
      </c>
      <c r="H2656" s="13" t="s">
        <v>9087</v>
      </c>
      <c r="I2656" s="207" t="s">
        <v>9538</v>
      </c>
      <c r="AN2656">
        <v>86</v>
      </c>
      <c r="AO2656">
        <v>63</v>
      </c>
      <c r="AP2656">
        <v>9189</v>
      </c>
      <c r="AQ2656" t="s">
        <v>5082</v>
      </c>
    </row>
    <row r="2657" spans="5:43" x14ac:dyDescent="0.25">
      <c r="E2657" s="6">
        <v>59</v>
      </c>
      <c r="F2657" s="13" t="s">
        <v>9044</v>
      </c>
      <c r="G2657" s="13">
        <v>47</v>
      </c>
      <c r="H2657" s="13" t="s">
        <v>9088</v>
      </c>
      <c r="I2657" s="207" t="s">
        <v>9538</v>
      </c>
      <c r="AN2657">
        <v>14</v>
      </c>
      <c r="AO2657">
        <v>147</v>
      </c>
      <c r="AP2657">
        <v>3329</v>
      </c>
      <c r="AQ2657" t="s">
        <v>3155</v>
      </c>
    </row>
    <row r="2658" spans="5:43" x14ac:dyDescent="0.25">
      <c r="E2658" s="6">
        <v>59</v>
      </c>
      <c r="F2658" s="13" t="s">
        <v>9044</v>
      </c>
      <c r="G2658" s="13">
        <v>48</v>
      </c>
      <c r="H2658" s="13" t="s">
        <v>9089</v>
      </c>
      <c r="I2658" s="207" t="s">
        <v>9538</v>
      </c>
      <c r="AN2658">
        <v>82</v>
      </c>
      <c r="AO2658">
        <v>63</v>
      </c>
      <c r="AP2658">
        <v>8590</v>
      </c>
      <c r="AQ2658" t="s">
        <v>4816</v>
      </c>
    </row>
    <row r="2659" spans="5:43" x14ac:dyDescent="0.25">
      <c r="E2659" s="6">
        <v>59</v>
      </c>
      <c r="F2659" s="13" t="s">
        <v>9044</v>
      </c>
      <c r="G2659" s="13">
        <v>49</v>
      </c>
      <c r="H2659" s="13" t="s">
        <v>9090</v>
      </c>
      <c r="I2659" s="207" t="s">
        <v>9538</v>
      </c>
      <c r="AN2659">
        <v>90</v>
      </c>
      <c r="AO2659">
        <v>91</v>
      </c>
      <c r="AP2659">
        <v>9715</v>
      </c>
      <c r="AQ2659" t="s">
        <v>5253</v>
      </c>
    </row>
    <row r="2660" spans="5:43" x14ac:dyDescent="0.25">
      <c r="E2660" s="6">
        <v>59</v>
      </c>
      <c r="F2660" s="13" t="s">
        <v>9044</v>
      </c>
      <c r="G2660" s="13">
        <v>50</v>
      </c>
      <c r="H2660" s="13" t="s">
        <v>9091</v>
      </c>
      <c r="I2660" s="207" t="s">
        <v>9538</v>
      </c>
      <c r="AN2660">
        <v>54</v>
      </c>
      <c r="AO2660">
        <v>84</v>
      </c>
      <c r="AP2660">
        <v>6523</v>
      </c>
      <c r="AQ2660" t="s">
        <v>1568</v>
      </c>
    </row>
    <row r="2661" spans="5:43" x14ac:dyDescent="0.25">
      <c r="E2661" s="6">
        <v>59</v>
      </c>
      <c r="F2661" s="13" t="s">
        <v>9044</v>
      </c>
      <c r="G2661" s="13">
        <v>51</v>
      </c>
      <c r="H2661" s="13" t="s">
        <v>9092</v>
      </c>
      <c r="I2661" s="207" t="s">
        <v>9538</v>
      </c>
      <c r="AN2661">
        <v>50</v>
      </c>
      <c r="AO2661">
        <v>98</v>
      </c>
      <c r="AP2661">
        <v>5966</v>
      </c>
      <c r="AQ2661" t="s">
        <v>4067</v>
      </c>
    </row>
    <row r="2662" spans="5:43" x14ac:dyDescent="0.25">
      <c r="E2662" s="6">
        <v>59</v>
      </c>
      <c r="F2662" s="13" t="s">
        <v>9044</v>
      </c>
      <c r="G2662" s="13">
        <v>52</v>
      </c>
      <c r="H2662" s="13" t="s">
        <v>9093</v>
      </c>
      <c r="I2662" s="207" t="s">
        <v>9538</v>
      </c>
      <c r="AN2662">
        <v>82</v>
      </c>
      <c r="AO2662">
        <v>77</v>
      </c>
      <c r="AP2662">
        <v>8641</v>
      </c>
      <c r="AQ2662" t="s">
        <v>4864</v>
      </c>
    </row>
    <row r="2663" spans="5:43" x14ac:dyDescent="0.25">
      <c r="E2663" s="6">
        <v>59</v>
      </c>
      <c r="F2663" s="13" t="s">
        <v>9044</v>
      </c>
      <c r="G2663" s="13">
        <v>53</v>
      </c>
      <c r="H2663" s="13" t="s">
        <v>9094</v>
      </c>
      <c r="I2663" s="207" t="s">
        <v>9538</v>
      </c>
      <c r="AN2663">
        <v>90</v>
      </c>
      <c r="AO2663">
        <v>77</v>
      </c>
      <c r="AP2663">
        <v>9689</v>
      </c>
      <c r="AQ2663" t="s">
        <v>1677</v>
      </c>
    </row>
    <row r="2664" spans="5:43" x14ac:dyDescent="0.25">
      <c r="E2664" s="6">
        <v>59</v>
      </c>
      <c r="F2664" s="13" t="s">
        <v>9044</v>
      </c>
      <c r="G2664" s="13">
        <v>54</v>
      </c>
      <c r="H2664" s="13" t="s">
        <v>9095</v>
      </c>
      <c r="I2664" s="207" t="s">
        <v>9538</v>
      </c>
      <c r="AN2664">
        <v>38</v>
      </c>
      <c r="AO2664">
        <v>21</v>
      </c>
      <c r="AP2664">
        <v>10121</v>
      </c>
      <c r="AQ2664" t="s">
        <v>3698</v>
      </c>
    </row>
    <row r="2665" spans="5:43" x14ac:dyDescent="0.25">
      <c r="E2665" s="6">
        <v>59</v>
      </c>
      <c r="F2665" s="13" t="s">
        <v>9044</v>
      </c>
      <c r="G2665" s="13">
        <v>55</v>
      </c>
      <c r="H2665" s="13" t="s">
        <v>9096</v>
      </c>
      <c r="I2665" s="207" t="s">
        <v>9538</v>
      </c>
      <c r="AN2665">
        <v>82</v>
      </c>
      <c r="AO2665">
        <v>7</v>
      </c>
      <c r="AP2665">
        <v>8408</v>
      </c>
      <c r="AQ2665" t="s">
        <v>4663</v>
      </c>
    </row>
    <row r="2666" spans="5:43" x14ac:dyDescent="0.25">
      <c r="E2666" s="6">
        <v>59</v>
      </c>
      <c r="F2666" s="13" t="s">
        <v>9044</v>
      </c>
      <c r="G2666" s="13">
        <v>56</v>
      </c>
      <c r="H2666" s="13" t="s">
        <v>9097</v>
      </c>
      <c r="I2666" s="207" t="s">
        <v>9538</v>
      </c>
      <c r="AN2666">
        <v>6</v>
      </c>
      <c r="AO2666">
        <v>189</v>
      </c>
      <c r="AP2666">
        <v>963</v>
      </c>
      <c r="AQ2666" t="s">
        <v>1857</v>
      </c>
    </row>
    <row r="2667" spans="5:43" x14ac:dyDescent="0.25">
      <c r="E2667" s="6">
        <v>59</v>
      </c>
      <c r="F2667" s="13" t="s">
        <v>9044</v>
      </c>
      <c r="G2667" s="13">
        <v>57</v>
      </c>
      <c r="H2667" s="13" t="s">
        <v>9098</v>
      </c>
      <c r="I2667" s="207" t="s">
        <v>9538</v>
      </c>
      <c r="AN2667">
        <v>86</v>
      </c>
      <c r="AO2667">
        <v>49</v>
      </c>
      <c r="AP2667">
        <v>9174</v>
      </c>
      <c r="AQ2667" t="s">
        <v>5065</v>
      </c>
    </row>
    <row r="2668" spans="5:43" x14ac:dyDescent="0.25">
      <c r="E2668" s="6">
        <v>59</v>
      </c>
      <c r="F2668" s="13" t="s">
        <v>9044</v>
      </c>
      <c r="G2668" s="13">
        <v>58</v>
      </c>
      <c r="H2668" s="13" t="s">
        <v>9099</v>
      </c>
      <c r="I2668" s="207" t="s">
        <v>9538</v>
      </c>
      <c r="AN2668">
        <v>30</v>
      </c>
      <c r="AO2668">
        <v>91</v>
      </c>
      <c r="AP2668">
        <v>10122</v>
      </c>
      <c r="AQ2668" t="s">
        <v>3602</v>
      </c>
    </row>
    <row r="2669" spans="5:43" x14ac:dyDescent="0.25">
      <c r="E2669" s="6">
        <v>59</v>
      </c>
      <c r="F2669" s="13" t="s">
        <v>9044</v>
      </c>
      <c r="G2669" s="13">
        <v>59</v>
      </c>
      <c r="H2669" s="13" t="s">
        <v>9100</v>
      </c>
      <c r="I2669" s="207" t="s">
        <v>9538</v>
      </c>
      <c r="AN2669">
        <v>6</v>
      </c>
      <c r="AO2669">
        <v>595</v>
      </c>
      <c r="AP2669">
        <v>1495</v>
      </c>
      <c r="AQ2669" t="s">
        <v>2280</v>
      </c>
    </row>
    <row r="2670" spans="5:43" x14ac:dyDescent="0.25">
      <c r="E2670" s="6">
        <v>59</v>
      </c>
      <c r="F2670" s="13" t="s">
        <v>9044</v>
      </c>
      <c r="G2670" s="13">
        <v>60</v>
      </c>
      <c r="H2670" s="13" t="s">
        <v>9101</v>
      </c>
      <c r="I2670" s="207" t="s">
        <v>9538</v>
      </c>
      <c r="AN2670">
        <v>6</v>
      </c>
      <c r="AO2670">
        <v>854</v>
      </c>
      <c r="AP2670">
        <v>1857</v>
      </c>
      <c r="AQ2670" t="s">
        <v>2541</v>
      </c>
    </row>
    <row r="2671" spans="5:43" x14ac:dyDescent="0.25">
      <c r="E2671" s="6">
        <v>59</v>
      </c>
      <c r="F2671" s="13" t="s">
        <v>9044</v>
      </c>
      <c r="G2671" s="13">
        <v>61</v>
      </c>
      <c r="H2671" s="13" t="s">
        <v>9102</v>
      </c>
      <c r="I2671" s="207" t="s">
        <v>9538</v>
      </c>
      <c r="AN2671">
        <v>6</v>
      </c>
      <c r="AO2671">
        <v>574</v>
      </c>
      <c r="AP2671">
        <v>1463</v>
      </c>
      <c r="AQ2671" t="s">
        <v>1339</v>
      </c>
    </row>
    <row r="2672" spans="5:43" x14ac:dyDescent="0.25">
      <c r="E2672" s="6">
        <v>59</v>
      </c>
      <c r="F2672" s="13" t="s">
        <v>9044</v>
      </c>
      <c r="G2672" s="13">
        <v>62</v>
      </c>
      <c r="H2672" s="13" t="s">
        <v>9103</v>
      </c>
      <c r="I2672" s="207" t="s">
        <v>9538</v>
      </c>
      <c r="AN2672">
        <v>6</v>
      </c>
      <c r="AO2672">
        <v>574</v>
      </c>
      <c r="AP2672">
        <v>1455</v>
      </c>
      <c r="AQ2672" t="s">
        <v>2258</v>
      </c>
    </row>
    <row r="2673" spans="5:43" x14ac:dyDescent="0.25">
      <c r="E2673" s="6">
        <v>59</v>
      </c>
      <c r="F2673" s="13" t="s">
        <v>9044</v>
      </c>
      <c r="G2673" s="13">
        <v>63</v>
      </c>
      <c r="H2673" s="13" t="s">
        <v>9104</v>
      </c>
      <c r="I2673" s="207" t="s">
        <v>9538</v>
      </c>
      <c r="AN2673">
        <v>14</v>
      </c>
      <c r="AO2673">
        <v>182</v>
      </c>
      <c r="AP2673">
        <v>3425</v>
      </c>
      <c r="AQ2673" t="s">
        <v>3233</v>
      </c>
    </row>
    <row r="2674" spans="5:43" x14ac:dyDescent="0.25">
      <c r="E2674" s="6">
        <v>59</v>
      </c>
      <c r="F2674" s="13" t="s">
        <v>9044</v>
      </c>
      <c r="G2674" s="13">
        <v>64</v>
      </c>
      <c r="H2674" s="13" t="s">
        <v>9105</v>
      </c>
      <c r="I2674" s="207" t="s">
        <v>9538</v>
      </c>
      <c r="AN2674">
        <v>6</v>
      </c>
      <c r="AO2674">
        <v>420</v>
      </c>
      <c r="AP2674">
        <v>1245</v>
      </c>
      <c r="AQ2674" t="s">
        <v>2095</v>
      </c>
    </row>
    <row r="2675" spans="5:43" x14ac:dyDescent="0.25">
      <c r="E2675" s="6">
        <v>59</v>
      </c>
      <c r="F2675" s="13" t="s">
        <v>9044</v>
      </c>
      <c r="G2675" s="13">
        <v>65</v>
      </c>
      <c r="H2675" s="13" t="s">
        <v>9106</v>
      </c>
      <c r="I2675" s="207" t="s">
        <v>9538</v>
      </c>
      <c r="AN2675">
        <v>14</v>
      </c>
      <c r="AO2675">
        <v>140</v>
      </c>
      <c r="AP2675">
        <v>3291</v>
      </c>
      <c r="AQ2675" t="s">
        <v>3127</v>
      </c>
    </row>
    <row r="2676" spans="5:43" x14ac:dyDescent="0.25">
      <c r="E2676" s="6">
        <v>59</v>
      </c>
      <c r="F2676" s="13" t="s">
        <v>9044</v>
      </c>
      <c r="G2676" s="13">
        <v>66</v>
      </c>
      <c r="H2676" s="13" t="s">
        <v>9107</v>
      </c>
      <c r="I2676" s="207" t="s">
        <v>9538</v>
      </c>
      <c r="AN2676">
        <v>74</v>
      </c>
      <c r="AO2676">
        <v>56</v>
      </c>
      <c r="AP2676">
        <v>7997</v>
      </c>
      <c r="AQ2676" t="s">
        <v>4618</v>
      </c>
    </row>
    <row r="2677" spans="5:43" x14ac:dyDescent="0.25">
      <c r="E2677" s="6">
        <v>59</v>
      </c>
      <c r="F2677" s="13" t="s">
        <v>9044</v>
      </c>
      <c r="G2677" s="13">
        <v>67</v>
      </c>
      <c r="H2677" s="13" t="s">
        <v>9108</v>
      </c>
      <c r="I2677" s="207" t="s">
        <v>9538</v>
      </c>
      <c r="AN2677">
        <v>50</v>
      </c>
      <c r="AO2677">
        <v>84</v>
      </c>
      <c r="AP2677">
        <v>5945</v>
      </c>
      <c r="AQ2677" t="s">
        <v>4052</v>
      </c>
    </row>
    <row r="2678" spans="5:43" x14ac:dyDescent="0.25">
      <c r="E2678" s="6">
        <v>59</v>
      </c>
      <c r="F2678" s="13" t="s">
        <v>9044</v>
      </c>
      <c r="G2678" s="13">
        <v>68</v>
      </c>
      <c r="H2678" s="13" t="s">
        <v>9109</v>
      </c>
      <c r="I2678" s="207" t="s">
        <v>9538</v>
      </c>
      <c r="AN2678">
        <v>6</v>
      </c>
      <c r="AO2678">
        <v>868</v>
      </c>
      <c r="AP2678">
        <v>1881</v>
      </c>
      <c r="AQ2678" t="s">
        <v>2557</v>
      </c>
    </row>
    <row r="2679" spans="5:43" x14ac:dyDescent="0.25">
      <c r="E2679" s="6">
        <v>59</v>
      </c>
      <c r="F2679" s="13" t="s">
        <v>9044</v>
      </c>
      <c r="G2679" s="13">
        <v>69</v>
      </c>
      <c r="H2679" s="13" t="s">
        <v>9110</v>
      </c>
      <c r="I2679" s="207" t="s">
        <v>9538</v>
      </c>
      <c r="AN2679">
        <v>6</v>
      </c>
      <c r="AO2679">
        <v>767</v>
      </c>
      <c r="AP2679">
        <v>10123</v>
      </c>
      <c r="AQ2679" t="s">
        <v>2449</v>
      </c>
    </row>
    <row r="2680" spans="5:43" x14ac:dyDescent="0.25">
      <c r="E2680" s="6">
        <v>59</v>
      </c>
      <c r="F2680" s="13" t="s">
        <v>9044</v>
      </c>
      <c r="G2680" s="13">
        <v>70</v>
      </c>
      <c r="H2680" s="13" t="s">
        <v>9111</v>
      </c>
      <c r="I2680" s="207" t="s">
        <v>9538</v>
      </c>
      <c r="AN2680">
        <v>82</v>
      </c>
      <c r="AO2680">
        <v>42</v>
      </c>
      <c r="AP2680">
        <v>8529</v>
      </c>
      <c r="AQ2680" t="s">
        <v>4759</v>
      </c>
    </row>
    <row r="2681" spans="5:43" x14ac:dyDescent="0.25">
      <c r="E2681" s="6">
        <v>59</v>
      </c>
      <c r="F2681" s="13" t="s">
        <v>9044</v>
      </c>
      <c r="G2681" s="13">
        <v>71</v>
      </c>
      <c r="H2681" s="13" t="s">
        <v>9112</v>
      </c>
      <c r="I2681" s="207" t="s">
        <v>9538</v>
      </c>
      <c r="AN2681">
        <v>14</v>
      </c>
      <c r="AO2681">
        <v>126</v>
      </c>
      <c r="AP2681">
        <v>3218</v>
      </c>
      <c r="AQ2681" t="s">
        <v>3071</v>
      </c>
    </row>
    <row r="2682" spans="5:43" x14ac:dyDescent="0.25">
      <c r="E2682" s="6">
        <v>59</v>
      </c>
      <c r="F2682" s="13" t="s">
        <v>9044</v>
      </c>
      <c r="G2682" s="13">
        <v>72</v>
      </c>
      <c r="H2682" s="13" t="s">
        <v>9113</v>
      </c>
      <c r="I2682" s="207" t="s">
        <v>9538</v>
      </c>
      <c r="AN2682">
        <v>10</v>
      </c>
      <c r="AO2682">
        <v>84</v>
      </c>
      <c r="AP2682">
        <v>2650</v>
      </c>
      <c r="AQ2682" t="s">
        <v>2673</v>
      </c>
    </row>
    <row r="2683" spans="5:43" x14ac:dyDescent="0.25">
      <c r="E2683" s="6">
        <v>59</v>
      </c>
      <c r="F2683" s="13" t="s">
        <v>9044</v>
      </c>
      <c r="G2683" s="13">
        <v>73</v>
      </c>
      <c r="H2683" s="13" t="s">
        <v>9114</v>
      </c>
      <c r="I2683" s="207" t="s">
        <v>9538</v>
      </c>
      <c r="AN2683">
        <v>46</v>
      </c>
      <c r="AO2683">
        <v>70</v>
      </c>
      <c r="AP2683">
        <v>5594</v>
      </c>
      <c r="AQ2683" t="s">
        <v>3913</v>
      </c>
    </row>
    <row r="2684" spans="5:43" x14ac:dyDescent="0.25">
      <c r="E2684" s="6">
        <v>59</v>
      </c>
      <c r="F2684" s="13" t="s">
        <v>9044</v>
      </c>
      <c r="G2684" s="13">
        <v>74</v>
      </c>
      <c r="H2684" s="13" t="s">
        <v>9115</v>
      </c>
      <c r="I2684" s="207" t="s">
        <v>9538</v>
      </c>
      <c r="AN2684">
        <v>74</v>
      </c>
      <c r="AO2684">
        <v>42</v>
      </c>
      <c r="AP2684">
        <v>7969</v>
      </c>
      <c r="AQ2684" t="s">
        <v>4598</v>
      </c>
    </row>
    <row r="2685" spans="5:43" x14ac:dyDescent="0.25">
      <c r="E2685" s="6">
        <v>60</v>
      </c>
      <c r="F2685" s="13" t="s">
        <v>9116</v>
      </c>
      <c r="G2685" s="13">
        <v>1</v>
      </c>
      <c r="H2685" s="13" t="s">
        <v>9117</v>
      </c>
      <c r="I2685" s="207" t="s">
        <v>9116</v>
      </c>
      <c r="AN2685">
        <v>62</v>
      </c>
      <c r="AO2685">
        <v>77</v>
      </c>
      <c r="AP2685">
        <v>7043</v>
      </c>
      <c r="AQ2685" t="s">
        <v>4342</v>
      </c>
    </row>
    <row r="2686" spans="5:43" x14ac:dyDescent="0.25">
      <c r="E2686" s="6">
        <v>61</v>
      </c>
      <c r="F2686" s="13" t="s">
        <v>9118</v>
      </c>
      <c r="G2686" s="13">
        <v>1</v>
      </c>
      <c r="H2686" s="13" t="s">
        <v>9119</v>
      </c>
      <c r="I2686" s="207" t="s">
        <v>9118</v>
      </c>
      <c r="AN2686">
        <v>42</v>
      </c>
      <c r="AO2686">
        <v>140</v>
      </c>
      <c r="AP2686">
        <v>5457</v>
      </c>
      <c r="AQ2686" t="s">
        <v>3850</v>
      </c>
    </row>
    <row r="2687" spans="5:43" x14ac:dyDescent="0.25">
      <c r="E2687" s="6">
        <v>61</v>
      </c>
      <c r="F2687" s="13" t="s">
        <v>9118</v>
      </c>
      <c r="G2687" s="13">
        <v>2</v>
      </c>
      <c r="H2687" s="13" t="s">
        <v>9120</v>
      </c>
      <c r="I2687" s="207" t="s">
        <v>9118</v>
      </c>
      <c r="AN2687">
        <v>6</v>
      </c>
      <c r="AO2687">
        <v>63</v>
      </c>
      <c r="AP2687">
        <v>741</v>
      </c>
      <c r="AQ2687" t="s">
        <v>1742</v>
      </c>
    </row>
    <row r="2688" spans="5:43" x14ac:dyDescent="0.25">
      <c r="E2688" s="6">
        <v>61</v>
      </c>
      <c r="F2688" s="13" t="s">
        <v>9118</v>
      </c>
      <c r="G2688" s="13">
        <v>3</v>
      </c>
      <c r="H2688" s="13" t="s">
        <v>9121</v>
      </c>
      <c r="I2688" s="207" t="s">
        <v>9118</v>
      </c>
      <c r="AN2688">
        <v>22</v>
      </c>
      <c r="AO2688">
        <v>168</v>
      </c>
      <c r="AP2688">
        <v>4189</v>
      </c>
      <c r="AQ2688" t="s">
        <v>3391</v>
      </c>
    </row>
    <row r="2689" spans="5:43" x14ac:dyDescent="0.25">
      <c r="E2689" s="6">
        <v>61</v>
      </c>
      <c r="F2689" s="13" t="s">
        <v>9118</v>
      </c>
      <c r="G2689" s="13">
        <v>4</v>
      </c>
      <c r="H2689" s="13" t="s">
        <v>9122</v>
      </c>
      <c r="I2689" s="207" t="s">
        <v>9118</v>
      </c>
      <c r="AN2689">
        <v>22</v>
      </c>
      <c r="AO2689">
        <v>70</v>
      </c>
      <c r="AP2689">
        <v>4084</v>
      </c>
      <c r="AQ2689" t="s">
        <v>3345</v>
      </c>
    </row>
    <row r="2690" spans="5:43" x14ac:dyDescent="0.25">
      <c r="E2690" s="6">
        <v>61</v>
      </c>
      <c r="F2690" s="13" t="s">
        <v>9118</v>
      </c>
      <c r="G2690" s="13">
        <v>5</v>
      </c>
      <c r="H2690" s="13" t="s">
        <v>9123</v>
      </c>
      <c r="I2690" s="207" t="s">
        <v>9118</v>
      </c>
      <c r="AN2690">
        <v>82</v>
      </c>
      <c r="AO2690">
        <v>112</v>
      </c>
      <c r="AP2690">
        <v>8749</v>
      </c>
      <c r="AQ2690" t="s">
        <v>4965</v>
      </c>
    </row>
    <row r="2691" spans="5:43" x14ac:dyDescent="0.25">
      <c r="E2691" s="6">
        <v>61</v>
      </c>
      <c r="F2691" s="13" t="s">
        <v>9118</v>
      </c>
      <c r="G2691" s="13">
        <v>6</v>
      </c>
      <c r="H2691" s="13" t="s">
        <v>9124</v>
      </c>
      <c r="I2691" s="207" t="s">
        <v>9118</v>
      </c>
      <c r="AN2691">
        <v>74</v>
      </c>
      <c r="AO2691">
        <v>21</v>
      </c>
      <c r="AP2691">
        <v>7937</v>
      </c>
      <c r="AQ2691" t="s">
        <v>4570</v>
      </c>
    </row>
    <row r="2692" spans="5:43" x14ac:dyDescent="0.25">
      <c r="E2692" s="6">
        <v>61</v>
      </c>
      <c r="F2692" s="13" t="s">
        <v>9118</v>
      </c>
      <c r="G2692" s="13">
        <v>7</v>
      </c>
      <c r="H2692" s="13" t="s">
        <v>9125</v>
      </c>
      <c r="I2692" s="207" t="s">
        <v>9118</v>
      </c>
      <c r="AN2692">
        <v>62</v>
      </c>
      <c r="AO2692">
        <v>35</v>
      </c>
      <c r="AP2692">
        <v>6952</v>
      </c>
      <c r="AQ2692" t="s">
        <v>4279</v>
      </c>
    </row>
    <row r="2693" spans="5:43" x14ac:dyDescent="0.25">
      <c r="E2693" s="6">
        <v>61</v>
      </c>
      <c r="F2693" s="13" t="s">
        <v>9118</v>
      </c>
      <c r="G2693" s="13">
        <v>8</v>
      </c>
      <c r="H2693" s="13" t="s">
        <v>9126</v>
      </c>
      <c r="I2693" s="207" t="s">
        <v>9118</v>
      </c>
      <c r="AN2693">
        <v>6</v>
      </c>
      <c r="AO2693">
        <v>581</v>
      </c>
      <c r="AP2693">
        <v>1472</v>
      </c>
      <c r="AQ2693" t="s">
        <v>1340</v>
      </c>
    </row>
    <row r="2694" spans="5:43" x14ac:dyDescent="0.25">
      <c r="E2694" s="6">
        <v>61</v>
      </c>
      <c r="F2694" s="13" t="s">
        <v>9118</v>
      </c>
      <c r="G2694" s="13">
        <v>9</v>
      </c>
      <c r="H2694" s="13" t="s">
        <v>9127</v>
      </c>
      <c r="I2694" s="207" t="s">
        <v>9118</v>
      </c>
      <c r="AN2694">
        <v>74</v>
      </c>
      <c r="AO2694">
        <v>42</v>
      </c>
      <c r="AP2694">
        <v>7970</v>
      </c>
      <c r="AQ2694" t="s">
        <v>4599</v>
      </c>
    </row>
    <row r="2695" spans="5:43" x14ac:dyDescent="0.25">
      <c r="E2695" s="6">
        <v>61</v>
      </c>
      <c r="F2695" s="13" t="s">
        <v>9118</v>
      </c>
      <c r="G2695" s="13">
        <v>10</v>
      </c>
      <c r="H2695" s="13" t="s">
        <v>9128</v>
      </c>
      <c r="I2695" s="207" t="s">
        <v>9118</v>
      </c>
      <c r="AN2695">
        <v>66</v>
      </c>
      <c r="AO2695">
        <v>175</v>
      </c>
      <c r="AP2695">
        <v>7464</v>
      </c>
      <c r="AQ2695" t="s">
        <v>4469</v>
      </c>
    </row>
    <row r="2696" spans="5:43" x14ac:dyDescent="0.25">
      <c r="E2696" s="6">
        <v>61</v>
      </c>
      <c r="F2696" s="13" t="s">
        <v>9118</v>
      </c>
      <c r="G2696" s="13">
        <v>11</v>
      </c>
      <c r="H2696" s="13" t="s">
        <v>9129</v>
      </c>
      <c r="I2696" s="207" t="s">
        <v>9118</v>
      </c>
      <c r="AN2696">
        <v>6</v>
      </c>
      <c r="AO2696">
        <v>588</v>
      </c>
      <c r="AP2696">
        <v>1481</v>
      </c>
      <c r="AQ2696" t="s">
        <v>1341</v>
      </c>
    </row>
    <row r="2697" spans="5:43" x14ac:dyDescent="0.25">
      <c r="E2697" s="6">
        <v>61</v>
      </c>
      <c r="F2697" s="13" t="s">
        <v>9118</v>
      </c>
      <c r="G2697" s="13">
        <v>12</v>
      </c>
      <c r="H2697" s="13" t="s">
        <v>9130</v>
      </c>
      <c r="I2697" s="207" t="s">
        <v>9118</v>
      </c>
      <c r="AN2697">
        <v>82</v>
      </c>
      <c r="AO2697">
        <v>63</v>
      </c>
      <c r="AP2697">
        <v>10124</v>
      </c>
      <c r="AQ2697" t="s">
        <v>4826</v>
      </c>
    </row>
    <row r="2698" spans="5:43" x14ac:dyDescent="0.25">
      <c r="E2698" s="6">
        <v>61</v>
      </c>
      <c r="F2698" s="13" t="s">
        <v>9118</v>
      </c>
      <c r="G2698" s="13">
        <v>13</v>
      </c>
      <c r="H2698" s="13" t="s">
        <v>9131</v>
      </c>
      <c r="I2698" s="207" t="s">
        <v>9118</v>
      </c>
      <c r="AN2698">
        <v>58</v>
      </c>
      <c r="AO2698">
        <v>42</v>
      </c>
      <c r="AP2698">
        <v>6735</v>
      </c>
      <c r="AQ2698" t="s">
        <v>4201</v>
      </c>
    </row>
    <row r="2699" spans="5:43" x14ac:dyDescent="0.25">
      <c r="E2699" s="6">
        <v>62</v>
      </c>
      <c r="F2699" s="13" t="s">
        <v>9132</v>
      </c>
      <c r="G2699" s="13">
        <v>1</v>
      </c>
      <c r="H2699" s="13" t="s">
        <v>9133</v>
      </c>
      <c r="I2699" s="207" t="s">
        <v>9132</v>
      </c>
      <c r="AN2699">
        <v>6</v>
      </c>
      <c r="AO2699">
        <v>588</v>
      </c>
      <c r="AP2699">
        <v>10125</v>
      </c>
      <c r="AQ2699" t="s">
        <v>2273</v>
      </c>
    </row>
    <row r="2700" spans="5:43" x14ac:dyDescent="0.25">
      <c r="E2700" s="6">
        <v>62</v>
      </c>
      <c r="F2700" s="13" t="s">
        <v>9132</v>
      </c>
      <c r="G2700" s="13">
        <v>2</v>
      </c>
      <c r="H2700" s="13" t="s">
        <v>8516</v>
      </c>
      <c r="I2700" s="207" t="s">
        <v>9132</v>
      </c>
      <c r="AN2700">
        <v>70</v>
      </c>
      <c r="AO2700">
        <v>56</v>
      </c>
      <c r="AP2700">
        <v>7664</v>
      </c>
      <c r="AQ2700" t="s">
        <v>4505</v>
      </c>
    </row>
    <row r="2701" spans="5:43" x14ac:dyDescent="0.25">
      <c r="E2701" s="6">
        <v>63</v>
      </c>
      <c r="F2701" s="13" t="s">
        <v>9134</v>
      </c>
      <c r="G2701" s="13">
        <v>1</v>
      </c>
      <c r="H2701" s="13" t="s">
        <v>9135</v>
      </c>
      <c r="I2701" s="207" t="s">
        <v>9134</v>
      </c>
      <c r="AN2701">
        <v>14</v>
      </c>
      <c r="AO2701">
        <v>63</v>
      </c>
      <c r="AP2701">
        <v>2995</v>
      </c>
      <c r="AQ2701" t="s">
        <v>2890</v>
      </c>
    </row>
    <row r="2702" spans="5:43" x14ac:dyDescent="0.25">
      <c r="E2702" s="6">
        <v>63</v>
      </c>
      <c r="F2702" s="13" t="s">
        <v>9134</v>
      </c>
      <c r="G2702" s="13">
        <v>2</v>
      </c>
      <c r="H2702" s="13" t="s">
        <v>9136</v>
      </c>
      <c r="I2702" s="207" t="s">
        <v>9134</v>
      </c>
      <c r="AN2702">
        <v>14</v>
      </c>
      <c r="AO2702">
        <v>182</v>
      </c>
      <c r="AP2702">
        <v>3426</v>
      </c>
      <c r="AQ2702" t="s">
        <v>2890</v>
      </c>
    </row>
    <row r="2703" spans="5:43" x14ac:dyDescent="0.25">
      <c r="E2703" s="6">
        <v>63</v>
      </c>
      <c r="F2703" s="13" t="s">
        <v>9134</v>
      </c>
      <c r="G2703" s="13">
        <v>3</v>
      </c>
      <c r="H2703" s="13" t="s">
        <v>9137</v>
      </c>
      <c r="I2703" s="207" t="s">
        <v>9134</v>
      </c>
      <c r="AN2703">
        <v>74</v>
      </c>
      <c r="AO2703">
        <v>14</v>
      </c>
      <c r="AP2703">
        <v>10126</v>
      </c>
      <c r="AQ2703" t="s">
        <v>4567</v>
      </c>
    </row>
    <row r="2704" spans="5:43" x14ac:dyDescent="0.25">
      <c r="E2704" s="6">
        <v>63</v>
      </c>
      <c r="F2704" s="13" t="s">
        <v>9134</v>
      </c>
      <c r="G2704" s="13">
        <v>4</v>
      </c>
      <c r="H2704" s="13" t="s">
        <v>9138</v>
      </c>
      <c r="I2704" s="207" t="s">
        <v>9134</v>
      </c>
      <c r="AN2704">
        <v>30</v>
      </c>
      <c r="AO2704">
        <v>77</v>
      </c>
      <c r="AP2704">
        <v>4628</v>
      </c>
      <c r="AQ2704" t="s">
        <v>1487</v>
      </c>
    </row>
    <row r="2705" spans="5:43" x14ac:dyDescent="0.25">
      <c r="E2705" s="6">
        <v>63</v>
      </c>
      <c r="F2705" s="13" t="s">
        <v>9134</v>
      </c>
      <c r="G2705" s="13">
        <v>5</v>
      </c>
      <c r="H2705" s="13" t="s">
        <v>8706</v>
      </c>
      <c r="I2705" s="207" t="s">
        <v>9134</v>
      </c>
      <c r="AN2705">
        <v>14</v>
      </c>
      <c r="AO2705">
        <v>126</v>
      </c>
      <c r="AP2705">
        <v>3219</v>
      </c>
      <c r="AQ2705" t="s">
        <v>3072</v>
      </c>
    </row>
    <row r="2706" spans="5:43" x14ac:dyDescent="0.25">
      <c r="E2706" s="6">
        <v>63</v>
      </c>
      <c r="F2706" s="13" t="s">
        <v>9134</v>
      </c>
      <c r="G2706" s="13">
        <v>6</v>
      </c>
      <c r="H2706" s="13" t="s">
        <v>9139</v>
      </c>
      <c r="I2706" s="207" t="s">
        <v>9134</v>
      </c>
      <c r="AN2706">
        <v>46</v>
      </c>
      <c r="AO2706">
        <v>35</v>
      </c>
      <c r="AP2706">
        <v>5553</v>
      </c>
      <c r="AQ2706" t="s">
        <v>3882</v>
      </c>
    </row>
    <row r="2707" spans="5:43" x14ac:dyDescent="0.25">
      <c r="E2707" s="6">
        <v>64</v>
      </c>
      <c r="F2707" s="13" t="s">
        <v>9140</v>
      </c>
      <c r="G2707" s="13">
        <v>1</v>
      </c>
      <c r="H2707" s="13" t="s">
        <v>9141</v>
      </c>
      <c r="I2707" s="207" t="s">
        <v>9539</v>
      </c>
      <c r="AN2707">
        <v>6</v>
      </c>
      <c r="AO2707">
        <v>861</v>
      </c>
      <c r="AP2707">
        <v>1868</v>
      </c>
      <c r="AQ2707" t="s">
        <v>2549</v>
      </c>
    </row>
    <row r="2708" spans="5:43" x14ac:dyDescent="0.25">
      <c r="E2708" s="6">
        <v>64</v>
      </c>
      <c r="F2708" s="13" t="s">
        <v>9140</v>
      </c>
      <c r="G2708" s="13">
        <v>2</v>
      </c>
      <c r="H2708" s="13" t="s">
        <v>7685</v>
      </c>
      <c r="I2708" s="207" t="s">
        <v>9539</v>
      </c>
      <c r="AN2708">
        <v>6</v>
      </c>
      <c r="AO2708">
        <v>595</v>
      </c>
      <c r="AP2708">
        <v>1496</v>
      </c>
      <c r="AQ2708" t="s">
        <v>2281</v>
      </c>
    </row>
    <row r="2709" spans="5:43" x14ac:dyDescent="0.25">
      <c r="E2709" s="6">
        <v>64</v>
      </c>
      <c r="F2709" s="13" t="s">
        <v>9140</v>
      </c>
      <c r="G2709" s="13">
        <v>3</v>
      </c>
      <c r="H2709" s="13" t="s">
        <v>9142</v>
      </c>
      <c r="I2709" s="207" t="s">
        <v>9539</v>
      </c>
      <c r="AN2709">
        <v>66</v>
      </c>
      <c r="AO2709">
        <v>7</v>
      </c>
      <c r="AP2709">
        <v>7224</v>
      </c>
      <c r="AQ2709" t="s">
        <v>4370</v>
      </c>
    </row>
    <row r="2710" spans="5:43" x14ac:dyDescent="0.25">
      <c r="E2710" s="6">
        <v>65</v>
      </c>
      <c r="F2710" s="13" t="s">
        <v>8799</v>
      </c>
      <c r="G2710" s="13">
        <v>1</v>
      </c>
      <c r="H2710" s="13" t="s">
        <v>8799</v>
      </c>
      <c r="I2710" s="207" t="s">
        <v>8799</v>
      </c>
      <c r="AN2710">
        <v>18</v>
      </c>
      <c r="AO2710">
        <v>63</v>
      </c>
      <c r="AP2710">
        <v>3756</v>
      </c>
      <c r="AQ2710" t="s">
        <v>3262</v>
      </c>
    </row>
    <row r="2711" spans="5:43" x14ac:dyDescent="0.25">
      <c r="E2711" s="6">
        <v>66</v>
      </c>
      <c r="F2711" s="13" t="s">
        <v>9143</v>
      </c>
      <c r="G2711" s="13">
        <v>1</v>
      </c>
      <c r="H2711" s="13" t="s">
        <v>7941</v>
      </c>
      <c r="I2711" s="207" t="s">
        <v>9540</v>
      </c>
      <c r="AN2711">
        <v>6</v>
      </c>
      <c r="AO2711">
        <v>427</v>
      </c>
      <c r="AP2711">
        <v>10127</v>
      </c>
      <c r="AQ2711" t="s">
        <v>2108</v>
      </c>
    </row>
    <row r="2712" spans="5:43" x14ac:dyDescent="0.25">
      <c r="E2712" s="6">
        <v>67</v>
      </c>
      <c r="F2712" s="13" t="s">
        <v>9144</v>
      </c>
      <c r="G2712" s="13">
        <v>1</v>
      </c>
      <c r="H2712" s="13" t="s">
        <v>9145</v>
      </c>
      <c r="I2712" s="207" t="s">
        <v>9144</v>
      </c>
      <c r="AN2712">
        <v>50</v>
      </c>
      <c r="AO2712">
        <v>98</v>
      </c>
      <c r="AP2712">
        <v>10128</v>
      </c>
      <c r="AQ2712" t="s">
        <v>4071</v>
      </c>
    </row>
    <row r="2713" spans="5:43" x14ac:dyDescent="0.25">
      <c r="E2713" s="6">
        <v>67</v>
      </c>
      <c r="F2713" s="13" t="s">
        <v>9144</v>
      </c>
      <c r="G2713" s="13">
        <v>2</v>
      </c>
      <c r="H2713" s="13" t="s">
        <v>8642</v>
      </c>
      <c r="I2713" s="207" t="s">
        <v>9144</v>
      </c>
      <c r="AN2713">
        <v>50</v>
      </c>
      <c r="AO2713">
        <v>28</v>
      </c>
      <c r="AP2713">
        <v>5836</v>
      </c>
      <c r="AQ2713" t="s">
        <v>3958</v>
      </c>
    </row>
    <row r="2714" spans="5:43" x14ac:dyDescent="0.25">
      <c r="E2714" s="6">
        <v>67</v>
      </c>
      <c r="F2714" s="13" t="s">
        <v>9144</v>
      </c>
      <c r="G2714" s="13">
        <v>3</v>
      </c>
      <c r="H2714" s="13" t="s">
        <v>8643</v>
      </c>
      <c r="I2714" s="207" t="s">
        <v>9144</v>
      </c>
      <c r="AN2714">
        <v>30</v>
      </c>
      <c r="AO2714">
        <v>14</v>
      </c>
      <c r="AP2714">
        <v>4526</v>
      </c>
      <c r="AQ2714" t="s">
        <v>3489</v>
      </c>
    </row>
    <row r="2715" spans="5:43" x14ac:dyDescent="0.25">
      <c r="E2715" s="6">
        <v>67</v>
      </c>
      <c r="F2715" s="13" t="s">
        <v>9144</v>
      </c>
      <c r="G2715" s="13">
        <v>4</v>
      </c>
      <c r="H2715" s="13" t="s">
        <v>9146</v>
      </c>
      <c r="I2715" s="207" t="s">
        <v>9144</v>
      </c>
      <c r="AN2715">
        <v>86</v>
      </c>
      <c r="AO2715">
        <v>63</v>
      </c>
      <c r="AP2715">
        <v>9190</v>
      </c>
      <c r="AQ2715" t="s">
        <v>5083</v>
      </c>
    </row>
    <row r="2716" spans="5:43" x14ac:dyDescent="0.25">
      <c r="E2716" s="6">
        <v>67</v>
      </c>
      <c r="F2716" s="13" t="s">
        <v>9144</v>
      </c>
      <c r="G2716" s="13">
        <v>5</v>
      </c>
      <c r="H2716" s="13" t="s">
        <v>9147</v>
      </c>
      <c r="I2716" s="207" t="s">
        <v>9144</v>
      </c>
      <c r="AN2716">
        <v>86</v>
      </c>
      <c r="AO2716">
        <v>133</v>
      </c>
      <c r="AP2716">
        <v>9307</v>
      </c>
      <c r="AQ2716" t="s">
        <v>5083</v>
      </c>
    </row>
    <row r="2717" spans="5:43" x14ac:dyDescent="0.25">
      <c r="E2717" s="6">
        <v>67</v>
      </c>
      <c r="F2717" s="13" t="s">
        <v>9144</v>
      </c>
      <c r="G2717" s="13">
        <v>6</v>
      </c>
      <c r="H2717" s="13" t="s">
        <v>9148</v>
      </c>
      <c r="I2717" s="207" t="s">
        <v>9144</v>
      </c>
      <c r="AN2717">
        <v>86</v>
      </c>
      <c r="AO2717">
        <v>189</v>
      </c>
      <c r="AP2717">
        <v>9391</v>
      </c>
      <c r="AQ2717" t="s">
        <v>5182</v>
      </c>
    </row>
    <row r="2718" spans="5:43" x14ac:dyDescent="0.25">
      <c r="E2718" s="6">
        <v>67</v>
      </c>
      <c r="F2718" s="13" t="s">
        <v>9144</v>
      </c>
      <c r="G2718" s="13">
        <v>7</v>
      </c>
      <c r="H2718" s="13" t="s">
        <v>9149</v>
      </c>
      <c r="I2718" s="207" t="s">
        <v>9144</v>
      </c>
      <c r="AN2718">
        <v>74</v>
      </c>
      <c r="AO2718">
        <v>42</v>
      </c>
      <c r="AP2718">
        <v>7971</v>
      </c>
      <c r="AQ2718" t="s">
        <v>4600</v>
      </c>
    </row>
    <row r="2719" spans="5:43" x14ac:dyDescent="0.25">
      <c r="E2719" s="6">
        <v>67</v>
      </c>
      <c r="F2719" s="13" t="s">
        <v>9144</v>
      </c>
      <c r="G2719" s="13">
        <v>8</v>
      </c>
      <c r="H2719" s="13" t="s">
        <v>9150</v>
      </c>
      <c r="I2719" s="207" t="s">
        <v>9144</v>
      </c>
      <c r="AN2719">
        <v>82</v>
      </c>
      <c r="AO2719">
        <v>21</v>
      </c>
      <c r="AP2719">
        <v>8454</v>
      </c>
      <c r="AQ2719" t="s">
        <v>4700</v>
      </c>
    </row>
    <row r="2720" spans="5:43" x14ac:dyDescent="0.25">
      <c r="E2720" s="6">
        <v>67</v>
      </c>
      <c r="F2720" s="13" t="s">
        <v>9144</v>
      </c>
      <c r="G2720" s="13">
        <v>9</v>
      </c>
      <c r="H2720" s="13" t="s">
        <v>9151</v>
      </c>
      <c r="I2720" s="207" t="s">
        <v>9144</v>
      </c>
      <c r="AN2720">
        <v>6</v>
      </c>
      <c r="AO2720">
        <v>616</v>
      </c>
      <c r="AP2720">
        <v>1535</v>
      </c>
      <c r="AQ2720" t="s">
        <v>2316</v>
      </c>
    </row>
    <row r="2721" spans="5:43" x14ac:dyDescent="0.25">
      <c r="E2721" s="6">
        <v>67</v>
      </c>
      <c r="F2721" s="13" t="s">
        <v>9144</v>
      </c>
      <c r="G2721" s="13">
        <v>10</v>
      </c>
      <c r="H2721" s="13" t="s">
        <v>9152</v>
      </c>
      <c r="I2721" s="207" t="s">
        <v>9144</v>
      </c>
      <c r="AN2721">
        <v>90</v>
      </c>
      <c r="AO2721">
        <v>91</v>
      </c>
      <c r="AP2721">
        <v>9716</v>
      </c>
      <c r="AQ2721" t="s">
        <v>5254</v>
      </c>
    </row>
    <row r="2722" spans="5:43" x14ac:dyDescent="0.25">
      <c r="E2722" s="6">
        <v>67</v>
      </c>
      <c r="F2722" s="13" t="s">
        <v>9144</v>
      </c>
      <c r="G2722" s="13">
        <v>11</v>
      </c>
      <c r="H2722" s="13" t="s">
        <v>9153</v>
      </c>
      <c r="I2722" s="207" t="s">
        <v>9144</v>
      </c>
      <c r="AN2722">
        <v>30</v>
      </c>
      <c r="AO2722">
        <v>35</v>
      </c>
      <c r="AP2722">
        <v>4567</v>
      </c>
      <c r="AQ2722" t="s">
        <v>3522</v>
      </c>
    </row>
    <row r="2723" spans="5:43" x14ac:dyDescent="0.25">
      <c r="E2723" s="6">
        <v>67</v>
      </c>
      <c r="F2723" s="13" t="s">
        <v>9144</v>
      </c>
      <c r="G2723" s="13">
        <v>12</v>
      </c>
      <c r="H2723" s="13" t="s">
        <v>9154</v>
      </c>
      <c r="I2723" s="207" t="s">
        <v>9144</v>
      </c>
      <c r="AN2723">
        <v>82</v>
      </c>
      <c r="AO2723">
        <v>70</v>
      </c>
      <c r="AP2723">
        <v>8618</v>
      </c>
      <c r="AQ2723" t="s">
        <v>4848</v>
      </c>
    </row>
    <row r="2724" spans="5:43" x14ac:dyDescent="0.25">
      <c r="E2724" s="6">
        <v>68</v>
      </c>
      <c r="F2724" s="13" t="s">
        <v>9155</v>
      </c>
      <c r="G2724" s="13">
        <v>1</v>
      </c>
      <c r="H2724" s="13" t="s">
        <v>9156</v>
      </c>
      <c r="I2724" s="207" t="s">
        <v>9155</v>
      </c>
      <c r="AN2724">
        <v>82</v>
      </c>
      <c r="AO2724">
        <v>91</v>
      </c>
      <c r="AP2724">
        <v>8693</v>
      </c>
      <c r="AQ2724" t="s">
        <v>4921</v>
      </c>
    </row>
    <row r="2725" spans="5:43" x14ac:dyDescent="0.25">
      <c r="E2725" s="6">
        <v>68</v>
      </c>
      <c r="F2725" s="13" t="s">
        <v>9155</v>
      </c>
      <c r="G2725" s="13">
        <v>2</v>
      </c>
      <c r="H2725" s="13" t="s">
        <v>9157</v>
      </c>
      <c r="I2725" s="207" t="s">
        <v>9155</v>
      </c>
      <c r="AN2725">
        <v>62</v>
      </c>
      <c r="AO2725">
        <v>63</v>
      </c>
      <c r="AP2725">
        <v>7022</v>
      </c>
      <c r="AQ2725" t="s">
        <v>4330</v>
      </c>
    </row>
    <row r="2726" spans="5:43" x14ac:dyDescent="0.25">
      <c r="E2726" s="6">
        <v>68</v>
      </c>
      <c r="F2726" s="13" t="s">
        <v>9155</v>
      </c>
      <c r="G2726" s="13">
        <v>3</v>
      </c>
      <c r="H2726" s="13" t="s">
        <v>9158</v>
      </c>
      <c r="I2726" s="207" t="s">
        <v>9155</v>
      </c>
      <c r="AN2726">
        <v>62</v>
      </c>
      <c r="AO2726">
        <v>91</v>
      </c>
      <c r="AP2726">
        <v>7004</v>
      </c>
      <c r="AQ2726" t="s">
        <v>1592</v>
      </c>
    </row>
    <row r="2727" spans="5:43" x14ac:dyDescent="0.25">
      <c r="E2727" s="6">
        <v>68</v>
      </c>
      <c r="F2727" s="13" t="s">
        <v>9155</v>
      </c>
      <c r="G2727" s="13">
        <v>4</v>
      </c>
      <c r="H2727" s="13" t="s">
        <v>8706</v>
      </c>
      <c r="I2727" s="207" t="s">
        <v>9155</v>
      </c>
      <c r="AN2727">
        <v>54</v>
      </c>
      <c r="AO2727">
        <v>28</v>
      </c>
      <c r="AP2727">
        <v>10129</v>
      </c>
      <c r="AQ2727" t="s">
        <v>4125</v>
      </c>
    </row>
    <row r="2728" spans="5:43" x14ac:dyDescent="0.25">
      <c r="E2728" s="6">
        <v>68</v>
      </c>
      <c r="F2728" s="13" t="s">
        <v>9155</v>
      </c>
      <c r="G2728" s="13">
        <v>5</v>
      </c>
      <c r="H2728" s="13" t="s">
        <v>9159</v>
      </c>
      <c r="I2728" s="207" t="s">
        <v>9155</v>
      </c>
      <c r="AN2728">
        <v>54</v>
      </c>
      <c r="AO2728">
        <v>91</v>
      </c>
      <c r="AP2728">
        <v>6538</v>
      </c>
      <c r="AQ2728" t="s">
        <v>1569</v>
      </c>
    </row>
    <row r="2729" spans="5:43" x14ac:dyDescent="0.25">
      <c r="E2729" s="6">
        <v>68</v>
      </c>
      <c r="F2729" s="13" t="s">
        <v>9155</v>
      </c>
      <c r="G2729" s="13">
        <v>6</v>
      </c>
      <c r="H2729" s="13" t="s">
        <v>9160</v>
      </c>
      <c r="I2729" s="207" t="s">
        <v>9155</v>
      </c>
      <c r="AN2729">
        <v>14</v>
      </c>
      <c r="AO2729">
        <v>105</v>
      </c>
      <c r="AP2729">
        <v>3152</v>
      </c>
      <c r="AQ2729" t="s">
        <v>3025</v>
      </c>
    </row>
    <row r="2730" spans="5:43" x14ac:dyDescent="0.25">
      <c r="E2730" s="6">
        <v>69</v>
      </c>
      <c r="F2730" s="13" t="s">
        <v>9161</v>
      </c>
      <c r="G2730" s="13">
        <v>1</v>
      </c>
      <c r="H2730" s="13" t="s">
        <v>9162</v>
      </c>
      <c r="I2730" s="207" t="s">
        <v>9541</v>
      </c>
      <c r="AN2730">
        <v>6</v>
      </c>
      <c r="AO2730">
        <v>777</v>
      </c>
      <c r="AP2730">
        <v>1750</v>
      </c>
      <c r="AQ2730" t="s">
        <v>2475</v>
      </c>
    </row>
    <row r="2731" spans="5:43" x14ac:dyDescent="0.25">
      <c r="E2731" s="6">
        <v>69</v>
      </c>
      <c r="F2731" s="13" t="s">
        <v>9161</v>
      </c>
      <c r="G2731" s="13">
        <v>2</v>
      </c>
      <c r="H2731" s="13" t="s">
        <v>9163</v>
      </c>
      <c r="I2731" s="207" t="s">
        <v>9541</v>
      </c>
      <c r="AN2731">
        <v>6</v>
      </c>
      <c r="AO2731">
        <v>749</v>
      </c>
      <c r="AP2731">
        <v>1711</v>
      </c>
      <c r="AQ2731" t="s">
        <v>2441</v>
      </c>
    </row>
    <row r="2732" spans="5:43" x14ac:dyDescent="0.25">
      <c r="E2732" s="6">
        <v>69</v>
      </c>
      <c r="F2732" s="13" t="s">
        <v>9161</v>
      </c>
      <c r="G2732" s="13">
        <v>3</v>
      </c>
      <c r="H2732" s="13" t="s">
        <v>9164</v>
      </c>
      <c r="I2732" s="207" t="s">
        <v>9541</v>
      </c>
      <c r="AN2732">
        <v>38</v>
      </c>
      <c r="AO2732">
        <v>14</v>
      </c>
      <c r="AP2732">
        <v>5029</v>
      </c>
      <c r="AQ2732" t="s">
        <v>3678</v>
      </c>
    </row>
    <row r="2733" spans="5:43" x14ac:dyDescent="0.25">
      <c r="E2733" s="6">
        <v>69</v>
      </c>
      <c r="F2733" s="13" t="s">
        <v>9161</v>
      </c>
      <c r="G2733" s="13">
        <v>4</v>
      </c>
      <c r="H2733" s="13" t="s">
        <v>9165</v>
      </c>
      <c r="I2733" s="207" t="s">
        <v>9541</v>
      </c>
      <c r="AN2733">
        <v>6</v>
      </c>
      <c r="AO2733">
        <v>175</v>
      </c>
      <c r="AP2733">
        <v>946</v>
      </c>
      <c r="AQ2733" t="s">
        <v>1458</v>
      </c>
    </row>
    <row r="2734" spans="5:43" x14ac:dyDescent="0.25">
      <c r="E2734" s="6">
        <v>69</v>
      </c>
      <c r="F2734" s="13" t="s">
        <v>9161</v>
      </c>
      <c r="G2734" s="13">
        <v>5</v>
      </c>
      <c r="H2734" s="13" t="s">
        <v>9166</v>
      </c>
      <c r="I2734" s="207" t="s">
        <v>9541</v>
      </c>
      <c r="AN2734">
        <v>42</v>
      </c>
      <c r="AO2734">
        <v>133</v>
      </c>
      <c r="AP2734">
        <v>5451</v>
      </c>
      <c r="AQ2734" t="s">
        <v>3848</v>
      </c>
    </row>
    <row r="2735" spans="5:43" x14ac:dyDescent="0.25">
      <c r="E2735" s="6">
        <v>69</v>
      </c>
      <c r="F2735" s="13" t="s">
        <v>9161</v>
      </c>
      <c r="G2735" s="13">
        <v>6</v>
      </c>
      <c r="H2735" s="13" t="s">
        <v>9167</v>
      </c>
      <c r="I2735" s="207" t="s">
        <v>9541</v>
      </c>
      <c r="AN2735">
        <v>62</v>
      </c>
      <c r="AO2735">
        <v>91</v>
      </c>
      <c r="AP2735">
        <v>7005</v>
      </c>
      <c r="AQ2735" t="s">
        <v>4355</v>
      </c>
    </row>
    <row r="2736" spans="5:43" x14ac:dyDescent="0.25">
      <c r="E2736" s="6">
        <v>70</v>
      </c>
      <c r="F2736" s="13" t="s">
        <v>9168</v>
      </c>
      <c r="G2736" s="13">
        <v>1</v>
      </c>
      <c r="H2736" s="13" t="s">
        <v>9169</v>
      </c>
      <c r="I2736" s="207" t="s">
        <v>9542</v>
      </c>
      <c r="AN2736">
        <v>14</v>
      </c>
      <c r="AO2736">
        <v>56</v>
      </c>
      <c r="AP2736">
        <v>2988</v>
      </c>
      <c r="AQ2736" t="s">
        <v>2885</v>
      </c>
    </row>
    <row r="2737" spans="5:43" x14ac:dyDescent="0.25">
      <c r="E2737" s="6">
        <v>70</v>
      </c>
      <c r="F2737" s="13" t="s">
        <v>9168</v>
      </c>
      <c r="G2737" s="13">
        <v>2</v>
      </c>
      <c r="H2737" s="13" t="s">
        <v>9170</v>
      </c>
      <c r="I2737" s="207" t="s">
        <v>9542</v>
      </c>
      <c r="AN2737">
        <v>6</v>
      </c>
      <c r="AO2737">
        <v>112</v>
      </c>
      <c r="AP2737">
        <v>819</v>
      </c>
      <c r="AQ2737" t="s">
        <v>1795</v>
      </c>
    </row>
    <row r="2738" spans="5:43" x14ac:dyDescent="0.25">
      <c r="E2738" s="6">
        <v>70</v>
      </c>
      <c r="F2738" s="13" t="s">
        <v>9168</v>
      </c>
      <c r="G2738" s="13">
        <v>3</v>
      </c>
      <c r="H2738" s="13" t="s">
        <v>9171</v>
      </c>
      <c r="I2738" s="207" t="s">
        <v>9542</v>
      </c>
      <c r="AN2738">
        <v>6</v>
      </c>
      <c r="AO2738">
        <v>602</v>
      </c>
      <c r="AP2738">
        <v>1510</v>
      </c>
      <c r="AQ2738" t="s">
        <v>1343</v>
      </c>
    </row>
    <row r="2739" spans="5:43" x14ac:dyDescent="0.25">
      <c r="E2739" s="6">
        <v>70</v>
      </c>
      <c r="F2739" s="13" t="s">
        <v>9168</v>
      </c>
      <c r="G2739" s="13">
        <v>4</v>
      </c>
      <c r="H2739" s="13" t="s">
        <v>9172</v>
      </c>
      <c r="I2739" s="207" t="s">
        <v>9542</v>
      </c>
      <c r="AN2739">
        <v>6</v>
      </c>
      <c r="AO2739">
        <v>119</v>
      </c>
      <c r="AP2739">
        <v>829</v>
      </c>
      <c r="AQ2739" t="s">
        <v>1802</v>
      </c>
    </row>
    <row r="2740" spans="5:43" x14ac:dyDescent="0.25">
      <c r="E2740" s="6">
        <v>70</v>
      </c>
      <c r="F2740" s="13" t="s">
        <v>9168</v>
      </c>
      <c r="G2740" s="13">
        <v>5</v>
      </c>
      <c r="H2740" s="13" t="s">
        <v>9173</v>
      </c>
      <c r="I2740" s="207" t="s">
        <v>9542</v>
      </c>
      <c r="AN2740">
        <v>14</v>
      </c>
      <c r="AO2740">
        <v>161</v>
      </c>
      <c r="AP2740">
        <v>3372</v>
      </c>
      <c r="AQ2740" t="s">
        <v>3198</v>
      </c>
    </row>
    <row r="2741" spans="5:43" x14ac:dyDescent="0.25">
      <c r="E2741" s="6">
        <v>70</v>
      </c>
      <c r="F2741" s="13" t="s">
        <v>9168</v>
      </c>
      <c r="G2741" s="13">
        <v>6</v>
      </c>
      <c r="H2741" s="13" t="s">
        <v>9174</v>
      </c>
      <c r="I2741" s="207" t="s">
        <v>9542</v>
      </c>
      <c r="AN2741">
        <v>14</v>
      </c>
      <c r="AO2741">
        <v>49</v>
      </c>
      <c r="AP2741">
        <v>2968</v>
      </c>
      <c r="AQ2741" t="s">
        <v>2867</v>
      </c>
    </row>
    <row r="2742" spans="5:43" x14ac:dyDescent="0.25">
      <c r="E2742" s="6">
        <v>70</v>
      </c>
      <c r="F2742" s="13" t="s">
        <v>9168</v>
      </c>
      <c r="G2742" s="13">
        <v>7</v>
      </c>
      <c r="H2742" s="13" t="s">
        <v>9175</v>
      </c>
      <c r="I2742" s="207" t="s">
        <v>9542</v>
      </c>
      <c r="AN2742">
        <v>6</v>
      </c>
      <c r="AO2742">
        <v>504</v>
      </c>
      <c r="AP2742">
        <v>1373</v>
      </c>
      <c r="AQ2742" t="s">
        <v>2203</v>
      </c>
    </row>
    <row r="2743" spans="5:43" x14ac:dyDescent="0.25">
      <c r="E2743" s="6">
        <v>71</v>
      </c>
      <c r="F2743" s="13" t="s">
        <v>9176</v>
      </c>
      <c r="G2743" s="13">
        <v>1</v>
      </c>
      <c r="H2743" s="13" t="s">
        <v>9177</v>
      </c>
      <c r="I2743" s="207" t="s">
        <v>9543</v>
      </c>
      <c r="AN2743">
        <v>82</v>
      </c>
      <c r="AO2743">
        <v>56</v>
      </c>
      <c r="AP2743">
        <v>8573</v>
      </c>
      <c r="AQ2743" t="s">
        <v>4798</v>
      </c>
    </row>
    <row r="2744" spans="5:43" x14ac:dyDescent="0.25">
      <c r="E2744" s="6">
        <v>72</v>
      </c>
      <c r="F2744" s="13" t="s">
        <v>9178</v>
      </c>
      <c r="G2744" s="13">
        <v>1</v>
      </c>
      <c r="H2744" s="13" t="s">
        <v>9179</v>
      </c>
      <c r="I2744" s="207" t="s">
        <v>9544</v>
      </c>
      <c r="AN2744">
        <v>6</v>
      </c>
      <c r="AO2744">
        <v>868</v>
      </c>
      <c r="AP2744">
        <v>1882</v>
      </c>
      <c r="AQ2744" t="s">
        <v>2558</v>
      </c>
    </row>
    <row r="2745" spans="5:43" x14ac:dyDescent="0.25">
      <c r="E2745" s="6">
        <v>72</v>
      </c>
      <c r="F2745" s="13" t="s">
        <v>9178</v>
      </c>
      <c r="G2745" s="13">
        <v>2</v>
      </c>
      <c r="H2745" s="13" t="s">
        <v>9180</v>
      </c>
      <c r="I2745" s="207" t="s">
        <v>9544</v>
      </c>
      <c r="AN2745">
        <v>46</v>
      </c>
      <c r="AO2745">
        <v>84</v>
      </c>
      <c r="AP2745">
        <v>5608</v>
      </c>
      <c r="AQ2745" t="s">
        <v>3919</v>
      </c>
    </row>
    <row r="2746" spans="5:43" x14ac:dyDescent="0.25">
      <c r="E2746" s="6">
        <v>72</v>
      </c>
      <c r="F2746" s="13" t="s">
        <v>9178</v>
      </c>
      <c r="G2746" s="13">
        <v>3</v>
      </c>
      <c r="H2746" s="13" t="s">
        <v>9181</v>
      </c>
      <c r="I2746" s="207" t="s">
        <v>9544</v>
      </c>
      <c r="AN2746">
        <v>46</v>
      </c>
      <c r="AO2746">
        <v>63</v>
      </c>
      <c r="AP2746">
        <v>5588</v>
      </c>
      <c r="AQ2746" t="s">
        <v>3911</v>
      </c>
    </row>
    <row r="2747" spans="5:43" x14ac:dyDescent="0.25">
      <c r="E2747" s="6">
        <v>72</v>
      </c>
      <c r="F2747" s="13" t="s">
        <v>9178</v>
      </c>
      <c r="G2747" s="13">
        <v>4</v>
      </c>
      <c r="H2747" s="13" t="s">
        <v>9182</v>
      </c>
      <c r="I2747" s="207" t="s">
        <v>9544</v>
      </c>
      <c r="AN2747">
        <v>14</v>
      </c>
      <c r="AO2747">
        <v>35</v>
      </c>
      <c r="AP2747">
        <v>2927</v>
      </c>
      <c r="AQ2747" t="s">
        <v>2841</v>
      </c>
    </row>
    <row r="2748" spans="5:43" x14ac:dyDescent="0.25">
      <c r="E2748" s="6">
        <v>72</v>
      </c>
      <c r="F2748" s="13" t="s">
        <v>9178</v>
      </c>
      <c r="G2748" s="13">
        <v>5</v>
      </c>
      <c r="H2748" s="13" t="s">
        <v>9183</v>
      </c>
      <c r="I2748" s="207" t="s">
        <v>9544</v>
      </c>
      <c r="AN2748">
        <v>14</v>
      </c>
      <c r="AO2748">
        <v>119</v>
      </c>
      <c r="AP2748">
        <v>3193</v>
      </c>
      <c r="AQ2748" t="s">
        <v>3058</v>
      </c>
    </row>
    <row r="2749" spans="5:43" x14ac:dyDescent="0.25">
      <c r="E2749" s="6">
        <v>72</v>
      </c>
      <c r="F2749" s="13" t="s">
        <v>9178</v>
      </c>
      <c r="G2749" s="13">
        <v>6</v>
      </c>
      <c r="H2749" s="13" t="s">
        <v>9184</v>
      </c>
      <c r="I2749" s="207" t="s">
        <v>9544</v>
      </c>
      <c r="AN2749">
        <v>6</v>
      </c>
      <c r="AO2749">
        <v>504</v>
      </c>
      <c r="AP2749">
        <v>10130</v>
      </c>
      <c r="AQ2749" t="s">
        <v>2208</v>
      </c>
    </row>
    <row r="2750" spans="5:43" x14ac:dyDescent="0.25">
      <c r="E2750" s="6">
        <v>72</v>
      </c>
      <c r="F2750" s="13" t="s">
        <v>9178</v>
      </c>
      <c r="G2750" s="13">
        <v>7</v>
      </c>
      <c r="H2750" s="13" t="s">
        <v>9185</v>
      </c>
      <c r="I2750" s="207" t="s">
        <v>9544</v>
      </c>
      <c r="AN2750">
        <v>38</v>
      </c>
      <c r="AO2750">
        <v>77</v>
      </c>
      <c r="AP2750">
        <v>5118</v>
      </c>
      <c r="AQ2750" t="s">
        <v>3759</v>
      </c>
    </row>
    <row r="2751" spans="5:43" x14ac:dyDescent="0.25">
      <c r="E2751" s="6">
        <v>72</v>
      </c>
      <c r="F2751" s="13" t="s">
        <v>9178</v>
      </c>
      <c r="G2751" s="13">
        <v>8</v>
      </c>
      <c r="H2751" s="13" t="s">
        <v>9186</v>
      </c>
      <c r="I2751" s="207" t="s">
        <v>9544</v>
      </c>
      <c r="AN2751">
        <v>6</v>
      </c>
      <c r="AO2751">
        <v>140</v>
      </c>
      <c r="AP2751">
        <v>867</v>
      </c>
      <c r="AQ2751" t="s">
        <v>1823</v>
      </c>
    </row>
    <row r="2752" spans="5:43" x14ac:dyDescent="0.25">
      <c r="E2752" s="6">
        <v>72</v>
      </c>
      <c r="F2752" s="13" t="s">
        <v>9178</v>
      </c>
      <c r="G2752" s="13">
        <v>9</v>
      </c>
      <c r="H2752" s="13" t="s">
        <v>9187</v>
      </c>
      <c r="I2752" s="207" t="s">
        <v>9544</v>
      </c>
      <c r="AN2752">
        <v>6</v>
      </c>
      <c r="AO2752">
        <v>840</v>
      </c>
      <c r="AP2752">
        <v>1828</v>
      </c>
      <c r="AQ2752" t="s">
        <v>2519</v>
      </c>
    </row>
    <row r="2753" spans="5:43" x14ac:dyDescent="0.25">
      <c r="E2753" s="6">
        <v>72</v>
      </c>
      <c r="F2753" s="13" t="s">
        <v>9178</v>
      </c>
      <c r="G2753" s="13">
        <v>10</v>
      </c>
      <c r="H2753" s="13" t="s">
        <v>9188</v>
      </c>
      <c r="I2753" s="207" t="s">
        <v>9544</v>
      </c>
      <c r="AN2753">
        <v>6</v>
      </c>
      <c r="AO2753">
        <v>210</v>
      </c>
      <c r="AP2753">
        <v>916</v>
      </c>
      <c r="AQ2753" t="s">
        <v>1881</v>
      </c>
    </row>
    <row r="2754" spans="5:43" x14ac:dyDescent="0.25">
      <c r="E2754" s="6">
        <v>72</v>
      </c>
      <c r="F2754" s="13" t="s">
        <v>9178</v>
      </c>
      <c r="G2754" s="13">
        <v>11</v>
      </c>
      <c r="H2754" s="13" t="s">
        <v>9189</v>
      </c>
      <c r="I2754" s="207" t="s">
        <v>9544</v>
      </c>
      <c r="AN2754">
        <v>30</v>
      </c>
      <c r="AO2754">
        <v>84</v>
      </c>
      <c r="AP2754">
        <v>4645</v>
      </c>
      <c r="AQ2754" t="s">
        <v>3572</v>
      </c>
    </row>
    <row r="2755" spans="5:43" x14ac:dyDescent="0.25">
      <c r="E2755" s="6">
        <v>72</v>
      </c>
      <c r="F2755" s="13" t="s">
        <v>9178</v>
      </c>
      <c r="G2755" s="13">
        <v>12</v>
      </c>
      <c r="H2755" s="13" t="s">
        <v>9190</v>
      </c>
      <c r="I2755" s="207" t="s">
        <v>9544</v>
      </c>
      <c r="AN2755">
        <v>6</v>
      </c>
      <c r="AO2755">
        <v>651</v>
      </c>
      <c r="AP2755">
        <v>1585</v>
      </c>
      <c r="AQ2755" t="s">
        <v>2370</v>
      </c>
    </row>
    <row r="2756" spans="5:43" x14ac:dyDescent="0.25">
      <c r="E2756" s="6">
        <v>72</v>
      </c>
      <c r="F2756" s="13" t="s">
        <v>9178</v>
      </c>
      <c r="G2756" s="13">
        <v>13</v>
      </c>
      <c r="H2756" s="13" t="s">
        <v>9191</v>
      </c>
      <c r="I2756" s="207" t="s">
        <v>9544</v>
      </c>
      <c r="AN2756">
        <v>30</v>
      </c>
      <c r="AO2756">
        <v>14</v>
      </c>
      <c r="AP2756">
        <v>4527</v>
      </c>
      <c r="AQ2756" t="s">
        <v>3490</v>
      </c>
    </row>
    <row r="2757" spans="5:43" x14ac:dyDescent="0.25">
      <c r="E2757" s="6">
        <v>72</v>
      </c>
      <c r="F2757" s="13" t="s">
        <v>9178</v>
      </c>
      <c r="G2757" s="13">
        <v>14</v>
      </c>
      <c r="H2757" s="13" t="s">
        <v>9192</v>
      </c>
      <c r="I2757" s="207" t="s">
        <v>9544</v>
      </c>
      <c r="AN2757">
        <v>86</v>
      </c>
      <c r="AO2757">
        <v>119</v>
      </c>
      <c r="AP2757">
        <v>10459</v>
      </c>
      <c r="AQ2757" t="s">
        <v>5134</v>
      </c>
    </row>
    <row r="2758" spans="5:43" x14ac:dyDescent="0.25">
      <c r="E2758" s="6">
        <v>72</v>
      </c>
      <c r="F2758" s="13" t="s">
        <v>9178</v>
      </c>
      <c r="G2758" s="13">
        <v>15</v>
      </c>
      <c r="H2758" s="13" t="s">
        <v>9193</v>
      </c>
      <c r="I2758" s="207" t="s">
        <v>9544</v>
      </c>
      <c r="AN2758">
        <v>6</v>
      </c>
      <c r="AO2758">
        <v>523</v>
      </c>
      <c r="AP2758">
        <v>1191</v>
      </c>
      <c r="AQ2758" t="s">
        <v>2220</v>
      </c>
    </row>
    <row r="2759" spans="5:43" x14ac:dyDescent="0.25">
      <c r="AN2759">
        <v>6</v>
      </c>
      <c r="AO2759">
        <v>847</v>
      </c>
      <c r="AP2759">
        <v>1847</v>
      </c>
      <c r="AQ2759" t="s">
        <v>2534</v>
      </c>
    </row>
    <row r="2760" spans="5:43" x14ac:dyDescent="0.25">
      <c r="AN2760">
        <v>90</v>
      </c>
      <c r="AO2760">
        <v>28</v>
      </c>
      <c r="AP2760">
        <v>9624</v>
      </c>
      <c r="AQ2760" t="s">
        <v>5210</v>
      </c>
    </row>
    <row r="2761" spans="5:43" x14ac:dyDescent="0.25">
      <c r="AN2761">
        <v>62</v>
      </c>
      <c r="AO2761">
        <v>42</v>
      </c>
      <c r="AP2761">
        <v>10131</v>
      </c>
      <c r="AQ2761" t="s">
        <v>4314</v>
      </c>
    </row>
    <row r="2762" spans="5:43" x14ac:dyDescent="0.25">
      <c r="AN2762">
        <v>66</v>
      </c>
      <c r="AO2762">
        <v>63</v>
      </c>
      <c r="AP2762">
        <v>10132</v>
      </c>
      <c r="AQ2762" t="s">
        <v>4415</v>
      </c>
    </row>
    <row r="2763" spans="5:43" x14ac:dyDescent="0.25">
      <c r="AN2763">
        <v>46</v>
      </c>
      <c r="AO2763">
        <v>42</v>
      </c>
      <c r="AP2763">
        <v>5535</v>
      </c>
      <c r="AQ2763" t="s">
        <v>3896</v>
      </c>
    </row>
    <row r="2764" spans="5:43" x14ac:dyDescent="0.25">
      <c r="AN2764">
        <v>82</v>
      </c>
      <c r="AO2764">
        <v>84</v>
      </c>
      <c r="AP2764">
        <v>10133</v>
      </c>
      <c r="AQ2764" t="s">
        <v>4901</v>
      </c>
    </row>
    <row r="2765" spans="5:43" x14ac:dyDescent="0.25">
      <c r="AN2765">
        <v>38</v>
      </c>
      <c r="AO2765">
        <v>77</v>
      </c>
      <c r="AP2765">
        <v>5119</v>
      </c>
      <c r="AQ2765" t="s">
        <v>3760</v>
      </c>
    </row>
    <row r="2766" spans="5:43" x14ac:dyDescent="0.25">
      <c r="AN2766">
        <v>90</v>
      </c>
      <c r="AO2766">
        <v>63</v>
      </c>
      <c r="AP2766">
        <v>9670</v>
      </c>
      <c r="AQ2766" t="s">
        <v>5232</v>
      </c>
    </row>
    <row r="2767" spans="5:43" x14ac:dyDescent="0.25">
      <c r="AN2767">
        <v>82</v>
      </c>
      <c r="AO2767">
        <v>91</v>
      </c>
      <c r="AP2767">
        <v>8694</v>
      </c>
      <c r="AQ2767" t="s">
        <v>4922</v>
      </c>
    </row>
    <row r="2768" spans="5:43" x14ac:dyDescent="0.25">
      <c r="AN2768">
        <v>38</v>
      </c>
      <c r="AO2768">
        <v>70</v>
      </c>
      <c r="AP2768">
        <v>5106</v>
      </c>
      <c r="AQ2768" t="s">
        <v>3751</v>
      </c>
    </row>
    <row r="2769" spans="40:43" x14ac:dyDescent="0.25">
      <c r="AN2769">
        <v>18</v>
      </c>
      <c r="AO2769">
        <v>63</v>
      </c>
      <c r="AP2769">
        <v>3757</v>
      </c>
      <c r="AQ2769" t="s">
        <v>3263</v>
      </c>
    </row>
    <row r="2770" spans="40:43" x14ac:dyDescent="0.25">
      <c r="AN2770">
        <v>50</v>
      </c>
      <c r="AO2770">
        <v>98</v>
      </c>
      <c r="AP2770">
        <v>5968</v>
      </c>
      <c r="AQ2770" t="s">
        <v>4069</v>
      </c>
    </row>
    <row r="2771" spans="40:43" x14ac:dyDescent="0.25">
      <c r="AN2771">
        <v>6</v>
      </c>
      <c r="AO2771">
        <v>98</v>
      </c>
      <c r="AP2771">
        <v>791</v>
      </c>
      <c r="AQ2771" t="s">
        <v>1772</v>
      </c>
    </row>
    <row r="2772" spans="40:43" x14ac:dyDescent="0.25">
      <c r="AN2772">
        <v>10</v>
      </c>
      <c r="AO2772">
        <v>105</v>
      </c>
      <c r="AP2772">
        <v>2705</v>
      </c>
      <c r="AQ2772" t="s">
        <v>1772</v>
      </c>
    </row>
    <row r="2773" spans="40:43" x14ac:dyDescent="0.25">
      <c r="AN2773">
        <v>10</v>
      </c>
      <c r="AO2773">
        <v>77</v>
      </c>
      <c r="AP2773">
        <v>2638</v>
      </c>
      <c r="AQ2773" t="s">
        <v>2666</v>
      </c>
    </row>
    <row r="2774" spans="40:43" x14ac:dyDescent="0.25">
      <c r="AN2774">
        <v>86</v>
      </c>
      <c r="AO2774">
        <v>154</v>
      </c>
      <c r="AP2774">
        <v>9351</v>
      </c>
      <c r="AQ2774" t="s">
        <v>5164</v>
      </c>
    </row>
    <row r="2775" spans="40:43" x14ac:dyDescent="0.25">
      <c r="AN2775">
        <v>14</v>
      </c>
      <c r="AO2775">
        <v>28</v>
      </c>
      <c r="AP2775">
        <v>2910</v>
      </c>
      <c r="AQ2775" t="s">
        <v>2828</v>
      </c>
    </row>
    <row r="2776" spans="40:43" x14ac:dyDescent="0.25">
      <c r="AN2776">
        <v>34</v>
      </c>
      <c r="AO2776">
        <v>56</v>
      </c>
      <c r="AP2776">
        <v>4866</v>
      </c>
      <c r="AQ2776" t="s">
        <v>3666</v>
      </c>
    </row>
    <row r="2777" spans="40:43" x14ac:dyDescent="0.25">
      <c r="AN2777">
        <v>10</v>
      </c>
      <c r="AO2777">
        <v>91</v>
      </c>
      <c r="AP2777">
        <v>10134</v>
      </c>
      <c r="AQ2777" t="s">
        <v>2696</v>
      </c>
    </row>
    <row r="2778" spans="40:43" x14ac:dyDescent="0.25">
      <c r="AN2778">
        <v>38</v>
      </c>
      <c r="AO2778">
        <v>42</v>
      </c>
      <c r="AP2778">
        <v>10135</v>
      </c>
      <c r="AQ2778" t="s">
        <v>1507</v>
      </c>
    </row>
    <row r="2779" spans="40:43" x14ac:dyDescent="0.25">
      <c r="AN2779">
        <v>22</v>
      </c>
      <c r="AO2779">
        <v>84</v>
      </c>
      <c r="AP2779">
        <v>4101</v>
      </c>
      <c r="AQ2779" t="s">
        <v>3354</v>
      </c>
    </row>
    <row r="2780" spans="40:43" x14ac:dyDescent="0.25">
      <c r="AN2780">
        <v>38</v>
      </c>
      <c r="AO2780">
        <v>21</v>
      </c>
      <c r="AP2780">
        <v>5019</v>
      </c>
      <c r="AQ2780" t="s">
        <v>2721</v>
      </c>
    </row>
    <row r="2781" spans="40:43" x14ac:dyDescent="0.25">
      <c r="AN2781">
        <v>10</v>
      </c>
      <c r="AO2781">
        <v>105</v>
      </c>
      <c r="AP2781">
        <v>10136</v>
      </c>
      <c r="AQ2781" t="s">
        <v>2721</v>
      </c>
    </row>
    <row r="2782" spans="40:43" x14ac:dyDescent="0.25">
      <c r="AN2782">
        <v>86</v>
      </c>
      <c r="AO2782">
        <v>63</v>
      </c>
      <c r="AP2782">
        <v>9191</v>
      </c>
      <c r="AQ2782" t="s">
        <v>5084</v>
      </c>
    </row>
    <row r="2783" spans="40:43" x14ac:dyDescent="0.25">
      <c r="AN2783">
        <v>22</v>
      </c>
      <c r="AO2783">
        <v>84</v>
      </c>
      <c r="AP2783">
        <v>4102</v>
      </c>
      <c r="AQ2783" t="s">
        <v>3355</v>
      </c>
    </row>
    <row r="2784" spans="40:43" x14ac:dyDescent="0.25">
      <c r="AN2784">
        <v>22</v>
      </c>
      <c r="AO2784">
        <v>7</v>
      </c>
      <c r="AP2784">
        <v>4006</v>
      </c>
      <c r="AQ2784" t="s">
        <v>3301</v>
      </c>
    </row>
    <row r="2785" spans="40:43" x14ac:dyDescent="0.25">
      <c r="AN2785">
        <v>22</v>
      </c>
      <c r="AO2785">
        <v>35</v>
      </c>
      <c r="AP2785">
        <v>4040</v>
      </c>
      <c r="AQ2785" t="s">
        <v>3319</v>
      </c>
    </row>
    <row r="2786" spans="40:43" x14ac:dyDescent="0.25">
      <c r="AN2786">
        <v>70</v>
      </c>
      <c r="AO2786">
        <v>56</v>
      </c>
      <c r="AP2786">
        <v>7665</v>
      </c>
      <c r="AQ2786" t="s">
        <v>4506</v>
      </c>
    </row>
    <row r="2787" spans="40:43" x14ac:dyDescent="0.25">
      <c r="AN2787">
        <v>14</v>
      </c>
      <c r="AO2787">
        <v>161</v>
      </c>
      <c r="AP2787">
        <v>3373</v>
      </c>
      <c r="AQ2787" t="s">
        <v>3199</v>
      </c>
    </row>
    <row r="2788" spans="40:43" x14ac:dyDescent="0.25">
      <c r="AN2788">
        <v>14</v>
      </c>
      <c r="AO2788">
        <v>161</v>
      </c>
      <c r="AP2788">
        <v>3374</v>
      </c>
      <c r="AQ2788" t="s">
        <v>3200</v>
      </c>
    </row>
    <row r="2789" spans="40:43" x14ac:dyDescent="0.25">
      <c r="AN2789">
        <v>38</v>
      </c>
      <c r="AO2789">
        <v>105</v>
      </c>
      <c r="AP2789">
        <v>5156</v>
      </c>
      <c r="AQ2789" t="s">
        <v>3778</v>
      </c>
    </row>
    <row r="2790" spans="40:43" x14ac:dyDescent="0.25">
      <c r="AN2790">
        <v>14</v>
      </c>
      <c r="AO2790">
        <v>126</v>
      </c>
      <c r="AP2790">
        <v>3220</v>
      </c>
      <c r="AQ2790" t="s">
        <v>3073</v>
      </c>
    </row>
    <row r="2791" spans="40:43" x14ac:dyDescent="0.25">
      <c r="AN2791">
        <v>54</v>
      </c>
      <c r="AO2791">
        <v>91</v>
      </c>
      <c r="AP2791">
        <v>6539</v>
      </c>
      <c r="AQ2791" t="s">
        <v>4169</v>
      </c>
    </row>
    <row r="2792" spans="40:43" x14ac:dyDescent="0.25">
      <c r="AN2792">
        <v>54</v>
      </c>
      <c r="AO2792">
        <v>91</v>
      </c>
      <c r="AP2792">
        <v>6540</v>
      </c>
      <c r="AQ2792" t="s">
        <v>4170</v>
      </c>
    </row>
    <row r="2793" spans="40:43" x14ac:dyDescent="0.25">
      <c r="AN2793">
        <v>50</v>
      </c>
      <c r="AO2793">
        <v>49</v>
      </c>
      <c r="AP2793">
        <v>5877</v>
      </c>
      <c r="AQ2793" t="s">
        <v>3992</v>
      </c>
    </row>
    <row r="2794" spans="40:43" x14ac:dyDescent="0.25">
      <c r="AN2794">
        <v>74</v>
      </c>
      <c r="AO2794">
        <v>21</v>
      </c>
      <c r="AP2794">
        <v>7938</v>
      </c>
      <c r="AQ2794" t="s">
        <v>4571</v>
      </c>
    </row>
    <row r="2795" spans="40:43" x14ac:dyDescent="0.25">
      <c r="AN2795">
        <v>18</v>
      </c>
      <c r="AO2795">
        <v>112</v>
      </c>
      <c r="AP2795">
        <v>3806</v>
      </c>
      <c r="AQ2795" t="s">
        <v>3276</v>
      </c>
    </row>
    <row r="2796" spans="40:43" x14ac:dyDescent="0.25">
      <c r="AN2796">
        <v>6</v>
      </c>
      <c r="AO2796">
        <v>266</v>
      </c>
      <c r="AP2796">
        <v>1914</v>
      </c>
      <c r="AQ2796" t="s">
        <v>1938</v>
      </c>
    </row>
    <row r="2797" spans="40:43" x14ac:dyDescent="0.25">
      <c r="AN2797">
        <v>18</v>
      </c>
      <c r="AO2797">
        <v>119</v>
      </c>
      <c r="AP2797">
        <v>3816</v>
      </c>
      <c r="AQ2797" t="s">
        <v>3281</v>
      </c>
    </row>
    <row r="2798" spans="40:43" x14ac:dyDescent="0.25">
      <c r="AN2798">
        <v>6</v>
      </c>
      <c r="AO2798">
        <v>266</v>
      </c>
      <c r="AP2798">
        <v>1915</v>
      </c>
      <c r="AQ2798" t="s">
        <v>1939</v>
      </c>
    </row>
    <row r="2799" spans="40:43" x14ac:dyDescent="0.25">
      <c r="AN2799">
        <v>54</v>
      </c>
      <c r="AO2799">
        <v>112</v>
      </c>
      <c r="AP2799">
        <v>6573</v>
      </c>
      <c r="AQ2799" t="s">
        <v>4183</v>
      </c>
    </row>
    <row r="2800" spans="40:43" x14ac:dyDescent="0.25">
      <c r="AN2800">
        <v>82</v>
      </c>
      <c r="AO2800">
        <v>133</v>
      </c>
      <c r="AP2800">
        <v>8823</v>
      </c>
      <c r="AQ2800" t="s">
        <v>5023</v>
      </c>
    </row>
    <row r="2801" spans="40:43" x14ac:dyDescent="0.25">
      <c r="AN2801">
        <v>6</v>
      </c>
      <c r="AO2801">
        <v>420</v>
      </c>
      <c r="AP2801">
        <v>1238</v>
      </c>
      <c r="AQ2801" t="s">
        <v>2089</v>
      </c>
    </row>
    <row r="2802" spans="40:43" x14ac:dyDescent="0.25">
      <c r="AN2802">
        <v>6</v>
      </c>
      <c r="AO2802">
        <v>826</v>
      </c>
      <c r="AP2802">
        <v>1806</v>
      </c>
      <c r="AQ2802" t="s">
        <v>2503</v>
      </c>
    </row>
    <row r="2803" spans="40:43" x14ac:dyDescent="0.25">
      <c r="AN2803">
        <v>6</v>
      </c>
      <c r="AO2803">
        <v>210</v>
      </c>
      <c r="AP2803">
        <v>909</v>
      </c>
      <c r="AQ2803" t="s">
        <v>1875</v>
      </c>
    </row>
    <row r="2804" spans="40:43" x14ac:dyDescent="0.25">
      <c r="AN2804">
        <v>6</v>
      </c>
      <c r="AO2804">
        <v>98</v>
      </c>
      <c r="AP2804">
        <v>790</v>
      </c>
      <c r="AQ2804" t="s">
        <v>1771</v>
      </c>
    </row>
    <row r="2805" spans="40:43" x14ac:dyDescent="0.25">
      <c r="AN2805">
        <v>30</v>
      </c>
      <c r="AO2805">
        <v>84</v>
      </c>
      <c r="AP2805">
        <v>10137</v>
      </c>
      <c r="AQ2805" t="s">
        <v>1488</v>
      </c>
    </row>
    <row r="2806" spans="40:43" x14ac:dyDescent="0.25">
      <c r="AN2806">
        <v>6</v>
      </c>
      <c r="AO2806">
        <v>462</v>
      </c>
      <c r="AP2806">
        <v>1315</v>
      </c>
      <c r="AQ2806" t="s">
        <v>2164</v>
      </c>
    </row>
    <row r="2807" spans="40:43" x14ac:dyDescent="0.25">
      <c r="AN2807">
        <v>50</v>
      </c>
      <c r="AO2807">
        <v>91</v>
      </c>
      <c r="AP2807">
        <v>5956</v>
      </c>
      <c r="AQ2807" t="s">
        <v>4062</v>
      </c>
    </row>
    <row r="2808" spans="40:43" x14ac:dyDescent="0.25">
      <c r="AN2808">
        <v>42</v>
      </c>
      <c r="AO2808">
        <v>126</v>
      </c>
      <c r="AP2808">
        <v>5437</v>
      </c>
      <c r="AQ2808" t="s">
        <v>3839</v>
      </c>
    </row>
    <row r="2809" spans="40:43" x14ac:dyDescent="0.25">
      <c r="AN2809">
        <v>30</v>
      </c>
      <c r="AO2809">
        <v>56</v>
      </c>
      <c r="AP2809">
        <v>4592</v>
      </c>
      <c r="AQ2809" t="s">
        <v>3535</v>
      </c>
    </row>
    <row r="2810" spans="40:43" x14ac:dyDescent="0.25">
      <c r="AN2810">
        <v>14</v>
      </c>
      <c r="AO2810">
        <v>7</v>
      </c>
      <c r="AP2810">
        <v>2825</v>
      </c>
      <c r="AQ2810" t="s">
        <v>2743</v>
      </c>
    </row>
    <row r="2811" spans="40:43" x14ac:dyDescent="0.25">
      <c r="AN2811">
        <v>14</v>
      </c>
      <c r="AO2811">
        <v>21</v>
      </c>
      <c r="AP2811">
        <v>2897</v>
      </c>
      <c r="AQ2811" t="s">
        <v>2800</v>
      </c>
    </row>
    <row r="2812" spans="40:43" x14ac:dyDescent="0.25">
      <c r="AN2812">
        <v>14</v>
      </c>
      <c r="AO2812">
        <v>182</v>
      </c>
      <c r="AP2812">
        <v>3428</v>
      </c>
      <c r="AQ2812" t="s">
        <v>3235</v>
      </c>
    </row>
    <row r="2813" spans="40:43" x14ac:dyDescent="0.25">
      <c r="AN2813">
        <v>14</v>
      </c>
      <c r="AO2813">
        <v>42</v>
      </c>
      <c r="AP2813">
        <v>2948</v>
      </c>
      <c r="AQ2813" t="s">
        <v>2192</v>
      </c>
    </row>
    <row r="2814" spans="40:43" x14ac:dyDescent="0.25">
      <c r="AN2814">
        <v>6</v>
      </c>
      <c r="AO2814">
        <v>497</v>
      </c>
      <c r="AP2814">
        <v>1363</v>
      </c>
      <c r="AQ2814" t="s">
        <v>2192</v>
      </c>
    </row>
    <row r="2815" spans="40:43" x14ac:dyDescent="0.25">
      <c r="AN2815">
        <v>6</v>
      </c>
      <c r="AO2815">
        <v>224</v>
      </c>
      <c r="AP2815">
        <v>936</v>
      </c>
      <c r="AQ2815" t="s">
        <v>1893</v>
      </c>
    </row>
    <row r="2816" spans="40:43" x14ac:dyDescent="0.25">
      <c r="AN2816">
        <v>58</v>
      </c>
      <c r="AO2816">
        <v>91</v>
      </c>
      <c r="AP2816">
        <v>6802</v>
      </c>
      <c r="AQ2816" t="s">
        <v>4234</v>
      </c>
    </row>
    <row r="2817" spans="40:43" x14ac:dyDescent="0.25">
      <c r="AN2817">
        <v>62</v>
      </c>
      <c r="AO2817">
        <v>42</v>
      </c>
      <c r="AP2817">
        <v>6979</v>
      </c>
      <c r="AQ2817" t="s">
        <v>4303</v>
      </c>
    </row>
    <row r="2818" spans="40:43" x14ac:dyDescent="0.25">
      <c r="AN2818">
        <v>26</v>
      </c>
      <c r="AO2818">
        <v>70</v>
      </c>
      <c r="AP2818">
        <v>4383</v>
      </c>
      <c r="AQ2818" t="s">
        <v>1473</v>
      </c>
    </row>
    <row r="2819" spans="40:43" x14ac:dyDescent="0.25">
      <c r="AN2819">
        <v>18</v>
      </c>
      <c r="AO2819">
        <v>133</v>
      </c>
      <c r="AP2819">
        <v>3830</v>
      </c>
      <c r="AQ2819" t="s">
        <v>3284</v>
      </c>
    </row>
    <row r="2820" spans="40:43" x14ac:dyDescent="0.25">
      <c r="AN2820">
        <v>74</v>
      </c>
      <c r="AO2820">
        <v>28</v>
      </c>
      <c r="AP2820">
        <v>7927</v>
      </c>
      <c r="AQ2820" t="s">
        <v>4579</v>
      </c>
    </row>
    <row r="2821" spans="40:43" x14ac:dyDescent="0.25">
      <c r="AN2821">
        <v>18</v>
      </c>
      <c r="AO2821">
        <v>119</v>
      </c>
      <c r="AP2821">
        <v>3817</v>
      </c>
      <c r="AQ2821" t="s">
        <v>1439</v>
      </c>
    </row>
    <row r="2822" spans="40:43" x14ac:dyDescent="0.25">
      <c r="AN2822">
        <v>6</v>
      </c>
      <c r="AO2822">
        <v>567</v>
      </c>
      <c r="AP2822">
        <v>1450</v>
      </c>
      <c r="AQ2822" t="s">
        <v>2255</v>
      </c>
    </row>
    <row r="2823" spans="40:43" x14ac:dyDescent="0.25">
      <c r="AN2823">
        <v>26</v>
      </c>
      <c r="AO2823">
        <v>56</v>
      </c>
      <c r="AP2823">
        <v>4369</v>
      </c>
      <c r="AQ2823" t="s">
        <v>3449</v>
      </c>
    </row>
    <row r="2824" spans="40:43" x14ac:dyDescent="0.25">
      <c r="AN2824">
        <v>74</v>
      </c>
      <c r="AO2824">
        <v>63</v>
      </c>
      <c r="AP2824">
        <v>8011</v>
      </c>
      <c r="AQ2824" t="s">
        <v>4626</v>
      </c>
    </row>
    <row r="2825" spans="40:43" x14ac:dyDescent="0.25">
      <c r="AN2825">
        <v>62</v>
      </c>
      <c r="AO2825">
        <v>35</v>
      </c>
      <c r="AP2825">
        <v>6950</v>
      </c>
      <c r="AQ2825" t="s">
        <v>4277</v>
      </c>
    </row>
    <row r="2826" spans="40:43" x14ac:dyDescent="0.25">
      <c r="AN2826">
        <v>14</v>
      </c>
      <c r="AO2826">
        <v>28</v>
      </c>
      <c r="AP2826">
        <v>2911</v>
      </c>
      <c r="AQ2826" t="s">
        <v>2829</v>
      </c>
    </row>
    <row r="2827" spans="40:43" x14ac:dyDescent="0.25">
      <c r="AN2827">
        <v>6</v>
      </c>
      <c r="AO2827">
        <v>476</v>
      </c>
      <c r="AP2827">
        <v>1335</v>
      </c>
      <c r="AQ2827" t="s">
        <v>2176</v>
      </c>
    </row>
    <row r="2828" spans="40:43" x14ac:dyDescent="0.25">
      <c r="AN2828">
        <v>38</v>
      </c>
      <c r="AO2828">
        <v>84</v>
      </c>
      <c r="AP2828">
        <v>5130</v>
      </c>
      <c r="AQ2828" t="s">
        <v>3767</v>
      </c>
    </row>
    <row r="2829" spans="40:43" x14ac:dyDescent="0.25">
      <c r="AN2829">
        <v>86</v>
      </c>
      <c r="AO2829">
        <v>119</v>
      </c>
      <c r="AP2829">
        <v>9286</v>
      </c>
      <c r="AQ2829" t="s">
        <v>5126</v>
      </c>
    </row>
    <row r="2830" spans="40:43" x14ac:dyDescent="0.25">
      <c r="AN2830">
        <v>46</v>
      </c>
      <c r="AO2830">
        <v>98</v>
      </c>
      <c r="AP2830">
        <v>5626</v>
      </c>
      <c r="AQ2830" t="s">
        <v>3923</v>
      </c>
    </row>
    <row r="2831" spans="40:43" x14ac:dyDescent="0.25">
      <c r="AN2831">
        <v>6</v>
      </c>
      <c r="AO2831">
        <v>595</v>
      </c>
      <c r="AP2831">
        <v>1498</v>
      </c>
      <c r="AQ2831" t="s">
        <v>2282</v>
      </c>
    </row>
    <row r="2832" spans="40:43" x14ac:dyDescent="0.25">
      <c r="AN2832">
        <v>82</v>
      </c>
      <c r="AO2832">
        <v>28</v>
      </c>
      <c r="AP2832">
        <v>8487</v>
      </c>
      <c r="AQ2832" t="s">
        <v>1935</v>
      </c>
    </row>
    <row r="2833" spans="40:43" x14ac:dyDescent="0.25">
      <c r="AN2833">
        <v>6</v>
      </c>
      <c r="AO2833">
        <v>266</v>
      </c>
      <c r="AP2833">
        <v>1021</v>
      </c>
      <c r="AQ2833" t="s">
        <v>1935</v>
      </c>
    </row>
    <row r="2834" spans="40:43" x14ac:dyDescent="0.25">
      <c r="AN2834">
        <v>82</v>
      </c>
      <c r="AO2834">
        <v>28</v>
      </c>
      <c r="AP2834">
        <v>8488</v>
      </c>
      <c r="AQ2834" t="s">
        <v>4729</v>
      </c>
    </row>
    <row r="2835" spans="40:43" x14ac:dyDescent="0.25">
      <c r="AN2835">
        <v>66</v>
      </c>
      <c r="AO2835">
        <v>14</v>
      </c>
      <c r="AP2835">
        <v>7235</v>
      </c>
      <c r="AQ2835" t="s">
        <v>4375</v>
      </c>
    </row>
    <row r="2836" spans="40:43" x14ac:dyDescent="0.25">
      <c r="AN2836">
        <v>6</v>
      </c>
      <c r="AO2836">
        <v>523</v>
      </c>
      <c r="AP2836">
        <v>1583</v>
      </c>
      <c r="AQ2836" t="s">
        <v>1345</v>
      </c>
    </row>
    <row r="2837" spans="40:43" x14ac:dyDescent="0.25">
      <c r="AN2837">
        <v>6</v>
      </c>
      <c r="AO2837">
        <v>613</v>
      </c>
      <c r="AP2837">
        <v>10138</v>
      </c>
      <c r="AQ2837" t="s">
        <v>1345</v>
      </c>
    </row>
    <row r="2838" spans="40:43" x14ac:dyDescent="0.25">
      <c r="AN2838">
        <v>6</v>
      </c>
      <c r="AO2838">
        <v>196</v>
      </c>
      <c r="AP2838">
        <v>896</v>
      </c>
      <c r="AQ2838" t="s">
        <v>1861</v>
      </c>
    </row>
    <row r="2839" spans="40:43" x14ac:dyDescent="0.25">
      <c r="AN2839">
        <v>30</v>
      </c>
      <c r="AO2839">
        <v>14</v>
      </c>
      <c r="AP2839">
        <v>4528</v>
      </c>
      <c r="AQ2839" t="s">
        <v>3491</v>
      </c>
    </row>
    <row r="2840" spans="40:43" x14ac:dyDescent="0.25">
      <c r="AN2840">
        <v>70</v>
      </c>
      <c r="AO2840">
        <v>105</v>
      </c>
      <c r="AP2840">
        <v>7724</v>
      </c>
      <c r="AQ2840" t="s">
        <v>3491</v>
      </c>
    </row>
    <row r="2841" spans="40:43" x14ac:dyDescent="0.25">
      <c r="AN2841">
        <v>6</v>
      </c>
      <c r="AO2841">
        <v>861</v>
      </c>
      <c r="AP2841">
        <v>1869</v>
      </c>
      <c r="AQ2841" t="s">
        <v>2550</v>
      </c>
    </row>
    <row r="2842" spans="40:43" x14ac:dyDescent="0.25">
      <c r="AN2842">
        <v>82</v>
      </c>
      <c r="AO2842">
        <v>112</v>
      </c>
      <c r="AP2842">
        <v>8750</v>
      </c>
      <c r="AQ2842" t="s">
        <v>4966</v>
      </c>
    </row>
    <row r="2843" spans="40:43" x14ac:dyDescent="0.25">
      <c r="AN2843">
        <v>6</v>
      </c>
      <c r="AO2843">
        <v>882</v>
      </c>
      <c r="AP2843">
        <v>1900</v>
      </c>
      <c r="AQ2843" t="s">
        <v>2568</v>
      </c>
    </row>
    <row r="2844" spans="40:43" x14ac:dyDescent="0.25">
      <c r="AN2844">
        <v>50</v>
      </c>
      <c r="AO2844">
        <v>28</v>
      </c>
      <c r="AP2844">
        <v>5837</v>
      </c>
      <c r="AQ2844" t="s">
        <v>3959</v>
      </c>
    </row>
    <row r="2845" spans="40:43" x14ac:dyDescent="0.25">
      <c r="AN2845">
        <v>6</v>
      </c>
      <c r="AO2845">
        <v>616</v>
      </c>
      <c r="AP2845">
        <v>1536</v>
      </c>
      <c r="AQ2845" t="s">
        <v>1346</v>
      </c>
    </row>
    <row r="2846" spans="40:43" x14ac:dyDescent="0.25">
      <c r="AN2846">
        <v>6</v>
      </c>
      <c r="AO2846">
        <v>203</v>
      </c>
      <c r="AP2846">
        <v>902</v>
      </c>
      <c r="AQ2846" t="s">
        <v>1865</v>
      </c>
    </row>
    <row r="2847" spans="40:43" x14ac:dyDescent="0.25">
      <c r="AN2847">
        <v>6</v>
      </c>
      <c r="AO2847">
        <v>623</v>
      </c>
      <c r="AP2847">
        <v>1545</v>
      </c>
      <c r="AQ2847" t="s">
        <v>1347</v>
      </c>
    </row>
    <row r="2848" spans="40:43" x14ac:dyDescent="0.25">
      <c r="AN2848">
        <v>62</v>
      </c>
      <c r="AO2848">
        <v>42</v>
      </c>
      <c r="AP2848">
        <v>6980</v>
      </c>
      <c r="AQ2848" t="s">
        <v>4304</v>
      </c>
    </row>
    <row r="2849" spans="40:43" x14ac:dyDescent="0.25">
      <c r="AN2849">
        <v>50</v>
      </c>
      <c r="AO2849">
        <v>63</v>
      </c>
      <c r="AP2849">
        <v>10139</v>
      </c>
      <c r="AQ2849" t="s">
        <v>4023</v>
      </c>
    </row>
    <row r="2850" spans="40:43" x14ac:dyDescent="0.25">
      <c r="AN2850">
        <v>6</v>
      </c>
      <c r="AO2850">
        <v>91</v>
      </c>
      <c r="AP2850">
        <v>10140</v>
      </c>
      <c r="AQ2850" t="s">
        <v>1765</v>
      </c>
    </row>
    <row r="2851" spans="40:43" x14ac:dyDescent="0.25">
      <c r="AN2851">
        <v>82</v>
      </c>
      <c r="AO2851">
        <v>84</v>
      </c>
      <c r="AP2851">
        <v>8665</v>
      </c>
      <c r="AQ2851" t="s">
        <v>4889</v>
      </c>
    </row>
    <row r="2852" spans="40:43" x14ac:dyDescent="0.25">
      <c r="AN2852">
        <v>6</v>
      </c>
      <c r="AO2852">
        <v>672</v>
      </c>
      <c r="AP2852">
        <v>1618</v>
      </c>
      <c r="AQ2852" t="s">
        <v>2397</v>
      </c>
    </row>
    <row r="2853" spans="40:43" x14ac:dyDescent="0.25">
      <c r="AN2853">
        <v>6</v>
      </c>
      <c r="AO2853">
        <v>630</v>
      </c>
      <c r="AP2853">
        <v>1558</v>
      </c>
      <c r="AQ2853" t="s">
        <v>1348</v>
      </c>
    </row>
    <row r="2854" spans="40:43" x14ac:dyDescent="0.25">
      <c r="AN2854">
        <v>38</v>
      </c>
      <c r="AO2854">
        <v>21</v>
      </c>
      <c r="AP2854">
        <v>10141</v>
      </c>
      <c r="AQ2854" t="s">
        <v>3699</v>
      </c>
    </row>
    <row r="2855" spans="40:43" x14ac:dyDescent="0.25">
      <c r="AN2855">
        <v>38</v>
      </c>
      <c r="AO2855">
        <v>56</v>
      </c>
      <c r="AP2855">
        <v>5074</v>
      </c>
      <c r="AQ2855" t="s">
        <v>3727</v>
      </c>
    </row>
    <row r="2856" spans="40:43" x14ac:dyDescent="0.25">
      <c r="AN2856">
        <v>78</v>
      </c>
      <c r="AO2856">
        <v>35</v>
      </c>
      <c r="AP2856">
        <v>10142</v>
      </c>
      <c r="AQ2856" t="s">
        <v>4653</v>
      </c>
    </row>
    <row r="2857" spans="40:43" x14ac:dyDescent="0.25">
      <c r="AN2857">
        <v>42</v>
      </c>
      <c r="AO2857">
        <v>70</v>
      </c>
      <c r="AP2857">
        <v>5373</v>
      </c>
      <c r="AQ2857" t="s">
        <v>3816</v>
      </c>
    </row>
    <row r="2858" spans="40:43" x14ac:dyDescent="0.25">
      <c r="AN2858">
        <v>18</v>
      </c>
      <c r="AO2858">
        <v>35</v>
      </c>
      <c r="AP2858">
        <v>3731</v>
      </c>
      <c r="AQ2858" t="s">
        <v>3256</v>
      </c>
    </row>
    <row r="2859" spans="40:43" x14ac:dyDescent="0.25">
      <c r="AN2859">
        <v>82</v>
      </c>
      <c r="AO2859">
        <v>28</v>
      </c>
      <c r="AP2859">
        <v>8489</v>
      </c>
      <c r="AQ2859" t="s">
        <v>4730</v>
      </c>
    </row>
    <row r="2860" spans="40:43" x14ac:dyDescent="0.25">
      <c r="AN2860">
        <v>50</v>
      </c>
      <c r="AO2860">
        <v>35</v>
      </c>
      <c r="AP2860">
        <v>5853</v>
      </c>
      <c r="AQ2860" t="s">
        <v>3977</v>
      </c>
    </row>
    <row r="2861" spans="40:43" x14ac:dyDescent="0.25">
      <c r="AN2861">
        <v>82</v>
      </c>
      <c r="AO2861">
        <v>126</v>
      </c>
      <c r="AP2861">
        <v>8793</v>
      </c>
      <c r="AQ2861" t="s">
        <v>5001</v>
      </c>
    </row>
    <row r="2862" spans="40:43" x14ac:dyDescent="0.25">
      <c r="AN2862">
        <v>54</v>
      </c>
      <c r="AO2862">
        <v>70</v>
      </c>
      <c r="AP2862">
        <v>6499</v>
      </c>
      <c r="AQ2862" t="s">
        <v>4149</v>
      </c>
    </row>
    <row r="2863" spans="40:43" x14ac:dyDescent="0.25">
      <c r="AN2863">
        <v>66</v>
      </c>
      <c r="AO2863">
        <v>140</v>
      </c>
      <c r="AP2863">
        <v>10143</v>
      </c>
      <c r="AQ2863" t="s">
        <v>4448</v>
      </c>
    </row>
    <row r="2864" spans="40:43" x14ac:dyDescent="0.25">
      <c r="AN2864">
        <v>42</v>
      </c>
      <c r="AO2864">
        <v>126</v>
      </c>
      <c r="AP2864">
        <v>5438</v>
      </c>
      <c r="AQ2864" t="s">
        <v>3840</v>
      </c>
    </row>
    <row r="2865" spans="40:43" x14ac:dyDescent="0.25">
      <c r="AN2865">
        <v>62</v>
      </c>
      <c r="AO2865">
        <v>56</v>
      </c>
      <c r="AP2865">
        <v>7013</v>
      </c>
      <c r="AQ2865" t="s">
        <v>1589</v>
      </c>
    </row>
    <row r="2866" spans="40:43" x14ac:dyDescent="0.25">
      <c r="AN2866">
        <v>6</v>
      </c>
      <c r="AO2866">
        <v>399</v>
      </c>
      <c r="AP2866">
        <v>1214</v>
      </c>
      <c r="AQ2866" t="s">
        <v>2068</v>
      </c>
    </row>
    <row r="2867" spans="40:43" x14ac:dyDescent="0.25">
      <c r="AN2867">
        <v>78</v>
      </c>
      <c r="AO2867">
        <v>14</v>
      </c>
      <c r="AP2867">
        <v>8216</v>
      </c>
      <c r="AQ2867" t="s">
        <v>4637</v>
      </c>
    </row>
    <row r="2868" spans="40:43" x14ac:dyDescent="0.25">
      <c r="AN2868">
        <v>58</v>
      </c>
      <c r="AO2868">
        <v>91</v>
      </c>
      <c r="AP2868">
        <v>6803</v>
      </c>
      <c r="AQ2868" t="s">
        <v>1582</v>
      </c>
    </row>
    <row r="2869" spans="40:43" x14ac:dyDescent="0.25">
      <c r="AN2869">
        <v>70</v>
      </c>
      <c r="AO2869">
        <v>35</v>
      </c>
      <c r="AP2869">
        <v>7637</v>
      </c>
      <c r="AQ2869" t="s">
        <v>4492</v>
      </c>
    </row>
    <row r="2870" spans="40:43" x14ac:dyDescent="0.25">
      <c r="AN2870">
        <v>74</v>
      </c>
      <c r="AO2870">
        <v>49</v>
      </c>
      <c r="AP2870">
        <v>10144</v>
      </c>
      <c r="AQ2870" t="s">
        <v>4608</v>
      </c>
    </row>
    <row r="2871" spans="40:43" x14ac:dyDescent="0.25">
      <c r="AN2871">
        <v>58</v>
      </c>
      <c r="AO2871">
        <v>35</v>
      </c>
      <c r="AP2871">
        <v>6720</v>
      </c>
      <c r="AQ2871" t="s">
        <v>4192</v>
      </c>
    </row>
    <row r="2872" spans="40:43" x14ac:dyDescent="0.25">
      <c r="AN2872">
        <v>30</v>
      </c>
      <c r="AO2872">
        <v>70</v>
      </c>
      <c r="AP2872">
        <v>4614</v>
      </c>
      <c r="AQ2872" t="s">
        <v>3548</v>
      </c>
    </row>
    <row r="2873" spans="40:43" x14ac:dyDescent="0.25">
      <c r="AN2873">
        <v>50</v>
      </c>
      <c r="AO2873">
        <v>63</v>
      </c>
      <c r="AP2873">
        <v>10145</v>
      </c>
      <c r="AQ2873" t="s">
        <v>3548</v>
      </c>
    </row>
    <row r="2874" spans="40:43" x14ac:dyDescent="0.25">
      <c r="AN2874">
        <v>6</v>
      </c>
      <c r="AO2874">
        <v>399</v>
      </c>
      <c r="AP2874">
        <v>1215</v>
      </c>
      <c r="AQ2874" t="s">
        <v>2069</v>
      </c>
    </row>
    <row r="2875" spans="40:43" x14ac:dyDescent="0.25">
      <c r="AN2875">
        <v>6</v>
      </c>
      <c r="AO2875">
        <v>483</v>
      </c>
      <c r="AP2875">
        <v>1344</v>
      </c>
      <c r="AQ2875" t="s">
        <v>2181</v>
      </c>
    </row>
    <row r="2876" spans="40:43" x14ac:dyDescent="0.25">
      <c r="AN2876">
        <v>6</v>
      </c>
      <c r="AO2876">
        <v>707</v>
      </c>
      <c r="AP2876">
        <v>1661</v>
      </c>
      <c r="AQ2876" t="s">
        <v>2420</v>
      </c>
    </row>
    <row r="2877" spans="40:43" x14ac:dyDescent="0.25">
      <c r="AN2877">
        <v>6</v>
      </c>
      <c r="AO2877">
        <v>637</v>
      </c>
      <c r="AP2877">
        <v>1566</v>
      </c>
      <c r="AQ2877" t="s">
        <v>1349</v>
      </c>
    </row>
    <row r="2878" spans="40:43" x14ac:dyDescent="0.25">
      <c r="AN2878">
        <v>82</v>
      </c>
      <c r="AO2878">
        <v>70</v>
      </c>
      <c r="AP2878">
        <v>8619</v>
      </c>
      <c r="AQ2878" t="s">
        <v>1350</v>
      </c>
    </row>
    <row r="2879" spans="40:43" x14ac:dyDescent="0.25">
      <c r="AN2879">
        <v>6</v>
      </c>
      <c r="AO2879">
        <v>644</v>
      </c>
      <c r="AP2879">
        <v>10146</v>
      </c>
      <c r="AQ2879" t="s">
        <v>1350</v>
      </c>
    </row>
    <row r="2880" spans="40:43" x14ac:dyDescent="0.25">
      <c r="AN2880">
        <v>14</v>
      </c>
      <c r="AO2880">
        <v>119</v>
      </c>
      <c r="AP2880">
        <v>3194</v>
      </c>
      <c r="AQ2880" t="s">
        <v>1350</v>
      </c>
    </row>
    <row r="2881" spans="40:43" x14ac:dyDescent="0.25">
      <c r="AN2881">
        <v>62</v>
      </c>
      <c r="AO2881">
        <v>63</v>
      </c>
      <c r="AP2881">
        <v>7023</v>
      </c>
      <c r="AQ2881" t="s">
        <v>1590</v>
      </c>
    </row>
    <row r="2882" spans="40:43" x14ac:dyDescent="0.25">
      <c r="AN2882">
        <v>62</v>
      </c>
      <c r="AO2882">
        <v>84</v>
      </c>
      <c r="AP2882">
        <v>7058</v>
      </c>
      <c r="AQ2882" t="s">
        <v>4352</v>
      </c>
    </row>
    <row r="2883" spans="40:43" x14ac:dyDescent="0.25">
      <c r="AN2883">
        <v>6</v>
      </c>
      <c r="AO2883">
        <v>651</v>
      </c>
      <c r="AP2883">
        <v>1587</v>
      </c>
      <c r="AQ2883" t="s">
        <v>1351</v>
      </c>
    </row>
    <row r="2884" spans="40:43" x14ac:dyDescent="0.25">
      <c r="AN2884">
        <v>14</v>
      </c>
      <c r="AO2884">
        <v>35</v>
      </c>
      <c r="AP2884">
        <v>2928</v>
      </c>
      <c r="AQ2884" t="s">
        <v>2842</v>
      </c>
    </row>
    <row r="2885" spans="40:43" x14ac:dyDescent="0.25">
      <c r="AN2885">
        <v>46</v>
      </c>
      <c r="AO2885">
        <v>21</v>
      </c>
      <c r="AP2885">
        <v>5524</v>
      </c>
      <c r="AQ2885" t="s">
        <v>3871</v>
      </c>
    </row>
    <row r="2886" spans="40:43" x14ac:dyDescent="0.25">
      <c r="AN2886">
        <v>54</v>
      </c>
      <c r="AO2886">
        <v>7</v>
      </c>
      <c r="AP2886">
        <v>6407</v>
      </c>
      <c r="AQ2886" t="s">
        <v>4107</v>
      </c>
    </row>
    <row r="2887" spans="40:43" x14ac:dyDescent="0.25">
      <c r="AN2887">
        <v>6</v>
      </c>
      <c r="AO2887">
        <v>630</v>
      </c>
      <c r="AP2887">
        <v>1559</v>
      </c>
      <c r="AQ2887" t="s">
        <v>2331</v>
      </c>
    </row>
    <row r="2888" spans="40:43" x14ac:dyDescent="0.25">
      <c r="AN2888">
        <v>54</v>
      </c>
      <c r="AO2888">
        <v>49</v>
      </c>
      <c r="AP2888">
        <v>6468</v>
      </c>
      <c r="AQ2888" t="s">
        <v>4138</v>
      </c>
    </row>
    <row r="2889" spans="40:43" x14ac:dyDescent="0.25">
      <c r="AN2889">
        <v>82</v>
      </c>
      <c r="AO2889">
        <v>84</v>
      </c>
      <c r="AP2889">
        <v>10147</v>
      </c>
      <c r="AQ2889" t="s">
        <v>4902</v>
      </c>
    </row>
    <row r="2890" spans="40:43" x14ac:dyDescent="0.25">
      <c r="AN2890">
        <v>6</v>
      </c>
      <c r="AO2890">
        <v>35</v>
      </c>
      <c r="AP2890">
        <v>706</v>
      </c>
      <c r="AQ2890" t="s">
        <v>1722</v>
      </c>
    </row>
    <row r="2891" spans="40:43" x14ac:dyDescent="0.25">
      <c r="AN2891">
        <v>6</v>
      </c>
      <c r="AO2891">
        <v>661</v>
      </c>
      <c r="AP2891">
        <v>1385</v>
      </c>
      <c r="AQ2891" t="s">
        <v>2388</v>
      </c>
    </row>
    <row r="2892" spans="40:43" x14ac:dyDescent="0.25">
      <c r="AN2892">
        <v>66</v>
      </c>
      <c r="AO2892">
        <v>7</v>
      </c>
      <c r="AP2892">
        <v>7225</v>
      </c>
      <c r="AQ2892" t="s">
        <v>4371</v>
      </c>
    </row>
    <row r="2893" spans="40:43" x14ac:dyDescent="0.25">
      <c r="AN2893">
        <v>14</v>
      </c>
      <c r="AO2893">
        <v>105</v>
      </c>
      <c r="AP2893">
        <v>3154</v>
      </c>
      <c r="AQ2893" t="s">
        <v>3027</v>
      </c>
    </row>
    <row r="2894" spans="40:43" x14ac:dyDescent="0.25">
      <c r="AN2894">
        <v>66</v>
      </c>
      <c r="AO2894">
        <v>63</v>
      </c>
      <c r="AP2894">
        <v>7303</v>
      </c>
      <c r="AQ2894" t="s">
        <v>4409</v>
      </c>
    </row>
    <row r="2895" spans="40:43" x14ac:dyDescent="0.25">
      <c r="AN2895">
        <v>34</v>
      </c>
      <c r="AO2895">
        <v>56</v>
      </c>
      <c r="AP2895">
        <v>4867</v>
      </c>
      <c r="AQ2895" t="s">
        <v>1500</v>
      </c>
    </row>
    <row r="2896" spans="40:43" x14ac:dyDescent="0.25">
      <c r="AN2896">
        <v>54</v>
      </c>
      <c r="AO2896">
        <v>84</v>
      </c>
      <c r="AP2896">
        <v>6524</v>
      </c>
      <c r="AQ2896" t="s">
        <v>4162</v>
      </c>
    </row>
    <row r="2897" spans="40:43" x14ac:dyDescent="0.25">
      <c r="AN2897">
        <v>6</v>
      </c>
      <c r="AO2897">
        <v>105</v>
      </c>
      <c r="AP2897">
        <v>805</v>
      </c>
      <c r="AQ2897" t="s">
        <v>1784</v>
      </c>
    </row>
    <row r="2898" spans="40:43" x14ac:dyDescent="0.25">
      <c r="AN2898">
        <v>46</v>
      </c>
      <c r="AO2898">
        <v>49</v>
      </c>
      <c r="AP2898">
        <v>5571</v>
      </c>
      <c r="AQ2898" t="s">
        <v>3904</v>
      </c>
    </row>
    <row r="2899" spans="40:43" x14ac:dyDescent="0.25">
      <c r="AN2899">
        <v>6</v>
      </c>
      <c r="AO2899">
        <v>21</v>
      </c>
      <c r="AP2899">
        <v>680</v>
      </c>
      <c r="AQ2899" t="s">
        <v>1704</v>
      </c>
    </row>
    <row r="2900" spans="40:43" x14ac:dyDescent="0.25">
      <c r="AN2900">
        <v>6</v>
      </c>
      <c r="AO2900">
        <v>91</v>
      </c>
      <c r="AP2900">
        <v>10148</v>
      </c>
      <c r="AQ2900" t="s">
        <v>1766</v>
      </c>
    </row>
    <row r="2901" spans="40:43" x14ac:dyDescent="0.25">
      <c r="AN2901">
        <v>6</v>
      </c>
      <c r="AO2901">
        <v>525</v>
      </c>
      <c r="AP2901">
        <v>10149</v>
      </c>
      <c r="AQ2901" t="s">
        <v>2235</v>
      </c>
    </row>
    <row r="2902" spans="40:43" x14ac:dyDescent="0.25">
      <c r="AN2902">
        <v>26</v>
      </c>
      <c r="AO2902">
        <v>77</v>
      </c>
      <c r="AP2902">
        <v>4388</v>
      </c>
      <c r="AQ2902" t="s">
        <v>3455</v>
      </c>
    </row>
    <row r="2903" spans="40:43" x14ac:dyDescent="0.25">
      <c r="AN2903">
        <v>26</v>
      </c>
      <c r="AO2903">
        <v>77</v>
      </c>
      <c r="AP2903">
        <v>4389</v>
      </c>
      <c r="AQ2903" t="s">
        <v>3456</v>
      </c>
    </row>
    <row r="2904" spans="40:43" x14ac:dyDescent="0.25">
      <c r="AN2904">
        <v>82</v>
      </c>
      <c r="AO2904">
        <v>21</v>
      </c>
      <c r="AP2904">
        <v>8455</v>
      </c>
      <c r="AQ2904" t="s">
        <v>4701</v>
      </c>
    </row>
    <row r="2905" spans="40:43" x14ac:dyDescent="0.25">
      <c r="AN2905">
        <v>14</v>
      </c>
      <c r="AO2905">
        <v>105</v>
      </c>
      <c r="AP2905">
        <v>3155</v>
      </c>
      <c r="AQ2905" t="s">
        <v>3028</v>
      </c>
    </row>
    <row r="2906" spans="40:43" x14ac:dyDescent="0.25">
      <c r="AN2906">
        <v>58</v>
      </c>
      <c r="AO2906">
        <v>42</v>
      </c>
      <c r="AP2906">
        <v>10150</v>
      </c>
      <c r="AQ2906" t="s">
        <v>4213</v>
      </c>
    </row>
    <row r="2907" spans="40:43" x14ac:dyDescent="0.25">
      <c r="AN2907">
        <v>14</v>
      </c>
      <c r="AO2907">
        <v>140</v>
      </c>
      <c r="AP2907">
        <v>3293</v>
      </c>
      <c r="AQ2907" t="s">
        <v>3128</v>
      </c>
    </row>
    <row r="2908" spans="40:43" x14ac:dyDescent="0.25">
      <c r="AN2908">
        <v>82</v>
      </c>
      <c r="AO2908">
        <v>70</v>
      </c>
      <c r="AP2908">
        <v>8602</v>
      </c>
      <c r="AQ2908" t="s">
        <v>4832</v>
      </c>
    </row>
    <row r="2909" spans="40:43" x14ac:dyDescent="0.25">
      <c r="AN2909">
        <v>46</v>
      </c>
      <c r="AO2909">
        <v>49</v>
      </c>
      <c r="AP2909">
        <v>10151</v>
      </c>
      <c r="AQ2909" t="s">
        <v>3906</v>
      </c>
    </row>
    <row r="2910" spans="40:43" x14ac:dyDescent="0.25">
      <c r="AN2910">
        <v>14</v>
      </c>
      <c r="AO2910">
        <v>140</v>
      </c>
      <c r="AP2910">
        <v>3294</v>
      </c>
      <c r="AQ2910" t="s">
        <v>3129</v>
      </c>
    </row>
    <row r="2911" spans="40:43" x14ac:dyDescent="0.25">
      <c r="AN2911">
        <v>46</v>
      </c>
      <c r="AO2911">
        <v>49</v>
      </c>
      <c r="AP2911">
        <v>5572</v>
      </c>
      <c r="AQ2911" t="s">
        <v>3905</v>
      </c>
    </row>
    <row r="2912" spans="40:43" x14ac:dyDescent="0.25">
      <c r="AN2912">
        <v>6</v>
      </c>
      <c r="AO2912">
        <v>336</v>
      </c>
      <c r="AP2912">
        <v>1101</v>
      </c>
      <c r="AQ2912" t="s">
        <v>1977</v>
      </c>
    </row>
    <row r="2913" spans="40:43" x14ac:dyDescent="0.25">
      <c r="AN2913">
        <v>58</v>
      </c>
      <c r="AO2913">
        <v>42</v>
      </c>
      <c r="AP2913">
        <v>10152</v>
      </c>
      <c r="AQ2913" t="s">
        <v>4214</v>
      </c>
    </row>
    <row r="2914" spans="40:43" x14ac:dyDescent="0.25">
      <c r="AN2914">
        <v>66</v>
      </c>
      <c r="AO2914">
        <v>147</v>
      </c>
      <c r="AP2914">
        <v>7412</v>
      </c>
      <c r="AQ2914" t="s">
        <v>4454</v>
      </c>
    </row>
    <row r="2915" spans="40:43" x14ac:dyDescent="0.25">
      <c r="AN2915">
        <v>46</v>
      </c>
      <c r="AO2915">
        <v>28</v>
      </c>
      <c r="AP2915">
        <v>5543</v>
      </c>
      <c r="AQ2915" t="s">
        <v>3873</v>
      </c>
    </row>
    <row r="2916" spans="40:43" x14ac:dyDescent="0.25">
      <c r="AN2916">
        <v>10</v>
      </c>
      <c r="AO2916">
        <v>112</v>
      </c>
      <c r="AP2916">
        <v>10153</v>
      </c>
      <c r="AQ2916" t="s">
        <v>2725</v>
      </c>
    </row>
    <row r="2917" spans="40:43" x14ac:dyDescent="0.25">
      <c r="AN2917">
        <v>50</v>
      </c>
      <c r="AO2917">
        <v>49</v>
      </c>
      <c r="AP2917">
        <v>5878</v>
      </c>
      <c r="AQ2917" t="s">
        <v>2425</v>
      </c>
    </row>
    <row r="2918" spans="40:43" x14ac:dyDescent="0.25">
      <c r="AN2918">
        <v>6</v>
      </c>
      <c r="AO2918">
        <v>714</v>
      </c>
      <c r="AP2918">
        <v>1671</v>
      </c>
      <c r="AQ2918" t="s">
        <v>2425</v>
      </c>
    </row>
    <row r="2919" spans="40:43" x14ac:dyDescent="0.25">
      <c r="AN2919">
        <v>10</v>
      </c>
      <c r="AO2919">
        <v>63</v>
      </c>
      <c r="AP2919">
        <v>2603</v>
      </c>
      <c r="AQ2919" t="s">
        <v>2639</v>
      </c>
    </row>
    <row r="2920" spans="40:43" x14ac:dyDescent="0.25">
      <c r="AN2920">
        <v>10</v>
      </c>
      <c r="AO2920">
        <v>63</v>
      </c>
      <c r="AP2920">
        <v>2604</v>
      </c>
      <c r="AQ2920" t="s">
        <v>2640</v>
      </c>
    </row>
    <row r="2921" spans="40:43" x14ac:dyDescent="0.25">
      <c r="AN2921">
        <v>62</v>
      </c>
      <c r="AO2921">
        <v>14</v>
      </c>
      <c r="AP2921">
        <v>6923</v>
      </c>
      <c r="AQ2921" t="s">
        <v>4261</v>
      </c>
    </row>
    <row r="2922" spans="40:43" x14ac:dyDescent="0.25">
      <c r="AN2922">
        <v>6</v>
      </c>
      <c r="AO2922">
        <v>329</v>
      </c>
      <c r="AP2922">
        <v>1093</v>
      </c>
      <c r="AQ2922" t="s">
        <v>1975</v>
      </c>
    </row>
    <row r="2923" spans="40:43" x14ac:dyDescent="0.25">
      <c r="AN2923">
        <v>6</v>
      </c>
      <c r="AO2923">
        <v>546</v>
      </c>
      <c r="AP2923">
        <v>1427</v>
      </c>
      <c r="AQ2923" t="s">
        <v>2244</v>
      </c>
    </row>
    <row r="2924" spans="40:43" x14ac:dyDescent="0.25">
      <c r="AN2924">
        <v>82</v>
      </c>
      <c r="AO2924">
        <v>77</v>
      </c>
      <c r="AP2924">
        <v>10154</v>
      </c>
      <c r="AQ2924" t="s">
        <v>4870</v>
      </c>
    </row>
    <row r="2925" spans="40:43" x14ac:dyDescent="0.25">
      <c r="AN2925">
        <v>14</v>
      </c>
      <c r="AO2925">
        <v>140</v>
      </c>
      <c r="AP2925">
        <v>3295</v>
      </c>
      <c r="AQ2925" t="s">
        <v>3130</v>
      </c>
    </row>
    <row r="2926" spans="40:43" x14ac:dyDescent="0.25">
      <c r="AN2926">
        <v>46</v>
      </c>
      <c r="AO2926">
        <v>70</v>
      </c>
      <c r="AP2926">
        <v>5595</v>
      </c>
      <c r="AQ2926" t="s">
        <v>3914</v>
      </c>
    </row>
    <row r="2927" spans="40:43" x14ac:dyDescent="0.25">
      <c r="AN2927">
        <v>6</v>
      </c>
      <c r="AO2927">
        <v>280</v>
      </c>
      <c r="AP2927">
        <v>1040</v>
      </c>
      <c r="AQ2927" t="s">
        <v>1958</v>
      </c>
    </row>
    <row r="2928" spans="40:43" x14ac:dyDescent="0.25">
      <c r="AN2928">
        <v>54</v>
      </c>
      <c r="AO2928">
        <v>28</v>
      </c>
      <c r="AP2928">
        <v>10155</v>
      </c>
      <c r="AQ2928" t="s">
        <v>4126</v>
      </c>
    </row>
    <row r="2929" spans="40:43" x14ac:dyDescent="0.25">
      <c r="AN2929">
        <v>82</v>
      </c>
      <c r="AO2929">
        <v>84</v>
      </c>
      <c r="AP2929">
        <v>10156</v>
      </c>
      <c r="AQ2929" t="s">
        <v>4903</v>
      </c>
    </row>
    <row r="2930" spans="40:43" x14ac:dyDescent="0.25">
      <c r="AN2930">
        <v>50</v>
      </c>
      <c r="AO2930">
        <v>63</v>
      </c>
      <c r="AP2930">
        <v>10157</v>
      </c>
      <c r="AQ2930" t="s">
        <v>4024</v>
      </c>
    </row>
    <row r="2931" spans="40:43" x14ac:dyDescent="0.25">
      <c r="AN2931">
        <v>14</v>
      </c>
      <c r="AO2931">
        <v>147</v>
      </c>
      <c r="AP2931">
        <v>3330</v>
      </c>
      <c r="AQ2931" t="s">
        <v>3156</v>
      </c>
    </row>
    <row r="2932" spans="40:43" x14ac:dyDescent="0.25">
      <c r="AN2932">
        <v>74</v>
      </c>
      <c r="AO2932">
        <v>56</v>
      </c>
      <c r="AP2932">
        <v>7998</v>
      </c>
      <c r="AQ2932" t="s">
        <v>4619</v>
      </c>
    </row>
    <row r="2933" spans="40:43" x14ac:dyDescent="0.25">
      <c r="AN2933">
        <v>86</v>
      </c>
      <c r="AO2933">
        <v>133</v>
      </c>
      <c r="AP2933">
        <v>9309</v>
      </c>
      <c r="AQ2933" t="s">
        <v>5138</v>
      </c>
    </row>
    <row r="2934" spans="40:43" x14ac:dyDescent="0.25">
      <c r="AN2934">
        <v>82</v>
      </c>
      <c r="AO2934">
        <v>77</v>
      </c>
      <c r="AP2934">
        <v>8642</v>
      </c>
      <c r="AQ2934" t="s">
        <v>4865</v>
      </c>
    </row>
    <row r="2935" spans="40:43" x14ac:dyDescent="0.25">
      <c r="AN2935">
        <v>34</v>
      </c>
      <c r="AO2935">
        <v>7</v>
      </c>
      <c r="AP2935">
        <v>10158</v>
      </c>
      <c r="AQ2935" t="s">
        <v>3627</v>
      </c>
    </row>
    <row r="2936" spans="40:43" x14ac:dyDescent="0.25">
      <c r="AN2936">
        <v>10</v>
      </c>
      <c r="AO2936">
        <v>35</v>
      </c>
      <c r="AP2936">
        <v>2719</v>
      </c>
      <c r="AQ2936" t="s">
        <v>2617</v>
      </c>
    </row>
    <row r="2937" spans="40:43" x14ac:dyDescent="0.25">
      <c r="AN2937">
        <v>10</v>
      </c>
      <c r="AO2937">
        <v>112</v>
      </c>
      <c r="AP2937">
        <v>10159</v>
      </c>
      <c r="AQ2937" t="s">
        <v>2726</v>
      </c>
    </row>
    <row r="2938" spans="40:43" x14ac:dyDescent="0.25">
      <c r="AN2938">
        <v>14</v>
      </c>
      <c r="AO2938">
        <v>119</v>
      </c>
      <c r="AP2938">
        <v>3195</v>
      </c>
      <c r="AQ2938" t="s">
        <v>3059</v>
      </c>
    </row>
    <row r="2939" spans="40:43" x14ac:dyDescent="0.25">
      <c r="AN2939">
        <v>34</v>
      </c>
      <c r="AO2939">
        <v>35</v>
      </c>
      <c r="AP2939">
        <v>4837</v>
      </c>
      <c r="AQ2939" t="s">
        <v>3649</v>
      </c>
    </row>
    <row r="2940" spans="40:43" x14ac:dyDescent="0.25">
      <c r="AN2940">
        <v>86</v>
      </c>
      <c r="AO2940">
        <v>98</v>
      </c>
      <c r="AP2940">
        <v>10458</v>
      </c>
      <c r="AQ2940" t="s">
        <v>5117</v>
      </c>
    </row>
    <row r="2941" spans="40:43" x14ac:dyDescent="0.25">
      <c r="AN2941">
        <v>86</v>
      </c>
      <c r="AO2941">
        <v>91</v>
      </c>
      <c r="AP2941">
        <v>9251</v>
      </c>
      <c r="AQ2941" t="s">
        <v>5112</v>
      </c>
    </row>
    <row r="2942" spans="40:43" x14ac:dyDescent="0.25">
      <c r="AN2942">
        <v>14</v>
      </c>
      <c r="AO2942">
        <v>154</v>
      </c>
      <c r="AP2942">
        <v>3356</v>
      </c>
      <c r="AQ2942" t="s">
        <v>3187</v>
      </c>
    </row>
    <row r="2943" spans="40:43" x14ac:dyDescent="0.25">
      <c r="AN2943">
        <v>62</v>
      </c>
      <c r="AO2943">
        <v>7</v>
      </c>
      <c r="AP2943">
        <v>10160</v>
      </c>
      <c r="AQ2943" t="s">
        <v>4253</v>
      </c>
    </row>
    <row r="2944" spans="40:43" x14ac:dyDescent="0.25">
      <c r="AN2944">
        <v>86</v>
      </c>
      <c r="AO2944">
        <v>147</v>
      </c>
      <c r="AP2944">
        <v>9336</v>
      </c>
      <c r="AQ2944" t="s">
        <v>5154</v>
      </c>
    </row>
    <row r="2945" spans="40:43" x14ac:dyDescent="0.25">
      <c r="AN2945">
        <v>6</v>
      </c>
      <c r="AO2945">
        <v>609</v>
      </c>
      <c r="AP2945">
        <v>1524</v>
      </c>
      <c r="AQ2945" t="s">
        <v>2307</v>
      </c>
    </row>
    <row r="2946" spans="40:43" x14ac:dyDescent="0.25">
      <c r="AN2946">
        <v>62</v>
      </c>
      <c r="AO2946">
        <v>49</v>
      </c>
      <c r="AP2946">
        <v>6994</v>
      </c>
      <c r="AQ2946" t="s">
        <v>4320</v>
      </c>
    </row>
    <row r="2947" spans="40:43" x14ac:dyDescent="0.25">
      <c r="AN2947">
        <v>66</v>
      </c>
      <c r="AO2947">
        <v>126</v>
      </c>
      <c r="AP2947">
        <v>7365</v>
      </c>
      <c r="AQ2947" t="s">
        <v>4429</v>
      </c>
    </row>
    <row r="2948" spans="40:43" x14ac:dyDescent="0.25">
      <c r="AN2948">
        <v>22</v>
      </c>
      <c r="AO2948">
        <v>119</v>
      </c>
      <c r="AP2948">
        <v>4134</v>
      </c>
      <c r="AQ2948" t="s">
        <v>3366</v>
      </c>
    </row>
    <row r="2949" spans="40:43" x14ac:dyDescent="0.25">
      <c r="AN2949">
        <v>22</v>
      </c>
      <c r="AO2949">
        <v>84</v>
      </c>
      <c r="AP2949">
        <v>4103</v>
      </c>
      <c r="AQ2949" t="s">
        <v>3356</v>
      </c>
    </row>
    <row r="2950" spans="40:43" x14ac:dyDescent="0.25">
      <c r="AN2950">
        <v>6</v>
      </c>
      <c r="AO2950">
        <v>644</v>
      </c>
      <c r="AP2950">
        <v>1577</v>
      </c>
      <c r="AQ2950" t="s">
        <v>2344</v>
      </c>
    </row>
    <row r="2951" spans="40:43" x14ac:dyDescent="0.25">
      <c r="AN2951">
        <v>26</v>
      </c>
      <c r="AO2951">
        <v>21</v>
      </c>
      <c r="AP2951">
        <v>10161</v>
      </c>
      <c r="AQ2951" t="s">
        <v>3425</v>
      </c>
    </row>
    <row r="2952" spans="40:43" x14ac:dyDescent="0.25">
      <c r="AN2952">
        <v>82</v>
      </c>
      <c r="AO2952">
        <v>21</v>
      </c>
      <c r="AP2952">
        <v>8456</v>
      </c>
      <c r="AQ2952" t="s">
        <v>4702</v>
      </c>
    </row>
    <row r="2953" spans="40:43" x14ac:dyDescent="0.25">
      <c r="AN2953">
        <v>50</v>
      </c>
      <c r="AO2953">
        <v>21</v>
      </c>
      <c r="AP2953">
        <v>5819</v>
      </c>
      <c r="AQ2953" t="s">
        <v>3948</v>
      </c>
    </row>
    <row r="2954" spans="40:43" x14ac:dyDescent="0.25">
      <c r="AN2954">
        <v>66</v>
      </c>
      <c r="AO2954">
        <v>63</v>
      </c>
      <c r="AP2954">
        <v>10162</v>
      </c>
      <c r="AQ2954" t="s">
        <v>4416</v>
      </c>
    </row>
    <row r="2955" spans="40:43" x14ac:dyDescent="0.25">
      <c r="AN2955">
        <v>54</v>
      </c>
      <c r="AO2955">
        <v>21</v>
      </c>
      <c r="AP2955">
        <v>6433</v>
      </c>
      <c r="AQ2955" t="s">
        <v>4118</v>
      </c>
    </row>
    <row r="2956" spans="40:43" x14ac:dyDescent="0.25">
      <c r="AN2956">
        <v>82</v>
      </c>
      <c r="AO2956">
        <v>70</v>
      </c>
      <c r="AP2956">
        <v>8620</v>
      </c>
      <c r="AQ2956" t="s">
        <v>4849</v>
      </c>
    </row>
    <row r="2957" spans="40:43" x14ac:dyDescent="0.25">
      <c r="AN2957">
        <v>6</v>
      </c>
      <c r="AO2957">
        <v>252</v>
      </c>
      <c r="AP2957">
        <v>10163</v>
      </c>
      <c r="AQ2957" t="s">
        <v>1921</v>
      </c>
    </row>
    <row r="2958" spans="40:43" x14ac:dyDescent="0.25">
      <c r="AN2958">
        <v>30</v>
      </c>
      <c r="AO2958">
        <v>98</v>
      </c>
      <c r="AP2958">
        <v>4685</v>
      </c>
      <c r="AQ2958" t="s">
        <v>3609</v>
      </c>
    </row>
    <row r="2959" spans="40:43" x14ac:dyDescent="0.25">
      <c r="AN2959">
        <v>26</v>
      </c>
      <c r="AO2959">
        <v>21</v>
      </c>
      <c r="AP2959">
        <v>10164</v>
      </c>
      <c r="AQ2959" t="s">
        <v>3426</v>
      </c>
    </row>
    <row r="2960" spans="40:43" x14ac:dyDescent="0.25">
      <c r="AN2960">
        <v>82</v>
      </c>
      <c r="AO2960">
        <v>70</v>
      </c>
      <c r="AP2960">
        <v>8621</v>
      </c>
      <c r="AQ2960" t="s">
        <v>4850</v>
      </c>
    </row>
    <row r="2961" spans="40:43" x14ac:dyDescent="0.25">
      <c r="AN2961">
        <v>6</v>
      </c>
      <c r="AO2961">
        <v>658</v>
      </c>
      <c r="AP2961">
        <v>1597</v>
      </c>
      <c r="AQ2961" t="s">
        <v>1353</v>
      </c>
    </row>
    <row r="2962" spans="40:43" x14ac:dyDescent="0.25">
      <c r="AN2962">
        <v>82</v>
      </c>
      <c r="AO2962">
        <v>56</v>
      </c>
      <c r="AP2962">
        <v>8574</v>
      </c>
      <c r="AQ2962" t="s">
        <v>4799</v>
      </c>
    </row>
    <row r="2963" spans="40:43" x14ac:dyDescent="0.25">
      <c r="AN2963">
        <v>30</v>
      </c>
      <c r="AO2963">
        <v>70</v>
      </c>
      <c r="AP2963">
        <v>10165</v>
      </c>
      <c r="AQ2963" t="s">
        <v>3552</v>
      </c>
    </row>
    <row r="2964" spans="40:43" x14ac:dyDescent="0.25">
      <c r="AN2964">
        <v>30</v>
      </c>
      <c r="AO2964">
        <v>84</v>
      </c>
      <c r="AP2964">
        <v>10166</v>
      </c>
      <c r="AQ2964" t="s">
        <v>3588</v>
      </c>
    </row>
    <row r="2965" spans="40:43" x14ac:dyDescent="0.25">
      <c r="AN2965">
        <v>30</v>
      </c>
      <c r="AO2965">
        <v>70</v>
      </c>
      <c r="AP2965">
        <v>4611</v>
      </c>
      <c r="AQ2965" t="s">
        <v>3546</v>
      </c>
    </row>
    <row r="2966" spans="40:43" x14ac:dyDescent="0.25">
      <c r="AN2966">
        <v>82</v>
      </c>
      <c r="AO2966">
        <v>84</v>
      </c>
      <c r="AP2966">
        <v>8669</v>
      </c>
      <c r="AQ2966" t="s">
        <v>4893</v>
      </c>
    </row>
    <row r="2967" spans="40:43" x14ac:dyDescent="0.25">
      <c r="AN2967">
        <v>30</v>
      </c>
      <c r="AO2967">
        <v>84</v>
      </c>
      <c r="AP2967">
        <v>4647</v>
      </c>
      <c r="AQ2967" t="s">
        <v>3574</v>
      </c>
    </row>
    <row r="2968" spans="40:43" x14ac:dyDescent="0.25">
      <c r="AN2968">
        <v>30</v>
      </c>
      <c r="AO2968">
        <v>7</v>
      </c>
      <c r="AP2968">
        <v>4510</v>
      </c>
      <c r="AQ2968" t="s">
        <v>3477</v>
      </c>
    </row>
    <row r="2969" spans="40:43" x14ac:dyDescent="0.25">
      <c r="AN2969">
        <v>22</v>
      </c>
      <c r="AO2969">
        <v>98</v>
      </c>
      <c r="AP2969">
        <v>4116</v>
      </c>
      <c r="AQ2969" t="s">
        <v>3361</v>
      </c>
    </row>
    <row r="2970" spans="40:43" x14ac:dyDescent="0.25">
      <c r="AN2970">
        <v>82</v>
      </c>
      <c r="AO2970">
        <v>28</v>
      </c>
      <c r="AP2970">
        <v>10167</v>
      </c>
      <c r="AQ2970" t="s">
        <v>4734</v>
      </c>
    </row>
    <row r="2971" spans="40:43" x14ac:dyDescent="0.25">
      <c r="AN2971">
        <v>14</v>
      </c>
      <c r="AO2971">
        <v>105</v>
      </c>
      <c r="AP2971">
        <v>10168</v>
      </c>
      <c r="AQ2971" t="s">
        <v>3033</v>
      </c>
    </row>
    <row r="2972" spans="40:43" x14ac:dyDescent="0.25">
      <c r="AN2972">
        <v>6</v>
      </c>
      <c r="AO2972">
        <v>777</v>
      </c>
      <c r="AP2972">
        <v>1751</v>
      </c>
      <c r="AQ2972" t="s">
        <v>2476</v>
      </c>
    </row>
    <row r="2973" spans="40:43" x14ac:dyDescent="0.25">
      <c r="AN2973">
        <v>30</v>
      </c>
      <c r="AO2973">
        <v>21</v>
      </c>
      <c r="AP2973">
        <v>10169</v>
      </c>
      <c r="AQ2973" t="s">
        <v>3513</v>
      </c>
    </row>
    <row r="2974" spans="40:43" x14ac:dyDescent="0.25">
      <c r="AN2974">
        <v>66</v>
      </c>
      <c r="AO2974">
        <v>140</v>
      </c>
      <c r="AP2974">
        <v>7391</v>
      </c>
      <c r="AQ2974" t="s">
        <v>4440</v>
      </c>
    </row>
    <row r="2975" spans="40:43" x14ac:dyDescent="0.25">
      <c r="AN2975">
        <v>82</v>
      </c>
      <c r="AO2975">
        <v>84</v>
      </c>
      <c r="AP2975">
        <v>8667</v>
      </c>
      <c r="AQ2975" t="s">
        <v>4891</v>
      </c>
    </row>
    <row r="2976" spans="40:43" x14ac:dyDescent="0.25">
      <c r="AN2976">
        <v>30</v>
      </c>
      <c r="AO2976">
        <v>56</v>
      </c>
      <c r="AP2976">
        <v>4595</v>
      </c>
      <c r="AQ2976" t="s">
        <v>3538</v>
      </c>
    </row>
    <row r="2977" spans="40:43" x14ac:dyDescent="0.25">
      <c r="AN2977">
        <v>30</v>
      </c>
      <c r="AO2977">
        <v>84</v>
      </c>
      <c r="AP2977">
        <v>4648</v>
      </c>
      <c r="AQ2977" t="s">
        <v>3575</v>
      </c>
    </row>
    <row r="2978" spans="40:43" x14ac:dyDescent="0.25">
      <c r="AN2978">
        <v>6</v>
      </c>
      <c r="AO2978">
        <v>154</v>
      </c>
      <c r="AP2978">
        <v>883</v>
      </c>
      <c r="AQ2978" t="s">
        <v>1830</v>
      </c>
    </row>
    <row r="2979" spans="40:43" x14ac:dyDescent="0.25">
      <c r="AN2979">
        <v>30</v>
      </c>
      <c r="AO2979">
        <v>7</v>
      </c>
      <c r="AP2979">
        <v>4707</v>
      </c>
      <c r="AQ2979" t="s">
        <v>3480</v>
      </c>
    </row>
    <row r="2980" spans="40:43" x14ac:dyDescent="0.25">
      <c r="AN2980">
        <v>54</v>
      </c>
      <c r="AO2980">
        <v>14</v>
      </c>
      <c r="AP2980">
        <v>6422</v>
      </c>
      <c r="AQ2980" t="s">
        <v>4115</v>
      </c>
    </row>
    <row r="2981" spans="40:43" x14ac:dyDescent="0.25">
      <c r="AN2981">
        <v>90</v>
      </c>
      <c r="AO2981">
        <v>77</v>
      </c>
      <c r="AP2981">
        <v>10170</v>
      </c>
      <c r="AQ2981" t="s">
        <v>5248</v>
      </c>
    </row>
    <row r="2982" spans="40:43" x14ac:dyDescent="0.25">
      <c r="AN2982">
        <v>14</v>
      </c>
      <c r="AO2982">
        <v>182</v>
      </c>
      <c r="AP2982">
        <v>3429</v>
      </c>
      <c r="AQ2982" t="s">
        <v>3236</v>
      </c>
    </row>
    <row r="2983" spans="40:43" x14ac:dyDescent="0.25">
      <c r="AN2983">
        <v>82</v>
      </c>
      <c r="AO2983">
        <v>91</v>
      </c>
      <c r="AP2983">
        <v>10171</v>
      </c>
      <c r="AQ2983" t="s">
        <v>4929</v>
      </c>
    </row>
    <row r="2984" spans="40:43" x14ac:dyDescent="0.25">
      <c r="AN2984">
        <v>30</v>
      </c>
      <c r="AO2984">
        <v>7</v>
      </c>
      <c r="AP2984">
        <v>4509</v>
      </c>
      <c r="AQ2984" t="s">
        <v>3476</v>
      </c>
    </row>
    <row r="2985" spans="40:43" x14ac:dyDescent="0.25">
      <c r="AN2985">
        <v>30</v>
      </c>
      <c r="AO2985">
        <v>35</v>
      </c>
      <c r="AP2985">
        <v>4568</v>
      </c>
      <c r="AQ2985" t="s">
        <v>3523</v>
      </c>
    </row>
    <row r="2986" spans="40:43" x14ac:dyDescent="0.25">
      <c r="AN2986">
        <v>82</v>
      </c>
      <c r="AO2986">
        <v>21</v>
      </c>
      <c r="AP2986">
        <v>8457</v>
      </c>
      <c r="AQ2986" t="s">
        <v>4703</v>
      </c>
    </row>
    <row r="2987" spans="40:43" x14ac:dyDescent="0.25">
      <c r="AN2987">
        <v>30</v>
      </c>
      <c r="AO2987">
        <v>84</v>
      </c>
      <c r="AP2987">
        <v>10172</v>
      </c>
      <c r="AQ2987" t="s">
        <v>3589</v>
      </c>
    </row>
    <row r="2988" spans="40:43" x14ac:dyDescent="0.25">
      <c r="AN2988">
        <v>82</v>
      </c>
      <c r="AO2988">
        <v>84</v>
      </c>
      <c r="AP2988">
        <v>10173</v>
      </c>
      <c r="AQ2988" t="s">
        <v>4904</v>
      </c>
    </row>
    <row r="2989" spans="40:43" x14ac:dyDescent="0.25">
      <c r="AN2989">
        <v>6</v>
      </c>
      <c r="AO2989">
        <v>455</v>
      </c>
      <c r="AP2989">
        <v>1306</v>
      </c>
      <c r="AQ2989" t="s">
        <v>2161</v>
      </c>
    </row>
    <row r="2990" spans="40:43" x14ac:dyDescent="0.25">
      <c r="AN2990">
        <v>86</v>
      </c>
      <c r="AO2990">
        <v>119</v>
      </c>
      <c r="AP2990">
        <v>10174</v>
      </c>
      <c r="AQ2990" t="s">
        <v>5132</v>
      </c>
    </row>
    <row r="2991" spans="40:43" x14ac:dyDescent="0.25">
      <c r="AN2991">
        <v>82</v>
      </c>
      <c r="AO2991">
        <v>63</v>
      </c>
      <c r="AP2991">
        <v>10175</v>
      </c>
      <c r="AQ2991" t="s">
        <v>4827</v>
      </c>
    </row>
    <row r="2992" spans="40:43" x14ac:dyDescent="0.25">
      <c r="AN2992">
        <v>6</v>
      </c>
      <c r="AO2992">
        <v>455</v>
      </c>
      <c r="AP2992">
        <v>1305</v>
      </c>
      <c r="AQ2992" t="s">
        <v>2160</v>
      </c>
    </row>
    <row r="2993" spans="40:43" x14ac:dyDescent="0.25">
      <c r="AN2993">
        <v>30</v>
      </c>
      <c r="AO2993">
        <v>84</v>
      </c>
      <c r="AP2993">
        <v>10176</v>
      </c>
      <c r="AQ2993" t="s">
        <v>3590</v>
      </c>
    </row>
    <row r="2994" spans="40:43" x14ac:dyDescent="0.25">
      <c r="AN2994">
        <v>82</v>
      </c>
      <c r="AO2994">
        <v>133</v>
      </c>
      <c r="AP2994">
        <v>8824</v>
      </c>
      <c r="AQ2994" t="s">
        <v>5024</v>
      </c>
    </row>
    <row r="2995" spans="40:43" x14ac:dyDescent="0.25">
      <c r="AN2995">
        <v>82</v>
      </c>
      <c r="AO2995">
        <v>84</v>
      </c>
      <c r="AP2995">
        <v>10177</v>
      </c>
      <c r="AQ2995" t="s">
        <v>4905</v>
      </c>
    </row>
    <row r="2996" spans="40:43" x14ac:dyDescent="0.25">
      <c r="AN2996">
        <v>66</v>
      </c>
      <c r="AO2996">
        <v>84</v>
      </c>
      <c r="AP2996">
        <v>7321</v>
      </c>
      <c r="AQ2996" t="s">
        <v>4418</v>
      </c>
    </row>
    <row r="2997" spans="40:43" x14ac:dyDescent="0.25">
      <c r="AN2997">
        <v>66</v>
      </c>
      <c r="AO2997">
        <v>105</v>
      </c>
      <c r="AP2997">
        <v>10178</v>
      </c>
      <c r="AQ2997" t="s">
        <v>4418</v>
      </c>
    </row>
    <row r="2998" spans="40:43" x14ac:dyDescent="0.25">
      <c r="AN2998">
        <v>42</v>
      </c>
      <c r="AO2998">
        <v>63</v>
      </c>
      <c r="AP2998">
        <v>5344</v>
      </c>
      <c r="AQ2998" t="s">
        <v>3813</v>
      </c>
    </row>
    <row r="2999" spans="40:43" x14ac:dyDescent="0.25">
      <c r="AN2999">
        <v>42</v>
      </c>
      <c r="AO2999">
        <v>112</v>
      </c>
      <c r="AP2999">
        <v>5418</v>
      </c>
      <c r="AQ2999" t="s">
        <v>1531</v>
      </c>
    </row>
    <row r="3000" spans="40:43" x14ac:dyDescent="0.25">
      <c r="AN3000">
        <v>62</v>
      </c>
      <c r="AO3000">
        <v>42</v>
      </c>
      <c r="AP3000">
        <v>10179</v>
      </c>
      <c r="AQ3000" t="s">
        <v>4315</v>
      </c>
    </row>
    <row r="3001" spans="40:43" x14ac:dyDescent="0.25">
      <c r="AN3001">
        <v>50</v>
      </c>
      <c r="AO3001">
        <v>28</v>
      </c>
      <c r="AP3001">
        <v>10180</v>
      </c>
      <c r="AQ3001" t="s">
        <v>3971</v>
      </c>
    </row>
    <row r="3002" spans="40:43" x14ac:dyDescent="0.25">
      <c r="AN3002">
        <v>50</v>
      </c>
      <c r="AO3002">
        <v>49</v>
      </c>
      <c r="AP3002">
        <v>5879</v>
      </c>
      <c r="AQ3002" t="s">
        <v>3993</v>
      </c>
    </row>
    <row r="3003" spans="40:43" x14ac:dyDescent="0.25">
      <c r="AN3003">
        <v>82</v>
      </c>
      <c r="AO3003">
        <v>105</v>
      </c>
      <c r="AP3003">
        <v>8715</v>
      </c>
      <c r="AQ3003" t="s">
        <v>4936</v>
      </c>
    </row>
    <row r="3004" spans="40:43" x14ac:dyDescent="0.25">
      <c r="AN3004">
        <v>82</v>
      </c>
      <c r="AO3004">
        <v>84</v>
      </c>
      <c r="AP3004">
        <v>8649</v>
      </c>
      <c r="AQ3004" t="s">
        <v>4874</v>
      </c>
    </row>
    <row r="3005" spans="40:43" x14ac:dyDescent="0.25">
      <c r="AN3005">
        <v>6</v>
      </c>
      <c r="AO3005">
        <v>203</v>
      </c>
      <c r="AP3005">
        <v>10181</v>
      </c>
      <c r="AQ3005" t="s">
        <v>1870</v>
      </c>
    </row>
    <row r="3006" spans="40:43" x14ac:dyDescent="0.25">
      <c r="AN3006">
        <v>22</v>
      </c>
      <c r="AO3006">
        <v>14</v>
      </c>
      <c r="AP3006">
        <v>4012</v>
      </c>
      <c r="AQ3006" t="s">
        <v>3304</v>
      </c>
    </row>
    <row r="3007" spans="40:43" x14ac:dyDescent="0.25">
      <c r="AN3007">
        <v>22</v>
      </c>
      <c r="AO3007">
        <v>14</v>
      </c>
      <c r="AP3007">
        <v>4017</v>
      </c>
      <c r="AQ3007" t="s">
        <v>3309</v>
      </c>
    </row>
    <row r="3008" spans="40:43" x14ac:dyDescent="0.25">
      <c r="AN3008">
        <v>30</v>
      </c>
      <c r="AO3008">
        <v>84</v>
      </c>
      <c r="AP3008">
        <v>10182</v>
      </c>
      <c r="AQ3008" t="s">
        <v>3591</v>
      </c>
    </row>
    <row r="3009" spans="40:43" x14ac:dyDescent="0.25">
      <c r="AN3009">
        <v>78</v>
      </c>
      <c r="AO3009">
        <v>14</v>
      </c>
      <c r="AP3009">
        <v>8217</v>
      </c>
      <c r="AQ3009" t="s">
        <v>4638</v>
      </c>
    </row>
    <row r="3010" spans="40:43" x14ac:dyDescent="0.25">
      <c r="AN3010">
        <v>54</v>
      </c>
      <c r="AO3010">
        <v>63</v>
      </c>
      <c r="AP3010">
        <v>6486</v>
      </c>
      <c r="AQ3010" t="s">
        <v>4142</v>
      </c>
    </row>
    <row r="3011" spans="40:43" x14ac:dyDescent="0.25">
      <c r="AN3011">
        <v>22</v>
      </c>
      <c r="AO3011">
        <v>14</v>
      </c>
      <c r="AP3011">
        <v>4018</v>
      </c>
      <c r="AQ3011" t="s">
        <v>3310</v>
      </c>
    </row>
    <row r="3012" spans="40:43" x14ac:dyDescent="0.25">
      <c r="AN3012">
        <v>82</v>
      </c>
      <c r="AO3012">
        <v>119</v>
      </c>
      <c r="AP3012">
        <v>8769</v>
      </c>
      <c r="AQ3012" t="s">
        <v>4980</v>
      </c>
    </row>
    <row r="3013" spans="40:43" x14ac:dyDescent="0.25">
      <c r="AN3013">
        <v>54</v>
      </c>
      <c r="AO3013">
        <v>63</v>
      </c>
      <c r="AP3013">
        <v>6487</v>
      </c>
      <c r="AQ3013" t="s">
        <v>4143</v>
      </c>
    </row>
    <row r="3014" spans="40:43" x14ac:dyDescent="0.25">
      <c r="AN3014">
        <v>30</v>
      </c>
      <c r="AO3014">
        <v>21</v>
      </c>
      <c r="AP3014">
        <v>4550</v>
      </c>
      <c r="AQ3014" t="s">
        <v>3512</v>
      </c>
    </row>
    <row r="3015" spans="40:43" x14ac:dyDescent="0.25">
      <c r="AN3015">
        <v>22</v>
      </c>
      <c r="AO3015">
        <v>63</v>
      </c>
      <c r="AP3015">
        <v>4073</v>
      </c>
      <c r="AQ3015" t="s">
        <v>3337</v>
      </c>
    </row>
    <row r="3016" spans="40:43" x14ac:dyDescent="0.25">
      <c r="AN3016">
        <v>54</v>
      </c>
      <c r="AO3016">
        <v>77</v>
      </c>
      <c r="AP3016">
        <v>6511</v>
      </c>
      <c r="AQ3016" t="s">
        <v>4155</v>
      </c>
    </row>
    <row r="3017" spans="40:43" x14ac:dyDescent="0.25">
      <c r="AN3017">
        <v>54</v>
      </c>
      <c r="AO3017">
        <v>42</v>
      </c>
      <c r="AP3017">
        <v>6459</v>
      </c>
      <c r="AQ3017" t="s">
        <v>4132</v>
      </c>
    </row>
    <row r="3018" spans="40:43" x14ac:dyDescent="0.25">
      <c r="AN3018">
        <v>26</v>
      </c>
      <c r="AO3018">
        <v>7</v>
      </c>
      <c r="AP3018">
        <v>4304</v>
      </c>
      <c r="AQ3018" t="s">
        <v>3392</v>
      </c>
    </row>
    <row r="3019" spans="40:43" x14ac:dyDescent="0.25">
      <c r="AN3019">
        <v>54</v>
      </c>
      <c r="AO3019">
        <v>98</v>
      </c>
      <c r="AP3019">
        <v>6555</v>
      </c>
      <c r="AQ3019" t="s">
        <v>4177</v>
      </c>
    </row>
    <row r="3020" spans="40:43" x14ac:dyDescent="0.25">
      <c r="AN3020">
        <v>34</v>
      </c>
      <c r="AO3020">
        <v>49</v>
      </c>
      <c r="AP3020">
        <v>4857</v>
      </c>
      <c r="AQ3020" t="s">
        <v>3660</v>
      </c>
    </row>
    <row r="3021" spans="40:43" x14ac:dyDescent="0.25">
      <c r="AN3021">
        <v>54</v>
      </c>
      <c r="AO3021">
        <v>42</v>
      </c>
      <c r="AP3021">
        <v>6460</v>
      </c>
      <c r="AQ3021" t="s">
        <v>4133</v>
      </c>
    </row>
    <row r="3022" spans="40:43" x14ac:dyDescent="0.25">
      <c r="AN3022">
        <v>26</v>
      </c>
      <c r="AO3022">
        <v>7</v>
      </c>
      <c r="AP3022">
        <v>4305</v>
      </c>
      <c r="AQ3022" t="s">
        <v>3393</v>
      </c>
    </row>
    <row r="3023" spans="40:43" x14ac:dyDescent="0.25">
      <c r="AN3023">
        <v>54</v>
      </c>
      <c r="AO3023">
        <v>84</v>
      </c>
      <c r="AP3023">
        <v>6525</v>
      </c>
      <c r="AQ3023" t="s">
        <v>4163</v>
      </c>
    </row>
    <row r="3024" spans="40:43" x14ac:dyDescent="0.25">
      <c r="AN3024">
        <v>26</v>
      </c>
      <c r="AO3024">
        <v>77</v>
      </c>
      <c r="AP3024">
        <v>10183</v>
      </c>
      <c r="AQ3024" t="s">
        <v>3458</v>
      </c>
    </row>
    <row r="3025" spans="40:43" x14ac:dyDescent="0.25">
      <c r="AN3025">
        <v>82</v>
      </c>
      <c r="AO3025">
        <v>49</v>
      </c>
      <c r="AP3025">
        <v>8556</v>
      </c>
      <c r="AQ3025" t="s">
        <v>4781</v>
      </c>
    </row>
    <row r="3026" spans="40:43" x14ac:dyDescent="0.25">
      <c r="AN3026">
        <v>54</v>
      </c>
      <c r="AO3026">
        <v>77</v>
      </c>
      <c r="AP3026">
        <v>6512</v>
      </c>
      <c r="AQ3026" t="s">
        <v>4156</v>
      </c>
    </row>
    <row r="3027" spans="40:43" x14ac:dyDescent="0.25">
      <c r="AN3027">
        <v>6</v>
      </c>
      <c r="AO3027">
        <v>203</v>
      </c>
      <c r="AP3027">
        <v>10184</v>
      </c>
      <c r="AQ3027" t="s">
        <v>1871</v>
      </c>
    </row>
    <row r="3028" spans="40:43" x14ac:dyDescent="0.25">
      <c r="AN3028">
        <v>30</v>
      </c>
      <c r="AO3028">
        <v>49</v>
      </c>
      <c r="AP3028">
        <v>4584</v>
      </c>
      <c r="AQ3028" t="s">
        <v>3531</v>
      </c>
    </row>
    <row r="3029" spans="40:43" x14ac:dyDescent="0.25">
      <c r="AN3029">
        <v>62</v>
      </c>
      <c r="AO3029">
        <v>70</v>
      </c>
      <c r="AP3029">
        <v>7032</v>
      </c>
      <c r="AQ3029" t="s">
        <v>4335</v>
      </c>
    </row>
    <row r="3030" spans="40:43" x14ac:dyDescent="0.25">
      <c r="AN3030">
        <v>78</v>
      </c>
      <c r="AO3030">
        <v>42</v>
      </c>
      <c r="AP3030">
        <v>8246</v>
      </c>
      <c r="AQ3030" t="s">
        <v>4654</v>
      </c>
    </row>
    <row r="3031" spans="40:43" x14ac:dyDescent="0.25">
      <c r="AN3031">
        <v>78</v>
      </c>
      <c r="AO3031">
        <v>7</v>
      </c>
      <c r="AP3031">
        <v>8205</v>
      </c>
      <c r="AQ3031" t="s">
        <v>4630</v>
      </c>
    </row>
    <row r="3032" spans="40:43" x14ac:dyDescent="0.25">
      <c r="AN3032">
        <v>22</v>
      </c>
      <c r="AO3032">
        <v>77</v>
      </c>
      <c r="AP3032">
        <v>4092</v>
      </c>
      <c r="AQ3032" t="s">
        <v>3349</v>
      </c>
    </row>
    <row r="3033" spans="40:43" x14ac:dyDescent="0.25">
      <c r="AN3033">
        <v>22</v>
      </c>
      <c r="AO3033">
        <v>14</v>
      </c>
      <c r="AP3033">
        <v>10185</v>
      </c>
      <c r="AQ3033" t="s">
        <v>3311</v>
      </c>
    </row>
    <row r="3034" spans="40:43" x14ac:dyDescent="0.25">
      <c r="AN3034">
        <v>18</v>
      </c>
      <c r="AO3034">
        <v>91</v>
      </c>
      <c r="AP3034">
        <v>3879</v>
      </c>
      <c r="AQ3034" t="s">
        <v>3271</v>
      </c>
    </row>
    <row r="3035" spans="40:43" x14ac:dyDescent="0.25">
      <c r="AN3035">
        <v>22</v>
      </c>
      <c r="AO3035">
        <v>140</v>
      </c>
      <c r="AP3035">
        <v>4156</v>
      </c>
      <c r="AQ3035" t="s">
        <v>3375</v>
      </c>
    </row>
    <row r="3036" spans="40:43" x14ac:dyDescent="0.25">
      <c r="AN3036">
        <v>30</v>
      </c>
      <c r="AO3036">
        <v>14</v>
      </c>
      <c r="AP3036">
        <v>4529</v>
      </c>
      <c r="AQ3036" t="s">
        <v>3492</v>
      </c>
    </row>
    <row r="3037" spans="40:43" x14ac:dyDescent="0.25">
      <c r="AN3037">
        <v>14</v>
      </c>
      <c r="AO3037">
        <v>112</v>
      </c>
      <c r="AP3037">
        <v>3170</v>
      </c>
      <c r="AQ3037" t="s">
        <v>3040</v>
      </c>
    </row>
    <row r="3038" spans="40:43" x14ac:dyDescent="0.25">
      <c r="AN3038">
        <v>86</v>
      </c>
      <c r="AO3038">
        <v>49</v>
      </c>
      <c r="AP3038">
        <v>9175</v>
      </c>
      <c r="AQ3038" t="s">
        <v>5066</v>
      </c>
    </row>
    <row r="3039" spans="40:43" x14ac:dyDescent="0.25">
      <c r="AN3039">
        <v>38</v>
      </c>
      <c r="AO3039">
        <v>7</v>
      </c>
      <c r="AP3039">
        <v>5008</v>
      </c>
      <c r="AQ3039" t="s">
        <v>3673</v>
      </c>
    </row>
    <row r="3040" spans="40:43" x14ac:dyDescent="0.25">
      <c r="AN3040">
        <v>82</v>
      </c>
      <c r="AO3040">
        <v>119</v>
      </c>
      <c r="AP3040">
        <v>10186</v>
      </c>
      <c r="AQ3040" t="s">
        <v>4987</v>
      </c>
    </row>
    <row r="3041" spans="40:43" x14ac:dyDescent="0.25">
      <c r="AN3041">
        <v>38</v>
      </c>
      <c r="AO3041">
        <v>112</v>
      </c>
      <c r="AP3041">
        <v>5170</v>
      </c>
      <c r="AQ3041" t="s">
        <v>3785</v>
      </c>
    </row>
    <row r="3042" spans="40:43" x14ac:dyDescent="0.25">
      <c r="AN3042">
        <v>6</v>
      </c>
      <c r="AO3042">
        <v>203</v>
      </c>
      <c r="AP3042">
        <v>10187</v>
      </c>
      <c r="AQ3042" t="s">
        <v>1872</v>
      </c>
    </row>
    <row r="3043" spans="40:43" x14ac:dyDescent="0.25">
      <c r="AN3043">
        <v>62</v>
      </c>
      <c r="AO3043">
        <v>70</v>
      </c>
      <c r="AP3043">
        <v>7033</v>
      </c>
      <c r="AQ3043" t="s">
        <v>4336</v>
      </c>
    </row>
    <row r="3044" spans="40:43" x14ac:dyDescent="0.25">
      <c r="AN3044">
        <v>10</v>
      </c>
      <c r="AO3044">
        <v>91</v>
      </c>
      <c r="AP3044">
        <v>2671</v>
      </c>
      <c r="AQ3044" t="s">
        <v>2691</v>
      </c>
    </row>
    <row r="3045" spans="40:43" x14ac:dyDescent="0.25">
      <c r="AN3045">
        <v>46</v>
      </c>
      <c r="AO3045">
        <v>56</v>
      </c>
      <c r="AP3045">
        <v>5579</v>
      </c>
      <c r="AQ3045" t="s">
        <v>3907</v>
      </c>
    </row>
    <row r="3046" spans="40:43" x14ac:dyDescent="0.25">
      <c r="AN3046">
        <v>50</v>
      </c>
      <c r="AO3046">
        <v>49</v>
      </c>
      <c r="AP3046">
        <v>5880</v>
      </c>
      <c r="AQ3046" t="s">
        <v>3994</v>
      </c>
    </row>
    <row r="3047" spans="40:43" x14ac:dyDescent="0.25">
      <c r="AN3047">
        <v>14</v>
      </c>
      <c r="AO3047">
        <v>161</v>
      </c>
      <c r="AP3047">
        <v>3375</v>
      </c>
      <c r="AQ3047" t="s">
        <v>2718</v>
      </c>
    </row>
    <row r="3048" spans="40:43" x14ac:dyDescent="0.25">
      <c r="AN3048">
        <v>10</v>
      </c>
      <c r="AO3048">
        <v>105</v>
      </c>
      <c r="AP3048">
        <v>2706</v>
      </c>
      <c r="AQ3048" t="s">
        <v>2718</v>
      </c>
    </row>
    <row r="3049" spans="40:43" x14ac:dyDescent="0.25">
      <c r="AN3049">
        <v>70</v>
      </c>
      <c r="AO3049">
        <v>105</v>
      </c>
      <c r="AP3049">
        <v>7725</v>
      </c>
      <c r="AQ3049" t="s">
        <v>4545</v>
      </c>
    </row>
    <row r="3050" spans="40:43" x14ac:dyDescent="0.25">
      <c r="AN3050">
        <v>6</v>
      </c>
      <c r="AO3050">
        <v>661</v>
      </c>
      <c r="AP3050">
        <v>1386</v>
      </c>
      <c r="AQ3050" t="s">
        <v>1354</v>
      </c>
    </row>
    <row r="3051" spans="40:43" x14ac:dyDescent="0.25">
      <c r="AN3051">
        <v>6</v>
      </c>
      <c r="AO3051">
        <v>245</v>
      </c>
      <c r="AP3051">
        <v>986</v>
      </c>
      <c r="AQ3051" t="s">
        <v>1904</v>
      </c>
    </row>
    <row r="3052" spans="40:43" x14ac:dyDescent="0.25">
      <c r="AN3052">
        <v>6</v>
      </c>
      <c r="AO3052">
        <v>364</v>
      </c>
      <c r="AP3052">
        <v>10188</v>
      </c>
      <c r="AQ3052" t="s">
        <v>2011</v>
      </c>
    </row>
    <row r="3053" spans="40:43" x14ac:dyDescent="0.25">
      <c r="AN3053">
        <v>38</v>
      </c>
      <c r="AO3053">
        <v>98</v>
      </c>
      <c r="AP3053">
        <v>5148</v>
      </c>
      <c r="AQ3053" t="s">
        <v>3775</v>
      </c>
    </row>
    <row r="3054" spans="40:43" x14ac:dyDescent="0.25">
      <c r="AN3054">
        <v>86</v>
      </c>
      <c r="AO3054">
        <v>133</v>
      </c>
      <c r="AP3054">
        <v>10460</v>
      </c>
      <c r="AQ3054" t="s">
        <v>5140</v>
      </c>
    </row>
    <row r="3055" spans="40:43" x14ac:dyDescent="0.25">
      <c r="AN3055">
        <v>14</v>
      </c>
      <c r="AO3055">
        <v>140</v>
      </c>
      <c r="AP3055">
        <v>3296</v>
      </c>
      <c r="AQ3055" t="s">
        <v>3131</v>
      </c>
    </row>
    <row r="3056" spans="40:43" x14ac:dyDescent="0.25">
      <c r="AN3056">
        <v>14</v>
      </c>
      <c r="AO3056">
        <v>133</v>
      </c>
      <c r="AP3056">
        <v>3251</v>
      </c>
      <c r="AQ3056" t="s">
        <v>3091</v>
      </c>
    </row>
    <row r="3057" spans="40:43" x14ac:dyDescent="0.25">
      <c r="AN3057">
        <v>14</v>
      </c>
      <c r="AO3057">
        <v>133</v>
      </c>
      <c r="AP3057">
        <v>10189</v>
      </c>
      <c r="AQ3057" t="s">
        <v>3099</v>
      </c>
    </row>
    <row r="3058" spans="40:43" x14ac:dyDescent="0.25">
      <c r="AN3058">
        <v>14</v>
      </c>
      <c r="AO3058">
        <v>91</v>
      </c>
      <c r="AP3058">
        <v>3075</v>
      </c>
      <c r="AQ3058" t="s">
        <v>2946</v>
      </c>
    </row>
    <row r="3059" spans="40:43" x14ac:dyDescent="0.25">
      <c r="AN3059">
        <v>14</v>
      </c>
      <c r="AO3059">
        <v>21</v>
      </c>
      <c r="AP3059">
        <v>10190</v>
      </c>
      <c r="AQ3059" t="s">
        <v>2807</v>
      </c>
    </row>
    <row r="3060" spans="40:43" x14ac:dyDescent="0.25">
      <c r="AN3060">
        <v>42</v>
      </c>
      <c r="AO3060">
        <v>154</v>
      </c>
      <c r="AP3060">
        <v>5474</v>
      </c>
      <c r="AQ3060" t="s">
        <v>3856</v>
      </c>
    </row>
    <row r="3061" spans="40:43" x14ac:dyDescent="0.25">
      <c r="AN3061">
        <v>42</v>
      </c>
      <c r="AO3061">
        <v>119</v>
      </c>
      <c r="AP3061">
        <v>5427</v>
      </c>
      <c r="AQ3061" t="s">
        <v>1532</v>
      </c>
    </row>
    <row r="3062" spans="40:43" x14ac:dyDescent="0.25">
      <c r="AN3062">
        <v>6</v>
      </c>
      <c r="AO3062">
        <v>721</v>
      </c>
      <c r="AP3062">
        <v>1686</v>
      </c>
      <c r="AQ3062" t="s">
        <v>2426</v>
      </c>
    </row>
    <row r="3063" spans="40:43" x14ac:dyDescent="0.25">
      <c r="AN3063">
        <v>6</v>
      </c>
      <c r="AO3063">
        <v>588</v>
      </c>
      <c r="AP3063">
        <v>1477</v>
      </c>
      <c r="AQ3063" t="s">
        <v>2267</v>
      </c>
    </row>
    <row r="3064" spans="40:43" x14ac:dyDescent="0.25">
      <c r="AN3064">
        <v>42</v>
      </c>
      <c r="AO3064">
        <v>126</v>
      </c>
      <c r="AP3064">
        <v>5439</v>
      </c>
      <c r="AQ3064" t="s">
        <v>3841</v>
      </c>
    </row>
    <row r="3065" spans="40:43" x14ac:dyDescent="0.25">
      <c r="AN3065">
        <v>58</v>
      </c>
      <c r="AO3065">
        <v>98</v>
      </c>
      <c r="AP3065">
        <v>6811</v>
      </c>
      <c r="AQ3065" t="s">
        <v>4237</v>
      </c>
    </row>
    <row r="3066" spans="40:43" x14ac:dyDescent="0.25">
      <c r="AN3066">
        <v>14</v>
      </c>
      <c r="AO3066">
        <v>49</v>
      </c>
      <c r="AP3066">
        <v>2969</v>
      </c>
      <c r="AQ3066" t="s">
        <v>2868</v>
      </c>
    </row>
    <row r="3067" spans="40:43" x14ac:dyDescent="0.25">
      <c r="AN3067">
        <v>6</v>
      </c>
      <c r="AO3067">
        <v>665</v>
      </c>
      <c r="AP3067">
        <v>1609</v>
      </c>
      <c r="AQ3067" t="s">
        <v>1355</v>
      </c>
    </row>
    <row r="3068" spans="40:43" x14ac:dyDescent="0.25">
      <c r="AN3068">
        <v>6</v>
      </c>
      <c r="AO3068">
        <v>665</v>
      </c>
      <c r="AP3068">
        <v>10191</v>
      </c>
      <c r="AQ3068" t="s">
        <v>2394</v>
      </c>
    </row>
    <row r="3069" spans="40:43" x14ac:dyDescent="0.25">
      <c r="AN3069">
        <v>86</v>
      </c>
      <c r="AO3069">
        <v>119</v>
      </c>
      <c r="AP3069">
        <v>9288</v>
      </c>
      <c r="AQ3069" t="s">
        <v>5128</v>
      </c>
    </row>
    <row r="3070" spans="40:43" x14ac:dyDescent="0.25">
      <c r="AN3070">
        <v>74</v>
      </c>
      <c r="AO3070">
        <v>7</v>
      </c>
      <c r="AP3070">
        <v>7907</v>
      </c>
      <c r="AQ3070" t="s">
        <v>4563</v>
      </c>
    </row>
    <row r="3071" spans="40:43" x14ac:dyDescent="0.25">
      <c r="AN3071">
        <v>26</v>
      </c>
      <c r="AO3071">
        <v>7</v>
      </c>
      <c r="AP3071">
        <v>4306</v>
      </c>
      <c r="AQ3071" t="s">
        <v>3394</v>
      </c>
    </row>
    <row r="3072" spans="40:43" x14ac:dyDescent="0.25">
      <c r="AN3072">
        <v>70</v>
      </c>
      <c r="AO3072">
        <v>70</v>
      </c>
      <c r="AP3072">
        <v>7679</v>
      </c>
      <c r="AQ3072" t="s">
        <v>4510</v>
      </c>
    </row>
    <row r="3073" spans="40:43" x14ac:dyDescent="0.25">
      <c r="AN3073">
        <v>10</v>
      </c>
      <c r="AO3073">
        <v>70</v>
      </c>
      <c r="AP3073">
        <v>2622</v>
      </c>
      <c r="AQ3073" t="s">
        <v>2656</v>
      </c>
    </row>
    <row r="3074" spans="40:43" x14ac:dyDescent="0.25">
      <c r="AN3074">
        <v>22</v>
      </c>
      <c r="AO3074">
        <v>133</v>
      </c>
      <c r="AP3074">
        <v>4146</v>
      </c>
      <c r="AQ3074" t="s">
        <v>1461</v>
      </c>
    </row>
    <row r="3075" spans="40:43" x14ac:dyDescent="0.25">
      <c r="AN3075">
        <v>26</v>
      </c>
      <c r="AO3075">
        <v>21</v>
      </c>
      <c r="AP3075">
        <v>4330</v>
      </c>
      <c r="AQ3075" t="s">
        <v>3409</v>
      </c>
    </row>
    <row r="3076" spans="40:43" x14ac:dyDescent="0.25">
      <c r="AN3076">
        <v>6</v>
      </c>
      <c r="AO3076">
        <v>28</v>
      </c>
      <c r="AP3076">
        <v>696</v>
      </c>
      <c r="AQ3076" t="s">
        <v>1716</v>
      </c>
    </row>
    <row r="3077" spans="40:43" x14ac:dyDescent="0.25">
      <c r="AN3077">
        <v>6</v>
      </c>
      <c r="AO3077">
        <v>434</v>
      </c>
      <c r="AP3077">
        <v>1265</v>
      </c>
      <c r="AQ3077" t="s">
        <v>2116</v>
      </c>
    </row>
    <row r="3078" spans="40:43" x14ac:dyDescent="0.25">
      <c r="AN3078">
        <v>14</v>
      </c>
      <c r="AO3078">
        <v>147</v>
      </c>
      <c r="AP3078">
        <v>3331</v>
      </c>
      <c r="AQ3078" t="s">
        <v>3157</v>
      </c>
    </row>
    <row r="3079" spans="40:43" x14ac:dyDescent="0.25">
      <c r="AN3079">
        <v>6</v>
      </c>
      <c r="AO3079">
        <v>693</v>
      </c>
      <c r="AP3079">
        <v>1645</v>
      </c>
      <c r="AQ3079" t="s">
        <v>2412</v>
      </c>
    </row>
    <row r="3080" spans="40:43" x14ac:dyDescent="0.25">
      <c r="AN3080">
        <v>82</v>
      </c>
      <c r="AO3080">
        <v>21</v>
      </c>
      <c r="AP3080">
        <v>8458</v>
      </c>
      <c r="AQ3080" t="s">
        <v>4704</v>
      </c>
    </row>
    <row r="3081" spans="40:43" x14ac:dyDescent="0.25">
      <c r="AN3081">
        <v>50</v>
      </c>
      <c r="AO3081">
        <v>105</v>
      </c>
      <c r="AP3081">
        <v>5985</v>
      </c>
      <c r="AQ3081" t="s">
        <v>4082</v>
      </c>
    </row>
    <row r="3082" spans="40:43" x14ac:dyDescent="0.25">
      <c r="AN3082">
        <v>18</v>
      </c>
      <c r="AO3082">
        <v>77</v>
      </c>
      <c r="AP3082">
        <v>3769</v>
      </c>
      <c r="AQ3082" t="s">
        <v>3265</v>
      </c>
    </row>
    <row r="3083" spans="40:43" x14ac:dyDescent="0.25">
      <c r="AN3083">
        <v>6</v>
      </c>
      <c r="AO3083">
        <v>672</v>
      </c>
      <c r="AP3083">
        <v>1619</v>
      </c>
      <c r="AQ3083" t="s">
        <v>1356</v>
      </c>
    </row>
    <row r="3084" spans="40:43" x14ac:dyDescent="0.25">
      <c r="AN3084">
        <v>82</v>
      </c>
      <c r="AO3084">
        <v>112</v>
      </c>
      <c r="AP3084">
        <v>8751</v>
      </c>
      <c r="AQ3084" t="s">
        <v>4967</v>
      </c>
    </row>
    <row r="3085" spans="40:43" x14ac:dyDescent="0.25">
      <c r="AN3085">
        <v>10</v>
      </c>
      <c r="AO3085">
        <v>70</v>
      </c>
      <c r="AP3085">
        <v>2623</v>
      </c>
      <c r="AQ3085" t="s">
        <v>2657</v>
      </c>
    </row>
    <row r="3086" spans="40:43" x14ac:dyDescent="0.25">
      <c r="AN3086">
        <v>86</v>
      </c>
      <c r="AO3086">
        <v>140</v>
      </c>
      <c r="AP3086">
        <v>9317</v>
      </c>
      <c r="AQ3086" t="s">
        <v>5141</v>
      </c>
    </row>
    <row r="3087" spans="40:43" x14ac:dyDescent="0.25">
      <c r="AN3087">
        <v>6</v>
      </c>
      <c r="AO3087">
        <v>189</v>
      </c>
      <c r="AP3087">
        <v>964</v>
      </c>
      <c r="AQ3087" t="s">
        <v>1858</v>
      </c>
    </row>
    <row r="3088" spans="40:43" x14ac:dyDescent="0.25">
      <c r="AN3088">
        <v>6</v>
      </c>
      <c r="AO3088">
        <v>588</v>
      </c>
      <c r="AP3088">
        <v>1483</v>
      </c>
      <c r="AQ3088" t="s">
        <v>2272</v>
      </c>
    </row>
    <row r="3089" spans="40:43" x14ac:dyDescent="0.25">
      <c r="AN3089">
        <v>82</v>
      </c>
      <c r="AO3089">
        <v>21</v>
      </c>
      <c r="AP3089">
        <v>8459</v>
      </c>
      <c r="AQ3089" t="s">
        <v>4705</v>
      </c>
    </row>
    <row r="3090" spans="40:43" x14ac:dyDescent="0.25">
      <c r="AN3090">
        <v>6</v>
      </c>
      <c r="AO3090">
        <v>434</v>
      </c>
      <c r="AP3090">
        <v>1266</v>
      </c>
      <c r="AQ3090" t="s">
        <v>2117</v>
      </c>
    </row>
    <row r="3091" spans="40:43" x14ac:dyDescent="0.25">
      <c r="AN3091">
        <v>6</v>
      </c>
      <c r="AO3091">
        <v>63</v>
      </c>
      <c r="AP3091">
        <v>742</v>
      </c>
      <c r="AQ3091" t="s">
        <v>1743</v>
      </c>
    </row>
    <row r="3092" spans="40:43" x14ac:dyDescent="0.25">
      <c r="AN3092">
        <v>6</v>
      </c>
      <c r="AO3092">
        <v>630</v>
      </c>
      <c r="AP3092">
        <v>1560</v>
      </c>
      <c r="AQ3092" t="s">
        <v>2332</v>
      </c>
    </row>
    <row r="3093" spans="40:43" x14ac:dyDescent="0.25">
      <c r="AN3093">
        <v>90</v>
      </c>
      <c r="AO3093">
        <v>28</v>
      </c>
      <c r="AP3093">
        <v>10192</v>
      </c>
      <c r="AQ3093" t="s">
        <v>5220</v>
      </c>
    </row>
    <row r="3094" spans="40:43" x14ac:dyDescent="0.25">
      <c r="AN3094">
        <v>6</v>
      </c>
      <c r="AO3094">
        <v>350</v>
      </c>
      <c r="AP3094">
        <v>1113</v>
      </c>
      <c r="AQ3094" t="s">
        <v>1979</v>
      </c>
    </row>
    <row r="3095" spans="40:43" x14ac:dyDescent="0.25">
      <c r="AN3095">
        <v>42</v>
      </c>
      <c r="AO3095">
        <v>126</v>
      </c>
      <c r="AP3095">
        <v>5440</v>
      </c>
      <c r="AQ3095" t="s">
        <v>1533</v>
      </c>
    </row>
    <row r="3096" spans="40:43" x14ac:dyDescent="0.25">
      <c r="AN3096">
        <v>6</v>
      </c>
      <c r="AO3096">
        <v>91</v>
      </c>
      <c r="AP3096">
        <v>780</v>
      </c>
      <c r="AQ3096" t="s">
        <v>1763</v>
      </c>
    </row>
    <row r="3097" spans="40:43" x14ac:dyDescent="0.25">
      <c r="AN3097">
        <v>86</v>
      </c>
      <c r="AO3097">
        <v>133</v>
      </c>
      <c r="AP3097">
        <v>9311</v>
      </c>
      <c r="AQ3097" t="s">
        <v>5139</v>
      </c>
    </row>
    <row r="3098" spans="40:43" x14ac:dyDescent="0.25">
      <c r="AN3098">
        <v>6</v>
      </c>
      <c r="AO3098">
        <v>679</v>
      </c>
      <c r="AP3098">
        <v>1626</v>
      </c>
      <c r="AQ3098" t="s">
        <v>1357</v>
      </c>
    </row>
    <row r="3099" spans="40:43" x14ac:dyDescent="0.25">
      <c r="AN3099">
        <v>6</v>
      </c>
      <c r="AO3099">
        <v>175</v>
      </c>
      <c r="AP3099">
        <v>947</v>
      </c>
      <c r="AQ3099" t="s">
        <v>1474</v>
      </c>
    </row>
    <row r="3100" spans="40:43" x14ac:dyDescent="0.25">
      <c r="AN3100">
        <v>26</v>
      </c>
      <c r="AO3100">
        <v>77</v>
      </c>
      <c r="AP3100">
        <v>4390</v>
      </c>
      <c r="AQ3100" t="s">
        <v>1474</v>
      </c>
    </row>
    <row r="3101" spans="40:43" x14ac:dyDescent="0.25">
      <c r="AN3101">
        <v>70</v>
      </c>
      <c r="AO3101">
        <v>77</v>
      </c>
      <c r="AP3101">
        <v>7690</v>
      </c>
      <c r="AQ3101" t="s">
        <v>1474</v>
      </c>
    </row>
    <row r="3102" spans="40:43" x14ac:dyDescent="0.25">
      <c r="AN3102">
        <v>14</v>
      </c>
      <c r="AO3102">
        <v>112</v>
      </c>
      <c r="AP3102">
        <v>3171</v>
      </c>
      <c r="AQ3102" t="s">
        <v>3041</v>
      </c>
    </row>
    <row r="3103" spans="40:43" x14ac:dyDescent="0.25">
      <c r="AN3103">
        <v>50</v>
      </c>
      <c r="AO3103">
        <v>105</v>
      </c>
      <c r="AP3103">
        <v>5986</v>
      </c>
      <c r="AQ3103" t="s">
        <v>4083</v>
      </c>
    </row>
    <row r="3104" spans="40:43" x14ac:dyDescent="0.25">
      <c r="AN3104">
        <v>86</v>
      </c>
      <c r="AO3104">
        <v>28</v>
      </c>
      <c r="AP3104">
        <v>9133</v>
      </c>
      <c r="AQ3104" t="s">
        <v>5041</v>
      </c>
    </row>
    <row r="3105" spans="40:43" x14ac:dyDescent="0.25">
      <c r="AN3105">
        <v>42</v>
      </c>
      <c r="AO3105">
        <v>133</v>
      </c>
      <c r="AP3105">
        <v>5452</v>
      </c>
      <c r="AQ3105" t="s">
        <v>1534</v>
      </c>
    </row>
    <row r="3106" spans="40:43" x14ac:dyDescent="0.25">
      <c r="AN3106">
        <v>6</v>
      </c>
      <c r="AO3106">
        <v>602</v>
      </c>
      <c r="AP3106">
        <v>1511</v>
      </c>
      <c r="AQ3106" t="s">
        <v>2296</v>
      </c>
    </row>
    <row r="3107" spans="40:43" x14ac:dyDescent="0.25">
      <c r="AN3107">
        <v>66</v>
      </c>
      <c r="AO3107">
        <v>63</v>
      </c>
      <c r="AP3107">
        <v>7286</v>
      </c>
      <c r="AQ3107" t="s">
        <v>4394</v>
      </c>
    </row>
    <row r="3108" spans="40:43" x14ac:dyDescent="0.25">
      <c r="AN3108">
        <v>82</v>
      </c>
      <c r="AO3108">
        <v>49</v>
      </c>
      <c r="AP3108">
        <v>8557</v>
      </c>
      <c r="AQ3108" t="s">
        <v>4782</v>
      </c>
    </row>
    <row r="3109" spans="40:43" x14ac:dyDescent="0.25">
      <c r="AN3109">
        <v>82</v>
      </c>
      <c r="AO3109">
        <v>63</v>
      </c>
      <c r="AP3109">
        <v>10193</v>
      </c>
      <c r="AQ3109" t="s">
        <v>2658</v>
      </c>
    </row>
    <row r="3110" spans="40:43" x14ac:dyDescent="0.25">
      <c r="AN3110">
        <v>10</v>
      </c>
      <c r="AO3110">
        <v>70</v>
      </c>
      <c r="AP3110">
        <v>2624</v>
      </c>
      <c r="AQ3110" t="s">
        <v>2658</v>
      </c>
    </row>
    <row r="3111" spans="40:43" x14ac:dyDescent="0.25">
      <c r="AN3111">
        <v>50</v>
      </c>
      <c r="AO3111">
        <v>84</v>
      </c>
      <c r="AP3111">
        <v>10194</v>
      </c>
      <c r="AQ3111" t="s">
        <v>4058</v>
      </c>
    </row>
    <row r="3112" spans="40:43" x14ac:dyDescent="0.25">
      <c r="AN3112">
        <v>42</v>
      </c>
      <c r="AO3112">
        <v>119</v>
      </c>
      <c r="AP3112">
        <v>5428</v>
      </c>
      <c r="AQ3112" t="s">
        <v>3834</v>
      </c>
    </row>
    <row r="3113" spans="40:43" x14ac:dyDescent="0.25">
      <c r="AN3113">
        <v>6</v>
      </c>
      <c r="AO3113">
        <v>847</v>
      </c>
      <c r="AP3113">
        <v>1848</v>
      </c>
      <c r="AQ3113" t="s">
        <v>2535</v>
      </c>
    </row>
    <row r="3114" spans="40:43" x14ac:dyDescent="0.25">
      <c r="AN3114">
        <v>6</v>
      </c>
      <c r="AO3114">
        <v>448</v>
      </c>
      <c r="AP3114">
        <v>1280</v>
      </c>
      <c r="AQ3114" t="s">
        <v>2156</v>
      </c>
    </row>
    <row r="3115" spans="40:43" x14ac:dyDescent="0.25">
      <c r="AN3115">
        <v>74</v>
      </c>
      <c r="AO3115">
        <v>21</v>
      </c>
      <c r="AP3115">
        <v>7939</v>
      </c>
      <c r="AQ3115" t="s">
        <v>4572</v>
      </c>
    </row>
    <row r="3116" spans="40:43" x14ac:dyDescent="0.25">
      <c r="AN3116">
        <v>22</v>
      </c>
      <c r="AO3116">
        <v>140</v>
      </c>
      <c r="AP3116">
        <v>4157</v>
      </c>
      <c r="AQ3116" t="s">
        <v>3376</v>
      </c>
    </row>
    <row r="3117" spans="40:43" x14ac:dyDescent="0.25">
      <c r="AN3117">
        <v>26</v>
      </c>
      <c r="AO3117">
        <v>21</v>
      </c>
      <c r="AP3117">
        <v>10195</v>
      </c>
      <c r="AQ3117" t="s">
        <v>3427</v>
      </c>
    </row>
    <row r="3118" spans="40:43" x14ac:dyDescent="0.25">
      <c r="AN3118">
        <v>6</v>
      </c>
      <c r="AO3118">
        <v>840</v>
      </c>
      <c r="AP3118">
        <v>10196</v>
      </c>
      <c r="AQ3118" t="s">
        <v>2524</v>
      </c>
    </row>
    <row r="3119" spans="40:43" x14ac:dyDescent="0.25">
      <c r="AN3119">
        <v>34</v>
      </c>
      <c r="AO3119">
        <v>49</v>
      </c>
      <c r="AP3119">
        <v>4858</v>
      </c>
      <c r="AQ3119" t="s">
        <v>3661</v>
      </c>
    </row>
    <row r="3120" spans="40:43" x14ac:dyDescent="0.25">
      <c r="AN3120">
        <v>34</v>
      </c>
      <c r="AO3120">
        <v>49</v>
      </c>
      <c r="AP3120">
        <v>4853</v>
      </c>
      <c r="AQ3120" t="s">
        <v>3657</v>
      </c>
    </row>
    <row r="3121" spans="40:43" x14ac:dyDescent="0.25">
      <c r="AN3121">
        <v>18</v>
      </c>
      <c r="AO3121">
        <v>21</v>
      </c>
      <c r="AP3121">
        <v>3717</v>
      </c>
      <c r="AQ3121" t="s">
        <v>3249</v>
      </c>
    </row>
    <row r="3122" spans="40:43" x14ac:dyDescent="0.25">
      <c r="AN3122">
        <v>6</v>
      </c>
      <c r="AO3122">
        <v>812</v>
      </c>
      <c r="AP3122">
        <v>10197</v>
      </c>
      <c r="AQ3122" t="s">
        <v>2498</v>
      </c>
    </row>
    <row r="3123" spans="40:43" x14ac:dyDescent="0.25">
      <c r="AN3123">
        <v>82</v>
      </c>
      <c r="AO3123">
        <v>119</v>
      </c>
      <c r="AP3123">
        <v>8771</v>
      </c>
      <c r="AQ3123" t="s">
        <v>4982</v>
      </c>
    </row>
    <row r="3124" spans="40:43" x14ac:dyDescent="0.25">
      <c r="AN3124">
        <v>86</v>
      </c>
      <c r="AO3124">
        <v>14</v>
      </c>
      <c r="AP3124">
        <v>9114</v>
      </c>
      <c r="AQ3124" t="s">
        <v>5032</v>
      </c>
    </row>
    <row r="3125" spans="40:43" x14ac:dyDescent="0.25">
      <c r="AN3125">
        <v>82</v>
      </c>
      <c r="AO3125">
        <v>63</v>
      </c>
      <c r="AP3125">
        <v>10198</v>
      </c>
      <c r="AQ3125" t="s">
        <v>2675</v>
      </c>
    </row>
    <row r="3126" spans="40:43" x14ac:dyDescent="0.25">
      <c r="AN3126">
        <v>10</v>
      </c>
      <c r="AO3126">
        <v>84</v>
      </c>
      <c r="AP3126">
        <v>2652</v>
      </c>
      <c r="AQ3126" t="s">
        <v>2675</v>
      </c>
    </row>
    <row r="3127" spans="40:43" x14ac:dyDescent="0.25">
      <c r="AN3127">
        <v>14</v>
      </c>
      <c r="AO3127">
        <v>119</v>
      </c>
      <c r="AP3127">
        <v>3196</v>
      </c>
      <c r="AQ3127" t="s">
        <v>2675</v>
      </c>
    </row>
    <row r="3128" spans="40:43" x14ac:dyDescent="0.25">
      <c r="AN3128">
        <v>54</v>
      </c>
      <c r="AO3128">
        <v>7</v>
      </c>
      <c r="AP3128">
        <v>6408</v>
      </c>
      <c r="AQ3128" t="s">
        <v>4108</v>
      </c>
    </row>
    <row r="3129" spans="40:43" x14ac:dyDescent="0.25">
      <c r="AN3129">
        <v>58</v>
      </c>
      <c r="AO3129">
        <v>84</v>
      </c>
      <c r="AP3129">
        <v>6797</v>
      </c>
      <c r="AQ3129" t="s">
        <v>4233</v>
      </c>
    </row>
    <row r="3130" spans="40:43" x14ac:dyDescent="0.25">
      <c r="AN3130">
        <v>50</v>
      </c>
      <c r="AO3130">
        <v>63</v>
      </c>
      <c r="AP3130">
        <v>10199</v>
      </c>
      <c r="AQ3130" t="s">
        <v>4025</v>
      </c>
    </row>
    <row r="3131" spans="40:43" x14ac:dyDescent="0.25">
      <c r="AN3131">
        <v>6</v>
      </c>
      <c r="AO3131">
        <v>812</v>
      </c>
      <c r="AP3131">
        <v>1794</v>
      </c>
      <c r="AQ3131" t="s">
        <v>2497</v>
      </c>
    </row>
    <row r="3132" spans="40:43" x14ac:dyDescent="0.25">
      <c r="AN3132">
        <v>82</v>
      </c>
      <c r="AO3132">
        <v>63</v>
      </c>
      <c r="AP3132">
        <v>8581</v>
      </c>
      <c r="AQ3132" t="s">
        <v>4808</v>
      </c>
    </row>
    <row r="3133" spans="40:43" x14ac:dyDescent="0.25">
      <c r="AN3133">
        <v>82</v>
      </c>
      <c r="AO3133">
        <v>63</v>
      </c>
      <c r="AP3133">
        <v>8582</v>
      </c>
      <c r="AQ3133" t="s">
        <v>4809</v>
      </c>
    </row>
    <row r="3134" spans="40:43" x14ac:dyDescent="0.25">
      <c r="AN3134">
        <v>38</v>
      </c>
      <c r="AO3134">
        <v>49</v>
      </c>
      <c r="AP3134">
        <v>5069</v>
      </c>
      <c r="AQ3134" t="s">
        <v>1508</v>
      </c>
    </row>
    <row r="3135" spans="40:43" x14ac:dyDescent="0.25">
      <c r="AN3135">
        <v>6</v>
      </c>
      <c r="AO3135">
        <v>441</v>
      </c>
      <c r="AP3135">
        <v>10200</v>
      </c>
      <c r="AQ3135" t="s">
        <v>2148</v>
      </c>
    </row>
    <row r="3136" spans="40:43" x14ac:dyDescent="0.25">
      <c r="AN3136">
        <v>14</v>
      </c>
      <c r="AO3136">
        <v>84</v>
      </c>
      <c r="AP3136">
        <v>3049</v>
      </c>
      <c r="AQ3136" t="s">
        <v>2925</v>
      </c>
    </row>
    <row r="3137" spans="40:43" x14ac:dyDescent="0.25">
      <c r="AN3137">
        <v>38</v>
      </c>
      <c r="AO3137">
        <v>42</v>
      </c>
      <c r="AP3137">
        <v>10201</v>
      </c>
      <c r="AQ3137" t="s">
        <v>3723</v>
      </c>
    </row>
    <row r="3138" spans="40:43" x14ac:dyDescent="0.25">
      <c r="AN3138">
        <v>14</v>
      </c>
      <c r="AO3138">
        <v>21</v>
      </c>
      <c r="AP3138">
        <v>2886</v>
      </c>
      <c r="AQ3138" t="s">
        <v>2793</v>
      </c>
    </row>
    <row r="3139" spans="40:43" x14ac:dyDescent="0.25">
      <c r="AN3139">
        <v>62</v>
      </c>
      <c r="AO3139">
        <v>91</v>
      </c>
      <c r="AP3139">
        <v>10202</v>
      </c>
      <c r="AQ3139" t="s">
        <v>1635</v>
      </c>
    </row>
    <row r="3140" spans="40:43" x14ac:dyDescent="0.25">
      <c r="AN3140">
        <v>38</v>
      </c>
      <c r="AO3140">
        <v>49</v>
      </c>
      <c r="AP3140">
        <v>10203</v>
      </c>
      <c r="AQ3140" t="s">
        <v>3726</v>
      </c>
    </row>
    <row r="3141" spans="40:43" x14ac:dyDescent="0.25">
      <c r="AN3141">
        <v>90</v>
      </c>
      <c r="AO3141">
        <v>63</v>
      </c>
      <c r="AP3141">
        <v>9671</v>
      </c>
      <c r="AQ3141" t="s">
        <v>4327</v>
      </c>
    </row>
    <row r="3142" spans="40:43" x14ac:dyDescent="0.25">
      <c r="AN3142">
        <v>62</v>
      </c>
      <c r="AO3142">
        <v>56</v>
      </c>
      <c r="AP3142">
        <v>10204</v>
      </c>
      <c r="AQ3142" t="s">
        <v>4327</v>
      </c>
    </row>
    <row r="3143" spans="40:43" x14ac:dyDescent="0.25">
      <c r="AN3143">
        <v>14</v>
      </c>
      <c r="AO3143">
        <v>98</v>
      </c>
      <c r="AP3143">
        <v>3123</v>
      </c>
      <c r="AQ3143" t="s">
        <v>1416</v>
      </c>
    </row>
    <row r="3144" spans="40:43" x14ac:dyDescent="0.25">
      <c r="AN3144">
        <v>14</v>
      </c>
      <c r="AO3144">
        <v>7</v>
      </c>
      <c r="AP3144">
        <v>2827</v>
      </c>
      <c r="AQ3144" t="s">
        <v>2744</v>
      </c>
    </row>
    <row r="3145" spans="40:43" x14ac:dyDescent="0.25">
      <c r="AN3145">
        <v>66</v>
      </c>
      <c r="AO3145">
        <v>7</v>
      </c>
      <c r="AP3145">
        <v>7227</v>
      </c>
      <c r="AQ3145" t="s">
        <v>4372</v>
      </c>
    </row>
    <row r="3146" spans="40:43" x14ac:dyDescent="0.25">
      <c r="AN3146">
        <v>78</v>
      </c>
      <c r="AO3146">
        <v>21</v>
      </c>
      <c r="AP3146">
        <v>8225</v>
      </c>
      <c r="AQ3146" t="s">
        <v>4643</v>
      </c>
    </row>
    <row r="3147" spans="40:43" x14ac:dyDescent="0.25">
      <c r="AN3147">
        <v>74</v>
      </c>
      <c r="AO3147">
        <v>28</v>
      </c>
      <c r="AP3147">
        <v>7928</v>
      </c>
      <c r="AQ3147" t="s">
        <v>1683</v>
      </c>
    </row>
    <row r="3148" spans="40:43" x14ac:dyDescent="0.25">
      <c r="AN3148">
        <v>94</v>
      </c>
      <c r="AO3148">
        <v>7</v>
      </c>
      <c r="AP3148">
        <v>10205</v>
      </c>
      <c r="AQ3148" t="s">
        <v>1683</v>
      </c>
    </row>
    <row r="3149" spans="40:43" x14ac:dyDescent="0.25">
      <c r="AN3149">
        <v>6</v>
      </c>
      <c r="AO3149">
        <v>126</v>
      </c>
      <c r="AP3149">
        <v>836</v>
      </c>
      <c r="AQ3149" t="s">
        <v>1806</v>
      </c>
    </row>
    <row r="3150" spans="40:43" x14ac:dyDescent="0.25">
      <c r="AN3150">
        <v>26</v>
      </c>
      <c r="AO3150">
        <v>84</v>
      </c>
      <c r="AP3150">
        <v>4402</v>
      </c>
      <c r="AQ3150" t="s">
        <v>3465</v>
      </c>
    </row>
    <row r="3151" spans="40:43" x14ac:dyDescent="0.25">
      <c r="AN3151">
        <v>22</v>
      </c>
      <c r="AO3151">
        <v>7</v>
      </c>
      <c r="AP3151">
        <v>4007</v>
      </c>
      <c r="AQ3151" t="s">
        <v>3302</v>
      </c>
    </row>
    <row r="3152" spans="40:43" x14ac:dyDescent="0.25">
      <c r="AN3152">
        <v>26</v>
      </c>
      <c r="AO3152">
        <v>98</v>
      </c>
      <c r="AP3152">
        <v>4415</v>
      </c>
      <c r="AQ3152" t="s">
        <v>3470</v>
      </c>
    </row>
    <row r="3153" spans="40:43" x14ac:dyDescent="0.25">
      <c r="AN3153">
        <v>66</v>
      </c>
      <c r="AO3153">
        <v>126</v>
      </c>
      <c r="AP3153">
        <v>7374</v>
      </c>
      <c r="AQ3153" t="s">
        <v>4434</v>
      </c>
    </row>
    <row r="3154" spans="40:43" x14ac:dyDescent="0.25">
      <c r="AN3154">
        <v>90</v>
      </c>
      <c r="AO3154">
        <v>77</v>
      </c>
      <c r="AP3154">
        <v>9691</v>
      </c>
      <c r="AQ3154" t="s">
        <v>1418</v>
      </c>
    </row>
    <row r="3155" spans="40:43" x14ac:dyDescent="0.25">
      <c r="AN3155">
        <v>14</v>
      </c>
      <c r="AO3155">
        <v>119</v>
      </c>
      <c r="AP3155">
        <v>3197</v>
      </c>
      <c r="AQ3155" t="s">
        <v>1419</v>
      </c>
    </row>
    <row r="3156" spans="40:43" x14ac:dyDescent="0.25">
      <c r="AN3156">
        <v>6</v>
      </c>
      <c r="AO3156">
        <v>777</v>
      </c>
      <c r="AP3156">
        <v>1752</v>
      </c>
      <c r="AQ3156" t="s">
        <v>2477</v>
      </c>
    </row>
    <row r="3157" spans="40:43" x14ac:dyDescent="0.25">
      <c r="AN3157">
        <v>14</v>
      </c>
      <c r="AO3157">
        <v>161</v>
      </c>
      <c r="AP3157">
        <v>3376</v>
      </c>
      <c r="AQ3157" t="s">
        <v>3201</v>
      </c>
    </row>
    <row r="3158" spans="40:43" x14ac:dyDescent="0.25">
      <c r="AN3158">
        <v>62</v>
      </c>
      <c r="AO3158">
        <v>21</v>
      </c>
      <c r="AP3158">
        <v>6932</v>
      </c>
      <c r="AQ3158" t="s">
        <v>4265</v>
      </c>
    </row>
    <row r="3159" spans="40:43" x14ac:dyDescent="0.25">
      <c r="AN3159">
        <v>74</v>
      </c>
      <c r="AO3159">
        <v>28</v>
      </c>
      <c r="AP3159">
        <v>7929</v>
      </c>
      <c r="AQ3159" t="s">
        <v>4580</v>
      </c>
    </row>
    <row r="3160" spans="40:43" x14ac:dyDescent="0.25">
      <c r="AN3160">
        <v>50</v>
      </c>
      <c r="AO3160">
        <v>84</v>
      </c>
      <c r="AP3160">
        <v>5947</v>
      </c>
      <c r="AQ3160" t="s">
        <v>1358</v>
      </c>
    </row>
    <row r="3161" spans="40:43" x14ac:dyDescent="0.25">
      <c r="AN3161">
        <v>70</v>
      </c>
      <c r="AO3161">
        <v>84</v>
      </c>
      <c r="AP3161">
        <v>7696</v>
      </c>
      <c r="AQ3161" t="s">
        <v>1358</v>
      </c>
    </row>
    <row r="3162" spans="40:43" x14ac:dyDescent="0.25">
      <c r="AN3162">
        <v>66</v>
      </c>
      <c r="AO3162">
        <v>147</v>
      </c>
      <c r="AP3162">
        <v>7413</v>
      </c>
      <c r="AQ3162" t="s">
        <v>1358</v>
      </c>
    </row>
    <row r="3163" spans="40:43" x14ac:dyDescent="0.25">
      <c r="AN3163">
        <v>6</v>
      </c>
      <c r="AO3163">
        <v>686</v>
      </c>
      <c r="AP3163">
        <v>10206</v>
      </c>
      <c r="AQ3163" t="s">
        <v>1358</v>
      </c>
    </row>
    <row r="3164" spans="40:43" x14ac:dyDescent="0.25">
      <c r="AN3164">
        <v>6</v>
      </c>
      <c r="AO3164">
        <v>7</v>
      </c>
      <c r="AP3164">
        <v>663</v>
      </c>
      <c r="AQ3164" t="s">
        <v>1694</v>
      </c>
    </row>
    <row r="3165" spans="40:43" x14ac:dyDescent="0.25">
      <c r="AN3165">
        <v>14</v>
      </c>
      <c r="AO3165">
        <v>147</v>
      </c>
      <c r="AP3165">
        <v>10207</v>
      </c>
      <c r="AQ3165" t="s">
        <v>3182</v>
      </c>
    </row>
    <row r="3166" spans="40:43" x14ac:dyDescent="0.25">
      <c r="AN3166">
        <v>6</v>
      </c>
      <c r="AO3166">
        <v>693</v>
      </c>
      <c r="AP3166">
        <v>1642</v>
      </c>
      <c r="AQ3166" t="s">
        <v>2409</v>
      </c>
    </row>
    <row r="3167" spans="40:43" x14ac:dyDescent="0.25">
      <c r="AN3167">
        <v>6</v>
      </c>
      <c r="AO3167">
        <v>476</v>
      </c>
      <c r="AP3167">
        <v>1336</v>
      </c>
      <c r="AQ3167" t="s">
        <v>2177</v>
      </c>
    </row>
    <row r="3168" spans="40:43" x14ac:dyDescent="0.25">
      <c r="AN3168">
        <v>54</v>
      </c>
      <c r="AO3168">
        <v>98</v>
      </c>
      <c r="AP3168">
        <v>6556</v>
      </c>
      <c r="AQ3168" t="s">
        <v>4178</v>
      </c>
    </row>
    <row r="3169" spans="40:43" x14ac:dyDescent="0.25">
      <c r="AN3169">
        <v>30</v>
      </c>
      <c r="AO3169">
        <v>98</v>
      </c>
      <c r="AP3169">
        <v>4686</v>
      </c>
      <c r="AQ3169" t="s">
        <v>3610</v>
      </c>
    </row>
    <row r="3170" spans="40:43" x14ac:dyDescent="0.25">
      <c r="AN3170">
        <v>38</v>
      </c>
      <c r="AO3170">
        <v>63</v>
      </c>
      <c r="AP3170">
        <v>5094</v>
      </c>
      <c r="AQ3170" t="s">
        <v>3743</v>
      </c>
    </row>
    <row r="3171" spans="40:43" x14ac:dyDescent="0.25">
      <c r="AN3171">
        <v>70</v>
      </c>
      <c r="AO3171">
        <v>49</v>
      </c>
      <c r="AP3171">
        <v>10208</v>
      </c>
      <c r="AQ3171" t="s">
        <v>4500</v>
      </c>
    </row>
    <row r="3172" spans="40:43" x14ac:dyDescent="0.25">
      <c r="AN3172">
        <v>50</v>
      </c>
      <c r="AO3172">
        <v>28</v>
      </c>
      <c r="AP3172">
        <v>5839</v>
      </c>
      <c r="AQ3172" t="s">
        <v>3961</v>
      </c>
    </row>
    <row r="3173" spans="40:43" x14ac:dyDescent="0.25">
      <c r="AN3173">
        <v>50</v>
      </c>
      <c r="AO3173">
        <v>70</v>
      </c>
      <c r="AP3173">
        <v>5919</v>
      </c>
      <c r="AQ3173" t="s">
        <v>4031</v>
      </c>
    </row>
    <row r="3174" spans="40:43" x14ac:dyDescent="0.25">
      <c r="AN3174">
        <v>50</v>
      </c>
      <c r="AO3174">
        <v>105</v>
      </c>
      <c r="AP3174">
        <v>5987</v>
      </c>
      <c r="AQ3174" t="s">
        <v>4084</v>
      </c>
    </row>
    <row r="3175" spans="40:43" x14ac:dyDescent="0.25">
      <c r="AN3175">
        <v>86</v>
      </c>
      <c r="AO3175">
        <v>147</v>
      </c>
      <c r="AP3175">
        <v>9337</v>
      </c>
      <c r="AQ3175" t="s">
        <v>5155</v>
      </c>
    </row>
    <row r="3176" spans="40:43" x14ac:dyDescent="0.25">
      <c r="AN3176">
        <v>50</v>
      </c>
      <c r="AO3176">
        <v>35</v>
      </c>
      <c r="AP3176">
        <v>5854</v>
      </c>
      <c r="AQ3176" t="s">
        <v>3978</v>
      </c>
    </row>
    <row r="3177" spans="40:43" x14ac:dyDescent="0.25">
      <c r="AN3177">
        <v>6</v>
      </c>
      <c r="AO3177">
        <v>693</v>
      </c>
      <c r="AP3177">
        <v>1646</v>
      </c>
      <c r="AQ3177" t="s">
        <v>1359</v>
      </c>
    </row>
    <row r="3178" spans="40:43" x14ac:dyDescent="0.25">
      <c r="AN3178">
        <v>82</v>
      </c>
      <c r="AO3178">
        <v>119</v>
      </c>
      <c r="AP3178">
        <v>10209</v>
      </c>
      <c r="AQ3178" t="s">
        <v>4988</v>
      </c>
    </row>
    <row r="3179" spans="40:43" x14ac:dyDescent="0.25">
      <c r="AN3179">
        <v>42</v>
      </c>
      <c r="AO3179">
        <v>7</v>
      </c>
      <c r="AP3179">
        <v>5307</v>
      </c>
      <c r="AQ3179" t="s">
        <v>3789</v>
      </c>
    </row>
    <row r="3180" spans="40:43" x14ac:dyDescent="0.25">
      <c r="AN3180">
        <v>82</v>
      </c>
      <c r="AO3180">
        <v>98</v>
      </c>
      <c r="AP3180">
        <v>8710</v>
      </c>
      <c r="AQ3180" t="s">
        <v>4934</v>
      </c>
    </row>
    <row r="3181" spans="40:43" x14ac:dyDescent="0.25">
      <c r="AN3181">
        <v>6</v>
      </c>
      <c r="AO3181">
        <v>686</v>
      </c>
      <c r="AP3181">
        <v>1635</v>
      </c>
      <c r="AQ3181" t="s">
        <v>2405</v>
      </c>
    </row>
    <row r="3182" spans="40:43" x14ac:dyDescent="0.25">
      <c r="AN3182">
        <v>6</v>
      </c>
      <c r="AO3182">
        <v>700</v>
      </c>
      <c r="AP3182">
        <v>1652</v>
      </c>
      <c r="AQ3182" t="s">
        <v>1360</v>
      </c>
    </row>
    <row r="3183" spans="40:43" x14ac:dyDescent="0.25">
      <c r="AN3183">
        <v>14</v>
      </c>
      <c r="AO3183">
        <v>84</v>
      </c>
      <c r="AP3183">
        <v>3050</v>
      </c>
      <c r="AQ3183" t="s">
        <v>2926</v>
      </c>
    </row>
    <row r="3184" spans="40:43" x14ac:dyDescent="0.25">
      <c r="AN3184">
        <v>82</v>
      </c>
      <c r="AO3184">
        <v>84</v>
      </c>
      <c r="AP3184">
        <v>8670</v>
      </c>
      <c r="AQ3184" t="s">
        <v>1644</v>
      </c>
    </row>
    <row r="3185" spans="40:43" x14ac:dyDescent="0.25">
      <c r="AN3185">
        <v>10</v>
      </c>
      <c r="AO3185">
        <v>84</v>
      </c>
      <c r="AP3185">
        <v>2646</v>
      </c>
      <c r="AQ3185" t="s">
        <v>2670</v>
      </c>
    </row>
    <row r="3186" spans="40:43" x14ac:dyDescent="0.25">
      <c r="AN3186">
        <v>66</v>
      </c>
      <c r="AO3186">
        <v>154</v>
      </c>
      <c r="AP3186">
        <v>7427</v>
      </c>
      <c r="AQ3186" t="s">
        <v>1609</v>
      </c>
    </row>
    <row r="3187" spans="40:43" x14ac:dyDescent="0.25">
      <c r="AN3187">
        <v>66</v>
      </c>
      <c r="AO3187">
        <v>161</v>
      </c>
      <c r="AP3187">
        <v>7444</v>
      </c>
      <c r="AQ3187" t="s">
        <v>1610</v>
      </c>
    </row>
    <row r="3188" spans="40:43" x14ac:dyDescent="0.25">
      <c r="AN3188">
        <v>30</v>
      </c>
      <c r="AO3188">
        <v>91</v>
      </c>
      <c r="AP3188">
        <v>4672</v>
      </c>
      <c r="AQ3188" t="s">
        <v>3601</v>
      </c>
    </row>
    <row r="3189" spans="40:43" x14ac:dyDescent="0.25">
      <c r="AN3189">
        <v>78</v>
      </c>
      <c r="AO3189">
        <v>21</v>
      </c>
      <c r="AP3189">
        <v>8226</v>
      </c>
      <c r="AQ3189" t="s">
        <v>4644</v>
      </c>
    </row>
    <row r="3190" spans="40:43" x14ac:dyDescent="0.25">
      <c r="AN3190">
        <v>86</v>
      </c>
      <c r="AO3190">
        <v>119</v>
      </c>
      <c r="AP3190">
        <v>9289</v>
      </c>
      <c r="AQ3190" t="s">
        <v>5129</v>
      </c>
    </row>
    <row r="3191" spans="40:43" x14ac:dyDescent="0.25">
      <c r="AN3191">
        <v>42</v>
      </c>
      <c r="AO3191">
        <v>56</v>
      </c>
      <c r="AP3191">
        <v>5337</v>
      </c>
      <c r="AQ3191" t="s">
        <v>3810</v>
      </c>
    </row>
    <row r="3192" spans="40:43" x14ac:dyDescent="0.25">
      <c r="AN3192">
        <v>82</v>
      </c>
      <c r="AO3192">
        <v>28</v>
      </c>
      <c r="AP3192">
        <v>8490</v>
      </c>
      <c r="AQ3192" t="s">
        <v>4731</v>
      </c>
    </row>
    <row r="3193" spans="40:43" x14ac:dyDescent="0.25">
      <c r="AN3193">
        <v>82</v>
      </c>
      <c r="AO3193">
        <v>42</v>
      </c>
      <c r="AP3193">
        <v>8530</v>
      </c>
      <c r="AQ3193" t="s">
        <v>4760</v>
      </c>
    </row>
    <row r="3194" spans="40:43" x14ac:dyDescent="0.25">
      <c r="AN3194">
        <v>6</v>
      </c>
      <c r="AO3194">
        <v>441</v>
      </c>
      <c r="AP3194">
        <v>1299</v>
      </c>
      <c r="AQ3194" t="s">
        <v>2139</v>
      </c>
    </row>
    <row r="3195" spans="40:43" x14ac:dyDescent="0.25">
      <c r="AN3195">
        <v>54</v>
      </c>
      <c r="AO3195">
        <v>77</v>
      </c>
      <c r="AP3195">
        <v>6513</v>
      </c>
      <c r="AQ3195" t="s">
        <v>4157</v>
      </c>
    </row>
    <row r="3196" spans="40:43" x14ac:dyDescent="0.25">
      <c r="AN3196">
        <v>50</v>
      </c>
      <c r="AO3196">
        <v>70</v>
      </c>
      <c r="AP3196">
        <v>5920</v>
      </c>
      <c r="AQ3196" t="s">
        <v>4032</v>
      </c>
    </row>
    <row r="3197" spans="40:43" x14ac:dyDescent="0.25">
      <c r="AN3197">
        <v>82</v>
      </c>
      <c r="AO3197">
        <v>70</v>
      </c>
      <c r="AP3197">
        <v>8622</v>
      </c>
      <c r="AQ3197" t="s">
        <v>4851</v>
      </c>
    </row>
    <row r="3198" spans="40:43" x14ac:dyDescent="0.25">
      <c r="AN3198">
        <v>6</v>
      </c>
      <c r="AO3198">
        <v>707</v>
      </c>
      <c r="AP3198">
        <v>1662</v>
      </c>
      <c r="AQ3198" t="s">
        <v>1361</v>
      </c>
    </row>
    <row r="3199" spans="40:43" x14ac:dyDescent="0.25">
      <c r="AN3199">
        <v>26</v>
      </c>
      <c r="AO3199">
        <v>21</v>
      </c>
      <c r="AP3199">
        <v>10210</v>
      </c>
      <c r="AQ3199" t="s">
        <v>3428</v>
      </c>
    </row>
    <row r="3200" spans="40:43" x14ac:dyDescent="0.25">
      <c r="AN3200">
        <v>86</v>
      </c>
      <c r="AO3200">
        <v>168</v>
      </c>
      <c r="AP3200">
        <v>10462</v>
      </c>
      <c r="AQ3200" t="s">
        <v>5176</v>
      </c>
    </row>
    <row r="3201" spans="40:43" x14ac:dyDescent="0.25">
      <c r="AN3201">
        <v>14</v>
      </c>
      <c r="AO3201">
        <v>140</v>
      </c>
      <c r="AP3201">
        <v>3297</v>
      </c>
      <c r="AQ3201" t="s">
        <v>3132</v>
      </c>
    </row>
    <row r="3202" spans="40:43" x14ac:dyDescent="0.25">
      <c r="AN3202">
        <v>86</v>
      </c>
      <c r="AO3202">
        <v>14</v>
      </c>
      <c r="AP3202">
        <v>9116</v>
      </c>
      <c r="AQ3202" t="s">
        <v>5034</v>
      </c>
    </row>
    <row r="3203" spans="40:43" x14ac:dyDescent="0.25">
      <c r="AN3203">
        <v>6</v>
      </c>
      <c r="AO3203">
        <v>847</v>
      </c>
      <c r="AP3203">
        <v>1849</v>
      </c>
      <c r="AQ3203" t="s">
        <v>2536</v>
      </c>
    </row>
    <row r="3204" spans="40:43" x14ac:dyDescent="0.25">
      <c r="AN3204">
        <v>22</v>
      </c>
      <c r="AO3204">
        <v>28</v>
      </c>
      <c r="AP3204">
        <v>4024</v>
      </c>
      <c r="AQ3204" t="s">
        <v>3314</v>
      </c>
    </row>
    <row r="3205" spans="40:43" x14ac:dyDescent="0.25">
      <c r="AN3205">
        <v>6</v>
      </c>
      <c r="AO3205">
        <v>420</v>
      </c>
      <c r="AP3205">
        <v>1246</v>
      </c>
      <c r="AQ3205" t="s">
        <v>2096</v>
      </c>
    </row>
    <row r="3206" spans="40:43" x14ac:dyDescent="0.25">
      <c r="AN3206">
        <v>14</v>
      </c>
      <c r="AO3206">
        <v>105</v>
      </c>
      <c r="AP3206">
        <v>3157</v>
      </c>
      <c r="AQ3206" t="s">
        <v>3030</v>
      </c>
    </row>
    <row r="3207" spans="40:43" x14ac:dyDescent="0.25">
      <c r="AN3207">
        <v>82</v>
      </c>
      <c r="AO3207">
        <v>21</v>
      </c>
      <c r="AP3207">
        <v>8460</v>
      </c>
      <c r="AQ3207" t="s">
        <v>4706</v>
      </c>
    </row>
    <row r="3208" spans="40:43" x14ac:dyDescent="0.25">
      <c r="AN3208">
        <v>14</v>
      </c>
      <c r="AO3208">
        <v>63</v>
      </c>
      <c r="AP3208">
        <v>3015</v>
      </c>
      <c r="AQ3208" t="s">
        <v>2906</v>
      </c>
    </row>
    <row r="3209" spans="40:43" x14ac:dyDescent="0.25">
      <c r="AN3209">
        <v>6</v>
      </c>
      <c r="AO3209">
        <v>112</v>
      </c>
      <c r="AP3209">
        <v>10211</v>
      </c>
      <c r="AQ3209" t="s">
        <v>1797</v>
      </c>
    </row>
    <row r="3210" spans="40:43" x14ac:dyDescent="0.25">
      <c r="AN3210">
        <v>18</v>
      </c>
      <c r="AO3210">
        <v>126</v>
      </c>
      <c r="AP3210">
        <v>3823</v>
      </c>
      <c r="AQ3210" t="s">
        <v>1440</v>
      </c>
    </row>
    <row r="3211" spans="40:43" x14ac:dyDescent="0.25">
      <c r="AN3211">
        <v>82</v>
      </c>
      <c r="AO3211">
        <v>35</v>
      </c>
      <c r="AP3211">
        <v>8503</v>
      </c>
      <c r="AQ3211" t="s">
        <v>4737</v>
      </c>
    </row>
    <row r="3212" spans="40:43" x14ac:dyDescent="0.25">
      <c r="AN3212">
        <v>74</v>
      </c>
      <c r="AO3212">
        <v>28</v>
      </c>
      <c r="AP3212">
        <v>7930</v>
      </c>
      <c r="AQ3212" t="s">
        <v>1362</v>
      </c>
    </row>
    <row r="3213" spans="40:43" x14ac:dyDescent="0.25">
      <c r="AN3213">
        <v>14</v>
      </c>
      <c r="AO3213">
        <v>63</v>
      </c>
      <c r="AP3213">
        <v>3016</v>
      </c>
      <c r="AQ3213" t="s">
        <v>1362</v>
      </c>
    </row>
    <row r="3214" spans="40:43" x14ac:dyDescent="0.25">
      <c r="AN3214">
        <v>6</v>
      </c>
      <c r="AO3214">
        <v>714</v>
      </c>
      <c r="AP3214">
        <v>1672</v>
      </c>
      <c r="AQ3214" t="s">
        <v>1362</v>
      </c>
    </row>
    <row r="3215" spans="40:43" x14ac:dyDescent="0.25">
      <c r="AN3215">
        <v>6</v>
      </c>
      <c r="AO3215">
        <v>231</v>
      </c>
      <c r="AP3215">
        <v>973</v>
      </c>
      <c r="AQ3215" t="s">
        <v>1901</v>
      </c>
    </row>
    <row r="3216" spans="40:43" x14ac:dyDescent="0.25">
      <c r="AN3216">
        <v>6</v>
      </c>
      <c r="AO3216">
        <v>616</v>
      </c>
      <c r="AP3216">
        <v>10212</v>
      </c>
      <c r="AQ3216" t="s">
        <v>1901</v>
      </c>
    </row>
    <row r="3217" spans="40:43" x14ac:dyDescent="0.25">
      <c r="AN3217">
        <v>14</v>
      </c>
      <c r="AO3217">
        <v>21</v>
      </c>
      <c r="AP3217">
        <v>10213</v>
      </c>
      <c r="AQ3217" t="s">
        <v>2808</v>
      </c>
    </row>
    <row r="3218" spans="40:43" x14ac:dyDescent="0.25">
      <c r="AN3218">
        <v>6</v>
      </c>
      <c r="AO3218">
        <v>826</v>
      </c>
      <c r="AP3218">
        <v>1807</v>
      </c>
      <c r="AQ3218" t="s">
        <v>2504</v>
      </c>
    </row>
    <row r="3219" spans="40:43" x14ac:dyDescent="0.25">
      <c r="AN3219">
        <v>46</v>
      </c>
      <c r="AO3219">
        <v>112</v>
      </c>
      <c r="AP3219">
        <v>10214</v>
      </c>
      <c r="AQ3219" t="s">
        <v>3936</v>
      </c>
    </row>
    <row r="3220" spans="40:43" x14ac:dyDescent="0.25">
      <c r="AN3220">
        <v>74</v>
      </c>
      <c r="AO3220">
        <v>56</v>
      </c>
      <c r="AP3220">
        <v>7999</v>
      </c>
      <c r="AQ3220" t="s">
        <v>4620</v>
      </c>
    </row>
    <row r="3221" spans="40:43" x14ac:dyDescent="0.25">
      <c r="AN3221">
        <v>6</v>
      </c>
      <c r="AO3221">
        <v>721</v>
      </c>
      <c r="AP3221">
        <v>1687</v>
      </c>
      <c r="AQ3221" t="s">
        <v>1363</v>
      </c>
    </row>
    <row r="3222" spans="40:43" x14ac:dyDescent="0.25">
      <c r="AN3222">
        <v>14</v>
      </c>
      <c r="AO3222">
        <v>77</v>
      </c>
      <c r="AP3222">
        <v>3035</v>
      </c>
      <c r="AQ3222" t="s">
        <v>2915</v>
      </c>
    </row>
    <row r="3223" spans="40:43" x14ac:dyDescent="0.25">
      <c r="AN3223">
        <v>14</v>
      </c>
      <c r="AO3223">
        <v>21</v>
      </c>
      <c r="AP3223">
        <v>10215</v>
      </c>
      <c r="AQ3223" t="s">
        <v>2809</v>
      </c>
    </row>
    <row r="3224" spans="40:43" x14ac:dyDescent="0.25">
      <c r="AN3224">
        <v>66</v>
      </c>
      <c r="AO3224">
        <v>28</v>
      </c>
      <c r="AP3224">
        <v>7252</v>
      </c>
      <c r="AQ3224" t="s">
        <v>4385</v>
      </c>
    </row>
    <row r="3225" spans="40:43" x14ac:dyDescent="0.25">
      <c r="AN3225">
        <v>6</v>
      </c>
      <c r="AO3225">
        <v>728</v>
      </c>
      <c r="AP3225">
        <v>1681</v>
      </c>
      <c r="AQ3225" t="s">
        <v>1364</v>
      </c>
    </row>
    <row r="3226" spans="40:43" x14ac:dyDescent="0.25">
      <c r="AN3226">
        <v>50</v>
      </c>
      <c r="AO3226">
        <v>105</v>
      </c>
      <c r="AP3226">
        <v>5988</v>
      </c>
      <c r="AQ3226" t="s">
        <v>4085</v>
      </c>
    </row>
    <row r="3227" spans="40:43" x14ac:dyDescent="0.25">
      <c r="AN3227">
        <v>54</v>
      </c>
      <c r="AO3227">
        <v>14</v>
      </c>
      <c r="AP3227">
        <v>6423</v>
      </c>
      <c r="AQ3227" t="s">
        <v>4116</v>
      </c>
    </row>
    <row r="3228" spans="40:43" x14ac:dyDescent="0.25">
      <c r="AN3228">
        <v>82</v>
      </c>
      <c r="AO3228">
        <v>56</v>
      </c>
      <c r="AP3228">
        <v>10216</v>
      </c>
      <c r="AQ3228" t="s">
        <v>4805</v>
      </c>
    </row>
    <row r="3229" spans="40:43" x14ac:dyDescent="0.25">
      <c r="AN3229">
        <v>6</v>
      </c>
      <c r="AO3229">
        <v>490</v>
      </c>
      <c r="AP3229">
        <v>1355</v>
      </c>
      <c r="AQ3229" t="s">
        <v>2189</v>
      </c>
    </row>
    <row r="3230" spans="40:43" x14ac:dyDescent="0.25">
      <c r="AN3230">
        <v>14</v>
      </c>
      <c r="AO3230">
        <v>98</v>
      </c>
      <c r="AP3230">
        <v>3124</v>
      </c>
      <c r="AQ3230" t="s">
        <v>3000</v>
      </c>
    </row>
    <row r="3231" spans="40:43" x14ac:dyDescent="0.25">
      <c r="AN3231">
        <v>22</v>
      </c>
      <c r="AO3231">
        <v>147</v>
      </c>
      <c r="AP3231">
        <v>4162</v>
      </c>
      <c r="AQ3231" t="s">
        <v>3377</v>
      </c>
    </row>
    <row r="3232" spans="40:43" x14ac:dyDescent="0.25">
      <c r="AN3232">
        <v>6</v>
      </c>
      <c r="AO3232">
        <v>63</v>
      </c>
      <c r="AP3232">
        <v>743</v>
      </c>
      <c r="AQ3232" t="s">
        <v>1744</v>
      </c>
    </row>
    <row r="3233" spans="40:43" x14ac:dyDescent="0.25">
      <c r="AN3233">
        <v>14</v>
      </c>
      <c r="AO3233">
        <v>7</v>
      </c>
      <c r="AP3233">
        <v>2828</v>
      </c>
      <c r="AQ3233" t="s">
        <v>1744</v>
      </c>
    </row>
    <row r="3234" spans="40:43" x14ac:dyDescent="0.25">
      <c r="AN3234">
        <v>66</v>
      </c>
      <c r="AO3234">
        <v>35</v>
      </c>
      <c r="AP3234">
        <v>7262</v>
      </c>
      <c r="AQ3234" t="s">
        <v>1744</v>
      </c>
    </row>
    <row r="3235" spans="40:43" x14ac:dyDescent="0.25">
      <c r="AN3235">
        <v>82</v>
      </c>
      <c r="AO3235">
        <v>70</v>
      </c>
      <c r="AP3235">
        <v>8623</v>
      </c>
      <c r="AQ3235" t="s">
        <v>1744</v>
      </c>
    </row>
    <row r="3236" spans="40:43" x14ac:dyDescent="0.25">
      <c r="AN3236">
        <v>6</v>
      </c>
      <c r="AO3236">
        <v>378</v>
      </c>
      <c r="AP3236">
        <v>1153</v>
      </c>
      <c r="AQ3236" t="s">
        <v>2021</v>
      </c>
    </row>
    <row r="3237" spans="40:43" x14ac:dyDescent="0.25">
      <c r="AN3237">
        <v>6</v>
      </c>
      <c r="AO3237">
        <v>735</v>
      </c>
      <c r="AP3237">
        <v>1695</v>
      </c>
      <c r="AQ3237" t="s">
        <v>1365</v>
      </c>
    </row>
    <row r="3238" spans="40:43" x14ac:dyDescent="0.25">
      <c r="AN3238">
        <v>46</v>
      </c>
      <c r="AO3238">
        <v>7</v>
      </c>
      <c r="AP3238">
        <v>10217</v>
      </c>
      <c r="AQ3238" t="s">
        <v>1509</v>
      </c>
    </row>
    <row r="3239" spans="40:43" x14ac:dyDescent="0.25">
      <c r="AN3239">
        <v>82</v>
      </c>
      <c r="AO3239">
        <v>21</v>
      </c>
      <c r="AP3239">
        <v>8461</v>
      </c>
      <c r="AQ3239" t="s">
        <v>1509</v>
      </c>
    </row>
    <row r="3240" spans="40:43" x14ac:dyDescent="0.25">
      <c r="AN3240">
        <v>46</v>
      </c>
      <c r="AO3240">
        <v>70</v>
      </c>
      <c r="AP3240">
        <v>5596</v>
      </c>
      <c r="AQ3240" t="s">
        <v>1509</v>
      </c>
    </row>
    <row r="3241" spans="40:43" x14ac:dyDescent="0.25">
      <c r="AN3241">
        <v>54</v>
      </c>
      <c r="AO3241">
        <v>49</v>
      </c>
      <c r="AP3241">
        <v>6472</v>
      </c>
      <c r="AQ3241" t="s">
        <v>1509</v>
      </c>
    </row>
    <row r="3242" spans="40:43" x14ac:dyDescent="0.25">
      <c r="AN3242">
        <v>18</v>
      </c>
      <c r="AO3242">
        <v>84</v>
      </c>
      <c r="AP3242">
        <v>3776</v>
      </c>
      <c r="AQ3242" t="s">
        <v>1509</v>
      </c>
    </row>
    <row r="3243" spans="40:43" x14ac:dyDescent="0.25">
      <c r="AN3243">
        <v>10</v>
      </c>
      <c r="AO3243">
        <v>77</v>
      </c>
      <c r="AP3243">
        <v>2639</v>
      </c>
      <c r="AQ3243" t="s">
        <v>1509</v>
      </c>
    </row>
    <row r="3244" spans="40:43" x14ac:dyDescent="0.25">
      <c r="AN3244">
        <v>6</v>
      </c>
      <c r="AO3244">
        <v>742</v>
      </c>
      <c r="AP3244">
        <v>1704</v>
      </c>
      <c r="AQ3244" t="s">
        <v>1366</v>
      </c>
    </row>
    <row r="3245" spans="40:43" x14ac:dyDescent="0.25">
      <c r="AN3245">
        <v>14</v>
      </c>
      <c r="AO3245">
        <v>91</v>
      </c>
      <c r="AP3245">
        <v>3076</v>
      </c>
      <c r="AQ3245" t="s">
        <v>2947</v>
      </c>
    </row>
    <row r="3246" spans="40:43" x14ac:dyDescent="0.25">
      <c r="AN3246">
        <v>14</v>
      </c>
      <c r="AO3246">
        <v>182</v>
      </c>
      <c r="AP3246">
        <v>3431</v>
      </c>
      <c r="AQ3246" t="s">
        <v>3238</v>
      </c>
    </row>
    <row r="3247" spans="40:43" x14ac:dyDescent="0.25">
      <c r="AN3247">
        <v>66</v>
      </c>
      <c r="AO3247">
        <v>119</v>
      </c>
      <c r="AP3247">
        <v>7360</v>
      </c>
      <c r="AQ3247" t="s">
        <v>4427</v>
      </c>
    </row>
    <row r="3248" spans="40:43" x14ac:dyDescent="0.25">
      <c r="AN3248">
        <v>82</v>
      </c>
      <c r="AO3248">
        <v>49</v>
      </c>
      <c r="AP3248">
        <v>8558</v>
      </c>
      <c r="AQ3248" t="s">
        <v>4783</v>
      </c>
    </row>
    <row r="3249" spans="40:43" x14ac:dyDescent="0.25">
      <c r="AN3249">
        <v>6</v>
      </c>
      <c r="AO3249">
        <v>546</v>
      </c>
      <c r="AP3249">
        <v>1428</v>
      </c>
      <c r="AQ3249" t="s">
        <v>2245</v>
      </c>
    </row>
    <row r="3250" spans="40:43" x14ac:dyDescent="0.25">
      <c r="AN3250">
        <v>62</v>
      </c>
      <c r="AO3250">
        <v>70</v>
      </c>
      <c r="AP3250">
        <v>7034</v>
      </c>
      <c r="AQ3250" t="s">
        <v>4337</v>
      </c>
    </row>
    <row r="3251" spans="40:43" x14ac:dyDescent="0.25">
      <c r="AN3251">
        <v>14</v>
      </c>
      <c r="AO3251">
        <v>98</v>
      </c>
      <c r="AP3251">
        <v>3125</v>
      </c>
      <c r="AQ3251" t="s">
        <v>3001</v>
      </c>
    </row>
    <row r="3252" spans="40:43" x14ac:dyDescent="0.25">
      <c r="AN3252">
        <v>30</v>
      </c>
      <c r="AO3252">
        <v>84</v>
      </c>
      <c r="AP3252">
        <v>4633</v>
      </c>
      <c r="AQ3252" t="s">
        <v>3561</v>
      </c>
    </row>
    <row r="3253" spans="40:43" x14ac:dyDescent="0.25">
      <c r="AN3253">
        <v>82</v>
      </c>
      <c r="AO3253">
        <v>77</v>
      </c>
      <c r="AP3253">
        <v>8645</v>
      </c>
      <c r="AQ3253" t="s">
        <v>2109</v>
      </c>
    </row>
    <row r="3254" spans="40:43" x14ac:dyDescent="0.25">
      <c r="AN3254">
        <v>6</v>
      </c>
      <c r="AO3254">
        <v>427</v>
      </c>
      <c r="AP3254">
        <v>10218</v>
      </c>
      <c r="AQ3254" t="s">
        <v>2109</v>
      </c>
    </row>
    <row r="3255" spans="40:43" x14ac:dyDescent="0.25">
      <c r="AN3255">
        <v>22</v>
      </c>
      <c r="AO3255">
        <v>112</v>
      </c>
      <c r="AP3255">
        <v>4129</v>
      </c>
      <c r="AQ3255" t="s">
        <v>2109</v>
      </c>
    </row>
    <row r="3256" spans="40:43" x14ac:dyDescent="0.25">
      <c r="AN3256">
        <v>6</v>
      </c>
      <c r="AO3256">
        <v>616</v>
      </c>
      <c r="AP3256">
        <v>10219</v>
      </c>
      <c r="AQ3256" t="s">
        <v>2109</v>
      </c>
    </row>
    <row r="3257" spans="40:43" x14ac:dyDescent="0.25">
      <c r="AN3257">
        <v>82</v>
      </c>
      <c r="AO3257">
        <v>112</v>
      </c>
      <c r="AP3257">
        <v>8740</v>
      </c>
      <c r="AQ3257" t="s">
        <v>2109</v>
      </c>
    </row>
    <row r="3258" spans="40:43" x14ac:dyDescent="0.25">
      <c r="AN3258">
        <v>46</v>
      </c>
      <c r="AO3258">
        <v>112</v>
      </c>
      <c r="AP3258">
        <v>10220</v>
      </c>
      <c r="AQ3258" t="s">
        <v>3937</v>
      </c>
    </row>
    <row r="3259" spans="40:43" x14ac:dyDescent="0.25">
      <c r="AN3259">
        <v>18</v>
      </c>
      <c r="AO3259">
        <v>84</v>
      </c>
      <c r="AP3259">
        <v>3777</v>
      </c>
      <c r="AQ3259" t="s">
        <v>1557</v>
      </c>
    </row>
    <row r="3260" spans="40:43" x14ac:dyDescent="0.25">
      <c r="AN3260">
        <v>66</v>
      </c>
      <c r="AO3260">
        <v>168</v>
      </c>
      <c r="AP3260">
        <v>7454</v>
      </c>
      <c r="AQ3260" t="s">
        <v>1557</v>
      </c>
    </row>
    <row r="3261" spans="40:43" x14ac:dyDescent="0.25">
      <c r="AN3261">
        <v>82</v>
      </c>
      <c r="AO3261">
        <v>70</v>
      </c>
      <c r="AP3261">
        <v>8624</v>
      </c>
      <c r="AQ3261" t="s">
        <v>4852</v>
      </c>
    </row>
    <row r="3262" spans="40:43" x14ac:dyDescent="0.25">
      <c r="AN3262">
        <v>62</v>
      </c>
      <c r="AO3262">
        <v>21</v>
      </c>
      <c r="AP3262">
        <v>6933</v>
      </c>
      <c r="AQ3262" t="s">
        <v>4266</v>
      </c>
    </row>
    <row r="3263" spans="40:43" x14ac:dyDescent="0.25">
      <c r="AN3263">
        <v>6</v>
      </c>
      <c r="AO3263">
        <v>105</v>
      </c>
      <c r="AP3263">
        <v>806</v>
      </c>
      <c r="AQ3263" t="s">
        <v>1785</v>
      </c>
    </row>
    <row r="3264" spans="40:43" x14ac:dyDescent="0.25">
      <c r="AN3264">
        <v>14</v>
      </c>
      <c r="AO3264">
        <v>70</v>
      </c>
      <c r="AP3264">
        <v>3027</v>
      </c>
      <c r="AQ3264" t="s">
        <v>2912</v>
      </c>
    </row>
    <row r="3265" spans="40:43" x14ac:dyDescent="0.25">
      <c r="AN3265">
        <v>82</v>
      </c>
      <c r="AO3265">
        <v>70</v>
      </c>
      <c r="AP3265">
        <v>8625</v>
      </c>
      <c r="AQ3265" t="s">
        <v>4853</v>
      </c>
    </row>
    <row r="3266" spans="40:43" x14ac:dyDescent="0.25">
      <c r="AN3266">
        <v>82</v>
      </c>
      <c r="AO3266">
        <v>70</v>
      </c>
      <c r="AP3266">
        <v>8626</v>
      </c>
      <c r="AQ3266" t="s">
        <v>4854</v>
      </c>
    </row>
    <row r="3267" spans="40:43" x14ac:dyDescent="0.25">
      <c r="AN3267">
        <v>18</v>
      </c>
      <c r="AO3267">
        <v>21</v>
      </c>
      <c r="AP3267">
        <v>3880</v>
      </c>
      <c r="AQ3267" t="s">
        <v>1367</v>
      </c>
    </row>
    <row r="3268" spans="40:43" x14ac:dyDescent="0.25">
      <c r="AN3268">
        <v>82</v>
      </c>
      <c r="AO3268">
        <v>63</v>
      </c>
      <c r="AP3268">
        <v>10221</v>
      </c>
      <c r="AQ3268" t="s">
        <v>1367</v>
      </c>
    </row>
    <row r="3269" spans="40:43" x14ac:dyDescent="0.25">
      <c r="AN3269">
        <v>6</v>
      </c>
      <c r="AO3269">
        <v>749</v>
      </c>
      <c r="AP3269">
        <v>1712</v>
      </c>
      <c r="AQ3269" t="s">
        <v>1367</v>
      </c>
    </row>
    <row r="3270" spans="40:43" x14ac:dyDescent="0.25">
      <c r="AN3270">
        <v>14</v>
      </c>
      <c r="AO3270">
        <v>147</v>
      </c>
      <c r="AP3270">
        <v>3332</v>
      </c>
      <c r="AQ3270" t="s">
        <v>3158</v>
      </c>
    </row>
    <row r="3271" spans="40:43" x14ac:dyDescent="0.25">
      <c r="AN3271">
        <v>6</v>
      </c>
      <c r="AO3271">
        <v>427</v>
      </c>
      <c r="AP3271">
        <v>1253</v>
      </c>
      <c r="AQ3271" t="s">
        <v>2102</v>
      </c>
    </row>
    <row r="3272" spans="40:43" x14ac:dyDescent="0.25">
      <c r="AN3272">
        <v>18</v>
      </c>
      <c r="AO3272">
        <v>133</v>
      </c>
      <c r="AP3272">
        <v>3831</v>
      </c>
      <c r="AQ3272" t="s">
        <v>1441</v>
      </c>
    </row>
    <row r="3273" spans="40:43" x14ac:dyDescent="0.25">
      <c r="AN3273">
        <v>82</v>
      </c>
      <c r="AO3273">
        <v>91</v>
      </c>
      <c r="AP3273">
        <v>8695</v>
      </c>
      <c r="AQ3273" t="s">
        <v>1645</v>
      </c>
    </row>
    <row r="3274" spans="40:43" x14ac:dyDescent="0.25">
      <c r="AN3274">
        <v>82</v>
      </c>
      <c r="AO3274">
        <v>42</v>
      </c>
      <c r="AP3274">
        <v>8531</v>
      </c>
      <c r="AQ3274" t="s">
        <v>4761</v>
      </c>
    </row>
    <row r="3275" spans="40:43" x14ac:dyDescent="0.25">
      <c r="AN3275">
        <v>62</v>
      </c>
      <c r="AO3275">
        <v>42</v>
      </c>
      <c r="AP3275">
        <v>10222</v>
      </c>
      <c r="AQ3275" t="s">
        <v>2060</v>
      </c>
    </row>
    <row r="3276" spans="40:43" x14ac:dyDescent="0.25">
      <c r="AN3276">
        <v>6</v>
      </c>
      <c r="AO3276">
        <v>392</v>
      </c>
      <c r="AP3276">
        <v>1201</v>
      </c>
      <c r="AQ3276" t="s">
        <v>2060</v>
      </c>
    </row>
    <row r="3277" spans="40:43" x14ac:dyDescent="0.25">
      <c r="AN3277">
        <v>6</v>
      </c>
      <c r="AO3277">
        <v>861</v>
      </c>
      <c r="AP3277">
        <v>1870</v>
      </c>
      <c r="AQ3277" t="s">
        <v>2551</v>
      </c>
    </row>
    <row r="3278" spans="40:43" x14ac:dyDescent="0.25">
      <c r="AN3278">
        <v>86</v>
      </c>
      <c r="AO3278">
        <v>49</v>
      </c>
      <c r="AP3278">
        <v>10225</v>
      </c>
      <c r="AQ3278" t="s">
        <v>2320</v>
      </c>
    </row>
    <row r="3279" spans="40:43" x14ac:dyDescent="0.25">
      <c r="AN3279">
        <v>6</v>
      </c>
      <c r="AO3279">
        <v>616</v>
      </c>
      <c r="AP3279">
        <v>10223</v>
      </c>
      <c r="AQ3279" t="s">
        <v>2320</v>
      </c>
    </row>
    <row r="3280" spans="40:43" x14ac:dyDescent="0.25">
      <c r="AN3280">
        <v>14</v>
      </c>
      <c r="AO3280">
        <v>91</v>
      </c>
      <c r="AP3280">
        <v>10224</v>
      </c>
      <c r="AQ3280" t="s">
        <v>2320</v>
      </c>
    </row>
    <row r="3281" spans="40:43" x14ac:dyDescent="0.25">
      <c r="AN3281">
        <v>82</v>
      </c>
      <c r="AO3281">
        <v>105</v>
      </c>
      <c r="AP3281">
        <v>8733</v>
      </c>
      <c r="AQ3281" t="s">
        <v>4952</v>
      </c>
    </row>
    <row r="3282" spans="40:43" x14ac:dyDescent="0.25">
      <c r="AN3282">
        <v>82</v>
      </c>
      <c r="AO3282">
        <v>105</v>
      </c>
      <c r="AP3282">
        <v>8734</v>
      </c>
      <c r="AQ3282" t="s">
        <v>4953</v>
      </c>
    </row>
    <row r="3283" spans="40:43" x14ac:dyDescent="0.25">
      <c r="AN3283">
        <v>66</v>
      </c>
      <c r="AO3283">
        <v>154</v>
      </c>
      <c r="AP3283">
        <v>7419</v>
      </c>
      <c r="AQ3283" t="s">
        <v>4458</v>
      </c>
    </row>
    <row r="3284" spans="40:43" x14ac:dyDescent="0.25">
      <c r="AN3284">
        <v>6</v>
      </c>
      <c r="AO3284">
        <v>756</v>
      </c>
      <c r="AP3284">
        <v>1718</v>
      </c>
      <c r="AQ3284" t="s">
        <v>1368</v>
      </c>
    </row>
    <row r="3285" spans="40:43" x14ac:dyDescent="0.25">
      <c r="AN3285">
        <v>10</v>
      </c>
      <c r="AO3285">
        <v>49</v>
      </c>
      <c r="AP3285">
        <v>10226</v>
      </c>
      <c r="AQ3285" t="s">
        <v>2632</v>
      </c>
    </row>
    <row r="3286" spans="40:43" x14ac:dyDescent="0.25">
      <c r="AN3286">
        <v>10</v>
      </c>
      <c r="AO3286">
        <v>14</v>
      </c>
      <c r="AP3286">
        <v>2524</v>
      </c>
      <c r="AQ3286" t="s">
        <v>2589</v>
      </c>
    </row>
    <row r="3287" spans="40:43" x14ac:dyDescent="0.25">
      <c r="AN3287">
        <v>14</v>
      </c>
      <c r="AO3287">
        <v>140</v>
      </c>
      <c r="AP3287">
        <v>3298</v>
      </c>
      <c r="AQ3287" t="s">
        <v>2589</v>
      </c>
    </row>
    <row r="3288" spans="40:43" x14ac:dyDescent="0.25">
      <c r="AN3288">
        <v>38</v>
      </c>
      <c r="AO3288">
        <v>105</v>
      </c>
      <c r="AP3288">
        <v>5157</v>
      </c>
      <c r="AQ3288" t="s">
        <v>2589</v>
      </c>
    </row>
    <row r="3289" spans="40:43" x14ac:dyDescent="0.25">
      <c r="AN3289">
        <v>54</v>
      </c>
      <c r="AO3289">
        <v>119</v>
      </c>
      <c r="AP3289">
        <v>6658</v>
      </c>
      <c r="AQ3289" t="s">
        <v>4188</v>
      </c>
    </row>
    <row r="3290" spans="40:43" x14ac:dyDescent="0.25">
      <c r="AN3290">
        <v>6</v>
      </c>
      <c r="AO3290">
        <v>840</v>
      </c>
      <c r="AP3290">
        <v>1830</v>
      </c>
      <c r="AQ3290" t="s">
        <v>2521</v>
      </c>
    </row>
    <row r="3291" spans="40:43" x14ac:dyDescent="0.25">
      <c r="AN3291">
        <v>34</v>
      </c>
      <c r="AO3291">
        <v>21</v>
      </c>
      <c r="AP3291">
        <v>10227</v>
      </c>
      <c r="AQ3291" t="s">
        <v>3640</v>
      </c>
    </row>
    <row r="3292" spans="40:43" x14ac:dyDescent="0.25">
      <c r="AN3292">
        <v>82</v>
      </c>
      <c r="AO3292">
        <v>42</v>
      </c>
      <c r="AP3292">
        <v>8532</v>
      </c>
      <c r="AQ3292" t="s">
        <v>4762</v>
      </c>
    </row>
    <row r="3293" spans="40:43" x14ac:dyDescent="0.25">
      <c r="AN3293">
        <v>14</v>
      </c>
      <c r="AO3293">
        <v>154</v>
      </c>
      <c r="AP3293">
        <v>3357</v>
      </c>
      <c r="AQ3293" t="s">
        <v>3188</v>
      </c>
    </row>
    <row r="3294" spans="40:43" x14ac:dyDescent="0.25">
      <c r="AN3294">
        <v>50</v>
      </c>
      <c r="AO3294">
        <v>21</v>
      </c>
      <c r="AP3294">
        <v>5820</v>
      </c>
      <c r="AQ3294" t="s">
        <v>3949</v>
      </c>
    </row>
    <row r="3295" spans="40:43" x14ac:dyDescent="0.25">
      <c r="AN3295">
        <v>50</v>
      </c>
      <c r="AO3295">
        <v>28</v>
      </c>
      <c r="AP3295">
        <v>5840</v>
      </c>
      <c r="AQ3295" t="s">
        <v>3949</v>
      </c>
    </row>
    <row r="3296" spans="40:43" x14ac:dyDescent="0.25">
      <c r="AN3296">
        <v>74</v>
      </c>
      <c r="AO3296">
        <v>7</v>
      </c>
      <c r="AP3296">
        <v>7908</v>
      </c>
      <c r="AQ3296" t="s">
        <v>4564</v>
      </c>
    </row>
    <row r="3297" spans="40:43" x14ac:dyDescent="0.25">
      <c r="AN3297">
        <v>6</v>
      </c>
      <c r="AO3297">
        <v>28</v>
      </c>
      <c r="AP3297">
        <v>697</v>
      </c>
      <c r="AQ3297" t="s">
        <v>1717</v>
      </c>
    </row>
    <row r="3298" spans="40:43" x14ac:dyDescent="0.25">
      <c r="AN3298">
        <v>6</v>
      </c>
      <c r="AO3298">
        <v>665</v>
      </c>
      <c r="AP3298">
        <v>1610</v>
      </c>
      <c r="AQ3298" t="s">
        <v>1717</v>
      </c>
    </row>
    <row r="3299" spans="40:43" x14ac:dyDescent="0.25">
      <c r="AN3299">
        <v>82</v>
      </c>
      <c r="AO3299">
        <v>105</v>
      </c>
      <c r="AP3299">
        <v>8735</v>
      </c>
      <c r="AQ3299" t="s">
        <v>4954</v>
      </c>
    </row>
    <row r="3300" spans="40:43" x14ac:dyDescent="0.25">
      <c r="AN3300">
        <v>82</v>
      </c>
      <c r="AO3300">
        <v>105</v>
      </c>
      <c r="AP3300">
        <v>8736</v>
      </c>
      <c r="AQ3300" t="s">
        <v>4955</v>
      </c>
    </row>
    <row r="3301" spans="40:43" x14ac:dyDescent="0.25">
      <c r="AN3301">
        <v>6</v>
      </c>
      <c r="AO3301">
        <v>658</v>
      </c>
      <c r="AP3301">
        <v>1598</v>
      </c>
      <c r="AQ3301" t="s">
        <v>2380</v>
      </c>
    </row>
    <row r="3302" spans="40:43" x14ac:dyDescent="0.25">
      <c r="AN3302">
        <v>14</v>
      </c>
      <c r="AO3302">
        <v>77</v>
      </c>
      <c r="AP3302">
        <v>3036</v>
      </c>
      <c r="AQ3302" t="s">
        <v>2916</v>
      </c>
    </row>
    <row r="3303" spans="40:43" x14ac:dyDescent="0.25">
      <c r="AN3303">
        <v>54</v>
      </c>
      <c r="AO3303">
        <v>77</v>
      </c>
      <c r="AP3303">
        <v>6514</v>
      </c>
      <c r="AQ3303" t="s">
        <v>4158</v>
      </c>
    </row>
    <row r="3304" spans="40:43" x14ac:dyDescent="0.25">
      <c r="AN3304">
        <v>82</v>
      </c>
      <c r="AO3304">
        <v>42</v>
      </c>
      <c r="AP3304">
        <v>8533</v>
      </c>
      <c r="AQ3304" t="s">
        <v>4763</v>
      </c>
    </row>
    <row r="3305" spans="40:43" x14ac:dyDescent="0.25">
      <c r="AN3305">
        <v>82</v>
      </c>
      <c r="AO3305">
        <v>91</v>
      </c>
      <c r="AP3305">
        <v>8696</v>
      </c>
      <c r="AQ3305" t="s">
        <v>4923</v>
      </c>
    </row>
    <row r="3306" spans="40:43" x14ac:dyDescent="0.25">
      <c r="AN3306">
        <v>34</v>
      </c>
      <c r="AO3306">
        <v>14</v>
      </c>
      <c r="AP3306">
        <v>4814</v>
      </c>
      <c r="AQ3306" t="s">
        <v>3632</v>
      </c>
    </row>
    <row r="3307" spans="40:43" x14ac:dyDescent="0.25">
      <c r="AN3307">
        <v>14</v>
      </c>
      <c r="AO3307">
        <v>126</v>
      </c>
      <c r="AP3307">
        <v>3202</v>
      </c>
      <c r="AQ3307" t="s">
        <v>3062</v>
      </c>
    </row>
    <row r="3308" spans="40:43" x14ac:dyDescent="0.25">
      <c r="AN3308">
        <v>14</v>
      </c>
      <c r="AO3308">
        <v>7</v>
      </c>
      <c r="AP3308">
        <v>2829</v>
      </c>
      <c r="AQ3308" t="s">
        <v>1570</v>
      </c>
    </row>
    <row r="3309" spans="40:43" x14ac:dyDescent="0.25">
      <c r="AN3309">
        <v>54</v>
      </c>
      <c r="AO3309">
        <v>98</v>
      </c>
      <c r="AP3309">
        <v>6557</v>
      </c>
      <c r="AQ3309" t="s">
        <v>1570</v>
      </c>
    </row>
    <row r="3310" spans="40:43" x14ac:dyDescent="0.25">
      <c r="AN3310">
        <v>70</v>
      </c>
      <c r="AO3310">
        <v>56</v>
      </c>
      <c r="AP3310">
        <v>7666</v>
      </c>
      <c r="AQ3310" t="s">
        <v>1369</v>
      </c>
    </row>
    <row r="3311" spans="40:43" x14ac:dyDescent="0.25">
      <c r="AN3311">
        <v>14</v>
      </c>
      <c r="AO3311">
        <v>126</v>
      </c>
      <c r="AP3311">
        <v>3203</v>
      </c>
      <c r="AQ3311" t="s">
        <v>1369</v>
      </c>
    </row>
    <row r="3312" spans="40:43" x14ac:dyDescent="0.25">
      <c r="AN3312">
        <v>6</v>
      </c>
      <c r="AO3312">
        <v>763</v>
      </c>
      <c r="AP3312">
        <v>1729</v>
      </c>
      <c r="AQ3312" t="s">
        <v>1369</v>
      </c>
    </row>
    <row r="3313" spans="40:43" x14ac:dyDescent="0.25">
      <c r="AN3313">
        <v>70</v>
      </c>
      <c r="AO3313">
        <v>91</v>
      </c>
      <c r="AP3313">
        <v>10229</v>
      </c>
      <c r="AQ3313" t="s">
        <v>1369</v>
      </c>
    </row>
    <row r="3314" spans="40:43" x14ac:dyDescent="0.25">
      <c r="AN3314">
        <v>14</v>
      </c>
      <c r="AO3314">
        <v>147</v>
      </c>
      <c r="AP3314">
        <v>3346</v>
      </c>
      <c r="AQ3314" t="s">
        <v>1369</v>
      </c>
    </row>
    <row r="3315" spans="40:43" x14ac:dyDescent="0.25">
      <c r="AN3315">
        <v>10</v>
      </c>
      <c r="AO3315">
        <v>112</v>
      </c>
      <c r="AP3315">
        <v>10228</v>
      </c>
      <c r="AQ3315" t="s">
        <v>1369</v>
      </c>
    </row>
    <row r="3316" spans="40:43" x14ac:dyDescent="0.25">
      <c r="AN3316">
        <v>30</v>
      </c>
      <c r="AO3316">
        <v>28</v>
      </c>
      <c r="AP3316">
        <v>4557</v>
      </c>
      <c r="AQ3316" t="s">
        <v>3518</v>
      </c>
    </row>
    <row r="3317" spans="40:43" x14ac:dyDescent="0.25">
      <c r="AN3317">
        <v>62</v>
      </c>
      <c r="AO3317">
        <v>7</v>
      </c>
      <c r="AP3317">
        <v>6910</v>
      </c>
      <c r="AQ3317" t="s">
        <v>1421</v>
      </c>
    </row>
    <row r="3318" spans="40:43" x14ac:dyDescent="0.25">
      <c r="AN3318">
        <v>82</v>
      </c>
      <c r="AO3318">
        <v>98</v>
      </c>
      <c r="AP3318">
        <v>8711</v>
      </c>
      <c r="AQ3318" t="s">
        <v>1421</v>
      </c>
    </row>
    <row r="3319" spans="40:43" x14ac:dyDescent="0.25">
      <c r="AN3319">
        <v>54</v>
      </c>
      <c r="AO3319">
        <v>105</v>
      </c>
      <c r="AP3319">
        <v>6566</v>
      </c>
      <c r="AQ3319" t="s">
        <v>1421</v>
      </c>
    </row>
    <row r="3320" spans="40:43" x14ac:dyDescent="0.25">
      <c r="AN3320">
        <v>14</v>
      </c>
      <c r="AO3320">
        <v>133</v>
      </c>
      <c r="AP3320">
        <v>3259</v>
      </c>
      <c r="AQ3320" t="s">
        <v>1421</v>
      </c>
    </row>
    <row r="3321" spans="40:43" x14ac:dyDescent="0.25">
      <c r="AN3321">
        <v>74</v>
      </c>
      <c r="AO3321">
        <v>56</v>
      </c>
      <c r="AP3321">
        <v>8000</v>
      </c>
      <c r="AQ3321" t="s">
        <v>1646</v>
      </c>
    </row>
    <row r="3322" spans="40:43" x14ac:dyDescent="0.25">
      <c r="AN3322">
        <v>82</v>
      </c>
      <c r="AO3322">
        <v>70</v>
      </c>
      <c r="AP3322">
        <v>8627</v>
      </c>
      <c r="AQ3322" t="s">
        <v>4855</v>
      </c>
    </row>
    <row r="3323" spans="40:43" x14ac:dyDescent="0.25">
      <c r="AN3323">
        <v>82</v>
      </c>
      <c r="AO3323">
        <v>70</v>
      </c>
      <c r="AP3323">
        <v>8628</v>
      </c>
      <c r="AQ3323" t="s">
        <v>4856</v>
      </c>
    </row>
    <row r="3324" spans="40:43" x14ac:dyDescent="0.25">
      <c r="AN3324">
        <v>82</v>
      </c>
      <c r="AO3324">
        <v>119</v>
      </c>
      <c r="AP3324">
        <v>8773</v>
      </c>
      <c r="AQ3324" t="s">
        <v>4984</v>
      </c>
    </row>
    <row r="3325" spans="40:43" x14ac:dyDescent="0.25">
      <c r="AN3325">
        <v>14</v>
      </c>
      <c r="AO3325">
        <v>84</v>
      </c>
      <c r="AP3325">
        <v>3051</v>
      </c>
      <c r="AQ3325" t="s">
        <v>2927</v>
      </c>
    </row>
    <row r="3326" spans="40:43" x14ac:dyDescent="0.25">
      <c r="AN3326">
        <v>82</v>
      </c>
      <c r="AO3326">
        <v>126</v>
      </c>
      <c r="AP3326">
        <v>8794</v>
      </c>
      <c r="AQ3326" t="s">
        <v>5002</v>
      </c>
    </row>
    <row r="3327" spans="40:43" x14ac:dyDescent="0.25">
      <c r="AN3327">
        <v>54</v>
      </c>
      <c r="AO3327">
        <v>7</v>
      </c>
      <c r="AP3327">
        <v>6409</v>
      </c>
      <c r="AQ3327" t="s">
        <v>2646</v>
      </c>
    </row>
    <row r="3328" spans="40:43" x14ac:dyDescent="0.25">
      <c r="AN3328">
        <v>30</v>
      </c>
      <c r="AO3328">
        <v>7</v>
      </c>
      <c r="AP3328">
        <v>10232</v>
      </c>
      <c r="AQ3328" t="s">
        <v>2646</v>
      </c>
    </row>
    <row r="3329" spans="40:43" x14ac:dyDescent="0.25">
      <c r="AN3329">
        <v>10</v>
      </c>
      <c r="AO3329">
        <v>63</v>
      </c>
      <c r="AP3329">
        <v>10230</v>
      </c>
      <c r="AQ3329" t="s">
        <v>2646</v>
      </c>
    </row>
    <row r="3330" spans="40:43" x14ac:dyDescent="0.25">
      <c r="AN3330">
        <v>50</v>
      </c>
      <c r="AO3330">
        <v>28</v>
      </c>
      <c r="AP3330">
        <v>10233</v>
      </c>
      <c r="AQ3330" t="s">
        <v>2646</v>
      </c>
    </row>
    <row r="3331" spans="40:43" x14ac:dyDescent="0.25">
      <c r="AN3331">
        <v>14</v>
      </c>
      <c r="AO3331">
        <v>133</v>
      </c>
      <c r="AP3331">
        <v>3254</v>
      </c>
      <c r="AQ3331" t="s">
        <v>2646</v>
      </c>
    </row>
    <row r="3332" spans="40:43" x14ac:dyDescent="0.25">
      <c r="AN3332">
        <v>10</v>
      </c>
      <c r="AO3332">
        <v>91</v>
      </c>
      <c r="AP3332">
        <v>10231</v>
      </c>
      <c r="AQ3332" t="s">
        <v>2646</v>
      </c>
    </row>
    <row r="3333" spans="40:43" x14ac:dyDescent="0.25">
      <c r="AN3333">
        <v>50</v>
      </c>
      <c r="AO3333">
        <v>126</v>
      </c>
      <c r="AP3333">
        <v>6016</v>
      </c>
      <c r="AQ3333" t="s">
        <v>2646</v>
      </c>
    </row>
    <row r="3334" spans="40:43" x14ac:dyDescent="0.25">
      <c r="AN3334">
        <v>10</v>
      </c>
      <c r="AO3334">
        <v>91</v>
      </c>
      <c r="AP3334">
        <v>10234</v>
      </c>
      <c r="AQ3334" t="s">
        <v>2697</v>
      </c>
    </row>
    <row r="3335" spans="40:43" x14ac:dyDescent="0.25">
      <c r="AN3335">
        <v>6</v>
      </c>
      <c r="AO3335">
        <v>63</v>
      </c>
      <c r="AP3335">
        <v>739</v>
      </c>
      <c r="AQ3335" t="s">
        <v>1740</v>
      </c>
    </row>
    <row r="3336" spans="40:43" x14ac:dyDescent="0.25">
      <c r="AN3336">
        <v>66</v>
      </c>
      <c r="AO3336">
        <v>14</v>
      </c>
      <c r="AP3336">
        <v>7236</v>
      </c>
      <c r="AQ3336" t="s">
        <v>4376</v>
      </c>
    </row>
    <row r="3337" spans="40:43" x14ac:dyDescent="0.25">
      <c r="AN3337">
        <v>66</v>
      </c>
      <c r="AO3337">
        <v>14</v>
      </c>
      <c r="AP3337">
        <v>7237</v>
      </c>
      <c r="AQ3337" t="s">
        <v>4377</v>
      </c>
    </row>
    <row r="3338" spans="40:43" x14ac:dyDescent="0.25">
      <c r="AN3338">
        <v>70</v>
      </c>
      <c r="AO3338">
        <v>56</v>
      </c>
      <c r="AP3338">
        <v>7667</v>
      </c>
      <c r="AQ3338" t="s">
        <v>4507</v>
      </c>
    </row>
    <row r="3339" spans="40:43" x14ac:dyDescent="0.25">
      <c r="AN3339">
        <v>90</v>
      </c>
      <c r="AO3339">
        <v>56</v>
      </c>
      <c r="AP3339">
        <v>9662</v>
      </c>
      <c r="AQ3339" t="s">
        <v>5229</v>
      </c>
    </row>
    <row r="3340" spans="40:43" x14ac:dyDescent="0.25">
      <c r="AN3340">
        <v>14</v>
      </c>
      <c r="AO3340">
        <v>175</v>
      </c>
      <c r="AP3340">
        <v>3401</v>
      </c>
      <c r="AQ3340" t="s">
        <v>3214</v>
      </c>
    </row>
    <row r="3341" spans="40:43" x14ac:dyDescent="0.25">
      <c r="AN3341">
        <v>82</v>
      </c>
      <c r="AO3341">
        <v>14</v>
      </c>
      <c r="AP3341">
        <v>8424</v>
      </c>
      <c r="AQ3341" t="s">
        <v>4675</v>
      </c>
    </row>
    <row r="3342" spans="40:43" x14ac:dyDescent="0.25">
      <c r="AN3342">
        <v>14</v>
      </c>
      <c r="AO3342">
        <v>175</v>
      </c>
      <c r="AP3342">
        <v>3402</v>
      </c>
      <c r="AQ3342" t="s">
        <v>3215</v>
      </c>
    </row>
    <row r="3343" spans="40:43" x14ac:dyDescent="0.25">
      <c r="AN3343">
        <v>66</v>
      </c>
      <c r="AO3343">
        <v>126</v>
      </c>
      <c r="AP3343">
        <v>7375</v>
      </c>
      <c r="AQ3343" t="s">
        <v>4435</v>
      </c>
    </row>
    <row r="3344" spans="40:43" x14ac:dyDescent="0.25">
      <c r="AN3344">
        <v>86</v>
      </c>
      <c r="AO3344">
        <v>63</v>
      </c>
      <c r="AP3344">
        <v>9192</v>
      </c>
      <c r="AQ3344" t="s">
        <v>5085</v>
      </c>
    </row>
    <row r="3345" spans="40:43" x14ac:dyDescent="0.25">
      <c r="AN3345">
        <v>74</v>
      </c>
      <c r="AO3345">
        <v>35</v>
      </c>
      <c r="AP3345">
        <v>7953</v>
      </c>
      <c r="AQ3345" t="s">
        <v>4586</v>
      </c>
    </row>
    <row r="3346" spans="40:43" x14ac:dyDescent="0.25">
      <c r="AN3346">
        <v>82</v>
      </c>
      <c r="AO3346">
        <v>63</v>
      </c>
      <c r="AP3346">
        <v>10235</v>
      </c>
      <c r="AQ3346" t="s">
        <v>4828</v>
      </c>
    </row>
    <row r="3347" spans="40:43" x14ac:dyDescent="0.25">
      <c r="AN3347">
        <v>30</v>
      </c>
      <c r="AO3347">
        <v>42</v>
      </c>
      <c r="AP3347">
        <v>4574</v>
      </c>
      <c r="AQ3347" t="s">
        <v>3526</v>
      </c>
    </row>
    <row r="3348" spans="40:43" x14ac:dyDescent="0.25">
      <c r="AN3348">
        <v>10</v>
      </c>
      <c r="AO3348">
        <v>91</v>
      </c>
      <c r="AP3348">
        <v>10236</v>
      </c>
      <c r="AQ3348" t="s">
        <v>2698</v>
      </c>
    </row>
    <row r="3349" spans="40:43" x14ac:dyDescent="0.25">
      <c r="AN3349">
        <v>10</v>
      </c>
      <c r="AO3349">
        <v>91</v>
      </c>
      <c r="AP3349">
        <v>10237</v>
      </c>
      <c r="AQ3349" t="s">
        <v>2699</v>
      </c>
    </row>
    <row r="3350" spans="40:43" x14ac:dyDescent="0.25">
      <c r="AN3350">
        <v>70</v>
      </c>
      <c r="AO3350">
        <v>28</v>
      </c>
      <c r="AP3350">
        <v>7627</v>
      </c>
      <c r="AQ3350" t="s">
        <v>4490</v>
      </c>
    </row>
    <row r="3351" spans="40:43" x14ac:dyDescent="0.25">
      <c r="AN3351">
        <v>38</v>
      </c>
      <c r="AO3351">
        <v>84</v>
      </c>
      <c r="AP3351">
        <v>5132</v>
      </c>
      <c r="AQ3351" t="s">
        <v>3769</v>
      </c>
    </row>
    <row r="3352" spans="40:43" x14ac:dyDescent="0.25">
      <c r="AN3352">
        <v>38</v>
      </c>
      <c r="AO3352">
        <v>21</v>
      </c>
      <c r="AP3352">
        <v>5022</v>
      </c>
      <c r="AQ3352" t="s">
        <v>3692</v>
      </c>
    </row>
    <row r="3353" spans="40:43" x14ac:dyDescent="0.25">
      <c r="AN3353">
        <v>30</v>
      </c>
      <c r="AO3353">
        <v>84</v>
      </c>
      <c r="AP3353">
        <v>10238</v>
      </c>
      <c r="AQ3353" t="s">
        <v>3592</v>
      </c>
    </row>
    <row r="3354" spans="40:43" x14ac:dyDescent="0.25">
      <c r="AN3354">
        <v>6</v>
      </c>
      <c r="AO3354">
        <v>434</v>
      </c>
      <c r="AP3354">
        <v>1267</v>
      </c>
      <c r="AQ3354" t="s">
        <v>1422</v>
      </c>
    </row>
    <row r="3355" spans="40:43" x14ac:dyDescent="0.25">
      <c r="AN3355">
        <v>82</v>
      </c>
      <c r="AO3355">
        <v>112</v>
      </c>
      <c r="AP3355">
        <v>8752</v>
      </c>
      <c r="AQ3355" t="s">
        <v>1422</v>
      </c>
    </row>
    <row r="3356" spans="40:43" x14ac:dyDescent="0.25">
      <c r="AN3356">
        <v>66</v>
      </c>
      <c r="AO3356">
        <v>28</v>
      </c>
      <c r="AP3356">
        <v>7253</v>
      </c>
      <c r="AQ3356" t="s">
        <v>1462</v>
      </c>
    </row>
    <row r="3357" spans="40:43" x14ac:dyDescent="0.25">
      <c r="AN3357">
        <v>18</v>
      </c>
      <c r="AO3357">
        <v>126</v>
      </c>
      <c r="AP3357">
        <v>3824</v>
      </c>
      <c r="AQ3357" t="s">
        <v>1462</v>
      </c>
    </row>
    <row r="3358" spans="40:43" x14ac:dyDescent="0.25">
      <c r="AN3358">
        <v>14</v>
      </c>
      <c r="AO3358">
        <v>126</v>
      </c>
      <c r="AP3358">
        <v>3221</v>
      </c>
      <c r="AQ3358" t="s">
        <v>1462</v>
      </c>
    </row>
    <row r="3359" spans="40:43" x14ac:dyDescent="0.25">
      <c r="AN3359">
        <v>82</v>
      </c>
      <c r="AO3359">
        <v>119</v>
      </c>
      <c r="AP3359">
        <v>8774</v>
      </c>
      <c r="AQ3359" t="s">
        <v>1462</v>
      </c>
    </row>
    <row r="3360" spans="40:43" x14ac:dyDescent="0.25">
      <c r="AN3360">
        <v>66</v>
      </c>
      <c r="AO3360">
        <v>28</v>
      </c>
      <c r="AP3360">
        <v>7254</v>
      </c>
      <c r="AQ3360" t="s">
        <v>4386</v>
      </c>
    </row>
    <row r="3361" spans="40:43" x14ac:dyDescent="0.25">
      <c r="AN3361">
        <v>74</v>
      </c>
      <c r="AO3361">
        <v>56</v>
      </c>
      <c r="AP3361">
        <v>8001</v>
      </c>
      <c r="AQ3361" t="s">
        <v>4386</v>
      </c>
    </row>
    <row r="3362" spans="40:43" x14ac:dyDescent="0.25">
      <c r="AN3362">
        <v>18</v>
      </c>
      <c r="AO3362">
        <v>140</v>
      </c>
      <c r="AP3362">
        <v>3837</v>
      </c>
      <c r="AQ3362" t="s">
        <v>1442</v>
      </c>
    </row>
    <row r="3363" spans="40:43" x14ac:dyDescent="0.25">
      <c r="AN3363">
        <v>6</v>
      </c>
      <c r="AO3363">
        <v>483</v>
      </c>
      <c r="AP3363">
        <v>1345</v>
      </c>
      <c r="AQ3363" t="s">
        <v>2182</v>
      </c>
    </row>
    <row r="3364" spans="40:43" x14ac:dyDescent="0.25">
      <c r="AN3364">
        <v>14</v>
      </c>
      <c r="AO3364">
        <v>182</v>
      </c>
      <c r="AP3364">
        <v>3432</v>
      </c>
      <c r="AQ3364" t="s">
        <v>3239</v>
      </c>
    </row>
    <row r="3365" spans="40:43" x14ac:dyDescent="0.25">
      <c r="AN3365">
        <v>14</v>
      </c>
      <c r="AO3365">
        <v>28</v>
      </c>
      <c r="AP3365">
        <v>2912</v>
      </c>
      <c r="AQ3365" t="s">
        <v>2830</v>
      </c>
    </row>
    <row r="3366" spans="40:43" x14ac:dyDescent="0.25">
      <c r="AN3366">
        <v>82</v>
      </c>
      <c r="AO3366">
        <v>70</v>
      </c>
      <c r="AP3366">
        <v>8629</v>
      </c>
      <c r="AQ3366" t="s">
        <v>4857</v>
      </c>
    </row>
    <row r="3367" spans="40:43" x14ac:dyDescent="0.25">
      <c r="AN3367">
        <v>10</v>
      </c>
      <c r="AO3367">
        <v>42</v>
      </c>
      <c r="AP3367">
        <v>2579</v>
      </c>
      <c r="AQ3367" t="s">
        <v>1443</v>
      </c>
    </row>
    <row r="3368" spans="40:43" x14ac:dyDescent="0.25">
      <c r="AN3368">
        <v>74</v>
      </c>
      <c r="AO3368">
        <v>63</v>
      </c>
      <c r="AP3368">
        <v>8012</v>
      </c>
      <c r="AQ3368" t="s">
        <v>1443</v>
      </c>
    </row>
    <row r="3369" spans="40:43" x14ac:dyDescent="0.25">
      <c r="AN3369">
        <v>54</v>
      </c>
      <c r="AO3369">
        <v>91</v>
      </c>
      <c r="AP3369">
        <v>6541</v>
      </c>
      <c r="AQ3369" t="s">
        <v>1443</v>
      </c>
    </row>
    <row r="3370" spans="40:43" x14ac:dyDescent="0.25">
      <c r="AN3370">
        <v>14</v>
      </c>
      <c r="AO3370">
        <v>126</v>
      </c>
      <c r="AP3370">
        <v>3222</v>
      </c>
      <c r="AQ3370" t="s">
        <v>1443</v>
      </c>
    </row>
    <row r="3371" spans="40:43" x14ac:dyDescent="0.25">
      <c r="AN3371">
        <v>50</v>
      </c>
      <c r="AO3371">
        <v>98</v>
      </c>
      <c r="AP3371">
        <v>5969</v>
      </c>
      <c r="AQ3371" t="s">
        <v>1443</v>
      </c>
    </row>
    <row r="3372" spans="40:43" x14ac:dyDescent="0.25">
      <c r="AN3372">
        <v>82</v>
      </c>
      <c r="AO3372">
        <v>126</v>
      </c>
      <c r="AP3372">
        <v>8795</v>
      </c>
      <c r="AQ3372" t="s">
        <v>5003</v>
      </c>
    </row>
    <row r="3373" spans="40:43" x14ac:dyDescent="0.25">
      <c r="AN3373">
        <v>58</v>
      </c>
      <c r="AO3373">
        <v>56</v>
      </c>
      <c r="AP3373">
        <v>6759</v>
      </c>
      <c r="AQ3373" t="s">
        <v>4219</v>
      </c>
    </row>
    <row r="3374" spans="40:43" x14ac:dyDescent="0.25">
      <c r="AN3374">
        <v>34</v>
      </c>
      <c r="AO3374">
        <v>35</v>
      </c>
      <c r="AP3374">
        <v>4838</v>
      </c>
      <c r="AQ3374" t="s">
        <v>3650</v>
      </c>
    </row>
    <row r="3375" spans="40:43" x14ac:dyDescent="0.25">
      <c r="AN3375">
        <v>82</v>
      </c>
      <c r="AO3375">
        <v>112</v>
      </c>
      <c r="AP3375">
        <v>8753</v>
      </c>
      <c r="AQ3375" t="s">
        <v>4968</v>
      </c>
    </row>
    <row r="3376" spans="40:43" x14ac:dyDescent="0.25">
      <c r="AN3376">
        <v>6</v>
      </c>
      <c r="AO3376">
        <v>686</v>
      </c>
      <c r="AP3376">
        <v>1636</v>
      </c>
      <c r="AQ3376" t="s">
        <v>2406</v>
      </c>
    </row>
    <row r="3377" spans="40:43" x14ac:dyDescent="0.25">
      <c r="AN3377">
        <v>6</v>
      </c>
      <c r="AO3377">
        <v>840</v>
      </c>
      <c r="AP3377">
        <v>1831</v>
      </c>
      <c r="AQ3377" t="s">
        <v>2522</v>
      </c>
    </row>
    <row r="3378" spans="40:43" x14ac:dyDescent="0.25">
      <c r="AN3378">
        <v>46</v>
      </c>
      <c r="AO3378">
        <v>35</v>
      </c>
      <c r="AP3378">
        <v>10240</v>
      </c>
      <c r="AQ3378" t="s">
        <v>1370</v>
      </c>
    </row>
    <row r="3379" spans="40:43" x14ac:dyDescent="0.25">
      <c r="AN3379">
        <v>54</v>
      </c>
      <c r="AO3379">
        <v>77</v>
      </c>
      <c r="AP3379">
        <v>6515</v>
      </c>
      <c r="AQ3379" t="s">
        <v>1370</v>
      </c>
    </row>
    <row r="3380" spans="40:43" x14ac:dyDescent="0.25">
      <c r="AN3380">
        <v>6</v>
      </c>
      <c r="AO3380">
        <v>523</v>
      </c>
      <c r="AP3380">
        <v>1192</v>
      </c>
      <c r="AQ3380" t="s">
        <v>1370</v>
      </c>
    </row>
    <row r="3381" spans="40:43" x14ac:dyDescent="0.25">
      <c r="AN3381">
        <v>10</v>
      </c>
      <c r="AO3381">
        <v>84</v>
      </c>
      <c r="AP3381">
        <v>2653</v>
      </c>
      <c r="AQ3381" t="s">
        <v>1370</v>
      </c>
    </row>
    <row r="3382" spans="40:43" x14ac:dyDescent="0.25">
      <c r="AN3382">
        <v>18</v>
      </c>
      <c r="AO3382">
        <v>154</v>
      </c>
      <c r="AP3382">
        <v>3851</v>
      </c>
      <c r="AQ3382" t="s">
        <v>1370</v>
      </c>
    </row>
    <row r="3383" spans="40:43" x14ac:dyDescent="0.25">
      <c r="AN3383">
        <v>6</v>
      </c>
      <c r="AO3383">
        <v>767</v>
      </c>
      <c r="AP3383">
        <v>1197</v>
      </c>
      <c r="AQ3383" t="s">
        <v>1370</v>
      </c>
    </row>
    <row r="3384" spans="40:43" x14ac:dyDescent="0.25">
      <c r="AN3384">
        <v>30</v>
      </c>
      <c r="AO3384">
        <v>98</v>
      </c>
      <c r="AP3384">
        <v>10239</v>
      </c>
      <c r="AQ3384" t="s">
        <v>1370</v>
      </c>
    </row>
    <row r="3385" spans="40:43" x14ac:dyDescent="0.25">
      <c r="AN3385">
        <v>90</v>
      </c>
      <c r="AO3385">
        <v>14</v>
      </c>
      <c r="AP3385">
        <v>9709</v>
      </c>
      <c r="AQ3385" t="s">
        <v>5194</v>
      </c>
    </row>
    <row r="3386" spans="40:43" x14ac:dyDescent="0.25">
      <c r="AN3386">
        <v>6</v>
      </c>
      <c r="AO3386">
        <v>553</v>
      </c>
      <c r="AP3386">
        <v>1434</v>
      </c>
      <c r="AQ3386" t="s">
        <v>2248</v>
      </c>
    </row>
    <row r="3387" spans="40:43" x14ac:dyDescent="0.25">
      <c r="AN3387">
        <v>46</v>
      </c>
      <c r="AO3387">
        <v>35</v>
      </c>
      <c r="AP3387">
        <v>5554</v>
      </c>
      <c r="AQ3387" t="s">
        <v>1371</v>
      </c>
    </row>
    <row r="3388" spans="40:43" x14ac:dyDescent="0.25">
      <c r="AN3388">
        <v>6</v>
      </c>
      <c r="AO3388">
        <v>770</v>
      </c>
      <c r="AP3388">
        <v>10241</v>
      </c>
      <c r="AQ3388" t="s">
        <v>2470</v>
      </c>
    </row>
    <row r="3389" spans="40:43" x14ac:dyDescent="0.25">
      <c r="AN3389">
        <v>10</v>
      </c>
      <c r="AO3389">
        <v>42</v>
      </c>
      <c r="AP3389">
        <v>2580</v>
      </c>
      <c r="AQ3389" t="s">
        <v>2629</v>
      </c>
    </row>
    <row r="3390" spans="40:43" x14ac:dyDescent="0.25">
      <c r="AN3390">
        <v>74</v>
      </c>
      <c r="AO3390">
        <v>21</v>
      </c>
      <c r="AP3390">
        <v>7940</v>
      </c>
      <c r="AQ3390" t="s">
        <v>2629</v>
      </c>
    </row>
    <row r="3391" spans="40:43" x14ac:dyDescent="0.25">
      <c r="AN3391">
        <v>38</v>
      </c>
      <c r="AO3391">
        <v>14</v>
      </c>
      <c r="AP3391">
        <v>5031</v>
      </c>
      <c r="AQ3391" t="s">
        <v>3680</v>
      </c>
    </row>
    <row r="3392" spans="40:43" x14ac:dyDescent="0.25">
      <c r="AN3392">
        <v>58</v>
      </c>
      <c r="AO3392">
        <v>14</v>
      </c>
      <c r="AP3392">
        <v>6710</v>
      </c>
      <c r="AQ3392" t="s">
        <v>4189</v>
      </c>
    </row>
    <row r="3393" spans="40:43" x14ac:dyDescent="0.25">
      <c r="AN3393">
        <v>10</v>
      </c>
      <c r="AO3393">
        <v>42</v>
      </c>
      <c r="AP3393">
        <v>2581</v>
      </c>
      <c r="AQ3393" t="s">
        <v>1372</v>
      </c>
    </row>
    <row r="3394" spans="40:43" x14ac:dyDescent="0.25">
      <c r="AN3394">
        <v>86</v>
      </c>
      <c r="AO3394">
        <v>49</v>
      </c>
      <c r="AP3394">
        <v>9176</v>
      </c>
      <c r="AQ3394" t="s">
        <v>1372</v>
      </c>
    </row>
    <row r="3395" spans="40:43" x14ac:dyDescent="0.25">
      <c r="AN3395">
        <v>46</v>
      </c>
      <c r="AO3395">
        <v>21</v>
      </c>
      <c r="AP3395">
        <v>5525</v>
      </c>
      <c r="AQ3395" t="s">
        <v>1372</v>
      </c>
    </row>
    <row r="3396" spans="40:43" x14ac:dyDescent="0.25">
      <c r="AN3396">
        <v>30</v>
      </c>
      <c r="AO3396">
        <v>28</v>
      </c>
      <c r="AP3396">
        <v>10243</v>
      </c>
      <c r="AQ3396" t="s">
        <v>1372</v>
      </c>
    </row>
    <row r="3397" spans="40:43" x14ac:dyDescent="0.25">
      <c r="AN3397">
        <v>86</v>
      </c>
      <c r="AO3397">
        <v>91</v>
      </c>
      <c r="AP3397">
        <v>9252</v>
      </c>
      <c r="AQ3397" t="s">
        <v>1372</v>
      </c>
    </row>
    <row r="3398" spans="40:43" x14ac:dyDescent="0.25">
      <c r="AN3398">
        <v>82</v>
      </c>
      <c r="AO3398">
        <v>63</v>
      </c>
      <c r="AP3398">
        <v>10244</v>
      </c>
      <c r="AQ3398" t="s">
        <v>1372</v>
      </c>
    </row>
    <row r="3399" spans="40:43" x14ac:dyDescent="0.25">
      <c r="AN3399">
        <v>14</v>
      </c>
      <c r="AO3399">
        <v>126</v>
      </c>
      <c r="AP3399">
        <v>10242</v>
      </c>
      <c r="AQ3399" t="s">
        <v>1372</v>
      </c>
    </row>
    <row r="3400" spans="40:43" x14ac:dyDescent="0.25">
      <c r="AN3400">
        <v>54</v>
      </c>
      <c r="AO3400">
        <v>112</v>
      </c>
      <c r="AP3400">
        <v>6574</v>
      </c>
      <c r="AQ3400" t="s">
        <v>1372</v>
      </c>
    </row>
    <row r="3401" spans="40:43" x14ac:dyDescent="0.25">
      <c r="AN3401">
        <v>6</v>
      </c>
      <c r="AO3401">
        <v>777</v>
      </c>
      <c r="AP3401">
        <v>1753</v>
      </c>
      <c r="AQ3401" t="s">
        <v>1372</v>
      </c>
    </row>
    <row r="3402" spans="40:43" x14ac:dyDescent="0.25">
      <c r="AN3402">
        <v>10</v>
      </c>
      <c r="AO3402">
        <v>98</v>
      </c>
      <c r="AP3402">
        <v>2685</v>
      </c>
      <c r="AQ3402" t="s">
        <v>1372</v>
      </c>
    </row>
    <row r="3403" spans="40:43" x14ac:dyDescent="0.25">
      <c r="AN3403">
        <v>86</v>
      </c>
      <c r="AO3403">
        <v>56</v>
      </c>
      <c r="AP3403">
        <v>9204</v>
      </c>
      <c r="AQ3403" t="s">
        <v>5075</v>
      </c>
    </row>
    <row r="3404" spans="40:43" x14ac:dyDescent="0.25">
      <c r="AN3404">
        <v>86</v>
      </c>
      <c r="AO3404">
        <v>84</v>
      </c>
      <c r="AP3404">
        <v>9238</v>
      </c>
      <c r="AQ3404" t="s">
        <v>5103</v>
      </c>
    </row>
    <row r="3405" spans="40:43" x14ac:dyDescent="0.25">
      <c r="AN3405">
        <v>90</v>
      </c>
      <c r="AO3405">
        <v>112</v>
      </c>
      <c r="AP3405">
        <v>9746</v>
      </c>
      <c r="AQ3405" t="s">
        <v>5268</v>
      </c>
    </row>
    <row r="3406" spans="40:43" x14ac:dyDescent="0.25">
      <c r="AN3406">
        <v>38</v>
      </c>
      <c r="AO3406">
        <v>63</v>
      </c>
      <c r="AP3406">
        <v>5096</v>
      </c>
      <c r="AQ3406" t="s">
        <v>3745</v>
      </c>
    </row>
    <row r="3407" spans="40:43" x14ac:dyDescent="0.25">
      <c r="AN3407">
        <v>14</v>
      </c>
      <c r="AO3407">
        <v>49</v>
      </c>
      <c r="AP3407">
        <v>2970</v>
      </c>
      <c r="AQ3407" t="s">
        <v>2869</v>
      </c>
    </row>
    <row r="3408" spans="40:43" x14ac:dyDescent="0.25">
      <c r="AN3408">
        <v>14</v>
      </c>
      <c r="AO3408">
        <v>175</v>
      </c>
      <c r="AP3408">
        <v>3403</v>
      </c>
      <c r="AQ3408" t="s">
        <v>3216</v>
      </c>
    </row>
    <row r="3409" spans="40:43" x14ac:dyDescent="0.25">
      <c r="AN3409">
        <v>50</v>
      </c>
      <c r="AO3409">
        <v>105</v>
      </c>
      <c r="AP3409">
        <v>5989</v>
      </c>
      <c r="AQ3409" t="s">
        <v>1558</v>
      </c>
    </row>
    <row r="3410" spans="40:43" x14ac:dyDescent="0.25">
      <c r="AN3410">
        <v>86</v>
      </c>
      <c r="AO3410">
        <v>35</v>
      </c>
      <c r="AP3410">
        <v>9152</v>
      </c>
      <c r="AQ3410" t="s">
        <v>5052</v>
      </c>
    </row>
    <row r="3411" spans="40:43" x14ac:dyDescent="0.25">
      <c r="AN3411">
        <v>66</v>
      </c>
      <c r="AO3411">
        <v>140</v>
      </c>
      <c r="AP3411">
        <v>7399</v>
      </c>
      <c r="AQ3411" t="s">
        <v>4445</v>
      </c>
    </row>
    <row r="3412" spans="40:43" x14ac:dyDescent="0.25">
      <c r="AN3412">
        <v>6</v>
      </c>
      <c r="AO3412">
        <v>210</v>
      </c>
      <c r="AP3412">
        <v>917</v>
      </c>
      <c r="AQ3412" t="s">
        <v>1882</v>
      </c>
    </row>
    <row r="3413" spans="40:43" x14ac:dyDescent="0.25">
      <c r="AN3413">
        <v>90</v>
      </c>
      <c r="AO3413">
        <v>21</v>
      </c>
      <c r="AP3413">
        <v>9635</v>
      </c>
      <c r="AQ3413" t="s">
        <v>1444</v>
      </c>
    </row>
    <row r="3414" spans="40:43" x14ac:dyDescent="0.25">
      <c r="AN3414">
        <v>74</v>
      </c>
      <c r="AO3414">
        <v>56</v>
      </c>
      <c r="AP3414">
        <v>10245</v>
      </c>
      <c r="AQ3414" t="s">
        <v>1444</v>
      </c>
    </row>
    <row r="3415" spans="40:43" x14ac:dyDescent="0.25">
      <c r="AN3415">
        <v>50</v>
      </c>
      <c r="AO3415">
        <v>70</v>
      </c>
      <c r="AP3415">
        <v>5921</v>
      </c>
      <c r="AQ3415" t="s">
        <v>1444</v>
      </c>
    </row>
    <row r="3416" spans="40:43" x14ac:dyDescent="0.25">
      <c r="AN3416">
        <v>14</v>
      </c>
      <c r="AO3416">
        <v>91</v>
      </c>
      <c r="AP3416">
        <v>3078</v>
      </c>
      <c r="AQ3416" t="s">
        <v>1444</v>
      </c>
    </row>
    <row r="3417" spans="40:43" x14ac:dyDescent="0.25">
      <c r="AN3417">
        <v>18</v>
      </c>
      <c r="AO3417">
        <v>161</v>
      </c>
      <c r="AP3417">
        <v>3859</v>
      </c>
      <c r="AQ3417" t="s">
        <v>1444</v>
      </c>
    </row>
    <row r="3418" spans="40:43" x14ac:dyDescent="0.25">
      <c r="AN3418">
        <v>30</v>
      </c>
      <c r="AO3418">
        <v>88</v>
      </c>
      <c r="AP3418">
        <v>4512</v>
      </c>
      <c r="AQ3418" t="s">
        <v>1489</v>
      </c>
    </row>
    <row r="3419" spans="40:43" x14ac:dyDescent="0.25">
      <c r="AN3419">
        <v>38</v>
      </c>
      <c r="AO3419">
        <v>14</v>
      </c>
      <c r="AP3419">
        <v>5030</v>
      </c>
      <c r="AQ3419" t="s">
        <v>3679</v>
      </c>
    </row>
    <row r="3420" spans="40:43" x14ac:dyDescent="0.25">
      <c r="AN3420">
        <v>6</v>
      </c>
      <c r="AO3420">
        <v>189</v>
      </c>
      <c r="AP3420">
        <v>965</v>
      </c>
      <c r="AQ3420" t="s">
        <v>1859</v>
      </c>
    </row>
    <row r="3421" spans="40:43" x14ac:dyDescent="0.25">
      <c r="AN3421">
        <v>14</v>
      </c>
      <c r="AO3421">
        <v>182</v>
      </c>
      <c r="AP3421">
        <v>3433</v>
      </c>
      <c r="AQ3421" t="s">
        <v>3240</v>
      </c>
    </row>
    <row r="3422" spans="40:43" x14ac:dyDescent="0.25">
      <c r="AN3422">
        <v>82</v>
      </c>
      <c r="AO3422">
        <v>21</v>
      </c>
      <c r="AP3422">
        <v>8462</v>
      </c>
      <c r="AQ3422" t="s">
        <v>1373</v>
      </c>
    </row>
    <row r="3423" spans="40:43" x14ac:dyDescent="0.25">
      <c r="AN3423">
        <v>54</v>
      </c>
      <c r="AO3423">
        <v>56</v>
      </c>
      <c r="AP3423">
        <v>6478</v>
      </c>
      <c r="AQ3423" t="s">
        <v>1373</v>
      </c>
    </row>
    <row r="3424" spans="40:43" x14ac:dyDescent="0.25">
      <c r="AN3424">
        <v>14</v>
      </c>
      <c r="AO3424">
        <v>126</v>
      </c>
      <c r="AP3424">
        <v>3224</v>
      </c>
      <c r="AQ3424" t="s">
        <v>1373</v>
      </c>
    </row>
    <row r="3425" spans="40:43" x14ac:dyDescent="0.25">
      <c r="AN3425">
        <v>6</v>
      </c>
      <c r="AO3425">
        <v>784</v>
      </c>
      <c r="AP3425">
        <v>1762</v>
      </c>
      <c r="AQ3425" t="s">
        <v>1373</v>
      </c>
    </row>
    <row r="3426" spans="40:43" x14ac:dyDescent="0.25">
      <c r="AN3426">
        <v>30</v>
      </c>
      <c r="AO3426">
        <v>42</v>
      </c>
      <c r="AP3426">
        <v>4575</v>
      </c>
      <c r="AQ3426" t="s">
        <v>3527</v>
      </c>
    </row>
    <row r="3427" spans="40:43" x14ac:dyDescent="0.25">
      <c r="AN3427">
        <v>14</v>
      </c>
      <c r="AO3427">
        <v>42</v>
      </c>
      <c r="AP3427">
        <v>2937</v>
      </c>
      <c r="AQ3427" t="s">
        <v>2848</v>
      </c>
    </row>
    <row r="3428" spans="40:43" x14ac:dyDescent="0.25">
      <c r="AN3428">
        <v>82</v>
      </c>
      <c r="AO3428">
        <v>42</v>
      </c>
      <c r="AP3428">
        <v>8534</v>
      </c>
      <c r="AQ3428" t="s">
        <v>4764</v>
      </c>
    </row>
    <row r="3429" spans="40:43" x14ac:dyDescent="0.25">
      <c r="AN3429">
        <v>82</v>
      </c>
      <c r="AO3429">
        <v>14</v>
      </c>
      <c r="AP3429">
        <v>8425</v>
      </c>
      <c r="AQ3429" t="s">
        <v>4676</v>
      </c>
    </row>
    <row r="3430" spans="40:43" x14ac:dyDescent="0.25">
      <c r="AN3430">
        <v>6</v>
      </c>
      <c r="AO3430">
        <v>686</v>
      </c>
      <c r="AP3430">
        <v>1637</v>
      </c>
      <c r="AQ3430" t="s">
        <v>2407</v>
      </c>
    </row>
    <row r="3431" spans="40:43" x14ac:dyDescent="0.25">
      <c r="AN3431">
        <v>54</v>
      </c>
      <c r="AO3431">
        <v>21</v>
      </c>
      <c r="AP3431">
        <v>6435</v>
      </c>
      <c r="AQ3431" t="s">
        <v>3285</v>
      </c>
    </row>
    <row r="3432" spans="40:43" x14ac:dyDescent="0.25">
      <c r="AN3432">
        <v>30</v>
      </c>
      <c r="AO3432">
        <v>28</v>
      </c>
      <c r="AP3432">
        <v>4559</v>
      </c>
      <c r="AQ3432" t="s">
        <v>3285</v>
      </c>
    </row>
    <row r="3433" spans="40:43" x14ac:dyDescent="0.25">
      <c r="AN3433">
        <v>90</v>
      </c>
      <c r="AO3433">
        <v>84</v>
      </c>
      <c r="AP3433">
        <v>9703</v>
      </c>
      <c r="AQ3433" t="s">
        <v>3285</v>
      </c>
    </row>
    <row r="3434" spans="40:43" x14ac:dyDescent="0.25">
      <c r="AN3434">
        <v>18</v>
      </c>
      <c r="AO3434">
        <v>133</v>
      </c>
      <c r="AP3434">
        <v>3832</v>
      </c>
      <c r="AQ3434" t="s">
        <v>3285</v>
      </c>
    </row>
    <row r="3435" spans="40:43" x14ac:dyDescent="0.25">
      <c r="AN3435">
        <v>38</v>
      </c>
      <c r="AO3435">
        <v>105</v>
      </c>
      <c r="AP3435">
        <v>5158</v>
      </c>
      <c r="AQ3435" t="s">
        <v>3285</v>
      </c>
    </row>
    <row r="3436" spans="40:43" x14ac:dyDescent="0.25">
      <c r="AN3436">
        <v>38</v>
      </c>
      <c r="AO3436">
        <v>70</v>
      </c>
      <c r="AP3436">
        <v>5103</v>
      </c>
      <c r="AQ3436" t="s">
        <v>3748</v>
      </c>
    </row>
    <row r="3437" spans="40:43" x14ac:dyDescent="0.25">
      <c r="AN3437">
        <v>6</v>
      </c>
      <c r="AO3437">
        <v>497</v>
      </c>
      <c r="AP3437">
        <v>10246</v>
      </c>
      <c r="AQ3437" t="s">
        <v>1511</v>
      </c>
    </row>
    <row r="3438" spans="40:43" x14ac:dyDescent="0.25">
      <c r="AN3438">
        <v>14</v>
      </c>
      <c r="AO3438">
        <v>98</v>
      </c>
      <c r="AP3438">
        <v>10247</v>
      </c>
      <c r="AQ3438" t="s">
        <v>1511</v>
      </c>
    </row>
    <row r="3439" spans="40:43" x14ac:dyDescent="0.25">
      <c r="AN3439">
        <v>38</v>
      </c>
      <c r="AO3439">
        <v>77</v>
      </c>
      <c r="AP3439">
        <v>5120</v>
      </c>
      <c r="AQ3439" t="s">
        <v>1511</v>
      </c>
    </row>
    <row r="3440" spans="40:43" x14ac:dyDescent="0.25">
      <c r="AN3440">
        <v>14</v>
      </c>
      <c r="AO3440">
        <v>168</v>
      </c>
      <c r="AP3440">
        <v>3382</v>
      </c>
      <c r="AQ3440" t="s">
        <v>1511</v>
      </c>
    </row>
    <row r="3441" spans="40:43" x14ac:dyDescent="0.25">
      <c r="AN3441">
        <v>46</v>
      </c>
      <c r="AO3441">
        <v>42</v>
      </c>
      <c r="AP3441">
        <v>5536</v>
      </c>
      <c r="AQ3441" t="s">
        <v>3753</v>
      </c>
    </row>
    <row r="3442" spans="40:43" x14ac:dyDescent="0.25">
      <c r="AN3442">
        <v>38</v>
      </c>
      <c r="AO3442">
        <v>70</v>
      </c>
      <c r="AP3442">
        <v>5108</v>
      </c>
      <c r="AQ3442" t="s">
        <v>3753</v>
      </c>
    </row>
    <row r="3443" spans="40:43" x14ac:dyDescent="0.25">
      <c r="AN3443">
        <v>82</v>
      </c>
      <c r="AO3443">
        <v>70</v>
      </c>
      <c r="AP3443">
        <v>8630</v>
      </c>
      <c r="AQ3443" t="s">
        <v>4858</v>
      </c>
    </row>
    <row r="3444" spans="40:43" x14ac:dyDescent="0.25">
      <c r="AN3444">
        <v>82</v>
      </c>
      <c r="AO3444">
        <v>21</v>
      </c>
      <c r="AP3444">
        <v>8463</v>
      </c>
      <c r="AQ3444" t="s">
        <v>4707</v>
      </c>
    </row>
    <row r="3445" spans="40:43" x14ac:dyDescent="0.25">
      <c r="AN3445">
        <v>6</v>
      </c>
      <c r="AO3445">
        <v>525</v>
      </c>
      <c r="AP3445">
        <v>10248</v>
      </c>
      <c r="AQ3445" t="s">
        <v>2236</v>
      </c>
    </row>
    <row r="3446" spans="40:43" x14ac:dyDescent="0.25">
      <c r="AN3446">
        <v>6</v>
      </c>
      <c r="AO3446">
        <v>70</v>
      </c>
      <c r="AP3446">
        <v>751</v>
      </c>
      <c r="AQ3446" t="s">
        <v>1747</v>
      </c>
    </row>
    <row r="3447" spans="40:43" x14ac:dyDescent="0.25">
      <c r="AN3447">
        <v>46</v>
      </c>
      <c r="AO3447">
        <v>49</v>
      </c>
      <c r="AP3447">
        <v>5573</v>
      </c>
      <c r="AQ3447" t="s">
        <v>2724</v>
      </c>
    </row>
    <row r="3448" spans="40:43" x14ac:dyDescent="0.25">
      <c r="AN3448">
        <v>90</v>
      </c>
      <c r="AO3448">
        <v>91</v>
      </c>
      <c r="AP3448">
        <v>9717</v>
      </c>
      <c r="AQ3448" t="s">
        <v>2724</v>
      </c>
    </row>
    <row r="3449" spans="40:43" x14ac:dyDescent="0.25">
      <c r="AN3449">
        <v>10</v>
      </c>
      <c r="AO3449">
        <v>112</v>
      </c>
      <c r="AP3449">
        <v>2718</v>
      </c>
      <c r="AQ3449" t="s">
        <v>2724</v>
      </c>
    </row>
    <row r="3450" spans="40:43" x14ac:dyDescent="0.25">
      <c r="AN3450">
        <v>30</v>
      </c>
      <c r="AO3450">
        <v>70</v>
      </c>
      <c r="AP3450">
        <v>4617</v>
      </c>
      <c r="AQ3450" t="s">
        <v>2237</v>
      </c>
    </row>
    <row r="3451" spans="40:43" x14ac:dyDescent="0.25">
      <c r="AN3451">
        <v>6</v>
      </c>
      <c r="AO3451">
        <v>525</v>
      </c>
      <c r="AP3451">
        <v>10249</v>
      </c>
      <c r="AQ3451" t="s">
        <v>2237</v>
      </c>
    </row>
    <row r="3452" spans="40:43" x14ac:dyDescent="0.25">
      <c r="AN3452">
        <v>14</v>
      </c>
      <c r="AO3452">
        <v>112</v>
      </c>
      <c r="AP3452">
        <v>3172</v>
      </c>
      <c r="AQ3452" t="s">
        <v>2237</v>
      </c>
    </row>
    <row r="3453" spans="40:43" x14ac:dyDescent="0.25">
      <c r="AN3453">
        <v>14</v>
      </c>
      <c r="AO3453">
        <v>56</v>
      </c>
      <c r="AP3453">
        <v>2989</v>
      </c>
      <c r="AQ3453" t="s">
        <v>2886</v>
      </c>
    </row>
    <row r="3454" spans="40:43" x14ac:dyDescent="0.25">
      <c r="AN3454">
        <v>82</v>
      </c>
      <c r="AO3454">
        <v>63</v>
      </c>
      <c r="AP3454">
        <v>10250</v>
      </c>
      <c r="AQ3454" t="s">
        <v>4829</v>
      </c>
    </row>
    <row r="3455" spans="40:43" x14ac:dyDescent="0.25">
      <c r="AN3455">
        <v>46</v>
      </c>
      <c r="AO3455">
        <v>35</v>
      </c>
      <c r="AP3455">
        <v>5555</v>
      </c>
      <c r="AQ3455" t="s">
        <v>3883</v>
      </c>
    </row>
    <row r="3456" spans="40:43" x14ac:dyDescent="0.25">
      <c r="AN3456">
        <v>42</v>
      </c>
      <c r="AO3456">
        <v>35</v>
      </c>
      <c r="AP3456">
        <v>5349</v>
      </c>
      <c r="AQ3456" t="s">
        <v>3797</v>
      </c>
    </row>
    <row r="3457" spans="40:43" x14ac:dyDescent="0.25">
      <c r="AN3457">
        <v>82</v>
      </c>
      <c r="AO3457">
        <v>42</v>
      </c>
      <c r="AP3457">
        <v>8535</v>
      </c>
      <c r="AQ3457" t="s">
        <v>3797</v>
      </c>
    </row>
    <row r="3458" spans="40:43" x14ac:dyDescent="0.25">
      <c r="AN3458">
        <v>18</v>
      </c>
      <c r="AO3458">
        <v>91</v>
      </c>
      <c r="AP3458">
        <v>3786</v>
      </c>
      <c r="AQ3458" t="s">
        <v>1620</v>
      </c>
    </row>
    <row r="3459" spans="40:43" x14ac:dyDescent="0.25">
      <c r="AN3459">
        <v>90</v>
      </c>
      <c r="AO3459">
        <v>77</v>
      </c>
      <c r="AP3459">
        <v>9692</v>
      </c>
      <c r="AQ3459" t="s">
        <v>1620</v>
      </c>
    </row>
    <row r="3460" spans="40:43" x14ac:dyDescent="0.25">
      <c r="AN3460">
        <v>6</v>
      </c>
      <c r="AO3460">
        <v>777</v>
      </c>
      <c r="AP3460">
        <v>1754</v>
      </c>
      <c r="AQ3460" t="s">
        <v>1620</v>
      </c>
    </row>
    <row r="3461" spans="40:43" x14ac:dyDescent="0.25">
      <c r="AN3461">
        <v>70</v>
      </c>
      <c r="AO3461">
        <v>98</v>
      </c>
      <c r="AP3461">
        <v>10251</v>
      </c>
      <c r="AQ3461" t="s">
        <v>1620</v>
      </c>
    </row>
    <row r="3462" spans="40:43" x14ac:dyDescent="0.25">
      <c r="AN3462">
        <v>6</v>
      </c>
      <c r="AO3462">
        <v>602</v>
      </c>
      <c r="AP3462">
        <v>1502</v>
      </c>
      <c r="AQ3462" t="s">
        <v>2288</v>
      </c>
    </row>
    <row r="3463" spans="40:43" x14ac:dyDescent="0.25">
      <c r="AN3463">
        <v>14</v>
      </c>
      <c r="AO3463">
        <v>35</v>
      </c>
      <c r="AP3463">
        <v>10252</v>
      </c>
      <c r="AQ3463" t="s">
        <v>2846</v>
      </c>
    </row>
    <row r="3464" spans="40:43" x14ac:dyDescent="0.25">
      <c r="AN3464">
        <v>82</v>
      </c>
      <c r="AO3464">
        <v>77</v>
      </c>
      <c r="AP3464">
        <v>8643</v>
      </c>
      <c r="AQ3464" t="s">
        <v>4866</v>
      </c>
    </row>
    <row r="3465" spans="40:43" x14ac:dyDescent="0.25">
      <c r="AN3465">
        <v>86</v>
      </c>
      <c r="AO3465">
        <v>49</v>
      </c>
      <c r="AP3465">
        <v>9177</v>
      </c>
      <c r="AQ3465" t="s">
        <v>1402</v>
      </c>
    </row>
    <row r="3466" spans="40:43" x14ac:dyDescent="0.25">
      <c r="AN3466">
        <v>54</v>
      </c>
      <c r="AO3466">
        <v>35</v>
      </c>
      <c r="AP3466">
        <v>6450</v>
      </c>
      <c r="AQ3466" t="s">
        <v>1402</v>
      </c>
    </row>
    <row r="3467" spans="40:43" x14ac:dyDescent="0.25">
      <c r="AN3467">
        <v>10</v>
      </c>
      <c r="AO3467">
        <v>91</v>
      </c>
      <c r="AP3467">
        <v>2673</v>
      </c>
      <c r="AQ3467" t="s">
        <v>1402</v>
      </c>
    </row>
    <row r="3468" spans="40:43" x14ac:dyDescent="0.25">
      <c r="AN3468">
        <v>50</v>
      </c>
      <c r="AO3468">
        <v>84</v>
      </c>
      <c r="AP3468">
        <v>10253</v>
      </c>
      <c r="AQ3468" t="s">
        <v>4059</v>
      </c>
    </row>
    <row r="3469" spans="40:43" x14ac:dyDescent="0.25">
      <c r="AN3469">
        <v>14</v>
      </c>
      <c r="AO3469">
        <v>7</v>
      </c>
      <c r="AP3469">
        <v>2830</v>
      </c>
      <c r="AQ3469" t="s">
        <v>2745</v>
      </c>
    </row>
    <row r="3470" spans="40:43" x14ac:dyDescent="0.25">
      <c r="AN3470">
        <v>6</v>
      </c>
      <c r="AO3470">
        <v>399</v>
      </c>
      <c r="AP3470">
        <v>1216</v>
      </c>
      <c r="AQ3470" t="s">
        <v>2070</v>
      </c>
    </row>
    <row r="3471" spans="40:43" x14ac:dyDescent="0.25">
      <c r="AN3471">
        <v>54</v>
      </c>
      <c r="AO3471">
        <v>119</v>
      </c>
      <c r="AP3471">
        <v>6584</v>
      </c>
      <c r="AQ3471" t="s">
        <v>4187</v>
      </c>
    </row>
    <row r="3472" spans="40:43" x14ac:dyDescent="0.25">
      <c r="AN3472">
        <v>46</v>
      </c>
      <c r="AO3472">
        <v>84</v>
      </c>
      <c r="AP3472">
        <v>5609</v>
      </c>
      <c r="AQ3472" t="s">
        <v>3920</v>
      </c>
    </row>
    <row r="3473" spans="40:43" x14ac:dyDescent="0.25">
      <c r="AN3473">
        <v>42</v>
      </c>
      <c r="AO3473">
        <v>21</v>
      </c>
      <c r="AP3473">
        <v>5320</v>
      </c>
      <c r="AQ3473" t="s">
        <v>1403</v>
      </c>
    </row>
    <row r="3474" spans="40:43" x14ac:dyDescent="0.25">
      <c r="AN3474">
        <v>18</v>
      </c>
      <c r="AO3474">
        <v>28</v>
      </c>
      <c r="AP3474">
        <v>3723</v>
      </c>
      <c r="AQ3474" t="s">
        <v>1403</v>
      </c>
    </row>
    <row r="3475" spans="40:43" x14ac:dyDescent="0.25">
      <c r="AN3475">
        <v>66</v>
      </c>
      <c r="AO3475">
        <v>147</v>
      </c>
      <c r="AP3475">
        <v>7414</v>
      </c>
      <c r="AQ3475" t="s">
        <v>1403</v>
      </c>
    </row>
    <row r="3476" spans="40:43" x14ac:dyDescent="0.25">
      <c r="AN3476">
        <v>50</v>
      </c>
      <c r="AO3476">
        <v>112</v>
      </c>
      <c r="AP3476">
        <v>6000</v>
      </c>
      <c r="AQ3476" t="s">
        <v>1403</v>
      </c>
    </row>
    <row r="3477" spans="40:43" x14ac:dyDescent="0.25">
      <c r="AN3477">
        <v>38</v>
      </c>
      <c r="AO3477">
        <v>105</v>
      </c>
      <c r="AP3477">
        <v>5154</v>
      </c>
      <c r="AQ3477" t="s">
        <v>1403</v>
      </c>
    </row>
    <row r="3478" spans="40:43" x14ac:dyDescent="0.25">
      <c r="AN3478">
        <v>10</v>
      </c>
      <c r="AO3478">
        <v>112</v>
      </c>
      <c r="AP3478">
        <v>10254</v>
      </c>
      <c r="AQ3478" t="s">
        <v>1403</v>
      </c>
    </row>
    <row r="3479" spans="40:43" x14ac:dyDescent="0.25">
      <c r="AN3479">
        <v>82</v>
      </c>
      <c r="AO3479">
        <v>35</v>
      </c>
      <c r="AP3479">
        <v>8504</v>
      </c>
      <c r="AQ3479" t="s">
        <v>4738</v>
      </c>
    </row>
    <row r="3480" spans="40:43" x14ac:dyDescent="0.25">
      <c r="AN3480">
        <v>14</v>
      </c>
      <c r="AO3480">
        <v>105</v>
      </c>
      <c r="AP3480">
        <v>3158</v>
      </c>
      <c r="AQ3480" t="s">
        <v>3031</v>
      </c>
    </row>
    <row r="3481" spans="40:43" x14ac:dyDescent="0.25">
      <c r="AN3481">
        <v>14</v>
      </c>
      <c r="AO3481">
        <v>7</v>
      </c>
      <c r="AP3481">
        <v>2831</v>
      </c>
      <c r="AQ3481" t="s">
        <v>2746</v>
      </c>
    </row>
    <row r="3482" spans="40:43" x14ac:dyDescent="0.25">
      <c r="AN3482">
        <v>90</v>
      </c>
      <c r="AO3482">
        <v>63</v>
      </c>
      <c r="AP3482">
        <v>9672</v>
      </c>
      <c r="AQ3482" t="s">
        <v>5233</v>
      </c>
    </row>
    <row r="3483" spans="40:43" x14ac:dyDescent="0.25">
      <c r="AN3483">
        <v>74</v>
      </c>
      <c r="AO3483">
        <v>49</v>
      </c>
      <c r="AP3483">
        <v>10255</v>
      </c>
      <c r="AQ3483" t="s">
        <v>4609</v>
      </c>
    </row>
    <row r="3484" spans="40:43" x14ac:dyDescent="0.25">
      <c r="AN3484">
        <v>14</v>
      </c>
      <c r="AO3484">
        <v>7</v>
      </c>
      <c r="AP3484">
        <v>10256</v>
      </c>
      <c r="AQ3484" t="s">
        <v>2760</v>
      </c>
    </row>
    <row r="3485" spans="40:43" x14ac:dyDescent="0.25">
      <c r="AN3485">
        <v>22</v>
      </c>
      <c r="AO3485">
        <v>42</v>
      </c>
      <c r="AP3485">
        <v>4046</v>
      </c>
      <c r="AQ3485" t="s">
        <v>3323</v>
      </c>
    </row>
    <row r="3486" spans="40:43" x14ac:dyDescent="0.25">
      <c r="AN3486">
        <v>82</v>
      </c>
      <c r="AO3486">
        <v>28</v>
      </c>
      <c r="AP3486">
        <v>8491</v>
      </c>
      <c r="AQ3486" t="s">
        <v>2345</v>
      </c>
    </row>
    <row r="3487" spans="40:43" x14ac:dyDescent="0.25">
      <c r="AN3487">
        <v>42</v>
      </c>
      <c r="AO3487">
        <v>70</v>
      </c>
      <c r="AP3487">
        <v>5374</v>
      </c>
      <c r="AQ3487" t="s">
        <v>2345</v>
      </c>
    </row>
    <row r="3488" spans="40:43" x14ac:dyDescent="0.25">
      <c r="AN3488">
        <v>82</v>
      </c>
      <c r="AO3488">
        <v>56</v>
      </c>
      <c r="AP3488">
        <v>8577</v>
      </c>
      <c r="AQ3488" t="s">
        <v>2345</v>
      </c>
    </row>
    <row r="3489" spans="40:43" x14ac:dyDescent="0.25">
      <c r="AN3489">
        <v>6</v>
      </c>
      <c r="AO3489">
        <v>644</v>
      </c>
      <c r="AP3489">
        <v>1578</v>
      </c>
      <c r="AQ3489" t="s">
        <v>2345</v>
      </c>
    </row>
    <row r="3490" spans="40:43" x14ac:dyDescent="0.25">
      <c r="AN3490">
        <v>6</v>
      </c>
      <c r="AO3490">
        <v>427</v>
      </c>
      <c r="AP3490">
        <v>1254</v>
      </c>
      <c r="AQ3490" t="s">
        <v>2103</v>
      </c>
    </row>
    <row r="3491" spans="40:43" x14ac:dyDescent="0.25">
      <c r="AN3491">
        <v>46</v>
      </c>
      <c r="AO3491">
        <v>21</v>
      </c>
      <c r="AP3491">
        <v>5526</v>
      </c>
      <c r="AQ3491" t="s">
        <v>3872</v>
      </c>
    </row>
    <row r="3492" spans="40:43" x14ac:dyDescent="0.25">
      <c r="AN3492">
        <v>66</v>
      </c>
      <c r="AO3492">
        <v>175</v>
      </c>
      <c r="AP3492">
        <v>7468</v>
      </c>
      <c r="AQ3492" t="s">
        <v>4470</v>
      </c>
    </row>
    <row r="3493" spans="40:43" x14ac:dyDescent="0.25">
      <c r="AN3493">
        <v>66</v>
      </c>
      <c r="AO3493">
        <v>147</v>
      </c>
      <c r="AP3493">
        <v>7415</v>
      </c>
      <c r="AQ3493" t="s">
        <v>4455</v>
      </c>
    </row>
    <row r="3494" spans="40:43" x14ac:dyDescent="0.25">
      <c r="AN3494">
        <v>54</v>
      </c>
      <c r="AO3494">
        <v>42</v>
      </c>
      <c r="AP3494">
        <v>6461</v>
      </c>
      <c r="AQ3494" t="s">
        <v>4134</v>
      </c>
    </row>
    <row r="3495" spans="40:43" x14ac:dyDescent="0.25">
      <c r="AN3495">
        <v>86</v>
      </c>
      <c r="AO3495">
        <v>49</v>
      </c>
      <c r="AP3495">
        <v>10257</v>
      </c>
      <c r="AQ3495" t="s">
        <v>5070</v>
      </c>
    </row>
    <row r="3496" spans="40:43" x14ac:dyDescent="0.25">
      <c r="AN3496">
        <v>14</v>
      </c>
      <c r="AO3496">
        <v>119</v>
      </c>
      <c r="AP3496">
        <v>3198</v>
      </c>
      <c r="AQ3496" t="s">
        <v>3060</v>
      </c>
    </row>
    <row r="3497" spans="40:43" x14ac:dyDescent="0.25">
      <c r="AN3497">
        <v>38</v>
      </c>
      <c r="AO3497">
        <v>21</v>
      </c>
      <c r="AP3497">
        <v>10258</v>
      </c>
      <c r="AQ3497" t="s">
        <v>2217</v>
      </c>
    </row>
    <row r="3498" spans="40:43" x14ac:dyDescent="0.25">
      <c r="AN3498">
        <v>46</v>
      </c>
      <c r="AO3498">
        <v>49</v>
      </c>
      <c r="AP3498">
        <v>5574</v>
      </c>
      <c r="AQ3498" t="s">
        <v>2217</v>
      </c>
    </row>
    <row r="3499" spans="40:43" x14ac:dyDescent="0.25">
      <c r="AN3499">
        <v>6</v>
      </c>
      <c r="AO3499">
        <v>518</v>
      </c>
      <c r="AP3499">
        <v>1395</v>
      </c>
      <c r="AQ3499" t="s">
        <v>2217</v>
      </c>
    </row>
    <row r="3500" spans="40:43" x14ac:dyDescent="0.25">
      <c r="AN3500">
        <v>86</v>
      </c>
      <c r="AO3500">
        <v>133</v>
      </c>
      <c r="AP3500">
        <v>9312</v>
      </c>
      <c r="AQ3500" t="s">
        <v>2217</v>
      </c>
    </row>
    <row r="3501" spans="40:43" x14ac:dyDescent="0.25">
      <c r="AN3501">
        <v>82</v>
      </c>
      <c r="AO3501">
        <v>70</v>
      </c>
      <c r="AP3501">
        <v>8631</v>
      </c>
      <c r="AQ3501" t="s">
        <v>4859</v>
      </c>
    </row>
    <row r="3502" spans="40:43" x14ac:dyDescent="0.25">
      <c r="AN3502">
        <v>54</v>
      </c>
      <c r="AO3502">
        <v>98</v>
      </c>
      <c r="AP3502">
        <v>6558</v>
      </c>
      <c r="AQ3502" t="s">
        <v>4179</v>
      </c>
    </row>
    <row r="3503" spans="40:43" x14ac:dyDescent="0.25">
      <c r="AN3503">
        <v>6</v>
      </c>
      <c r="AO3503">
        <v>140</v>
      </c>
      <c r="AP3503">
        <v>858</v>
      </c>
      <c r="AQ3503" t="s">
        <v>1815</v>
      </c>
    </row>
    <row r="3504" spans="40:43" x14ac:dyDescent="0.25">
      <c r="AN3504">
        <v>58</v>
      </c>
      <c r="AO3504">
        <v>35</v>
      </c>
      <c r="AP3504">
        <v>6721</v>
      </c>
      <c r="AQ3504" t="s">
        <v>1815</v>
      </c>
    </row>
    <row r="3505" spans="40:43" x14ac:dyDescent="0.25">
      <c r="AN3505">
        <v>82</v>
      </c>
      <c r="AO3505">
        <v>63</v>
      </c>
      <c r="AP3505">
        <v>8595</v>
      </c>
      <c r="AQ3505" t="s">
        <v>1445</v>
      </c>
    </row>
    <row r="3506" spans="40:43" x14ac:dyDescent="0.25">
      <c r="AN3506">
        <v>18</v>
      </c>
      <c r="AO3506">
        <v>168</v>
      </c>
      <c r="AP3506">
        <v>3867</v>
      </c>
      <c r="AQ3506" t="s">
        <v>1445</v>
      </c>
    </row>
    <row r="3507" spans="40:43" x14ac:dyDescent="0.25">
      <c r="AN3507">
        <v>86</v>
      </c>
      <c r="AO3507">
        <v>14</v>
      </c>
      <c r="AP3507">
        <v>9117</v>
      </c>
      <c r="AQ3507" t="s">
        <v>2537</v>
      </c>
    </row>
    <row r="3508" spans="40:43" x14ac:dyDescent="0.25">
      <c r="AN3508">
        <v>6</v>
      </c>
      <c r="AO3508">
        <v>847</v>
      </c>
      <c r="AP3508">
        <v>1850</v>
      </c>
      <c r="AQ3508" t="s">
        <v>2537</v>
      </c>
    </row>
    <row r="3509" spans="40:43" x14ac:dyDescent="0.25">
      <c r="AN3509">
        <v>82</v>
      </c>
      <c r="AO3509">
        <v>91</v>
      </c>
      <c r="AP3509">
        <v>8697</v>
      </c>
      <c r="AQ3509" t="s">
        <v>4924</v>
      </c>
    </row>
    <row r="3510" spans="40:43" x14ac:dyDescent="0.25">
      <c r="AN3510">
        <v>46</v>
      </c>
      <c r="AO3510">
        <v>35</v>
      </c>
      <c r="AP3510">
        <v>5556</v>
      </c>
      <c r="AQ3510" t="s">
        <v>3884</v>
      </c>
    </row>
    <row r="3511" spans="40:43" x14ac:dyDescent="0.25">
      <c r="AN3511">
        <v>42</v>
      </c>
      <c r="AO3511">
        <v>42</v>
      </c>
      <c r="AP3511">
        <v>5358</v>
      </c>
      <c r="AQ3511" t="s">
        <v>3802</v>
      </c>
    </row>
    <row r="3512" spans="40:43" x14ac:dyDescent="0.25">
      <c r="AN3512">
        <v>6</v>
      </c>
      <c r="AO3512">
        <v>35</v>
      </c>
      <c r="AP3512">
        <v>707</v>
      </c>
      <c r="AQ3512" t="s">
        <v>1723</v>
      </c>
    </row>
    <row r="3513" spans="40:43" x14ac:dyDescent="0.25">
      <c r="AN3513">
        <v>6</v>
      </c>
      <c r="AO3513">
        <v>196</v>
      </c>
      <c r="AP3513">
        <v>894</v>
      </c>
      <c r="AQ3513" t="s">
        <v>1860</v>
      </c>
    </row>
    <row r="3514" spans="40:43" x14ac:dyDescent="0.25">
      <c r="AN3514">
        <v>82</v>
      </c>
      <c r="AO3514">
        <v>28</v>
      </c>
      <c r="AP3514">
        <v>8492</v>
      </c>
      <c r="AQ3514" t="s">
        <v>1463</v>
      </c>
    </row>
    <row r="3515" spans="40:43" x14ac:dyDescent="0.25">
      <c r="AN3515">
        <v>90</v>
      </c>
      <c r="AO3515">
        <v>77</v>
      </c>
      <c r="AP3515">
        <v>9693</v>
      </c>
      <c r="AQ3515" t="s">
        <v>5243</v>
      </c>
    </row>
    <row r="3516" spans="40:43" x14ac:dyDescent="0.25">
      <c r="AN3516">
        <v>62</v>
      </c>
      <c r="AO3516">
        <v>42</v>
      </c>
      <c r="AP3516">
        <v>6981</v>
      </c>
      <c r="AQ3516" t="s">
        <v>4305</v>
      </c>
    </row>
    <row r="3517" spans="40:43" x14ac:dyDescent="0.25">
      <c r="AN3517">
        <v>82</v>
      </c>
      <c r="AO3517">
        <v>70</v>
      </c>
      <c r="AP3517">
        <v>8632</v>
      </c>
      <c r="AQ3517" t="s">
        <v>1476</v>
      </c>
    </row>
    <row r="3518" spans="40:43" x14ac:dyDescent="0.25">
      <c r="AN3518">
        <v>26</v>
      </c>
      <c r="AO3518">
        <v>91</v>
      </c>
      <c r="AP3518">
        <v>4408</v>
      </c>
      <c r="AQ3518" t="s">
        <v>1476</v>
      </c>
    </row>
    <row r="3519" spans="40:43" x14ac:dyDescent="0.25">
      <c r="AN3519">
        <v>14</v>
      </c>
      <c r="AO3519">
        <v>168</v>
      </c>
      <c r="AP3519">
        <v>3390</v>
      </c>
      <c r="AQ3519" t="s">
        <v>1476</v>
      </c>
    </row>
    <row r="3520" spans="40:43" x14ac:dyDescent="0.25">
      <c r="AN3520">
        <v>26</v>
      </c>
      <c r="AO3520">
        <v>21</v>
      </c>
      <c r="AP3520">
        <v>10259</v>
      </c>
      <c r="AQ3520" t="s">
        <v>3429</v>
      </c>
    </row>
    <row r="3521" spans="40:43" x14ac:dyDescent="0.25">
      <c r="AN3521">
        <v>82</v>
      </c>
      <c r="AO3521">
        <v>126</v>
      </c>
      <c r="AP3521">
        <v>8796</v>
      </c>
      <c r="AQ3521" t="s">
        <v>5004</v>
      </c>
    </row>
    <row r="3522" spans="40:43" x14ac:dyDescent="0.25">
      <c r="AN3522">
        <v>14</v>
      </c>
      <c r="AO3522">
        <v>140</v>
      </c>
      <c r="AP3522">
        <v>3299</v>
      </c>
      <c r="AQ3522" t="s">
        <v>3133</v>
      </c>
    </row>
    <row r="3523" spans="40:43" x14ac:dyDescent="0.25">
      <c r="AN3523">
        <v>18</v>
      </c>
      <c r="AO3523">
        <v>175</v>
      </c>
      <c r="AP3523">
        <v>3872</v>
      </c>
      <c r="AQ3523" t="s">
        <v>1446</v>
      </c>
    </row>
    <row r="3524" spans="40:43" x14ac:dyDescent="0.25">
      <c r="AN3524">
        <v>14</v>
      </c>
      <c r="AO3524">
        <v>126</v>
      </c>
      <c r="AP3524">
        <v>3225</v>
      </c>
      <c r="AQ3524" t="s">
        <v>3075</v>
      </c>
    </row>
    <row r="3525" spans="40:43" x14ac:dyDescent="0.25">
      <c r="AN3525">
        <v>30</v>
      </c>
      <c r="AO3525">
        <v>35</v>
      </c>
      <c r="AP3525">
        <v>10260</v>
      </c>
      <c r="AQ3525" t="s">
        <v>3524</v>
      </c>
    </row>
    <row r="3526" spans="40:43" x14ac:dyDescent="0.25">
      <c r="AN3526">
        <v>30</v>
      </c>
      <c r="AO3526">
        <v>84</v>
      </c>
      <c r="AP3526">
        <v>4634</v>
      </c>
      <c r="AQ3526" t="s">
        <v>3562</v>
      </c>
    </row>
    <row r="3527" spans="40:43" x14ac:dyDescent="0.25">
      <c r="AN3527">
        <v>30</v>
      </c>
      <c r="AO3527">
        <v>84</v>
      </c>
      <c r="AP3527">
        <v>4651</v>
      </c>
      <c r="AQ3527" t="s">
        <v>3578</v>
      </c>
    </row>
    <row r="3528" spans="40:43" x14ac:dyDescent="0.25">
      <c r="AN3528">
        <v>82</v>
      </c>
      <c r="AO3528">
        <v>63</v>
      </c>
      <c r="AP3528">
        <v>8596</v>
      </c>
      <c r="AQ3528" t="s">
        <v>4821</v>
      </c>
    </row>
    <row r="3529" spans="40:43" x14ac:dyDescent="0.25">
      <c r="AN3529">
        <v>10</v>
      </c>
      <c r="AO3529">
        <v>84</v>
      </c>
      <c r="AP3529">
        <v>2654</v>
      </c>
      <c r="AQ3529" t="s">
        <v>2676</v>
      </c>
    </row>
    <row r="3530" spans="40:43" x14ac:dyDescent="0.25">
      <c r="AN3530">
        <v>10</v>
      </c>
      <c r="AO3530">
        <v>105</v>
      </c>
      <c r="AP3530">
        <v>2707</v>
      </c>
      <c r="AQ3530" t="s">
        <v>2676</v>
      </c>
    </row>
    <row r="3531" spans="40:43" x14ac:dyDescent="0.25">
      <c r="AN3531">
        <v>86</v>
      </c>
      <c r="AO3531">
        <v>147</v>
      </c>
      <c r="AP3531">
        <v>9338</v>
      </c>
      <c r="AQ3531" t="s">
        <v>5156</v>
      </c>
    </row>
    <row r="3532" spans="40:43" x14ac:dyDescent="0.25">
      <c r="AN3532">
        <v>58</v>
      </c>
      <c r="AO3532">
        <v>42</v>
      </c>
      <c r="AP3532">
        <v>6738</v>
      </c>
      <c r="AQ3532" t="s">
        <v>4204</v>
      </c>
    </row>
    <row r="3533" spans="40:43" x14ac:dyDescent="0.25">
      <c r="AN3533">
        <v>82</v>
      </c>
      <c r="AO3533">
        <v>126</v>
      </c>
      <c r="AP3533">
        <v>10261</v>
      </c>
      <c r="AQ3533" t="s">
        <v>5007</v>
      </c>
    </row>
    <row r="3534" spans="40:43" x14ac:dyDescent="0.25">
      <c r="AN3534">
        <v>14</v>
      </c>
      <c r="AO3534">
        <v>112</v>
      </c>
      <c r="AP3534">
        <v>3173</v>
      </c>
      <c r="AQ3534" t="s">
        <v>3042</v>
      </c>
    </row>
    <row r="3535" spans="40:43" x14ac:dyDescent="0.25">
      <c r="AN3535">
        <v>66</v>
      </c>
      <c r="AO3535">
        <v>133</v>
      </c>
      <c r="AP3535">
        <v>7381</v>
      </c>
      <c r="AQ3535" t="s">
        <v>4437</v>
      </c>
    </row>
    <row r="3536" spans="40:43" x14ac:dyDescent="0.25">
      <c r="AN3536">
        <v>14</v>
      </c>
      <c r="AO3536">
        <v>140</v>
      </c>
      <c r="AP3536">
        <v>3300</v>
      </c>
      <c r="AQ3536" t="s">
        <v>3134</v>
      </c>
    </row>
    <row r="3537" spans="40:43" x14ac:dyDescent="0.25">
      <c r="AN3537">
        <v>30</v>
      </c>
      <c r="AO3537">
        <v>84</v>
      </c>
      <c r="AP3537">
        <v>4652</v>
      </c>
      <c r="AQ3537" t="s">
        <v>3579</v>
      </c>
    </row>
    <row r="3538" spans="40:43" x14ac:dyDescent="0.25">
      <c r="AN3538">
        <v>14</v>
      </c>
      <c r="AO3538">
        <v>7</v>
      </c>
      <c r="AP3538">
        <v>2802</v>
      </c>
      <c r="AQ3538" t="s">
        <v>2729</v>
      </c>
    </row>
    <row r="3539" spans="40:43" x14ac:dyDescent="0.25">
      <c r="AN3539">
        <v>86</v>
      </c>
      <c r="AO3539">
        <v>154</v>
      </c>
      <c r="AP3539">
        <v>9352</v>
      </c>
      <c r="AQ3539" t="s">
        <v>5165</v>
      </c>
    </row>
    <row r="3540" spans="40:43" x14ac:dyDescent="0.25">
      <c r="AN3540">
        <v>62</v>
      </c>
      <c r="AO3540">
        <v>21</v>
      </c>
      <c r="AP3540">
        <v>6934</v>
      </c>
      <c r="AQ3540" t="s">
        <v>4267</v>
      </c>
    </row>
    <row r="3541" spans="40:43" x14ac:dyDescent="0.25">
      <c r="AN3541">
        <v>22</v>
      </c>
      <c r="AO3541">
        <v>84</v>
      </c>
      <c r="AP3541">
        <v>4104</v>
      </c>
      <c r="AQ3541" t="s">
        <v>3357</v>
      </c>
    </row>
    <row r="3542" spans="40:43" x14ac:dyDescent="0.25">
      <c r="AN3542">
        <v>66</v>
      </c>
      <c r="AO3542">
        <v>63</v>
      </c>
      <c r="AP3542">
        <v>7305</v>
      </c>
      <c r="AQ3542" t="s">
        <v>4411</v>
      </c>
    </row>
    <row r="3543" spans="40:43" x14ac:dyDescent="0.25">
      <c r="AN3543">
        <v>58</v>
      </c>
      <c r="AO3543">
        <v>42</v>
      </c>
      <c r="AP3543">
        <v>6739</v>
      </c>
      <c r="AQ3543" t="s">
        <v>4205</v>
      </c>
    </row>
    <row r="3544" spans="40:43" x14ac:dyDescent="0.25">
      <c r="AN3544">
        <v>82</v>
      </c>
      <c r="AO3544">
        <v>56</v>
      </c>
      <c r="AP3544">
        <v>8576</v>
      </c>
      <c r="AQ3544" t="s">
        <v>4801</v>
      </c>
    </row>
    <row r="3545" spans="40:43" x14ac:dyDescent="0.25">
      <c r="AN3545">
        <v>14</v>
      </c>
      <c r="AO3545">
        <v>84</v>
      </c>
      <c r="AP3545">
        <v>3052</v>
      </c>
      <c r="AQ3545" t="s">
        <v>2928</v>
      </c>
    </row>
    <row r="3546" spans="40:43" x14ac:dyDescent="0.25">
      <c r="AN3546">
        <v>14</v>
      </c>
      <c r="AO3546">
        <v>28</v>
      </c>
      <c r="AP3546">
        <v>2913</v>
      </c>
      <c r="AQ3546" t="s">
        <v>2831</v>
      </c>
    </row>
    <row r="3547" spans="40:43" x14ac:dyDescent="0.25">
      <c r="AN3547">
        <v>6</v>
      </c>
      <c r="AO3547">
        <v>238</v>
      </c>
      <c r="AP3547">
        <v>979</v>
      </c>
      <c r="AQ3547" t="s">
        <v>1902</v>
      </c>
    </row>
    <row r="3548" spans="40:43" x14ac:dyDescent="0.25">
      <c r="AN3548">
        <v>38</v>
      </c>
      <c r="AO3548">
        <v>84</v>
      </c>
      <c r="AP3548">
        <v>5131</v>
      </c>
      <c r="AQ3548" t="s">
        <v>3768</v>
      </c>
    </row>
    <row r="3549" spans="40:43" x14ac:dyDescent="0.25">
      <c r="AN3549">
        <v>46</v>
      </c>
      <c r="AO3549">
        <v>112</v>
      </c>
      <c r="AP3549">
        <v>10262</v>
      </c>
      <c r="AQ3549" t="s">
        <v>3938</v>
      </c>
    </row>
    <row r="3550" spans="40:43" x14ac:dyDescent="0.25">
      <c r="AN3550">
        <v>6</v>
      </c>
      <c r="AO3550">
        <v>602</v>
      </c>
      <c r="AP3550">
        <v>1512</v>
      </c>
      <c r="AQ3550" t="s">
        <v>2297</v>
      </c>
    </row>
    <row r="3551" spans="40:43" x14ac:dyDescent="0.25">
      <c r="AN3551">
        <v>62</v>
      </c>
      <c r="AO3551">
        <v>49</v>
      </c>
      <c r="AP3551">
        <v>6995</v>
      </c>
      <c r="AQ3551" t="s">
        <v>4321</v>
      </c>
    </row>
    <row r="3552" spans="40:43" x14ac:dyDescent="0.25">
      <c r="AN3552">
        <v>6</v>
      </c>
      <c r="AO3552">
        <v>826</v>
      </c>
      <c r="AP3552">
        <v>1808</v>
      </c>
      <c r="AQ3552" t="s">
        <v>2505</v>
      </c>
    </row>
    <row r="3553" spans="40:43" x14ac:dyDescent="0.25">
      <c r="AN3553">
        <v>6</v>
      </c>
      <c r="AO3553">
        <v>364</v>
      </c>
      <c r="AP3553">
        <v>1137</v>
      </c>
      <c r="AQ3553" t="s">
        <v>2001</v>
      </c>
    </row>
    <row r="3554" spans="40:43" x14ac:dyDescent="0.25">
      <c r="AN3554">
        <v>62</v>
      </c>
      <c r="AO3554">
        <v>70</v>
      </c>
      <c r="AP3554">
        <v>7035</v>
      </c>
      <c r="AQ3554" t="s">
        <v>4338</v>
      </c>
    </row>
    <row r="3555" spans="40:43" x14ac:dyDescent="0.25">
      <c r="AN3555">
        <v>62</v>
      </c>
      <c r="AO3555">
        <v>77</v>
      </c>
      <c r="AP3555">
        <v>7044</v>
      </c>
      <c r="AQ3555" t="s">
        <v>4343</v>
      </c>
    </row>
    <row r="3556" spans="40:43" x14ac:dyDescent="0.25">
      <c r="AN3556">
        <v>14</v>
      </c>
      <c r="AO3556">
        <v>21</v>
      </c>
      <c r="AP3556">
        <v>10263</v>
      </c>
      <c r="AQ3556" t="s">
        <v>2810</v>
      </c>
    </row>
    <row r="3557" spans="40:43" x14ac:dyDescent="0.25">
      <c r="AN3557">
        <v>6</v>
      </c>
      <c r="AO3557">
        <v>602</v>
      </c>
      <c r="AP3557">
        <v>1513</v>
      </c>
      <c r="AQ3557" t="s">
        <v>2298</v>
      </c>
    </row>
    <row r="3558" spans="40:43" x14ac:dyDescent="0.25">
      <c r="AN3558">
        <v>34</v>
      </c>
      <c r="AO3558">
        <v>49</v>
      </c>
      <c r="AP3558">
        <v>4859</v>
      </c>
      <c r="AQ3558" t="s">
        <v>3662</v>
      </c>
    </row>
    <row r="3559" spans="40:43" x14ac:dyDescent="0.25">
      <c r="AN3559">
        <v>10</v>
      </c>
      <c r="AO3559">
        <v>84</v>
      </c>
      <c r="AP3559">
        <v>2655</v>
      </c>
      <c r="AQ3559" t="s">
        <v>2677</v>
      </c>
    </row>
    <row r="3560" spans="40:43" x14ac:dyDescent="0.25">
      <c r="AN3560">
        <v>82</v>
      </c>
      <c r="AO3560">
        <v>112</v>
      </c>
      <c r="AP3560">
        <v>10264</v>
      </c>
      <c r="AQ3560" t="s">
        <v>4972</v>
      </c>
    </row>
    <row r="3561" spans="40:43" x14ac:dyDescent="0.25">
      <c r="AN3561">
        <v>86</v>
      </c>
      <c r="AO3561">
        <v>189</v>
      </c>
      <c r="AP3561">
        <v>9392</v>
      </c>
      <c r="AQ3561" t="s">
        <v>5183</v>
      </c>
    </row>
    <row r="3562" spans="40:43" x14ac:dyDescent="0.25">
      <c r="AN3562">
        <v>86</v>
      </c>
      <c r="AO3562">
        <v>35</v>
      </c>
      <c r="AP3562">
        <v>9153</v>
      </c>
      <c r="AQ3562" t="s">
        <v>3209</v>
      </c>
    </row>
    <row r="3563" spans="40:43" x14ac:dyDescent="0.25">
      <c r="AN3563">
        <v>14</v>
      </c>
      <c r="AO3563">
        <v>168</v>
      </c>
      <c r="AP3563">
        <v>3391</v>
      </c>
      <c r="AQ3563" t="s">
        <v>3209</v>
      </c>
    </row>
    <row r="3564" spans="40:43" x14ac:dyDescent="0.25">
      <c r="AN3564">
        <v>90</v>
      </c>
      <c r="AO3564">
        <v>91</v>
      </c>
      <c r="AP3564">
        <v>9718</v>
      </c>
      <c r="AQ3564" t="s">
        <v>1678</v>
      </c>
    </row>
    <row r="3565" spans="40:43" x14ac:dyDescent="0.25">
      <c r="AN3565">
        <v>10</v>
      </c>
      <c r="AO3565">
        <v>7</v>
      </c>
      <c r="AP3565">
        <v>2515</v>
      </c>
      <c r="AQ3565" t="s">
        <v>2585</v>
      </c>
    </row>
    <row r="3566" spans="40:43" x14ac:dyDescent="0.25">
      <c r="AN3566">
        <v>14</v>
      </c>
      <c r="AO3566">
        <v>168</v>
      </c>
      <c r="AP3566">
        <v>3381</v>
      </c>
      <c r="AQ3566" t="s">
        <v>3204</v>
      </c>
    </row>
    <row r="3567" spans="40:43" x14ac:dyDescent="0.25">
      <c r="AN3567">
        <v>30</v>
      </c>
      <c r="AO3567">
        <v>70</v>
      </c>
      <c r="AP3567">
        <v>4618</v>
      </c>
      <c r="AQ3567" t="s">
        <v>3551</v>
      </c>
    </row>
    <row r="3568" spans="40:43" x14ac:dyDescent="0.25">
      <c r="AN3568">
        <v>6</v>
      </c>
      <c r="AO3568">
        <v>140</v>
      </c>
      <c r="AP3568">
        <v>868</v>
      </c>
      <c r="AQ3568" t="s">
        <v>1824</v>
      </c>
    </row>
    <row r="3569" spans="40:43" x14ac:dyDescent="0.25">
      <c r="AN3569">
        <v>14</v>
      </c>
      <c r="AO3569">
        <v>147</v>
      </c>
      <c r="AP3569">
        <v>3447</v>
      </c>
      <c r="AQ3569" t="s">
        <v>3171</v>
      </c>
    </row>
    <row r="3570" spans="40:43" x14ac:dyDescent="0.25">
      <c r="AN3570">
        <v>86</v>
      </c>
      <c r="AO3570">
        <v>126</v>
      </c>
      <c r="AP3570">
        <v>9297</v>
      </c>
      <c r="AQ3570" t="s">
        <v>5136</v>
      </c>
    </row>
    <row r="3571" spans="40:43" x14ac:dyDescent="0.25">
      <c r="AN3571">
        <v>6</v>
      </c>
      <c r="AO3571">
        <v>693</v>
      </c>
      <c r="AP3571">
        <v>1916</v>
      </c>
      <c r="AQ3571" t="s">
        <v>2414</v>
      </c>
    </row>
    <row r="3572" spans="40:43" x14ac:dyDescent="0.25">
      <c r="AN3572">
        <v>14</v>
      </c>
      <c r="AO3572">
        <v>7</v>
      </c>
      <c r="AP3572">
        <v>10265</v>
      </c>
      <c r="AQ3572" t="s">
        <v>2761</v>
      </c>
    </row>
    <row r="3573" spans="40:43" x14ac:dyDescent="0.25">
      <c r="AN3573">
        <v>90</v>
      </c>
      <c r="AO3573">
        <v>77</v>
      </c>
      <c r="AP3573">
        <v>9694</v>
      </c>
      <c r="AQ3573" t="s">
        <v>5244</v>
      </c>
    </row>
    <row r="3574" spans="40:43" x14ac:dyDescent="0.25">
      <c r="AN3574">
        <v>82</v>
      </c>
      <c r="AO3574">
        <v>84</v>
      </c>
      <c r="AP3574">
        <v>8671</v>
      </c>
      <c r="AQ3574" t="s">
        <v>4894</v>
      </c>
    </row>
    <row r="3575" spans="40:43" x14ac:dyDescent="0.25">
      <c r="AN3575">
        <v>82</v>
      </c>
      <c r="AO3575">
        <v>91</v>
      </c>
      <c r="AP3575">
        <v>8698</v>
      </c>
      <c r="AQ3575" t="s">
        <v>4925</v>
      </c>
    </row>
    <row r="3576" spans="40:43" x14ac:dyDescent="0.25">
      <c r="AN3576">
        <v>6</v>
      </c>
      <c r="AO3576">
        <v>203</v>
      </c>
      <c r="AP3576">
        <v>10266</v>
      </c>
      <c r="AQ3576" t="s">
        <v>1873</v>
      </c>
    </row>
    <row r="3577" spans="40:43" x14ac:dyDescent="0.25">
      <c r="AN3577">
        <v>6</v>
      </c>
      <c r="AO3577">
        <v>735</v>
      </c>
      <c r="AP3577">
        <v>1696</v>
      </c>
      <c r="AQ3577" t="s">
        <v>2435</v>
      </c>
    </row>
    <row r="3578" spans="40:43" x14ac:dyDescent="0.25">
      <c r="AN3578">
        <v>30</v>
      </c>
      <c r="AO3578">
        <v>84</v>
      </c>
      <c r="AP3578">
        <v>4653</v>
      </c>
      <c r="AQ3578" t="s">
        <v>3580</v>
      </c>
    </row>
    <row r="3579" spans="40:43" x14ac:dyDescent="0.25">
      <c r="AN3579">
        <v>6</v>
      </c>
      <c r="AO3579">
        <v>91</v>
      </c>
      <c r="AP3579">
        <v>10267</v>
      </c>
      <c r="AQ3579" t="s">
        <v>1767</v>
      </c>
    </row>
    <row r="3580" spans="40:43" x14ac:dyDescent="0.25">
      <c r="AN3580">
        <v>42</v>
      </c>
      <c r="AO3580">
        <v>105</v>
      </c>
      <c r="AP3580">
        <v>5411</v>
      </c>
      <c r="AQ3580" t="s">
        <v>3830</v>
      </c>
    </row>
    <row r="3581" spans="40:43" x14ac:dyDescent="0.25">
      <c r="AN3581">
        <v>82</v>
      </c>
      <c r="AO3581">
        <v>28</v>
      </c>
      <c r="AP3581">
        <v>8493</v>
      </c>
      <c r="AQ3581" t="s">
        <v>4732</v>
      </c>
    </row>
    <row r="3582" spans="40:43" x14ac:dyDescent="0.25">
      <c r="AN3582">
        <v>30</v>
      </c>
      <c r="AO3582">
        <v>21</v>
      </c>
      <c r="AP3582">
        <v>10268</v>
      </c>
      <c r="AQ3582" t="s">
        <v>3514</v>
      </c>
    </row>
    <row r="3583" spans="40:43" x14ac:dyDescent="0.25">
      <c r="AN3583">
        <v>6</v>
      </c>
      <c r="AO3583">
        <v>609</v>
      </c>
      <c r="AP3583">
        <v>1525</v>
      </c>
      <c r="AQ3583" t="s">
        <v>2308</v>
      </c>
    </row>
    <row r="3584" spans="40:43" x14ac:dyDescent="0.25">
      <c r="AN3584">
        <v>82</v>
      </c>
      <c r="AO3584">
        <v>91</v>
      </c>
      <c r="AP3584">
        <v>8699</v>
      </c>
      <c r="AQ3584" t="s">
        <v>4926</v>
      </c>
    </row>
    <row r="3585" spans="40:43" x14ac:dyDescent="0.25">
      <c r="AN3585">
        <v>34</v>
      </c>
      <c r="AO3585">
        <v>35</v>
      </c>
      <c r="AP3585">
        <v>4839</v>
      </c>
      <c r="AQ3585" t="s">
        <v>3651</v>
      </c>
    </row>
    <row r="3586" spans="40:43" x14ac:dyDescent="0.25">
      <c r="AN3586">
        <v>14</v>
      </c>
      <c r="AO3586">
        <v>98</v>
      </c>
      <c r="AP3586">
        <v>3127</v>
      </c>
      <c r="AQ3586" t="s">
        <v>3003</v>
      </c>
    </row>
    <row r="3587" spans="40:43" x14ac:dyDescent="0.25">
      <c r="AN3587">
        <v>6</v>
      </c>
      <c r="AO3587">
        <v>791</v>
      </c>
      <c r="AP3587">
        <v>1768</v>
      </c>
      <c r="AQ3587" t="s">
        <v>1374</v>
      </c>
    </row>
    <row r="3588" spans="40:43" x14ac:dyDescent="0.25">
      <c r="AN3588">
        <v>10</v>
      </c>
      <c r="AO3588">
        <v>112</v>
      </c>
      <c r="AP3588">
        <v>10269</v>
      </c>
      <c r="AQ3588" t="s">
        <v>2727</v>
      </c>
    </row>
    <row r="3589" spans="40:43" x14ac:dyDescent="0.25">
      <c r="AN3589">
        <v>86</v>
      </c>
      <c r="AO3589">
        <v>189</v>
      </c>
      <c r="AP3589">
        <v>9393</v>
      </c>
      <c r="AQ3589" t="s">
        <v>5184</v>
      </c>
    </row>
    <row r="3590" spans="40:43" x14ac:dyDescent="0.25">
      <c r="AN3590">
        <v>86</v>
      </c>
      <c r="AO3590">
        <v>140</v>
      </c>
      <c r="AP3590">
        <v>9318</v>
      </c>
      <c r="AQ3590" t="s">
        <v>5142</v>
      </c>
    </row>
    <row r="3591" spans="40:43" x14ac:dyDescent="0.25">
      <c r="AN3591">
        <v>86</v>
      </c>
      <c r="AO3591">
        <v>140</v>
      </c>
      <c r="AP3591">
        <v>9319</v>
      </c>
      <c r="AQ3591" t="s">
        <v>5143</v>
      </c>
    </row>
    <row r="3592" spans="40:43" x14ac:dyDescent="0.25">
      <c r="AN3592">
        <v>82</v>
      </c>
      <c r="AO3592">
        <v>21</v>
      </c>
      <c r="AP3592">
        <v>8464</v>
      </c>
      <c r="AQ3592" t="s">
        <v>4708</v>
      </c>
    </row>
    <row r="3593" spans="40:43" x14ac:dyDescent="0.25">
      <c r="AN3593">
        <v>86</v>
      </c>
      <c r="AO3593">
        <v>98</v>
      </c>
      <c r="AP3593">
        <v>9260</v>
      </c>
      <c r="AQ3593" t="s">
        <v>5115</v>
      </c>
    </row>
    <row r="3594" spans="40:43" x14ac:dyDescent="0.25">
      <c r="AN3594">
        <v>6</v>
      </c>
      <c r="AO3594">
        <v>686</v>
      </c>
      <c r="AP3594">
        <v>1638</v>
      </c>
      <c r="AQ3594" t="s">
        <v>2408</v>
      </c>
    </row>
    <row r="3595" spans="40:43" x14ac:dyDescent="0.25">
      <c r="AN3595">
        <v>46</v>
      </c>
      <c r="AO3595">
        <v>112</v>
      </c>
      <c r="AP3595">
        <v>5641</v>
      </c>
      <c r="AQ3595" t="s">
        <v>3930</v>
      </c>
    </row>
    <row r="3596" spans="40:43" x14ac:dyDescent="0.25">
      <c r="AN3596">
        <v>82</v>
      </c>
      <c r="AO3596">
        <v>21</v>
      </c>
      <c r="AP3596">
        <v>8465</v>
      </c>
      <c r="AQ3596" t="s">
        <v>4709</v>
      </c>
    </row>
    <row r="3597" spans="40:43" x14ac:dyDescent="0.25">
      <c r="AN3597">
        <v>38</v>
      </c>
      <c r="AO3597">
        <v>84</v>
      </c>
      <c r="AP3597">
        <v>5133</v>
      </c>
      <c r="AQ3597" t="s">
        <v>1512</v>
      </c>
    </row>
    <row r="3598" spans="40:43" x14ac:dyDescent="0.25">
      <c r="AN3598">
        <v>18</v>
      </c>
      <c r="AO3598">
        <v>28</v>
      </c>
      <c r="AP3598">
        <v>3724</v>
      </c>
      <c r="AQ3598" t="s">
        <v>3253</v>
      </c>
    </row>
    <row r="3599" spans="40:43" x14ac:dyDescent="0.25">
      <c r="AN3599">
        <v>30</v>
      </c>
      <c r="AO3599">
        <v>84</v>
      </c>
      <c r="AP3599">
        <v>4654</v>
      </c>
      <c r="AQ3599" t="s">
        <v>3581</v>
      </c>
    </row>
    <row r="3600" spans="40:43" x14ac:dyDescent="0.25">
      <c r="AN3600">
        <v>22</v>
      </c>
      <c r="AO3600">
        <v>7</v>
      </c>
      <c r="AP3600">
        <v>4008</v>
      </c>
      <c r="AQ3600" t="s">
        <v>3303</v>
      </c>
    </row>
    <row r="3601" spans="40:43" x14ac:dyDescent="0.25">
      <c r="AN3601">
        <v>90</v>
      </c>
      <c r="AO3601">
        <v>42</v>
      </c>
      <c r="AP3601">
        <v>9650</v>
      </c>
      <c r="AQ3601" t="s">
        <v>5227</v>
      </c>
    </row>
    <row r="3602" spans="40:43" x14ac:dyDescent="0.25">
      <c r="AN3602">
        <v>82</v>
      </c>
      <c r="AO3602">
        <v>49</v>
      </c>
      <c r="AP3602">
        <v>10270</v>
      </c>
      <c r="AQ3602" t="s">
        <v>4789</v>
      </c>
    </row>
    <row r="3603" spans="40:43" x14ac:dyDescent="0.25">
      <c r="AN3603">
        <v>82</v>
      </c>
      <c r="AO3603">
        <v>21</v>
      </c>
      <c r="AP3603">
        <v>10271</v>
      </c>
      <c r="AQ3603" t="s">
        <v>4718</v>
      </c>
    </row>
    <row r="3604" spans="40:43" x14ac:dyDescent="0.25">
      <c r="AN3604">
        <v>82</v>
      </c>
      <c r="AO3604">
        <v>77</v>
      </c>
      <c r="AP3604">
        <v>10272</v>
      </c>
      <c r="AQ3604" t="s">
        <v>4871</v>
      </c>
    </row>
    <row r="3605" spans="40:43" x14ac:dyDescent="0.25">
      <c r="AN3605">
        <v>90</v>
      </c>
      <c r="AO3605">
        <v>98</v>
      </c>
      <c r="AP3605">
        <v>9727</v>
      </c>
      <c r="AQ3605" t="s">
        <v>1679</v>
      </c>
    </row>
    <row r="3606" spans="40:43" x14ac:dyDescent="0.25">
      <c r="AN3606">
        <v>90</v>
      </c>
      <c r="AO3606">
        <v>105</v>
      </c>
      <c r="AP3606">
        <v>9737</v>
      </c>
      <c r="AQ3606" t="s">
        <v>1680</v>
      </c>
    </row>
    <row r="3607" spans="40:43" x14ac:dyDescent="0.25">
      <c r="AN3607">
        <v>14</v>
      </c>
      <c r="AO3607">
        <v>77</v>
      </c>
      <c r="AP3607">
        <v>3037</v>
      </c>
      <c r="AQ3607" t="s">
        <v>2917</v>
      </c>
    </row>
    <row r="3608" spans="40:43" x14ac:dyDescent="0.25">
      <c r="AN3608">
        <v>14</v>
      </c>
      <c r="AO3608">
        <v>91</v>
      </c>
      <c r="AP3608">
        <v>3081</v>
      </c>
      <c r="AQ3608" t="s">
        <v>2949</v>
      </c>
    </row>
    <row r="3609" spans="40:43" x14ac:dyDescent="0.25">
      <c r="AN3609">
        <v>14</v>
      </c>
      <c r="AO3609">
        <v>105</v>
      </c>
      <c r="AP3609">
        <v>10273</v>
      </c>
      <c r="AQ3609" t="s">
        <v>3034</v>
      </c>
    </row>
    <row r="3610" spans="40:43" x14ac:dyDescent="0.25">
      <c r="AN3610">
        <v>70</v>
      </c>
      <c r="AO3610">
        <v>14</v>
      </c>
      <c r="AP3610">
        <v>7615</v>
      </c>
      <c r="AQ3610" t="s">
        <v>4481</v>
      </c>
    </row>
    <row r="3611" spans="40:43" x14ac:dyDescent="0.25">
      <c r="AN3611">
        <v>74</v>
      </c>
      <c r="AO3611">
        <v>49</v>
      </c>
      <c r="AP3611">
        <v>7983</v>
      </c>
      <c r="AQ3611" t="s">
        <v>4606</v>
      </c>
    </row>
    <row r="3612" spans="40:43" x14ac:dyDescent="0.25">
      <c r="AN3612">
        <v>46</v>
      </c>
      <c r="AO3612">
        <v>56</v>
      </c>
      <c r="AP3612">
        <v>5580</v>
      </c>
      <c r="AQ3612" t="s">
        <v>3908</v>
      </c>
    </row>
    <row r="3613" spans="40:43" x14ac:dyDescent="0.25">
      <c r="AN3613">
        <v>6</v>
      </c>
      <c r="AO3613">
        <v>483</v>
      </c>
      <c r="AP3613">
        <v>1346</v>
      </c>
      <c r="AQ3613" t="s">
        <v>2183</v>
      </c>
    </row>
    <row r="3614" spans="40:43" x14ac:dyDescent="0.25">
      <c r="AN3614">
        <v>70</v>
      </c>
      <c r="AO3614">
        <v>21</v>
      </c>
      <c r="AP3614">
        <v>7622</v>
      </c>
      <c r="AQ3614" t="s">
        <v>4488</v>
      </c>
    </row>
    <row r="3615" spans="40:43" x14ac:dyDescent="0.25">
      <c r="AN3615">
        <v>14</v>
      </c>
      <c r="AO3615">
        <v>161</v>
      </c>
      <c r="AP3615">
        <v>3377</v>
      </c>
      <c r="AQ3615" t="s">
        <v>3202</v>
      </c>
    </row>
    <row r="3616" spans="40:43" x14ac:dyDescent="0.25">
      <c r="AN3616">
        <v>6</v>
      </c>
      <c r="AO3616">
        <v>798</v>
      </c>
      <c r="AP3616">
        <v>1775</v>
      </c>
      <c r="AQ3616" t="s">
        <v>1375</v>
      </c>
    </row>
    <row r="3617" spans="40:43" x14ac:dyDescent="0.25">
      <c r="AN3617">
        <v>14</v>
      </c>
      <c r="AO3617">
        <v>77</v>
      </c>
      <c r="AP3617">
        <v>3038</v>
      </c>
      <c r="AQ3617" t="s">
        <v>2918</v>
      </c>
    </row>
    <row r="3618" spans="40:43" x14ac:dyDescent="0.25">
      <c r="AN3618">
        <v>14</v>
      </c>
      <c r="AO3618">
        <v>91</v>
      </c>
      <c r="AP3618">
        <v>3082</v>
      </c>
      <c r="AQ3618" t="s">
        <v>2950</v>
      </c>
    </row>
    <row r="3619" spans="40:43" x14ac:dyDescent="0.25">
      <c r="AN3619">
        <v>6</v>
      </c>
      <c r="AO3619">
        <v>805</v>
      </c>
      <c r="AP3619">
        <v>1781</v>
      </c>
      <c r="AQ3619" t="s">
        <v>1376</v>
      </c>
    </row>
    <row r="3620" spans="40:43" x14ac:dyDescent="0.25">
      <c r="AN3620">
        <v>18</v>
      </c>
      <c r="AO3620">
        <v>119</v>
      </c>
      <c r="AP3620">
        <v>3818</v>
      </c>
      <c r="AQ3620" t="s">
        <v>3282</v>
      </c>
    </row>
    <row r="3621" spans="40:43" x14ac:dyDescent="0.25">
      <c r="AN3621">
        <v>22</v>
      </c>
      <c r="AO3621">
        <v>161</v>
      </c>
      <c r="AP3621">
        <v>10274</v>
      </c>
      <c r="AQ3621" t="s">
        <v>1464</v>
      </c>
    </row>
    <row r="3622" spans="40:43" x14ac:dyDescent="0.25">
      <c r="AN3622">
        <v>6</v>
      </c>
      <c r="AO3622">
        <v>434</v>
      </c>
      <c r="AP3622">
        <v>1268</v>
      </c>
      <c r="AQ3622" t="s">
        <v>2118</v>
      </c>
    </row>
    <row r="3623" spans="40:43" x14ac:dyDescent="0.25">
      <c r="AN3623">
        <v>86</v>
      </c>
      <c r="AO3623">
        <v>56</v>
      </c>
      <c r="AP3623">
        <v>9205</v>
      </c>
      <c r="AQ3623" t="s">
        <v>2636</v>
      </c>
    </row>
    <row r="3624" spans="40:43" x14ac:dyDescent="0.25">
      <c r="AN3624">
        <v>10</v>
      </c>
      <c r="AO3624">
        <v>56</v>
      </c>
      <c r="AP3624">
        <v>2596</v>
      </c>
      <c r="AQ3624" t="s">
        <v>2636</v>
      </c>
    </row>
    <row r="3625" spans="40:43" x14ac:dyDescent="0.25">
      <c r="AN3625">
        <v>58</v>
      </c>
      <c r="AO3625">
        <v>112</v>
      </c>
      <c r="AP3625">
        <v>6790</v>
      </c>
      <c r="AQ3625" t="s">
        <v>4245</v>
      </c>
    </row>
    <row r="3626" spans="40:43" x14ac:dyDescent="0.25">
      <c r="AN3626">
        <v>66</v>
      </c>
      <c r="AO3626">
        <v>63</v>
      </c>
      <c r="AP3626">
        <v>7306</v>
      </c>
      <c r="AQ3626" t="s">
        <v>4412</v>
      </c>
    </row>
    <row r="3627" spans="40:43" x14ac:dyDescent="0.25">
      <c r="AN3627">
        <v>82</v>
      </c>
      <c r="AO3627">
        <v>133</v>
      </c>
      <c r="AP3627">
        <v>10275</v>
      </c>
      <c r="AQ3627" t="s">
        <v>4412</v>
      </c>
    </row>
    <row r="3628" spans="40:43" x14ac:dyDescent="0.25">
      <c r="AN3628">
        <v>54</v>
      </c>
      <c r="AO3628">
        <v>84</v>
      </c>
      <c r="AP3628">
        <v>6526</v>
      </c>
      <c r="AQ3628" t="s">
        <v>4164</v>
      </c>
    </row>
    <row r="3629" spans="40:43" x14ac:dyDescent="0.25">
      <c r="AN3629">
        <v>14</v>
      </c>
      <c r="AO3629">
        <v>126</v>
      </c>
      <c r="AP3629">
        <v>3226</v>
      </c>
      <c r="AQ3629" t="s">
        <v>3076</v>
      </c>
    </row>
    <row r="3630" spans="40:43" x14ac:dyDescent="0.25">
      <c r="AN3630">
        <v>18</v>
      </c>
      <c r="AO3630">
        <v>28</v>
      </c>
      <c r="AP3630">
        <v>3725</v>
      </c>
      <c r="AQ3630" t="s">
        <v>3254</v>
      </c>
    </row>
    <row r="3631" spans="40:43" x14ac:dyDescent="0.25">
      <c r="AN3631">
        <v>34</v>
      </c>
      <c r="AO3631">
        <v>21</v>
      </c>
      <c r="AP3631">
        <v>4818</v>
      </c>
      <c r="AQ3631" t="s">
        <v>3634</v>
      </c>
    </row>
    <row r="3632" spans="40:43" x14ac:dyDescent="0.25">
      <c r="AN3632">
        <v>10</v>
      </c>
      <c r="AO3632">
        <v>105</v>
      </c>
      <c r="AP3632">
        <v>2708</v>
      </c>
      <c r="AQ3632" t="s">
        <v>2719</v>
      </c>
    </row>
    <row r="3633" spans="40:43" x14ac:dyDescent="0.25">
      <c r="AN3633">
        <v>26</v>
      </c>
      <c r="AO3633">
        <v>56</v>
      </c>
      <c r="AP3633">
        <v>4370</v>
      </c>
      <c r="AQ3633" t="s">
        <v>3450</v>
      </c>
    </row>
    <row r="3634" spans="40:43" x14ac:dyDescent="0.25">
      <c r="AN3634">
        <v>6</v>
      </c>
      <c r="AO3634">
        <v>84</v>
      </c>
      <c r="AP3634">
        <v>767</v>
      </c>
      <c r="AQ3634" t="s">
        <v>1754</v>
      </c>
    </row>
    <row r="3635" spans="40:43" x14ac:dyDescent="0.25">
      <c r="AN3635">
        <v>42</v>
      </c>
      <c r="AO3635">
        <v>98</v>
      </c>
      <c r="AP3635">
        <v>5402</v>
      </c>
      <c r="AQ3635" t="s">
        <v>3825</v>
      </c>
    </row>
    <row r="3636" spans="40:43" x14ac:dyDescent="0.25">
      <c r="AN3636">
        <v>78</v>
      </c>
      <c r="AO3636">
        <v>14</v>
      </c>
      <c r="AP3636">
        <v>8218</v>
      </c>
      <c r="AQ3636" t="s">
        <v>4639</v>
      </c>
    </row>
    <row r="3637" spans="40:43" x14ac:dyDescent="0.25">
      <c r="AN3637">
        <v>26</v>
      </c>
      <c r="AO3637">
        <v>105</v>
      </c>
      <c r="AP3637">
        <v>4421</v>
      </c>
      <c r="AQ3637" t="s">
        <v>1478</v>
      </c>
    </row>
    <row r="3638" spans="40:43" x14ac:dyDescent="0.25">
      <c r="AN3638">
        <v>6</v>
      </c>
      <c r="AO3638">
        <v>497</v>
      </c>
      <c r="AP3638">
        <v>10276</v>
      </c>
      <c r="AQ3638" t="s">
        <v>2197</v>
      </c>
    </row>
    <row r="3639" spans="40:43" x14ac:dyDescent="0.25">
      <c r="AN3639">
        <v>90</v>
      </c>
      <c r="AO3639">
        <v>77</v>
      </c>
      <c r="AP3639">
        <v>9695</v>
      </c>
      <c r="AQ3639" t="s">
        <v>5245</v>
      </c>
    </row>
    <row r="3640" spans="40:43" x14ac:dyDescent="0.25">
      <c r="AN3640">
        <v>34</v>
      </c>
      <c r="AO3640">
        <v>49</v>
      </c>
      <c r="AP3640">
        <v>10277</v>
      </c>
      <c r="AQ3640" t="s">
        <v>3664</v>
      </c>
    </row>
    <row r="3641" spans="40:43" x14ac:dyDescent="0.25">
      <c r="AN3641">
        <v>6</v>
      </c>
      <c r="AO3641">
        <v>882</v>
      </c>
      <c r="AP3641">
        <v>1901</v>
      </c>
      <c r="AQ3641" t="s">
        <v>2569</v>
      </c>
    </row>
    <row r="3642" spans="40:43" x14ac:dyDescent="0.25">
      <c r="AN3642">
        <v>82</v>
      </c>
      <c r="AO3642">
        <v>42</v>
      </c>
      <c r="AP3642">
        <v>8536</v>
      </c>
      <c r="AQ3642" t="s">
        <v>4765</v>
      </c>
    </row>
    <row r="3643" spans="40:43" x14ac:dyDescent="0.25">
      <c r="AN3643">
        <v>46</v>
      </c>
      <c r="AO3643">
        <v>7</v>
      </c>
      <c r="AP3643">
        <v>5508</v>
      </c>
      <c r="AQ3643" t="s">
        <v>3862</v>
      </c>
    </row>
    <row r="3644" spans="40:43" x14ac:dyDescent="0.25">
      <c r="AN3644">
        <v>30</v>
      </c>
      <c r="AO3644">
        <v>84</v>
      </c>
      <c r="AP3644">
        <v>4655</v>
      </c>
      <c r="AQ3644" t="s">
        <v>3582</v>
      </c>
    </row>
    <row r="3645" spans="40:43" x14ac:dyDescent="0.25">
      <c r="AN3645">
        <v>82</v>
      </c>
      <c r="AO3645">
        <v>28</v>
      </c>
      <c r="AP3645">
        <v>8494</v>
      </c>
      <c r="AQ3645" t="s">
        <v>4733</v>
      </c>
    </row>
    <row r="3646" spans="40:43" x14ac:dyDescent="0.25">
      <c r="AN3646">
        <v>14</v>
      </c>
      <c r="AO3646">
        <v>42</v>
      </c>
      <c r="AP3646">
        <v>2950</v>
      </c>
      <c r="AQ3646" t="s">
        <v>2859</v>
      </c>
    </row>
    <row r="3647" spans="40:43" x14ac:dyDescent="0.25">
      <c r="AN3647">
        <v>6</v>
      </c>
      <c r="AO3647">
        <v>812</v>
      </c>
      <c r="AP3647">
        <v>1795</v>
      </c>
      <c r="AQ3647" t="s">
        <v>1377</v>
      </c>
    </row>
    <row r="3648" spans="40:43" x14ac:dyDescent="0.25">
      <c r="AN3648">
        <v>38</v>
      </c>
      <c r="AO3648">
        <v>91</v>
      </c>
      <c r="AP3648">
        <v>5141</v>
      </c>
      <c r="AQ3648" t="s">
        <v>1513</v>
      </c>
    </row>
    <row r="3649" spans="40:43" x14ac:dyDescent="0.25">
      <c r="AN3649">
        <v>46</v>
      </c>
      <c r="AO3649">
        <v>35</v>
      </c>
      <c r="AP3649">
        <v>5557</v>
      </c>
      <c r="AQ3649" t="s">
        <v>3885</v>
      </c>
    </row>
    <row r="3650" spans="40:43" x14ac:dyDescent="0.25">
      <c r="AN3650">
        <v>74</v>
      </c>
      <c r="AO3650">
        <v>21</v>
      </c>
      <c r="AP3650">
        <v>7941</v>
      </c>
      <c r="AQ3650" t="s">
        <v>4573</v>
      </c>
    </row>
    <row r="3651" spans="40:43" x14ac:dyDescent="0.25">
      <c r="AN3651">
        <v>82</v>
      </c>
      <c r="AO3651">
        <v>119</v>
      </c>
      <c r="AP3651">
        <v>10278</v>
      </c>
      <c r="AQ3651" t="s">
        <v>4989</v>
      </c>
    </row>
    <row r="3652" spans="40:43" x14ac:dyDescent="0.25">
      <c r="AN3652">
        <v>6</v>
      </c>
      <c r="AO3652">
        <v>147</v>
      </c>
      <c r="AP3652">
        <v>876</v>
      </c>
      <c r="AQ3652" t="s">
        <v>1827</v>
      </c>
    </row>
    <row r="3653" spans="40:43" x14ac:dyDescent="0.25">
      <c r="AN3653">
        <v>14</v>
      </c>
      <c r="AO3653">
        <v>21</v>
      </c>
      <c r="AP3653">
        <v>2892</v>
      </c>
      <c r="AQ3653" t="s">
        <v>2796</v>
      </c>
    </row>
    <row r="3654" spans="40:43" x14ac:dyDescent="0.25">
      <c r="AN3654">
        <v>10</v>
      </c>
      <c r="AO3654">
        <v>105</v>
      </c>
      <c r="AP3654">
        <v>2709</v>
      </c>
      <c r="AQ3654" t="s">
        <v>1404</v>
      </c>
    </row>
    <row r="3655" spans="40:43" x14ac:dyDescent="0.25">
      <c r="AN3655">
        <v>86</v>
      </c>
      <c r="AO3655">
        <v>119</v>
      </c>
      <c r="AP3655">
        <v>9290</v>
      </c>
      <c r="AQ3655" t="s">
        <v>5130</v>
      </c>
    </row>
    <row r="3656" spans="40:43" x14ac:dyDescent="0.25">
      <c r="AN3656">
        <v>14</v>
      </c>
      <c r="AO3656">
        <v>42</v>
      </c>
      <c r="AP3656">
        <v>2951</v>
      </c>
      <c r="AQ3656" t="s">
        <v>2860</v>
      </c>
    </row>
    <row r="3657" spans="40:43" x14ac:dyDescent="0.25">
      <c r="AN3657">
        <v>42</v>
      </c>
      <c r="AO3657">
        <v>140</v>
      </c>
      <c r="AP3657">
        <v>5458</v>
      </c>
      <c r="AQ3657" t="s">
        <v>1535</v>
      </c>
    </row>
    <row r="3658" spans="40:43" x14ac:dyDescent="0.25">
      <c r="AN3658">
        <v>82</v>
      </c>
      <c r="AO3658">
        <v>133</v>
      </c>
      <c r="AP3658">
        <v>8813</v>
      </c>
      <c r="AQ3658" t="s">
        <v>5020</v>
      </c>
    </row>
    <row r="3659" spans="40:43" x14ac:dyDescent="0.25">
      <c r="AN3659">
        <v>66</v>
      </c>
      <c r="AO3659">
        <v>63</v>
      </c>
      <c r="AP3659">
        <v>7307</v>
      </c>
      <c r="AQ3659" t="s">
        <v>4413</v>
      </c>
    </row>
    <row r="3660" spans="40:43" x14ac:dyDescent="0.25">
      <c r="AN3660">
        <v>54</v>
      </c>
      <c r="AO3660">
        <v>112</v>
      </c>
      <c r="AP3660">
        <v>6575</v>
      </c>
      <c r="AQ3660" t="s">
        <v>4184</v>
      </c>
    </row>
    <row r="3661" spans="40:43" x14ac:dyDescent="0.25">
      <c r="AN3661">
        <v>6</v>
      </c>
      <c r="AO3661">
        <v>77</v>
      </c>
      <c r="AP3661">
        <v>758</v>
      </c>
      <c r="AQ3661" t="s">
        <v>1750</v>
      </c>
    </row>
    <row r="3662" spans="40:43" x14ac:dyDescent="0.25">
      <c r="AN3662">
        <v>66</v>
      </c>
      <c r="AO3662">
        <v>119</v>
      </c>
      <c r="AP3662">
        <v>7361</v>
      </c>
      <c r="AQ3662" t="s">
        <v>4428</v>
      </c>
    </row>
    <row r="3663" spans="40:43" x14ac:dyDescent="0.25">
      <c r="AN3663">
        <v>14</v>
      </c>
      <c r="AO3663">
        <v>147</v>
      </c>
      <c r="AP3663">
        <v>3336</v>
      </c>
      <c r="AQ3663" t="s">
        <v>3161</v>
      </c>
    </row>
    <row r="3664" spans="40:43" x14ac:dyDescent="0.25">
      <c r="AN3664">
        <v>94</v>
      </c>
      <c r="AO3664">
        <v>7</v>
      </c>
      <c r="AP3664">
        <v>9505</v>
      </c>
      <c r="AQ3664" t="s">
        <v>5274</v>
      </c>
    </row>
    <row r="3665" spans="40:43" x14ac:dyDescent="0.25">
      <c r="AN3665">
        <v>66</v>
      </c>
      <c r="AO3665">
        <v>7</v>
      </c>
      <c r="AP3665">
        <v>7228</v>
      </c>
      <c r="AQ3665" t="s">
        <v>4373</v>
      </c>
    </row>
    <row r="3666" spans="40:43" x14ac:dyDescent="0.25">
      <c r="AN3666">
        <v>66</v>
      </c>
      <c r="AO3666">
        <v>21</v>
      </c>
      <c r="AP3666">
        <v>7244</v>
      </c>
      <c r="AQ3666" t="s">
        <v>4379</v>
      </c>
    </row>
    <row r="3667" spans="40:43" x14ac:dyDescent="0.25">
      <c r="AN3667">
        <v>6</v>
      </c>
      <c r="AO3667">
        <v>441</v>
      </c>
      <c r="AP3667">
        <v>10279</v>
      </c>
      <c r="AQ3667" t="s">
        <v>2149</v>
      </c>
    </row>
    <row r="3668" spans="40:43" x14ac:dyDescent="0.25">
      <c r="AN3668">
        <v>86</v>
      </c>
      <c r="AO3668">
        <v>77</v>
      </c>
      <c r="AP3668">
        <v>9231</v>
      </c>
      <c r="AQ3668" t="s">
        <v>5101</v>
      </c>
    </row>
    <row r="3669" spans="40:43" x14ac:dyDescent="0.25">
      <c r="AN3669">
        <v>6</v>
      </c>
      <c r="AO3669">
        <v>826</v>
      </c>
      <c r="AP3669">
        <v>1809</v>
      </c>
      <c r="AQ3669" t="s">
        <v>1379</v>
      </c>
    </row>
    <row r="3670" spans="40:43" x14ac:dyDescent="0.25">
      <c r="AN3670">
        <v>14</v>
      </c>
      <c r="AO3670">
        <v>140</v>
      </c>
      <c r="AP3670">
        <v>3301</v>
      </c>
      <c r="AQ3670" t="s">
        <v>3135</v>
      </c>
    </row>
    <row r="3671" spans="40:43" x14ac:dyDescent="0.25">
      <c r="AN3671">
        <v>6</v>
      </c>
      <c r="AO3671">
        <v>504</v>
      </c>
      <c r="AP3671">
        <v>1375</v>
      </c>
      <c r="AQ3671" t="s">
        <v>2205</v>
      </c>
    </row>
    <row r="3672" spans="40:43" x14ac:dyDescent="0.25">
      <c r="AN3672">
        <v>14</v>
      </c>
      <c r="AO3672">
        <v>98</v>
      </c>
      <c r="AP3672">
        <v>10280</v>
      </c>
      <c r="AQ3672" t="s">
        <v>2205</v>
      </c>
    </row>
    <row r="3673" spans="40:43" x14ac:dyDescent="0.25">
      <c r="AN3673">
        <v>82</v>
      </c>
      <c r="AO3673">
        <v>7</v>
      </c>
      <c r="AP3673">
        <v>8409</v>
      </c>
      <c r="AQ3673" t="s">
        <v>4664</v>
      </c>
    </row>
    <row r="3674" spans="40:43" x14ac:dyDescent="0.25">
      <c r="AN3674">
        <v>6</v>
      </c>
      <c r="AO3674">
        <v>523</v>
      </c>
      <c r="AP3674">
        <v>10281</v>
      </c>
      <c r="AQ3674" t="s">
        <v>2223</v>
      </c>
    </row>
    <row r="3675" spans="40:43" x14ac:dyDescent="0.25">
      <c r="AN3675">
        <v>6</v>
      </c>
      <c r="AO3675">
        <v>613</v>
      </c>
      <c r="AP3675">
        <v>1193</v>
      </c>
      <c r="AQ3675" t="s">
        <v>2223</v>
      </c>
    </row>
    <row r="3676" spans="40:43" x14ac:dyDescent="0.25">
      <c r="AN3676">
        <v>14</v>
      </c>
      <c r="AO3676">
        <v>70</v>
      </c>
      <c r="AP3676">
        <v>3028</v>
      </c>
      <c r="AQ3676" t="s">
        <v>2913</v>
      </c>
    </row>
    <row r="3677" spans="40:43" x14ac:dyDescent="0.25">
      <c r="AN3677">
        <v>14</v>
      </c>
      <c r="AO3677">
        <v>98</v>
      </c>
      <c r="AP3677">
        <v>3128</v>
      </c>
      <c r="AQ3677" t="s">
        <v>3004</v>
      </c>
    </row>
    <row r="3678" spans="40:43" x14ac:dyDescent="0.25">
      <c r="AN3678">
        <v>82</v>
      </c>
      <c r="AO3678">
        <v>77</v>
      </c>
      <c r="AP3678">
        <v>8644</v>
      </c>
      <c r="AQ3678" t="s">
        <v>4867</v>
      </c>
    </row>
    <row r="3679" spans="40:43" x14ac:dyDescent="0.25">
      <c r="AN3679">
        <v>82</v>
      </c>
      <c r="AO3679">
        <v>56</v>
      </c>
      <c r="AP3679">
        <v>10282</v>
      </c>
      <c r="AQ3679" t="s">
        <v>4806</v>
      </c>
    </row>
    <row r="3680" spans="40:43" x14ac:dyDescent="0.25">
      <c r="AN3680">
        <v>82</v>
      </c>
      <c r="AO3680">
        <v>126</v>
      </c>
      <c r="AP3680">
        <v>8797</v>
      </c>
      <c r="AQ3680" t="s">
        <v>5005</v>
      </c>
    </row>
    <row r="3681" spans="40:43" x14ac:dyDescent="0.25">
      <c r="AN3681">
        <v>86</v>
      </c>
      <c r="AO3681">
        <v>35</v>
      </c>
      <c r="AP3681">
        <v>9154</v>
      </c>
      <c r="AQ3681" t="s">
        <v>5053</v>
      </c>
    </row>
    <row r="3682" spans="40:43" x14ac:dyDescent="0.25">
      <c r="AN3682">
        <v>86</v>
      </c>
      <c r="AO3682">
        <v>35</v>
      </c>
      <c r="AP3682">
        <v>9155</v>
      </c>
      <c r="AQ3682" t="s">
        <v>5054</v>
      </c>
    </row>
    <row r="3683" spans="40:43" x14ac:dyDescent="0.25">
      <c r="AN3683">
        <v>14</v>
      </c>
      <c r="AO3683">
        <v>140</v>
      </c>
      <c r="AP3683">
        <v>3302</v>
      </c>
      <c r="AQ3683" t="s">
        <v>3136</v>
      </c>
    </row>
    <row r="3684" spans="40:43" x14ac:dyDescent="0.25">
      <c r="AN3684">
        <v>6</v>
      </c>
      <c r="AO3684">
        <v>441</v>
      </c>
      <c r="AP3684">
        <v>1301</v>
      </c>
      <c r="AQ3684" t="s">
        <v>2141</v>
      </c>
    </row>
    <row r="3685" spans="40:43" x14ac:dyDescent="0.25">
      <c r="AN3685">
        <v>74</v>
      </c>
      <c r="AO3685">
        <v>56</v>
      </c>
      <c r="AP3685">
        <v>8002</v>
      </c>
      <c r="AQ3685" t="s">
        <v>4621</v>
      </c>
    </row>
    <row r="3686" spans="40:43" x14ac:dyDescent="0.25">
      <c r="AN3686">
        <v>42</v>
      </c>
      <c r="AO3686">
        <v>105</v>
      </c>
      <c r="AP3686">
        <v>5412</v>
      </c>
      <c r="AQ3686" t="s">
        <v>3831</v>
      </c>
    </row>
    <row r="3687" spans="40:43" x14ac:dyDescent="0.25">
      <c r="AN3687">
        <v>26</v>
      </c>
      <c r="AO3687">
        <v>77</v>
      </c>
      <c r="AP3687">
        <v>4391</v>
      </c>
      <c r="AQ3687" t="s">
        <v>3457</v>
      </c>
    </row>
    <row r="3688" spans="40:43" x14ac:dyDescent="0.25">
      <c r="AN3688">
        <v>42</v>
      </c>
      <c r="AO3688">
        <v>147</v>
      </c>
      <c r="AP3688">
        <v>5465</v>
      </c>
      <c r="AQ3688" t="s">
        <v>1536</v>
      </c>
    </row>
    <row r="3689" spans="40:43" x14ac:dyDescent="0.25">
      <c r="AN3689">
        <v>62</v>
      </c>
      <c r="AO3689">
        <v>49</v>
      </c>
      <c r="AP3689">
        <v>6996</v>
      </c>
      <c r="AQ3689" t="s">
        <v>4322</v>
      </c>
    </row>
    <row r="3690" spans="40:43" x14ac:dyDescent="0.25">
      <c r="AN3690">
        <v>6</v>
      </c>
      <c r="AO3690">
        <v>833</v>
      </c>
      <c r="AP3690">
        <v>1819</v>
      </c>
      <c r="AQ3690" t="s">
        <v>1380</v>
      </c>
    </row>
    <row r="3691" spans="40:43" x14ac:dyDescent="0.25">
      <c r="AN3691">
        <v>6</v>
      </c>
      <c r="AO3691">
        <v>147</v>
      </c>
      <c r="AP3691">
        <v>10283</v>
      </c>
      <c r="AQ3691" t="s">
        <v>1829</v>
      </c>
    </row>
    <row r="3692" spans="40:43" x14ac:dyDescent="0.25">
      <c r="AN3692">
        <v>6</v>
      </c>
      <c r="AO3692">
        <v>840</v>
      </c>
      <c r="AP3692">
        <v>1832</v>
      </c>
      <c r="AQ3692" t="s">
        <v>1381</v>
      </c>
    </row>
    <row r="3693" spans="40:43" x14ac:dyDescent="0.25">
      <c r="AN3693">
        <v>54</v>
      </c>
      <c r="AO3693">
        <v>7</v>
      </c>
      <c r="AP3693">
        <v>6410</v>
      </c>
      <c r="AQ3693" t="s">
        <v>4109</v>
      </c>
    </row>
    <row r="3694" spans="40:43" x14ac:dyDescent="0.25">
      <c r="AN3694">
        <v>38</v>
      </c>
      <c r="AO3694">
        <v>28</v>
      </c>
      <c r="AP3694">
        <v>5040</v>
      </c>
      <c r="AQ3694" t="s">
        <v>3702</v>
      </c>
    </row>
    <row r="3695" spans="40:43" x14ac:dyDescent="0.25">
      <c r="AN3695">
        <v>22</v>
      </c>
      <c r="AO3695">
        <v>91</v>
      </c>
      <c r="AP3695">
        <v>4109</v>
      </c>
      <c r="AQ3695" t="s">
        <v>3358</v>
      </c>
    </row>
    <row r="3696" spans="40:43" x14ac:dyDescent="0.25">
      <c r="AN3696">
        <v>78</v>
      </c>
      <c r="AO3696">
        <v>28</v>
      </c>
      <c r="AP3696">
        <v>8235</v>
      </c>
      <c r="AQ3696" t="s">
        <v>4651</v>
      </c>
    </row>
    <row r="3697" spans="40:43" x14ac:dyDescent="0.25">
      <c r="AN3697">
        <v>34</v>
      </c>
      <c r="AO3697">
        <v>42</v>
      </c>
      <c r="AP3697">
        <v>4849</v>
      </c>
      <c r="AQ3697" t="s">
        <v>3656</v>
      </c>
    </row>
    <row r="3698" spans="40:43" x14ac:dyDescent="0.25">
      <c r="AN3698">
        <v>6</v>
      </c>
      <c r="AO3698">
        <v>854</v>
      </c>
      <c r="AP3698">
        <v>10284</v>
      </c>
      <c r="AQ3698" t="s">
        <v>1383</v>
      </c>
    </row>
    <row r="3699" spans="40:43" x14ac:dyDescent="0.25">
      <c r="AN3699">
        <v>6</v>
      </c>
      <c r="AO3699">
        <v>826</v>
      </c>
      <c r="AP3699">
        <v>1810</v>
      </c>
      <c r="AQ3699" t="s">
        <v>2506</v>
      </c>
    </row>
    <row r="3700" spans="40:43" x14ac:dyDescent="0.25">
      <c r="AN3700">
        <v>50</v>
      </c>
      <c r="AO3700">
        <v>98</v>
      </c>
      <c r="AP3700">
        <v>5970</v>
      </c>
      <c r="AQ3700" t="s">
        <v>4070</v>
      </c>
    </row>
    <row r="3701" spans="40:43" x14ac:dyDescent="0.25">
      <c r="AN3701">
        <v>6</v>
      </c>
      <c r="AO3701">
        <v>154</v>
      </c>
      <c r="AP3701">
        <v>884</v>
      </c>
      <c r="AQ3701" t="s">
        <v>1831</v>
      </c>
    </row>
    <row r="3702" spans="40:43" x14ac:dyDescent="0.25">
      <c r="AN3702">
        <v>26</v>
      </c>
      <c r="AO3702">
        <v>35</v>
      </c>
      <c r="AP3702">
        <v>4345</v>
      </c>
      <c r="AQ3702" t="s">
        <v>3438</v>
      </c>
    </row>
    <row r="3703" spans="40:43" x14ac:dyDescent="0.25">
      <c r="AN3703">
        <v>58</v>
      </c>
      <c r="AO3703">
        <v>28</v>
      </c>
      <c r="AP3703">
        <v>6748</v>
      </c>
      <c r="AQ3703" t="s">
        <v>4191</v>
      </c>
    </row>
    <row r="3704" spans="40:43" x14ac:dyDescent="0.25">
      <c r="AN3704">
        <v>14</v>
      </c>
      <c r="AO3704">
        <v>140</v>
      </c>
      <c r="AP3704">
        <v>3303</v>
      </c>
      <c r="AQ3704" t="s">
        <v>3137</v>
      </c>
    </row>
    <row r="3705" spans="40:43" x14ac:dyDescent="0.25">
      <c r="AN3705">
        <v>6</v>
      </c>
      <c r="AO3705">
        <v>270</v>
      </c>
      <c r="AP3705">
        <v>1012</v>
      </c>
      <c r="AQ3705" t="s">
        <v>1944</v>
      </c>
    </row>
    <row r="3706" spans="40:43" x14ac:dyDescent="0.25">
      <c r="AN3706">
        <v>6</v>
      </c>
      <c r="AO3706">
        <v>833</v>
      </c>
      <c r="AP3706">
        <v>1815</v>
      </c>
      <c r="AQ3706" t="s">
        <v>2509</v>
      </c>
    </row>
    <row r="3707" spans="40:43" x14ac:dyDescent="0.25">
      <c r="AN3707">
        <v>6</v>
      </c>
      <c r="AO3707">
        <v>567</v>
      </c>
      <c r="AP3707">
        <v>1451</v>
      </c>
      <c r="AQ3707" t="s">
        <v>2256</v>
      </c>
    </row>
    <row r="3708" spans="40:43" x14ac:dyDescent="0.25">
      <c r="AN3708">
        <v>14</v>
      </c>
      <c r="AO3708">
        <v>28</v>
      </c>
      <c r="AP3708">
        <v>2914</v>
      </c>
      <c r="AQ3708" t="s">
        <v>2832</v>
      </c>
    </row>
    <row r="3709" spans="40:43" x14ac:dyDescent="0.25">
      <c r="AN3709">
        <v>70</v>
      </c>
      <c r="AO3709">
        <v>49</v>
      </c>
      <c r="AP3709">
        <v>7655</v>
      </c>
      <c r="AQ3709" t="s">
        <v>4499</v>
      </c>
    </row>
    <row r="3710" spans="40:43" x14ac:dyDescent="0.25">
      <c r="AN3710">
        <v>38</v>
      </c>
      <c r="AO3710">
        <v>98</v>
      </c>
      <c r="AP3710">
        <v>5149</v>
      </c>
      <c r="AQ3710" t="s">
        <v>1514</v>
      </c>
    </row>
    <row r="3711" spans="40:43" x14ac:dyDescent="0.25">
      <c r="AN3711">
        <v>50</v>
      </c>
      <c r="AO3711">
        <v>119</v>
      </c>
      <c r="AP3711">
        <v>10285</v>
      </c>
      <c r="AQ3711" t="s">
        <v>1559</v>
      </c>
    </row>
    <row r="3712" spans="40:43" x14ac:dyDescent="0.25">
      <c r="AN3712">
        <v>70</v>
      </c>
      <c r="AO3712">
        <v>126</v>
      </c>
      <c r="AP3712">
        <v>7747</v>
      </c>
      <c r="AQ3712" t="s">
        <v>4556</v>
      </c>
    </row>
    <row r="3713" spans="40:43" x14ac:dyDescent="0.25">
      <c r="AN3713">
        <v>50</v>
      </c>
      <c r="AO3713">
        <v>126</v>
      </c>
      <c r="AP3713">
        <v>10286</v>
      </c>
      <c r="AQ3713" t="s">
        <v>1560</v>
      </c>
    </row>
    <row r="3714" spans="40:43" x14ac:dyDescent="0.25">
      <c r="AN3714">
        <v>6</v>
      </c>
      <c r="AO3714">
        <v>497</v>
      </c>
      <c r="AP3714">
        <v>1364</v>
      </c>
      <c r="AQ3714" t="s">
        <v>2193</v>
      </c>
    </row>
    <row r="3715" spans="40:43" x14ac:dyDescent="0.25">
      <c r="AN3715">
        <v>38</v>
      </c>
      <c r="AO3715">
        <v>7</v>
      </c>
      <c r="AP3715">
        <v>5009</v>
      </c>
      <c r="AQ3715" t="s">
        <v>3674</v>
      </c>
    </row>
    <row r="3716" spans="40:43" x14ac:dyDescent="0.25">
      <c r="AN3716">
        <v>46</v>
      </c>
      <c r="AO3716">
        <v>112</v>
      </c>
      <c r="AP3716">
        <v>5642</v>
      </c>
      <c r="AQ3716" t="s">
        <v>3931</v>
      </c>
    </row>
    <row r="3717" spans="40:43" x14ac:dyDescent="0.25">
      <c r="AN3717">
        <v>30</v>
      </c>
      <c r="AO3717">
        <v>7</v>
      </c>
      <c r="AP3717">
        <v>4513</v>
      </c>
      <c r="AQ3717" t="s">
        <v>3479</v>
      </c>
    </row>
    <row r="3718" spans="40:43" x14ac:dyDescent="0.25">
      <c r="AN3718">
        <v>14</v>
      </c>
      <c r="AO3718">
        <v>56</v>
      </c>
      <c r="AP3718">
        <v>2990</v>
      </c>
      <c r="AQ3718" t="s">
        <v>2887</v>
      </c>
    </row>
    <row r="3719" spans="40:43" x14ac:dyDescent="0.25">
      <c r="AN3719">
        <v>46</v>
      </c>
      <c r="AO3719">
        <v>7</v>
      </c>
      <c r="AP3719">
        <v>5503</v>
      </c>
      <c r="AQ3719" t="s">
        <v>3858</v>
      </c>
    </row>
    <row r="3720" spans="40:43" x14ac:dyDescent="0.25">
      <c r="AN3720">
        <v>50</v>
      </c>
      <c r="AO3720">
        <v>63</v>
      </c>
      <c r="AP3720">
        <v>5907</v>
      </c>
      <c r="AQ3720" t="s">
        <v>4012</v>
      </c>
    </row>
    <row r="3721" spans="40:43" x14ac:dyDescent="0.25">
      <c r="AN3721">
        <v>46</v>
      </c>
      <c r="AO3721">
        <v>91</v>
      </c>
      <c r="AP3721">
        <v>5614</v>
      </c>
      <c r="AQ3721" t="s">
        <v>3921</v>
      </c>
    </row>
    <row r="3722" spans="40:43" x14ac:dyDescent="0.25">
      <c r="AN3722">
        <v>42</v>
      </c>
      <c r="AO3722">
        <v>154</v>
      </c>
      <c r="AP3722">
        <v>5475</v>
      </c>
      <c r="AQ3722" t="s">
        <v>3857</v>
      </c>
    </row>
    <row r="3723" spans="40:43" x14ac:dyDescent="0.25">
      <c r="AN3723">
        <v>6</v>
      </c>
      <c r="AO3723">
        <v>364</v>
      </c>
      <c r="AP3723">
        <v>10287</v>
      </c>
      <c r="AQ3723" t="s">
        <v>2012</v>
      </c>
    </row>
    <row r="3724" spans="40:43" x14ac:dyDescent="0.25">
      <c r="AN3724">
        <v>14</v>
      </c>
      <c r="AO3724">
        <v>7</v>
      </c>
      <c r="AP3724">
        <v>2818</v>
      </c>
      <c r="AQ3724" t="s">
        <v>2737</v>
      </c>
    </row>
    <row r="3725" spans="40:43" x14ac:dyDescent="0.25">
      <c r="AN3725">
        <v>74</v>
      </c>
      <c r="AO3725">
        <v>42</v>
      </c>
      <c r="AP3725">
        <v>7972</v>
      </c>
      <c r="AQ3725" t="s">
        <v>1427</v>
      </c>
    </row>
    <row r="3726" spans="40:43" x14ac:dyDescent="0.25">
      <c r="AN3726">
        <v>14</v>
      </c>
      <c r="AO3726">
        <v>21</v>
      </c>
      <c r="AP3726">
        <v>10288</v>
      </c>
      <c r="AQ3726" t="s">
        <v>2811</v>
      </c>
    </row>
    <row r="3727" spans="40:43" x14ac:dyDescent="0.25">
      <c r="AN3727">
        <v>38</v>
      </c>
      <c r="AO3727">
        <v>28</v>
      </c>
      <c r="AP3727">
        <v>10289</v>
      </c>
      <c r="AQ3727" t="s">
        <v>3706</v>
      </c>
    </row>
    <row r="3728" spans="40:43" x14ac:dyDescent="0.25">
      <c r="AN3728">
        <v>6</v>
      </c>
      <c r="AO3728">
        <v>105</v>
      </c>
      <c r="AP3728">
        <v>807</v>
      </c>
      <c r="AQ3728" t="s">
        <v>1786</v>
      </c>
    </row>
    <row r="3729" spans="40:43" x14ac:dyDescent="0.25">
      <c r="AN3729">
        <v>30</v>
      </c>
      <c r="AO3729">
        <v>56</v>
      </c>
      <c r="AP3729">
        <v>4598</v>
      </c>
      <c r="AQ3729" t="s">
        <v>3541</v>
      </c>
    </row>
    <row r="3730" spans="40:43" x14ac:dyDescent="0.25">
      <c r="AN3730">
        <v>6</v>
      </c>
      <c r="AO3730">
        <v>168</v>
      </c>
      <c r="AP3730">
        <v>848</v>
      </c>
      <c r="AQ3730" t="s">
        <v>1839</v>
      </c>
    </row>
    <row r="3731" spans="40:43" x14ac:dyDescent="0.25">
      <c r="AN3731">
        <v>42</v>
      </c>
      <c r="AO3731">
        <v>28</v>
      </c>
      <c r="AP3731">
        <v>5328</v>
      </c>
      <c r="AQ3731" t="s">
        <v>3796</v>
      </c>
    </row>
    <row r="3732" spans="40:43" x14ac:dyDescent="0.25">
      <c r="AN3732">
        <v>66</v>
      </c>
      <c r="AO3732">
        <v>140</v>
      </c>
      <c r="AP3732">
        <v>7400</v>
      </c>
      <c r="AQ3732" t="s">
        <v>4446</v>
      </c>
    </row>
    <row r="3733" spans="40:43" x14ac:dyDescent="0.25">
      <c r="AN3733">
        <v>86</v>
      </c>
      <c r="AO3733">
        <v>63</v>
      </c>
      <c r="AP3733">
        <v>9193</v>
      </c>
      <c r="AQ3733" t="s">
        <v>5086</v>
      </c>
    </row>
    <row r="3734" spans="40:43" x14ac:dyDescent="0.25">
      <c r="AN3734">
        <v>94</v>
      </c>
      <c r="AO3734">
        <v>14</v>
      </c>
      <c r="AP3734">
        <v>9511</v>
      </c>
      <c r="AQ3734" t="s">
        <v>1684</v>
      </c>
    </row>
    <row r="3735" spans="40:43" x14ac:dyDescent="0.25">
      <c r="AN3735">
        <v>70</v>
      </c>
      <c r="AO3735">
        <v>119</v>
      </c>
      <c r="AP3735">
        <v>7740</v>
      </c>
      <c r="AQ3735" t="s">
        <v>4553</v>
      </c>
    </row>
    <row r="3736" spans="40:43" x14ac:dyDescent="0.25">
      <c r="AN3736">
        <v>50</v>
      </c>
      <c r="AO3736">
        <v>49</v>
      </c>
      <c r="AP3736">
        <v>10290</v>
      </c>
      <c r="AQ3736" t="s">
        <v>3997</v>
      </c>
    </row>
    <row r="3737" spans="40:43" x14ac:dyDescent="0.25">
      <c r="AN3737">
        <v>74</v>
      </c>
      <c r="AO3737">
        <v>35</v>
      </c>
      <c r="AP3737">
        <v>7955</v>
      </c>
      <c r="AQ3737" t="s">
        <v>4587</v>
      </c>
    </row>
    <row r="3738" spans="40:43" x14ac:dyDescent="0.25">
      <c r="AN3738">
        <v>86</v>
      </c>
      <c r="AO3738">
        <v>70</v>
      </c>
      <c r="AP3738">
        <v>9220</v>
      </c>
      <c r="AQ3738" t="s">
        <v>5094</v>
      </c>
    </row>
    <row r="3739" spans="40:43" x14ac:dyDescent="0.25">
      <c r="AN3739">
        <v>62</v>
      </c>
      <c r="AO3739">
        <v>77</v>
      </c>
      <c r="AP3739">
        <v>7045</v>
      </c>
      <c r="AQ3739" t="s">
        <v>1591</v>
      </c>
    </row>
    <row r="3740" spans="40:43" x14ac:dyDescent="0.25">
      <c r="AN3740">
        <v>6</v>
      </c>
      <c r="AO3740">
        <v>861</v>
      </c>
      <c r="AP3740">
        <v>1871</v>
      </c>
      <c r="AQ3740" t="s">
        <v>2552</v>
      </c>
    </row>
    <row r="3741" spans="40:43" x14ac:dyDescent="0.25">
      <c r="AN3741">
        <v>6</v>
      </c>
      <c r="AO3741">
        <v>448</v>
      </c>
      <c r="AP3741">
        <v>1281</v>
      </c>
      <c r="AQ3741" t="s">
        <v>2157</v>
      </c>
    </row>
    <row r="3742" spans="40:43" x14ac:dyDescent="0.25">
      <c r="AN3742">
        <v>6</v>
      </c>
      <c r="AO3742">
        <v>651</v>
      </c>
      <c r="AP3742">
        <v>1586</v>
      </c>
      <c r="AQ3742" t="s">
        <v>2371</v>
      </c>
    </row>
    <row r="3743" spans="40:43" x14ac:dyDescent="0.25">
      <c r="AN3743">
        <v>14</v>
      </c>
      <c r="AO3743">
        <v>147</v>
      </c>
      <c r="AP3743">
        <v>3337</v>
      </c>
      <c r="AQ3743" t="s">
        <v>3162</v>
      </c>
    </row>
    <row r="3744" spans="40:43" x14ac:dyDescent="0.25">
      <c r="AN3744">
        <v>38</v>
      </c>
      <c r="AO3744">
        <v>105</v>
      </c>
      <c r="AP3744">
        <v>5159</v>
      </c>
      <c r="AQ3744" t="s">
        <v>3779</v>
      </c>
    </row>
    <row r="3745" spans="40:43" x14ac:dyDescent="0.25">
      <c r="AN3745">
        <v>14</v>
      </c>
      <c r="AO3745">
        <v>147</v>
      </c>
      <c r="AP3745">
        <v>3338</v>
      </c>
      <c r="AQ3745" t="s">
        <v>3163</v>
      </c>
    </row>
    <row r="3746" spans="40:43" x14ac:dyDescent="0.25">
      <c r="AN3746">
        <v>14</v>
      </c>
      <c r="AO3746">
        <v>21</v>
      </c>
      <c r="AP3746">
        <v>10291</v>
      </c>
      <c r="AQ3746" t="s">
        <v>2812</v>
      </c>
    </row>
    <row r="3747" spans="40:43" x14ac:dyDescent="0.25">
      <c r="AN3747">
        <v>14</v>
      </c>
      <c r="AO3747">
        <v>7</v>
      </c>
      <c r="AP3747">
        <v>10292</v>
      </c>
      <c r="AQ3747" t="s">
        <v>2762</v>
      </c>
    </row>
    <row r="3748" spans="40:43" x14ac:dyDescent="0.25">
      <c r="AN3748">
        <v>38</v>
      </c>
      <c r="AO3748">
        <v>105</v>
      </c>
      <c r="AP3748">
        <v>5160</v>
      </c>
      <c r="AQ3748" t="s">
        <v>1515</v>
      </c>
    </row>
    <row r="3749" spans="40:43" x14ac:dyDescent="0.25">
      <c r="AN3749">
        <v>66</v>
      </c>
      <c r="AO3749">
        <v>28</v>
      </c>
      <c r="AP3749">
        <v>10293</v>
      </c>
      <c r="AQ3749" t="s">
        <v>2951</v>
      </c>
    </row>
    <row r="3750" spans="40:43" x14ac:dyDescent="0.25">
      <c r="AN3750">
        <v>54</v>
      </c>
      <c r="AO3750">
        <v>42</v>
      </c>
      <c r="AP3750">
        <v>6462</v>
      </c>
      <c r="AQ3750" t="s">
        <v>2951</v>
      </c>
    </row>
    <row r="3751" spans="40:43" x14ac:dyDescent="0.25">
      <c r="AN3751">
        <v>14</v>
      </c>
      <c r="AO3751">
        <v>91</v>
      </c>
      <c r="AP3751">
        <v>3084</v>
      </c>
      <c r="AQ3751" t="s">
        <v>2951</v>
      </c>
    </row>
    <row r="3752" spans="40:43" x14ac:dyDescent="0.25">
      <c r="AN3752">
        <v>70</v>
      </c>
      <c r="AO3752">
        <v>35</v>
      </c>
      <c r="AP3752">
        <v>7638</v>
      </c>
      <c r="AQ3752" t="s">
        <v>4493</v>
      </c>
    </row>
    <row r="3753" spans="40:43" x14ac:dyDescent="0.25">
      <c r="AN3753">
        <v>66</v>
      </c>
      <c r="AO3753">
        <v>91</v>
      </c>
      <c r="AP3753">
        <v>7332</v>
      </c>
      <c r="AQ3753" t="s">
        <v>4420</v>
      </c>
    </row>
    <row r="3754" spans="40:43" x14ac:dyDescent="0.25">
      <c r="AN3754">
        <v>58</v>
      </c>
      <c r="AO3754">
        <v>77</v>
      </c>
      <c r="AP3754">
        <v>6781</v>
      </c>
      <c r="AQ3754" t="s">
        <v>4230</v>
      </c>
    </row>
    <row r="3755" spans="40:43" x14ac:dyDescent="0.25">
      <c r="AN3755">
        <v>6</v>
      </c>
      <c r="AO3755">
        <v>14</v>
      </c>
      <c r="AP3755">
        <v>673</v>
      </c>
      <c r="AQ3755" t="s">
        <v>1699</v>
      </c>
    </row>
    <row r="3756" spans="40:43" x14ac:dyDescent="0.25">
      <c r="AN3756">
        <v>6</v>
      </c>
      <c r="AO3756">
        <v>469</v>
      </c>
      <c r="AP3756">
        <v>1324</v>
      </c>
      <c r="AQ3756" t="s">
        <v>2169</v>
      </c>
    </row>
    <row r="3757" spans="40:43" x14ac:dyDescent="0.25">
      <c r="AN3757">
        <v>6</v>
      </c>
      <c r="AO3757">
        <v>805</v>
      </c>
      <c r="AP3757">
        <v>1782</v>
      </c>
      <c r="AQ3757" t="s">
        <v>2489</v>
      </c>
    </row>
    <row r="3758" spans="40:43" x14ac:dyDescent="0.25">
      <c r="AN3758">
        <v>82</v>
      </c>
      <c r="AO3758">
        <v>42</v>
      </c>
      <c r="AP3758">
        <v>8537</v>
      </c>
      <c r="AQ3758" t="s">
        <v>4766</v>
      </c>
    </row>
    <row r="3759" spans="40:43" x14ac:dyDescent="0.25">
      <c r="AN3759">
        <v>22</v>
      </c>
      <c r="AO3759">
        <v>42</v>
      </c>
      <c r="AP3759">
        <v>4047</v>
      </c>
      <c r="AQ3759" t="s">
        <v>3324</v>
      </c>
    </row>
    <row r="3760" spans="40:43" x14ac:dyDescent="0.25">
      <c r="AN3760">
        <v>82</v>
      </c>
      <c r="AO3760">
        <v>112</v>
      </c>
      <c r="AP3760">
        <v>10295</v>
      </c>
      <c r="AQ3760" t="s">
        <v>4973</v>
      </c>
    </row>
    <row r="3761" spans="40:43" x14ac:dyDescent="0.25">
      <c r="AN3761">
        <v>6</v>
      </c>
      <c r="AO3761">
        <v>661</v>
      </c>
      <c r="AP3761">
        <v>1387</v>
      </c>
      <c r="AQ3761" t="s">
        <v>2389</v>
      </c>
    </row>
    <row r="3762" spans="40:43" x14ac:dyDescent="0.25">
      <c r="AN3762">
        <v>42</v>
      </c>
      <c r="AO3762">
        <v>42</v>
      </c>
      <c r="AP3762">
        <v>5359</v>
      </c>
      <c r="AQ3762" t="s">
        <v>3803</v>
      </c>
    </row>
    <row r="3763" spans="40:43" x14ac:dyDescent="0.25">
      <c r="AN3763">
        <v>38</v>
      </c>
      <c r="AO3763">
        <v>28</v>
      </c>
      <c r="AP3763">
        <v>10296</v>
      </c>
      <c r="AQ3763" t="s">
        <v>3707</v>
      </c>
    </row>
    <row r="3764" spans="40:43" x14ac:dyDescent="0.25">
      <c r="AN3764">
        <v>30</v>
      </c>
      <c r="AO3764">
        <v>84</v>
      </c>
      <c r="AP3764">
        <v>4656</v>
      </c>
      <c r="AQ3764" t="s">
        <v>3583</v>
      </c>
    </row>
    <row r="3765" spans="40:43" x14ac:dyDescent="0.25">
      <c r="AN3765">
        <v>14</v>
      </c>
      <c r="AO3765">
        <v>182</v>
      </c>
      <c r="AP3765">
        <v>3434</v>
      </c>
      <c r="AQ3765" t="s">
        <v>3241</v>
      </c>
    </row>
    <row r="3766" spans="40:43" x14ac:dyDescent="0.25">
      <c r="AN3766">
        <v>6</v>
      </c>
      <c r="AO3766">
        <v>168</v>
      </c>
      <c r="AP3766">
        <v>849</v>
      </c>
      <c r="AQ3766" t="s">
        <v>1840</v>
      </c>
    </row>
    <row r="3767" spans="40:43" x14ac:dyDescent="0.25">
      <c r="AN3767">
        <v>6</v>
      </c>
      <c r="AO3767">
        <v>868</v>
      </c>
      <c r="AP3767">
        <v>1883</v>
      </c>
      <c r="AQ3767" t="s">
        <v>1385</v>
      </c>
    </row>
    <row r="3768" spans="40:43" x14ac:dyDescent="0.25">
      <c r="AN3768">
        <v>46</v>
      </c>
      <c r="AO3768">
        <v>35</v>
      </c>
      <c r="AP3768">
        <v>5558</v>
      </c>
      <c r="AQ3768" t="s">
        <v>3886</v>
      </c>
    </row>
    <row r="3769" spans="40:43" x14ac:dyDescent="0.25">
      <c r="AN3769">
        <v>6</v>
      </c>
      <c r="AO3769">
        <v>756</v>
      </c>
      <c r="AP3769">
        <v>1719</v>
      </c>
      <c r="AQ3769" t="s">
        <v>1492</v>
      </c>
    </row>
    <row r="3770" spans="40:43" x14ac:dyDescent="0.25">
      <c r="AN3770">
        <v>30</v>
      </c>
      <c r="AO3770">
        <v>105</v>
      </c>
      <c r="AP3770">
        <v>4697</v>
      </c>
      <c r="AQ3770" t="s">
        <v>1492</v>
      </c>
    </row>
    <row r="3771" spans="40:43" x14ac:dyDescent="0.25">
      <c r="AN3771">
        <v>14</v>
      </c>
      <c r="AO3771">
        <v>182</v>
      </c>
      <c r="AP3771">
        <v>10297</v>
      </c>
      <c r="AQ3771" t="s">
        <v>3245</v>
      </c>
    </row>
    <row r="3772" spans="40:43" x14ac:dyDescent="0.25">
      <c r="AN3772">
        <v>42</v>
      </c>
      <c r="AO3772">
        <v>98</v>
      </c>
      <c r="AP3772">
        <v>5403</v>
      </c>
      <c r="AQ3772" t="s">
        <v>3826</v>
      </c>
    </row>
    <row r="3773" spans="40:43" x14ac:dyDescent="0.25">
      <c r="AN3773">
        <v>82</v>
      </c>
      <c r="AO3773">
        <v>112</v>
      </c>
      <c r="AP3773">
        <v>8756</v>
      </c>
      <c r="AQ3773" t="s">
        <v>4971</v>
      </c>
    </row>
    <row r="3774" spans="40:43" x14ac:dyDescent="0.25">
      <c r="AN3774">
        <v>62</v>
      </c>
      <c r="AO3774">
        <v>7</v>
      </c>
      <c r="AP3774">
        <v>6911</v>
      </c>
      <c r="AQ3774" t="s">
        <v>4252</v>
      </c>
    </row>
    <row r="3775" spans="40:43" x14ac:dyDescent="0.25">
      <c r="AN3775">
        <v>6</v>
      </c>
      <c r="AO3775">
        <v>511</v>
      </c>
      <c r="AP3775">
        <v>1388</v>
      </c>
      <c r="AQ3775" t="s">
        <v>2214</v>
      </c>
    </row>
    <row r="3776" spans="40:43" x14ac:dyDescent="0.25">
      <c r="AN3776">
        <v>82</v>
      </c>
      <c r="AO3776">
        <v>21</v>
      </c>
      <c r="AP3776">
        <v>8467</v>
      </c>
      <c r="AQ3776" t="s">
        <v>4711</v>
      </c>
    </row>
    <row r="3777" spans="40:43" x14ac:dyDescent="0.25">
      <c r="AN3777">
        <v>86</v>
      </c>
      <c r="AO3777">
        <v>98</v>
      </c>
      <c r="AP3777">
        <v>9261</v>
      </c>
      <c r="AQ3777" t="s">
        <v>5116</v>
      </c>
    </row>
    <row r="3778" spans="40:43" x14ac:dyDescent="0.25">
      <c r="AN3778">
        <v>10</v>
      </c>
      <c r="AO3778">
        <v>56</v>
      </c>
      <c r="AP3778">
        <v>2597</v>
      </c>
      <c r="AQ3778" t="s">
        <v>2637</v>
      </c>
    </row>
    <row r="3779" spans="40:43" x14ac:dyDescent="0.25">
      <c r="AN3779">
        <v>54</v>
      </c>
      <c r="AO3779">
        <v>63</v>
      </c>
      <c r="AP3779">
        <v>10435</v>
      </c>
      <c r="AQ3779" t="s">
        <v>4037</v>
      </c>
    </row>
    <row r="3780" spans="40:43" x14ac:dyDescent="0.25">
      <c r="AN3780">
        <v>50</v>
      </c>
      <c r="AO3780">
        <v>70</v>
      </c>
      <c r="AP3780">
        <v>10434</v>
      </c>
      <c r="AQ3780" t="s">
        <v>4037</v>
      </c>
    </row>
    <row r="3781" spans="40:43" x14ac:dyDescent="0.25">
      <c r="AN3781">
        <v>70</v>
      </c>
      <c r="AO3781">
        <v>70</v>
      </c>
      <c r="AP3781">
        <v>7683</v>
      </c>
      <c r="AQ3781" t="s">
        <v>4514</v>
      </c>
    </row>
    <row r="3782" spans="40:43" x14ac:dyDescent="0.25">
      <c r="AN3782">
        <v>30</v>
      </c>
      <c r="AO3782">
        <v>14</v>
      </c>
      <c r="AP3782">
        <v>10298</v>
      </c>
      <c r="AQ3782" t="s">
        <v>3498</v>
      </c>
    </row>
    <row r="3783" spans="40:43" x14ac:dyDescent="0.25">
      <c r="AN3783">
        <v>6</v>
      </c>
      <c r="AO3783">
        <v>763</v>
      </c>
      <c r="AP3783">
        <v>1730</v>
      </c>
      <c r="AQ3783" t="s">
        <v>2448</v>
      </c>
    </row>
    <row r="3784" spans="40:43" x14ac:dyDescent="0.25">
      <c r="AN3784">
        <v>82</v>
      </c>
      <c r="AO3784">
        <v>63</v>
      </c>
      <c r="AP3784">
        <v>8597</v>
      </c>
      <c r="AQ3784" t="s">
        <v>4822</v>
      </c>
    </row>
    <row r="3785" spans="40:43" x14ac:dyDescent="0.25">
      <c r="AN3785">
        <v>6</v>
      </c>
      <c r="AO3785">
        <v>168</v>
      </c>
      <c r="AP3785">
        <v>10299</v>
      </c>
      <c r="AQ3785" t="s">
        <v>1848</v>
      </c>
    </row>
    <row r="3786" spans="40:43" x14ac:dyDescent="0.25">
      <c r="AN3786">
        <v>54</v>
      </c>
      <c r="AO3786">
        <v>77</v>
      </c>
      <c r="AP3786">
        <v>6516</v>
      </c>
      <c r="AQ3786" t="s">
        <v>4159</v>
      </c>
    </row>
    <row r="3787" spans="40:43" x14ac:dyDescent="0.25">
      <c r="AN3787">
        <v>70</v>
      </c>
      <c r="AO3787">
        <v>7</v>
      </c>
      <c r="AP3787">
        <v>10300</v>
      </c>
      <c r="AQ3787" t="s">
        <v>4477</v>
      </c>
    </row>
    <row r="3788" spans="40:43" x14ac:dyDescent="0.25">
      <c r="AN3788">
        <v>62</v>
      </c>
      <c r="AO3788">
        <v>42</v>
      </c>
      <c r="AP3788">
        <v>6982</v>
      </c>
      <c r="AQ3788" t="s">
        <v>4306</v>
      </c>
    </row>
    <row r="3789" spans="40:43" x14ac:dyDescent="0.25">
      <c r="AN3789">
        <v>6</v>
      </c>
      <c r="AO3789">
        <v>497</v>
      </c>
      <c r="AP3789">
        <v>10301</v>
      </c>
      <c r="AQ3789" t="s">
        <v>2198</v>
      </c>
    </row>
    <row r="3790" spans="40:43" x14ac:dyDescent="0.25">
      <c r="AN3790">
        <v>70</v>
      </c>
      <c r="AO3790">
        <v>7</v>
      </c>
      <c r="AP3790">
        <v>10302</v>
      </c>
      <c r="AQ3790" t="s">
        <v>4478</v>
      </c>
    </row>
    <row r="3791" spans="40:43" x14ac:dyDescent="0.25">
      <c r="AN3791">
        <v>6</v>
      </c>
      <c r="AO3791">
        <v>602</v>
      </c>
      <c r="AP3791">
        <v>1514</v>
      </c>
      <c r="AQ3791" t="s">
        <v>2299</v>
      </c>
    </row>
    <row r="3792" spans="40:43" x14ac:dyDescent="0.25">
      <c r="AN3792">
        <v>14</v>
      </c>
      <c r="AO3792">
        <v>21</v>
      </c>
      <c r="AP3792">
        <v>2894</v>
      </c>
      <c r="AQ3792" t="s">
        <v>2798</v>
      </c>
    </row>
    <row r="3793" spans="40:43" x14ac:dyDescent="0.25">
      <c r="AN3793">
        <v>14</v>
      </c>
      <c r="AO3793">
        <v>7</v>
      </c>
      <c r="AP3793">
        <v>2835</v>
      </c>
      <c r="AQ3793" t="s">
        <v>2748</v>
      </c>
    </row>
    <row r="3794" spans="40:43" x14ac:dyDescent="0.25">
      <c r="AN3794">
        <v>6</v>
      </c>
      <c r="AO3794">
        <v>70</v>
      </c>
      <c r="AP3794">
        <v>752</v>
      </c>
      <c r="AQ3794" t="s">
        <v>1748</v>
      </c>
    </row>
    <row r="3795" spans="40:43" x14ac:dyDescent="0.25">
      <c r="AN3795">
        <v>14</v>
      </c>
      <c r="AO3795">
        <v>7</v>
      </c>
      <c r="AP3795">
        <v>2836</v>
      </c>
      <c r="AQ3795" t="s">
        <v>2749</v>
      </c>
    </row>
    <row r="3796" spans="40:43" x14ac:dyDescent="0.25">
      <c r="AN3796">
        <v>82</v>
      </c>
      <c r="AO3796">
        <v>84</v>
      </c>
      <c r="AP3796">
        <v>8672</v>
      </c>
      <c r="AQ3796" t="s">
        <v>4895</v>
      </c>
    </row>
    <row r="3797" spans="40:43" x14ac:dyDescent="0.25">
      <c r="AN3797">
        <v>62</v>
      </c>
      <c r="AO3797">
        <v>21</v>
      </c>
      <c r="AP3797">
        <v>6935</v>
      </c>
      <c r="AQ3797" t="s">
        <v>4268</v>
      </c>
    </row>
    <row r="3798" spans="40:43" x14ac:dyDescent="0.25">
      <c r="AN3798">
        <v>70</v>
      </c>
      <c r="AO3798">
        <v>7</v>
      </c>
      <c r="AP3798">
        <v>7607</v>
      </c>
      <c r="AQ3798" t="s">
        <v>4473</v>
      </c>
    </row>
    <row r="3799" spans="40:43" x14ac:dyDescent="0.25">
      <c r="AN3799">
        <v>14</v>
      </c>
      <c r="AO3799">
        <v>21</v>
      </c>
      <c r="AP3799">
        <v>10303</v>
      </c>
      <c r="AQ3799" t="s">
        <v>2813</v>
      </c>
    </row>
    <row r="3800" spans="40:43" x14ac:dyDescent="0.25">
      <c r="AN3800">
        <v>82</v>
      </c>
      <c r="AO3800">
        <v>49</v>
      </c>
      <c r="AP3800">
        <v>8560</v>
      </c>
      <c r="AQ3800" t="s">
        <v>4785</v>
      </c>
    </row>
    <row r="3801" spans="40:43" x14ac:dyDescent="0.25">
      <c r="AN3801">
        <v>22</v>
      </c>
      <c r="AO3801">
        <v>98</v>
      </c>
      <c r="AP3801">
        <v>4117</v>
      </c>
      <c r="AQ3801" t="s">
        <v>3362</v>
      </c>
    </row>
    <row r="3802" spans="40:43" x14ac:dyDescent="0.25">
      <c r="AN3802">
        <v>30</v>
      </c>
      <c r="AO3802">
        <v>105</v>
      </c>
      <c r="AP3802">
        <v>10304</v>
      </c>
      <c r="AQ3802" t="s">
        <v>3362</v>
      </c>
    </row>
    <row r="3803" spans="40:43" x14ac:dyDescent="0.25">
      <c r="AN3803">
        <v>6</v>
      </c>
      <c r="AO3803">
        <v>630</v>
      </c>
      <c r="AP3803">
        <v>10305</v>
      </c>
      <c r="AQ3803" t="s">
        <v>2336</v>
      </c>
    </row>
    <row r="3804" spans="40:43" x14ac:dyDescent="0.25">
      <c r="AN3804">
        <v>66</v>
      </c>
      <c r="AO3804">
        <v>161</v>
      </c>
      <c r="AP3804">
        <v>7431</v>
      </c>
      <c r="AQ3804" t="s">
        <v>2336</v>
      </c>
    </row>
    <row r="3805" spans="40:43" x14ac:dyDescent="0.25">
      <c r="AN3805">
        <v>14</v>
      </c>
      <c r="AO3805">
        <v>21</v>
      </c>
      <c r="AP3805">
        <v>10306</v>
      </c>
      <c r="AQ3805" t="s">
        <v>2814</v>
      </c>
    </row>
    <row r="3806" spans="40:43" x14ac:dyDescent="0.25">
      <c r="AN3806">
        <v>62</v>
      </c>
      <c r="AO3806">
        <v>42</v>
      </c>
      <c r="AP3806">
        <v>10307</v>
      </c>
      <c r="AQ3806" t="s">
        <v>4316</v>
      </c>
    </row>
    <row r="3807" spans="40:43" x14ac:dyDescent="0.25">
      <c r="AN3807">
        <v>50</v>
      </c>
      <c r="AO3807">
        <v>42</v>
      </c>
      <c r="AP3807">
        <v>5859</v>
      </c>
      <c r="AQ3807" t="s">
        <v>3980</v>
      </c>
    </row>
    <row r="3808" spans="40:43" x14ac:dyDescent="0.25">
      <c r="AN3808">
        <v>62</v>
      </c>
      <c r="AO3808">
        <v>21</v>
      </c>
      <c r="AP3808">
        <v>10308</v>
      </c>
      <c r="AQ3808" t="s">
        <v>4271</v>
      </c>
    </row>
    <row r="3809" spans="40:43" x14ac:dyDescent="0.25">
      <c r="AN3809">
        <v>6</v>
      </c>
      <c r="AO3809">
        <v>224</v>
      </c>
      <c r="AP3809">
        <v>940</v>
      </c>
      <c r="AQ3809" t="s">
        <v>1897</v>
      </c>
    </row>
    <row r="3810" spans="40:43" x14ac:dyDescent="0.25">
      <c r="AN3810">
        <v>6</v>
      </c>
      <c r="AO3810">
        <v>98</v>
      </c>
      <c r="AP3810">
        <v>792</v>
      </c>
      <c r="AQ3810" t="s">
        <v>1773</v>
      </c>
    </row>
    <row r="3811" spans="40:43" x14ac:dyDescent="0.25">
      <c r="AN3811">
        <v>6</v>
      </c>
      <c r="AO3811">
        <v>602</v>
      </c>
      <c r="AP3811">
        <v>1515</v>
      </c>
      <c r="AQ3811" t="s">
        <v>2300</v>
      </c>
    </row>
    <row r="3812" spans="40:43" x14ac:dyDescent="0.25">
      <c r="AN3812">
        <v>14</v>
      </c>
      <c r="AO3812">
        <v>161</v>
      </c>
      <c r="AP3812">
        <v>3378</v>
      </c>
      <c r="AQ3812" t="s">
        <v>3203</v>
      </c>
    </row>
    <row r="3813" spans="40:43" x14ac:dyDescent="0.25">
      <c r="AN3813">
        <v>6</v>
      </c>
      <c r="AO3813">
        <v>644</v>
      </c>
      <c r="AP3813">
        <v>10309</v>
      </c>
      <c r="AQ3813" t="s">
        <v>2369</v>
      </c>
    </row>
    <row r="3814" spans="40:43" x14ac:dyDescent="0.25">
      <c r="AN3814">
        <v>86</v>
      </c>
      <c r="AO3814">
        <v>21</v>
      </c>
      <c r="AP3814">
        <v>9124</v>
      </c>
      <c r="AQ3814" t="s">
        <v>5037</v>
      </c>
    </row>
    <row r="3815" spans="40:43" x14ac:dyDescent="0.25">
      <c r="AN3815">
        <v>50</v>
      </c>
      <c r="AO3815">
        <v>105</v>
      </c>
      <c r="AP3815">
        <v>10310</v>
      </c>
      <c r="AQ3815" t="s">
        <v>4089</v>
      </c>
    </row>
    <row r="3816" spans="40:43" x14ac:dyDescent="0.25">
      <c r="AN3816">
        <v>50</v>
      </c>
      <c r="AO3816">
        <v>105</v>
      </c>
      <c r="AP3816">
        <v>10311</v>
      </c>
      <c r="AQ3816" t="s">
        <v>4090</v>
      </c>
    </row>
    <row r="3817" spans="40:43" x14ac:dyDescent="0.25">
      <c r="AN3817">
        <v>6</v>
      </c>
      <c r="AO3817">
        <v>378</v>
      </c>
      <c r="AP3817">
        <v>1154</v>
      </c>
      <c r="AQ3817" t="s">
        <v>2022</v>
      </c>
    </row>
    <row r="3818" spans="40:43" x14ac:dyDescent="0.25">
      <c r="AN3818">
        <v>6</v>
      </c>
      <c r="AO3818">
        <v>378</v>
      </c>
      <c r="AP3818">
        <v>1155</v>
      </c>
      <c r="AQ3818" t="s">
        <v>2023</v>
      </c>
    </row>
    <row r="3819" spans="40:43" x14ac:dyDescent="0.25">
      <c r="AN3819">
        <v>70</v>
      </c>
      <c r="AO3819">
        <v>70</v>
      </c>
      <c r="AP3819">
        <v>10312</v>
      </c>
      <c r="AQ3819" t="s">
        <v>4517</v>
      </c>
    </row>
    <row r="3820" spans="40:43" x14ac:dyDescent="0.25">
      <c r="AN3820">
        <v>70</v>
      </c>
      <c r="AO3820">
        <v>133</v>
      </c>
      <c r="AP3820">
        <v>7755</v>
      </c>
      <c r="AQ3820" t="s">
        <v>4562</v>
      </c>
    </row>
    <row r="3821" spans="40:43" x14ac:dyDescent="0.25">
      <c r="AN3821">
        <v>50</v>
      </c>
      <c r="AO3821">
        <v>126</v>
      </c>
      <c r="AP3821">
        <v>6018</v>
      </c>
      <c r="AQ3821" t="s">
        <v>4104</v>
      </c>
    </row>
    <row r="3822" spans="40:43" x14ac:dyDescent="0.25">
      <c r="AN3822">
        <v>90</v>
      </c>
      <c r="AO3822">
        <v>49</v>
      </c>
      <c r="AP3822">
        <v>9656</v>
      </c>
      <c r="AQ3822" t="s">
        <v>5228</v>
      </c>
    </row>
    <row r="3823" spans="40:43" x14ac:dyDescent="0.25">
      <c r="AN3823">
        <v>90</v>
      </c>
      <c r="AO3823">
        <v>7</v>
      </c>
      <c r="AP3823">
        <v>9609</v>
      </c>
      <c r="AQ3823" t="s">
        <v>5191</v>
      </c>
    </row>
    <row r="3824" spans="40:43" x14ac:dyDescent="0.25">
      <c r="AN3824">
        <v>14</v>
      </c>
      <c r="AO3824">
        <v>7</v>
      </c>
      <c r="AP3824">
        <v>2837</v>
      </c>
      <c r="AQ3824" t="s">
        <v>2750</v>
      </c>
    </row>
    <row r="3825" spans="40:43" x14ac:dyDescent="0.25">
      <c r="AN3825">
        <v>6</v>
      </c>
      <c r="AO3825">
        <v>378</v>
      </c>
      <c r="AP3825">
        <v>1156</v>
      </c>
      <c r="AQ3825" t="s">
        <v>2024</v>
      </c>
    </row>
    <row r="3826" spans="40:43" x14ac:dyDescent="0.25">
      <c r="AN3826">
        <v>22</v>
      </c>
      <c r="AO3826">
        <v>147</v>
      </c>
      <c r="AP3826">
        <v>4163</v>
      </c>
      <c r="AQ3826" t="s">
        <v>3378</v>
      </c>
    </row>
    <row r="3827" spans="40:43" x14ac:dyDescent="0.25">
      <c r="AN3827">
        <v>70</v>
      </c>
      <c r="AO3827">
        <v>77</v>
      </c>
      <c r="AP3827">
        <v>10313</v>
      </c>
      <c r="AQ3827" t="s">
        <v>4528</v>
      </c>
    </row>
    <row r="3828" spans="40:43" x14ac:dyDescent="0.25">
      <c r="AN3828">
        <v>6</v>
      </c>
      <c r="AO3828">
        <v>378</v>
      </c>
      <c r="AP3828">
        <v>1157</v>
      </c>
      <c r="AQ3828" t="s">
        <v>2025</v>
      </c>
    </row>
    <row r="3829" spans="40:43" x14ac:dyDescent="0.25">
      <c r="AN3829">
        <v>54</v>
      </c>
      <c r="AO3829">
        <v>91</v>
      </c>
      <c r="AP3829">
        <v>6542</v>
      </c>
      <c r="AQ3829" t="s">
        <v>4171</v>
      </c>
    </row>
    <row r="3830" spans="40:43" x14ac:dyDescent="0.25">
      <c r="AN3830">
        <v>6</v>
      </c>
      <c r="AO3830">
        <v>56</v>
      </c>
      <c r="AP3830">
        <v>10314</v>
      </c>
      <c r="AQ3830" t="s">
        <v>1739</v>
      </c>
    </row>
    <row r="3831" spans="40:43" x14ac:dyDescent="0.25">
      <c r="AN3831">
        <v>70</v>
      </c>
      <c r="AO3831">
        <v>126</v>
      </c>
      <c r="AP3831">
        <v>10315</v>
      </c>
      <c r="AQ3831" t="s">
        <v>4561</v>
      </c>
    </row>
    <row r="3832" spans="40:43" x14ac:dyDescent="0.25">
      <c r="AN3832">
        <v>6</v>
      </c>
      <c r="AO3832">
        <v>847</v>
      </c>
      <c r="AP3832">
        <v>1851</v>
      </c>
      <c r="AQ3832" t="s">
        <v>2538</v>
      </c>
    </row>
    <row r="3833" spans="40:43" x14ac:dyDescent="0.25">
      <c r="AN3833">
        <v>6</v>
      </c>
      <c r="AO3833">
        <v>273</v>
      </c>
      <c r="AP3833">
        <v>1033</v>
      </c>
      <c r="AQ3833" t="s">
        <v>1950</v>
      </c>
    </row>
    <row r="3834" spans="40:43" x14ac:dyDescent="0.25">
      <c r="AN3834">
        <v>14</v>
      </c>
      <c r="AO3834">
        <v>91</v>
      </c>
      <c r="AP3834">
        <v>10316</v>
      </c>
      <c r="AQ3834" t="s">
        <v>2967</v>
      </c>
    </row>
    <row r="3835" spans="40:43" x14ac:dyDescent="0.25">
      <c r="AN3835">
        <v>6</v>
      </c>
      <c r="AO3835">
        <v>84</v>
      </c>
      <c r="AP3835">
        <v>10317</v>
      </c>
      <c r="AQ3835" t="s">
        <v>1756</v>
      </c>
    </row>
    <row r="3836" spans="40:43" x14ac:dyDescent="0.25">
      <c r="AN3836">
        <v>14</v>
      </c>
      <c r="AO3836">
        <v>91</v>
      </c>
      <c r="AP3836">
        <v>10318</v>
      </c>
      <c r="AQ3836" t="s">
        <v>2968</v>
      </c>
    </row>
    <row r="3837" spans="40:43" x14ac:dyDescent="0.25">
      <c r="AN3837">
        <v>70</v>
      </c>
      <c r="AO3837">
        <v>21</v>
      </c>
      <c r="AP3837">
        <v>7621</v>
      </c>
      <c r="AQ3837" t="s">
        <v>4487</v>
      </c>
    </row>
    <row r="3838" spans="40:43" x14ac:dyDescent="0.25">
      <c r="AN3838">
        <v>62</v>
      </c>
      <c r="AO3838">
        <v>21</v>
      </c>
      <c r="AP3838">
        <v>10319</v>
      </c>
      <c r="AQ3838" t="s">
        <v>4272</v>
      </c>
    </row>
    <row r="3839" spans="40:43" x14ac:dyDescent="0.25">
      <c r="AN3839">
        <v>6</v>
      </c>
      <c r="AO3839">
        <v>770</v>
      </c>
      <c r="AP3839">
        <v>10320</v>
      </c>
      <c r="AQ3839" t="s">
        <v>2471</v>
      </c>
    </row>
    <row r="3840" spans="40:43" x14ac:dyDescent="0.25">
      <c r="AN3840">
        <v>6</v>
      </c>
      <c r="AO3840">
        <v>770</v>
      </c>
      <c r="AP3840">
        <v>1743</v>
      </c>
      <c r="AQ3840" t="s">
        <v>2457</v>
      </c>
    </row>
    <row r="3841" spans="40:43" x14ac:dyDescent="0.25">
      <c r="AN3841">
        <v>82</v>
      </c>
      <c r="AO3841">
        <v>42</v>
      </c>
      <c r="AP3841">
        <v>8538</v>
      </c>
      <c r="AQ3841" t="s">
        <v>4767</v>
      </c>
    </row>
    <row r="3842" spans="40:43" x14ac:dyDescent="0.25">
      <c r="AN3842">
        <v>6</v>
      </c>
      <c r="AO3842">
        <v>448</v>
      </c>
      <c r="AP3842">
        <v>10321</v>
      </c>
      <c r="AQ3842" t="s">
        <v>2158</v>
      </c>
    </row>
    <row r="3843" spans="40:43" x14ac:dyDescent="0.25">
      <c r="AN3843">
        <v>14</v>
      </c>
      <c r="AO3843">
        <v>91</v>
      </c>
      <c r="AP3843">
        <v>10322</v>
      </c>
      <c r="AQ3843" t="s">
        <v>2969</v>
      </c>
    </row>
    <row r="3844" spans="40:43" x14ac:dyDescent="0.25">
      <c r="AN3844">
        <v>90</v>
      </c>
      <c r="AO3844">
        <v>119</v>
      </c>
      <c r="AP3844">
        <v>9753</v>
      </c>
      <c r="AQ3844" t="s">
        <v>5273</v>
      </c>
    </row>
    <row r="3845" spans="40:43" x14ac:dyDescent="0.25">
      <c r="AN3845">
        <v>50</v>
      </c>
      <c r="AO3845">
        <v>14</v>
      </c>
      <c r="AP3845">
        <v>5810</v>
      </c>
      <c r="AQ3845" t="s">
        <v>3945</v>
      </c>
    </row>
    <row r="3846" spans="40:43" x14ac:dyDescent="0.25">
      <c r="AN3846">
        <v>6</v>
      </c>
      <c r="AO3846">
        <v>658</v>
      </c>
      <c r="AP3846">
        <v>10323</v>
      </c>
      <c r="AQ3846" t="s">
        <v>2384</v>
      </c>
    </row>
    <row r="3847" spans="40:43" x14ac:dyDescent="0.25">
      <c r="AN3847">
        <v>46</v>
      </c>
      <c r="AO3847">
        <v>77</v>
      </c>
      <c r="AP3847">
        <v>5601</v>
      </c>
      <c r="AQ3847" t="s">
        <v>3915</v>
      </c>
    </row>
    <row r="3848" spans="40:43" x14ac:dyDescent="0.25">
      <c r="AN3848">
        <v>62</v>
      </c>
      <c r="AO3848">
        <v>21</v>
      </c>
      <c r="AP3848">
        <v>10324</v>
      </c>
      <c r="AQ3848" t="s">
        <v>4273</v>
      </c>
    </row>
    <row r="3849" spans="40:43" x14ac:dyDescent="0.25">
      <c r="AN3849">
        <v>6</v>
      </c>
      <c r="AO3849">
        <v>245</v>
      </c>
      <c r="AP3849">
        <v>988</v>
      </c>
      <c r="AQ3849" t="s">
        <v>1906</v>
      </c>
    </row>
    <row r="3850" spans="40:43" x14ac:dyDescent="0.25">
      <c r="AN3850">
        <v>6</v>
      </c>
      <c r="AO3850">
        <v>434</v>
      </c>
      <c r="AP3850">
        <v>1271</v>
      </c>
      <c r="AQ3850" t="s">
        <v>2121</v>
      </c>
    </row>
    <row r="3851" spans="40:43" x14ac:dyDescent="0.25">
      <c r="AN3851">
        <v>14</v>
      </c>
      <c r="AO3851">
        <v>21</v>
      </c>
      <c r="AP3851">
        <v>2895</v>
      </c>
      <c r="AQ3851" t="s">
        <v>2799</v>
      </c>
    </row>
    <row r="3852" spans="40:43" x14ac:dyDescent="0.25">
      <c r="AN3852">
        <v>6</v>
      </c>
      <c r="AO3852">
        <v>378</v>
      </c>
      <c r="AP3852">
        <v>1158</v>
      </c>
      <c r="AQ3852" t="s">
        <v>2026</v>
      </c>
    </row>
    <row r="3853" spans="40:43" x14ac:dyDescent="0.25">
      <c r="AN3853">
        <v>90</v>
      </c>
      <c r="AO3853">
        <v>91</v>
      </c>
      <c r="AP3853">
        <v>9719</v>
      </c>
      <c r="AQ3853" t="s">
        <v>5255</v>
      </c>
    </row>
    <row r="3854" spans="40:43" x14ac:dyDescent="0.25">
      <c r="AN3854">
        <v>70</v>
      </c>
      <c r="AO3854">
        <v>7</v>
      </c>
      <c r="AP3854">
        <v>10325</v>
      </c>
      <c r="AQ3854" t="s">
        <v>4479</v>
      </c>
    </row>
    <row r="3855" spans="40:43" x14ac:dyDescent="0.25">
      <c r="AN3855">
        <v>14</v>
      </c>
      <c r="AO3855">
        <v>147</v>
      </c>
      <c r="AP3855">
        <v>3339</v>
      </c>
      <c r="AQ3855" t="s">
        <v>3164</v>
      </c>
    </row>
    <row r="3856" spans="40:43" x14ac:dyDescent="0.25">
      <c r="AN3856">
        <v>30</v>
      </c>
      <c r="AO3856">
        <v>112</v>
      </c>
      <c r="AP3856">
        <v>4705</v>
      </c>
      <c r="AQ3856" t="s">
        <v>3620</v>
      </c>
    </row>
    <row r="3857" spans="40:43" x14ac:dyDescent="0.25">
      <c r="AN3857">
        <v>70</v>
      </c>
      <c r="AO3857">
        <v>35</v>
      </c>
      <c r="AP3857">
        <v>10326</v>
      </c>
      <c r="AQ3857" t="s">
        <v>4495</v>
      </c>
    </row>
    <row r="3858" spans="40:43" x14ac:dyDescent="0.25">
      <c r="AN3858">
        <v>14</v>
      </c>
      <c r="AO3858">
        <v>63</v>
      </c>
      <c r="AP3858">
        <v>3017</v>
      </c>
      <c r="AQ3858" t="s">
        <v>2907</v>
      </c>
    </row>
    <row r="3859" spans="40:43" x14ac:dyDescent="0.25">
      <c r="AN3859">
        <v>14</v>
      </c>
      <c r="AO3859">
        <v>140</v>
      </c>
      <c r="AP3859">
        <v>3304</v>
      </c>
      <c r="AQ3859" t="s">
        <v>3138</v>
      </c>
    </row>
    <row r="3860" spans="40:43" x14ac:dyDescent="0.25">
      <c r="AN3860">
        <v>82</v>
      </c>
      <c r="AO3860">
        <v>28</v>
      </c>
      <c r="AP3860">
        <v>8495</v>
      </c>
      <c r="AQ3860" t="s">
        <v>4518</v>
      </c>
    </row>
    <row r="3861" spans="40:43" x14ac:dyDescent="0.25">
      <c r="AN3861">
        <v>70</v>
      </c>
      <c r="AO3861">
        <v>70</v>
      </c>
      <c r="AP3861">
        <v>10327</v>
      </c>
      <c r="AQ3861" t="s">
        <v>4518</v>
      </c>
    </row>
    <row r="3862" spans="40:43" x14ac:dyDescent="0.25">
      <c r="AN3862">
        <v>18</v>
      </c>
      <c r="AO3862">
        <v>91</v>
      </c>
      <c r="AP3862">
        <v>3787</v>
      </c>
      <c r="AQ3862" t="s">
        <v>3270</v>
      </c>
    </row>
    <row r="3863" spans="40:43" x14ac:dyDescent="0.25">
      <c r="AN3863">
        <v>6</v>
      </c>
      <c r="AO3863">
        <v>378</v>
      </c>
      <c r="AP3863">
        <v>1159</v>
      </c>
      <c r="AQ3863" t="s">
        <v>2027</v>
      </c>
    </row>
    <row r="3864" spans="40:43" x14ac:dyDescent="0.25">
      <c r="AN3864">
        <v>14</v>
      </c>
      <c r="AO3864">
        <v>7</v>
      </c>
      <c r="AP3864">
        <v>10328</v>
      </c>
      <c r="AQ3864" t="s">
        <v>2763</v>
      </c>
    </row>
    <row r="3865" spans="40:43" x14ac:dyDescent="0.25">
      <c r="AN3865">
        <v>14</v>
      </c>
      <c r="AO3865">
        <v>21</v>
      </c>
      <c r="AP3865">
        <v>10329</v>
      </c>
      <c r="AQ3865" t="s">
        <v>2815</v>
      </c>
    </row>
    <row r="3866" spans="40:43" x14ac:dyDescent="0.25">
      <c r="AN3866">
        <v>58</v>
      </c>
      <c r="AO3866">
        <v>42</v>
      </c>
      <c r="AP3866">
        <v>6742</v>
      </c>
      <c r="AQ3866" t="s">
        <v>4208</v>
      </c>
    </row>
    <row r="3867" spans="40:43" x14ac:dyDescent="0.25">
      <c r="AN3867">
        <v>30</v>
      </c>
      <c r="AO3867">
        <v>84</v>
      </c>
      <c r="AP3867">
        <v>4640</v>
      </c>
      <c r="AQ3867" t="s">
        <v>3567</v>
      </c>
    </row>
    <row r="3868" spans="40:43" x14ac:dyDescent="0.25">
      <c r="AN3868">
        <v>14</v>
      </c>
      <c r="AO3868">
        <v>91</v>
      </c>
      <c r="AP3868">
        <v>10330</v>
      </c>
      <c r="AQ3868" t="s">
        <v>2970</v>
      </c>
    </row>
    <row r="3869" spans="40:43" x14ac:dyDescent="0.25">
      <c r="AN3869">
        <v>14</v>
      </c>
      <c r="AO3869">
        <v>126</v>
      </c>
      <c r="AP3869">
        <v>3227</v>
      </c>
      <c r="AQ3869" t="s">
        <v>3077</v>
      </c>
    </row>
    <row r="3870" spans="40:43" x14ac:dyDescent="0.25">
      <c r="AN3870">
        <v>10</v>
      </c>
      <c r="AO3870">
        <v>14</v>
      </c>
      <c r="AP3870">
        <v>2520</v>
      </c>
      <c r="AQ3870" t="s">
        <v>2586</v>
      </c>
    </row>
    <row r="3871" spans="40:43" x14ac:dyDescent="0.25">
      <c r="AN3871">
        <v>10</v>
      </c>
      <c r="AO3871">
        <v>28</v>
      </c>
      <c r="AP3871">
        <v>2541</v>
      </c>
      <c r="AQ3871" t="s">
        <v>2601</v>
      </c>
    </row>
    <row r="3872" spans="40:43" x14ac:dyDescent="0.25">
      <c r="AN3872">
        <v>10</v>
      </c>
      <c r="AO3872">
        <v>77</v>
      </c>
      <c r="AP3872">
        <v>2640</v>
      </c>
      <c r="AQ3872" t="s">
        <v>2667</v>
      </c>
    </row>
    <row r="3873" spans="40:43" x14ac:dyDescent="0.25">
      <c r="AN3873">
        <v>90</v>
      </c>
      <c r="AO3873">
        <v>7</v>
      </c>
      <c r="AP3873">
        <v>9610</v>
      </c>
      <c r="AQ3873" t="s">
        <v>5192</v>
      </c>
    </row>
    <row r="3874" spans="40:43" x14ac:dyDescent="0.25">
      <c r="AN3874">
        <v>10</v>
      </c>
      <c r="AO3874">
        <v>42</v>
      </c>
      <c r="AP3874">
        <v>2569</v>
      </c>
      <c r="AQ3874" t="s">
        <v>2620</v>
      </c>
    </row>
    <row r="3875" spans="40:43" x14ac:dyDescent="0.25">
      <c r="AN3875">
        <v>86</v>
      </c>
      <c r="AO3875">
        <v>84</v>
      </c>
      <c r="AP3875">
        <v>9240</v>
      </c>
      <c r="AQ3875" t="s">
        <v>5104</v>
      </c>
    </row>
    <row r="3876" spans="40:43" x14ac:dyDescent="0.25">
      <c r="AN3876">
        <v>50</v>
      </c>
      <c r="AO3876">
        <v>35</v>
      </c>
      <c r="AP3876">
        <v>5849</v>
      </c>
      <c r="AQ3876" t="s">
        <v>3973</v>
      </c>
    </row>
    <row r="3877" spans="40:43" x14ac:dyDescent="0.25">
      <c r="AN3877">
        <v>50</v>
      </c>
      <c r="AO3877">
        <v>42</v>
      </c>
      <c r="AP3877">
        <v>5860</v>
      </c>
      <c r="AQ3877" t="s">
        <v>3981</v>
      </c>
    </row>
    <row r="3878" spans="40:43" x14ac:dyDescent="0.25">
      <c r="AN3878">
        <v>74</v>
      </c>
      <c r="AO3878">
        <v>14</v>
      </c>
      <c r="AP3878">
        <v>7915</v>
      </c>
      <c r="AQ3878" t="s">
        <v>3866</v>
      </c>
    </row>
    <row r="3879" spans="40:43" x14ac:dyDescent="0.25">
      <c r="AN3879">
        <v>46</v>
      </c>
      <c r="AO3879">
        <v>14</v>
      </c>
      <c r="AP3879">
        <v>10331</v>
      </c>
      <c r="AQ3879" t="s">
        <v>3866</v>
      </c>
    </row>
    <row r="3880" spans="40:43" x14ac:dyDescent="0.25">
      <c r="AN3880">
        <v>14</v>
      </c>
      <c r="AO3880">
        <v>133</v>
      </c>
      <c r="AP3880">
        <v>10332</v>
      </c>
      <c r="AQ3880" t="s">
        <v>3100</v>
      </c>
    </row>
    <row r="3881" spans="40:43" x14ac:dyDescent="0.25">
      <c r="AN3881">
        <v>90</v>
      </c>
      <c r="AO3881">
        <v>63</v>
      </c>
      <c r="AP3881">
        <v>9674</v>
      </c>
      <c r="AQ3881" t="s">
        <v>5235</v>
      </c>
    </row>
    <row r="3882" spans="40:43" x14ac:dyDescent="0.25">
      <c r="AN3882">
        <v>50</v>
      </c>
      <c r="AO3882">
        <v>77</v>
      </c>
      <c r="AP3882">
        <v>10333</v>
      </c>
      <c r="AQ3882" t="s">
        <v>4042</v>
      </c>
    </row>
    <row r="3883" spans="40:43" x14ac:dyDescent="0.25">
      <c r="AN3883">
        <v>14</v>
      </c>
      <c r="AO3883">
        <v>112</v>
      </c>
      <c r="AP3883">
        <v>3175</v>
      </c>
      <c r="AQ3883" t="s">
        <v>3043</v>
      </c>
    </row>
    <row r="3884" spans="40:43" x14ac:dyDescent="0.25">
      <c r="AN3884">
        <v>6</v>
      </c>
      <c r="AO3884">
        <v>523</v>
      </c>
      <c r="AP3884">
        <v>1194</v>
      </c>
      <c r="AQ3884" t="s">
        <v>2221</v>
      </c>
    </row>
    <row r="3885" spans="40:43" x14ac:dyDescent="0.25">
      <c r="AN3885">
        <v>90</v>
      </c>
      <c r="AO3885">
        <v>21</v>
      </c>
      <c r="AP3885">
        <v>9634</v>
      </c>
      <c r="AQ3885" t="s">
        <v>5196</v>
      </c>
    </row>
    <row r="3886" spans="40:43" x14ac:dyDescent="0.25">
      <c r="AN3886">
        <v>14</v>
      </c>
      <c r="AO3886">
        <v>77</v>
      </c>
      <c r="AP3886">
        <v>3039</v>
      </c>
      <c r="AQ3886" t="s">
        <v>2919</v>
      </c>
    </row>
    <row r="3887" spans="40:43" x14ac:dyDescent="0.25">
      <c r="AN3887">
        <v>10</v>
      </c>
      <c r="AO3887">
        <v>84</v>
      </c>
      <c r="AP3887">
        <v>2651</v>
      </c>
      <c r="AQ3887" t="s">
        <v>2674</v>
      </c>
    </row>
    <row r="3888" spans="40:43" x14ac:dyDescent="0.25">
      <c r="AN3888">
        <v>74</v>
      </c>
      <c r="AO3888">
        <v>63</v>
      </c>
      <c r="AP3888">
        <v>8013</v>
      </c>
      <c r="AQ3888" t="s">
        <v>4627</v>
      </c>
    </row>
    <row r="3889" spans="40:43" x14ac:dyDescent="0.25">
      <c r="AN3889">
        <v>14</v>
      </c>
      <c r="AO3889">
        <v>28</v>
      </c>
      <c r="AP3889">
        <v>2915</v>
      </c>
      <c r="AQ3889" t="s">
        <v>2833</v>
      </c>
    </row>
    <row r="3890" spans="40:43" x14ac:dyDescent="0.25">
      <c r="AN3890">
        <v>50</v>
      </c>
      <c r="AO3890">
        <v>56</v>
      </c>
      <c r="AP3890">
        <v>10334</v>
      </c>
      <c r="AQ3890" t="s">
        <v>4002</v>
      </c>
    </row>
    <row r="3891" spans="40:43" x14ac:dyDescent="0.25">
      <c r="AN3891">
        <v>74</v>
      </c>
      <c r="AO3891">
        <v>21</v>
      </c>
      <c r="AP3891">
        <v>7942</v>
      </c>
      <c r="AQ3891" t="s">
        <v>3633</v>
      </c>
    </row>
    <row r="3892" spans="40:43" x14ac:dyDescent="0.25">
      <c r="AN3892">
        <v>34</v>
      </c>
      <c r="AO3892">
        <v>14</v>
      </c>
      <c r="AP3892">
        <v>4877</v>
      </c>
      <c r="AQ3892" t="s">
        <v>3633</v>
      </c>
    </row>
    <row r="3893" spans="40:43" x14ac:dyDescent="0.25">
      <c r="AN3893">
        <v>50</v>
      </c>
      <c r="AO3893">
        <v>98</v>
      </c>
      <c r="AP3893">
        <v>10335</v>
      </c>
      <c r="AQ3893" t="s">
        <v>3633</v>
      </c>
    </row>
    <row r="3894" spans="40:43" x14ac:dyDescent="0.25">
      <c r="AN3894">
        <v>14</v>
      </c>
      <c r="AO3894">
        <v>7</v>
      </c>
      <c r="AP3894">
        <v>2838</v>
      </c>
      <c r="AQ3894" t="s">
        <v>2751</v>
      </c>
    </row>
    <row r="3895" spans="40:43" x14ac:dyDescent="0.25">
      <c r="AN3895">
        <v>14</v>
      </c>
      <c r="AO3895">
        <v>91</v>
      </c>
      <c r="AP3895">
        <v>10336</v>
      </c>
      <c r="AQ3895" t="s">
        <v>2971</v>
      </c>
    </row>
    <row r="3896" spans="40:43" x14ac:dyDescent="0.25">
      <c r="AN3896">
        <v>86</v>
      </c>
      <c r="AO3896">
        <v>147</v>
      </c>
      <c r="AP3896">
        <v>9343</v>
      </c>
      <c r="AQ3896" t="s">
        <v>2971</v>
      </c>
    </row>
    <row r="3897" spans="40:43" x14ac:dyDescent="0.25">
      <c r="AN3897">
        <v>6</v>
      </c>
      <c r="AO3897">
        <v>203</v>
      </c>
      <c r="AP3897">
        <v>904</v>
      </c>
      <c r="AQ3897" t="s">
        <v>1867</v>
      </c>
    </row>
    <row r="3898" spans="40:43" x14ac:dyDescent="0.25">
      <c r="AN3898">
        <v>14</v>
      </c>
      <c r="AO3898">
        <v>7</v>
      </c>
      <c r="AP3898">
        <v>10337</v>
      </c>
      <c r="AQ3898" t="s">
        <v>2764</v>
      </c>
    </row>
    <row r="3899" spans="40:43" x14ac:dyDescent="0.25">
      <c r="AN3899">
        <v>62</v>
      </c>
      <c r="AO3899">
        <v>42</v>
      </c>
      <c r="AP3899">
        <v>6983</v>
      </c>
      <c r="AQ3899" t="s">
        <v>2764</v>
      </c>
    </row>
    <row r="3900" spans="40:43" x14ac:dyDescent="0.25">
      <c r="AN3900">
        <v>14</v>
      </c>
      <c r="AO3900">
        <v>147</v>
      </c>
      <c r="AP3900">
        <v>3340</v>
      </c>
      <c r="AQ3900" t="s">
        <v>3165</v>
      </c>
    </row>
    <row r="3901" spans="40:43" x14ac:dyDescent="0.25">
      <c r="AN3901">
        <v>38</v>
      </c>
      <c r="AO3901">
        <v>70</v>
      </c>
      <c r="AP3901">
        <v>5107</v>
      </c>
      <c r="AQ3901" t="s">
        <v>3752</v>
      </c>
    </row>
    <row r="3902" spans="40:43" x14ac:dyDescent="0.25">
      <c r="AN3902">
        <v>30</v>
      </c>
      <c r="AO3902">
        <v>28</v>
      </c>
      <c r="AP3902">
        <v>4560</v>
      </c>
      <c r="AQ3902" t="s">
        <v>3061</v>
      </c>
    </row>
    <row r="3903" spans="40:43" x14ac:dyDescent="0.25">
      <c r="AN3903">
        <v>14</v>
      </c>
      <c r="AO3903">
        <v>119</v>
      </c>
      <c r="AP3903">
        <v>3199</v>
      </c>
      <c r="AQ3903" t="s">
        <v>3061</v>
      </c>
    </row>
    <row r="3904" spans="40:43" x14ac:dyDescent="0.25">
      <c r="AN3904">
        <v>70</v>
      </c>
      <c r="AO3904">
        <v>14</v>
      </c>
      <c r="AP3904">
        <v>10338</v>
      </c>
      <c r="AQ3904" t="s">
        <v>4484</v>
      </c>
    </row>
    <row r="3905" spans="40:43" x14ac:dyDescent="0.25">
      <c r="AN3905">
        <v>70</v>
      </c>
      <c r="AO3905">
        <v>91</v>
      </c>
      <c r="AP3905">
        <v>7703</v>
      </c>
      <c r="AQ3905" t="s">
        <v>4484</v>
      </c>
    </row>
    <row r="3906" spans="40:43" x14ac:dyDescent="0.25">
      <c r="AN3906">
        <v>14</v>
      </c>
      <c r="AO3906">
        <v>168</v>
      </c>
      <c r="AP3906">
        <v>10339</v>
      </c>
      <c r="AQ3906" t="s">
        <v>3211</v>
      </c>
    </row>
    <row r="3907" spans="40:43" x14ac:dyDescent="0.25">
      <c r="AN3907">
        <v>14</v>
      </c>
      <c r="AO3907">
        <v>140</v>
      </c>
      <c r="AP3907">
        <v>3305</v>
      </c>
      <c r="AQ3907" t="s">
        <v>3139</v>
      </c>
    </row>
    <row r="3908" spans="40:43" x14ac:dyDescent="0.25">
      <c r="AN3908">
        <v>14</v>
      </c>
      <c r="AO3908">
        <v>7</v>
      </c>
      <c r="AP3908">
        <v>10340</v>
      </c>
      <c r="AQ3908" t="s">
        <v>2765</v>
      </c>
    </row>
    <row r="3909" spans="40:43" x14ac:dyDescent="0.25">
      <c r="AN3909">
        <v>6</v>
      </c>
      <c r="AO3909">
        <v>448</v>
      </c>
      <c r="AP3909">
        <v>10341</v>
      </c>
      <c r="AQ3909" t="s">
        <v>2159</v>
      </c>
    </row>
    <row r="3910" spans="40:43" x14ac:dyDescent="0.25">
      <c r="AN3910">
        <v>14</v>
      </c>
      <c r="AO3910">
        <v>21</v>
      </c>
      <c r="AP3910">
        <v>10342</v>
      </c>
      <c r="AQ3910" t="s">
        <v>2816</v>
      </c>
    </row>
    <row r="3911" spans="40:43" x14ac:dyDescent="0.25">
      <c r="AN3911">
        <v>6</v>
      </c>
      <c r="AO3911">
        <v>378</v>
      </c>
      <c r="AP3911">
        <v>1160</v>
      </c>
      <c r="AQ3911" t="s">
        <v>2028</v>
      </c>
    </row>
    <row r="3912" spans="40:43" x14ac:dyDescent="0.25">
      <c r="AN3912">
        <v>6</v>
      </c>
      <c r="AO3912">
        <v>98</v>
      </c>
      <c r="AP3912">
        <v>793</v>
      </c>
      <c r="AQ3912" t="s">
        <v>1774</v>
      </c>
    </row>
    <row r="3913" spans="40:43" x14ac:dyDescent="0.25">
      <c r="AN3913">
        <v>14</v>
      </c>
      <c r="AO3913">
        <v>133</v>
      </c>
      <c r="AP3913">
        <v>10344</v>
      </c>
      <c r="AQ3913" t="s">
        <v>1774</v>
      </c>
    </row>
    <row r="3914" spans="40:43" x14ac:dyDescent="0.25">
      <c r="AN3914">
        <v>10</v>
      </c>
      <c r="AO3914">
        <v>112</v>
      </c>
      <c r="AP3914">
        <v>10343</v>
      </c>
      <c r="AQ3914" t="s">
        <v>1774</v>
      </c>
    </row>
    <row r="3915" spans="40:43" x14ac:dyDescent="0.25">
      <c r="AN3915">
        <v>30</v>
      </c>
      <c r="AO3915">
        <v>112</v>
      </c>
      <c r="AP3915">
        <v>4706</v>
      </c>
      <c r="AQ3915" t="s">
        <v>3621</v>
      </c>
    </row>
    <row r="3916" spans="40:43" x14ac:dyDescent="0.25">
      <c r="AN3916">
        <v>70</v>
      </c>
      <c r="AO3916">
        <v>91</v>
      </c>
      <c r="AP3916">
        <v>10345</v>
      </c>
      <c r="AQ3916" t="s">
        <v>4535</v>
      </c>
    </row>
    <row r="3917" spans="40:43" x14ac:dyDescent="0.25">
      <c r="AN3917">
        <v>6</v>
      </c>
      <c r="AO3917">
        <v>35</v>
      </c>
      <c r="AP3917">
        <v>708</v>
      </c>
      <c r="AQ3917" t="s">
        <v>1724</v>
      </c>
    </row>
    <row r="3918" spans="40:43" x14ac:dyDescent="0.25">
      <c r="AN3918">
        <v>62</v>
      </c>
      <c r="AO3918">
        <v>21</v>
      </c>
      <c r="AP3918">
        <v>10346</v>
      </c>
      <c r="AQ3918" t="s">
        <v>4274</v>
      </c>
    </row>
    <row r="3919" spans="40:43" x14ac:dyDescent="0.25">
      <c r="AN3919">
        <v>70</v>
      </c>
      <c r="AO3919">
        <v>91</v>
      </c>
      <c r="AP3919">
        <v>10347</v>
      </c>
      <c r="AQ3919" t="s">
        <v>4274</v>
      </c>
    </row>
    <row r="3920" spans="40:43" x14ac:dyDescent="0.25">
      <c r="AN3920">
        <v>14</v>
      </c>
      <c r="AO3920">
        <v>133</v>
      </c>
      <c r="AP3920">
        <v>3258</v>
      </c>
      <c r="AQ3920" t="s">
        <v>3094</v>
      </c>
    </row>
    <row r="3921" spans="40:43" x14ac:dyDescent="0.25">
      <c r="AN3921">
        <v>6</v>
      </c>
      <c r="AO3921">
        <v>658</v>
      </c>
      <c r="AP3921">
        <v>10348</v>
      </c>
      <c r="AQ3921" t="s">
        <v>2385</v>
      </c>
    </row>
    <row r="3922" spans="40:43" x14ac:dyDescent="0.25">
      <c r="AN3922">
        <v>14</v>
      </c>
      <c r="AO3922">
        <v>98</v>
      </c>
      <c r="AP3922">
        <v>3130</v>
      </c>
      <c r="AQ3922" t="s">
        <v>3006</v>
      </c>
    </row>
    <row r="3923" spans="40:43" x14ac:dyDescent="0.25">
      <c r="AN3923">
        <v>58</v>
      </c>
      <c r="AO3923">
        <v>42</v>
      </c>
      <c r="AP3923">
        <v>6740</v>
      </c>
      <c r="AQ3923" t="s">
        <v>4206</v>
      </c>
    </row>
    <row r="3924" spans="40:43" x14ac:dyDescent="0.25">
      <c r="AN3924">
        <v>14</v>
      </c>
      <c r="AO3924">
        <v>21</v>
      </c>
      <c r="AP3924">
        <v>10349</v>
      </c>
      <c r="AQ3924" t="s">
        <v>2817</v>
      </c>
    </row>
    <row r="3925" spans="40:43" x14ac:dyDescent="0.25">
      <c r="AN3925">
        <v>70</v>
      </c>
      <c r="AO3925">
        <v>126</v>
      </c>
      <c r="AP3925">
        <v>7749</v>
      </c>
      <c r="AQ3925" t="s">
        <v>4558</v>
      </c>
    </row>
    <row r="3926" spans="40:43" x14ac:dyDescent="0.25">
      <c r="AN3926">
        <v>74</v>
      </c>
      <c r="AO3926">
        <v>21</v>
      </c>
      <c r="AP3926">
        <v>10350</v>
      </c>
      <c r="AQ3926" t="s">
        <v>4575</v>
      </c>
    </row>
    <row r="3927" spans="40:43" x14ac:dyDescent="0.25">
      <c r="AN3927">
        <v>30</v>
      </c>
      <c r="AO3927">
        <v>56</v>
      </c>
      <c r="AP3927">
        <v>10351</v>
      </c>
      <c r="AQ3927" t="s">
        <v>3542</v>
      </c>
    </row>
    <row r="3928" spans="40:43" x14ac:dyDescent="0.25">
      <c r="AN3928">
        <v>30</v>
      </c>
      <c r="AO3928">
        <v>7</v>
      </c>
      <c r="AP3928">
        <v>4514</v>
      </c>
      <c r="AQ3928" t="s">
        <v>2150</v>
      </c>
    </row>
    <row r="3929" spans="40:43" x14ac:dyDescent="0.25">
      <c r="AN3929">
        <v>6</v>
      </c>
      <c r="AO3929">
        <v>441</v>
      </c>
      <c r="AP3929">
        <v>10352</v>
      </c>
      <c r="AQ3929" t="s">
        <v>2150</v>
      </c>
    </row>
    <row r="3930" spans="40:43" x14ac:dyDescent="0.25">
      <c r="AN3930">
        <v>82</v>
      </c>
      <c r="AO3930">
        <v>56</v>
      </c>
      <c r="AP3930">
        <v>8578</v>
      </c>
      <c r="AQ3930" t="s">
        <v>4802</v>
      </c>
    </row>
    <row r="3931" spans="40:43" x14ac:dyDescent="0.25">
      <c r="AN3931">
        <v>6</v>
      </c>
      <c r="AO3931">
        <v>441</v>
      </c>
      <c r="AP3931">
        <v>10353</v>
      </c>
      <c r="AQ3931" t="s">
        <v>2151</v>
      </c>
    </row>
    <row r="3932" spans="40:43" x14ac:dyDescent="0.25">
      <c r="AN3932">
        <v>82</v>
      </c>
      <c r="AO3932">
        <v>119</v>
      </c>
      <c r="AP3932">
        <v>8775</v>
      </c>
      <c r="AQ3932" t="s">
        <v>2151</v>
      </c>
    </row>
    <row r="3933" spans="40:43" x14ac:dyDescent="0.25">
      <c r="AN3933">
        <v>6</v>
      </c>
      <c r="AO3933">
        <v>7</v>
      </c>
      <c r="AP3933">
        <v>654</v>
      </c>
      <c r="AQ3933" t="s">
        <v>1685</v>
      </c>
    </row>
    <row r="3934" spans="40:43" x14ac:dyDescent="0.25">
      <c r="AN3934">
        <v>34</v>
      </c>
      <c r="AO3934">
        <v>21</v>
      </c>
      <c r="AP3934">
        <v>4822</v>
      </c>
      <c r="AQ3934" t="s">
        <v>3638</v>
      </c>
    </row>
    <row r="3935" spans="40:43" x14ac:dyDescent="0.25">
      <c r="AN3935">
        <v>66</v>
      </c>
      <c r="AO3935">
        <v>28</v>
      </c>
      <c r="AP3935">
        <v>7255</v>
      </c>
      <c r="AQ3935" t="s">
        <v>4387</v>
      </c>
    </row>
    <row r="3936" spans="40:43" x14ac:dyDescent="0.25">
      <c r="AN3936">
        <v>6</v>
      </c>
      <c r="AO3936">
        <v>91</v>
      </c>
      <c r="AP3936">
        <v>781</v>
      </c>
      <c r="AQ3936" t="s">
        <v>1764</v>
      </c>
    </row>
    <row r="3937" spans="40:43" x14ac:dyDescent="0.25">
      <c r="AN3937">
        <v>6</v>
      </c>
      <c r="AO3937">
        <v>770</v>
      </c>
      <c r="AP3937">
        <v>1741</v>
      </c>
      <c r="AQ3937" t="s">
        <v>2455</v>
      </c>
    </row>
    <row r="3938" spans="40:43" x14ac:dyDescent="0.25">
      <c r="AN3938">
        <v>6</v>
      </c>
      <c r="AO3938">
        <v>735</v>
      </c>
      <c r="AP3938">
        <v>1697</v>
      </c>
      <c r="AQ3938" t="s">
        <v>2436</v>
      </c>
    </row>
    <row r="3939" spans="40:43" x14ac:dyDescent="0.25">
      <c r="AN3939">
        <v>30</v>
      </c>
      <c r="AO3939">
        <v>35</v>
      </c>
      <c r="AP3939">
        <v>4566</v>
      </c>
      <c r="AQ3939" t="s">
        <v>3521</v>
      </c>
    </row>
    <row r="3940" spans="40:43" x14ac:dyDescent="0.25">
      <c r="AN3940">
        <v>70</v>
      </c>
      <c r="AO3940">
        <v>70</v>
      </c>
      <c r="AP3940">
        <v>10354</v>
      </c>
      <c r="AQ3940" t="s">
        <v>4519</v>
      </c>
    </row>
    <row r="3941" spans="40:43" x14ac:dyDescent="0.25">
      <c r="AN3941">
        <v>90</v>
      </c>
      <c r="AO3941">
        <v>63</v>
      </c>
      <c r="AP3941">
        <v>10355</v>
      </c>
      <c r="AQ3941" t="s">
        <v>5236</v>
      </c>
    </row>
    <row r="3942" spans="40:43" x14ac:dyDescent="0.25">
      <c r="AN3942">
        <v>86</v>
      </c>
      <c r="AO3942">
        <v>70</v>
      </c>
      <c r="AP3942">
        <v>9221</v>
      </c>
      <c r="AQ3942" t="s">
        <v>5095</v>
      </c>
    </row>
    <row r="3943" spans="40:43" x14ac:dyDescent="0.25">
      <c r="AN3943">
        <v>6</v>
      </c>
      <c r="AO3943">
        <v>504</v>
      </c>
      <c r="AP3943">
        <v>10356</v>
      </c>
      <c r="AQ3943" t="s">
        <v>2209</v>
      </c>
    </row>
    <row r="3944" spans="40:43" x14ac:dyDescent="0.25">
      <c r="AN3944">
        <v>14</v>
      </c>
      <c r="AO3944">
        <v>91</v>
      </c>
      <c r="AP3944">
        <v>3088</v>
      </c>
      <c r="AQ3944" t="s">
        <v>2953</v>
      </c>
    </row>
    <row r="3945" spans="40:43" x14ac:dyDescent="0.25">
      <c r="AN3945">
        <v>30</v>
      </c>
      <c r="AO3945">
        <v>84</v>
      </c>
      <c r="AP3945">
        <v>10357</v>
      </c>
      <c r="AQ3945" t="s">
        <v>3032</v>
      </c>
    </row>
    <row r="3946" spans="40:43" x14ac:dyDescent="0.25">
      <c r="AN3946">
        <v>14</v>
      </c>
      <c r="AO3946">
        <v>105</v>
      </c>
      <c r="AP3946">
        <v>3159</v>
      </c>
      <c r="AQ3946" t="s">
        <v>3032</v>
      </c>
    </row>
    <row r="3947" spans="40:43" x14ac:dyDescent="0.25">
      <c r="AN3947">
        <v>6</v>
      </c>
      <c r="AO3947">
        <v>595</v>
      </c>
      <c r="AP3947">
        <v>1499</v>
      </c>
      <c r="AQ3947" t="s">
        <v>2283</v>
      </c>
    </row>
    <row r="3948" spans="40:43" x14ac:dyDescent="0.25">
      <c r="AN3948">
        <v>6</v>
      </c>
      <c r="AO3948">
        <v>357</v>
      </c>
      <c r="AP3948">
        <v>10358</v>
      </c>
      <c r="AQ3948" t="s">
        <v>1989</v>
      </c>
    </row>
    <row r="3949" spans="40:43" x14ac:dyDescent="0.25">
      <c r="AN3949">
        <v>14</v>
      </c>
      <c r="AO3949">
        <v>7</v>
      </c>
      <c r="AP3949">
        <v>2840</v>
      </c>
      <c r="AQ3949" t="s">
        <v>2199</v>
      </c>
    </row>
    <row r="3950" spans="40:43" x14ac:dyDescent="0.25">
      <c r="AN3950">
        <v>6</v>
      </c>
      <c r="AO3950">
        <v>497</v>
      </c>
      <c r="AP3950">
        <v>10359</v>
      </c>
      <c r="AQ3950" t="s">
        <v>2199</v>
      </c>
    </row>
    <row r="3951" spans="40:43" x14ac:dyDescent="0.25">
      <c r="AN3951">
        <v>14</v>
      </c>
      <c r="AO3951">
        <v>91</v>
      </c>
      <c r="AP3951">
        <v>10360</v>
      </c>
      <c r="AQ3951" t="s">
        <v>2972</v>
      </c>
    </row>
    <row r="3952" spans="40:43" x14ac:dyDescent="0.25">
      <c r="AN3952">
        <v>6</v>
      </c>
      <c r="AO3952">
        <v>378</v>
      </c>
      <c r="AP3952">
        <v>1161</v>
      </c>
      <c r="AQ3952" t="s">
        <v>2029</v>
      </c>
    </row>
    <row r="3953" spans="40:43" x14ac:dyDescent="0.25">
      <c r="AN3953">
        <v>6</v>
      </c>
      <c r="AO3953">
        <v>203</v>
      </c>
      <c r="AP3953">
        <v>10361</v>
      </c>
      <c r="AQ3953" t="s">
        <v>1874</v>
      </c>
    </row>
    <row r="3954" spans="40:43" x14ac:dyDescent="0.25">
      <c r="AN3954">
        <v>14</v>
      </c>
      <c r="AO3954">
        <v>7</v>
      </c>
      <c r="AP3954">
        <v>2841</v>
      </c>
      <c r="AQ3954" t="s">
        <v>2752</v>
      </c>
    </row>
    <row r="3955" spans="40:43" x14ac:dyDescent="0.25">
      <c r="AN3955">
        <v>6</v>
      </c>
      <c r="AO3955">
        <v>378</v>
      </c>
      <c r="AP3955">
        <v>1162</v>
      </c>
      <c r="AQ3955" t="s">
        <v>2030</v>
      </c>
    </row>
    <row r="3956" spans="40:43" x14ac:dyDescent="0.25">
      <c r="AN3956">
        <v>34</v>
      </c>
      <c r="AO3956">
        <v>35</v>
      </c>
      <c r="AP3956">
        <v>4840</v>
      </c>
      <c r="AQ3956" t="s">
        <v>3652</v>
      </c>
    </row>
    <row r="3957" spans="40:43" x14ac:dyDescent="0.25">
      <c r="AN3957">
        <v>6</v>
      </c>
      <c r="AO3957">
        <v>378</v>
      </c>
      <c r="AP3957">
        <v>1167</v>
      </c>
      <c r="AQ3957" t="s">
        <v>2035</v>
      </c>
    </row>
    <row r="3958" spans="40:43" x14ac:dyDescent="0.25">
      <c r="AN3958">
        <v>34</v>
      </c>
      <c r="AO3958">
        <v>35</v>
      </c>
      <c r="AP3958">
        <v>4841</v>
      </c>
      <c r="AQ3958" t="s">
        <v>3653</v>
      </c>
    </row>
    <row r="3959" spans="40:43" x14ac:dyDescent="0.25">
      <c r="AN3959">
        <v>86</v>
      </c>
      <c r="AO3959">
        <v>7</v>
      </c>
      <c r="AP3959">
        <v>10362</v>
      </c>
      <c r="AQ3959" t="s">
        <v>3210</v>
      </c>
    </row>
    <row r="3960" spans="40:43" x14ac:dyDescent="0.25">
      <c r="AN3960">
        <v>14</v>
      </c>
      <c r="AO3960">
        <v>168</v>
      </c>
      <c r="AP3960">
        <v>3392</v>
      </c>
      <c r="AQ3960" t="s">
        <v>3210</v>
      </c>
    </row>
    <row r="3961" spans="40:43" x14ac:dyDescent="0.25">
      <c r="AN3961">
        <v>30</v>
      </c>
      <c r="AO3961">
        <v>21</v>
      </c>
      <c r="AP3961">
        <v>10363</v>
      </c>
      <c r="AQ3961" t="s">
        <v>3515</v>
      </c>
    </row>
    <row r="3962" spans="40:43" x14ac:dyDescent="0.25">
      <c r="AN3962">
        <v>74</v>
      </c>
      <c r="AO3962">
        <v>14</v>
      </c>
      <c r="AP3962">
        <v>7916</v>
      </c>
      <c r="AQ3962" t="s">
        <v>4566</v>
      </c>
    </row>
    <row r="3963" spans="40:43" x14ac:dyDescent="0.25">
      <c r="AN3963">
        <v>70</v>
      </c>
      <c r="AO3963">
        <v>7</v>
      </c>
      <c r="AP3963">
        <v>10364</v>
      </c>
      <c r="AQ3963" t="s">
        <v>4480</v>
      </c>
    </row>
    <row r="3964" spans="40:43" x14ac:dyDescent="0.25">
      <c r="AN3964">
        <v>6</v>
      </c>
      <c r="AO3964">
        <v>672</v>
      </c>
      <c r="AP3964">
        <v>10365</v>
      </c>
      <c r="AQ3964" t="s">
        <v>2400</v>
      </c>
    </row>
    <row r="3965" spans="40:43" x14ac:dyDescent="0.25">
      <c r="AN3965">
        <v>6</v>
      </c>
      <c r="AO3965">
        <v>378</v>
      </c>
      <c r="AP3965">
        <v>1163</v>
      </c>
      <c r="AQ3965" t="s">
        <v>2031</v>
      </c>
    </row>
    <row r="3966" spans="40:43" x14ac:dyDescent="0.25">
      <c r="AN3966">
        <v>6</v>
      </c>
      <c r="AO3966">
        <v>875</v>
      </c>
      <c r="AP3966">
        <v>10366</v>
      </c>
      <c r="AQ3966" t="s">
        <v>1386</v>
      </c>
    </row>
    <row r="3967" spans="40:43" x14ac:dyDescent="0.25">
      <c r="AN3967">
        <v>14</v>
      </c>
      <c r="AO3967">
        <v>91</v>
      </c>
      <c r="AP3967">
        <v>3090</v>
      </c>
      <c r="AQ3967" t="s">
        <v>2954</v>
      </c>
    </row>
    <row r="3968" spans="40:43" x14ac:dyDescent="0.25">
      <c r="AN3968">
        <v>86</v>
      </c>
      <c r="AO3968">
        <v>147</v>
      </c>
      <c r="AP3968">
        <v>9341</v>
      </c>
      <c r="AQ3968" t="s">
        <v>5158</v>
      </c>
    </row>
    <row r="3969" spans="40:43" x14ac:dyDescent="0.25">
      <c r="AN3969">
        <v>90</v>
      </c>
      <c r="AO3969">
        <v>112</v>
      </c>
      <c r="AP3969">
        <v>10367</v>
      </c>
      <c r="AQ3969" t="s">
        <v>5270</v>
      </c>
    </row>
    <row r="3970" spans="40:43" x14ac:dyDescent="0.25">
      <c r="AN3970">
        <v>82</v>
      </c>
      <c r="AO3970">
        <v>84</v>
      </c>
      <c r="AP3970">
        <v>8673</v>
      </c>
      <c r="AQ3970" t="s">
        <v>4896</v>
      </c>
    </row>
    <row r="3971" spans="40:43" x14ac:dyDescent="0.25">
      <c r="AN3971">
        <v>6</v>
      </c>
      <c r="AO3971">
        <v>417</v>
      </c>
      <c r="AP3971">
        <v>1464</v>
      </c>
      <c r="AQ3971" t="s">
        <v>2087</v>
      </c>
    </row>
    <row r="3972" spans="40:43" x14ac:dyDescent="0.25">
      <c r="AN3972">
        <v>6</v>
      </c>
      <c r="AO3972">
        <v>378</v>
      </c>
      <c r="AP3972">
        <v>1164</v>
      </c>
      <c r="AQ3972" t="s">
        <v>2032</v>
      </c>
    </row>
    <row r="3973" spans="40:43" x14ac:dyDescent="0.25">
      <c r="AN3973">
        <v>6</v>
      </c>
      <c r="AO3973">
        <v>378</v>
      </c>
      <c r="AP3973">
        <v>1165</v>
      </c>
      <c r="AQ3973" t="s">
        <v>2033</v>
      </c>
    </row>
    <row r="3974" spans="40:43" x14ac:dyDescent="0.25">
      <c r="AN3974">
        <v>6</v>
      </c>
      <c r="AO3974">
        <v>21</v>
      </c>
      <c r="AP3974">
        <v>10368</v>
      </c>
      <c r="AQ3974" t="s">
        <v>1707</v>
      </c>
    </row>
    <row r="3975" spans="40:43" x14ac:dyDescent="0.25">
      <c r="AN3975">
        <v>82</v>
      </c>
      <c r="AO3975">
        <v>49</v>
      </c>
      <c r="AP3975">
        <v>8561</v>
      </c>
      <c r="AQ3975" t="s">
        <v>4786</v>
      </c>
    </row>
    <row r="3976" spans="40:43" x14ac:dyDescent="0.25">
      <c r="AN3976">
        <v>14</v>
      </c>
      <c r="AO3976">
        <v>49</v>
      </c>
      <c r="AP3976">
        <v>10369</v>
      </c>
      <c r="AQ3976" t="s">
        <v>2873</v>
      </c>
    </row>
    <row r="3977" spans="40:43" x14ac:dyDescent="0.25">
      <c r="AN3977">
        <v>6</v>
      </c>
      <c r="AO3977">
        <v>56</v>
      </c>
      <c r="AP3977">
        <v>733</v>
      </c>
      <c r="AQ3977" t="s">
        <v>1736</v>
      </c>
    </row>
    <row r="3978" spans="40:43" x14ac:dyDescent="0.25">
      <c r="AN3978">
        <v>6</v>
      </c>
      <c r="AO3978">
        <v>770</v>
      </c>
      <c r="AP3978">
        <v>1742</v>
      </c>
      <c r="AQ3978" t="s">
        <v>2456</v>
      </c>
    </row>
    <row r="3979" spans="40:43" x14ac:dyDescent="0.25">
      <c r="AN3979">
        <v>30</v>
      </c>
      <c r="AO3979">
        <v>84</v>
      </c>
      <c r="AP3979">
        <v>4642</v>
      </c>
      <c r="AQ3979" t="s">
        <v>3569</v>
      </c>
    </row>
    <row r="3980" spans="40:43" x14ac:dyDescent="0.25">
      <c r="AN3980">
        <v>90</v>
      </c>
      <c r="AO3980">
        <v>84</v>
      </c>
      <c r="AP3980">
        <v>9704</v>
      </c>
      <c r="AQ3980" t="s">
        <v>5250</v>
      </c>
    </row>
    <row r="3981" spans="40:43" x14ac:dyDescent="0.25">
      <c r="AN3981">
        <v>70</v>
      </c>
      <c r="AO3981">
        <v>70</v>
      </c>
      <c r="AP3981">
        <v>10370</v>
      </c>
      <c r="AQ3981" t="s">
        <v>4520</v>
      </c>
    </row>
    <row r="3982" spans="40:43" x14ac:dyDescent="0.25">
      <c r="AN3982">
        <v>14</v>
      </c>
      <c r="AO3982">
        <v>35</v>
      </c>
      <c r="AP3982">
        <v>10371</v>
      </c>
      <c r="AQ3982" t="s">
        <v>2847</v>
      </c>
    </row>
    <row r="3983" spans="40:43" x14ac:dyDescent="0.25">
      <c r="AN3983">
        <v>70</v>
      </c>
      <c r="AO3983">
        <v>112</v>
      </c>
      <c r="AP3983">
        <v>10372</v>
      </c>
      <c r="AQ3983" t="s">
        <v>4548</v>
      </c>
    </row>
    <row r="3984" spans="40:43" x14ac:dyDescent="0.25">
      <c r="AN3984">
        <v>14</v>
      </c>
      <c r="AO3984">
        <v>91</v>
      </c>
      <c r="AP3984">
        <v>3091</v>
      </c>
      <c r="AQ3984" t="s">
        <v>2955</v>
      </c>
    </row>
    <row r="3985" spans="40:43" x14ac:dyDescent="0.25">
      <c r="AN3985">
        <v>14</v>
      </c>
      <c r="AO3985">
        <v>7</v>
      </c>
      <c r="AP3985">
        <v>10373</v>
      </c>
      <c r="AQ3985" t="s">
        <v>2766</v>
      </c>
    </row>
    <row r="3986" spans="40:43" x14ac:dyDescent="0.25">
      <c r="AN3986">
        <v>6</v>
      </c>
      <c r="AO3986">
        <v>98</v>
      </c>
      <c r="AP3986">
        <v>794</v>
      </c>
      <c r="AQ3986" t="s">
        <v>1775</v>
      </c>
    </row>
    <row r="3987" spans="40:43" x14ac:dyDescent="0.25">
      <c r="AN3987">
        <v>70</v>
      </c>
      <c r="AO3987">
        <v>35</v>
      </c>
      <c r="AP3987">
        <v>7639</v>
      </c>
      <c r="AQ3987" t="s">
        <v>1775</v>
      </c>
    </row>
    <row r="3988" spans="40:43" x14ac:dyDescent="0.25">
      <c r="AN3988">
        <v>14</v>
      </c>
      <c r="AO3988">
        <v>91</v>
      </c>
      <c r="AP3988">
        <v>10374</v>
      </c>
      <c r="AQ3988" t="s">
        <v>1775</v>
      </c>
    </row>
    <row r="3989" spans="40:43" x14ac:dyDescent="0.25">
      <c r="AN3989">
        <v>6</v>
      </c>
      <c r="AO3989">
        <v>658</v>
      </c>
      <c r="AP3989">
        <v>10375</v>
      </c>
      <c r="AQ3989" t="s">
        <v>2386</v>
      </c>
    </row>
    <row r="3990" spans="40:43" x14ac:dyDescent="0.25">
      <c r="AN3990">
        <v>38</v>
      </c>
      <c r="AO3990">
        <v>14</v>
      </c>
      <c r="AP3990">
        <v>10376</v>
      </c>
      <c r="AQ3990" t="s">
        <v>3684</v>
      </c>
    </row>
    <row r="3991" spans="40:43" x14ac:dyDescent="0.25">
      <c r="AN3991">
        <v>82</v>
      </c>
      <c r="AO3991">
        <v>21</v>
      </c>
      <c r="AP3991">
        <v>8468</v>
      </c>
      <c r="AQ3991" t="s">
        <v>4712</v>
      </c>
    </row>
    <row r="3992" spans="40:43" x14ac:dyDescent="0.25">
      <c r="AN3992">
        <v>6</v>
      </c>
      <c r="AO3992">
        <v>378</v>
      </c>
      <c r="AP3992">
        <v>1168</v>
      </c>
      <c r="AQ3992" t="s">
        <v>2036</v>
      </c>
    </row>
    <row r="3993" spans="40:43" x14ac:dyDescent="0.25">
      <c r="AN3993">
        <v>34</v>
      </c>
      <c r="AO3993">
        <v>56</v>
      </c>
      <c r="AP3993">
        <v>4868</v>
      </c>
      <c r="AQ3993" t="s">
        <v>3667</v>
      </c>
    </row>
    <row r="3994" spans="40:43" x14ac:dyDescent="0.25">
      <c r="AN3994">
        <v>70</v>
      </c>
      <c r="AO3994">
        <v>77</v>
      </c>
      <c r="AP3994">
        <v>10377</v>
      </c>
      <c r="AQ3994" t="s">
        <v>4529</v>
      </c>
    </row>
    <row r="3995" spans="40:43" x14ac:dyDescent="0.25">
      <c r="AN3995">
        <v>58</v>
      </c>
      <c r="AO3995">
        <v>70</v>
      </c>
      <c r="AP3995">
        <v>6771</v>
      </c>
      <c r="AQ3995" t="s">
        <v>4224</v>
      </c>
    </row>
    <row r="3996" spans="40:43" x14ac:dyDescent="0.25">
      <c r="AN3996">
        <v>6</v>
      </c>
      <c r="AO3996">
        <v>665</v>
      </c>
      <c r="AP3996">
        <v>1611</v>
      </c>
      <c r="AQ3996" t="s">
        <v>2393</v>
      </c>
    </row>
    <row r="3997" spans="40:43" x14ac:dyDescent="0.25">
      <c r="AN3997">
        <v>14</v>
      </c>
      <c r="AO3997">
        <v>7</v>
      </c>
      <c r="AP3997">
        <v>10378</v>
      </c>
      <c r="AQ3997" t="s">
        <v>2767</v>
      </c>
    </row>
    <row r="3998" spans="40:43" x14ac:dyDescent="0.25">
      <c r="AN3998">
        <v>14</v>
      </c>
      <c r="AO3998">
        <v>7</v>
      </c>
      <c r="AP3998">
        <v>10379</v>
      </c>
      <c r="AQ3998" t="s">
        <v>2768</v>
      </c>
    </row>
    <row r="3999" spans="40:43" x14ac:dyDescent="0.25">
      <c r="AN3999">
        <v>86</v>
      </c>
      <c r="AO3999">
        <v>56</v>
      </c>
      <c r="AP3999">
        <v>9206</v>
      </c>
      <c r="AQ3999" t="s">
        <v>5076</v>
      </c>
    </row>
    <row r="4000" spans="40:43" x14ac:dyDescent="0.25">
      <c r="AN4000">
        <v>14</v>
      </c>
      <c r="AO4000">
        <v>7</v>
      </c>
      <c r="AP4000">
        <v>3448</v>
      </c>
      <c r="AQ4000" t="s">
        <v>2755</v>
      </c>
    </row>
    <row r="4001" spans="40:43" x14ac:dyDescent="0.25">
      <c r="AN4001">
        <v>82</v>
      </c>
      <c r="AO4001">
        <v>56</v>
      </c>
      <c r="AP4001">
        <v>8825</v>
      </c>
      <c r="AQ4001" t="s">
        <v>2755</v>
      </c>
    </row>
    <row r="4002" spans="40:43" x14ac:dyDescent="0.25">
      <c r="AN4002">
        <v>6</v>
      </c>
      <c r="AO4002">
        <v>602</v>
      </c>
      <c r="AP4002">
        <v>1503</v>
      </c>
      <c r="AQ4002" t="s">
        <v>2289</v>
      </c>
    </row>
    <row r="4003" spans="40:43" x14ac:dyDescent="0.25">
      <c r="AN4003">
        <v>90</v>
      </c>
      <c r="AO4003">
        <v>21</v>
      </c>
      <c r="AP4003">
        <v>10452</v>
      </c>
      <c r="AQ4003" t="s">
        <v>5198</v>
      </c>
    </row>
    <row r="4004" spans="40:43" x14ac:dyDescent="0.25">
      <c r="AN4004">
        <v>14</v>
      </c>
      <c r="AO4004">
        <v>91</v>
      </c>
      <c r="AP4004">
        <v>3070</v>
      </c>
      <c r="AQ4004" t="s">
        <v>2942</v>
      </c>
    </row>
    <row r="4005" spans="40:43" x14ac:dyDescent="0.25">
      <c r="AN4005">
        <v>6</v>
      </c>
      <c r="AO4005">
        <v>63</v>
      </c>
      <c r="AP4005">
        <v>744</v>
      </c>
      <c r="AQ4005" t="s">
        <v>1745</v>
      </c>
    </row>
    <row r="4006" spans="40:43" x14ac:dyDescent="0.25">
      <c r="AN4006">
        <v>74</v>
      </c>
      <c r="AO4006">
        <v>21</v>
      </c>
      <c r="AP4006">
        <v>7943</v>
      </c>
      <c r="AQ4006" t="s">
        <v>4574</v>
      </c>
    </row>
    <row r="4007" spans="40:43" x14ac:dyDescent="0.25">
      <c r="AN4007">
        <v>30</v>
      </c>
      <c r="AO4007">
        <v>56</v>
      </c>
      <c r="AP4007">
        <v>4597</v>
      </c>
      <c r="AQ4007" t="s">
        <v>3540</v>
      </c>
    </row>
    <row r="4008" spans="40:43" x14ac:dyDescent="0.25">
      <c r="AN4008">
        <v>90</v>
      </c>
      <c r="AO4008">
        <v>105</v>
      </c>
      <c r="AP4008">
        <v>9738</v>
      </c>
      <c r="AQ4008" t="s">
        <v>5264</v>
      </c>
    </row>
    <row r="4009" spans="40:43" x14ac:dyDescent="0.25">
      <c r="AN4009">
        <v>14</v>
      </c>
      <c r="AO4009">
        <v>91</v>
      </c>
      <c r="AP4009">
        <v>3092</v>
      </c>
      <c r="AQ4009" t="s">
        <v>2956</v>
      </c>
    </row>
    <row r="4010" spans="40:43" x14ac:dyDescent="0.25">
      <c r="AN4010">
        <v>50</v>
      </c>
      <c r="AO4010">
        <v>105</v>
      </c>
      <c r="AP4010">
        <v>5982</v>
      </c>
      <c r="AQ4010" t="s">
        <v>4079</v>
      </c>
    </row>
    <row r="4011" spans="40:43" x14ac:dyDescent="0.25">
      <c r="AN4011">
        <v>70</v>
      </c>
      <c r="AO4011">
        <v>70</v>
      </c>
      <c r="AP4011">
        <v>10380</v>
      </c>
      <c r="AQ4011" t="s">
        <v>4521</v>
      </c>
    </row>
    <row r="4012" spans="40:43" x14ac:dyDescent="0.25">
      <c r="AN4012">
        <v>70</v>
      </c>
      <c r="AO4012">
        <v>70</v>
      </c>
      <c r="AP4012">
        <v>10381</v>
      </c>
      <c r="AQ4012" t="s">
        <v>4522</v>
      </c>
    </row>
    <row r="4013" spans="40:43" x14ac:dyDescent="0.25">
      <c r="AN4013">
        <v>10</v>
      </c>
      <c r="AO4013">
        <v>63</v>
      </c>
      <c r="AP4013">
        <v>2606</v>
      </c>
      <c r="AQ4013" t="s">
        <v>2642</v>
      </c>
    </row>
    <row r="4014" spans="40:43" x14ac:dyDescent="0.25">
      <c r="AN4014">
        <v>14</v>
      </c>
      <c r="AO4014">
        <v>98</v>
      </c>
      <c r="AP4014">
        <v>3104</v>
      </c>
      <c r="AQ4014" t="s">
        <v>2982</v>
      </c>
    </row>
    <row r="4015" spans="40:43" x14ac:dyDescent="0.25">
      <c r="AN4015">
        <v>14</v>
      </c>
      <c r="AO4015">
        <v>21</v>
      </c>
      <c r="AP4015">
        <v>10382</v>
      </c>
      <c r="AQ4015" t="s">
        <v>2818</v>
      </c>
    </row>
    <row r="4016" spans="40:43" x14ac:dyDescent="0.25">
      <c r="AN4016">
        <v>82</v>
      </c>
      <c r="AO4016">
        <v>63</v>
      </c>
      <c r="AP4016">
        <v>10383</v>
      </c>
      <c r="AQ4016" t="s">
        <v>4830</v>
      </c>
    </row>
    <row r="4017" spans="40:43" x14ac:dyDescent="0.25">
      <c r="AN4017">
        <v>30</v>
      </c>
      <c r="AO4017">
        <v>7</v>
      </c>
      <c r="AP4017">
        <v>10384</v>
      </c>
      <c r="AQ4017" t="s">
        <v>3482</v>
      </c>
    </row>
    <row r="4018" spans="40:43" x14ac:dyDescent="0.25">
      <c r="AN4018">
        <v>6</v>
      </c>
      <c r="AO4018">
        <v>742</v>
      </c>
      <c r="AP4018">
        <v>1705</v>
      </c>
      <c r="AQ4018" t="s">
        <v>2439</v>
      </c>
    </row>
    <row r="4019" spans="40:43" x14ac:dyDescent="0.25">
      <c r="AN4019">
        <v>6</v>
      </c>
      <c r="AO4019">
        <v>378</v>
      </c>
      <c r="AP4019">
        <v>1169</v>
      </c>
      <c r="AQ4019" t="s">
        <v>2037</v>
      </c>
    </row>
    <row r="4020" spans="40:43" x14ac:dyDescent="0.25">
      <c r="AN4020">
        <v>54</v>
      </c>
      <c r="AO4020">
        <v>70</v>
      </c>
      <c r="AP4020">
        <v>6502</v>
      </c>
      <c r="AQ4020" t="s">
        <v>2037</v>
      </c>
    </row>
    <row r="4021" spans="40:43" x14ac:dyDescent="0.25">
      <c r="AN4021">
        <v>30</v>
      </c>
      <c r="AO4021">
        <v>21</v>
      </c>
      <c r="AP4021">
        <v>4549</v>
      </c>
      <c r="AQ4021" t="s">
        <v>3511</v>
      </c>
    </row>
    <row r="4022" spans="40:43" x14ac:dyDescent="0.25">
      <c r="AN4022">
        <v>62</v>
      </c>
      <c r="AO4022">
        <v>21</v>
      </c>
      <c r="AP4022">
        <v>6936</v>
      </c>
      <c r="AQ4022" t="s">
        <v>4269</v>
      </c>
    </row>
    <row r="4023" spans="40:43" x14ac:dyDescent="0.25">
      <c r="AN4023">
        <v>66</v>
      </c>
      <c r="AO4023">
        <v>35</v>
      </c>
      <c r="AP4023">
        <v>7259</v>
      </c>
      <c r="AQ4023" t="s">
        <v>4388</v>
      </c>
    </row>
    <row r="4024" spans="40:43" x14ac:dyDescent="0.25">
      <c r="AN4024">
        <v>14</v>
      </c>
      <c r="AO4024">
        <v>21</v>
      </c>
      <c r="AP4024">
        <v>10385</v>
      </c>
      <c r="AQ4024" t="s">
        <v>2819</v>
      </c>
    </row>
    <row r="4025" spans="40:43" x14ac:dyDescent="0.25">
      <c r="AN4025">
        <v>62</v>
      </c>
      <c r="AO4025">
        <v>21</v>
      </c>
      <c r="AP4025">
        <v>6937</v>
      </c>
      <c r="AQ4025" t="s">
        <v>4270</v>
      </c>
    </row>
    <row r="4026" spans="40:43" x14ac:dyDescent="0.25">
      <c r="AN4026">
        <v>50</v>
      </c>
      <c r="AO4026">
        <v>28</v>
      </c>
      <c r="AP4026">
        <v>5842</v>
      </c>
      <c r="AQ4026" t="s">
        <v>3962</v>
      </c>
    </row>
    <row r="4027" spans="40:43" x14ac:dyDescent="0.25">
      <c r="AN4027">
        <v>14</v>
      </c>
      <c r="AO4027">
        <v>21</v>
      </c>
      <c r="AP4027">
        <v>2899</v>
      </c>
      <c r="AQ4027" t="s">
        <v>2801</v>
      </c>
    </row>
    <row r="4028" spans="40:43" x14ac:dyDescent="0.25">
      <c r="AN4028">
        <v>14</v>
      </c>
      <c r="AO4028">
        <v>7</v>
      </c>
      <c r="AP4028">
        <v>2823</v>
      </c>
      <c r="AQ4028" t="s">
        <v>2741</v>
      </c>
    </row>
    <row r="4029" spans="40:43" x14ac:dyDescent="0.25">
      <c r="AN4029">
        <v>14</v>
      </c>
      <c r="AO4029">
        <v>182</v>
      </c>
      <c r="AP4029">
        <v>3435</v>
      </c>
      <c r="AQ4029" t="s">
        <v>3242</v>
      </c>
    </row>
    <row r="4030" spans="40:43" x14ac:dyDescent="0.25">
      <c r="AN4030">
        <v>66</v>
      </c>
      <c r="AO4030">
        <v>35</v>
      </c>
      <c r="AP4030">
        <v>10386</v>
      </c>
      <c r="AQ4030" t="s">
        <v>4389</v>
      </c>
    </row>
    <row r="4031" spans="40:43" x14ac:dyDescent="0.25">
      <c r="AN4031">
        <v>6</v>
      </c>
      <c r="AO4031">
        <v>434</v>
      </c>
      <c r="AP4031">
        <v>1270</v>
      </c>
      <c r="AQ4031" t="s">
        <v>2120</v>
      </c>
    </row>
    <row r="4032" spans="40:43" x14ac:dyDescent="0.25">
      <c r="AN4032">
        <v>6</v>
      </c>
      <c r="AO4032">
        <v>378</v>
      </c>
      <c r="AP4032">
        <v>10387</v>
      </c>
      <c r="AQ4032" t="s">
        <v>2047</v>
      </c>
    </row>
    <row r="4033" spans="40:43" x14ac:dyDescent="0.25">
      <c r="AN4033">
        <v>6</v>
      </c>
      <c r="AO4033">
        <v>105</v>
      </c>
      <c r="AP4033">
        <v>1917</v>
      </c>
      <c r="AQ4033" t="s">
        <v>1787</v>
      </c>
    </row>
    <row r="4034" spans="40:43" x14ac:dyDescent="0.25">
      <c r="AN4034">
        <v>6</v>
      </c>
      <c r="AO4034">
        <v>434</v>
      </c>
      <c r="AP4034">
        <v>10388</v>
      </c>
      <c r="AQ4034" t="s">
        <v>2124</v>
      </c>
    </row>
    <row r="4035" spans="40:43" x14ac:dyDescent="0.25">
      <c r="AN4035">
        <v>86</v>
      </c>
      <c r="AO4035">
        <v>28</v>
      </c>
      <c r="AP4035">
        <v>9134</v>
      </c>
      <c r="AQ4035" t="s">
        <v>5042</v>
      </c>
    </row>
    <row r="4036" spans="40:43" x14ac:dyDescent="0.25">
      <c r="AN4036">
        <v>6</v>
      </c>
      <c r="AO4036">
        <v>378</v>
      </c>
      <c r="AP4036">
        <v>1171</v>
      </c>
      <c r="AQ4036" t="s">
        <v>2039</v>
      </c>
    </row>
    <row r="4037" spans="40:43" x14ac:dyDescent="0.25">
      <c r="AN4037">
        <v>30</v>
      </c>
      <c r="AO4037">
        <v>98</v>
      </c>
      <c r="AP4037">
        <v>4688</v>
      </c>
      <c r="AQ4037" t="s">
        <v>3611</v>
      </c>
    </row>
    <row r="4038" spans="40:43" x14ac:dyDescent="0.25">
      <c r="AN4038">
        <v>6</v>
      </c>
      <c r="AO4038">
        <v>196</v>
      </c>
      <c r="AP4038">
        <v>10389</v>
      </c>
      <c r="AQ4038" t="s">
        <v>1863</v>
      </c>
    </row>
    <row r="4039" spans="40:43" x14ac:dyDescent="0.25">
      <c r="AN4039">
        <v>6</v>
      </c>
      <c r="AO4039">
        <v>693</v>
      </c>
      <c r="AP4039">
        <v>1641</v>
      </c>
      <c r="AQ4039" t="s">
        <v>1863</v>
      </c>
    </row>
    <row r="4040" spans="40:43" x14ac:dyDescent="0.25">
      <c r="AN4040">
        <v>62</v>
      </c>
      <c r="AO4040">
        <v>42</v>
      </c>
      <c r="AP4040">
        <v>6984</v>
      </c>
      <c r="AQ4040" t="s">
        <v>4307</v>
      </c>
    </row>
    <row r="4041" spans="40:43" x14ac:dyDescent="0.25">
      <c r="AN4041">
        <v>6</v>
      </c>
      <c r="AO4041">
        <v>7</v>
      </c>
      <c r="AP4041">
        <v>664</v>
      </c>
      <c r="AQ4041" t="s">
        <v>1695</v>
      </c>
    </row>
    <row r="4042" spans="40:43" x14ac:dyDescent="0.25">
      <c r="AN4042">
        <v>6</v>
      </c>
      <c r="AO4042">
        <v>21</v>
      </c>
      <c r="AP4042">
        <v>677</v>
      </c>
      <c r="AQ4042" t="s">
        <v>1701</v>
      </c>
    </row>
    <row r="4043" spans="40:43" x14ac:dyDescent="0.25">
      <c r="AN4043">
        <v>14</v>
      </c>
      <c r="AO4043">
        <v>42</v>
      </c>
      <c r="AP4043">
        <v>2952</v>
      </c>
      <c r="AQ4043" t="s">
        <v>1701</v>
      </c>
    </row>
    <row r="4044" spans="40:43" x14ac:dyDescent="0.25">
      <c r="AN4044">
        <v>30</v>
      </c>
      <c r="AO4044">
        <v>84</v>
      </c>
      <c r="AP4044">
        <v>4658</v>
      </c>
      <c r="AQ4044" t="s">
        <v>3585</v>
      </c>
    </row>
    <row r="4045" spans="40:43" x14ac:dyDescent="0.25">
      <c r="AN4045">
        <v>90</v>
      </c>
      <c r="AO4045">
        <v>105</v>
      </c>
      <c r="AP4045">
        <v>9736</v>
      </c>
      <c r="AQ4045" t="s">
        <v>5263</v>
      </c>
    </row>
    <row r="4046" spans="40:43" x14ac:dyDescent="0.25">
      <c r="AN4046">
        <v>6</v>
      </c>
      <c r="AO4046">
        <v>378</v>
      </c>
      <c r="AP4046">
        <v>1172</v>
      </c>
      <c r="AQ4046" t="s">
        <v>2040</v>
      </c>
    </row>
    <row r="4047" spans="40:43" x14ac:dyDescent="0.25">
      <c r="AN4047">
        <v>6</v>
      </c>
      <c r="AO4047">
        <v>868</v>
      </c>
      <c r="AP4047">
        <v>1884</v>
      </c>
      <c r="AQ4047" t="s">
        <v>2559</v>
      </c>
    </row>
    <row r="4048" spans="40:43" x14ac:dyDescent="0.25">
      <c r="AN4048">
        <v>30</v>
      </c>
      <c r="AO4048">
        <v>77</v>
      </c>
      <c r="AP4048">
        <v>10390</v>
      </c>
      <c r="AQ4048" t="s">
        <v>3560</v>
      </c>
    </row>
    <row r="4049" spans="40:43" x14ac:dyDescent="0.25">
      <c r="AN4049">
        <v>86</v>
      </c>
      <c r="AO4049">
        <v>63</v>
      </c>
      <c r="AP4049">
        <v>10453</v>
      </c>
      <c r="AQ4049" t="s">
        <v>5087</v>
      </c>
    </row>
    <row r="4050" spans="40:43" x14ac:dyDescent="0.25">
      <c r="AN4050">
        <v>46</v>
      </c>
      <c r="AO4050">
        <v>7</v>
      </c>
      <c r="AP4050">
        <v>5509</v>
      </c>
      <c r="AQ4050" t="s">
        <v>3863</v>
      </c>
    </row>
    <row r="4051" spans="40:43" x14ac:dyDescent="0.25">
      <c r="AN4051">
        <v>70</v>
      </c>
      <c r="AO4051">
        <v>105</v>
      </c>
      <c r="AP4051">
        <v>7726</v>
      </c>
      <c r="AQ4051" t="s">
        <v>4546</v>
      </c>
    </row>
    <row r="4052" spans="40:43" x14ac:dyDescent="0.25">
      <c r="AN4052">
        <v>66</v>
      </c>
      <c r="AO4052">
        <v>14</v>
      </c>
      <c r="AP4052">
        <v>10391</v>
      </c>
      <c r="AQ4052" t="s">
        <v>4378</v>
      </c>
    </row>
    <row r="4053" spans="40:43" x14ac:dyDescent="0.25">
      <c r="AN4053">
        <v>74</v>
      </c>
      <c r="AO4053">
        <v>35</v>
      </c>
      <c r="AP4053">
        <v>7954</v>
      </c>
      <c r="AQ4053" t="s">
        <v>4378</v>
      </c>
    </row>
    <row r="4054" spans="40:43" x14ac:dyDescent="0.25">
      <c r="AN4054">
        <v>70</v>
      </c>
      <c r="AO4054">
        <v>56</v>
      </c>
      <c r="AP4054">
        <v>7668</v>
      </c>
      <c r="AQ4054" t="s">
        <v>4378</v>
      </c>
    </row>
    <row r="4055" spans="40:43" x14ac:dyDescent="0.25">
      <c r="AN4055">
        <v>82</v>
      </c>
      <c r="AO4055">
        <v>77</v>
      </c>
      <c r="AP4055">
        <v>10392</v>
      </c>
      <c r="AQ4055" t="s">
        <v>4872</v>
      </c>
    </row>
    <row r="4056" spans="40:43" x14ac:dyDescent="0.25">
      <c r="AN4056">
        <v>14</v>
      </c>
      <c r="AO4056">
        <v>91</v>
      </c>
      <c r="AP4056">
        <v>10393</v>
      </c>
      <c r="AQ4056" t="s">
        <v>2973</v>
      </c>
    </row>
    <row r="4057" spans="40:43" x14ac:dyDescent="0.25">
      <c r="AN4057">
        <v>42</v>
      </c>
      <c r="AO4057">
        <v>119</v>
      </c>
      <c r="AP4057">
        <v>5429</v>
      </c>
      <c r="AQ4057" t="s">
        <v>3835</v>
      </c>
    </row>
    <row r="4058" spans="40:43" x14ac:dyDescent="0.25">
      <c r="AN4058">
        <v>6</v>
      </c>
      <c r="AO4058">
        <v>581</v>
      </c>
      <c r="AP4058">
        <v>1473</v>
      </c>
      <c r="AQ4058" t="s">
        <v>2264</v>
      </c>
    </row>
    <row r="4059" spans="40:43" x14ac:dyDescent="0.25">
      <c r="AN4059">
        <v>14</v>
      </c>
      <c r="AO4059">
        <v>147</v>
      </c>
      <c r="AP4059">
        <v>3449</v>
      </c>
      <c r="AQ4059" t="s">
        <v>3172</v>
      </c>
    </row>
    <row r="4060" spans="40:43" x14ac:dyDescent="0.25">
      <c r="AN4060">
        <v>6</v>
      </c>
      <c r="AO4060">
        <v>441</v>
      </c>
      <c r="AP4060">
        <v>10394</v>
      </c>
      <c r="AQ4060" t="s">
        <v>2152</v>
      </c>
    </row>
    <row r="4061" spans="40:43" x14ac:dyDescent="0.25">
      <c r="AN4061">
        <v>82</v>
      </c>
      <c r="AO4061">
        <v>119</v>
      </c>
      <c r="AP4061">
        <v>8776</v>
      </c>
      <c r="AQ4061" t="s">
        <v>4985</v>
      </c>
    </row>
    <row r="4062" spans="40:43" x14ac:dyDescent="0.25">
      <c r="AN4062">
        <v>70</v>
      </c>
      <c r="AO4062">
        <v>70</v>
      </c>
      <c r="AP4062">
        <v>10395</v>
      </c>
      <c r="AQ4062" t="s">
        <v>4523</v>
      </c>
    </row>
    <row r="4063" spans="40:43" x14ac:dyDescent="0.25">
      <c r="AN4063">
        <v>70</v>
      </c>
      <c r="AO4063">
        <v>70</v>
      </c>
      <c r="AP4063">
        <v>10396</v>
      </c>
      <c r="AQ4063" t="s">
        <v>4524</v>
      </c>
    </row>
    <row r="4064" spans="40:43" x14ac:dyDescent="0.25">
      <c r="AN4064">
        <v>6</v>
      </c>
      <c r="AO4064">
        <v>98</v>
      </c>
      <c r="AP4064">
        <v>795</v>
      </c>
      <c r="AQ4064" t="s">
        <v>1776</v>
      </c>
    </row>
    <row r="4065" spans="40:43" x14ac:dyDescent="0.25">
      <c r="AN4065">
        <v>14</v>
      </c>
      <c r="AO4065">
        <v>42</v>
      </c>
      <c r="AP4065">
        <v>2953</v>
      </c>
      <c r="AQ4065" t="s">
        <v>1776</v>
      </c>
    </row>
    <row r="4066" spans="40:43" x14ac:dyDescent="0.25">
      <c r="AN4066">
        <v>50</v>
      </c>
      <c r="AO4066">
        <v>28</v>
      </c>
      <c r="AP4066">
        <v>5843</v>
      </c>
      <c r="AQ4066" t="s">
        <v>1776</v>
      </c>
    </row>
    <row r="4067" spans="40:43" x14ac:dyDescent="0.25">
      <c r="AN4067">
        <v>86</v>
      </c>
      <c r="AO4067">
        <v>175</v>
      </c>
      <c r="AP4067">
        <v>9380</v>
      </c>
      <c r="AQ4067" t="s">
        <v>1776</v>
      </c>
    </row>
    <row r="4068" spans="40:43" x14ac:dyDescent="0.25">
      <c r="AN4068">
        <v>90</v>
      </c>
      <c r="AO4068">
        <v>84</v>
      </c>
      <c r="AP4068">
        <v>10397</v>
      </c>
      <c r="AQ4068" t="s">
        <v>5252</v>
      </c>
    </row>
    <row r="4069" spans="40:43" x14ac:dyDescent="0.25">
      <c r="AN4069">
        <v>90</v>
      </c>
      <c r="AO4069">
        <v>105</v>
      </c>
      <c r="AP4069">
        <v>9740</v>
      </c>
      <c r="AQ4069" t="s">
        <v>5266</v>
      </c>
    </row>
    <row r="4070" spans="40:43" x14ac:dyDescent="0.25">
      <c r="AN4070">
        <v>6</v>
      </c>
      <c r="AO4070">
        <v>784</v>
      </c>
      <c r="AP4070">
        <v>10398</v>
      </c>
      <c r="AQ4070" t="s">
        <v>2481</v>
      </c>
    </row>
    <row r="4071" spans="40:43" x14ac:dyDescent="0.25">
      <c r="AN4071">
        <v>14</v>
      </c>
      <c r="AO4071">
        <v>21</v>
      </c>
      <c r="AP4071">
        <v>10399</v>
      </c>
      <c r="AQ4071" t="s">
        <v>2820</v>
      </c>
    </row>
    <row r="4072" spans="40:43" x14ac:dyDescent="0.25">
      <c r="AN4072">
        <v>58</v>
      </c>
      <c r="AO4072">
        <v>42</v>
      </c>
      <c r="AP4072">
        <v>10400</v>
      </c>
      <c r="AQ4072" t="s">
        <v>4215</v>
      </c>
    </row>
    <row r="4073" spans="40:43" x14ac:dyDescent="0.25">
      <c r="AN4073">
        <v>82</v>
      </c>
      <c r="AO4073">
        <v>49</v>
      </c>
      <c r="AP4073">
        <v>8562</v>
      </c>
      <c r="AQ4073" t="s">
        <v>4787</v>
      </c>
    </row>
    <row r="4074" spans="40:43" x14ac:dyDescent="0.25">
      <c r="AN4074">
        <v>14</v>
      </c>
      <c r="AO4074">
        <v>42</v>
      </c>
      <c r="AP4074">
        <v>2954</v>
      </c>
      <c r="AQ4074" t="s">
        <v>2861</v>
      </c>
    </row>
    <row r="4075" spans="40:43" x14ac:dyDescent="0.25">
      <c r="AN4075">
        <v>86</v>
      </c>
      <c r="AO4075">
        <v>126</v>
      </c>
      <c r="AP4075">
        <v>9298</v>
      </c>
      <c r="AQ4075" t="s">
        <v>5137</v>
      </c>
    </row>
    <row r="4076" spans="40:43" x14ac:dyDescent="0.25">
      <c r="AN4076">
        <v>18</v>
      </c>
      <c r="AO4076">
        <v>84</v>
      </c>
      <c r="AP4076">
        <v>3778</v>
      </c>
      <c r="AQ4076" t="s">
        <v>3267</v>
      </c>
    </row>
    <row r="4077" spans="40:43" x14ac:dyDescent="0.25">
      <c r="AN4077">
        <v>6</v>
      </c>
      <c r="AO4077">
        <v>21</v>
      </c>
      <c r="AP4077">
        <v>10401</v>
      </c>
      <c r="AQ4077" t="s">
        <v>1708</v>
      </c>
    </row>
    <row r="4078" spans="40:43" x14ac:dyDescent="0.25">
      <c r="AN4078">
        <v>14</v>
      </c>
      <c r="AO4078">
        <v>91</v>
      </c>
      <c r="AP4078">
        <v>10402</v>
      </c>
      <c r="AQ4078" t="s">
        <v>2974</v>
      </c>
    </row>
    <row r="4079" spans="40:43" x14ac:dyDescent="0.25">
      <c r="AN4079">
        <v>30</v>
      </c>
      <c r="AO4079">
        <v>63</v>
      </c>
      <c r="AP4079">
        <v>4606</v>
      </c>
      <c r="AQ4079" t="s">
        <v>3545</v>
      </c>
    </row>
    <row r="4080" spans="40:43" x14ac:dyDescent="0.25">
      <c r="AN4080">
        <v>54</v>
      </c>
      <c r="AO4080">
        <v>84</v>
      </c>
      <c r="AP4080">
        <v>6527</v>
      </c>
      <c r="AQ4080" t="s">
        <v>4165</v>
      </c>
    </row>
    <row r="4081" spans="40:43" x14ac:dyDescent="0.25">
      <c r="AN4081">
        <v>58</v>
      </c>
      <c r="AO4081">
        <v>56</v>
      </c>
      <c r="AP4081">
        <v>10403</v>
      </c>
      <c r="AQ4081" t="s">
        <v>4222</v>
      </c>
    </row>
    <row r="4082" spans="40:43" x14ac:dyDescent="0.25">
      <c r="AN4082">
        <v>6</v>
      </c>
      <c r="AO4082">
        <v>378</v>
      </c>
      <c r="AP4082">
        <v>1173</v>
      </c>
      <c r="AQ4082" t="s">
        <v>2041</v>
      </c>
    </row>
    <row r="4083" spans="40:43" x14ac:dyDescent="0.25">
      <c r="AN4083">
        <v>6</v>
      </c>
      <c r="AO4083">
        <v>378</v>
      </c>
      <c r="AP4083">
        <v>1174</v>
      </c>
      <c r="AQ4083" t="s">
        <v>2042</v>
      </c>
    </row>
    <row r="4084" spans="40:43" x14ac:dyDescent="0.25">
      <c r="AN4084">
        <v>14</v>
      </c>
      <c r="AO4084">
        <v>147</v>
      </c>
      <c r="AP4084">
        <v>10404</v>
      </c>
      <c r="AQ4084" t="s">
        <v>3183</v>
      </c>
    </row>
    <row r="4085" spans="40:43" x14ac:dyDescent="0.25">
      <c r="AN4085">
        <v>14</v>
      </c>
      <c r="AO4085">
        <v>147</v>
      </c>
      <c r="AP4085">
        <v>10405</v>
      </c>
      <c r="AQ4085" t="s">
        <v>3184</v>
      </c>
    </row>
    <row r="4086" spans="40:43" x14ac:dyDescent="0.25">
      <c r="AN4086">
        <v>6</v>
      </c>
      <c r="AO4086">
        <v>441</v>
      </c>
      <c r="AP4086">
        <v>10406</v>
      </c>
      <c r="AQ4086" t="s">
        <v>2153</v>
      </c>
    </row>
    <row r="4087" spans="40:43" x14ac:dyDescent="0.25">
      <c r="AN4087">
        <v>14</v>
      </c>
      <c r="AO4087">
        <v>91</v>
      </c>
      <c r="AP4087">
        <v>3093</v>
      </c>
      <c r="AQ4087" t="s">
        <v>2957</v>
      </c>
    </row>
    <row r="4088" spans="40:43" x14ac:dyDescent="0.25">
      <c r="AN4088">
        <v>14</v>
      </c>
      <c r="AO4088">
        <v>21</v>
      </c>
      <c r="AP4088">
        <v>10407</v>
      </c>
      <c r="AQ4088" t="s">
        <v>2821</v>
      </c>
    </row>
    <row r="4089" spans="40:43" x14ac:dyDescent="0.25">
      <c r="AN4089">
        <v>58</v>
      </c>
      <c r="AO4089">
        <v>35</v>
      </c>
      <c r="AP4089">
        <v>6722</v>
      </c>
      <c r="AQ4089" t="s">
        <v>4193</v>
      </c>
    </row>
    <row r="4090" spans="40:43" x14ac:dyDescent="0.25">
      <c r="AN4090">
        <v>70</v>
      </c>
      <c r="AO4090">
        <v>21</v>
      </c>
      <c r="AP4090">
        <v>10408</v>
      </c>
      <c r="AQ4090" t="s">
        <v>4489</v>
      </c>
    </row>
    <row r="4091" spans="40:43" x14ac:dyDescent="0.25">
      <c r="AN4091">
        <v>6</v>
      </c>
      <c r="AO4091">
        <v>98</v>
      </c>
      <c r="AP4091">
        <v>796</v>
      </c>
      <c r="AQ4091" t="s">
        <v>1777</v>
      </c>
    </row>
    <row r="4092" spans="40:43" x14ac:dyDescent="0.25">
      <c r="AN4092">
        <v>6</v>
      </c>
      <c r="AO4092">
        <v>266</v>
      </c>
      <c r="AP4092">
        <v>1022</v>
      </c>
      <c r="AQ4092" t="s">
        <v>1936</v>
      </c>
    </row>
    <row r="4093" spans="40:43" x14ac:dyDescent="0.25">
      <c r="AN4093">
        <v>6</v>
      </c>
      <c r="AO4093">
        <v>98</v>
      </c>
      <c r="AP4093">
        <v>797</v>
      </c>
      <c r="AQ4093" t="s">
        <v>1778</v>
      </c>
    </row>
    <row r="4094" spans="40:43" x14ac:dyDescent="0.25">
      <c r="AN4094">
        <v>6</v>
      </c>
      <c r="AO4094">
        <v>378</v>
      </c>
      <c r="AP4094">
        <v>1175</v>
      </c>
      <c r="AQ4094" t="s">
        <v>1778</v>
      </c>
    </row>
    <row r="4095" spans="40:43" x14ac:dyDescent="0.25">
      <c r="AN4095">
        <v>86</v>
      </c>
      <c r="AO4095">
        <v>140</v>
      </c>
      <c r="AP4095">
        <v>9320</v>
      </c>
      <c r="AQ4095" t="s">
        <v>5144</v>
      </c>
    </row>
    <row r="4096" spans="40:43" x14ac:dyDescent="0.25">
      <c r="AN4096">
        <v>14</v>
      </c>
      <c r="AO4096">
        <v>49</v>
      </c>
      <c r="AP4096">
        <v>2972</v>
      </c>
      <c r="AQ4096" t="s">
        <v>2871</v>
      </c>
    </row>
    <row r="4097" spans="40:43" x14ac:dyDescent="0.25">
      <c r="AN4097">
        <v>14</v>
      </c>
      <c r="AO4097">
        <v>7</v>
      </c>
      <c r="AP4097">
        <v>2803</v>
      </c>
      <c r="AQ4097" t="s">
        <v>2730</v>
      </c>
    </row>
    <row r="4098" spans="40:43" x14ac:dyDescent="0.25">
      <c r="AN4098">
        <v>90</v>
      </c>
      <c r="AO4098">
        <v>77</v>
      </c>
      <c r="AP4098">
        <v>9696</v>
      </c>
      <c r="AQ4098" t="s">
        <v>5246</v>
      </c>
    </row>
    <row r="4099" spans="40:43" x14ac:dyDescent="0.25">
      <c r="AN4099">
        <v>6</v>
      </c>
      <c r="AO4099">
        <v>847</v>
      </c>
      <c r="AP4099">
        <v>1852</v>
      </c>
      <c r="AQ4099" t="s">
        <v>2539</v>
      </c>
    </row>
    <row r="4100" spans="40:43" x14ac:dyDescent="0.25">
      <c r="AN4100">
        <v>66</v>
      </c>
      <c r="AO4100">
        <v>140</v>
      </c>
      <c r="AP4100">
        <v>10409</v>
      </c>
      <c r="AQ4100" t="s">
        <v>4449</v>
      </c>
    </row>
    <row r="4101" spans="40:43" x14ac:dyDescent="0.25">
      <c r="AN4101">
        <v>6</v>
      </c>
      <c r="AO4101">
        <v>672</v>
      </c>
      <c r="AP4101">
        <v>1621</v>
      </c>
      <c r="AQ4101" t="s">
        <v>2399</v>
      </c>
    </row>
    <row r="4102" spans="40:43" x14ac:dyDescent="0.25">
      <c r="AN4102">
        <v>90</v>
      </c>
      <c r="AO4102">
        <v>28</v>
      </c>
      <c r="AP4102">
        <v>10410</v>
      </c>
      <c r="AQ4102" t="s">
        <v>5221</v>
      </c>
    </row>
    <row r="4103" spans="40:43" x14ac:dyDescent="0.25">
      <c r="AN4103">
        <v>14</v>
      </c>
      <c r="AO4103">
        <v>56</v>
      </c>
      <c r="AP4103">
        <v>2991</v>
      </c>
      <c r="AQ4103" t="s">
        <v>2888</v>
      </c>
    </row>
    <row r="4104" spans="40:43" x14ac:dyDescent="0.25">
      <c r="AN4104">
        <v>62</v>
      </c>
      <c r="AO4104">
        <v>42</v>
      </c>
      <c r="AP4104">
        <v>10411</v>
      </c>
      <c r="AQ4104" t="s">
        <v>2257</v>
      </c>
    </row>
    <row r="4105" spans="40:43" x14ac:dyDescent="0.25">
      <c r="AN4105">
        <v>6</v>
      </c>
      <c r="AO4105">
        <v>567</v>
      </c>
      <c r="AP4105">
        <v>10412</v>
      </c>
      <c r="AQ4105" t="s">
        <v>2257</v>
      </c>
    </row>
    <row r="4106" spans="40:43" x14ac:dyDescent="0.25">
      <c r="AN4106">
        <v>6</v>
      </c>
      <c r="AO4106">
        <v>378</v>
      </c>
      <c r="AP4106">
        <v>1176</v>
      </c>
      <c r="AQ4106" t="s">
        <v>2043</v>
      </c>
    </row>
    <row r="4107" spans="40:43" x14ac:dyDescent="0.25">
      <c r="AN4107">
        <v>74</v>
      </c>
      <c r="AO4107">
        <v>35</v>
      </c>
      <c r="AP4107">
        <v>10413</v>
      </c>
      <c r="AQ4107" t="s">
        <v>4589</v>
      </c>
    </row>
    <row r="4108" spans="40:43" x14ac:dyDescent="0.25">
      <c r="AN4108">
        <v>6</v>
      </c>
      <c r="AO4108">
        <v>770</v>
      </c>
      <c r="AP4108">
        <v>10414</v>
      </c>
      <c r="AQ4108" t="s">
        <v>2472</v>
      </c>
    </row>
    <row r="4109" spans="40:43" x14ac:dyDescent="0.25">
      <c r="AN4109">
        <v>58</v>
      </c>
      <c r="AO4109">
        <v>35</v>
      </c>
      <c r="AP4109">
        <v>6723</v>
      </c>
      <c r="AQ4109" t="s">
        <v>4194</v>
      </c>
    </row>
    <row r="4110" spans="40:43" x14ac:dyDescent="0.25">
      <c r="AN4110">
        <v>22</v>
      </c>
      <c r="AO4110">
        <v>63</v>
      </c>
      <c r="AP4110">
        <v>4074</v>
      </c>
      <c r="AQ4110" t="s">
        <v>3338</v>
      </c>
    </row>
    <row r="4111" spans="40:43" x14ac:dyDescent="0.25">
      <c r="AN4111">
        <v>86</v>
      </c>
      <c r="AO4111">
        <v>147</v>
      </c>
      <c r="AP4111">
        <v>9342</v>
      </c>
      <c r="AQ4111" t="s">
        <v>5159</v>
      </c>
    </row>
    <row r="4112" spans="40:43" x14ac:dyDescent="0.25">
      <c r="AN4112">
        <v>90</v>
      </c>
      <c r="AO4112">
        <v>112</v>
      </c>
      <c r="AP4112">
        <v>10415</v>
      </c>
      <c r="AQ4112" t="s">
        <v>5271</v>
      </c>
    </row>
    <row r="4113" spans="40:43" x14ac:dyDescent="0.25">
      <c r="AN4113">
        <v>86</v>
      </c>
      <c r="AO4113">
        <v>56</v>
      </c>
      <c r="AP4113">
        <v>10416</v>
      </c>
      <c r="AQ4113" t="s">
        <v>5077</v>
      </c>
    </row>
    <row r="4114" spans="40:43" x14ac:dyDescent="0.25">
      <c r="AN4114">
        <v>86</v>
      </c>
      <c r="AO4114">
        <v>161</v>
      </c>
      <c r="AP4114">
        <v>10461</v>
      </c>
      <c r="AQ4114" t="s">
        <v>5172</v>
      </c>
    </row>
    <row r="4115" spans="40:43" x14ac:dyDescent="0.25">
      <c r="AN4115">
        <v>6</v>
      </c>
      <c r="AO4115">
        <v>840</v>
      </c>
      <c r="AP4115">
        <v>10417</v>
      </c>
      <c r="AQ4115" t="s">
        <v>2525</v>
      </c>
    </row>
    <row r="4116" spans="40:43" x14ac:dyDescent="0.25">
      <c r="AN4116">
        <v>6</v>
      </c>
      <c r="AO4116">
        <v>644</v>
      </c>
      <c r="AP4116">
        <v>1581</v>
      </c>
      <c r="AQ4116" t="s">
        <v>2347</v>
      </c>
    </row>
    <row r="4117" spans="40:43" x14ac:dyDescent="0.25">
      <c r="AN4117">
        <v>14</v>
      </c>
      <c r="AO4117">
        <v>84</v>
      </c>
      <c r="AP4117">
        <v>3053</v>
      </c>
      <c r="AQ4117" t="s">
        <v>2929</v>
      </c>
    </row>
    <row r="4118" spans="40:43" x14ac:dyDescent="0.25">
      <c r="AN4118">
        <v>6</v>
      </c>
      <c r="AO4118">
        <v>357</v>
      </c>
      <c r="AP4118">
        <v>10418</v>
      </c>
      <c r="AQ4118" t="s">
        <v>1990</v>
      </c>
    </row>
    <row r="4119" spans="40:43" x14ac:dyDescent="0.25">
      <c r="AN4119">
        <v>54</v>
      </c>
      <c r="AO4119">
        <v>42</v>
      </c>
      <c r="AP4119">
        <v>6464</v>
      </c>
      <c r="AQ4119" t="s">
        <v>4136</v>
      </c>
    </row>
    <row r="4120" spans="40:43" x14ac:dyDescent="0.25">
      <c r="AN4120">
        <v>58</v>
      </c>
      <c r="AO4120">
        <v>56</v>
      </c>
      <c r="AP4120">
        <v>6760</v>
      </c>
      <c r="AQ4120" t="s">
        <v>4220</v>
      </c>
    </row>
    <row r="4121" spans="40:43" x14ac:dyDescent="0.25">
      <c r="AN4121">
        <v>6</v>
      </c>
      <c r="AO4121">
        <v>735</v>
      </c>
      <c r="AP4121">
        <v>1698</v>
      </c>
      <c r="AQ4121" t="s">
        <v>2437</v>
      </c>
    </row>
    <row r="4122" spans="40:43" x14ac:dyDescent="0.25">
      <c r="AN4122">
        <v>14</v>
      </c>
      <c r="AO4122">
        <v>7</v>
      </c>
      <c r="AP4122">
        <v>10419</v>
      </c>
      <c r="AQ4122" t="s">
        <v>2769</v>
      </c>
    </row>
    <row r="4123" spans="40:43" x14ac:dyDescent="0.25">
      <c r="AN4123">
        <v>22</v>
      </c>
      <c r="AO4123">
        <v>133</v>
      </c>
      <c r="AP4123">
        <v>4147</v>
      </c>
      <c r="AQ4123" t="s">
        <v>3370</v>
      </c>
    </row>
    <row r="4124" spans="40:43" x14ac:dyDescent="0.25">
      <c r="AN4124">
        <v>26</v>
      </c>
      <c r="AO4124">
        <v>21</v>
      </c>
      <c r="AP4124">
        <v>10428</v>
      </c>
      <c r="AQ4124" t="s">
        <v>3431</v>
      </c>
    </row>
    <row r="4125" spans="40:43" x14ac:dyDescent="0.25">
      <c r="AN4125">
        <v>6</v>
      </c>
      <c r="AO4125">
        <v>399</v>
      </c>
      <c r="AP4125">
        <v>1217</v>
      </c>
      <c r="AQ4125" t="s">
        <v>2071</v>
      </c>
    </row>
    <row r="4126" spans="40:43" x14ac:dyDescent="0.25">
      <c r="AN4126">
        <v>86</v>
      </c>
      <c r="AO4126">
        <v>168</v>
      </c>
      <c r="AP4126">
        <v>9372</v>
      </c>
      <c r="AQ4126" t="s">
        <v>5175</v>
      </c>
    </row>
    <row r="4127" spans="40:43" x14ac:dyDescent="0.25">
      <c r="AN4127">
        <v>74</v>
      </c>
      <c r="AO4127">
        <v>35</v>
      </c>
      <c r="AP4127">
        <v>7956</v>
      </c>
      <c r="AQ4127" t="s">
        <v>4588</v>
      </c>
    </row>
    <row r="4128" spans="40:43" x14ac:dyDescent="0.25">
      <c r="AN4128">
        <v>14</v>
      </c>
      <c r="AO4128">
        <v>91</v>
      </c>
      <c r="AP4128">
        <v>10420</v>
      </c>
      <c r="AQ4128" t="s">
        <v>2975</v>
      </c>
    </row>
    <row r="4129" spans="40:43" x14ac:dyDescent="0.25">
      <c r="AN4129">
        <v>70</v>
      </c>
      <c r="AO4129">
        <v>119</v>
      </c>
      <c r="AP4129">
        <v>7741</v>
      </c>
      <c r="AQ4129" t="s">
        <v>4554</v>
      </c>
    </row>
    <row r="4130" spans="40:43" x14ac:dyDescent="0.25">
      <c r="AN4130">
        <v>6</v>
      </c>
      <c r="AO4130">
        <v>98</v>
      </c>
      <c r="AP4130">
        <v>798</v>
      </c>
      <c r="AQ4130" t="s">
        <v>1779</v>
      </c>
    </row>
    <row r="4131" spans="40:43" x14ac:dyDescent="0.25">
      <c r="AN4131">
        <v>50</v>
      </c>
      <c r="AO4131">
        <v>91</v>
      </c>
      <c r="AP4131">
        <v>5957</v>
      </c>
      <c r="AQ4131" t="s">
        <v>1779</v>
      </c>
    </row>
    <row r="4132" spans="40:43" x14ac:dyDescent="0.25">
      <c r="AN4132">
        <v>14</v>
      </c>
      <c r="AO4132">
        <v>140</v>
      </c>
      <c r="AP4132">
        <v>3306</v>
      </c>
      <c r="AQ4132" t="s">
        <v>3140</v>
      </c>
    </row>
    <row r="4133" spans="40:43" x14ac:dyDescent="0.25">
      <c r="AN4133">
        <v>30</v>
      </c>
      <c r="AO4133">
        <v>70</v>
      </c>
      <c r="AP4133">
        <v>4616</v>
      </c>
      <c r="AQ4133" t="s">
        <v>3550</v>
      </c>
    </row>
    <row r="4134" spans="40:43" x14ac:dyDescent="0.25">
      <c r="AN4134">
        <v>62</v>
      </c>
      <c r="AO4134">
        <v>42</v>
      </c>
      <c r="AP4134">
        <v>6986</v>
      </c>
      <c r="AQ4134" t="s">
        <v>4309</v>
      </c>
    </row>
    <row r="4135" spans="40:43" x14ac:dyDescent="0.25">
      <c r="AN4135">
        <v>82</v>
      </c>
      <c r="AO4135">
        <v>21</v>
      </c>
      <c r="AP4135">
        <v>8469</v>
      </c>
      <c r="AQ4135" t="s">
        <v>2958</v>
      </c>
    </row>
    <row r="4136" spans="40:43" x14ac:dyDescent="0.25">
      <c r="AN4136">
        <v>14</v>
      </c>
      <c r="AO4136">
        <v>91</v>
      </c>
      <c r="AP4136">
        <v>3094</v>
      </c>
      <c r="AQ4136" t="s">
        <v>2958</v>
      </c>
    </row>
    <row r="4137" spans="40:43" x14ac:dyDescent="0.25">
      <c r="AN4137">
        <v>46</v>
      </c>
      <c r="AO4137">
        <v>126</v>
      </c>
      <c r="AP4137">
        <v>5620</v>
      </c>
      <c r="AQ4137" t="s">
        <v>3941</v>
      </c>
    </row>
    <row r="4138" spans="40:43" x14ac:dyDescent="0.25">
      <c r="AN4138">
        <v>30</v>
      </c>
      <c r="AO4138">
        <v>98</v>
      </c>
      <c r="AP4138">
        <v>4689</v>
      </c>
      <c r="AQ4138" t="s">
        <v>3612</v>
      </c>
    </row>
    <row r="4139" spans="40:43" x14ac:dyDescent="0.25">
      <c r="AN4139">
        <v>6</v>
      </c>
      <c r="AO4139">
        <v>273</v>
      </c>
      <c r="AP4139">
        <v>1034</v>
      </c>
      <c r="AQ4139" t="s">
        <v>1951</v>
      </c>
    </row>
    <row r="4140" spans="40:43" x14ac:dyDescent="0.25">
      <c r="AN4140">
        <v>30</v>
      </c>
      <c r="AO4140">
        <v>98</v>
      </c>
      <c r="AP4140">
        <v>10421</v>
      </c>
      <c r="AQ4140" t="s">
        <v>3614</v>
      </c>
    </row>
    <row r="4141" spans="40:43" x14ac:dyDescent="0.25">
      <c r="AN4141">
        <v>86</v>
      </c>
      <c r="AO4141">
        <v>105</v>
      </c>
      <c r="AP4141">
        <v>10422</v>
      </c>
      <c r="AQ4141" t="s">
        <v>4534</v>
      </c>
    </row>
    <row r="4142" spans="40:43" x14ac:dyDescent="0.25">
      <c r="AN4142">
        <v>70</v>
      </c>
      <c r="AO4142">
        <v>91</v>
      </c>
      <c r="AP4142">
        <v>7706</v>
      </c>
      <c r="AQ4142" t="s">
        <v>4534</v>
      </c>
    </row>
    <row r="4143" spans="40:43" x14ac:dyDescent="0.25">
      <c r="AN4143">
        <v>14</v>
      </c>
      <c r="AO4143">
        <v>7</v>
      </c>
      <c r="AP4143">
        <v>3450</v>
      </c>
      <c r="AQ4143" t="s">
        <v>2756</v>
      </c>
    </row>
    <row r="4144" spans="40:43" x14ac:dyDescent="0.25">
      <c r="AN4144">
        <v>14</v>
      </c>
      <c r="AO4144">
        <v>147</v>
      </c>
      <c r="AP4144">
        <v>3334</v>
      </c>
      <c r="AQ4144" t="s">
        <v>3160</v>
      </c>
    </row>
    <row r="4145" spans="40:43" x14ac:dyDescent="0.25">
      <c r="AN4145">
        <v>70</v>
      </c>
      <c r="AO4145">
        <v>70</v>
      </c>
      <c r="AP4145">
        <v>10423</v>
      </c>
      <c r="AQ4145" t="s">
        <v>4525</v>
      </c>
    </row>
    <row r="4146" spans="40:43" x14ac:dyDescent="0.25">
      <c r="AN4146">
        <v>46</v>
      </c>
      <c r="AO4146">
        <v>119</v>
      </c>
      <c r="AP4146">
        <v>5648</v>
      </c>
      <c r="AQ4146" t="s">
        <v>3939</v>
      </c>
    </row>
    <row r="4147" spans="40:43" x14ac:dyDescent="0.25">
      <c r="AN4147">
        <v>14</v>
      </c>
      <c r="AO4147">
        <v>91</v>
      </c>
      <c r="AP4147">
        <v>3095</v>
      </c>
      <c r="AQ4147" t="s">
        <v>2959</v>
      </c>
    </row>
    <row r="4148" spans="40:43" x14ac:dyDescent="0.25">
      <c r="AN4148">
        <v>14</v>
      </c>
      <c r="AO4148">
        <v>91</v>
      </c>
      <c r="AP4148">
        <v>10424</v>
      </c>
      <c r="AQ4148" t="s">
        <v>2976</v>
      </c>
    </row>
    <row r="4149" spans="40:43" x14ac:dyDescent="0.25">
      <c r="AN4149">
        <v>70</v>
      </c>
      <c r="AO4149">
        <v>126</v>
      </c>
      <c r="AP4149">
        <v>7750</v>
      </c>
      <c r="AQ4149" t="s">
        <v>1952</v>
      </c>
    </row>
    <row r="4150" spans="40:43" x14ac:dyDescent="0.25">
      <c r="AN4150">
        <v>6</v>
      </c>
      <c r="AO4150">
        <v>273</v>
      </c>
      <c r="AP4150">
        <v>1035</v>
      </c>
      <c r="AQ4150" t="s">
        <v>1952</v>
      </c>
    </row>
    <row r="4151" spans="40:43" x14ac:dyDescent="0.25">
      <c r="AN4151">
        <v>82</v>
      </c>
      <c r="AO4151">
        <v>91</v>
      </c>
      <c r="AP4151">
        <v>8700</v>
      </c>
      <c r="AQ4151" t="s">
        <v>4927</v>
      </c>
    </row>
    <row r="4152" spans="40:43" x14ac:dyDescent="0.25">
      <c r="AN4152">
        <v>14</v>
      </c>
      <c r="AO4152">
        <v>35</v>
      </c>
      <c r="AP4152">
        <v>2932</v>
      </c>
      <c r="AQ4152" t="s">
        <v>2262</v>
      </c>
    </row>
    <row r="4153" spans="40:43" x14ac:dyDescent="0.25">
      <c r="AN4153">
        <v>6</v>
      </c>
      <c r="AO4153">
        <v>574</v>
      </c>
      <c r="AP4153">
        <v>1465</v>
      </c>
      <c r="AQ4153" t="s">
        <v>2262</v>
      </c>
    </row>
    <row r="4154" spans="40:43" x14ac:dyDescent="0.25">
      <c r="AN4154">
        <v>14</v>
      </c>
      <c r="AO4154">
        <v>126</v>
      </c>
      <c r="AP4154">
        <v>3228</v>
      </c>
      <c r="AQ4154" t="s">
        <v>2262</v>
      </c>
    </row>
    <row r="4155" spans="40:43" x14ac:dyDescent="0.25">
      <c r="AN4155">
        <v>14</v>
      </c>
      <c r="AO4155">
        <v>147</v>
      </c>
      <c r="AP4155">
        <v>10425</v>
      </c>
      <c r="AQ4155" t="s">
        <v>3185</v>
      </c>
    </row>
    <row r="4156" spans="40:43" x14ac:dyDescent="0.25">
      <c r="AN4156">
        <v>6</v>
      </c>
      <c r="AO4156">
        <v>399</v>
      </c>
      <c r="AP4156">
        <v>1218</v>
      </c>
      <c r="AQ4156" t="s">
        <v>2072</v>
      </c>
    </row>
    <row r="4157" spans="40:43" x14ac:dyDescent="0.25">
      <c r="AN4157">
        <v>70</v>
      </c>
      <c r="AO4157">
        <v>14</v>
      </c>
      <c r="AP4157">
        <v>10426</v>
      </c>
      <c r="AQ4157" t="s">
        <v>4485</v>
      </c>
    </row>
    <row r="4158" spans="40:43" x14ac:dyDescent="0.25">
      <c r="AN4158">
        <v>86</v>
      </c>
      <c r="AO4158">
        <v>189</v>
      </c>
      <c r="AP4158">
        <v>9394</v>
      </c>
      <c r="AQ4158" t="s">
        <v>5185</v>
      </c>
    </row>
    <row r="4159" spans="40:43" x14ac:dyDescent="0.25">
      <c r="AN4159">
        <v>6</v>
      </c>
      <c r="AO4159">
        <v>56</v>
      </c>
      <c r="AP4159">
        <v>734</v>
      </c>
      <c r="AQ4159" t="s">
        <v>1737</v>
      </c>
    </row>
    <row r="4160" spans="40:43" x14ac:dyDescent="0.25">
      <c r="AN4160">
        <v>6</v>
      </c>
      <c r="AO4160">
        <v>385</v>
      </c>
      <c r="AP4160">
        <v>10427</v>
      </c>
      <c r="AQ4160" t="s">
        <v>2056</v>
      </c>
    </row>
    <row r="4161" spans="40:43" x14ac:dyDescent="0.25">
      <c r="AN4161">
        <v>90</v>
      </c>
      <c r="AO4161">
        <v>28</v>
      </c>
      <c r="AP4161">
        <v>10429</v>
      </c>
      <c r="AQ4161" t="s">
        <v>5222</v>
      </c>
    </row>
    <row r="4162" spans="40:43" x14ac:dyDescent="0.25">
      <c r="AN4162">
        <v>6</v>
      </c>
      <c r="AO4162">
        <v>415</v>
      </c>
      <c r="AP4162">
        <v>1458</v>
      </c>
      <c r="AQ4162" t="s">
        <v>2085</v>
      </c>
    </row>
    <row r="4163" spans="40:43" x14ac:dyDescent="0.25">
      <c r="AN4163">
        <v>14</v>
      </c>
      <c r="AO4163">
        <v>21</v>
      </c>
      <c r="AP4163">
        <v>10430</v>
      </c>
      <c r="AQ4163" t="s">
        <v>2822</v>
      </c>
    </row>
    <row r="4164" spans="40:43" x14ac:dyDescent="0.25">
      <c r="AN4164">
        <v>58</v>
      </c>
      <c r="AO4164">
        <v>70</v>
      </c>
      <c r="AP4164">
        <v>6772</v>
      </c>
      <c r="AQ4164" t="s">
        <v>4225</v>
      </c>
    </row>
    <row r="4165" spans="40:43" x14ac:dyDescent="0.25">
      <c r="AN4165">
        <v>90</v>
      </c>
      <c r="AO4165">
        <v>112</v>
      </c>
      <c r="AP4165">
        <v>9747</v>
      </c>
      <c r="AQ4165" t="s">
        <v>5269</v>
      </c>
    </row>
    <row r="4166" spans="40:43" x14ac:dyDescent="0.25">
      <c r="AN4166">
        <v>82</v>
      </c>
      <c r="AO4166">
        <v>91</v>
      </c>
      <c r="AP4166">
        <v>8701</v>
      </c>
      <c r="AQ4166" t="s">
        <v>4928</v>
      </c>
    </row>
    <row r="4167" spans="40:43" x14ac:dyDescent="0.25">
      <c r="AN4167">
        <v>14</v>
      </c>
      <c r="AO4167">
        <v>175</v>
      </c>
      <c r="AP4167">
        <v>3404</v>
      </c>
      <c r="AQ4167" t="s">
        <v>3217</v>
      </c>
    </row>
    <row r="4168" spans="40:43" x14ac:dyDescent="0.25">
      <c r="AN4168">
        <v>86</v>
      </c>
      <c r="AO4168">
        <v>147</v>
      </c>
      <c r="AP4168">
        <v>10431</v>
      </c>
      <c r="AQ4168" t="s">
        <v>5162</v>
      </c>
    </row>
    <row r="4169" spans="40:43" x14ac:dyDescent="0.25">
      <c r="AN4169">
        <v>46</v>
      </c>
      <c r="AO4169">
        <v>42</v>
      </c>
      <c r="AP4169">
        <v>5537</v>
      </c>
      <c r="AQ4169" t="s">
        <v>3897</v>
      </c>
    </row>
    <row r="4170" spans="40:43" x14ac:dyDescent="0.25">
      <c r="AN4170">
        <v>86</v>
      </c>
      <c r="AO4170">
        <v>112</v>
      </c>
      <c r="AP4170">
        <v>9272</v>
      </c>
      <c r="AQ4170" t="s">
        <v>3897</v>
      </c>
    </row>
    <row r="4171" spans="40:43" x14ac:dyDescent="0.25">
      <c r="AN4171">
        <v>30</v>
      </c>
      <c r="AO4171">
        <v>84</v>
      </c>
      <c r="AP4171">
        <v>4659</v>
      </c>
      <c r="AQ4171" t="s">
        <v>3586</v>
      </c>
    </row>
    <row r="4172" spans="40:43" x14ac:dyDescent="0.25">
      <c r="AN4172">
        <v>14</v>
      </c>
      <c r="AO4172">
        <v>35</v>
      </c>
      <c r="AP4172">
        <v>2933</v>
      </c>
      <c r="AQ4172" t="s">
        <v>2845</v>
      </c>
    </row>
    <row r="4173" spans="40:43" x14ac:dyDescent="0.25">
      <c r="AN4173">
        <v>6</v>
      </c>
      <c r="AO4173">
        <v>273</v>
      </c>
      <c r="AP4173">
        <v>1036</v>
      </c>
      <c r="AQ4173" t="s">
        <v>1953</v>
      </c>
    </row>
    <row r="4174" spans="40:43" x14ac:dyDescent="0.25">
      <c r="AN4174">
        <v>14</v>
      </c>
      <c r="AO4174">
        <v>140</v>
      </c>
      <c r="AP4174">
        <v>10432</v>
      </c>
      <c r="AQ4174" t="s">
        <v>3142</v>
      </c>
    </row>
    <row r="4175" spans="40:43" x14ac:dyDescent="0.25">
      <c r="AN4175">
        <v>58</v>
      </c>
      <c r="AO4175">
        <v>56</v>
      </c>
      <c r="AP4175">
        <v>6761</v>
      </c>
      <c r="AQ4175" t="s">
        <v>4221</v>
      </c>
    </row>
    <row r="4176" spans="40:43" x14ac:dyDescent="0.25">
      <c r="AN4176">
        <v>58</v>
      </c>
      <c r="AO4176">
        <v>56</v>
      </c>
      <c r="AP4176">
        <v>10433</v>
      </c>
      <c r="AQ4176" t="s">
        <v>4223</v>
      </c>
    </row>
    <row r="4177" spans="40:43" x14ac:dyDescent="0.25">
      <c r="AN4177">
        <v>6</v>
      </c>
      <c r="AO4177">
        <v>826</v>
      </c>
      <c r="AP4177">
        <v>1811</v>
      </c>
      <c r="AQ4177" t="s">
        <v>2507</v>
      </c>
    </row>
    <row r="4178" spans="40:43" x14ac:dyDescent="0.25">
      <c r="AN4178">
        <v>10</v>
      </c>
      <c r="AO4178">
        <v>35</v>
      </c>
      <c r="AP4178">
        <v>2562</v>
      </c>
      <c r="AQ4178" t="s">
        <v>2616</v>
      </c>
    </row>
    <row r="4179" spans="40:43" x14ac:dyDescent="0.25">
      <c r="AN4179">
        <v>14</v>
      </c>
      <c r="AO4179">
        <v>91</v>
      </c>
      <c r="AP4179">
        <v>10436</v>
      </c>
      <c r="AQ4179" t="s">
        <v>2977</v>
      </c>
    </row>
    <row r="4180" spans="40:43" x14ac:dyDescent="0.25">
      <c r="AN4180">
        <v>6</v>
      </c>
      <c r="AO4180">
        <v>378</v>
      </c>
      <c r="AP4180">
        <v>1177</v>
      </c>
      <c r="AQ4180" t="s">
        <v>2044</v>
      </c>
    </row>
    <row r="4181" spans="40:43" x14ac:dyDescent="0.25">
      <c r="AN4181">
        <v>6</v>
      </c>
      <c r="AO4181">
        <v>378</v>
      </c>
      <c r="AP4181">
        <v>1178</v>
      </c>
      <c r="AQ4181" t="s">
        <v>2045</v>
      </c>
    </row>
    <row r="4182" spans="40:43" x14ac:dyDescent="0.25">
      <c r="AN4182">
        <v>30</v>
      </c>
      <c r="AO4182">
        <v>14</v>
      </c>
      <c r="AP4182">
        <v>4530</v>
      </c>
      <c r="AQ4182" t="s">
        <v>3493</v>
      </c>
    </row>
    <row r="4183" spans="40:43" x14ac:dyDescent="0.25">
      <c r="AN4183">
        <v>6</v>
      </c>
      <c r="AO4183">
        <v>98</v>
      </c>
      <c r="AP4183">
        <v>799</v>
      </c>
      <c r="AQ4183" t="s">
        <v>1780</v>
      </c>
    </row>
    <row r="4184" spans="40:43" x14ac:dyDescent="0.25">
      <c r="AN4184">
        <v>82</v>
      </c>
      <c r="AO4184">
        <v>14</v>
      </c>
      <c r="AP4184">
        <v>8426</v>
      </c>
      <c r="AQ4184" t="s">
        <v>4677</v>
      </c>
    </row>
    <row r="4185" spans="40:43" x14ac:dyDescent="0.25">
      <c r="AN4185">
        <v>30</v>
      </c>
      <c r="AO4185">
        <v>112</v>
      </c>
      <c r="AP4185">
        <v>10437</v>
      </c>
      <c r="AQ4185" t="s">
        <v>1493</v>
      </c>
    </row>
    <row r="4186" spans="40:43" x14ac:dyDescent="0.25">
      <c r="AN4186">
        <v>54</v>
      </c>
      <c r="AO4186">
        <v>28</v>
      </c>
      <c r="AP4186">
        <v>10438</v>
      </c>
      <c r="AQ4186" t="s">
        <v>2309</v>
      </c>
    </row>
    <row r="4187" spans="40:43" x14ac:dyDescent="0.25">
      <c r="AN4187">
        <v>6</v>
      </c>
      <c r="AO4187">
        <v>609</v>
      </c>
      <c r="AP4187">
        <v>1526</v>
      </c>
      <c r="AQ4187" t="s">
        <v>2309</v>
      </c>
    </row>
    <row r="4188" spans="40:43" x14ac:dyDescent="0.25">
      <c r="AN4188">
        <v>6</v>
      </c>
      <c r="AO4188">
        <v>350</v>
      </c>
      <c r="AP4188">
        <v>10439</v>
      </c>
      <c r="AQ4188" t="s">
        <v>1981</v>
      </c>
    </row>
    <row r="4189" spans="40:43" x14ac:dyDescent="0.25">
      <c r="AN4189">
        <v>6</v>
      </c>
      <c r="AO4189">
        <v>336</v>
      </c>
      <c r="AP4189">
        <v>1102</v>
      </c>
      <c r="AQ4189" t="s">
        <v>1978</v>
      </c>
    </row>
    <row r="4190" spans="40:43" x14ac:dyDescent="0.25">
      <c r="AN4190">
        <v>86</v>
      </c>
      <c r="AO4190">
        <v>161</v>
      </c>
      <c r="AP4190">
        <v>9365</v>
      </c>
      <c r="AQ4190" t="s">
        <v>5170</v>
      </c>
    </row>
    <row r="4191" spans="40:43" x14ac:dyDescent="0.25">
      <c r="AN4191">
        <v>38</v>
      </c>
      <c r="AO4191">
        <v>70</v>
      </c>
      <c r="AP4191">
        <v>5109</v>
      </c>
      <c r="AQ4191" t="s">
        <v>3754</v>
      </c>
    </row>
    <row r="4192" spans="40:43" x14ac:dyDescent="0.25">
      <c r="AN4192">
        <v>86</v>
      </c>
      <c r="AO4192">
        <v>147</v>
      </c>
      <c r="AP4192">
        <v>9344</v>
      </c>
      <c r="AQ4192" t="s">
        <v>5160</v>
      </c>
    </row>
    <row r="4193" spans="40:43" x14ac:dyDescent="0.25">
      <c r="AN4193">
        <v>6</v>
      </c>
      <c r="AO4193">
        <v>77</v>
      </c>
      <c r="AP4193">
        <v>759</v>
      </c>
      <c r="AQ4193" t="s">
        <v>1751</v>
      </c>
    </row>
    <row r="4194" spans="40:43" x14ac:dyDescent="0.25">
      <c r="AN4194">
        <v>82</v>
      </c>
      <c r="AO4194">
        <v>21</v>
      </c>
      <c r="AP4194">
        <v>8470</v>
      </c>
      <c r="AQ4194" t="s">
        <v>4713</v>
      </c>
    </row>
    <row r="4195" spans="40:43" x14ac:dyDescent="0.25">
      <c r="AN4195">
        <v>6</v>
      </c>
      <c r="AO4195">
        <v>434</v>
      </c>
      <c r="AP4195">
        <v>1272</v>
      </c>
      <c r="AQ4195" t="s">
        <v>2122</v>
      </c>
    </row>
    <row r="4196" spans="40:43" x14ac:dyDescent="0.25">
      <c r="AN4196">
        <v>6</v>
      </c>
      <c r="AO4196">
        <v>756</v>
      </c>
      <c r="AP4196">
        <v>1720</v>
      </c>
      <c r="AQ4196" t="s">
        <v>2443</v>
      </c>
    </row>
    <row r="4197" spans="40:43" x14ac:dyDescent="0.25">
      <c r="AN4197">
        <v>58</v>
      </c>
      <c r="AO4197">
        <v>42</v>
      </c>
      <c r="AP4197">
        <v>6741</v>
      </c>
      <c r="AQ4197" t="s">
        <v>4207</v>
      </c>
    </row>
    <row r="4198" spans="40:43" x14ac:dyDescent="0.25">
      <c r="AN4198">
        <v>58</v>
      </c>
      <c r="AO4198">
        <v>42</v>
      </c>
      <c r="AP4198">
        <v>10440</v>
      </c>
      <c r="AQ4198" t="s">
        <v>4216</v>
      </c>
    </row>
    <row r="4199" spans="40:43" x14ac:dyDescent="0.25">
      <c r="AN4199">
        <v>50</v>
      </c>
      <c r="AO4199">
        <v>119</v>
      </c>
      <c r="AP4199">
        <v>6010</v>
      </c>
      <c r="AQ4199" t="s">
        <v>4098</v>
      </c>
    </row>
    <row r="4200" spans="40:43" x14ac:dyDescent="0.25">
      <c r="AN4200">
        <v>50</v>
      </c>
      <c r="AO4200">
        <v>63</v>
      </c>
      <c r="AP4200">
        <v>5908</v>
      </c>
      <c r="AQ4200" t="s">
        <v>4013</v>
      </c>
    </row>
    <row r="4201" spans="40:43" x14ac:dyDescent="0.25">
      <c r="AN4201">
        <v>14</v>
      </c>
      <c r="AO4201">
        <v>105</v>
      </c>
      <c r="AP4201">
        <v>10441</v>
      </c>
      <c r="AQ4201" t="s">
        <v>3035</v>
      </c>
    </row>
    <row r="4202" spans="40:43" x14ac:dyDescent="0.25">
      <c r="AN4202">
        <v>6</v>
      </c>
      <c r="AO4202">
        <v>525</v>
      </c>
      <c r="AP4202">
        <v>1406</v>
      </c>
      <c r="AQ4202" t="s">
        <v>2229</v>
      </c>
    </row>
    <row r="4203" spans="40:43" x14ac:dyDescent="0.25">
      <c r="AN4203">
        <v>38</v>
      </c>
      <c r="AO4203">
        <v>98</v>
      </c>
      <c r="AP4203">
        <v>5150</v>
      </c>
      <c r="AQ4203" t="s">
        <v>3776</v>
      </c>
    </row>
    <row r="4204" spans="40:43" x14ac:dyDescent="0.25">
      <c r="AN4204">
        <v>54</v>
      </c>
      <c r="AO4204">
        <v>63</v>
      </c>
      <c r="AP4204">
        <v>6489</v>
      </c>
      <c r="AQ4204" t="s">
        <v>4144</v>
      </c>
    </row>
    <row r="4205" spans="40:43" x14ac:dyDescent="0.25">
      <c r="AN4205">
        <v>6</v>
      </c>
      <c r="AO4205">
        <v>112</v>
      </c>
      <c r="AP4205">
        <v>820</v>
      </c>
      <c r="AQ4205" t="s">
        <v>1796</v>
      </c>
    </row>
    <row r="4206" spans="40:43" x14ac:dyDescent="0.25">
      <c r="AN4206">
        <v>14</v>
      </c>
      <c r="AO4206">
        <v>98</v>
      </c>
      <c r="AP4206">
        <v>3131</v>
      </c>
      <c r="AQ4206" t="s">
        <v>3007</v>
      </c>
    </row>
    <row r="4207" spans="40:43" x14ac:dyDescent="0.25">
      <c r="AN4207">
        <v>86</v>
      </c>
      <c r="AO4207">
        <v>119</v>
      </c>
      <c r="AP4207">
        <v>10442</v>
      </c>
      <c r="AQ4207" t="s">
        <v>5133</v>
      </c>
    </row>
    <row r="4208" spans="40:43" x14ac:dyDescent="0.25">
      <c r="AN4208">
        <v>14</v>
      </c>
      <c r="AO4208">
        <v>182</v>
      </c>
      <c r="AP4208">
        <v>3436</v>
      </c>
      <c r="AQ4208" t="s">
        <v>3243</v>
      </c>
    </row>
    <row r="4209" spans="40:43" x14ac:dyDescent="0.25">
      <c r="AN4209">
        <v>82</v>
      </c>
      <c r="AO4209">
        <v>42</v>
      </c>
      <c r="AP4209">
        <v>8539</v>
      </c>
      <c r="AQ4209" t="s">
        <v>4768</v>
      </c>
    </row>
    <row r="4210" spans="40:43" x14ac:dyDescent="0.25">
      <c r="AN4210">
        <v>22</v>
      </c>
      <c r="AO4210">
        <v>63</v>
      </c>
      <c r="AP4210">
        <v>10443</v>
      </c>
      <c r="AQ4210" t="s">
        <v>3341</v>
      </c>
    </row>
    <row r="4211" spans="40:43" x14ac:dyDescent="0.25">
      <c r="AN4211">
        <v>6</v>
      </c>
      <c r="AO4211">
        <v>35</v>
      </c>
      <c r="AP4211">
        <v>709</v>
      </c>
      <c r="AQ4211" t="s">
        <v>1725</v>
      </c>
    </row>
    <row r="4212" spans="40:43" x14ac:dyDescent="0.25">
      <c r="AN4212">
        <v>82</v>
      </c>
      <c r="AO4212">
        <v>126</v>
      </c>
      <c r="AP4212">
        <v>10444</v>
      </c>
      <c r="AQ4212" t="s">
        <v>5008</v>
      </c>
    </row>
    <row r="4213" spans="40:43" x14ac:dyDescent="0.25">
      <c r="AN4213">
        <v>42</v>
      </c>
      <c r="AO4213">
        <v>56</v>
      </c>
      <c r="AP4213">
        <v>5338</v>
      </c>
      <c r="AQ4213" t="s">
        <v>3811</v>
      </c>
    </row>
    <row r="4214" spans="40:43" x14ac:dyDescent="0.25">
      <c r="AN4214">
        <v>30</v>
      </c>
      <c r="AO4214">
        <v>77</v>
      </c>
      <c r="AP4214">
        <v>4630</v>
      </c>
      <c r="AQ4214" t="s">
        <v>3559</v>
      </c>
    </row>
    <row r="4215" spans="40:43" x14ac:dyDescent="0.25">
      <c r="AN4215">
        <v>14</v>
      </c>
      <c r="AO4215">
        <v>133</v>
      </c>
      <c r="AP4215">
        <v>10445</v>
      </c>
      <c r="AQ4215" t="s">
        <v>3101</v>
      </c>
    </row>
    <row r="4216" spans="40:43" x14ac:dyDescent="0.25">
      <c r="AN4216">
        <v>14</v>
      </c>
      <c r="AO4216">
        <v>7</v>
      </c>
      <c r="AP4216">
        <v>2846</v>
      </c>
      <c r="AQ4216" t="s">
        <v>2754</v>
      </c>
    </row>
    <row r="4217" spans="40:43" x14ac:dyDescent="0.25">
      <c r="AN4217">
        <v>78</v>
      </c>
      <c r="AO4217">
        <v>21</v>
      </c>
      <c r="AP4217">
        <v>8228</v>
      </c>
      <c r="AQ4217" t="s">
        <v>4646</v>
      </c>
    </row>
    <row r="4218" spans="40:43" x14ac:dyDescent="0.25">
      <c r="AN4218">
        <v>66</v>
      </c>
      <c r="AO4218">
        <v>63</v>
      </c>
      <c r="AP4218">
        <v>7309</v>
      </c>
      <c r="AQ4218" t="s">
        <v>4414</v>
      </c>
    </row>
    <row r="4219" spans="40:43" x14ac:dyDescent="0.25">
      <c r="AN4219">
        <v>18</v>
      </c>
      <c r="AO4219">
        <v>14</v>
      </c>
      <c r="AP4219">
        <v>3710</v>
      </c>
      <c r="AQ4219" t="s">
        <v>3246</v>
      </c>
    </row>
    <row r="4220" spans="40:43" x14ac:dyDescent="0.25">
      <c r="AN4220">
        <v>38</v>
      </c>
      <c r="AO4220">
        <v>14</v>
      </c>
      <c r="AP4220">
        <v>10446</v>
      </c>
      <c r="AQ4220" t="s">
        <v>3685</v>
      </c>
    </row>
    <row r="4221" spans="40:43" x14ac:dyDescent="0.25">
      <c r="AN4221">
        <v>26</v>
      </c>
      <c r="AO4221">
        <v>49</v>
      </c>
      <c r="AP4221">
        <v>4361</v>
      </c>
      <c r="AQ4221" t="s">
        <v>3445</v>
      </c>
    </row>
    <row r="4222" spans="40:43" x14ac:dyDescent="0.25">
      <c r="AN4222">
        <v>62</v>
      </c>
      <c r="AO4222">
        <v>49</v>
      </c>
      <c r="AP4222">
        <v>6997</v>
      </c>
      <c r="AQ4222" t="s">
        <v>4323</v>
      </c>
    </row>
    <row r="4223" spans="40:43" x14ac:dyDescent="0.25">
      <c r="AN4223">
        <v>86</v>
      </c>
      <c r="AO4223">
        <v>49</v>
      </c>
      <c r="AP4223">
        <v>9180</v>
      </c>
      <c r="AQ4223" t="s">
        <v>5069</v>
      </c>
    </row>
    <row r="4224" spans="40:43" x14ac:dyDescent="0.25">
      <c r="AN4224">
        <v>10</v>
      </c>
      <c r="AO4224">
        <v>91</v>
      </c>
      <c r="AP4224">
        <v>2674</v>
      </c>
      <c r="AQ4224" t="s">
        <v>2692</v>
      </c>
    </row>
    <row r="4225" spans="40:43" x14ac:dyDescent="0.25">
      <c r="AN4225">
        <v>18</v>
      </c>
      <c r="AO4225">
        <v>147</v>
      </c>
      <c r="AP4225">
        <v>3845</v>
      </c>
      <c r="AQ4225" t="s">
        <v>3288</v>
      </c>
    </row>
    <row r="4226" spans="40:43" x14ac:dyDescent="0.25">
      <c r="AN4226">
        <v>38</v>
      </c>
      <c r="AO4226">
        <v>112</v>
      </c>
      <c r="AP4226">
        <v>5171</v>
      </c>
      <c r="AQ4226" t="s">
        <v>1516</v>
      </c>
    </row>
    <row r="4227" spans="40:43" x14ac:dyDescent="0.25">
      <c r="AN4227">
        <v>90</v>
      </c>
      <c r="AO4227">
        <v>119</v>
      </c>
      <c r="AP4227">
        <v>10447</v>
      </c>
      <c r="AQ4227" t="s">
        <v>1682</v>
      </c>
    </row>
    <row r="4228" spans="40:43" x14ac:dyDescent="0.25">
      <c r="AN4228">
        <v>14</v>
      </c>
      <c r="AO4228">
        <v>147</v>
      </c>
      <c r="AP4228">
        <v>3349</v>
      </c>
      <c r="AQ4228" t="s">
        <v>3168</v>
      </c>
    </row>
    <row r="4229" spans="40:43" x14ac:dyDescent="0.25">
      <c r="AN4229">
        <v>38</v>
      </c>
      <c r="AO4229">
        <v>77</v>
      </c>
      <c r="AP4229">
        <v>5121</v>
      </c>
      <c r="AQ4229" t="s">
        <v>3761</v>
      </c>
    </row>
    <row r="4230" spans="40:43" x14ac:dyDescent="0.25">
      <c r="AN4230">
        <v>86</v>
      </c>
      <c r="AO4230">
        <v>98</v>
      </c>
      <c r="AP4230">
        <v>9262</v>
      </c>
      <c r="AQ4230" t="s">
        <v>4447</v>
      </c>
    </row>
    <row r="4231" spans="40:43" x14ac:dyDescent="0.25">
      <c r="AN4231">
        <v>66</v>
      </c>
      <c r="AO4231">
        <v>140</v>
      </c>
      <c r="AP4231">
        <v>7401</v>
      </c>
      <c r="AQ4231" t="s">
        <v>4447</v>
      </c>
    </row>
    <row r="4232" spans="40:43" x14ac:dyDescent="0.25">
      <c r="AN4232">
        <v>38</v>
      </c>
      <c r="AO4232">
        <v>35</v>
      </c>
      <c r="AP4232">
        <v>5055</v>
      </c>
      <c r="AQ4232" t="s">
        <v>3717</v>
      </c>
    </row>
    <row r="4233" spans="40:43" x14ac:dyDescent="0.25">
      <c r="AN4233">
        <v>74</v>
      </c>
      <c r="AO4233">
        <v>56</v>
      </c>
      <c r="AP4233">
        <v>8003</v>
      </c>
      <c r="AQ4233" t="s">
        <v>4622</v>
      </c>
    </row>
    <row r="4234" spans="40:43" x14ac:dyDescent="0.25">
      <c r="AN4234">
        <v>58</v>
      </c>
      <c r="AO4234">
        <v>105</v>
      </c>
      <c r="AP4234">
        <v>6819</v>
      </c>
      <c r="AQ4234" t="s">
        <v>1584</v>
      </c>
    </row>
    <row r="4235" spans="40:43" x14ac:dyDescent="0.25">
      <c r="AN4235">
        <v>22</v>
      </c>
      <c r="AO4235">
        <v>63</v>
      </c>
      <c r="AP4235">
        <v>4076</v>
      </c>
      <c r="AQ4235" t="s">
        <v>3340</v>
      </c>
    </row>
    <row r="4236" spans="40:43" x14ac:dyDescent="0.25">
      <c r="AN4236">
        <v>6</v>
      </c>
      <c r="AO4236">
        <v>378</v>
      </c>
      <c r="AP4236">
        <v>10448</v>
      </c>
      <c r="AQ4236" t="s">
        <v>2048</v>
      </c>
    </row>
    <row r="4237" spans="40:43" x14ac:dyDescent="0.25">
      <c r="AN4237">
        <v>6</v>
      </c>
      <c r="AO4237">
        <v>889</v>
      </c>
      <c r="AP4237">
        <v>1907</v>
      </c>
      <c r="AQ4237" t="s">
        <v>1388</v>
      </c>
    </row>
    <row r="4238" spans="40:43" x14ac:dyDescent="0.25">
      <c r="AN4238">
        <v>6</v>
      </c>
      <c r="AO4238">
        <v>392</v>
      </c>
      <c r="AP4238">
        <v>1202</v>
      </c>
      <c r="AQ4238" t="s">
        <v>2061</v>
      </c>
    </row>
    <row r="4239" spans="40:43" x14ac:dyDescent="0.25">
      <c r="AN4239">
        <v>82</v>
      </c>
      <c r="AO4239">
        <v>84</v>
      </c>
      <c r="AP4239">
        <v>8674</v>
      </c>
      <c r="AQ4239" t="s">
        <v>4897</v>
      </c>
    </row>
    <row r="4240" spans="40:43" x14ac:dyDescent="0.25">
      <c r="AN4240">
        <v>6</v>
      </c>
      <c r="AO4240">
        <v>644</v>
      </c>
      <c r="AP4240">
        <v>1582</v>
      </c>
      <c r="AQ4240" t="s">
        <v>2348</v>
      </c>
    </row>
    <row r="4241" spans="40:43" x14ac:dyDescent="0.25">
      <c r="AN4241">
        <v>82</v>
      </c>
      <c r="AO4241">
        <v>21</v>
      </c>
      <c r="AP4241">
        <v>8471</v>
      </c>
      <c r="AQ4241" t="s">
        <v>4714</v>
      </c>
    </row>
    <row r="4242" spans="40:43" x14ac:dyDescent="0.25">
      <c r="AN4242">
        <v>6</v>
      </c>
      <c r="AO4242">
        <v>553</v>
      </c>
      <c r="AP4242">
        <v>1435</v>
      </c>
      <c r="AQ4242" t="s">
        <v>2249</v>
      </c>
    </row>
  </sheetData>
  <sheetProtection algorithmName="SHA-512" hashValue="IgAoFjgdxZIPEPQ2XblC+a7EX/qs9TFbtWmSiVkoAb6b9YXUlY2EkAw2d1I1xjSBS+ArCnrp9MqiZfUPoTZuPQ==" saltValue="TkBD0ky5/CUftlxs+XOJGw==" spinCount="100000" sheet="1" objects="1" scenarios="1" selectLockedCells="1" selectUnlockedCells="1"/>
  <mergeCells count="22">
    <mergeCell ref="B27:C27"/>
    <mergeCell ref="T2:W2"/>
    <mergeCell ref="Z2:AD2"/>
    <mergeCell ref="B13:C13"/>
    <mergeCell ref="B18:C18"/>
    <mergeCell ref="O2:R2"/>
    <mergeCell ref="B2:C2"/>
    <mergeCell ref="E2:H2"/>
    <mergeCell ref="J2:L2"/>
    <mergeCell ref="B8:C8"/>
    <mergeCell ref="E1277:H1277"/>
    <mergeCell ref="G1199:H1199"/>
    <mergeCell ref="B32:C32"/>
    <mergeCell ref="B39:C39"/>
    <mergeCell ref="B44:C44"/>
    <mergeCell ref="B51:C51"/>
    <mergeCell ref="B59:C59"/>
    <mergeCell ref="B72:C72"/>
    <mergeCell ref="B80:C80"/>
    <mergeCell ref="B88:C88"/>
    <mergeCell ref="B96:C96"/>
    <mergeCell ref="B101:C101"/>
  </mergeCells>
  <conditionalFormatting sqref="E426:H430">
    <cfRule type="expression" priority="4">
      <formula>$H$418=$C$41</formula>
    </cfRule>
  </conditionalFormatting>
  <conditionalFormatting sqref="D493:H508">
    <cfRule type="expression" priority="3">
      <formula>"Y($D$344=Tablas!$C$62;'Formacion Profesional'!$G$344=Tablas!$C$54)"</formula>
    </cfRule>
  </conditionalFormatting>
  <conditionalFormatting sqref="I426:I430">
    <cfRule type="expression" priority="2">
      <formula>$H$418=$C$41</formula>
    </cfRule>
  </conditionalFormatting>
  <conditionalFormatting sqref="I493:I508">
    <cfRule type="expression" priority="1">
      <formula>"Y($D$344=Tablas!$C$62;'Formacion Profesional'!$G$344=Tablas!$C$54)"</formula>
    </cfRule>
  </conditionalFormatting>
  <hyperlinks>
    <hyperlink ref="H2698" r:id="rId1" display="javascript:closeMe(61, 13, 'Apícola', 'Operario de instalaciones apícolas', '')"/>
  </hyperlinks>
  <pageMargins left="0.7" right="0.7" top="0.75" bottom="0.75" header="0.3" footer="0.3"/>
  <pageSetup orientation="portrait" r:id="rId2"/>
  <tableParts count="4">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O52"/>
  <sheetViews>
    <sheetView workbookViewId="0">
      <selection activeCell="F8" sqref="F8"/>
    </sheetView>
  </sheetViews>
  <sheetFormatPr baseColWidth="10" defaultRowHeight="15" x14ac:dyDescent="0.25"/>
  <cols>
    <col min="2" max="2" width="3.28515625" customWidth="1"/>
    <col min="3" max="3" width="13.28515625" customWidth="1"/>
    <col min="4" max="4" width="21.7109375" customWidth="1"/>
    <col min="6" max="6" width="13.28515625" customWidth="1"/>
    <col min="8" max="8" width="14.28515625" customWidth="1"/>
  </cols>
  <sheetData>
    <row r="2" spans="1:15" x14ac:dyDescent="0.25">
      <c r="A2" s="42"/>
      <c r="B2" s="296" t="s">
        <v>7518</v>
      </c>
      <c r="C2" s="296"/>
      <c r="D2" s="231" t="s">
        <v>9636</v>
      </c>
      <c r="E2" s="42"/>
      <c r="G2" s="314" t="s">
        <v>9370</v>
      </c>
      <c r="H2" s="314"/>
      <c r="I2" s="311">
        <f>'Empresa Cooperativa'!D21</f>
        <v>0</v>
      </c>
      <c r="J2" s="311"/>
      <c r="K2" s="311"/>
      <c r="L2" s="311"/>
      <c r="M2" s="311"/>
      <c r="N2" s="311"/>
      <c r="O2" s="311"/>
    </row>
    <row r="4" spans="1:15" ht="18.75" x14ac:dyDescent="0.3">
      <c r="B4" s="283" t="s">
        <v>7602</v>
      </c>
      <c r="C4" s="283"/>
      <c r="D4" s="283"/>
      <c r="E4" s="283"/>
      <c r="F4" s="283"/>
      <c r="G4" s="283"/>
      <c r="H4" s="283"/>
      <c r="I4" s="283"/>
      <c r="J4" s="283"/>
      <c r="K4" s="283"/>
      <c r="L4" s="283"/>
      <c r="M4" s="283"/>
    </row>
    <row r="6" spans="1:15" ht="15.75" x14ac:dyDescent="0.25">
      <c r="B6" s="271" t="str">
        <f>IF('Empresa Cooperativa'!D12=Tablas!C4,"Dotación de personal",IF('Empresa Cooperativa'!D12=Tablas!C5,"Nómina de asociados",""))</f>
        <v/>
      </c>
      <c r="C6" s="271"/>
      <c r="D6" s="271"/>
      <c r="E6" s="271"/>
      <c r="F6" s="271"/>
      <c r="G6" s="271"/>
      <c r="H6" s="271"/>
      <c r="I6" s="271"/>
      <c r="J6" s="271"/>
      <c r="K6" s="271"/>
      <c r="L6" s="271"/>
      <c r="M6" s="271"/>
    </row>
    <row r="8" spans="1:15" x14ac:dyDescent="0.25">
      <c r="C8" s="288" t="str">
        <f>IF('Empresa Cooperativa'!D12=Tablas!C4,"Dotación de personal según F 931 *",IF('Empresa Cooperativa'!D12=Tablas!C5,"Cantidad de asociados s/ nómina *",""))</f>
        <v/>
      </c>
      <c r="D8" s="288"/>
      <c r="E8" s="288"/>
      <c r="F8" s="134"/>
    </row>
    <row r="11" spans="1:15" ht="15" customHeight="1" x14ac:dyDescent="0.25">
      <c r="C11" s="313" t="s">
        <v>7583</v>
      </c>
      <c r="D11" s="313"/>
      <c r="E11" s="313"/>
      <c r="F11" s="313"/>
      <c r="G11" s="313"/>
      <c r="H11" s="313"/>
      <c r="I11" s="313"/>
      <c r="J11" s="313"/>
      <c r="K11" s="313"/>
    </row>
    <row r="13" spans="1:15" ht="36.75" customHeight="1" x14ac:dyDescent="0.25">
      <c r="C13" s="24"/>
      <c r="D13" s="306" t="str">
        <f>IF('Empresa Cooperativa'!D12=Tablas!C4,"Ocupados sujeto beneficiario",IF('Empresa Cooperativa'!D12=Tablas!C5,"Asociados sujeto beneficiario",""))</f>
        <v/>
      </c>
      <c r="E13" s="306"/>
      <c r="F13" s="306" t="s">
        <v>7584</v>
      </c>
      <c r="G13" s="306"/>
      <c r="H13" s="306" t="s">
        <v>7585</v>
      </c>
      <c r="I13" s="306"/>
      <c r="J13" s="306" t="s">
        <v>7586</v>
      </c>
      <c r="K13" s="306"/>
    </row>
    <row r="14" spans="1:15" x14ac:dyDescent="0.25">
      <c r="C14" s="24"/>
      <c r="D14" s="310"/>
      <c r="E14" s="310"/>
      <c r="F14" s="310"/>
      <c r="G14" s="310"/>
      <c r="H14" s="310"/>
      <c r="I14" s="310"/>
      <c r="J14" s="312">
        <f>+D14+F14+H14</f>
        <v>0</v>
      </c>
      <c r="K14" s="312"/>
    </row>
    <row r="17" spans="2:13" ht="15.75" x14ac:dyDescent="0.25">
      <c r="B17" s="271" t="s">
        <v>7587</v>
      </c>
      <c r="C17" s="271"/>
      <c r="D17" s="271"/>
      <c r="E17" s="271"/>
      <c r="F17" s="271"/>
      <c r="G17" s="271"/>
      <c r="H17" s="271"/>
      <c r="I17" s="271"/>
      <c r="J17" s="271"/>
      <c r="K17" s="271"/>
      <c r="L17" s="271"/>
      <c r="M17" s="271"/>
    </row>
    <row r="19" spans="2:13" x14ac:dyDescent="0.25">
      <c r="C19" s="309" t="s">
        <v>7588</v>
      </c>
      <c r="D19" s="309"/>
      <c r="E19" s="309"/>
      <c r="F19" s="309"/>
      <c r="G19" s="309"/>
      <c r="H19" s="309"/>
      <c r="I19" s="309"/>
      <c r="J19" s="309"/>
      <c r="K19" s="309"/>
    </row>
    <row r="21" spans="2:13" x14ac:dyDescent="0.25">
      <c r="B21" s="38"/>
      <c r="C21" s="38"/>
      <c r="D21" s="38"/>
      <c r="E21" s="307" t="s">
        <v>7589</v>
      </c>
      <c r="F21" s="307"/>
      <c r="G21" s="308" t="s">
        <v>7590</v>
      </c>
      <c r="H21" s="308"/>
      <c r="I21" s="308" t="s">
        <v>7591</v>
      </c>
      <c r="J21" s="308"/>
      <c r="K21" s="308" t="s">
        <v>7586</v>
      </c>
      <c r="L21" s="308"/>
      <c r="M21" s="38"/>
    </row>
    <row r="22" spans="2:13" x14ac:dyDescent="0.25">
      <c r="B22" s="38"/>
      <c r="C22" s="305" t="s">
        <v>7593</v>
      </c>
      <c r="D22" s="305"/>
      <c r="E22" s="302"/>
      <c r="F22" s="302"/>
      <c r="G22" s="302"/>
      <c r="H22" s="302"/>
      <c r="I22" s="302"/>
      <c r="J22" s="302"/>
      <c r="K22" s="301">
        <f>+E22+G22+I22</f>
        <v>0</v>
      </c>
      <c r="L22" s="301"/>
      <c r="M22" s="38"/>
    </row>
    <row r="23" spans="2:13" x14ac:dyDescent="0.25">
      <c r="B23" s="38"/>
      <c r="C23" s="305" t="s">
        <v>7594</v>
      </c>
      <c r="D23" s="305"/>
      <c r="E23" s="302"/>
      <c r="F23" s="302"/>
      <c r="G23" s="302"/>
      <c r="H23" s="302"/>
      <c r="I23" s="302"/>
      <c r="J23" s="302"/>
      <c r="K23" s="301">
        <f>+E23+G23+I23</f>
        <v>0</v>
      </c>
      <c r="L23" s="301"/>
      <c r="M23" s="38"/>
    </row>
    <row r="24" spans="2:13" ht="51.75" customHeight="1" x14ac:dyDescent="0.25">
      <c r="B24" s="38"/>
      <c r="C24" s="305" t="s">
        <v>7595</v>
      </c>
      <c r="D24" s="305"/>
      <c r="E24" s="302"/>
      <c r="F24" s="302"/>
      <c r="G24" s="302"/>
      <c r="H24" s="302"/>
      <c r="I24" s="302"/>
      <c r="J24" s="302"/>
      <c r="K24" s="301">
        <f>+E24+G24+I24</f>
        <v>0</v>
      </c>
      <c r="L24" s="301"/>
      <c r="M24" s="38"/>
    </row>
    <row r="25" spans="2:13" x14ac:dyDescent="0.25">
      <c r="B25" s="38"/>
      <c r="C25" s="306" t="s">
        <v>7586</v>
      </c>
      <c r="D25" s="306"/>
      <c r="E25" s="301">
        <f>+E22+E23+E24</f>
        <v>0</v>
      </c>
      <c r="F25" s="301"/>
      <c r="G25" s="301">
        <f>+G24+G23+G22</f>
        <v>0</v>
      </c>
      <c r="H25" s="301"/>
      <c r="I25" s="301">
        <f>+I24+I23+I22</f>
        <v>0</v>
      </c>
      <c r="J25" s="301"/>
      <c r="K25" s="301">
        <f>+K22+K23+K24</f>
        <v>0</v>
      </c>
      <c r="L25" s="301"/>
      <c r="M25" s="38"/>
    </row>
    <row r="26" spans="2:13" x14ac:dyDescent="0.25">
      <c r="B26" s="38"/>
      <c r="C26" s="38"/>
      <c r="D26" s="38"/>
      <c r="E26" s="38"/>
      <c r="F26" s="38"/>
      <c r="G26" s="38"/>
      <c r="H26" s="38"/>
      <c r="I26" s="38"/>
      <c r="J26" s="38"/>
      <c r="K26" s="38"/>
      <c r="L26" s="38"/>
      <c r="M26" s="38"/>
    </row>
    <row r="27" spans="2:13" x14ac:dyDescent="0.25">
      <c r="B27" s="38"/>
      <c r="C27" s="38"/>
      <c r="D27" s="38"/>
      <c r="E27" s="38"/>
      <c r="F27" s="38"/>
      <c r="G27" s="38"/>
      <c r="H27" s="38"/>
      <c r="I27" s="38"/>
      <c r="J27" s="38"/>
      <c r="K27" s="38"/>
      <c r="L27" s="38"/>
      <c r="M27" s="38"/>
    </row>
    <row r="28" spans="2:13" x14ac:dyDescent="0.25">
      <c r="B28" s="38"/>
      <c r="C28" s="38"/>
      <c r="D28" s="38"/>
      <c r="E28" s="38"/>
      <c r="F28" s="38"/>
      <c r="G28" s="38"/>
      <c r="H28" s="38"/>
      <c r="I28" s="38"/>
      <c r="J28" s="38"/>
      <c r="K28" s="38"/>
      <c r="L28" s="38"/>
      <c r="M28" s="38"/>
    </row>
    <row r="29" spans="2:13" ht="15.75" x14ac:dyDescent="0.25">
      <c r="B29" s="271" t="str">
        <f>IF('Empresa Cooperativa'!D12=Tablas!C4,"Distribución del personal",IF('Empresa Cooperativa'!D12=Tablas!C5,"Distribución de los asociados",""))</f>
        <v/>
      </c>
      <c r="C29" s="271"/>
      <c r="D29" s="271"/>
      <c r="E29" s="271"/>
      <c r="F29" s="271"/>
      <c r="G29" s="271"/>
      <c r="H29" s="271"/>
      <c r="I29" s="271"/>
      <c r="J29" s="271"/>
      <c r="K29" s="271"/>
      <c r="L29" s="271"/>
      <c r="M29" s="271"/>
    </row>
    <row r="30" spans="2:13" x14ac:dyDescent="0.25">
      <c r="B30" s="38"/>
      <c r="C30" s="38"/>
      <c r="D30" s="38"/>
      <c r="E30" s="38"/>
      <c r="F30" s="38"/>
      <c r="G30" s="38"/>
      <c r="H30" s="38"/>
      <c r="I30" s="38"/>
      <c r="J30" s="38"/>
      <c r="K30" s="38"/>
      <c r="L30" s="38"/>
      <c r="M30" s="38"/>
    </row>
    <row r="31" spans="2:13" ht="30" x14ac:dyDescent="0.25">
      <c r="B31" s="38"/>
      <c r="C31" s="38"/>
      <c r="D31" s="38"/>
      <c r="E31" s="38"/>
      <c r="F31" s="204" t="s">
        <v>7596</v>
      </c>
      <c r="G31" s="204" t="s">
        <v>7597</v>
      </c>
      <c r="H31" s="204" t="s">
        <v>7598</v>
      </c>
      <c r="I31" s="204" t="s">
        <v>7599</v>
      </c>
      <c r="J31" s="204" t="s">
        <v>7600</v>
      </c>
      <c r="K31" s="204" t="s">
        <v>7592</v>
      </c>
      <c r="L31" s="38"/>
      <c r="M31" s="38"/>
    </row>
    <row r="32" spans="2:13" x14ac:dyDescent="0.25">
      <c r="B32" s="38"/>
      <c r="C32" s="299" t="str">
        <f>IF('Empresa Cooperativa'!D12=Tablas!C4,"Dotación de personal",IF('Empresa Cooperativa'!D12=Tablas!C5,"Nómina de asociados",""))</f>
        <v/>
      </c>
      <c r="D32" s="299"/>
      <c r="E32" s="299"/>
      <c r="F32" s="299"/>
      <c r="G32" s="299"/>
      <c r="H32" s="299"/>
      <c r="I32" s="299"/>
      <c r="J32" s="299"/>
      <c r="K32" s="299"/>
      <c r="L32" s="38"/>
      <c r="M32" s="38"/>
    </row>
    <row r="33" spans="2:13" x14ac:dyDescent="0.25">
      <c r="B33" s="38"/>
      <c r="C33" s="297" t="str">
        <f>IF('Empresa Cooperativa'!D12=Tablas!C4,"Gerentes",IF('Empresa Cooperativa'!D12=Tablas!C5,"Cantidad de asociados en nómina",""))</f>
        <v/>
      </c>
      <c r="D33" s="297"/>
      <c r="E33" s="297"/>
      <c r="F33" s="82"/>
      <c r="G33" s="82"/>
      <c r="H33" s="82"/>
      <c r="I33" s="82"/>
      <c r="J33" s="82"/>
      <c r="K33" s="205">
        <f>+F33+G33+H33+I33+J33</f>
        <v>0</v>
      </c>
      <c r="L33" s="38"/>
      <c r="M33" s="38"/>
    </row>
    <row r="34" spans="2:13" ht="31.5" customHeight="1" x14ac:dyDescent="0.25">
      <c r="B34" s="38"/>
      <c r="C34" s="298" t="str">
        <f>IF('Empresa Cooperativa'!D12=Tablas!C4,"Mandos Medios (supervisores, jefes de área, etc.)","")</f>
        <v/>
      </c>
      <c r="D34" s="298"/>
      <c r="E34" s="298"/>
      <c r="F34" s="82"/>
      <c r="G34" s="82"/>
      <c r="H34" s="82"/>
      <c r="I34" s="82"/>
      <c r="J34" s="82"/>
      <c r="K34" s="205">
        <f>+F34+G34+H34+I34+J34</f>
        <v>0</v>
      </c>
      <c r="L34" s="38"/>
      <c r="M34" s="38"/>
    </row>
    <row r="35" spans="2:13" x14ac:dyDescent="0.25">
      <c r="B35" s="38"/>
      <c r="C35" s="298" t="str">
        <f>IF('Empresa Cooperativa'!D12=Tablas!C4,"Operativos","")</f>
        <v/>
      </c>
      <c r="D35" s="298"/>
      <c r="E35" s="298"/>
      <c r="F35" s="82"/>
      <c r="G35" s="82"/>
      <c r="H35" s="82"/>
      <c r="I35" s="82"/>
      <c r="J35" s="82"/>
      <c r="K35" s="205">
        <f>+F35+G35+H35+I35+J35</f>
        <v>0</v>
      </c>
      <c r="L35" s="38"/>
      <c r="M35" s="38"/>
    </row>
    <row r="36" spans="2:13" x14ac:dyDescent="0.25">
      <c r="B36" s="38"/>
      <c r="C36" s="295" t="s">
        <v>7586</v>
      </c>
      <c r="D36" s="295"/>
      <c r="E36" s="295"/>
      <c r="F36" s="206">
        <f>+F33+F34+F35</f>
        <v>0</v>
      </c>
      <c r="G36" s="206">
        <f>+G33+G34+G35</f>
        <v>0</v>
      </c>
      <c r="H36" s="206">
        <f>+H33+H34+H35</f>
        <v>0</v>
      </c>
      <c r="I36" s="206">
        <f>+I33+I34+I35</f>
        <v>0</v>
      </c>
      <c r="J36" s="206">
        <f>+J35+J34+J33</f>
        <v>0</v>
      </c>
      <c r="K36" s="206">
        <f>+K33+K34+K35</f>
        <v>0</v>
      </c>
      <c r="L36" s="38"/>
      <c r="M36" s="38"/>
    </row>
    <row r="37" spans="2:13" x14ac:dyDescent="0.25">
      <c r="B37" s="38"/>
      <c r="C37" s="299" t="s">
        <v>7601</v>
      </c>
      <c r="D37" s="299"/>
      <c r="E37" s="299"/>
      <c r="F37" s="299"/>
      <c r="G37" s="299"/>
      <c r="H37" s="299"/>
      <c r="I37" s="299"/>
      <c r="J37" s="299"/>
      <c r="K37" s="299"/>
      <c r="L37" s="38"/>
      <c r="M37" s="38"/>
    </row>
    <row r="38" spans="2:13" x14ac:dyDescent="0.25">
      <c r="B38" s="38"/>
      <c r="C38" s="300" t="str">
        <f>IF('Empresa Cooperativa'!D12=Tablas!C4,"Gerentes",IF('Empresa Cooperativa'!D12=Tablas!C5,"Cantidad de asociados a capacitar",""))</f>
        <v/>
      </c>
      <c r="D38" s="300"/>
      <c r="E38" s="300"/>
      <c r="F38" s="203"/>
      <c r="G38" s="203"/>
      <c r="H38" s="203"/>
      <c r="I38" s="203"/>
      <c r="J38" s="203"/>
      <c r="K38" s="205">
        <f>+F38+G38+H38+I38+J38</f>
        <v>0</v>
      </c>
      <c r="L38" s="38"/>
      <c r="M38" s="38"/>
    </row>
    <row r="39" spans="2:13" ht="28.5" customHeight="1" x14ac:dyDescent="0.25">
      <c r="B39" s="38"/>
      <c r="C39" s="301" t="str">
        <f>IF('Empresa Cooperativa'!D12=Tablas!C4,"Mandos Medios (supervisores, jefes de área, etc.)","")</f>
        <v/>
      </c>
      <c r="D39" s="301"/>
      <c r="E39" s="301"/>
      <c r="F39" s="203"/>
      <c r="G39" s="203"/>
      <c r="H39" s="203"/>
      <c r="I39" s="203"/>
      <c r="J39" s="203"/>
      <c r="K39" s="205">
        <f>+F39+G39+H39+I39+J39</f>
        <v>0</v>
      </c>
      <c r="L39" s="38"/>
      <c r="M39" s="38"/>
    </row>
    <row r="40" spans="2:13" x14ac:dyDescent="0.25">
      <c r="B40" s="38"/>
      <c r="C40" s="301" t="str">
        <f>IF('Empresa Cooperativa'!D12=Tablas!C4,"Operativos","")</f>
        <v/>
      </c>
      <c r="D40" s="301"/>
      <c r="E40" s="301"/>
      <c r="F40" s="203"/>
      <c r="G40" s="203"/>
      <c r="H40" s="203"/>
      <c r="I40" s="203"/>
      <c r="J40" s="203"/>
      <c r="K40" s="205">
        <f>+F40+G40+H40+I40+J40</f>
        <v>0</v>
      </c>
      <c r="L40" s="38"/>
      <c r="M40" s="38"/>
    </row>
    <row r="41" spans="2:13" x14ac:dyDescent="0.25">
      <c r="B41" s="38"/>
      <c r="C41" s="295" t="s">
        <v>7586</v>
      </c>
      <c r="D41" s="295"/>
      <c r="E41" s="295"/>
      <c r="F41" s="206">
        <f>+F38+F39+F40</f>
        <v>0</v>
      </c>
      <c r="G41" s="206">
        <f>+G38+G39+G40</f>
        <v>0</v>
      </c>
      <c r="H41" s="206">
        <f>+H38+H39+H40</f>
        <v>0</v>
      </c>
      <c r="I41" s="206">
        <f>+I38+I39+I40</f>
        <v>0</v>
      </c>
      <c r="J41" s="206">
        <f>+J40+J39+J38</f>
        <v>0</v>
      </c>
      <c r="K41" s="206">
        <f>+K38+K39+K40</f>
        <v>0</v>
      </c>
      <c r="L41" s="38"/>
      <c r="M41" s="38"/>
    </row>
    <row r="44" spans="2:13" x14ac:dyDescent="0.25">
      <c r="C44" s="288" t="str">
        <f>IF(F36&gt;0,"Describa la función del área Producción/Operaciones *","")</f>
        <v/>
      </c>
      <c r="D44" s="288"/>
      <c r="E44" s="288"/>
      <c r="F44" s="288"/>
      <c r="G44" s="288"/>
      <c r="H44" s="303"/>
      <c r="I44" s="303"/>
      <c r="J44" s="303"/>
      <c r="K44" s="303"/>
      <c r="L44" s="303"/>
      <c r="M44" s="303"/>
    </row>
    <row r="46" spans="2:13" x14ac:dyDescent="0.25">
      <c r="C46" s="288" t="str">
        <f>IF(G36&gt;0,"Describa la función del área Comercial y ventas *","")</f>
        <v/>
      </c>
      <c r="D46" s="288"/>
      <c r="E46" s="288"/>
      <c r="F46" s="288"/>
      <c r="G46" s="288"/>
      <c r="H46" s="304"/>
      <c r="I46" s="304"/>
      <c r="J46" s="304"/>
      <c r="K46" s="304"/>
      <c r="L46" s="304"/>
      <c r="M46" s="304"/>
    </row>
    <row r="48" spans="2:13" x14ac:dyDescent="0.25">
      <c r="C48" s="288" t="str">
        <f>IF(H36&gt;0,"Describa la función del área Administración y finanzas *","")</f>
        <v/>
      </c>
      <c r="D48" s="288"/>
      <c r="E48" s="288"/>
      <c r="F48" s="288"/>
      <c r="G48" s="288"/>
      <c r="H48" s="303"/>
      <c r="I48" s="303"/>
      <c r="J48" s="303"/>
      <c r="K48" s="303"/>
      <c r="L48" s="303"/>
      <c r="M48" s="303"/>
    </row>
    <row r="50" spans="3:13" x14ac:dyDescent="0.25">
      <c r="C50" s="288" t="str">
        <f>IF(I36&gt;0,"Describa la función del área Recursos Humanos *","")</f>
        <v/>
      </c>
      <c r="D50" s="288"/>
      <c r="E50" s="288"/>
      <c r="F50" s="288"/>
      <c r="G50" s="288"/>
      <c r="H50" s="303"/>
      <c r="I50" s="303"/>
      <c r="J50" s="303"/>
      <c r="K50" s="303"/>
      <c r="L50" s="303"/>
      <c r="M50" s="303"/>
    </row>
    <row r="52" spans="3:13" x14ac:dyDescent="0.25">
      <c r="C52" s="279" t="str">
        <f>IF(J36&gt;0,"Describa la función del área Otros: *","")</f>
        <v/>
      </c>
      <c r="D52" s="279"/>
      <c r="E52" s="279"/>
      <c r="F52" s="279"/>
      <c r="G52" s="279"/>
      <c r="H52" s="303"/>
      <c r="I52" s="303"/>
      <c r="J52" s="303"/>
      <c r="K52" s="303"/>
      <c r="L52" s="303"/>
      <c r="M52" s="303"/>
    </row>
  </sheetData>
  <sheetProtection algorithmName="SHA-512" hashValue="QwwEHVLdJGpkHatfSN3Q9kRLag7iotoR8HfcTTtyubmwoH6fLkDBYdBSQBS0FVyVQl2vmSV7HpeH3L0eVoljUw==" saltValue="cq3+28v0f4TtREdyfaZpuQ==" spinCount="100000" sheet="1" objects="1" scenarios="1"/>
  <mergeCells count="62">
    <mergeCell ref="I2:O2"/>
    <mergeCell ref="B6:M6"/>
    <mergeCell ref="C8:E8"/>
    <mergeCell ref="J13:K13"/>
    <mergeCell ref="J14:K14"/>
    <mergeCell ref="C11:K11"/>
    <mergeCell ref="G2:H2"/>
    <mergeCell ref="B4:M4"/>
    <mergeCell ref="B17:M17"/>
    <mergeCell ref="C19:K19"/>
    <mergeCell ref="D13:E13"/>
    <mergeCell ref="F13:G13"/>
    <mergeCell ref="H13:I13"/>
    <mergeCell ref="D14:E14"/>
    <mergeCell ref="F14:G14"/>
    <mergeCell ref="H14:I14"/>
    <mergeCell ref="E21:F21"/>
    <mergeCell ref="G21:H21"/>
    <mergeCell ref="I21:J21"/>
    <mergeCell ref="K21:L21"/>
    <mergeCell ref="C22:D22"/>
    <mergeCell ref="E22:F22"/>
    <mergeCell ref="G22:H22"/>
    <mergeCell ref="I22:J22"/>
    <mergeCell ref="K22:L22"/>
    <mergeCell ref="C24:D24"/>
    <mergeCell ref="C25:D25"/>
    <mergeCell ref="E24:F24"/>
    <mergeCell ref="E25:F25"/>
    <mergeCell ref="C23:D23"/>
    <mergeCell ref="I23:J23"/>
    <mergeCell ref="I24:J24"/>
    <mergeCell ref="I25:J25"/>
    <mergeCell ref="K23:L23"/>
    <mergeCell ref="K24:L24"/>
    <mergeCell ref="K25:L25"/>
    <mergeCell ref="C48:G48"/>
    <mergeCell ref="C50:G50"/>
    <mergeCell ref="C52:G52"/>
    <mergeCell ref="H44:M44"/>
    <mergeCell ref="H46:M46"/>
    <mergeCell ref="H48:M48"/>
    <mergeCell ref="H50:M50"/>
    <mergeCell ref="H52:M52"/>
    <mergeCell ref="C44:G44"/>
    <mergeCell ref="C46:G46"/>
    <mergeCell ref="C41:E41"/>
    <mergeCell ref="B29:M29"/>
    <mergeCell ref="B2:C2"/>
    <mergeCell ref="C33:E33"/>
    <mergeCell ref="C34:E34"/>
    <mergeCell ref="C35:E35"/>
    <mergeCell ref="C37:K37"/>
    <mergeCell ref="C36:E36"/>
    <mergeCell ref="C38:E38"/>
    <mergeCell ref="C39:E39"/>
    <mergeCell ref="C40:E40"/>
    <mergeCell ref="E23:F23"/>
    <mergeCell ref="G23:H23"/>
    <mergeCell ref="C32:K32"/>
    <mergeCell ref="G24:H24"/>
    <mergeCell ref="G25:H25"/>
  </mergeCells>
  <conditionalFormatting sqref="K25:L25">
    <cfRule type="cellIs" dxfId="3847" priority="2" operator="notEqual">
      <formula>$H$14</formula>
    </cfRule>
    <cfRule type="cellIs" dxfId="3846" priority="13" operator="notEqual">
      <formula>$H$14</formula>
    </cfRule>
  </conditionalFormatting>
  <conditionalFormatting sqref="H44:M44">
    <cfRule type="expression" dxfId="3845" priority="11">
      <formula>$F$36&gt;0</formula>
    </cfRule>
  </conditionalFormatting>
  <conditionalFormatting sqref="H46:M46">
    <cfRule type="expression" dxfId="3844" priority="10">
      <formula>$G$36&gt;0</formula>
    </cfRule>
  </conditionalFormatting>
  <conditionalFormatting sqref="H48:M48">
    <cfRule type="expression" dxfId="3843" priority="8">
      <formula>$H$36&gt;0</formula>
    </cfRule>
  </conditionalFormatting>
  <conditionalFormatting sqref="H50:M50">
    <cfRule type="expression" dxfId="3842" priority="7">
      <formula>$I$36&gt;0</formula>
    </cfRule>
  </conditionalFormatting>
  <conditionalFormatting sqref="H52:M52">
    <cfRule type="expression" dxfId="3841" priority="6">
      <formula>$J$36&gt;0</formula>
    </cfRule>
  </conditionalFormatting>
  <conditionalFormatting sqref="K41">
    <cfRule type="cellIs" dxfId="3840" priority="3" operator="notEqual">
      <formula>$D$14</formula>
    </cfRule>
  </conditionalFormatting>
  <conditionalFormatting sqref="K36">
    <cfRule type="cellIs" dxfId="3839" priority="14" operator="notEqual">
      <formula>$F$8</formula>
    </cfRule>
  </conditionalFormatting>
  <conditionalFormatting sqref="D14:I14">
    <cfRule type="containsBlanks" dxfId="3838" priority="1">
      <formula>LEN(TRIM(D14))=0</formula>
    </cfRule>
  </conditionalFormatting>
  <dataValidations count="6">
    <dataValidation type="whole" operator="greaterThanOrEqual" showInputMessage="1" showErrorMessage="1" sqref="F13:I14 D13:E13">
      <formula1>0</formula1>
    </dataValidation>
    <dataValidation type="whole" operator="equal" showInputMessage="1" showErrorMessage="1" sqref="K25:L25">
      <formula1>H14</formula1>
    </dataValidation>
    <dataValidation type="whole" operator="equal" allowBlank="1" showInputMessage="1" showErrorMessage="1" sqref="K41">
      <formula1>D14</formula1>
    </dataValidation>
    <dataValidation type="textLength" allowBlank="1" showInputMessage="1" showErrorMessage="1" sqref="H44:M44 H46:M46 H48:M48 H50:M50 H52:M52">
      <formula1>2</formula1>
      <formula2>255</formula2>
    </dataValidation>
    <dataValidation type="whole" operator="equal" allowBlank="1" showInputMessage="1" showErrorMessage="1" sqref="K36">
      <formula1>#REF!</formula1>
    </dataValidation>
    <dataValidation type="whole" showInputMessage="1" showErrorMessage="1" sqref="D14:E14">
      <formula1>0</formula1>
      <formula2>F8</formula2>
    </dataValidation>
  </dataValidations>
  <hyperlinks>
    <hyperlink ref="B2:C2" location="Menu!C7" display="Volver al menu"/>
    <hyperlink ref="D2" location="'Certificacion Contable'!A1" display="Siguiente formulario"/>
  </hyperlink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AA67"/>
  <sheetViews>
    <sheetView showGridLines="0" workbookViewId="0">
      <selection activeCell="I49" sqref="I49"/>
    </sheetView>
  </sheetViews>
  <sheetFormatPr baseColWidth="10" defaultRowHeight="15" x14ac:dyDescent="0.25"/>
  <cols>
    <col min="2" max="2" width="3.42578125" customWidth="1"/>
    <col min="3" max="4" width="11.42578125" customWidth="1"/>
  </cols>
  <sheetData>
    <row r="2" spans="2:16" s="42" customFormat="1" ht="12.75" x14ac:dyDescent="0.2">
      <c r="B2" s="296" t="s">
        <v>7518</v>
      </c>
      <c r="C2" s="296"/>
      <c r="E2" s="336" t="s">
        <v>9636</v>
      </c>
      <c r="F2" s="336"/>
      <c r="H2" s="314" t="s">
        <v>9370</v>
      </c>
      <c r="I2" s="314"/>
      <c r="J2" s="311">
        <f>'Empresa Cooperativa'!D21</f>
        <v>0</v>
      </c>
      <c r="K2" s="311"/>
      <c r="L2" s="311"/>
      <c r="M2" s="311"/>
      <c r="N2" s="311"/>
      <c r="O2" s="311"/>
      <c r="P2" s="311"/>
    </row>
    <row r="5" spans="2:16" ht="18.75" x14ac:dyDescent="0.3">
      <c r="B5" s="283" t="s">
        <v>7603</v>
      </c>
      <c r="C5" s="283"/>
      <c r="D5" s="283"/>
      <c r="E5" s="283"/>
      <c r="F5" s="283"/>
      <c r="G5" s="283"/>
      <c r="H5" s="283"/>
      <c r="I5" s="283"/>
      <c r="J5" s="283"/>
      <c r="K5" s="283"/>
      <c r="L5" s="283"/>
      <c r="M5" s="283"/>
    </row>
    <row r="8" spans="2:16" x14ac:dyDescent="0.25">
      <c r="C8" s="279" t="s">
        <v>1</v>
      </c>
      <c r="D8" s="279"/>
      <c r="E8" s="337">
        <f>'Empresa Cooperativa'!D19</f>
        <v>0</v>
      </c>
      <c r="F8" s="337"/>
    </row>
    <row r="10" spans="2:16" x14ac:dyDescent="0.25">
      <c r="C10" s="279" t="s">
        <v>2</v>
      </c>
      <c r="D10" s="279"/>
      <c r="E10" s="338">
        <f>'Empresa Cooperativa'!D21</f>
        <v>0</v>
      </c>
      <c r="F10" s="338"/>
      <c r="G10" s="338"/>
      <c r="H10" s="338"/>
      <c r="I10" s="338"/>
      <c r="J10" s="338"/>
      <c r="K10" s="338"/>
      <c r="L10" s="338"/>
      <c r="M10" s="338"/>
    </row>
    <row r="12" spans="2:16" x14ac:dyDescent="0.25">
      <c r="C12" s="279" t="s">
        <v>5</v>
      </c>
      <c r="D12" s="279"/>
      <c r="E12" s="339">
        <f>'Empresa Cooperativa'!D31</f>
        <v>0</v>
      </c>
      <c r="F12" s="339"/>
      <c r="G12" s="339"/>
      <c r="H12" s="339"/>
      <c r="I12" s="339"/>
      <c r="J12" s="339"/>
      <c r="K12" s="339"/>
      <c r="L12" s="339"/>
      <c r="M12" s="339"/>
    </row>
    <row r="13" spans="2:16" x14ac:dyDescent="0.25">
      <c r="C13" s="20"/>
    </row>
    <row r="15" spans="2:16" x14ac:dyDescent="0.25">
      <c r="C15" s="279" t="s">
        <v>7605</v>
      </c>
      <c r="D15" s="279"/>
      <c r="E15" s="279"/>
    </row>
    <row r="17" spans="3:13" ht="34.5" customHeight="1" x14ac:dyDescent="0.25">
      <c r="C17" s="334" t="s">
        <v>7604</v>
      </c>
      <c r="D17" s="334"/>
      <c r="E17" s="334"/>
      <c r="F17" s="334"/>
      <c r="G17" s="334"/>
      <c r="H17" s="334"/>
      <c r="I17" s="334"/>
      <c r="J17" s="334"/>
      <c r="K17" s="334"/>
      <c r="L17" s="334"/>
      <c r="M17" s="334"/>
    </row>
    <row r="18" spans="3:13" x14ac:dyDescent="0.25">
      <c r="C18" s="334"/>
      <c r="D18" s="334"/>
      <c r="E18" s="334"/>
      <c r="F18" s="334"/>
      <c r="G18" s="334"/>
      <c r="H18" s="334"/>
      <c r="I18" s="334"/>
      <c r="J18" s="334"/>
      <c r="K18" s="334"/>
      <c r="L18" s="334"/>
      <c r="M18" s="334"/>
    </row>
    <row r="19" spans="3:13" x14ac:dyDescent="0.25">
      <c r="C19" s="334"/>
      <c r="D19" s="334"/>
      <c r="E19" s="334"/>
      <c r="F19" s="334"/>
      <c r="G19" s="334"/>
      <c r="H19" s="334"/>
      <c r="I19" s="334"/>
      <c r="J19" s="334"/>
      <c r="K19" s="334"/>
      <c r="L19" s="334"/>
      <c r="M19" s="334"/>
    </row>
    <row r="20" spans="3:13" x14ac:dyDescent="0.25">
      <c r="C20" s="334"/>
      <c r="D20" s="334"/>
      <c r="E20" s="334"/>
      <c r="F20" s="334"/>
      <c r="G20" s="334"/>
      <c r="H20" s="334"/>
      <c r="I20" s="334"/>
      <c r="J20" s="334"/>
      <c r="K20" s="334"/>
      <c r="L20" s="334"/>
      <c r="M20" s="334"/>
    </row>
    <row r="21" spans="3:13" x14ac:dyDescent="0.25">
      <c r="C21" s="334"/>
      <c r="D21" s="334"/>
      <c r="E21" s="334"/>
      <c r="F21" s="334"/>
      <c r="G21" s="334"/>
      <c r="H21" s="334"/>
      <c r="I21" s="334"/>
      <c r="J21" s="334"/>
      <c r="K21" s="334"/>
      <c r="L21" s="334"/>
      <c r="M21" s="334"/>
    </row>
    <row r="22" spans="3:13" x14ac:dyDescent="0.25">
      <c r="C22" s="334"/>
      <c r="D22" s="334"/>
      <c r="E22" s="334"/>
      <c r="F22" s="334"/>
      <c r="G22" s="334"/>
      <c r="H22" s="334"/>
      <c r="I22" s="334"/>
      <c r="J22" s="334"/>
      <c r="K22" s="334"/>
      <c r="L22" s="334"/>
      <c r="M22" s="334"/>
    </row>
    <row r="23" spans="3:13" x14ac:dyDescent="0.25">
      <c r="C23" s="47"/>
      <c r="D23" s="47"/>
      <c r="E23" s="47"/>
      <c r="F23" s="47"/>
      <c r="G23" s="47"/>
      <c r="H23" s="47"/>
      <c r="I23" s="47"/>
      <c r="J23" s="47"/>
      <c r="K23" s="47"/>
      <c r="L23" s="47"/>
      <c r="M23" s="47"/>
    </row>
    <row r="24" spans="3:13" x14ac:dyDescent="0.25">
      <c r="C24" s="40"/>
      <c r="D24" s="40"/>
      <c r="E24" s="40"/>
      <c r="F24" s="40"/>
      <c r="G24" s="40"/>
      <c r="H24" s="40"/>
      <c r="I24" s="40"/>
      <c r="J24" s="40"/>
      <c r="K24" s="40"/>
      <c r="L24" s="40"/>
      <c r="M24" s="40"/>
    </row>
    <row r="25" spans="3:13" x14ac:dyDescent="0.25">
      <c r="C25" s="279" t="s">
        <v>7606</v>
      </c>
      <c r="D25" s="279"/>
      <c r="E25" s="279"/>
    </row>
    <row r="27" spans="3:13" x14ac:dyDescent="0.25">
      <c r="C27" s="323" t="str">
        <f xml:space="preserve"> IF('Empresa Cooperativa'!D12=Tablas!C4,"a. Declaraciones Juradas mensuales al  Sistema Único de Seguridad Social por el período",IF('Empresa Cooperativa'!D12=Tablas!C5,"a. Los retornos abonados a los asociados en el periodo",""))</f>
        <v/>
      </c>
      <c r="D27" s="323"/>
      <c r="E27" s="323"/>
      <c r="F27" s="323"/>
      <c r="G27" s="323"/>
      <c r="H27" s="323"/>
      <c r="I27" s="323"/>
      <c r="J27" s="228"/>
      <c r="K27" s="43" t="s">
        <v>7607</v>
      </c>
      <c r="L27" s="228"/>
    </row>
    <row r="28" spans="3:13" x14ac:dyDescent="0.25">
      <c r="C28" s="323" t="str">
        <f>IF('Empresa Cooperativa'!D12=Tablas!C4,"preparadas por los administradores de la empresa, bajo su exclusiva responsabilidad.",IF('Empresa Cooperativa'!D12=Tablas!C5,"que surgen de los registros contables rubricados y el 30% calculado sobre ese total.",""))</f>
        <v/>
      </c>
      <c r="D28" s="323"/>
      <c r="E28" s="323"/>
      <c r="F28" s="323"/>
      <c r="G28" s="323"/>
      <c r="H28" s="323"/>
      <c r="I28" s="323"/>
      <c r="J28" s="44"/>
      <c r="K28" s="44"/>
      <c r="L28" s="44"/>
      <c r="M28" s="44"/>
    </row>
    <row r="30" spans="3:13" x14ac:dyDescent="0.25">
      <c r="C30" s="333" t="str">
        <f>IF('Empresa Cooperativa'!D12=Tablas!C4,"b. La magnitud de la empresa beneficiaria conforme a las condiciones establecidas por la Resolución N°220 de la SECRETARIA DE EMPRENDEDORES Y DE LA PEQUEÑA Y MEDIANA EMPRESA, de fecha 12 de abril de 2019.",IF('Empresa Cooperativa'!D12=Tablas!C5,"b. La cantidad de asociados para el mes",""))</f>
        <v/>
      </c>
      <c r="D30" s="333"/>
      <c r="E30" s="333"/>
      <c r="F30" s="333"/>
      <c r="G30" s="333"/>
      <c r="H30" s="333"/>
      <c r="I30" s="333"/>
      <c r="J30" s="333"/>
      <c r="K30" s="333"/>
      <c r="L30" s="264" t="str">
        <f>IF('Empresa Cooperativa'!D12="Cooperativa de trabajo",'Dotacion de personal'!F8,"")</f>
        <v/>
      </c>
    </row>
    <row r="31" spans="3:13" x14ac:dyDescent="0.25">
      <c r="C31" s="333"/>
      <c r="D31" s="333"/>
      <c r="E31" s="333"/>
      <c r="F31" s="333"/>
      <c r="G31" s="333"/>
      <c r="H31" s="333"/>
      <c r="I31" s="333"/>
      <c r="J31" s="333"/>
      <c r="K31" s="333"/>
    </row>
    <row r="32" spans="3:13" x14ac:dyDescent="0.25">
      <c r="E32" s="39"/>
      <c r="F32" s="39"/>
      <c r="G32" s="39"/>
      <c r="H32" s="39"/>
      <c r="I32" s="39"/>
      <c r="J32" s="39"/>
      <c r="K32" s="39"/>
    </row>
    <row r="33" spans="3:13" x14ac:dyDescent="0.25">
      <c r="C33" s="42" t="str">
        <f>IF('Empresa Cooperativa'!D12=Tablas!C4,"c. La masa salarial , de ","")</f>
        <v/>
      </c>
      <c r="D33" s="42"/>
      <c r="E33" s="225" t="str">
        <f>IF(AND(J27&gt;0,'Empresa Cooperativa'!D12=Tablas!C4),J27,"")</f>
        <v/>
      </c>
      <c r="F33" s="226" t="str">
        <f>IF('Empresa Cooperativa'!D12=Tablas!C4,"a","")</f>
        <v/>
      </c>
      <c r="G33" s="227" t="str">
        <f>IF(AND(L27&gt;0,'Empresa Cooperativa'!D12=Tablas!C4),L27,"")</f>
        <v/>
      </c>
      <c r="H33" s="323" t="str">
        <f>IF('Empresa Cooperativa'!D12=Tablas!C4,", y el 30%  u 8‰, calculado sobre dicho total, según la magnitud (micro, pequeña, ","")</f>
        <v/>
      </c>
      <c r="I33" s="323"/>
      <c r="J33" s="323"/>
      <c r="K33" s="323"/>
      <c r="L33" s="323"/>
      <c r="M33" s="323"/>
    </row>
    <row r="34" spans="3:13" x14ac:dyDescent="0.25">
      <c r="C34" s="335" t="str">
        <f>IF('Empresa Cooperativa'!D12=Tablas!C4,"mediana o grande) de la empresa;","")</f>
        <v/>
      </c>
      <c r="D34" s="335"/>
      <c r="E34" s="335"/>
      <c r="F34" s="335"/>
      <c r="G34" s="335"/>
      <c r="H34" s="335"/>
      <c r="I34" s="335"/>
      <c r="J34" s="335"/>
      <c r="K34" s="335"/>
      <c r="L34" s="335"/>
      <c r="M34" s="335"/>
    </row>
    <row r="36" spans="3:13" x14ac:dyDescent="0.25">
      <c r="C36" s="42" t="str">
        <f>IF('Empresa Cooperativa'!D12=Tablas!C4,"d. El código de actividad de la empresa declarado ante la Administracion Federal de Ingresos Publicos (AFIP).",IF('Empresa Cooperativa'!D12=Tablas!C5,"c. El código de actividad de la Cooperativa declarado ante la Administracion Federal de Ingresos Publicos (AFIP)",""))</f>
        <v/>
      </c>
    </row>
    <row r="37" spans="3:13" x14ac:dyDescent="0.25">
      <c r="C37" s="42"/>
    </row>
    <row r="39" spans="3:13" x14ac:dyDescent="0.25">
      <c r="C39" s="20" t="s">
        <v>7616</v>
      </c>
    </row>
    <row r="41" spans="3:13" ht="15" customHeight="1" x14ac:dyDescent="0.25">
      <c r="C41" s="333" t="s">
        <v>7617</v>
      </c>
      <c r="D41" s="333"/>
      <c r="E41" s="333"/>
      <c r="F41" s="333"/>
      <c r="G41" s="333"/>
      <c r="H41" s="333"/>
      <c r="I41" s="333"/>
      <c r="J41" s="333"/>
      <c r="K41" s="333"/>
      <c r="L41" s="333"/>
      <c r="M41" s="333"/>
    </row>
    <row r="42" spans="3:13" x14ac:dyDescent="0.25">
      <c r="C42" s="46"/>
      <c r="D42" s="46"/>
      <c r="E42" s="46"/>
      <c r="F42" s="46"/>
      <c r="G42" s="46"/>
      <c r="H42" s="46"/>
      <c r="I42" s="46"/>
      <c r="J42" s="46"/>
      <c r="K42" s="46"/>
      <c r="L42" s="46"/>
      <c r="M42" s="46"/>
    </row>
    <row r="43" spans="3:13" x14ac:dyDescent="0.25">
      <c r="C43" s="333" t="str">
        <f>IF('Empresa Cooperativa'!D12=Tablas!C4,"a. Declaraciones Juradas mensuales al Sistema Único de Seguridad Social.",IF('Empresa Cooperativa'!D12=Tablas!C5,"a.  Registros contables donde surgen los montos abonados en concepto de retornos en retribución del trabajo realizado a los asociados.",""))</f>
        <v/>
      </c>
      <c r="D43" s="333"/>
      <c r="E43" s="333"/>
      <c r="F43" s="333"/>
      <c r="G43" s="333"/>
      <c r="H43" s="333"/>
      <c r="I43" s="333"/>
      <c r="J43" s="333"/>
      <c r="K43" s="333"/>
      <c r="L43" s="333"/>
      <c r="M43" s="333"/>
    </row>
    <row r="44" spans="3:13" x14ac:dyDescent="0.25">
      <c r="C44" s="46"/>
      <c r="D44" s="46"/>
      <c r="E44" s="46"/>
      <c r="F44" s="46"/>
      <c r="G44" s="46"/>
      <c r="H44" s="46"/>
      <c r="I44" s="46"/>
      <c r="J44" s="46"/>
      <c r="K44" s="46"/>
      <c r="L44" s="46"/>
      <c r="M44" s="46"/>
    </row>
    <row r="45" spans="3:13" x14ac:dyDescent="0.25">
      <c r="C45" s="333" t="str">
        <f>IF('Empresa Cooperativa'!D12=Tablas!C4,"b. F931 de la Administración Federal de Ingresos Públicos.",IF('Empresa Cooperativa'!D12=Tablas!C5,"b. Registro de asociados de la Cooperativa de Trabajo.",""))</f>
        <v/>
      </c>
      <c r="D45" s="333"/>
      <c r="E45" s="333"/>
      <c r="F45" s="333"/>
      <c r="G45" s="333"/>
      <c r="H45" s="333"/>
      <c r="I45" s="333"/>
      <c r="J45" s="333"/>
      <c r="K45" s="333"/>
      <c r="L45" s="333"/>
      <c r="M45" s="333"/>
    </row>
    <row r="47" spans="3:13" x14ac:dyDescent="0.25">
      <c r="C47" s="42" t="s">
        <v>7618</v>
      </c>
    </row>
    <row r="50" spans="2:16" x14ac:dyDescent="0.25">
      <c r="C50" s="20" t="s">
        <v>7619</v>
      </c>
    </row>
    <row r="52" spans="2:16" x14ac:dyDescent="0.25">
      <c r="C52" s="48" t="str">
        <f>IF('Empresa Cooperativa'!D12=Tablas!C4,"a) El tamaño de la empresa, en función a las condiciones establecidas por la Resolucion N°220 de la SECRETARIA DE EMPRENDEDORES Y LA PEQUEÑA Y MEDIANA ","")</f>
        <v/>
      </c>
      <c r="D52" s="48"/>
      <c r="E52" s="48"/>
      <c r="F52" s="48"/>
      <c r="G52" s="48"/>
      <c r="H52" s="48"/>
      <c r="I52" s="48"/>
      <c r="J52" s="48"/>
      <c r="K52" s="48"/>
      <c r="L52" s="48"/>
      <c r="M52" s="42"/>
    </row>
    <row r="53" spans="2:16" x14ac:dyDescent="0.25">
      <c r="C53" s="323" t="str">
        <f>IF('Empresa Cooperativa'!D12=Tablas!C4,"EMPRESA de fecha 12 de abril de 2019 es","")</f>
        <v/>
      </c>
      <c r="D53" s="323"/>
      <c r="E53" s="323"/>
      <c r="F53" s="315" t="s">
        <v>7624</v>
      </c>
      <c r="G53" s="315"/>
      <c r="H53" s="42"/>
      <c r="I53" s="42"/>
      <c r="J53" s="42"/>
      <c r="K53" s="42"/>
      <c r="L53" s="42"/>
      <c r="M53" s="42"/>
    </row>
    <row r="54" spans="2:16" x14ac:dyDescent="0.25">
      <c r="C54" s="42"/>
      <c r="D54" s="42"/>
      <c r="E54" s="42"/>
      <c r="F54" s="42"/>
      <c r="G54" s="42"/>
      <c r="H54" s="42"/>
      <c r="I54" s="42"/>
      <c r="J54" s="42"/>
      <c r="K54" s="42"/>
      <c r="L54" s="42"/>
      <c r="M54" s="42"/>
    </row>
    <row r="55" spans="2:16" x14ac:dyDescent="0.25">
      <c r="C55" s="325" t="str">
        <f>IF('Empresa Cooperativa'!D12=Tablas!C4,"b) La masa salarial por el período",IF('Empresa Cooperativa'!D12=Tablas!C5,"a) La suma total de retornos en concepto de retribución al trabajo realizado de los asociados por el periodo de ",""))</f>
        <v/>
      </c>
      <c r="D55" s="325"/>
      <c r="E55" s="325"/>
      <c r="F55" s="325"/>
      <c r="G55" s="325"/>
      <c r="H55" s="325"/>
      <c r="I55" s="325"/>
      <c r="J55" s="325"/>
      <c r="K55" s="229" t="str">
        <f>IF(J27&gt;0,J27,"")</f>
        <v/>
      </c>
      <c r="L55" s="43" t="s">
        <v>7626</v>
      </c>
      <c r="M55" s="230" t="str">
        <f>IF(L27&gt;0,L27,"")</f>
        <v/>
      </c>
    </row>
    <row r="56" spans="2:16" x14ac:dyDescent="0.25">
      <c r="C56" s="323" t="str">
        <f>IF('Empresa Cooperativa'!D12=Tablas!C4," asciende a",IF('Empresa Cooperativa'!D12=Tablas!C5,"ascienden a la suma de ",""))</f>
        <v/>
      </c>
      <c r="D56" s="323"/>
      <c r="E56" s="326"/>
      <c r="F56" s="326"/>
      <c r="H56" s="329" t="s">
        <v>7629</v>
      </c>
      <c r="I56" s="329"/>
      <c r="J56" s="329"/>
      <c r="K56" s="329"/>
      <c r="L56" s="329"/>
      <c r="M56" s="329"/>
    </row>
    <row r="57" spans="2:16" x14ac:dyDescent="0.25">
      <c r="C57" s="45" t="s">
        <v>7628</v>
      </c>
      <c r="D57" s="43" t="str">
        <f>IF(OR(F53=Tablas!C20,F53=Tablas!C21,F53=Tablas!C22,F53=Tablas!C23,'Empresa Cooperativa'!D12=Tablas!C5),"30%",IF(F53=Tablas!C24,"8‰",""))</f>
        <v>8‰</v>
      </c>
      <c r="E57" s="42" t="s">
        <v>7630</v>
      </c>
      <c r="F57" s="42"/>
      <c r="G57" s="42"/>
      <c r="H57" s="316">
        <f>IF(OR(F53=Tablas!C20,F53=Tablas!C21,F53=Tablas!C22,F53=Tablas!C23,'Empresa Cooperativa'!D12=Tablas!C5),E56*30/100,IF(F53=Tablas!C24,E56*8/1000,""))</f>
        <v>0</v>
      </c>
      <c r="I57" s="316"/>
      <c r="J57" s="317" t="s">
        <v>7627</v>
      </c>
      <c r="K57" s="318"/>
      <c r="L57" s="318"/>
      <c r="M57" s="319"/>
      <c r="N57" s="44"/>
      <c r="O57" s="44"/>
      <c r="P57" s="44"/>
    </row>
    <row r="58" spans="2:16" x14ac:dyDescent="0.25">
      <c r="B58" t="s">
        <v>7631</v>
      </c>
      <c r="C58" s="22"/>
      <c r="D58" s="22"/>
      <c r="E58" s="22"/>
    </row>
    <row r="59" spans="2:16" x14ac:dyDescent="0.25">
      <c r="C59" s="42" t="str">
        <f>IF('Empresa Cooperativa'!D12=Tablas!C4,"c) El rubro de actividad es",IF('Empresa Cooperativa'!D12=Tablas!C5,"b) El rubro de actividad es ",""))</f>
        <v/>
      </c>
      <c r="E59" s="320" t="str">
        <f>IF('Empresa Cooperativa'!D23&gt;0,VLOOKUP('Empresa Cooperativa'!D23,Tablas!$G$3:$H$1231,2,FALSE),"")</f>
        <v/>
      </c>
      <c r="F59" s="321"/>
      <c r="G59" s="321"/>
      <c r="H59" s="321"/>
      <c r="I59" s="321"/>
      <c r="J59" s="321"/>
      <c r="K59" s="321"/>
      <c r="L59" s="321"/>
      <c r="M59" s="322"/>
    </row>
    <row r="60" spans="2:16" x14ac:dyDescent="0.25">
      <c r="C60" s="42" t="s">
        <v>7632</v>
      </c>
      <c r="G60" s="327" t="str">
        <f>IF('Empresa Cooperativa'!D23&gt;0,'Empresa Cooperativa'!D23,"")</f>
        <v/>
      </c>
      <c r="H60" s="328"/>
    </row>
    <row r="62" spans="2:16" x14ac:dyDescent="0.25">
      <c r="C62" s="323" t="str">
        <f>IF('Empresa Cooperativa'!D12=Tablas!C4,"d) La cantidad de empleados declarados en el F 931 de AFIP al mes para el periodo",IF('Empresa Cooperativa'!D12=Tablas!C5,"c) La cantidad de asociados según el Registro de Asociados de la Cooperativa para el mes de",""))</f>
        <v/>
      </c>
      <c r="D62" s="323"/>
      <c r="E62" s="323"/>
      <c r="F62" s="323"/>
      <c r="G62" s="323"/>
      <c r="H62" s="323"/>
      <c r="I62" s="323"/>
      <c r="J62" s="245" t="str">
        <f>IF('Empresa Cooperativa'!D12=Tablas!C5,+L30,IF('Empresa Cooperativa'!D12=Tablas!C4,'Certificacion Contable'!L27,""))</f>
        <v/>
      </c>
      <c r="K62" t="s">
        <v>7633</v>
      </c>
      <c r="M62" s="246">
        <f>+'Dotacion de personal'!F8</f>
        <v>0</v>
      </c>
    </row>
    <row r="63" spans="2:16" x14ac:dyDescent="0.25">
      <c r="C63" s="330" t="s">
        <v>7634</v>
      </c>
      <c r="D63" s="331"/>
      <c r="E63" s="331"/>
      <c r="F63" s="331"/>
      <c r="G63" s="331"/>
      <c r="H63" s="331"/>
      <c r="I63" s="332"/>
    </row>
    <row r="65" spans="3:27" x14ac:dyDescent="0.25">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row>
    <row r="67" spans="3:27" x14ac:dyDescent="0.25">
      <c r="C67" s="324"/>
      <c r="D67" s="324"/>
      <c r="E67" s="324"/>
      <c r="F67" s="324"/>
      <c r="G67" s="324"/>
      <c r="H67" s="324"/>
      <c r="I67" s="324"/>
      <c r="J67" s="324"/>
      <c r="K67" s="324"/>
      <c r="L67" s="324"/>
      <c r="M67" s="324"/>
      <c r="N67" s="324"/>
      <c r="O67" s="324"/>
      <c r="P67" s="324"/>
      <c r="Q67" s="324"/>
      <c r="R67" s="324"/>
      <c r="S67" s="324"/>
      <c r="T67" s="324"/>
    </row>
  </sheetData>
  <sheetProtection algorithmName="SHA-512" hashValue="RYbIlRvYQuL3o/sTP34+nYEgGwhkGbquKXSAwSmj/6zaBOOs4Hrtlp4wQehuPwJoLdzWhmLlKgzGKa8l4aOnFg==" saltValue="YxdhdPHj9Q2Mz/tOnjiv8g==" spinCount="100000" sheet="1" objects="1" scenarios="1"/>
  <mergeCells count="36">
    <mergeCell ref="E2:F2"/>
    <mergeCell ref="C10:D10"/>
    <mergeCell ref="C12:D12"/>
    <mergeCell ref="E8:F8"/>
    <mergeCell ref="E10:M10"/>
    <mergeCell ref="E12:M12"/>
    <mergeCell ref="H2:I2"/>
    <mergeCell ref="J2:P2"/>
    <mergeCell ref="B2:C2"/>
    <mergeCell ref="H33:M33"/>
    <mergeCell ref="C41:M41"/>
    <mergeCell ref="C43:M43"/>
    <mergeCell ref="C45:M45"/>
    <mergeCell ref="C34:M34"/>
    <mergeCell ref="C27:I27"/>
    <mergeCell ref="C28:I28"/>
    <mergeCell ref="C30:K31"/>
    <mergeCell ref="B5:M5"/>
    <mergeCell ref="C17:M22"/>
    <mergeCell ref="C25:E25"/>
    <mergeCell ref="C15:E15"/>
    <mergeCell ref="C8:D8"/>
    <mergeCell ref="C65:AA65"/>
    <mergeCell ref="C67:T67"/>
    <mergeCell ref="C55:J55"/>
    <mergeCell ref="C56:D56"/>
    <mergeCell ref="E56:F56"/>
    <mergeCell ref="G60:H60"/>
    <mergeCell ref="C62:I62"/>
    <mergeCell ref="H56:M56"/>
    <mergeCell ref="C63:I63"/>
    <mergeCell ref="F53:G53"/>
    <mergeCell ref="H57:I57"/>
    <mergeCell ref="J57:M57"/>
    <mergeCell ref="E59:M59"/>
    <mergeCell ref="C53:E53"/>
  </mergeCells>
  <conditionalFormatting sqref="J27 L27">
    <cfRule type="containsBlanks" dxfId="3837" priority="22">
      <formula>LEN(TRIM(J27))=0</formula>
    </cfRule>
  </conditionalFormatting>
  <hyperlinks>
    <hyperlink ref="B2:C2" location="Menu!C7" display="Volver al menu"/>
    <hyperlink ref="E2:F2" location="'Descripcion de la propuesta'!A1" display="Siguiente formulario"/>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211E7966-65CD-4049-897A-F7258C62F599}">
            <xm:f>'Empresa Cooperativa'!$D$12=Tablas!$C$5</xm:f>
            <x14:dxf>
              <border>
                <left style="thin">
                  <color auto="1"/>
                </left>
                <right style="thin">
                  <color auto="1"/>
                </right>
                <top style="thin">
                  <color auto="1"/>
                </top>
                <bottom style="thin">
                  <color auto="1"/>
                </bottom>
                <vertical/>
                <horizontal/>
              </border>
            </x14:dxf>
          </x14:cfRule>
          <xm:sqref>L30</xm:sqref>
        </x14:conditionalFormatting>
        <x14:conditionalFormatting xmlns:xm="http://schemas.microsoft.com/office/excel/2006/main">
          <x14:cfRule type="expression" priority="16" id="{BE697BC7-2900-46B4-8DB9-D3F9F3DCC871}">
            <xm:f>AND('Empresa Cooperativa'!$D$12=Tablas!$C$4,$L$27="")</xm:f>
            <x14:dxf>
              <fill>
                <patternFill>
                  <bgColor rgb="FFFF9999"/>
                </patternFill>
              </fill>
            </x14:dxf>
          </x14:cfRule>
          <x14:cfRule type="expression" priority="18" id="{28066BB1-7047-4397-89EF-499D43E8DA67}">
            <xm:f>AND('Empresa Cooperativa'!$D$12=Tablas!$C$5,$J$27="")</xm:f>
            <x14:dxf>
              <fill>
                <patternFill>
                  <bgColor rgb="FFFF9999"/>
                </patternFill>
              </fill>
            </x14:dxf>
          </x14:cfRule>
          <x14:cfRule type="expression" priority="20" id="{3D1CBD56-D0B1-4A3B-A9F1-AED56B19CA21}">
            <xm:f>'Empresa Cooperativa'!$D$12=Tablas!$C$5</xm:f>
            <x14:dxf>
              <border>
                <left style="thin">
                  <color auto="1"/>
                </left>
                <right style="thin">
                  <color auto="1"/>
                </right>
                <top style="thin">
                  <color auto="1"/>
                </top>
                <bottom style="thin">
                  <color auto="1"/>
                </bottom>
                <vertical/>
                <horizontal/>
              </border>
            </x14:dxf>
          </x14:cfRule>
          <x14:cfRule type="expression" priority="21" id="{A258FD32-2CF7-480E-BABD-542981064C7E}">
            <xm:f>'Empresa Cooperativa'!$D$12=Tablas!$C$4</xm:f>
            <x14:dxf>
              <border>
                <left style="thin">
                  <color auto="1"/>
                </left>
                <right style="thin">
                  <color auto="1"/>
                </right>
                <top style="thin">
                  <color auto="1"/>
                </top>
                <bottom style="thin">
                  <color auto="1"/>
                </bottom>
                <vertical/>
                <horizontal/>
              </border>
            </x14:dxf>
          </x14:cfRule>
          <xm:sqref>J27</xm:sqref>
        </x14:conditionalFormatting>
        <x14:conditionalFormatting xmlns:xm="http://schemas.microsoft.com/office/excel/2006/main">
          <x14:cfRule type="expression" priority="14" id="{3F375446-A480-4FE3-AECB-36E9210532B6}">
            <xm:f>AND('Empresa Cooperativa'!$D$12=Tablas!$C$5,$L$27="")</xm:f>
            <x14:dxf>
              <fill>
                <patternFill>
                  <bgColor rgb="FFFF9999"/>
                </patternFill>
              </fill>
            </x14:dxf>
          </x14:cfRule>
          <x14:cfRule type="expression" priority="15" id="{96D02C6C-525D-4963-AFD3-204584090890}">
            <xm:f>AND('Empresa Cooperativa'!$D$12=Tablas!$C$4,$L$27="")</xm:f>
            <x14:dxf>
              <fill>
                <patternFill>
                  <bgColor rgb="FFFF9999"/>
                </patternFill>
              </fill>
            </x14:dxf>
          </x14:cfRule>
          <x14:cfRule type="expression" priority="17" id="{D8D94144-3F7E-4B36-A70F-DED5753756A7}">
            <xm:f>'Empresa Cooperativa'!$D$12=Tablas!$C$4</xm:f>
            <x14:dxf>
              <border>
                <left style="thin">
                  <color auto="1"/>
                </left>
                <right style="thin">
                  <color auto="1"/>
                </right>
                <top style="thin">
                  <color auto="1"/>
                </top>
                <bottom style="thin">
                  <color auto="1"/>
                </bottom>
                <vertical/>
                <horizontal/>
              </border>
            </x14:dxf>
          </x14:cfRule>
          <x14:cfRule type="expression" priority="19" id="{EB14AAEA-781A-4619-AC9D-2A55CC129D7C}">
            <xm:f>'Empresa Cooperativa'!$D$12=Tablas!$C$5</xm:f>
            <x14:dxf>
              <border>
                <left style="thin">
                  <color auto="1"/>
                </left>
                <right style="thin">
                  <color auto="1"/>
                </right>
                <top style="thin">
                  <color auto="1"/>
                </top>
                <bottom style="thin">
                  <color auto="1"/>
                </bottom>
                <vertical/>
                <horizontal/>
              </border>
            </x14:dxf>
          </x14:cfRule>
          <xm:sqref>L27</xm:sqref>
        </x14:conditionalFormatting>
        <x14:conditionalFormatting xmlns:xm="http://schemas.microsoft.com/office/excel/2006/main">
          <x14:cfRule type="expression" priority="12" id="{0A566254-61E7-4806-A991-F3D4F08F2ED1}">
            <xm:f>'Empresa Cooperativa'!$D$12=Tablas!$C$5</xm:f>
            <x14:dxf>
              <border>
                <left style="thin">
                  <color auto="1"/>
                </left>
                <right style="thin">
                  <color auto="1"/>
                </right>
                <top style="thin">
                  <color auto="1"/>
                </top>
                <bottom style="thin">
                  <color auto="1"/>
                </bottom>
                <vertical/>
                <horizontal/>
              </border>
            </x14:dxf>
          </x14:cfRule>
          <xm:sqref>K55</xm:sqref>
        </x14:conditionalFormatting>
        <x14:conditionalFormatting xmlns:xm="http://schemas.microsoft.com/office/excel/2006/main">
          <x14:cfRule type="expression" priority="11" id="{6CDC408E-CF1C-4417-8618-1C0BC69A2D67}">
            <xm:f>'Empresa Cooperativa'!$D$12=Tablas!$C$5</xm:f>
            <x14:dxf>
              <border>
                <left style="thin">
                  <color auto="1"/>
                </left>
                <right style="thin">
                  <color auto="1"/>
                </right>
                <top style="thin">
                  <color auto="1"/>
                </top>
                <bottom style="thin">
                  <color auto="1"/>
                </bottom>
                <vertical/>
                <horizontal/>
              </border>
            </x14:dxf>
          </x14:cfRule>
          <xm:sqref>M55</xm:sqref>
        </x14:conditionalFormatting>
        <x14:conditionalFormatting xmlns:xm="http://schemas.microsoft.com/office/excel/2006/main">
          <x14:cfRule type="expression" priority="10" id="{A279199E-4B16-424A-BC17-F1DC9ABDF694}">
            <xm:f>'Empresa Cooperativa'!$D$12=Tablas!$C$5</xm:f>
            <x14:dxf>
              <border>
                <left style="thin">
                  <color auto="1"/>
                </left>
                <right style="thin">
                  <color auto="1"/>
                </right>
                <top style="thin">
                  <color auto="1"/>
                </top>
                <bottom style="thin">
                  <color auto="1"/>
                </bottom>
                <vertical/>
                <horizontal/>
              </border>
            </x14:dxf>
          </x14:cfRule>
          <xm:sqref>E56:F56</xm:sqref>
        </x14:conditionalFormatting>
        <x14:conditionalFormatting xmlns:xm="http://schemas.microsoft.com/office/excel/2006/main">
          <x14:cfRule type="expression" priority="9" id="{71EADD7D-BE95-4DB5-B9B6-2AD48DD46EDC}">
            <xm:f>'Empresa Cooperativa'!$D$12=Tablas!$C$5</xm:f>
            <x14:dxf>
              <border>
                <left style="thin">
                  <color auto="1"/>
                </left>
                <right style="thin">
                  <color auto="1"/>
                </right>
                <top style="thin">
                  <color auto="1"/>
                </top>
                <bottom style="thin">
                  <color auto="1"/>
                </bottom>
                <vertical/>
                <horizontal/>
              </border>
            </x14:dxf>
          </x14:cfRule>
          <xm:sqref>H56:M56</xm:sqref>
        </x14:conditionalFormatting>
        <x14:conditionalFormatting xmlns:xm="http://schemas.microsoft.com/office/excel/2006/main">
          <x14:cfRule type="expression" priority="8" id="{D85DDF0F-AB11-4C05-9E5C-9506B432E3EF}">
            <xm:f>'Empresa Cooperativa'!$D$12=Tablas!$C$5</xm:f>
            <x14:dxf>
              <border>
                <left style="thin">
                  <color auto="1"/>
                </left>
                <right style="thin">
                  <color auto="1"/>
                </right>
                <top style="thin">
                  <color auto="1"/>
                </top>
                <bottom style="thin">
                  <color auto="1"/>
                </bottom>
                <vertical/>
                <horizontal/>
              </border>
            </x14:dxf>
          </x14:cfRule>
          <xm:sqref>H56:M57 E56:F56</xm:sqref>
        </x14:conditionalFormatting>
        <x14:conditionalFormatting xmlns:xm="http://schemas.microsoft.com/office/excel/2006/main">
          <x14:cfRule type="expression" priority="7" id="{52A1B572-8277-4CAF-8B18-0756F3BCD521}">
            <xm:f>'Empresa Cooperativa'!$D$12=Tablas!$C$4</xm:f>
            <x14:dxf>
              <border>
                <left style="thin">
                  <color auto="1"/>
                </left>
                <right style="thin">
                  <color auto="1"/>
                </right>
                <top style="thin">
                  <color auto="1"/>
                </top>
                <bottom style="thin">
                  <color auto="1"/>
                </bottom>
                <vertical/>
                <horizontal/>
              </border>
            </x14:dxf>
          </x14:cfRule>
          <xm:sqref>G33 E33</xm:sqref>
        </x14:conditionalFormatting>
        <x14:conditionalFormatting xmlns:xm="http://schemas.microsoft.com/office/excel/2006/main">
          <x14:cfRule type="expression" priority="5" id="{CF1E2162-079D-4C4F-852C-B49FC67DC4AC}">
            <xm:f>'Empresa Cooperativa'!$D$12=Tablas!$C$4</xm:f>
            <x14:dxf>
              <border>
                <left style="thin">
                  <color auto="1"/>
                </left>
                <right style="thin">
                  <color auto="1"/>
                </right>
                <top style="thin">
                  <color auto="1"/>
                </top>
                <bottom style="thin">
                  <color auto="1"/>
                </bottom>
                <vertical/>
                <horizontal/>
              </border>
            </x14:dxf>
          </x14:cfRule>
          <xm:sqref>F53:G53</xm:sqref>
        </x14:conditionalFormatting>
        <x14:conditionalFormatting xmlns:xm="http://schemas.microsoft.com/office/excel/2006/main">
          <x14:cfRule type="expression" priority="4" id="{5454C8B6-F8CC-4699-9BC0-C023AE40E174}">
            <xm:f>'Empresa Cooperativa'!$D$12=Tablas!$C$4</xm:f>
            <x14:dxf>
              <border>
                <left style="thin">
                  <color auto="1"/>
                </left>
                <right style="thin">
                  <color auto="1"/>
                </right>
                <top style="thin">
                  <color auto="1"/>
                </top>
                <bottom style="thin">
                  <color auto="1"/>
                </bottom>
                <vertical/>
                <horizontal/>
              </border>
            </x14:dxf>
          </x14:cfRule>
          <xm:sqref>K55 M55</xm:sqref>
        </x14:conditionalFormatting>
        <x14:conditionalFormatting xmlns:xm="http://schemas.microsoft.com/office/excel/2006/main">
          <x14:cfRule type="expression" priority="3" id="{CF7C6641-ED59-45C3-A3B6-B588CA7F07C5}">
            <xm:f>'Empresa Cooperativa'!$D$12=Tablas!$C$4</xm:f>
            <x14:dxf>
              <border>
                <left style="thin">
                  <color auto="1"/>
                </left>
                <right style="thin">
                  <color auto="1"/>
                </right>
                <top style="thin">
                  <color auto="1"/>
                </top>
                <bottom style="thin">
                  <color auto="1"/>
                </bottom>
                <vertical/>
                <horizontal/>
              </border>
            </x14:dxf>
          </x14:cfRule>
          <xm:sqref>E56:F56 H56:M56</xm:sqref>
        </x14:conditionalFormatting>
        <x14:conditionalFormatting xmlns:xm="http://schemas.microsoft.com/office/excel/2006/main">
          <x14:cfRule type="expression" priority="2" id="{0149FDB9-EF21-4BED-B43C-A4A43C3BFA62}">
            <xm:f>'Empresa Cooperativa'!$D$12=Tablas!$C$4</xm:f>
            <x14:dxf>
              <border>
                <left style="thin">
                  <color auto="1"/>
                </left>
                <right style="thin">
                  <color auto="1"/>
                </right>
                <top style="thin">
                  <color auto="1"/>
                </top>
                <bottom style="thin">
                  <color auto="1"/>
                </bottom>
                <vertical/>
                <horizontal/>
              </border>
            </x14:dxf>
          </x14:cfRule>
          <xm:sqref>D57</xm:sqref>
        </x14:conditionalFormatting>
        <x14:conditionalFormatting xmlns:xm="http://schemas.microsoft.com/office/excel/2006/main">
          <x14:cfRule type="expression" priority="1" id="{91CE46F3-5E90-4EED-9B70-0AE6721E8B4C}">
            <xm:f>'Empresa Cooperativa'!$D$12=Tablas!$C$4</xm:f>
            <x14:dxf>
              <border>
                <left style="thin">
                  <color auto="1"/>
                </left>
                <right style="thin">
                  <color auto="1"/>
                </right>
                <top style="thin">
                  <color auto="1"/>
                </top>
                <bottom style="thin">
                  <color auto="1"/>
                </bottom>
              </border>
            </x14:dxf>
          </x14:cfRule>
          <xm:sqref>H57:I57</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IF('Empresa Cooperativa'!$D$12=Tablas!$C$4,Tablas!$C$20:$C$24,"")</xm:f>
          </x14:formula1>
          <xm:sqref>F53:G53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O55"/>
  <sheetViews>
    <sheetView showGridLines="0" zoomScale="85" zoomScaleNormal="85" workbookViewId="0">
      <selection activeCell="E2" sqref="E2:F2"/>
    </sheetView>
  </sheetViews>
  <sheetFormatPr baseColWidth="10" defaultRowHeight="15" x14ac:dyDescent="0.25"/>
  <cols>
    <col min="2" max="2" width="5" customWidth="1"/>
  </cols>
  <sheetData>
    <row r="2" spans="2:15" x14ac:dyDescent="0.25">
      <c r="B2" s="340" t="s">
        <v>7518</v>
      </c>
      <c r="C2" s="340"/>
      <c r="D2" s="232"/>
      <c r="E2" s="296" t="s">
        <v>9636</v>
      </c>
      <c r="F2" s="296"/>
      <c r="G2" s="314" t="s">
        <v>9370</v>
      </c>
      <c r="H2" s="314"/>
      <c r="I2" s="311">
        <f>'Empresa Cooperativa'!D21</f>
        <v>0</v>
      </c>
      <c r="J2" s="311"/>
      <c r="K2" s="311"/>
      <c r="L2" s="311"/>
      <c r="M2" s="311"/>
      <c r="N2" s="311"/>
      <c r="O2" s="311"/>
    </row>
    <row r="4" spans="2:15" ht="18.75" x14ac:dyDescent="0.3">
      <c r="B4" s="283" t="s">
        <v>7636</v>
      </c>
      <c r="C4" s="283"/>
      <c r="D4" s="283"/>
      <c r="E4" s="283"/>
      <c r="F4" s="283"/>
      <c r="G4" s="283"/>
      <c r="H4" s="283"/>
      <c r="I4" s="283"/>
      <c r="J4" s="283"/>
      <c r="K4" s="283"/>
      <c r="L4" s="283"/>
      <c r="M4" s="283"/>
    </row>
    <row r="7" spans="2:15" ht="15.75" x14ac:dyDescent="0.25">
      <c r="B7" s="271" t="s">
        <v>7637</v>
      </c>
      <c r="C7" s="271"/>
      <c r="D7" s="271"/>
      <c r="E7" s="271"/>
      <c r="F7" s="271"/>
      <c r="G7" s="271"/>
      <c r="H7" s="271"/>
      <c r="I7" s="271"/>
      <c r="J7" s="271"/>
      <c r="K7" s="271"/>
      <c r="L7" s="271"/>
      <c r="M7" s="271"/>
    </row>
    <row r="10" spans="2:15" x14ac:dyDescent="0.25">
      <c r="C10" s="20" t="s">
        <v>7638</v>
      </c>
    </row>
    <row r="12" spans="2:15" x14ac:dyDescent="0.25">
      <c r="C12" s="341"/>
      <c r="D12" s="342"/>
      <c r="E12" s="342"/>
      <c r="F12" s="342"/>
      <c r="G12" s="342"/>
      <c r="H12" s="342"/>
      <c r="I12" s="342"/>
      <c r="J12" s="342"/>
      <c r="K12" s="342"/>
      <c r="L12" s="342"/>
      <c r="M12" s="343"/>
    </row>
    <row r="13" spans="2:15" x14ac:dyDescent="0.25">
      <c r="C13" s="344"/>
      <c r="D13" s="304"/>
      <c r="E13" s="304"/>
      <c r="F13" s="304"/>
      <c r="G13" s="304"/>
      <c r="H13" s="304"/>
      <c r="I13" s="304"/>
      <c r="J13" s="304"/>
      <c r="K13" s="304"/>
      <c r="L13" s="304"/>
      <c r="M13" s="345"/>
    </row>
    <row r="14" spans="2:15" x14ac:dyDescent="0.25">
      <c r="C14" s="344"/>
      <c r="D14" s="304"/>
      <c r="E14" s="304"/>
      <c r="F14" s="304"/>
      <c r="G14" s="304"/>
      <c r="H14" s="304"/>
      <c r="I14" s="304"/>
      <c r="J14" s="304"/>
      <c r="K14" s="304"/>
      <c r="L14" s="304"/>
      <c r="M14" s="345"/>
    </row>
    <row r="15" spans="2:15" x14ac:dyDescent="0.25">
      <c r="C15" s="346"/>
      <c r="D15" s="347"/>
      <c r="E15" s="347"/>
      <c r="F15" s="347"/>
      <c r="G15" s="347"/>
      <c r="H15" s="347"/>
      <c r="I15" s="347"/>
      <c r="J15" s="347"/>
      <c r="K15" s="347"/>
      <c r="L15" s="347"/>
      <c r="M15" s="348"/>
    </row>
    <row r="18" spans="3:13" x14ac:dyDescent="0.25">
      <c r="C18" s="20" t="s">
        <v>7639</v>
      </c>
    </row>
    <row r="20" spans="3:13" x14ac:dyDescent="0.25">
      <c r="C20" s="341"/>
      <c r="D20" s="342"/>
      <c r="E20" s="342"/>
      <c r="F20" s="342"/>
      <c r="G20" s="342"/>
      <c r="H20" s="342"/>
      <c r="I20" s="342"/>
      <c r="J20" s="342"/>
      <c r="K20" s="342"/>
      <c r="L20" s="342"/>
      <c r="M20" s="343"/>
    </row>
    <row r="21" spans="3:13" x14ac:dyDescent="0.25">
      <c r="C21" s="344"/>
      <c r="D21" s="304"/>
      <c r="E21" s="304"/>
      <c r="F21" s="304"/>
      <c r="G21" s="304"/>
      <c r="H21" s="304"/>
      <c r="I21" s="304"/>
      <c r="J21" s="304"/>
      <c r="K21" s="304"/>
      <c r="L21" s="304"/>
      <c r="M21" s="345"/>
    </row>
    <row r="22" spans="3:13" x14ac:dyDescent="0.25">
      <c r="C22" s="344"/>
      <c r="D22" s="304"/>
      <c r="E22" s="304"/>
      <c r="F22" s="304"/>
      <c r="G22" s="304"/>
      <c r="H22" s="304"/>
      <c r="I22" s="304"/>
      <c r="J22" s="304"/>
      <c r="K22" s="304"/>
      <c r="L22" s="304"/>
      <c r="M22" s="345"/>
    </row>
    <row r="23" spans="3:13" x14ac:dyDescent="0.25">
      <c r="C23" s="346"/>
      <c r="D23" s="347"/>
      <c r="E23" s="347"/>
      <c r="F23" s="347"/>
      <c r="G23" s="347"/>
      <c r="H23" s="347"/>
      <c r="I23" s="347"/>
      <c r="J23" s="347"/>
      <c r="K23" s="347"/>
      <c r="L23" s="347"/>
      <c r="M23" s="348"/>
    </row>
    <row r="25" spans="3:13" x14ac:dyDescent="0.25">
      <c r="C25" s="20" t="s">
        <v>7640</v>
      </c>
    </row>
    <row r="27" spans="3:13" x14ac:dyDescent="0.25">
      <c r="C27" s="341"/>
      <c r="D27" s="342"/>
      <c r="E27" s="342"/>
      <c r="F27" s="342"/>
      <c r="G27" s="342"/>
      <c r="H27" s="342"/>
      <c r="I27" s="342"/>
      <c r="J27" s="342"/>
      <c r="K27" s="342"/>
      <c r="L27" s="342"/>
      <c r="M27" s="343"/>
    </row>
    <row r="28" spans="3:13" x14ac:dyDescent="0.25">
      <c r="C28" s="344"/>
      <c r="D28" s="304"/>
      <c r="E28" s="304"/>
      <c r="F28" s="304"/>
      <c r="G28" s="304"/>
      <c r="H28" s="304"/>
      <c r="I28" s="304"/>
      <c r="J28" s="304"/>
      <c r="K28" s="304"/>
      <c r="L28" s="304"/>
      <c r="M28" s="345"/>
    </row>
    <row r="29" spans="3:13" x14ac:dyDescent="0.25">
      <c r="C29" s="344"/>
      <c r="D29" s="304"/>
      <c r="E29" s="304"/>
      <c r="F29" s="304"/>
      <c r="G29" s="304"/>
      <c r="H29" s="304"/>
      <c r="I29" s="304"/>
      <c r="J29" s="304"/>
      <c r="K29" s="304"/>
      <c r="L29" s="304"/>
      <c r="M29" s="345"/>
    </row>
    <row r="30" spans="3:13" x14ac:dyDescent="0.25">
      <c r="C30" s="346"/>
      <c r="D30" s="347"/>
      <c r="E30" s="347"/>
      <c r="F30" s="347"/>
      <c r="G30" s="347"/>
      <c r="H30" s="347"/>
      <c r="I30" s="347"/>
      <c r="J30" s="347"/>
      <c r="K30" s="347"/>
      <c r="L30" s="347"/>
      <c r="M30" s="348"/>
    </row>
    <row r="33" spans="2:13" ht="15.75" x14ac:dyDescent="0.25">
      <c r="B33" s="271" t="s">
        <v>7641</v>
      </c>
      <c r="C33" s="271"/>
      <c r="D33" s="271"/>
      <c r="E33" s="271"/>
      <c r="F33" s="271"/>
      <c r="G33" s="271"/>
      <c r="H33" s="271"/>
      <c r="I33" s="271"/>
      <c r="J33" s="271"/>
      <c r="K33" s="271"/>
      <c r="L33" s="271"/>
      <c r="M33" s="271"/>
    </row>
    <row r="35" spans="2:13" x14ac:dyDescent="0.25">
      <c r="B35" s="335" t="s">
        <v>7642</v>
      </c>
      <c r="C35" s="335"/>
      <c r="D35" s="335"/>
      <c r="E35" s="335"/>
      <c r="F35" s="335"/>
      <c r="G35" s="335"/>
      <c r="H35" s="335"/>
      <c r="I35" s="335"/>
      <c r="J35" s="335"/>
      <c r="K35" s="335"/>
      <c r="L35" s="335"/>
      <c r="M35" s="335"/>
    </row>
    <row r="37" spans="2:13" x14ac:dyDescent="0.25">
      <c r="C37" s="20" t="s">
        <v>1</v>
      </c>
      <c r="D37" s="349"/>
      <c r="E37" s="350"/>
    </row>
    <row r="39" spans="2:13" x14ac:dyDescent="0.25">
      <c r="C39" s="20" t="s">
        <v>2</v>
      </c>
      <c r="D39" s="274"/>
      <c r="E39" s="282"/>
      <c r="F39" s="282"/>
      <c r="G39" s="282"/>
      <c r="H39" s="282"/>
      <c r="I39" s="282"/>
      <c r="J39" s="282"/>
      <c r="K39" s="282"/>
      <c r="L39" s="275"/>
    </row>
    <row r="41" spans="2:13" x14ac:dyDescent="0.25">
      <c r="C41" s="20" t="s">
        <v>7643</v>
      </c>
      <c r="F41" s="351"/>
      <c r="G41" s="352"/>
      <c r="H41" s="353"/>
    </row>
    <row r="43" spans="2:13" x14ac:dyDescent="0.25">
      <c r="C43" s="20" t="s">
        <v>7644</v>
      </c>
    </row>
    <row r="45" spans="2:13" x14ac:dyDescent="0.25">
      <c r="C45" s="341"/>
      <c r="D45" s="342"/>
      <c r="E45" s="342"/>
      <c r="F45" s="342"/>
      <c r="G45" s="342"/>
      <c r="H45" s="342"/>
      <c r="I45" s="342"/>
      <c r="J45" s="342"/>
      <c r="K45" s="342"/>
      <c r="L45" s="343"/>
    </row>
    <row r="46" spans="2:13" x14ac:dyDescent="0.25">
      <c r="C46" s="344"/>
      <c r="D46" s="304"/>
      <c r="E46" s="304"/>
      <c r="F46" s="304"/>
      <c r="G46" s="304"/>
      <c r="H46" s="304"/>
      <c r="I46" s="304"/>
      <c r="J46" s="304"/>
      <c r="K46" s="304"/>
      <c r="L46" s="345"/>
    </row>
    <row r="47" spans="2:13" x14ac:dyDescent="0.25">
      <c r="C47" s="344"/>
      <c r="D47" s="304"/>
      <c r="E47" s="304"/>
      <c r="F47" s="304"/>
      <c r="G47" s="304"/>
      <c r="H47" s="304"/>
      <c r="I47" s="304"/>
      <c r="J47" s="304"/>
      <c r="K47" s="304"/>
      <c r="L47" s="345"/>
    </row>
    <row r="48" spans="2:13" x14ac:dyDescent="0.25">
      <c r="C48" s="346"/>
      <c r="D48" s="347"/>
      <c r="E48" s="347"/>
      <c r="F48" s="347"/>
      <c r="G48" s="347"/>
      <c r="H48" s="347"/>
      <c r="I48" s="347"/>
      <c r="J48" s="347"/>
      <c r="K48" s="347"/>
      <c r="L48" s="348"/>
    </row>
    <row r="50" spans="3:12" x14ac:dyDescent="0.25">
      <c r="C50" s="20" t="s">
        <v>9650</v>
      </c>
    </row>
    <row r="52" spans="3:12" x14ac:dyDescent="0.25">
      <c r="C52" s="341"/>
      <c r="D52" s="342"/>
      <c r="E52" s="342"/>
      <c r="F52" s="342"/>
      <c r="G52" s="342"/>
      <c r="H52" s="342"/>
      <c r="I52" s="342"/>
      <c r="J52" s="342"/>
      <c r="K52" s="342"/>
      <c r="L52" s="343"/>
    </row>
    <row r="53" spans="3:12" x14ac:dyDescent="0.25">
      <c r="C53" s="344"/>
      <c r="D53" s="304"/>
      <c r="E53" s="304"/>
      <c r="F53" s="304"/>
      <c r="G53" s="304"/>
      <c r="H53" s="304"/>
      <c r="I53" s="304"/>
      <c r="J53" s="304"/>
      <c r="K53" s="304"/>
      <c r="L53" s="345"/>
    </row>
    <row r="54" spans="3:12" x14ac:dyDescent="0.25">
      <c r="C54" s="344"/>
      <c r="D54" s="304"/>
      <c r="E54" s="304"/>
      <c r="F54" s="304"/>
      <c r="G54" s="304"/>
      <c r="H54" s="304"/>
      <c r="I54" s="304"/>
      <c r="J54" s="304"/>
      <c r="K54" s="304"/>
      <c r="L54" s="345"/>
    </row>
    <row r="55" spans="3:12" x14ac:dyDescent="0.25">
      <c r="C55" s="346"/>
      <c r="D55" s="347"/>
      <c r="E55" s="347"/>
      <c r="F55" s="347"/>
      <c r="G55" s="347"/>
      <c r="H55" s="347"/>
      <c r="I55" s="347"/>
      <c r="J55" s="347"/>
      <c r="K55" s="347"/>
      <c r="L55" s="348"/>
    </row>
  </sheetData>
  <sheetProtection algorithmName="SHA-512" hashValue="O6Aqyniv4WDRH9kLMK+4fCtrs+xFzZj3odOE8Vq+lm1xXgJy5MbdNdecoRD+wbqd5lDjeC/dAhyQsnmvmlIuHQ==" saltValue="JeshY9hXbfii5RN7QDQZ2Q==" spinCount="100000" sheet="1" objects="1" scenarios="1"/>
  <mergeCells count="16">
    <mergeCell ref="E2:F2"/>
    <mergeCell ref="B2:C2"/>
    <mergeCell ref="C45:L48"/>
    <mergeCell ref="C52:L55"/>
    <mergeCell ref="D39:L39"/>
    <mergeCell ref="B4:M4"/>
    <mergeCell ref="B35:M35"/>
    <mergeCell ref="D37:E37"/>
    <mergeCell ref="F41:H41"/>
    <mergeCell ref="B7:M7"/>
    <mergeCell ref="C12:M15"/>
    <mergeCell ref="C20:M23"/>
    <mergeCell ref="C27:M30"/>
    <mergeCell ref="B33:M33"/>
    <mergeCell ref="G2:H2"/>
    <mergeCell ref="I2:O2"/>
  </mergeCells>
  <conditionalFormatting sqref="C12:M15 C20:M23 C27:M30">
    <cfRule type="containsBlanks" dxfId="3816" priority="1">
      <formula>LEN(TRIM(C12))=0</formula>
    </cfRule>
  </conditionalFormatting>
  <dataValidations count="3">
    <dataValidation type="textLength" showInputMessage="1" showErrorMessage="1" error="El campo no puede superar los 1500 caracteres_x000a_" sqref="C12:M15 C20:M23 C27:M30">
      <formula1>10</formula1>
      <formula2>1500</formula2>
    </dataValidation>
    <dataValidation type="textLength" showInputMessage="1" showErrorMessage="1" errorTitle="Error" error="El campo no puede superar los 1500 caracteres" sqref="C45:L48 C52:L55">
      <formula1>0</formula1>
      <formula2>1500</formula2>
    </dataValidation>
    <dataValidation type="textLength" allowBlank="1" showInputMessage="1" showErrorMessage="1" sqref="D39:L39">
      <formula1>0</formula1>
      <formula2>255</formula2>
    </dataValidation>
  </dataValidations>
  <hyperlinks>
    <hyperlink ref="B2:C2" location="Menu!C7" display="Volver al menu"/>
    <hyperlink ref="E2:F2" location="'Breve reseña'!A1" display="Siguiente formulario"/>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showInputMessage="1" showErrorMessage="1">
          <x14:formula1>
            <xm:f>Tablas!$C$29:$C$30</xm:f>
          </x14:formula1>
          <xm:sqref>F41:H41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O39"/>
  <sheetViews>
    <sheetView showGridLines="0" workbookViewId="0">
      <selection activeCell="E2" sqref="E2"/>
    </sheetView>
  </sheetViews>
  <sheetFormatPr baseColWidth="10" defaultRowHeight="15" x14ac:dyDescent="0.25"/>
  <cols>
    <col min="2" max="2" width="4.42578125" customWidth="1"/>
    <col min="4" max="4" width="16.85546875" customWidth="1"/>
    <col min="5" max="5" width="20" customWidth="1"/>
    <col min="6" max="6" width="15.28515625" bestFit="1" customWidth="1"/>
  </cols>
  <sheetData>
    <row r="2" spans="2:15" s="42" customFormat="1" ht="14.25" customHeight="1" x14ac:dyDescent="0.2">
      <c r="B2" s="365" t="s">
        <v>7518</v>
      </c>
      <c r="C2" s="365"/>
      <c r="D2" s="233"/>
      <c r="E2" s="234" t="s">
        <v>9636</v>
      </c>
      <c r="G2" s="314" t="s">
        <v>9370</v>
      </c>
      <c r="H2" s="314"/>
      <c r="I2" s="311">
        <f>'Empresa Cooperativa'!D21</f>
        <v>0</v>
      </c>
      <c r="J2" s="311"/>
      <c r="K2" s="311"/>
      <c r="L2" s="311"/>
      <c r="M2" s="311"/>
      <c r="N2" s="311"/>
      <c r="O2" s="311"/>
    </row>
    <row r="4" spans="2:15" ht="18.75" x14ac:dyDescent="0.3">
      <c r="B4" s="283" t="s">
        <v>7645</v>
      </c>
      <c r="C4" s="283"/>
      <c r="D4" s="283"/>
      <c r="E4" s="283"/>
      <c r="F4" s="283"/>
      <c r="G4" s="283"/>
      <c r="H4" s="283"/>
      <c r="I4" s="283"/>
      <c r="J4" s="283"/>
      <c r="K4" s="283"/>
      <c r="L4" s="283"/>
      <c r="M4" s="283"/>
    </row>
    <row r="7" spans="2:15" ht="15.75" x14ac:dyDescent="0.25">
      <c r="B7" s="271" t="s">
        <v>7645</v>
      </c>
      <c r="C7" s="271"/>
      <c r="D7" s="271"/>
      <c r="E7" s="271"/>
      <c r="F7" s="271"/>
      <c r="G7" s="271"/>
      <c r="H7" s="271"/>
      <c r="I7" s="271"/>
      <c r="J7" s="271"/>
      <c r="K7" s="271"/>
      <c r="L7" s="271"/>
      <c r="M7" s="271"/>
    </row>
    <row r="9" spans="2:15" ht="15" customHeight="1" x14ac:dyDescent="0.25">
      <c r="C9" s="288" t="str">
        <f>IF('Empresa Cooperativa'!D12=Tablas!C4,"Breve reseña de la historia de la empresa*",IF('Empresa Cooperativa'!D12=Tablas!C5,"Breve reseña de la historia de la cooperativa de trabajo*",""))</f>
        <v/>
      </c>
      <c r="D9" s="288"/>
      <c r="E9" s="288"/>
      <c r="F9" s="288"/>
      <c r="G9" s="288"/>
      <c r="H9" s="50"/>
    </row>
    <row r="11" spans="2:15" x14ac:dyDescent="0.25">
      <c r="C11" s="341"/>
      <c r="D11" s="342"/>
      <c r="E11" s="342"/>
      <c r="F11" s="342"/>
      <c r="G11" s="342"/>
      <c r="H11" s="342"/>
      <c r="I11" s="342"/>
      <c r="J11" s="342"/>
      <c r="K11" s="342"/>
      <c r="L11" s="342"/>
      <c r="M11" s="343"/>
    </row>
    <row r="12" spans="2:15" x14ac:dyDescent="0.25">
      <c r="C12" s="344"/>
      <c r="D12" s="304"/>
      <c r="E12" s="304"/>
      <c r="F12" s="304"/>
      <c r="G12" s="304"/>
      <c r="H12" s="304"/>
      <c r="I12" s="304"/>
      <c r="J12" s="304"/>
      <c r="K12" s="304"/>
      <c r="L12" s="304"/>
      <c r="M12" s="345"/>
    </row>
    <row r="13" spans="2:15" x14ac:dyDescent="0.25">
      <c r="C13" s="346"/>
      <c r="D13" s="347"/>
      <c r="E13" s="347"/>
      <c r="F13" s="347"/>
      <c r="G13" s="347"/>
      <c r="H13" s="347"/>
      <c r="I13" s="347"/>
      <c r="J13" s="347"/>
      <c r="K13" s="347"/>
      <c r="L13" s="347"/>
      <c r="M13" s="348"/>
    </row>
    <row r="15" spans="2:15" x14ac:dyDescent="0.25">
      <c r="C15" s="355" t="str">
        <f>IF('Empresa Cooperativa'!D12=Tablas!C4,"Actividad secundaria que realiza la empresa*",IF('Empresa Cooperativa'!D12=Tablas!C5,"Actividad secundaria que realiza la cooperativa de trabajo*
",""))</f>
        <v/>
      </c>
      <c r="D15" s="355"/>
      <c r="E15" s="355"/>
      <c r="F15" s="355"/>
      <c r="G15" s="355"/>
    </row>
    <row r="17" spans="2:13" x14ac:dyDescent="0.25">
      <c r="C17" s="341"/>
      <c r="D17" s="342"/>
      <c r="E17" s="342"/>
      <c r="F17" s="342"/>
      <c r="G17" s="342"/>
      <c r="H17" s="342"/>
      <c r="I17" s="342"/>
      <c r="J17" s="342"/>
      <c r="K17" s="342"/>
      <c r="L17" s="342"/>
      <c r="M17" s="343"/>
    </row>
    <row r="18" spans="2:13" x14ac:dyDescent="0.25">
      <c r="C18" s="344"/>
      <c r="D18" s="304"/>
      <c r="E18" s="304"/>
      <c r="F18" s="304"/>
      <c r="G18" s="304"/>
      <c r="H18" s="304"/>
      <c r="I18" s="304"/>
      <c r="J18" s="304"/>
      <c r="K18" s="304"/>
      <c r="L18" s="304"/>
      <c r="M18" s="345"/>
    </row>
    <row r="19" spans="2:13" x14ac:dyDescent="0.25">
      <c r="C19" s="346"/>
      <c r="D19" s="347"/>
      <c r="E19" s="347"/>
      <c r="F19" s="347"/>
      <c r="G19" s="347"/>
      <c r="H19" s="347"/>
      <c r="I19" s="347"/>
      <c r="J19" s="347"/>
      <c r="K19" s="347"/>
      <c r="L19" s="347"/>
      <c r="M19" s="348"/>
    </row>
    <row r="22" spans="2:13" x14ac:dyDescent="0.25">
      <c r="C22" s="355" t="s">
        <v>7649</v>
      </c>
      <c r="D22" s="355"/>
      <c r="E22" s="355"/>
      <c r="F22" s="355"/>
      <c r="G22" s="355"/>
    </row>
    <row r="24" spans="2:13" x14ac:dyDescent="0.25">
      <c r="C24" s="356"/>
      <c r="D24" s="357"/>
      <c r="E24" s="357"/>
      <c r="F24" s="357"/>
      <c r="G24" s="357"/>
      <c r="H24" s="357"/>
      <c r="I24" s="357"/>
      <c r="J24" s="357"/>
      <c r="K24" s="357"/>
      <c r="L24" s="357"/>
      <c r="M24" s="358"/>
    </row>
    <row r="25" spans="2:13" x14ac:dyDescent="0.25">
      <c r="C25" s="359"/>
      <c r="D25" s="360"/>
      <c r="E25" s="360"/>
      <c r="F25" s="360"/>
      <c r="G25" s="360"/>
      <c r="H25" s="360"/>
      <c r="I25" s="360"/>
      <c r="J25" s="360"/>
      <c r="K25" s="360"/>
      <c r="L25" s="360"/>
      <c r="M25" s="361"/>
    </row>
    <row r="27" spans="2:13" x14ac:dyDescent="0.25">
      <c r="C27" s="20" t="s">
        <v>7652</v>
      </c>
      <c r="F27" s="77"/>
    </row>
    <row r="30" spans="2:13" ht="15.75" x14ac:dyDescent="0.25">
      <c r="B30" s="271" t="s">
        <v>7650</v>
      </c>
      <c r="C30" s="271"/>
      <c r="D30" s="271"/>
      <c r="E30" s="271"/>
      <c r="F30" s="271"/>
      <c r="G30" s="271"/>
      <c r="H30" s="271"/>
      <c r="I30" s="271"/>
      <c r="J30" s="271"/>
      <c r="K30" s="271"/>
      <c r="L30" s="271"/>
      <c r="M30" s="271"/>
    </row>
    <row r="32" spans="2:13" x14ac:dyDescent="0.25">
      <c r="C32" s="335" t="s">
        <v>7651</v>
      </c>
      <c r="D32" s="335"/>
      <c r="E32" s="335"/>
      <c r="F32" s="335"/>
      <c r="G32" s="335"/>
      <c r="H32" s="335"/>
      <c r="I32" s="335"/>
      <c r="J32" s="335"/>
      <c r="K32" s="335"/>
      <c r="L32" s="335"/>
      <c r="M32" s="335"/>
    </row>
    <row r="34" spans="2:9" x14ac:dyDescent="0.25">
      <c r="D34" s="364" t="s">
        <v>7653</v>
      </c>
      <c r="E34" s="364"/>
      <c r="F34" s="364" t="s">
        <v>7655</v>
      </c>
      <c r="G34" s="364"/>
      <c r="H34" s="364" t="s">
        <v>7654</v>
      </c>
      <c r="I34" s="364"/>
    </row>
    <row r="35" spans="2:9" x14ac:dyDescent="0.25">
      <c r="D35" s="363"/>
      <c r="E35" s="363"/>
      <c r="F35" s="354"/>
      <c r="G35" s="354"/>
      <c r="H35" s="362"/>
      <c r="I35" s="362"/>
    </row>
    <row r="36" spans="2:9" x14ac:dyDescent="0.25">
      <c r="D36" s="363"/>
      <c r="E36" s="363"/>
      <c r="F36" s="354"/>
      <c r="G36" s="354"/>
      <c r="H36" s="362"/>
      <c r="I36" s="362"/>
    </row>
    <row r="37" spans="2:9" x14ac:dyDescent="0.25">
      <c r="B37" s="1"/>
      <c r="D37" s="363"/>
      <c r="E37" s="363"/>
      <c r="F37" s="354"/>
      <c r="G37" s="354"/>
      <c r="H37" s="362"/>
      <c r="I37" s="362"/>
    </row>
    <row r="38" spans="2:9" x14ac:dyDescent="0.25">
      <c r="D38" s="363"/>
      <c r="E38" s="363"/>
      <c r="F38" s="354"/>
      <c r="G38" s="354"/>
      <c r="H38" s="362"/>
      <c r="I38" s="362"/>
    </row>
    <row r="39" spans="2:9" x14ac:dyDescent="0.25">
      <c r="D39" s="363"/>
      <c r="E39" s="363"/>
      <c r="F39" s="354"/>
      <c r="G39" s="354"/>
      <c r="H39" s="362"/>
      <c r="I39" s="362"/>
    </row>
  </sheetData>
  <sheetProtection algorithmName="SHA-512" hashValue="VSU4aCC5hfdsfmo9n6QTM4TPyYQOrD2Vp6ubO4RxwFbw+RWF/66eCfseBb4KBOlzbFWrccWF6Gs43UME9RIqLA==" saltValue="RxQJFfG4KChJ+6aC/PxJ9w==" spinCount="100000" sheet="1" objects="1" scenarios="1"/>
  <mergeCells count="31">
    <mergeCell ref="B2:C2"/>
    <mergeCell ref="B4:M4"/>
    <mergeCell ref="B7:M7"/>
    <mergeCell ref="C9:G9"/>
    <mergeCell ref="C11:M13"/>
    <mergeCell ref="G2:H2"/>
    <mergeCell ref="I2:O2"/>
    <mergeCell ref="C17:M19"/>
    <mergeCell ref="C15:G15"/>
    <mergeCell ref="H37:I37"/>
    <mergeCell ref="H38:I38"/>
    <mergeCell ref="H39:I39"/>
    <mergeCell ref="D34:E34"/>
    <mergeCell ref="F34:G34"/>
    <mergeCell ref="H34:I34"/>
    <mergeCell ref="D35:E35"/>
    <mergeCell ref="F35:G35"/>
    <mergeCell ref="H35:I35"/>
    <mergeCell ref="D37:E37"/>
    <mergeCell ref="D38:E38"/>
    <mergeCell ref="D39:E39"/>
    <mergeCell ref="F37:G37"/>
    <mergeCell ref="F38:G38"/>
    <mergeCell ref="F39:G39"/>
    <mergeCell ref="C22:G22"/>
    <mergeCell ref="C24:M25"/>
    <mergeCell ref="B30:M30"/>
    <mergeCell ref="C32:M32"/>
    <mergeCell ref="H36:I36"/>
    <mergeCell ref="D36:E36"/>
    <mergeCell ref="F36:G36"/>
  </mergeCells>
  <conditionalFormatting sqref="C24:M25">
    <cfRule type="containsBlanks" dxfId="3815" priority="2">
      <formula>LEN(TRIM(C24))=0</formula>
    </cfRule>
  </conditionalFormatting>
  <conditionalFormatting sqref="C17:M19 C11:M13 F27">
    <cfRule type="containsBlanks" dxfId="3814" priority="1">
      <formula>LEN(TRIM(C11))=0</formula>
    </cfRule>
  </conditionalFormatting>
  <dataValidations count="2">
    <dataValidation type="textLength" allowBlank="1" showInputMessage="1" showErrorMessage="1" sqref="D35:E39">
      <formula1>0</formula1>
      <formula2>300</formula2>
    </dataValidation>
    <dataValidation type="list" showInputMessage="1" showErrorMessage="1" sqref="F27">
      <formula1>"Si,No"</formula1>
    </dataValidation>
  </dataValidations>
  <hyperlinks>
    <hyperlink ref="B2:C2" location="Menu!C7" display="Volver al menu"/>
    <hyperlink ref="E2" location="'Institucion capacitadora'!A1" display="Siguiente formulario"/>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P15"/>
  <sheetViews>
    <sheetView showGridLines="0" workbookViewId="0">
      <selection activeCell="D2" sqref="D2:E2"/>
    </sheetView>
  </sheetViews>
  <sheetFormatPr baseColWidth="10" defaultRowHeight="15" x14ac:dyDescent="0.25"/>
  <cols>
    <col min="2" max="2" width="5" customWidth="1"/>
    <col min="3" max="3" width="12.85546875" customWidth="1"/>
    <col min="4" max="4" width="10.5703125" bestFit="1" customWidth="1"/>
    <col min="5" max="5" width="12.85546875" customWidth="1"/>
    <col min="9" max="9" width="16.140625" customWidth="1"/>
    <col min="15" max="15" width="13.28515625" customWidth="1"/>
  </cols>
  <sheetData>
    <row r="2" spans="1:16" x14ac:dyDescent="0.25">
      <c r="A2" s="42"/>
      <c r="B2" s="340" t="s">
        <v>7518</v>
      </c>
      <c r="C2" s="340"/>
      <c r="D2" s="368" t="s">
        <v>9636</v>
      </c>
      <c r="E2" s="369"/>
      <c r="H2" s="314" t="s">
        <v>9370</v>
      </c>
      <c r="I2" s="314"/>
      <c r="J2" s="311">
        <f>'Empresa Cooperativa'!D21</f>
        <v>0</v>
      </c>
      <c r="K2" s="311"/>
      <c r="L2" s="311"/>
      <c r="M2" s="311"/>
      <c r="N2" s="311"/>
      <c r="O2" s="311"/>
      <c r="P2" s="311"/>
    </row>
    <row r="4" spans="1:16" ht="18.75" x14ac:dyDescent="0.3">
      <c r="B4" s="283" t="s">
        <v>7656</v>
      </c>
      <c r="C4" s="283"/>
      <c r="D4" s="283"/>
      <c r="E4" s="283"/>
      <c r="F4" s="283"/>
      <c r="G4" s="283"/>
      <c r="H4" s="283"/>
      <c r="I4" s="283"/>
      <c r="J4" s="283"/>
      <c r="K4" s="283"/>
      <c r="L4" s="283"/>
      <c r="M4" s="283"/>
    </row>
    <row r="7" spans="1:16" x14ac:dyDescent="0.25">
      <c r="B7" s="42" t="s">
        <v>7669</v>
      </c>
    </row>
    <row r="8" spans="1:16" x14ac:dyDescent="0.25">
      <c r="C8" s="235"/>
      <c r="D8" s="235"/>
    </row>
    <row r="9" spans="1:16" x14ac:dyDescent="0.25">
      <c r="C9" s="366" t="s">
        <v>7658</v>
      </c>
      <c r="D9" s="366"/>
    </row>
    <row r="10" spans="1:16" x14ac:dyDescent="0.25">
      <c r="C10" s="235"/>
      <c r="D10" s="235"/>
    </row>
    <row r="11" spans="1:16" x14ac:dyDescent="0.25">
      <c r="C11" s="236" t="s">
        <v>7659</v>
      </c>
      <c r="D11" s="235"/>
    </row>
    <row r="12" spans="1:16" x14ac:dyDescent="0.25">
      <c r="C12" s="235"/>
      <c r="D12" s="235"/>
    </row>
    <row r="13" spans="1:16" x14ac:dyDescent="0.25">
      <c r="C13" s="237" t="s">
        <v>7660</v>
      </c>
      <c r="D13" s="235"/>
    </row>
    <row r="14" spans="1:16" x14ac:dyDescent="0.25">
      <c r="C14" s="235"/>
      <c r="D14" s="235"/>
    </row>
    <row r="15" spans="1:16" x14ac:dyDescent="0.25">
      <c r="C15" s="367" t="s">
        <v>7661</v>
      </c>
      <c r="D15" s="367"/>
    </row>
  </sheetData>
  <sheetProtection algorithmName="SHA-512" hashValue="YCqkanIS/T2nyIIa6h/w5UQKzx5fNvKAAZTFsK/XHoandnO7mVhgHSwfe/VNIL6dNH9EUITTzPhqF9vI4Bf+Wg==" saltValue="kjlizRggLenN5KtEf+fkng==" spinCount="100000" sheet="1" objects="1" scenarios="1"/>
  <mergeCells count="7">
    <mergeCell ref="B2:C2"/>
    <mergeCell ref="B4:M4"/>
    <mergeCell ref="C9:D9"/>
    <mergeCell ref="C15:D15"/>
    <mergeCell ref="H2:I2"/>
    <mergeCell ref="J2:P2"/>
    <mergeCell ref="D2:E2"/>
  </mergeCells>
  <hyperlinks>
    <hyperlink ref="C9:D9" location="IC_PersonasHumana!A1" display="Persona Humana "/>
    <hyperlink ref="B2:C2" location="Menu!C7" display="Volver al menu"/>
    <hyperlink ref="C11" location="IC_Universidad!A1" display="Universidad"/>
    <hyperlink ref="C13" location="IC_Escuela!A1" display="Escuela"/>
    <hyperlink ref="C15:D15" location="IC_OtrasInstituciones!A1" display="Otras Instituciones"/>
    <hyperlink ref="D2:E2" location="'Organismos patrocinados'!A1" display="Siguiente formulario"/>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T29"/>
  <sheetViews>
    <sheetView showGridLines="0" zoomScale="85" zoomScaleNormal="85" workbookViewId="0">
      <selection activeCell="B2" sqref="B2:F2"/>
    </sheetView>
  </sheetViews>
  <sheetFormatPr baseColWidth="10" defaultRowHeight="15" x14ac:dyDescent="0.25"/>
  <cols>
    <col min="2" max="2" width="4.5703125" customWidth="1"/>
    <col min="3" max="3" width="4.5703125" hidden="1" customWidth="1"/>
    <col min="16" max="16" width="14.85546875" customWidth="1"/>
    <col min="19" max="20" width="0" hidden="1" customWidth="1"/>
  </cols>
  <sheetData>
    <row r="2" spans="2:20" x14ac:dyDescent="0.25">
      <c r="B2" s="370" t="s">
        <v>7673</v>
      </c>
      <c r="C2" s="370"/>
      <c r="D2" s="370"/>
      <c r="E2" s="370"/>
      <c r="F2" s="370"/>
    </row>
    <row r="4" spans="2:20" ht="15.75" x14ac:dyDescent="0.25">
      <c r="B4" s="371" t="s">
        <v>7670</v>
      </c>
      <c r="C4" s="371"/>
      <c r="D4" s="371"/>
      <c r="E4" s="371"/>
      <c r="F4" s="371"/>
      <c r="G4" s="371"/>
      <c r="H4" s="371"/>
      <c r="I4" s="371"/>
      <c r="J4" s="371"/>
      <c r="K4" s="371"/>
      <c r="L4" s="371"/>
      <c r="M4" s="371"/>
      <c r="N4" s="371"/>
      <c r="O4" s="371"/>
      <c r="P4" s="371"/>
      <c r="Q4" s="371"/>
      <c r="R4" s="371"/>
    </row>
    <row r="7" spans="2:20" ht="76.5" x14ac:dyDescent="0.25">
      <c r="D7" s="219" t="s">
        <v>9638</v>
      </c>
      <c r="E7" s="219" t="s">
        <v>9639</v>
      </c>
      <c r="F7" s="219" t="s">
        <v>9640</v>
      </c>
      <c r="G7" s="219" t="s">
        <v>9651</v>
      </c>
      <c r="H7" s="219" t="s">
        <v>9641</v>
      </c>
      <c r="I7" s="219" t="s">
        <v>7581</v>
      </c>
      <c r="J7" s="219" t="s">
        <v>9642</v>
      </c>
      <c r="K7" s="219" t="s">
        <v>7665</v>
      </c>
      <c r="L7" s="219" t="s">
        <v>7566</v>
      </c>
      <c r="M7" s="219" t="s">
        <v>7567</v>
      </c>
      <c r="N7" s="219" t="s">
        <v>7666</v>
      </c>
      <c r="O7" s="219" t="s">
        <v>7667</v>
      </c>
      <c r="P7" s="219" t="s">
        <v>6</v>
      </c>
      <c r="Q7" s="219" t="s">
        <v>7</v>
      </c>
      <c r="R7" s="219" t="s">
        <v>7668</v>
      </c>
    </row>
    <row r="8" spans="2:20" x14ac:dyDescent="0.25">
      <c r="C8" s="19" t="s">
        <v>9200</v>
      </c>
      <c r="D8" s="220"/>
      <c r="E8" s="220"/>
      <c r="F8" s="220"/>
      <c r="G8" s="220"/>
      <c r="H8" s="220"/>
      <c r="I8" s="220"/>
      <c r="J8" s="220"/>
      <c r="K8" s="220"/>
      <c r="L8" s="220"/>
      <c r="M8" s="220"/>
      <c r="N8" s="220"/>
      <c r="O8" s="220"/>
      <c r="P8" s="220"/>
      <c r="Q8" s="220"/>
      <c r="R8" s="220"/>
      <c r="S8" s="19" t="e">
        <f>VLOOKUP(M8,Tablas!K5:L28,2,FALSE)</f>
        <v>#N/A</v>
      </c>
      <c r="T8" s="19" t="e">
        <f>VLOOKUP(M8,Tablas!$K$5:$M$28,3,FALSE)</f>
        <v>#N/A</v>
      </c>
    </row>
    <row r="9" spans="2:20" x14ac:dyDescent="0.25">
      <c r="C9" s="19" t="s">
        <v>9200</v>
      </c>
      <c r="D9" s="220"/>
      <c r="E9" s="220"/>
      <c r="F9" s="220"/>
      <c r="G9" s="220"/>
      <c r="H9" s="220"/>
      <c r="I9" s="220"/>
      <c r="J9" s="220"/>
      <c r="K9" s="220"/>
      <c r="L9" s="220"/>
      <c r="M9" s="220"/>
      <c r="N9" s="220"/>
      <c r="O9" s="220"/>
      <c r="P9" s="220"/>
      <c r="Q9" s="220"/>
      <c r="R9" s="220"/>
      <c r="S9" s="19" t="e">
        <f>VLOOKUP(M9,Tablas!K6:L29,2,FALSE)</f>
        <v>#N/A</v>
      </c>
      <c r="T9" s="19" t="e">
        <f>VLOOKUP(M9,Tablas!$K$5:$M$28,3,FALSE)</f>
        <v>#N/A</v>
      </c>
    </row>
    <row r="10" spans="2:20" x14ac:dyDescent="0.25">
      <c r="C10" s="19" t="s">
        <v>9200</v>
      </c>
      <c r="D10" s="220"/>
      <c r="E10" s="220"/>
      <c r="F10" s="220"/>
      <c r="G10" s="220"/>
      <c r="H10" s="220"/>
      <c r="I10" s="220"/>
      <c r="J10" s="220"/>
      <c r="K10" s="220"/>
      <c r="L10" s="220"/>
      <c r="M10" s="220"/>
      <c r="N10" s="220"/>
      <c r="O10" s="220"/>
      <c r="P10" s="220"/>
      <c r="Q10" s="220"/>
      <c r="R10" s="220"/>
      <c r="S10" s="19" t="e">
        <f>VLOOKUP(M10,Tablas!K7:L30,2,FALSE)</f>
        <v>#N/A</v>
      </c>
      <c r="T10" s="19" t="e">
        <f>VLOOKUP(M10,Tablas!$K$5:$M$28,3,FALSE)</f>
        <v>#N/A</v>
      </c>
    </row>
    <row r="11" spans="2:20" x14ac:dyDescent="0.25">
      <c r="C11" s="19" t="s">
        <v>9200</v>
      </c>
      <c r="D11" s="220"/>
      <c r="E11" s="220"/>
      <c r="F11" s="220"/>
      <c r="G11" s="220"/>
      <c r="H11" s="220"/>
      <c r="I11" s="220"/>
      <c r="J11" s="220"/>
      <c r="K11" s="220"/>
      <c r="L11" s="220"/>
      <c r="M11" s="220"/>
      <c r="N11" s="220"/>
      <c r="O11" s="220"/>
      <c r="P11" s="220"/>
      <c r="Q11" s="220"/>
      <c r="R11" s="220"/>
      <c r="S11" s="19" t="e">
        <f>VLOOKUP(M11,Tablas!K8:L31,2,FALSE)</f>
        <v>#N/A</v>
      </c>
      <c r="T11" s="19" t="e">
        <f>VLOOKUP(M11,Tablas!$K$5:$M$28,3,FALSE)</f>
        <v>#N/A</v>
      </c>
    </row>
    <row r="12" spans="2:20" x14ac:dyDescent="0.25">
      <c r="C12" s="19" t="s">
        <v>9200</v>
      </c>
      <c r="D12" s="220"/>
      <c r="E12" s="220"/>
      <c r="F12" s="220"/>
      <c r="G12" s="220"/>
      <c r="H12" s="220"/>
      <c r="I12" s="220"/>
      <c r="J12" s="220"/>
      <c r="K12" s="220"/>
      <c r="L12" s="220"/>
      <c r="M12" s="220"/>
      <c r="N12" s="220"/>
      <c r="O12" s="220"/>
      <c r="P12" s="220"/>
      <c r="Q12" s="220"/>
      <c r="R12" s="220"/>
      <c r="S12" s="19" t="e">
        <f>VLOOKUP(M12,Tablas!K9:L32,2,FALSE)</f>
        <v>#N/A</v>
      </c>
      <c r="T12" s="19" t="e">
        <f>VLOOKUP(M12,Tablas!$K$5:$M$28,3,FALSE)</f>
        <v>#N/A</v>
      </c>
    </row>
    <row r="13" spans="2:20" x14ac:dyDescent="0.25">
      <c r="C13" s="19" t="s">
        <v>9200</v>
      </c>
      <c r="D13" s="220"/>
      <c r="E13" s="220"/>
      <c r="F13" s="220"/>
      <c r="G13" s="220"/>
      <c r="H13" s="220"/>
      <c r="I13" s="220"/>
      <c r="J13" s="220"/>
      <c r="K13" s="220"/>
      <c r="L13" s="220"/>
      <c r="M13" s="220"/>
      <c r="N13" s="220"/>
      <c r="O13" s="220"/>
      <c r="P13" s="220"/>
      <c r="Q13" s="220"/>
      <c r="R13" s="220"/>
      <c r="S13" s="19" t="e">
        <f>VLOOKUP(M13,Tablas!K10:L33,2,FALSE)</f>
        <v>#N/A</v>
      </c>
      <c r="T13" s="19" t="e">
        <f>VLOOKUP(M13,Tablas!$K$5:$M$28,3,FALSE)</f>
        <v>#N/A</v>
      </c>
    </row>
    <row r="14" spans="2:20" x14ac:dyDescent="0.25">
      <c r="C14" s="19" t="s">
        <v>9200</v>
      </c>
      <c r="D14" s="220"/>
      <c r="E14" s="220"/>
      <c r="F14" s="220"/>
      <c r="G14" s="220"/>
      <c r="H14" s="220"/>
      <c r="I14" s="220"/>
      <c r="J14" s="220"/>
      <c r="K14" s="220"/>
      <c r="L14" s="220"/>
      <c r="M14" s="220"/>
      <c r="N14" s="220"/>
      <c r="O14" s="220"/>
      <c r="P14" s="220"/>
      <c r="Q14" s="220"/>
      <c r="R14" s="220"/>
      <c r="S14" s="19" t="e">
        <f>VLOOKUP(M14,Tablas!K11:L34,2,FALSE)</f>
        <v>#N/A</v>
      </c>
      <c r="T14" s="19" t="e">
        <f>VLOOKUP(M14,Tablas!$K$5:$M$28,3,FALSE)</f>
        <v>#N/A</v>
      </c>
    </row>
    <row r="15" spans="2:20" x14ac:dyDescent="0.25">
      <c r="C15" s="19" t="s">
        <v>9200</v>
      </c>
      <c r="D15" s="220"/>
      <c r="E15" s="220"/>
      <c r="F15" s="220"/>
      <c r="G15" s="220"/>
      <c r="H15" s="220"/>
      <c r="I15" s="220"/>
      <c r="J15" s="220"/>
      <c r="K15" s="220"/>
      <c r="L15" s="220"/>
      <c r="M15" s="220"/>
      <c r="N15" s="220"/>
      <c r="O15" s="220"/>
      <c r="P15" s="220"/>
      <c r="Q15" s="220"/>
      <c r="R15" s="220"/>
      <c r="S15" s="19" t="e">
        <f>VLOOKUP(M15,Tablas!K12:L35,2,FALSE)</f>
        <v>#N/A</v>
      </c>
      <c r="T15" s="19" t="e">
        <f>VLOOKUP(M15,Tablas!$K$5:$M$28,3,FALSE)</f>
        <v>#N/A</v>
      </c>
    </row>
    <row r="16" spans="2:20" x14ac:dyDescent="0.25">
      <c r="C16" s="19" t="s">
        <v>9200</v>
      </c>
      <c r="D16" s="220"/>
      <c r="E16" s="220"/>
      <c r="F16" s="220"/>
      <c r="G16" s="220"/>
      <c r="H16" s="220"/>
      <c r="I16" s="220"/>
      <c r="J16" s="220"/>
      <c r="K16" s="220"/>
      <c r="L16" s="220"/>
      <c r="M16" s="220"/>
      <c r="N16" s="220"/>
      <c r="O16" s="220"/>
      <c r="P16" s="220"/>
      <c r="Q16" s="220"/>
      <c r="R16" s="220"/>
      <c r="S16" s="19" t="e">
        <f>VLOOKUP(M16,Tablas!K13:L36,2,FALSE)</f>
        <v>#N/A</v>
      </c>
      <c r="T16" s="19" t="e">
        <f>VLOOKUP(M16,Tablas!$K$5:$M$28,3,FALSE)</f>
        <v>#N/A</v>
      </c>
    </row>
    <row r="17" spans="3:20" x14ac:dyDescent="0.25">
      <c r="C17" s="19" t="s">
        <v>9200</v>
      </c>
      <c r="D17" s="220"/>
      <c r="E17" s="220"/>
      <c r="F17" s="220"/>
      <c r="G17" s="220"/>
      <c r="H17" s="220"/>
      <c r="I17" s="220"/>
      <c r="J17" s="220"/>
      <c r="K17" s="220"/>
      <c r="L17" s="220"/>
      <c r="M17" s="220"/>
      <c r="N17" s="220"/>
      <c r="O17" s="220"/>
      <c r="P17" s="220"/>
      <c r="Q17" s="220"/>
      <c r="R17" s="220"/>
      <c r="S17" s="19" t="e">
        <f>VLOOKUP(M17,Tablas!K14:L37,2,FALSE)</f>
        <v>#N/A</v>
      </c>
      <c r="T17" s="19" t="e">
        <f>VLOOKUP(M17,Tablas!$K$5:$M$28,3,FALSE)</f>
        <v>#N/A</v>
      </c>
    </row>
    <row r="18" spans="3:20" x14ac:dyDescent="0.25">
      <c r="C18" s="19" t="s">
        <v>9200</v>
      </c>
      <c r="D18" s="220"/>
      <c r="E18" s="220"/>
      <c r="F18" s="220"/>
      <c r="G18" s="220"/>
      <c r="H18" s="220"/>
      <c r="I18" s="220"/>
      <c r="J18" s="220"/>
      <c r="K18" s="220"/>
      <c r="L18" s="220"/>
      <c r="M18" s="220"/>
      <c r="N18" s="220"/>
      <c r="O18" s="220"/>
      <c r="P18" s="220"/>
      <c r="Q18" s="220"/>
      <c r="R18" s="220"/>
      <c r="S18" s="19" t="e">
        <f>VLOOKUP(M18,Tablas!K15:L38,2,FALSE)</f>
        <v>#N/A</v>
      </c>
      <c r="T18" s="19" t="e">
        <f>VLOOKUP(M18,Tablas!$K$5:$M$28,3,FALSE)</f>
        <v>#N/A</v>
      </c>
    </row>
    <row r="19" spans="3:20" x14ac:dyDescent="0.25">
      <c r="C19" s="19" t="s">
        <v>9200</v>
      </c>
      <c r="D19" s="220"/>
      <c r="E19" s="220"/>
      <c r="F19" s="220"/>
      <c r="G19" s="220"/>
      <c r="H19" s="220"/>
      <c r="I19" s="220"/>
      <c r="J19" s="220"/>
      <c r="K19" s="220"/>
      <c r="L19" s="220"/>
      <c r="M19" s="220"/>
      <c r="N19" s="220"/>
      <c r="O19" s="220"/>
      <c r="P19" s="220"/>
      <c r="Q19" s="220"/>
      <c r="R19" s="220"/>
      <c r="S19" s="19" t="e">
        <f>VLOOKUP(M19,Tablas!K16:L39,2,FALSE)</f>
        <v>#N/A</v>
      </c>
      <c r="T19" s="19" t="e">
        <f>VLOOKUP(M19,Tablas!$K$5:$M$28,3,FALSE)</f>
        <v>#N/A</v>
      </c>
    </row>
    <row r="20" spans="3:20" x14ac:dyDescent="0.25">
      <c r="C20" s="19" t="s">
        <v>9200</v>
      </c>
      <c r="D20" s="220"/>
      <c r="E20" s="220"/>
      <c r="F20" s="220"/>
      <c r="G20" s="220"/>
      <c r="H20" s="220"/>
      <c r="I20" s="220"/>
      <c r="J20" s="220"/>
      <c r="K20" s="220"/>
      <c r="L20" s="220"/>
      <c r="M20" s="220"/>
      <c r="N20" s="220"/>
      <c r="O20" s="220"/>
      <c r="P20" s="220"/>
      <c r="Q20" s="220"/>
      <c r="R20" s="220"/>
      <c r="S20" s="19" t="e">
        <f>VLOOKUP(M20,Tablas!K17:L40,2,FALSE)</f>
        <v>#N/A</v>
      </c>
      <c r="T20" s="19" t="e">
        <f>VLOOKUP(M20,Tablas!$K$5:$M$28,3,FALSE)</f>
        <v>#N/A</v>
      </c>
    </row>
    <row r="21" spans="3:20" x14ac:dyDescent="0.25">
      <c r="C21" s="19" t="s">
        <v>9200</v>
      </c>
      <c r="D21" s="220"/>
      <c r="E21" s="220"/>
      <c r="F21" s="220"/>
      <c r="G21" s="220"/>
      <c r="H21" s="220"/>
      <c r="I21" s="220"/>
      <c r="J21" s="220"/>
      <c r="K21" s="220"/>
      <c r="L21" s="220"/>
      <c r="M21" s="220"/>
      <c r="N21" s="220"/>
      <c r="O21" s="220"/>
      <c r="P21" s="220"/>
      <c r="Q21" s="220"/>
      <c r="R21" s="220"/>
      <c r="S21" s="19" t="e">
        <f>VLOOKUP(M21,Tablas!K18:L41,2,FALSE)</f>
        <v>#N/A</v>
      </c>
      <c r="T21" s="19" t="e">
        <f>VLOOKUP(M21,Tablas!$K$5:$M$28,3,FALSE)</f>
        <v>#N/A</v>
      </c>
    </row>
    <row r="22" spans="3:20" x14ac:dyDescent="0.25">
      <c r="C22" s="19" t="s">
        <v>9200</v>
      </c>
      <c r="D22" s="220"/>
      <c r="E22" s="220"/>
      <c r="F22" s="220"/>
      <c r="G22" s="220"/>
      <c r="H22" s="220"/>
      <c r="I22" s="220"/>
      <c r="J22" s="220"/>
      <c r="K22" s="220"/>
      <c r="L22" s="220"/>
      <c r="M22" s="220"/>
      <c r="N22" s="220"/>
      <c r="O22" s="220"/>
      <c r="P22" s="220"/>
      <c r="Q22" s="220"/>
      <c r="R22" s="220"/>
      <c r="S22" s="19" t="e">
        <f>VLOOKUP(M22,Tablas!K19:L42,2,FALSE)</f>
        <v>#N/A</v>
      </c>
      <c r="T22" s="19" t="e">
        <f>VLOOKUP(M22,Tablas!$K$5:$M$28,3,FALSE)</f>
        <v>#N/A</v>
      </c>
    </row>
    <row r="23" spans="3:20" x14ac:dyDescent="0.25">
      <c r="C23" s="19" t="s">
        <v>9200</v>
      </c>
      <c r="D23" s="220"/>
      <c r="E23" s="220"/>
      <c r="F23" s="220"/>
      <c r="G23" s="220"/>
      <c r="H23" s="220"/>
      <c r="I23" s="220"/>
      <c r="J23" s="220"/>
      <c r="K23" s="220"/>
      <c r="L23" s="220"/>
      <c r="M23" s="220"/>
      <c r="N23" s="220"/>
      <c r="O23" s="220"/>
      <c r="P23" s="220"/>
      <c r="Q23" s="220"/>
      <c r="R23" s="220"/>
      <c r="S23" s="19" t="e">
        <f>VLOOKUP(M23,Tablas!K20:L43,2,FALSE)</f>
        <v>#N/A</v>
      </c>
      <c r="T23" s="19" t="e">
        <f>VLOOKUP(M23,Tablas!$K$5:$M$28,3,FALSE)</f>
        <v>#N/A</v>
      </c>
    </row>
    <row r="24" spans="3:20" x14ac:dyDescent="0.25">
      <c r="C24" s="19" t="s">
        <v>9200</v>
      </c>
      <c r="D24" s="220"/>
      <c r="E24" s="220"/>
      <c r="F24" s="220"/>
      <c r="G24" s="220"/>
      <c r="H24" s="220"/>
      <c r="I24" s="220"/>
      <c r="J24" s="220"/>
      <c r="K24" s="220"/>
      <c r="L24" s="220"/>
      <c r="M24" s="220"/>
      <c r="N24" s="220"/>
      <c r="O24" s="220"/>
      <c r="P24" s="220"/>
      <c r="Q24" s="220"/>
      <c r="R24" s="220"/>
      <c r="S24" s="19" t="e">
        <f>VLOOKUP(M24,Tablas!K21:L44,2,FALSE)</f>
        <v>#N/A</v>
      </c>
      <c r="T24" s="19" t="e">
        <f>VLOOKUP(M24,Tablas!$K$5:$M$28,3,FALSE)</f>
        <v>#N/A</v>
      </c>
    </row>
    <row r="25" spans="3:20" x14ac:dyDescent="0.25">
      <c r="C25" s="19" t="s">
        <v>9200</v>
      </c>
      <c r="D25" s="220"/>
      <c r="E25" s="220"/>
      <c r="F25" s="220"/>
      <c r="G25" s="220"/>
      <c r="H25" s="220"/>
      <c r="I25" s="220"/>
      <c r="J25" s="220"/>
      <c r="K25" s="220"/>
      <c r="L25" s="220"/>
      <c r="M25" s="220"/>
      <c r="N25" s="220"/>
      <c r="O25" s="220"/>
      <c r="P25" s="220"/>
      <c r="Q25" s="220"/>
      <c r="R25" s="220"/>
      <c r="S25" s="19" t="e">
        <f>VLOOKUP(M25,Tablas!K22:L45,2,FALSE)</f>
        <v>#N/A</v>
      </c>
      <c r="T25" s="19" t="e">
        <f>VLOOKUP(M25,Tablas!$K$5:$M$28,3,FALSE)</f>
        <v>#N/A</v>
      </c>
    </row>
    <row r="26" spans="3:20" x14ac:dyDescent="0.25">
      <c r="C26" s="19" t="s">
        <v>9200</v>
      </c>
      <c r="D26" s="220"/>
      <c r="E26" s="220"/>
      <c r="F26" s="220"/>
      <c r="G26" s="220"/>
      <c r="H26" s="220"/>
      <c r="I26" s="220"/>
      <c r="J26" s="220"/>
      <c r="K26" s="220"/>
      <c r="L26" s="220"/>
      <c r="M26" s="220"/>
      <c r="N26" s="220"/>
      <c r="O26" s="220"/>
      <c r="P26" s="220"/>
      <c r="Q26" s="220"/>
      <c r="R26" s="220"/>
      <c r="S26" s="19" t="e">
        <f>VLOOKUP(M26,Tablas!K23:L46,2,FALSE)</f>
        <v>#N/A</v>
      </c>
      <c r="T26" s="19" t="e">
        <f>VLOOKUP(M26,Tablas!$K$5:$M$28,3,FALSE)</f>
        <v>#N/A</v>
      </c>
    </row>
    <row r="27" spans="3:20" x14ac:dyDescent="0.25">
      <c r="C27" s="19" t="s">
        <v>9200</v>
      </c>
      <c r="D27" s="220"/>
      <c r="E27" s="220"/>
      <c r="F27" s="220"/>
      <c r="G27" s="220"/>
      <c r="H27" s="220"/>
      <c r="I27" s="220"/>
      <c r="J27" s="220"/>
      <c r="K27" s="220"/>
      <c r="L27" s="220"/>
      <c r="M27" s="220"/>
      <c r="N27" s="220"/>
      <c r="O27" s="220"/>
      <c r="P27" s="220"/>
      <c r="Q27" s="220"/>
      <c r="R27" s="220"/>
      <c r="S27" s="19" t="e">
        <f>VLOOKUP(M27,Tablas!K24:L47,2,FALSE)</f>
        <v>#N/A</v>
      </c>
      <c r="T27" s="19" t="e">
        <f>VLOOKUP(M27,Tablas!$K$5:$M$28,3,FALSE)</f>
        <v>#N/A</v>
      </c>
    </row>
    <row r="28" spans="3:20" x14ac:dyDescent="0.25">
      <c r="C28" s="19" t="s">
        <v>9200</v>
      </c>
      <c r="D28" s="222"/>
      <c r="E28" s="220"/>
      <c r="F28" s="220"/>
      <c r="G28" s="220"/>
      <c r="H28" s="220"/>
      <c r="I28" s="220"/>
      <c r="J28" s="220"/>
      <c r="K28" s="220"/>
      <c r="L28" s="220"/>
      <c r="M28" s="220"/>
      <c r="N28" s="220"/>
      <c r="O28" s="220"/>
      <c r="P28" s="220"/>
      <c r="Q28" s="220"/>
      <c r="R28" s="220"/>
      <c r="S28" s="19" t="e">
        <f>VLOOKUP(M28,Tablas!K25:L48,2,FALSE)</f>
        <v>#N/A</v>
      </c>
      <c r="T28" s="19" t="e">
        <f>VLOOKUP(M28,Tablas!$K$5:$M$28,3,FALSE)</f>
        <v>#N/A</v>
      </c>
    </row>
    <row r="29" spans="3:20" x14ac:dyDescent="0.25">
      <c r="C29" s="19" t="s">
        <v>9200</v>
      </c>
      <c r="D29" s="222"/>
      <c r="E29" s="220"/>
      <c r="F29" s="220"/>
      <c r="G29" s="220"/>
      <c r="H29" s="220"/>
      <c r="I29" s="220"/>
      <c r="J29" s="220"/>
      <c r="K29" s="220"/>
      <c r="L29" s="220"/>
      <c r="M29" s="220"/>
      <c r="N29" s="220"/>
      <c r="O29" s="220"/>
      <c r="P29" s="220"/>
      <c r="Q29" s="220"/>
      <c r="R29" s="220"/>
      <c r="S29" s="19" t="e">
        <f>VLOOKUP(M29,Tablas!K26:L49,2,FALSE)</f>
        <v>#N/A</v>
      </c>
      <c r="T29" s="19" t="e">
        <f>VLOOKUP(M29,Tablas!$K$5:$M$28,3,FALSE)</f>
        <v>#N/A</v>
      </c>
    </row>
  </sheetData>
  <sheetProtection algorithmName="SHA-512" hashValue="291jurn1ubCpWULoYQXCHv3tGcVcFmCjiid7q9AZwca6sEq5qRTIeRldlVlgWOfNxO9u5Gec+JGtG48NFsDivA==" saltValue="sio7P9VMeoz852YYe0kS9A==" spinCount="100000" sheet="1" objects="1" scenarios="1"/>
  <dataConsolidate/>
  <mergeCells count="3">
    <mergeCell ref="B2:F2"/>
    <mergeCell ref="B4:M4"/>
    <mergeCell ref="N4:R4"/>
  </mergeCells>
  <conditionalFormatting sqref="E8">
    <cfRule type="expression" dxfId="3813" priority="5">
      <formula>AND(D8&gt;0,E8=0)</formula>
    </cfRule>
  </conditionalFormatting>
  <conditionalFormatting sqref="F8">
    <cfRule type="expression" dxfId="3812" priority="4">
      <formula>AND(D8&gt;0,E8=0)</formula>
    </cfRule>
  </conditionalFormatting>
  <conditionalFormatting sqref="E9:E29">
    <cfRule type="expression" dxfId="3811" priority="3">
      <formula>AND(D9&gt;0,E9=0)</formula>
    </cfRule>
  </conditionalFormatting>
  <conditionalFormatting sqref="F9:F29">
    <cfRule type="expression" dxfId="3810" priority="2">
      <formula>AND(D9&gt;0,E9=0)</formula>
    </cfRule>
  </conditionalFormatting>
  <conditionalFormatting sqref="D8:D29">
    <cfRule type="duplicateValues" dxfId="3809" priority="1"/>
  </conditionalFormatting>
  <dataValidations count="52">
    <dataValidation type="textLength" allowBlank="1" showInputMessage="1" showErrorMessage="1" sqref="R8:R29 O8:O29">
      <formula1>0</formula1>
      <formula2>255</formula2>
    </dataValidation>
    <dataValidation type="textLength" allowBlank="1" showInputMessage="1" showErrorMessage="1" sqref="K8:K29">
      <formula1>0</formula1>
      <formula2>1500</formula2>
    </dataValidation>
    <dataValidation type="textLength" operator="lessThanOrEqual" showInputMessage="1" showErrorMessage="1" sqref="E8:E29">
      <formula1>255</formula1>
    </dataValidation>
    <dataValidation type="list" showInputMessage="1" showErrorMessage="1" sqref="N29">
      <formula1>INDIRECT($S$29)</formula1>
    </dataValidation>
    <dataValidation type="list" showInputMessage="1" showErrorMessage="1" sqref="N8">
      <formula1>INDIRECT($S$8)</formula1>
    </dataValidation>
    <dataValidation type="list" showInputMessage="1" showErrorMessage="1" sqref="N9">
      <formula1>INDIRECT($S$9)</formula1>
    </dataValidation>
    <dataValidation type="list" showInputMessage="1" showErrorMessage="1" sqref="N10">
      <formula1>INDIRECT($S$10)</formula1>
    </dataValidation>
    <dataValidation type="list" showInputMessage="1" showErrorMessage="1" sqref="N11">
      <formula1>INDIRECT($S$11)</formula1>
    </dataValidation>
    <dataValidation type="list" showInputMessage="1" showErrorMessage="1" sqref="N12">
      <formula1>INDIRECT($S$12)</formula1>
    </dataValidation>
    <dataValidation type="list" showInputMessage="1" showErrorMessage="1" sqref="N13">
      <formula1>INDIRECT($S$13)</formula1>
    </dataValidation>
    <dataValidation type="list" showInputMessage="1" showErrorMessage="1" sqref="N14">
      <formula1>INDIRECT($S$14)</formula1>
    </dataValidation>
    <dataValidation type="list" showInputMessage="1" showErrorMessage="1" sqref="N15">
      <formula1>INDIRECT($S$15)</formula1>
    </dataValidation>
    <dataValidation type="list" showInputMessage="1" showErrorMessage="1" sqref="N16">
      <formula1>INDIRECT($S$16)</formula1>
    </dataValidation>
    <dataValidation type="list" showInputMessage="1" showErrorMessage="1" sqref="N17">
      <formula1>INDIRECT($S$17)</formula1>
    </dataValidation>
    <dataValidation type="list" showInputMessage="1" showErrorMessage="1" sqref="N18">
      <formula1>INDIRECT($S$18)</formula1>
    </dataValidation>
    <dataValidation type="list" showInputMessage="1" showErrorMessage="1" sqref="N19">
      <formula1>INDIRECT($S$19)</formula1>
    </dataValidation>
    <dataValidation type="list" showInputMessage="1" showErrorMessage="1" sqref="N20">
      <formula1>INDIRECT($S$20)</formula1>
    </dataValidation>
    <dataValidation type="list" showInputMessage="1" showErrorMessage="1" sqref="N21">
      <formula1>INDIRECT($S$21)</formula1>
    </dataValidation>
    <dataValidation type="list" showInputMessage="1" showErrorMessage="1" sqref="N22">
      <formula1>INDIRECT($S$22)</formula1>
    </dataValidation>
    <dataValidation type="list" showInputMessage="1" showErrorMessage="1" sqref="N23">
      <formula1>INDIRECT($S$23)</formula1>
    </dataValidation>
    <dataValidation type="list" showInputMessage="1" showErrorMessage="1" sqref="N24">
      <formula1>INDIRECT($S$24)</formula1>
    </dataValidation>
    <dataValidation type="list" showInputMessage="1" showErrorMessage="1" sqref="N25">
      <formula1>INDIRECT($S$25)</formula1>
    </dataValidation>
    <dataValidation type="list" showInputMessage="1" showErrorMessage="1" sqref="N26">
      <formula1>INDIRECT($S$26)</formula1>
    </dataValidation>
    <dataValidation type="list" showInputMessage="1" showErrorMessage="1" sqref="N27">
      <formula1>INDIRECT($S$27)</formula1>
    </dataValidation>
    <dataValidation type="list" showInputMessage="1" showErrorMessage="1" sqref="N28">
      <formula1>INDIRECT($S$28)</formula1>
    </dataValidation>
    <dataValidation type="list" showInputMessage="1" showErrorMessage="1" sqref="P8">
      <formula1>INDIRECT($T$8)</formula1>
    </dataValidation>
    <dataValidation type="list" showInputMessage="1" showErrorMessage="1" sqref="P9">
      <formula1>INDIRECT($T$9)</formula1>
    </dataValidation>
    <dataValidation type="list" allowBlank="1" showInputMessage="1" showErrorMessage="1" sqref="P10">
      <formula1>INDIRECT($T$10)</formula1>
    </dataValidation>
    <dataValidation type="list" showInputMessage="1" showErrorMessage="1" sqref="P11">
      <formula1>INDIRECT($T$11)</formula1>
    </dataValidation>
    <dataValidation type="list" allowBlank="1" showInputMessage="1" showErrorMessage="1" sqref="P12">
      <formula1>INDIRECT($T$12)</formula1>
    </dataValidation>
    <dataValidation type="list" allowBlank="1" showInputMessage="1" showErrorMessage="1" sqref="P13">
      <formula1>INDIRECT($T$13)</formula1>
    </dataValidation>
    <dataValidation type="list" allowBlank="1" showInputMessage="1" showErrorMessage="1" sqref="P14">
      <formula1>INDIRECT($T$14)</formula1>
    </dataValidation>
    <dataValidation type="list" allowBlank="1" showInputMessage="1" showErrorMessage="1" sqref="P15">
      <formula1>INDIRECT($T$15)</formula1>
    </dataValidation>
    <dataValidation type="list" allowBlank="1" showInputMessage="1" showErrorMessage="1" sqref="P16">
      <formula1>INDIRECT($T$16)</formula1>
    </dataValidation>
    <dataValidation type="list" showInputMessage="1" showErrorMessage="1" sqref="P17">
      <formula1>INDIRECT($T$17)</formula1>
    </dataValidation>
    <dataValidation type="list" allowBlank="1" showInputMessage="1" showErrorMessage="1" sqref="P18">
      <formula1>INDIRECT($T$18)</formula1>
    </dataValidation>
    <dataValidation type="list" allowBlank="1" showInputMessage="1" showErrorMessage="1" sqref="P19">
      <formula1>INDIRECT($T$19)</formula1>
    </dataValidation>
    <dataValidation type="list" allowBlank="1" showInputMessage="1" showErrorMessage="1" sqref="P20">
      <formula1>INDIRECT($T$20)</formula1>
    </dataValidation>
    <dataValidation type="list" allowBlank="1" showInputMessage="1" showErrorMessage="1" sqref="P21">
      <formula1>INDIRECT($T$21)</formula1>
    </dataValidation>
    <dataValidation type="list" allowBlank="1" showInputMessage="1" showErrorMessage="1" sqref="P22">
      <formula1>INDIRECT($T$22)</formula1>
    </dataValidation>
    <dataValidation type="list" allowBlank="1" showInputMessage="1" showErrorMessage="1" sqref="P23">
      <formula1>INDIRECT($T$23)</formula1>
    </dataValidation>
    <dataValidation type="list" allowBlank="1" showInputMessage="1" showErrorMessage="1" sqref="P24">
      <formula1>INDIRECT($T$24)</formula1>
    </dataValidation>
    <dataValidation type="list" allowBlank="1" showInputMessage="1" showErrorMessage="1" sqref="P25">
      <formula1>INDIRECT($T$25)</formula1>
    </dataValidation>
    <dataValidation type="list" allowBlank="1" showInputMessage="1" showErrorMessage="1" sqref="P26">
      <formula1>INDIRECT($T$26)</formula1>
    </dataValidation>
    <dataValidation type="list" allowBlank="1" showInputMessage="1" showErrorMessage="1" sqref="P27">
      <formula1>INDIRECT($T$27)</formula1>
    </dataValidation>
    <dataValidation type="list" allowBlank="1" showInputMessage="1" showErrorMessage="1" sqref="P28">
      <formula1>INDIRECT($T$28)</formula1>
    </dataValidation>
    <dataValidation type="list" allowBlank="1" showInputMessage="1" showErrorMessage="1" sqref="P29">
      <formula1>INDIRECT($T$29)</formula1>
    </dataValidation>
    <dataValidation type="textLength" operator="equal" allowBlank="1" showInputMessage="1" showErrorMessage="1" errorTitle="Error" error="Debe tener 11 digitos." promptTitle="CUIL / CUIT" prompt="Dato obligatorio. Se debe cargar sin guiones._x000a__x000a_" sqref="D8:D29">
      <formula1>11</formula1>
    </dataValidation>
    <dataValidation type="textLength" operator="lessThanOrEqual" allowBlank="1" showInputMessage="1" showErrorMessage="1" errorTitle="Error" error="No puede superar los 200 caracteres._x000a_" promptTitle="Puesto" prompt="Dato obligatorio." sqref="G8:G29">
      <formula1>200</formula1>
    </dataValidation>
    <dataValidation type="textLength" operator="lessThanOrEqual" showInputMessage="1" showErrorMessage="1" errorTitle="Error" error="El texto no puede superar los 1500 caracteres._x000a_" promptTitle="Tarea que desarrolla" prompt="Dato obligatorio._x000a_" sqref="H8:H29">
      <formula1>1500</formula1>
    </dataValidation>
    <dataValidation type="textLength" operator="lessThanOrEqual" allowBlank="1" showInputMessage="1" showErrorMessage="1" errorTitle="Error" error="No puede superar los 255 caracteres." prompt="Dato obligatorio." sqref="I8:J29">
      <formula1>255</formula1>
    </dataValidation>
    <dataValidation type="textLength" operator="lessThanOrEqual" allowBlank="1" showInputMessage="1" showErrorMessage="1" errorTitle="Error" error="No puede superar los 255 caracteres." sqref="L8:L29">
      <formula1>255</formula1>
    </dataValidation>
  </dataValidations>
  <hyperlinks>
    <hyperlink ref="B2:F2" location="'Institucion capacitadora'!A1" display="Volver al menu &quot;Institucion Capacitadora&quo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Tablas!$K$5:$K$28</xm:f>
          </x14:formula1>
          <xm:sqref>M8:M29</xm:sqref>
        </x14:dataValidation>
        <x14:dataValidation type="list" showInputMessage="1" showErrorMessage="1">
          <x14:formula1>
            <xm:f>Tablas!$C$41:$C$42</xm:f>
          </x14:formula1>
          <xm:sqref>F8:F29</xm:sqref>
        </x14:dataValidation>
        <x14:dataValidation type="list" showInputMessage="1" showErrorMessage="1">
          <x14:formula1>
            <xm:f>Tablas!$AQ$4:$AQ$4242</xm:f>
          </x14:formula1>
          <xm:sqref>Q8:Q29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V31"/>
  <sheetViews>
    <sheetView showGridLines="0" zoomScale="85" zoomScaleNormal="85" workbookViewId="0">
      <selection activeCell="B4" sqref="B4:M4"/>
    </sheetView>
  </sheetViews>
  <sheetFormatPr baseColWidth="10" defaultRowHeight="15" x14ac:dyDescent="0.25"/>
  <cols>
    <col min="2" max="2" width="5.140625" customWidth="1"/>
    <col min="3" max="3" width="5.140625" hidden="1" customWidth="1"/>
    <col min="5" max="5" width="21.42578125" customWidth="1"/>
    <col min="7" max="7" width="16.5703125" customWidth="1"/>
    <col min="8" max="8" width="20.140625" customWidth="1"/>
    <col min="10" max="10" width="11" customWidth="1"/>
    <col min="11" max="11" width="6.5703125" customWidth="1"/>
    <col min="12" max="12" width="15.28515625" customWidth="1"/>
    <col min="13" max="13" width="13.28515625" customWidth="1"/>
    <col min="17" max="17" width="12" bestFit="1" customWidth="1"/>
    <col min="21" max="22" width="0" hidden="1" customWidth="1"/>
  </cols>
  <sheetData>
    <row r="2" spans="2:22" x14ac:dyDescent="0.25">
      <c r="B2" s="370" t="s">
        <v>7673</v>
      </c>
      <c r="C2" s="370"/>
      <c r="D2" s="370"/>
      <c r="E2" s="370"/>
      <c r="F2" s="370"/>
    </row>
    <row r="4" spans="2:22" ht="18.75" x14ac:dyDescent="0.3">
      <c r="B4" s="371" t="s">
        <v>7659</v>
      </c>
      <c r="C4" s="371"/>
      <c r="D4" s="371"/>
      <c r="E4" s="371"/>
      <c r="F4" s="371"/>
      <c r="G4" s="371"/>
      <c r="H4" s="371"/>
      <c r="I4" s="371"/>
      <c r="J4" s="371"/>
      <c r="K4" s="371"/>
      <c r="L4" s="371"/>
      <c r="M4" s="371"/>
      <c r="N4" s="283"/>
      <c r="O4" s="283"/>
      <c r="P4" s="283"/>
      <c r="Q4" s="283"/>
      <c r="R4" s="283"/>
    </row>
    <row r="7" spans="2:22" ht="15.75" x14ac:dyDescent="0.25">
      <c r="D7" s="52"/>
      <c r="E7" s="52"/>
      <c r="F7" s="52"/>
      <c r="G7" s="52"/>
      <c r="H7" s="52"/>
      <c r="I7" s="52"/>
      <c r="J7" s="52"/>
      <c r="K7" s="52"/>
      <c r="L7" s="52"/>
      <c r="M7" s="52"/>
      <c r="N7" s="52"/>
      <c r="O7" s="52"/>
    </row>
    <row r="8" spans="2:22" x14ac:dyDescent="0.25">
      <c r="D8" s="51"/>
      <c r="O8" s="372" t="s">
        <v>9630</v>
      </c>
      <c r="P8" s="372"/>
      <c r="Q8" s="372"/>
      <c r="R8" s="372"/>
      <c r="S8" s="372"/>
      <c r="T8" s="372"/>
    </row>
    <row r="9" spans="2:22" ht="25.5" x14ac:dyDescent="0.25">
      <c r="D9" s="247" t="s">
        <v>7556</v>
      </c>
      <c r="E9" s="247" t="s">
        <v>9349</v>
      </c>
      <c r="F9" s="247" t="s">
        <v>7581</v>
      </c>
      <c r="G9" s="247" t="s">
        <v>9642</v>
      </c>
      <c r="H9" s="247" t="s">
        <v>7566</v>
      </c>
      <c r="I9" s="247" t="s">
        <v>7567</v>
      </c>
      <c r="J9" s="247" t="s">
        <v>7666</v>
      </c>
      <c r="K9" s="247" t="s">
        <v>7667</v>
      </c>
      <c r="L9" s="247" t="s">
        <v>6</v>
      </c>
      <c r="M9" s="247" t="s">
        <v>7</v>
      </c>
      <c r="N9" s="247" t="s">
        <v>7668</v>
      </c>
      <c r="O9" s="248" t="s">
        <v>7559</v>
      </c>
      <c r="P9" s="248" t="s">
        <v>7560</v>
      </c>
      <c r="Q9" s="248" t="s">
        <v>7561</v>
      </c>
      <c r="R9" s="248" t="s">
        <v>1176</v>
      </c>
      <c r="S9" s="248" t="s">
        <v>7562</v>
      </c>
      <c r="T9" s="248" t="s">
        <v>7563</v>
      </c>
    </row>
    <row r="10" spans="2:22" x14ac:dyDescent="0.25">
      <c r="C10" s="19" t="s">
        <v>7659</v>
      </c>
      <c r="D10" s="220"/>
      <c r="E10" s="220"/>
      <c r="F10" s="220"/>
      <c r="G10" s="220"/>
      <c r="H10" s="220"/>
      <c r="I10" s="220"/>
      <c r="J10" s="220"/>
      <c r="K10" s="220"/>
      <c r="L10" s="220"/>
      <c r="M10" s="220"/>
      <c r="N10" s="221"/>
      <c r="O10" s="194"/>
      <c r="P10" s="194"/>
      <c r="Q10" s="194"/>
      <c r="R10" s="249" t="str">
        <f>MID(Q10,3,8)</f>
        <v/>
      </c>
      <c r="S10" s="194"/>
      <c r="T10" s="194"/>
      <c r="U10" s="19" t="e">
        <f>VLOOKUP(I10,Tablas!$K$5:$L$28,2,FALSE)</f>
        <v>#N/A</v>
      </c>
      <c r="V10" s="19" t="e">
        <f>VLOOKUP(I10,Tablas!$K$5:$M$28,3,FALSE)</f>
        <v>#N/A</v>
      </c>
    </row>
    <row r="11" spans="2:22" x14ac:dyDescent="0.25">
      <c r="C11" s="19" t="s">
        <v>7659</v>
      </c>
      <c r="D11" s="220"/>
      <c r="E11" s="220"/>
      <c r="F11" s="220"/>
      <c r="G11" s="220"/>
      <c r="H11" s="220"/>
      <c r="I11" s="220"/>
      <c r="J11" s="220"/>
      <c r="K11" s="220"/>
      <c r="L11" s="220"/>
      <c r="M11" s="220"/>
      <c r="N11" s="221"/>
      <c r="O11" s="194"/>
      <c r="P11" s="194"/>
      <c r="Q11" s="194"/>
      <c r="R11" s="249" t="str">
        <f t="shared" ref="R11:R29" si="0">MID(Q11,3,8)</f>
        <v/>
      </c>
      <c r="S11" s="194"/>
      <c r="T11" s="194"/>
      <c r="U11" s="19" t="e">
        <f>VLOOKUP(I11,Tablas!$K$5:$L$28,2,FALSE)</f>
        <v>#N/A</v>
      </c>
      <c r="V11" s="19" t="e">
        <f>VLOOKUP(I11,Tablas!$K$5:$M$28,3,FALSE)</f>
        <v>#N/A</v>
      </c>
    </row>
    <row r="12" spans="2:22" x14ac:dyDescent="0.25">
      <c r="C12" s="19" t="s">
        <v>7659</v>
      </c>
      <c r="D12" s="220"/>
      <c r="E12" s="220"/>
      <c r="F12" s="220"/>
      <c r="G12" s="220"/>
      <c r="H12" s="220"/>
      <c r="I12" s="220"/>
      <c r="J12" s="220"/>
      <c r="K12" s="220"/>
      <c r="L12" s="220"/>
      <c r="M12" s="220"/>
      <c r="N12" s="221"/>
      <c r="O12" s="194"/>
      <c r="P12" s="194"/>
      <c r="Q12" s="194"/>
      <c r="R12" s="249" t="str">
        <f t="shared" si="0"/>
        <v/>
      </c>
      <c r="S12" s="194"/>
      <c r="T12" s="194"/>
      <c r="U12" s="19" t="e">
        <f>VLOOKUP(I12,Tablas!$K$5:$L$28,2,FALSE)</f>
        <v>#N/A</v>
      </c>
      <c r="V12" s="19" t="e">
        <f>VLOOKUP(I12,Tablas!$K$5:$M$28,3,FALSE)</f>
        <v>#N/A</v>
      </c>
    </row>
    <row r="13" spans="2:22" x14ac:dyDescent="0.25">
      <c r="C13" s="19" t="s">
        <v>7659</v>
      </c>
      <c r="D13" s="220"/>
      <c r="E13" s="220"/>
      <c r="F13" s="220"/>
      <c r="G13" s="220"/>
      <c r="H13" s="220"/>
      <c r="I13" s="220"/>
      <c r="J13" s="220"/>
      <c r="K13" s="220"/>
      <c r="L13" s="220"/>
      <c r="M13" s="220"/>
      <c r="N13" s="221"/>
      <c r="O13" s="194"/>
      <c r="P13" s="194"/>
      <c r="Q13" s="194"/>
      <c r="R13" s="249" t="str">
        <f t="shared" si="0"/>
        <v/>
      </c>
      <c r="S13" s="194"/>
      <c r="T13" s="194"/>
      <c r="U13" s="19" t="e">
        <f>VLOOKUP(I13,Tablas!$K$5:$L$28,2,FALSE)</f>
        <v>#N/A</v>
      </c>
      <c r="V13" s="19" t="e">
        <f>VLOOKUP(I13,Tablas!$K$5:$M$28,3,FALSE)</f>
        <v>#N/A</v>
      </c>
    </row>
    <row r="14" spans="2:22" x14ac:dyDescent="0.25">
      <c r="C14" s="19" t="s">
        <v>7659</v>
      </c>
      <c r="D14" s="220"/>
      <c r="E14" s="220"/>
      <c r="F14" s="220"/>
      <c r="G14" s="220"/>
      <c r="H14" s="220"/>
      <c r="I14" s="220"/>
      <c r="J14" s="220"/>
      <c r="K14" s="220"/>
      <c r="L14" s="220"/>
      <c r="M14" s="220"/>
      <c r="N14" s="221"/>
      <c r="O14" s="194"/>
      <c r="P14" s="194"/>
      <c r="Q14" s="194"/>
      <c r="R14" s="249" t="str">
        <f t="shared" si="0"/>
        <v/>
      </c>
      <c r="S14" s="194"/>
      <c r="T14" s="194"/>
      <c r="U14" s="19" t="e">
        <f>VLOOKUP(I14,Tablas!$K$5:$L$28,2,FALSE)</f>
        <v>#N/A</v>
      </c>
      <c r="V14" s="19" t="e">
        <f>VLOOKUP(I14,Tablas!$K$5:$M$28,3,FALSE)</f>
        <v>#N/A</v>
      </c>
    </row>
    <row r="15" spans="2:22" x14ac:dyDescent="0.25">
      <c r="C15" s="19" t="s">
        <v>7659</v>
      </c>
      <c r="D15" s="220"/>
      <c r="E15" s="220"/>
      <c r="F15" s="220"/>
      <c r="G15" s="220"/>
      <c r="H15" s="220"/>
      <c r="I15" s="220"/>
      <c r="J15" s="220"/>
      <c r="K15" s="220"/>
      <c r="L15" s="220"/>
      <c r="M15" s="220"/>
      <c r="N15" s="221"/>
      <c r="O15" s="194"/>
      <c r="P15" s="194"/>
      <c r="Q15" s="194"/>
      <c r="R15" s="249" t="str">
        <f t="shared" si="0"/>
        <v/>
      </c>
      <c r="S15" s="194"/>
      <c r="T15" s="194"/>
      <c r="U15" s="19" t="e">
        <f>VLOOKUP(I15,Tablas!$K$5:$L$28,2,FALSE)</f>
        <v>#N/A</v>
      </c>
      <c r="V15" s="19" t="e">
        <f>VLOOKUP(I15,Tablas!$K$5:$M$28,3,FALSE)</f>
        <v>#N/A</v>
      </c>
    </row>
    <row r="16" spans="2:22" x14ac:dyDescent="0.25">
      <c r="C16" s="19" t="s">
        <v>7659</v>
      </c>
      <c r="D16" s="220"/>
      <c r="E16" s="220"/>
      <c r="F16" s="220"/>
      <c r="G16" s="220"/>
      <c r="H16" s="220"/>
      <c r="I16" s="220"/>
      <c r="J16" s="220"/>
      <c r="K16" s="220"/>
      <c r="L16" s="220"/>
      <c r="M16" s="220"/>
      <c r="N16" s="221"/>
      <c r="O16" s="194"/>
      <c r="P16" s="194"/>
      <c r="Q16" s="194"/>
      <c r="R16" s="249" t="str">
        <f t="shared" si="0"/>
        <v/>
      </c>
      <c r="S16" s="194"/>
      <c r="T16" s="194"/>
      <c r="U16" s="19" t="e">
        <f>VLOOKUP(I16,Tablas!$K$5:$L$28,2,FALSE)</f>
        <v>#N/A</v>
      </c>
      <c r="V16" s="19" t="e">
        <f>VLOOKUP(I16,Tablas!$K$5:$M$28,3,FALSE)</f>
        <v>#N/A</v>
      </c>
    </row>
    <row r="17" spans="3:22" x14ac:dyDescent="0.25">
      <c r="C17" s="19" t="s">
        <v>7659</v>
      </c>
      <c r="D17" s="220"/>
      <c r="E17" s="220"/>
      <c r="F17" s="220"/>
      <c r="G17" s="220"/>
      <c r="H17" s="220"/>
      <c r="I17" s="220"/>
      <c r="J17" s="220"/>
      <c r="K17" s="220"/>
      <c r="L17" s="220"/>
      <c r="M17" s="220"/>
      <c r="N17" s="221"/>
      <c r="O17" s="194"/>
      <c r="P17" s="194"/>
      <c r="Q17" s="194"/>
      <c r="R17" s="249" t="str">
        <f t="shared" si="0"/>
        <v/>
      </c>
      <c r="S17" s="194"/>
      <c r="T17" s="194"/>
      <c r="U17" s="19" t="e">
        <f>VLOOKUP(I17,Tablas!$K$5:$L$28,2,FALSE)</f>
        <v>#N/A</v>
      </c>
      <c r="V17" s="19" t="e">
        <f>VLOOKUP(I17,Tablas!$K$5:$M$28,3,FALSE)</f>
        <v>#N/A</v>
      </c>
    </row>
    <row r="18" spans="3:22" x14ac:dyDescent="0.25">
      <c r="C18" s="19" t="s">
        <v>7659</v>
      </c>
      <c r="D18" s="220"/>
      <c r="E18" s="220"/>
      <c r="F18" s="220"/>
      <c r="G18" s="220"/>
      <c r="H18" s="220"/>
      <c r="I18" s="220"/>
      <c r="J18" s="220"/>
      <c r="K18" s="220"/>
      <c r="L18" s="220"/>
      <c r="M18" s="220"/>
      <c r="N18" s="221"/>
      <c r="O18" s="194"/>
      <c r="P18" s="194"/>
      <c r="Q18" s="194"/>
      <c r="R18" s="249" t="str">
        <f t="shared" si="0"/>
        <v/>
      </c>
      <c r="S18" s="194"/>
      <c r="T18" s="194"/>
      <c r="U18" s="19" t="e">
        <f>VLOOKUP(I18,Tablas!$K$5:$L$28,2,FALSE)</f>
        <v>#N/A</v>
      </c>
      <c r="V18" s="19" t="e">
        <f>VLOOKUP(I18,Tablas!$K$5:$M$28,3,FALSE)</f>
        <v>#N/A</v>
      </c>
    </row>
    <row r="19" spans="3:22" x14ac:dyDescent="0.25">
      <c r="C19" s="19" t="s">
        <v>7659</v>
      </c>
      <c r="D19" s="220"/>
      <c r="E19" s="220"/>
      <c r="F19" s="220"/>
      <c r="G19" s="220"/>
      <c r="H19" s="220"/>
      <c r="I19" s="220"/>
      <c r="J19" s="220"/>
      <c r="K19" s="220"/>
      <c r="L19" s="220"/>
      <c r="M19" s="220"/>
      <c r="N19" s="221"/>
      <c r="O19" s="194"/>
      <c r="P19" s="194"/>
      <c r="Q19" s="194"/>
      <c r="R19" s="249" t="str">
        <f t="shared" si="0"/>
        <v/>
      </c>
      <c r="S19" s="194"/>
      <c r="T19" s="194"/>
      <c r="U19" s="19" t="e">
        <f>VLOOKUP(I19,Tablas!$K$5:$L$28,2,FALSE)</f>
        <v>#N/A</v>
      </c>
      <c r="V19" s="19" t="e">
        <f>VLOOKUP(I19,Tablas!$K$5:$M$28,3,FALSE)</f>
        <v>#N/A</v>
      </c>
    </row>
    <row r="20" spans="3:22" x14ac:dyDescent="0.25">
      <c r="C20" s="19" t="s">
        <v>7659</v>
      </c>
      <c r="D20" s="220"/>
      <c r="E20" s="220"/>
      <c r="F20" s="220"/>
      <c r="G20" s="220"/>
      <c r="H20" s="220"/>
      <c r="I20" s="220"/>
      <c r="J20" s="220"/>
      <c r="K20" s="220"/>
      <c r="L20" s="220"/>
      <c r="M20" s="220"/>
      <c r="N20" s="221"/>
      <c r="O20" s="194"/>
      <c r="P20" s="194"/>
      <c r="Q20" s="194"/>
      <c r="R20" s="249" t="str">
        <f t="shared" si="0"/>
        <v/>
      </c>
      <c r="S20" s="194"/>
      <c r="T20" s="194"/>
      <c r="U20" s="19" t="e">
        <f>VLOOKUP(I20,Tablas!$K$5:$L$28,2,FALSE)</f>
        <v>#N/A</v>
      </c>
      <c r="V20" s="19" t="e">
        <f>VLOOKUP(I20,Tablas!$K$5:$M$28,3,FALSE)</f>
        <v>#N/A</v>
      </c>
    </row>
    <row r="21" spans="3:22" x14ac:dyDescent="0.25">
      <c r="C21" s="19" t="s">
        <v>7659</v>
      </c>
      <c r="D21" s="220"/>
      <c r="E21" s="220"/>
      <c r="F21" s="220"/>
      <c r="G21" s="220"/>
      <c r="H21" s="220"/>
      <c r="I21" s="220"/>
      <c r="J21" s="220"/>
      <c r="K21" s="220"/>
      <c r="L21" s="220"/>
      <c r="M21" s="220"/>
      <c r="N21" s="221"/>
      <c r="O21" s="194"/>
      <c r="P21" s="194"/>
      <c r="Q21" s="194"/>
      <c r="R21" s="249" t="str">
        <f t="shared" si="0"/>
        <v/>
      </c>
      <c r="S21" s="194"/>
      <c r="T21" s="194"/>
      <c r="U21" s="19" t="e">
        <f>VLOOKUP(I21,Tablas!$K$5:$L$28,2,FALSE)</f>
        <v>#N/A</v>
      </c>
      <c r="V21" s="19" t="e">
        <f>VLOOKUP(I21,Tablas!$K$5:$M$28,3,FALSE)</f>
        <v>#N/A</v>
      </c>
    </row>
    <row r="22" spans="3:22" x14ac:dyDescent="0.25">
      <c r="C22" s="19" t="s">
        <v>7659</v>
      </c>
      <c r="D22" s="220"/>
      <c r="E22" s="220"/>
      <c r="F22" s="220"/>
      <c r="G22" s="220"/>
      <c r="H22" s="220"/>
      <c r="I22" s="220"/>
      <c r="J22" s="220"/>
      <c r="K22" s="220"/>
      <c r="L22" s="220"/>
      <c r="M22" s="220"/>
      <c r="N22" s="221"/>
      <c r="O22" s="194"/>
      <c r="P22" s="194"/>
      <c r="Q22" s="194"/>
      <c r="R22" s="249" t="str">
        <f t="shared" si="0"/>
        <v/>
      </c>
      <c r="S22" s="194"/>
      <c r="T22" s="194"/>
      <c r="U22" s="19" t="e">
        <f>VLOOKUP(I22,Tablas!$K$5:$L$28,2,FALSE)</f>
        <v>#N/A</v>
      </c>
      <c r="V22" s="19" t="e">
        <f>VLOOKUP(I22,Tablas!$K$5:$M$28,3,FALSE)</f>
        <v>#N/A</v>
      </c>
    </row>
    <row r="23" spans="3:22" x14ac:dyDescent="0.25">
      <c r="C23" s="19" t="s">
        <v>7659</v>
      </c>
      <c r="D23" s="220"/>
      <c r="E23" s="220"/>
      <c r="F23" s="220"/>
      <c r="G23" s="220"/>
      <c r="H23" s="220"/>
      <c r="I23" s="220"/>
      <c r="J23" s="220"/>
      <c r="K23" s="220"/>
      <c r="L23" s="220"/>
      <c r="M23" s="220"/>
      <c r="N23" s="221"/>
      <c r="O23" s="178"/>
      <c r="P23" s="194"/>
      <c r="Q23" s="194"/>
      <c r="R23" s="249" t="str">
        <f t="shared" si="0"/>
        <v/>
      </c>
      <c r="S23" s="194"/>
      <c r="T23" s="194"/>
      <c r="U23" s="19" t="e">
        <f>VLOOKUP(I23,Tablas!$K$5:$L$28,2,FALSE)</f>
        <v>#N/A</v>
      </c>
      <c r="V23" s="19" t="e">
        <f>VLOOKUP(I23,Tablas!$K$5:$M$28,3,FALSE)</f>
        <v>#N/A</v>
      </c>
    </row>
    <row r="24" spans="3:22" x14ac:dyDescent="0.25">
      <c r="C24" s="19" t="s">
        <v>7659</v>
      </c>
      <c r="D24" s="33"/>
      <c r="E24" s="33"/>
      <c r="F24" s="33"/>
      <c r="G24" s="33"/>
      <c r="H24" s="33"/>
      <c r="I24" s="220"/>
      <c r="J24" s="220"/>
      <c r="K24" s="220"/>
      <c r="L24" s="220"/>
      <c r="M24" s="220"/>
      <c r="N24" s="221"/>
      <c r="O24" s="178"/>
      <c r="P24" s="194"/>
      <c r="Q24" s="194"/>
      <c r="R24" s="249" t="str">
        <f t="shared" si="0"/>
        <v/>
      </c>
      <c r="S24" s="194"/>
      <c r="T24" s="194"/>
      <c r="U24" s="19" t="e">
        <f>VLOOKUP(I24,Tablas!$K$5:$L$28,2,FALSE)</f>
        <v>#N/A</v>
      </c>
      <c r="V24" s="19" t="e">
        <f>VLOOKUP(I24,Tablas!$K$5:$M$28,3,FALSE)</f>
        <v>#N/A</v>
      </c>
    </row>
    <row r="25" spans="3:22" x14ac:dyDescent="0.25">
      <c r="C25" s="19" t="s">
        <v>7659</v>
      </c>
      <c r="D25" s="33"/>
      <c r="E25" s="33"/>
      <c r="F25" s="33"/>
      <c r="G25" s="33"/>
      <c r="H25" s="33"/>
      <c r="I25" s="220"/>
      <c r="J25" s="220"/>
      <c r="K25" s="220"/>
      <c r="L25" s="220"/>
      <c r="M25" s="220"/>
      <c r="N25" s="221"/>
      <c r="O25" s="178"/>
      <c r="P25" s="194"/>
      <c r="Q25" s="194"/>
      <c r="R25" s="249" t="str">
        <f t="shared" si="0"/>
        <v/>
      </c>
      <c r="S25" s="194"/>
      <c r="T25" s="194"/>
      <c r="U25" s="19" t="e">
        <f>VLOOKUP(I25,Tablas!$K$5:$L$28,2,FALSE)</f>
        <v>#N/A</v>
      </c>
      <c r="V25" s="19" t="e">
        <f>VLOOKUP(I25,Tablas!$K$5:$M$28,3,FALSE)</f>
        <v>#N/A</v>
      </c>
    </row>
    <row r="26" spans="3:22" x14ac:dyDescent="0.25">
      <c r="C26" s="19" t="s">
        <v>7659</v>
      </c>
      <c r="D26" s="33"/>
      <c r="E26" s="33"/>
      <c r="F26" s="33"/>
      <c r="G26" s="33"/>
      <c r="H26" s="33"/>
      <c r="I26" s="220"/>
      <c r="J26" s="220"/>
      <c r="K26" s="220"/>
      <c r="L26" s="220"/>
      <c r="M26" s="220"/>
      <c r="N26" s="221"/>
      <c r="O26" s="178"/>
      <c r="P26" s="194"/>
      <c r="Q26" s="194"/>
      <c r="R26" s="249" t="str">
        <f t="shared" si="0"/>
        <v/>
      </c>
      <c r="S26" s="194"/>
      <c r="T26" s="194"/>
      <c r="U26" s="19" t="e">
        <f>VLOOKUP(I26,Tablas!$K$5:$L$28,2,FALSE)</f>
        <v>#N/A</v>
      </c>
      <c r="V26" s="19" t="e">
        <f>VLOOKUP(I26,Tablas!$K$5:$M$28,3,FALSE)</f>
        <v>#N/A</v>
      </c>
    </row>
    <row r="27" spans="3:22" x14ac:dyDescent="0.25">
      <c r="C27" s="19" t="s">
        <v>7659</v>
      </c>
      <c r="D27" s="220"/>
      <c r="E27" s="220"/>
      <c r="F27" s="220"/>
      <c r="G27" s="220"/>
      <c r="H27" s="220"/>
      <c r="I27" s="220"/>
      <c r="J27" s="220"/>
      <c r="K27" s="220"/>
      <c r="L27" s="220"/>
      <c r="M27" s="220"/>
      <c r="N27" s="221"/>
      <c r="O27" s="178"/>
      <c r="P27" s="194"/>
      <c r="Q27" s="194"/>
      <c r="R27" s="249" t="str">
        <f t="shared" si="0"/>
        <v/>
      </c>
      <c r="S27" s="194"/>
      <c r="T27" s="194"/>
      <c r="U27" s="19" t="e">
        <f>VLOOKUP(I27,Tablas!$K$5:$L$28,2,FALSE)</f>
        <v>#N/A</v>
      </c>
      <c r="V27" s="19" t="e">
        <f>VLOOKUP(I27,Tablas!$K$5:$M$28,3,FALSE)</f>
        <v>#N/A</v>
      </c>
    </row>
    <row r="28" spans="3:22" x14ac:dyDescent="0.25">
      <c r="C28" s="19" t="s">
        <v>7659</v>
      </c>
      <c r="D28" s="220"/>
      <c r="E28" s="220"/>
      <c r="F28" s="220"/>
      <c r="G28" s="220"/>
      <c r="H28" s="220"/>
      <c r="I28" s="220"/>
      <c r="J28" s="220"/>
      <c r="K28" s="220"/>
      <c r="L28" s="220"/>
      <c r="M28" s="220"/>
      <c r="N28" s="221"/>
      <c r="O28" s="178"/>
      <c r="P28" s="194"/>
      <c r="Q28" s="194"/>
      <c r="R28" s="249" t="str">
        <f t="shared" si="0"/>
        <v/>
      </c>
      <c r="S28" s="194"/>
      <c r="T28" s="194"/>
      <c r="U28" s="19" t="e">
        <f>VLOOKUP(I28,Tablas!$K$5:$L$28,2,FALSE)</f>
        <v>#N/A</v>
      </c>
      <c r="V28" s="19" t="e">
        <f>VLOOKUP(I28,Tablas!$K$5:$M$28,3,FALSE)</f>
        <v>#N/A</v>
      </c>
    </row>
    <row r="29" spans="3:22" x14ac:dyDescent="0.25">
      <c r="C29" s="19" t="s">
        <v>7659</v>
      </c>
      <c r="D29" s="220"/>
      <c r="E29" s="220"/>
      <c r="F29" s="220"/>
      <c r="G29" s="220"/>
      <c r="H29" s="220"/>
      <c r="I29" s="220"/>
      <c r="J29" s="220"/>
      <c r="K29" s="220"/>
      <c r="L29" s="220"/>
      <c r="M29" s="220"/>
      <c r="N29" s="221"/>
      <c r="O29" s="178"/>
      <c r="P29" s="194"/>
      <c r="Q29" s="194"/>
      <c r="R29" s="249" t="str">
        <f t="shared" si="0"/>
        <v/>
      </c>
      <c r="S29" s="194"/>
      <c r="T29" s="194"/>
      <c r="U29" s="19" t="e">
        <f>VLOOKUP(I29,Tablas!$K$5:$L$28,2,FALSE)</f>
        <v>#N/A</v>
      </c>
      <c r="V29" s="19" t="e">
        <f>VLOOKUP(I29,Tablas!$K$5:$M$28,3,FALSE)</f>
        <v>#N/A</v>
      </c>
    </row>
    <row r="30" spans="3:22" x14ac:dyDescent="0.25">
      <c r="U30" s="19"/>
      <c r="V30" s="19"/>
    </row>
    <row r="31" spans="3:22" x14ac:dyDescent="0.25">
      <c r="U31" s="19"/>
      <c r="V31" s="19"/>
    </row>
  </sheetData>
  <sheetProtection algorithmName="SHA-512" hashValue="khghRzqZoZZlVAbRwBa9qzZfk0mxYzy5YvCUgd5o1btibo7w9xea/gWBRYFAyFr1Yi5rUQIZdesauNRm6jwe5A==" saltValue="qq73ya5DTrUu6N3zSJdKWA==" spinCount="100000" sheet="1" objects="1" scenarios="1"/>
  <dataConsolidate/>
  <mergeCells count="4">
    <mergeCell ref="B2:F2"/>
    <mergeCell ref="O8:T8"/>
    <mergeCell ref="B4:M4"/>
    <mergeCell ref="N4:R4"/>
  </mergeCells>
  <conditionalFormatting sqref="E10">
    <cfRule type="expression" dxfId="3808" priority="2">
      <formula>AND(D10&gt;0,E10=0)</formula>
    </cfRule>
  </conditionalFormatting>
  <conditionalFormatting sqref="D10:D23 D27:D29">
    <cfRule type="duplicateValues" dxfId="3807" priority="3849"/>
  </conditionalFormatting>
  <dataValidations count="46">
    <dataValidation type="textLength" allowBlank="1" showInputMessage="1" showErrorMessage="1" sqref="N10:N22 N23:N29 K10:K29">
      <formula1>0</formula1>
      <formula2>255</formula2>
    </dataValidation>
    <dataValidation type="list" allowBlank="1" showInputMessage="1" showErrorMessage="1" sqref="L29">
      <formula1>INDIRECT($V$29)</formula1>
    </dataValidation>
    <dataValidation type="list" allowBlank="1" showInputMessage="1" showErrorMessage="1" sqref="L28">
      <formula1>INDIRECT($V$28)</formula1>
    </dataValidation>
    <dataValidation type="list" allowBlank="1" showInputMessage="1" showErrorMessage="1" sqref="L25">
      <formula1>INDIRECT($V$25)</formula1>
    </dataValidation>
    <dataValidation type="list" allowBlank="1" showInputMessage="1" showErrorMessage="1" sqref="L24">
      <formula1>INDIRECT($V$24)</formula1>
    </dataValidation>
    <dataValidation type="list" allowBlank="1" showInputMessage="1" showErrorMessage="1" sqref="L23">
      <formula1>INDIRECT($V$23)</formula1>
    </dataValidation>
    <dataValidation type="list" allowBlank="1" showInputMessage="1" showErrorMessage="1" sqref="L22">
      <formula1>INDIRECT($V$22)</formula1>
    </dataValidation>
    <dataValidation type="list" allowBlank="1" showInputMessage="1" showErrorMessage="1" sqref="L21">
      <formula1>INDIRECT($V$21)</formula1>
    </dataValidation>
    <dataValidation type="list" allowBlank="1" showInputMessage="1" showErrorMessage="1" sqref="L20">
      <formula1>INDIRECT($V$20)</formula1>
    </dataValidation>
    <dataValidation type="list" allowBlank="1" showInputMessage="1" showErrorMessage="1" sqref="L19">
      <formula1>INDIRECT($V$19)</formula1>
    </dataValidation>
    <dataValidation type="list" allowBlank="1" showInputMessage="1" showErrorMessage="1" sqref="L18">
      <formula1>INDIRECT($V$18)</formula1>
    </dataValidation>
    <dataValidation type="list" showInputMessage="1" showErrorMessage="1" sqref="L17">
      <formula1>INDIRECT($V$17)</formula1>
    </dataValidation>
    <dataValidation type="list" allowBlank="1" showInputMessage="1" showErrorMessage="1" sqref="L16">
      <formula1>INDIRECT($V$16)</formula1>
    </dataValidation>
    <dataValidation type="list" allowBlank="1" showInputMessage="1" showErrorMessage="1" sqref="L15">
      <formula1>INDIRECT($V$15)</formula1>
    </dataValidation>
    <dataValidation type="list" allowBlank="1" showInputMessage="1" showErrorMessage="1" sqref="L14">
      <formula1>INDIRECT($V$14)</formula1>
    </dataValidation>
    <dataValidation type="list" allowBlank="1" showInputMessage="1" showErrorMessage="1" sqref="L13">
      <formula1>INDIRECT($V$13)</formula1>
    </dataValidation>
    <dataValidation type="list" allowBlank="1" showInputMessage="1" showErrorMessage="1" sqref="L12">
      <formula1>INDIRECT($V$12)</formula1>
    </dataValidation>
    <dataValidation type="list" showInputMessage="1" showErrorMessage="1" sqref="L11">
      <formula1>INDIRECT($V$11)</formula1>
    </dataValidation>
    <dataValidation type="list" allowBlank="1" showInputMessage="1" showErrorMessage="1" sqref="L10">
      <formula1>INDIRECT($V$10)</formula1>
    </dataValidation>
    <dataValidation type="list" showInputMessage="1" showErrorMessage="1" sqref="J29">
      <formula1>INDIRECT($U$29)</formula1>
    </dataValidation>
    <dataValidation type="list" showInputMessage="1" showErrorMessage="1" sqref="J26">
      <formula1>INDIRECT($U$26)</formula1>
    </dataValidation>
    <dataValidation type="list" showInputMessage="1" showErrorMessage="1" sqref="J25">
      <formula1>INDIRECT($U$25)</formula1>
    </dataValidation>
    <dataValidation type="list" showInputMessage="1" showErrorMessage="1" sqref="J24">
      <formula1>INDIRECT($U$24)</formula1>
    </dataValidation>
    <dataValidation type="list" showInputMessage="1" showErrorMessage="1" sqref="J23">
      <formula1>INDIRECT($U$23)</formula1>
    </dataValidation>
    <dataValidation type="list" showInputMessage="1" showErrorMessage="1" sqref="J22">
      <formula1>INDIRECT($U$22)</formula1>
    </dataValidation>
    <dataValidation type="list" showInputMessage="1" showErrorMessage="1" sqref="J21">
      <formula1>INDIRECT($U$21)</formula1>
    </dataValidation>
    <dataValidation type="list" showInputMessage="1" showErrorMessage="1" sqref="J20">
      <formula1>INDIRECT($U$20)</formula1>
    </dataValidation>
    <dataValidation type="list" showInputMessage="1" showErrorMessage="1" sqref="J19">
      <formula1>INDIRECT($U$19)</formula1>
    </dataValidation>
    <dataValidation type="list" showInputMessage="1" showErrorMessage="1" sqref="J18">
      <formula1>INDIRECT($U$18)</formula1>
    </dataValidation>
    <dataValidation type="list" showInputMessage="1" showErrorMessage="1" sqref="J17">
      <formula1>INDIRECT($U$17)</formula1>
    </dataValidation>
    <dataValidation type="list" showInputMessage="1" showErrorMessage="1" sqref="J16">
      <formula1>INDIRECT($U$16)</formula1>
    </dataValidation>
    <dataValidation type="list" showInputMessage="1" showErrorMessage="1" sqref="J15">
      <formula1>INDIRECT($U$15)</formula1>
    </dataValidation>
    <dataValidation type="list" showInputMessage="1" showErrorMessage="1" sqref="J14">
      <formula1>INDIRECT($U$14)</formula1>
    </dataValidation>
    <dataValidation type="list" showInputMessage="1" showErrorMessage="1" sqref="J13">
      <formula1>INDIRECT($U$13)</formula1>
    </dataValidation>
    <dataValidation type="list" showInputMessage="1" showErrorMessage="1" sqref="J12">
      <formula1>INDIRECT($U$12)</formula1>
    </dataValidation>
    <dataValidation type="list" showInputMessage="1" showErrorMessage="1" sqref="J11">
      <formula1>INDIRECT($U$11)</formula1>
    </dataValidation>
    <dataValidation type="list" showInputMessage="1" showErrorMessage="1" sqref="J10">
      <formula1>INDIRECT($U$10)</formula1>
    </dataValidation>
    <dataValidation type="list" showInputMessage="1" showErrorMessage="1" sqref="E30:E146">
      <formula1>$E$10:$E$29</formula1>
    </dataValidation>
    <dataValidation type="list" showInputMessage="1" showErrorMessage="1" sqref="J27">
      <formula1>INDIRECT($U$27)</formula1>
    </dataValidation>
    <dataValidation type="list" showInputMessage="1" showErrorMessage="1" sqref="J28">
      <formula1>INDIRECT($U$28)</formula1>
    </dataValidation>
    <dataValidation type="list" allowBlank="1" showInputMessage="1" showErrorMessage="1" sqref="L26">
      <formula1>INDIRECT($V$26)</formula1>
    </dataValidation>
    <dataValidation type="list" allowBlank="1" showInputMessage="1" showErrorMessage="1" sqref="L27">
      <formula1>INDIRECT($V$27)</formula1>
    </dataValidation>
    <dataValidation type="textLength" operator="equal" allowBlank="1" showInputMessage="1" showErrorMessage="1" errorTitle="Error" error="El cuit debe tener 11 digitos._x000a_" promptTitle="CUIT" prompt="Este dato es obligatorio y no debe tener guiones" sqref="D10:D29">
      <formula1>11</formula1>
    </dataValidation>
    <dataValidation type="textLength" operator="lessThanOrEqual" showInputMessage="1" showErrorMessage="1" sqref="E10:E29 O10:P29 S10:S29 H10:H29">
      <formula1>255</formula1>
    </dataValidation>
    <dataValidation type="textLength" operator="lessThanOrEqual" allowBlank="1" showInputMessage="1" showErrorMessage="1" errorTitle="Error" error="No debe superar los 255 caracteres." sqref="F10:G29">
      <formula1>255</formula1>
    </dataValidation>
    <dataValidation type="textLength" operator="equal" showInputMessage="1" showErrorMessage="1" errorTitle="Error" error="Debe tener 11 caracteres._x000a_" promptTitle="CUIL" prompt="Dato obligatorio. Debe tener 11 digitos." sqref="Q10:Q29">
      <formula1>11</formula1>
    </dataValidation>
  </dataValidations>
  <hyperlinks>
    <hyperlink ref="B2:F2" location="'Institucion capacitadora'!A1" display="Volver al menu &quot;Institucion Capacitadora&quo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Tablas!$K$5:$K$28</xm:f>
          </x14:formula1>
          <xm:sqref>I10:I29</xm:sqref>
        </x14:dataValidation>
        <x14:dataValidation type="list" showInputMessage="1" showErrorMessage="1">
          <x14:formula1>
            <xm:f>Tablas!$AQ$4:$AQ$4242</xm:f>
          </x14:formula1>
          <xm:sqref>M10:M29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300</vt:i4>
      </vt:variant>
    </vt:vector>
  </HeadingPairs>
  <TitlesOfParts>
    <vt:vector size="321" baseType="lpstr">
      <vt:lpstr>Menu</vt:lpstr>
      <vt:lpstr>Empresa Cooperativa</vt:lpstr>
      <vt:lpstr>Dotacion de personal</vt:lpstr>
      <vt:lpstr>Certificacion Contable</vt:lpstr>
      <vt:lpstr>Descripcion de la propuesta</vt:lpstr>
      <vt:lpstr>Breve reseña</vt:lpstr>
      <vt:lpstr>Institucion capacitadora</vt:lpstr>
      <vt:lpstr>IC_PersonasHumana</vt:lpstr>
      <vt:lpstr>IC_Universidad</vt:lpstr>
      <vt:lpstr>IC_Escuela</vt:lpstr>
      <vt:lpstr>IC_OtrasInstituciones</vt:lpstr>
      <vt:lpstr>Organismos patrocinados</vt:lpstr>
      <vt:lpstr>Propuesta de Formacion</vt:lpstr>
      <vt:lpstr>Formacion Profesional</vt:lpstr>
      <vt:lpstr>Entrenamiento para el trabajo</vt:lpstr>
      <vt:lpstr>Certificacion de competencias</vt:lpstr>
      <vt:lpstr>Instiucion que recibe equipamie</vt:lpstr>
      <vt:lpstr>Fortalecimiento</vt:lpstr>
      <vt:lpstr>Calidad</vt:lpstr>
      <vt:lpstr>Presupuesto total</vt:lpstr>
      <vt:lpstr>Tablas</vt:lpstr>
      <vt:lpstr>_12DEOCTUBRE</vt:lpstr>
      <vt:lpstr>_1RO.DEMAYO</vt:lpstr>
      <vt:lpstr>_25DEMAYO</vt:lpstr>
      <vt:lpstr>_2DEABRIL</vt:lpstr>
      <vt:lpstr>_9DEJULIO</vt:lpstr>
      <vt:lpstr>Actividades_de_la_administracion_publica</vt:lpstr>
      <vt:lpstr>Actividades_del_transporte_aerocomercial</vt:lpstr>
      <vt:lpstr>Administracion_y_comercio</vt:lpstr>
      <vt:lpstr>ADOLFOALSINA</vt:lpstr>
      <vt:lpstr>ADOLFOGONZALESCHAVES</vt:lpstr>
      <vt:lpstr>Agua_potable_y_saneamiento</vt:lpstr>
      <vt:lpstr>AGUIRRE</vt:lpstr>
      <vt:lpstr>ALBARDON</vt:lpstr>
      <vt:lpstr>ALBERDI</vt:lpstr>
      <vt:lpstr>ALBERTI</vt:lpstr>
      <vt:lpstr>Alfabetizacion_informatica</vt:lpstr>
      <vt:lpstr>ALMIRANTEBROWN</vt:lpstr>
      <vt:lpstr>ALUMINE</vt:lpstr>
      <vt:lpstr>AMBATO</vt:lpstr>
      <vt:lpstr>ANCASTI</vt:lpstr>
      <vt:lpstr>ANDALGALA</vt:lpstr>
      <vt:lpstr>ANGACO</vt:lpstr>
      <vt:lpstr>ANTA</vt:lpstr>
      <vt:lpstr>ANTOFAGASTADELASIERRA</vt:lpstr>
      <vt:lpstr>AÑELO</vt:lpstr>
      <vt:lpstr>Apícola</vt:lpstr>
      <vt:lpstr>APOSTOLES</vt:lpstr>
      <vt:lpstr>ARAUCO</vt:lpstr>
      <vt:lpstr>Arrocero</vt:lpstr>
      <vt:lpstr>Asociativismo_y_redes_comunitarias</vt:lpstr>
      <vt:lpstr>ATAMISQUI</vt:lpstr>
      <vt:lpstr>ATREUCO</vt:lpstr>
      <vt:lpstr>Automotriz</vt:lpstr>
      <vt:lpstr>AVELLANEDA</vt:lpstr>
      <vt:lpstr>AYACUCHO</vt:lpstr>
      <vt:lpstr>AZUL</vt:lpstr>
      <vt:lpstr>BAHIABLANCA</vt:lpstr>
      <vt:lpstr>BALCARCE</vt:lpstr>
      <vt:lpstr>Bancario</vt:lpstr>
      <vt:lpstr>BANDA</vt:lpstr>
      <vt:lpstr>BARADERO</vt:lpstr>
      <vt:lpstr>BARILOCHE</vt:lpstr>
      <vt:lpstr>BARTOLOMEMITRE</vt:lpstr>
      <vt:lpstr>BELEN</vt:lpstr>
      <vt:lpstr>BELGRANO</vt:lpstr>
      <vt:lpstr>BELLAVISTA</vt:lpstr>
      <vt:lpstr>BENITOJUAREZ</vt:lpstr>
      <vt:lpstr>BERAZATEGUI</vt:lpstr>
      <vt:lpstr>BERISSO</vt:lpstr>
      <vt:lpstr>BERMEJO</vt:lpstr>
      <vt:lpstr>BERONDEASTRADA</vt:lpstr>
      <vt:lpstr>BIEDMA</vt:lpstr>
      <vt:lpstr>BOLIVAR</vt:lpstr>
      <vt:lpstr>BRAGADO</vt:lpstr>
      <vt:lpstr>BRANDSEN</vt:lpstr>
      <vt:lpstr>BUENOS.AIRES</vt:lpstr>
      <vt:lpstr>BUENOS_AIRES</vt:lpstr>
      <vt:lpstr>BURRUYACU</vt:lpstr>
      <vt:lpstr>CACHI</vt:lpstr>
      <vt:lpstr>CAFAYATE</vt:lpstr>
      <vt:lpstr>CAINGUAS</vt:lpstr>
      <vt:lpstr>CALAMUCHITA</vt:lpstr>
      <vt:lpstr>CALEUCALEU</vt:lpstr>
      <vt:lpstr>Calidad</vt:lpstr>
      <vt:lpstr>CALINGASTA</vt:lpstr>
      <vt:lpstr>Calzado</vt:lpstr>
      <vt:lpstr>CAMPANA</vt:lpstr>
      <vt:lpstr>CANDELARIA</vt:lpstr>
      <vt:lpstr>CAÑUELAS</vt:lpstr>
      <vt:lpstr>CAPITAL.FEDERAL</vt:lpstr>
      <vt:lpstr>CAPITAL_FEDERAL</vt:lpstr>
      <vt:lpstr>CATAMARCA</vt:lpstr>
      <vt:lpstr>CATAMARCA_</vt:lpstr>
      <vt:lpstr>Ceramicos</vt:lpstr>
      <vt:lpstr>Certificación_de_calidad_Nº1</vt:lpstr>
      <vt:lpstr>Certificación_de_calidad_Nº2</vt:lpstr>
      <vt:lpstr>Certificación_de_calidad_Nº3</vt:lpstr>
      <vt:lpstr>Certificación_de_calidad_Nº4</vt:lpstr>
      <vt:lpstr>Certificación_de_calidad_Nº5</vt:lpstr>
      <vt:lpstr>CHACO</vt:lpstr>
      <vt:lpstr>CHACO_</vt:lpstr>
      <vt:lpstr>CHUBUT</vt:lpstr>
      <vt:lpstr>CHUBUT_</vt:lpstr>
      <vt:lpstr>Competencias_1</vt:lpstr>
      <vt:lpstr>Competencias_10</vt:lpstr>
      <vt:lpstr>Competencias_2</vt:lpstr>
      <vt:lpstr>Competencias_3</vt:lpstr>
      <vt:lpstr>Competencias_4</vt:lpstr>
      <vt:lpstr>Competencias_5</vt:lpstr>
      <vt:lpstr>Competencias_6</vt:lpstr>
      <vt:lpstr>Competencias_7</vt:lpstr>
      <vt:lpstr>Competencias_8</vt:lpstr>
      <vt:lpstr>Competencias_9</vt:lpstr>
      <vt:lpstr>Competencias_transversales</vt:lpstr>
      <vt:lpstr>Construccion_</vt:lpstr>
      <vt:lpstr>CORDOBA</vt:lpstr>
      <vt:lpstr>CORDOBA_</vt:lpstr>
      <vt:lpstr>CORRIENTES</vt:lpstr>
      <vt:lpstr>CORRIENTES_</vt:lpstr>
      <vt:lpstr>Cuero</vt:lpstr>
      <vt:lpstr>Curso_1</vt:lpstr>
      <vt:lpstr>Curso_10</vt:lpstr>
      <vt:lpstr>Curso_11</vt:lpstr>
      <vt:lpstr>Curso_12</vt:lpstr>
      <vt:lpstr>Curso_13</vt:lpstr>
      <vt:lpstr>Curso_14</vt:lpstr>
      <vt:lpstr>Curso_15</vt:lpstr>
      <vt:lpstr>Curso_16</vt:lpstr>
      <vt:lpstr>Curso_17</vt:lpstr>
      <vt:lpstr>Curso_18</vt:lpstr>
      <vt:lpstr>Curso_19</vt:lpstr>
      <vt:lpstr>Curso_2</vt:lpstr>
      <vt:lpstr>Curso_20</vt:lpstr>
      <vt:lpstr>Curso_21</vt:lpstr>
      <vt:lpstr>Curso_22</vt:lpstr>
      <vt:lpstr>Curso_23</vt:lpstr>
      <vt:lpstr>Curso_24</vt:lpstr>
      <vt:lpstr>Curso_25</vt:lpstr>
      <vt:lpstr>Curso_26</vt:lpstr>
      <vt:lpstr>Curso_27</vt:lpstr>
      <vt:lpstr>Curso_28</vt:lpstr>
      <vt:lpstr>Curso_29</vt:lpstr>
      <vt:lpstr>Curso_3</vt:lpstr>
      <vt:lpstr>Curso_30</vt:lpstr>
      <vt:lpstr>Curso_31</vt:lpstr>
      <vt:lpstr>Curso_32</vt:lpstr>
      <vt:lpstr>Curso_33</vt:lpstr>
      <vt:lpstr>Curso_34</vt:lpstr>
      <vt:lpstr>Curso_35</vt:lpstr>
      <vt:lpstr>Curso_36</vt:lpstr>
      <vt:lpstr>Curso_37</vt:lpstr>
      <vt:lpstr>Curso_38</vt:lpstr>
      <vt:lpstr>Curso_39</vt:lpstr>
      <vt:lpstr>Curso_4</vt:lpstr>
      <vt:lpstr>Curso_40</vt:lpstr>
      <vt:lpstr>Curso_5</vt:lpstr>
      <vt:lpstr>Curso_6</vt:lpstr>
      <vt:lpstr>Curso_7</vt:lpstr>
      <vt:lpstr>Curso_8</vt:lpstr>
      <vt:lpstr>Curso_9</vt:lpstr>
      <vt:lpstr>Cursos</vt:lpstr>
      <vt:lpstr>Detalle_de_los_entrenamientos_solicitados</vt:lpstr>
      <vt:lpstr>Distribucion_de_energia_electrica</vt:lpstr>
      <vt:lpstr>Entidades_deportivas_y_civiles</vt:lpstr>
      <vt:lpstr>ENTRE.RIOS</vt:lpstr>
      <vt:lpstr>ENTRE_RIOS</vt:lpstr>
      <vt:lpstr>Entrenamiento_1</vt:lpstr>
      <vt:lpstr>Entrenamiento_10</vt:lpstr>
      <vt:lpstr>Entrenamiento_11</vt:lpstr>
      <vt:lpstr>Entrenamiento_12</vt:lpstr>
      <vt:lpstr>Entrenamiento_13</vt:lpstr>
      <vt:lpstr>Entrenamiento_14</vt:lpstr>
      <vt:lpstr>Entrenamiento_15</vt:lpstr>
      <vt:lpstr>Entrenamiento_16</vt:lpstr>
      <vt:lpstr>Entrenamiento_17</vt:lpstr>
      <vt:lpstr>Entrenamiento_18</vt:lpstr>
      <vt:lpstr>Entrenamiento_19</vt:lpstr>
      <vt:lpstr>Entrenamiento_2</vt:lpstr>
      <vt:lpstr>Entrenamiento_20</vt:lpstr>
      <vt:lpstr>Entrenamiento_3</vt:lpstr>
      <vt:lpstr>Entrenamiento_4</vt:lpstr>
      <vt:lpstr>Entrenamiento_5</vt:lpstr>
      <vt:lpstr>Entrenamiento_6</vt:lpstr>
      <vt:lpstr>Entrenamiento_7</vt:lpstr>
      <vt:lpstr>Entrenamiento_8</vt:lpstr>
      <vt:lpstr>Entrenamiento_9</vt:lpstr>
      <vt:lpstr>Escuela</vt:lpstr>
      <vt:lpstr>Estaciones_de_servicio</vt:lpstr>
      <vt:lpstr>Forestal</vt:lpstr>
      <vt:lpstr>FORMOSA</vt:lpstr>
      <vt:lpstr>FORMOSA_</vt:lpstr>
      <vt:lpstr>Fortalecimiento_1</vt:lpstr>
      <vt:lpstr>Fortalecimiento_10</vt:lpstr>
      <vt:lpstr>Fortalecimiento_2</vt:lpstr>
      <vt:lpstr>Fortalecimiento_3</vt:lpstr>
      <vt:lpstr>Fortalecimiento_4</vt:lpstr>
      <vt:lpstr>Fortalecimiento_5</vt:lpstr>
      <vt:lpstr>Fortalecimiento_6</vt:lpstr>
      <vt:lpstr>Fortalecimiento_7</vt:lpstr>
      <vt:lpstr>Fortalecimiento_8</vt:lpstr>
      <vt:lpstr>Fortalecimiento_9</vt:lpstr>
      <vt:lpstr>Fortalecimiento_Resumen</vt:lpstr>
      <vt:lpstr>FP_Abierta</vt:lpstr>
      <vt:lpstr>FP_Cerrada</vt:lpstr>
      <vt:lpstr>Fruticola__horticola_y_olivicola</vt:lpstr>
      <vt:lpstr>Graficos</vt:lpstr>
      <vt:lpstr>Higiene_y_seguridad</vt:lpstr>
      <vt:lpstr>Idiomas</vt:lpstr>
      <vt:lpstr>Indumentaria</vt:lpstr>
      <vt:lpstr>Industria_alimenticia_general</vt:lpstr>
      <vt:lpstr>Industria_azucarera</vt:lpstr>
      <vt:lpstr>Industria_frigorifica</vt:lpstr>
      <vt:lpstr>Industria_naval</vt:lpstr>
      <vt:lpstr>Industria_química</vt:lpstr>
      <vt:lpstr>Industria_tabacalera</vt:lpstr>
      <vt:lpstr>Industrias_culturales</vt:lpstr>
      <vt:lpstr>JUJUY</vt:lpstr>
      <vt:lpstr>JUJUY_</vt:lpstr>
      <vt:lpstr>LA.PAMPA</vt:lpstr>
      <vt:lpstr>LA.RIOJA</vt:lpstr>
      <vt:lpstr>LA_PAMPA</vt:lpstr>
      <vt:lpstr>LA_RIOJA</vt:lpstr>
      <vt:lpstr>Madera___aserradero</vt:lpstr>
      <vt:lpstr>Maestranza</vt:lpstr>
      <vt:lpstr>Mantenimiento_de_edificios</vt:lpstr>
      <vt:lpstr>Mantenimiento_general</vt:lpstr>
      <vt:lpstr>Maquinaria_agricola</vt:lpstr>
      <vt:lpstr>Maritimo</vt:lpstr>
      <vt:lpstr>Marroquineria</vt:lpstr>
      <vt:lpstr>Mecanica_del_automotor</vt:lpstr>
      <vt:lpstr>MENDOZA</vt:lpstr>
      <vt:lpstr>MENDOZA_</vt:lpstr>
      <vt:lpstr>Metalurgia_y_metalmecanica</vt:lpstr>
      <vt:lpstr>Minas_y_canteras</vt:lpstr>
      <vt:lpstr>MISIONES</vt:lpstr>
      <vt:lpstr>MISIONES_</vt:lpstr>
      <vt:lpstr>Muebles___carpintería</vt:lpstr>
      <vt:lpstr>NEUQUEN</vt:lpstr>
      <vt:lpstr>NEUQUEN_</vt:lpstr>
      <vt:lpstr>Opticos</vt:lpstr>
      <vt:lpstr>Organismo_patrocinado_N°1</vt:lpstr>
      <vt:lpstr>Organismo_patrocinado_N°10</vt:lpstr>
      <vt:lpstr>Organismo_patrocinado_N°11</vt:lpstr>
      <vt:lpstr>Organismo_patrocinado_N°12</vt:lpstr>
      <vt:lpstr>Organismo_patrocinado_N°13</vt:lpstr>
      <vt:lpstr>Organismo_patrocinado_N°14</vt:lpstr>
      <vt:lpstr>Organismo_patrocinado_N°15</vt:lpstr>
      <vt:lpstr>Organismo_patrocinado_N°16</vt:lpstr>
      <vt:lpstr>Organismo_patrocinado_N°17</vt:lpstr>
      <vt:lpstr>Organismo_patrocinado_N°18</vt:lpstr>
      <vt:lpstr>Organismo_patrocinado_N°19</vt:lpstr>
      <vt:lpstr>Organismo_patrocinado_N°2</vt:lpstr>
      <vt:lpstr>Organismo_patrocinado_N°20</vt:lpstr>
      <vt:lpstr>Organismo_patrocinado_N°21</vt:lpstr>
      <vt:lpstr>Organismo_patrocinado_N°22</vt:lpstr>
      <vt:lpstr>Organismo_patrocinado_N°23</vt:lpstr>
      <vt:lpstr>Organismo_patrocinado_N°24</vt:lpstr>
      <vt:lpstr>Organismo_patrocinado_N°25</vt:lpstr>
      <vt:lpstr>Organismo_patrocinado_N°26</vt:lpstr>
      <vt:lpstr>Organismo_patrocinado_N°27</vt:lpstr>
      <vt:lpstr>Organismo_patrocinado_N°28</vt:lpstr>
      <vt:lpstr>Organismo_patrocinado_N°29</vt:lpstr>
      <vt:lpstr>Organismo_patrocinado_N°3</vt:lpstr>
      <vt:lpstr>Organismo_patrocinado_N°30</vt:lpstr>
      <vt:lpstr>Organismo_patrocinado_N°4</vt:lpstr>
      <vt:lpstr>Organismo_patrocinado_N°5</vt:lpstr>
      <vt:lpstr>Organismo_patrocinado_N°6</vt:lpstr>
      <vt:lpstr>Organismo_patrocinado_N°7</vt:lpstr>
      <vt:lpstr>Organismo_patrocinado_N°8</vt:lpstr>
      <vt:lpstr>Organismo_patrocinado_N°9</vt:lpstr>
      <vt:lpstr>Organismos_patrocinados</vt:lpstr>
      <vt:lpstr>Otras_actividades_agropecuarias</vt:lpstr>
      <vt:lpstr>Otras_Instituciones</vt:lpstr>
      <vt:lpstr>Panaderos</vt:lpstr>
      <vt:lpstr>Parquistas_y_viveristas</vt:lpstr>
      <vt:lpstr>Pasteleros__confiteros_y_pizzeros</vt:lpstr>
      <vt:lpstr>Pecuario</vt:lpstr>
      <vt:lpstr>Persona_Humana</vt:lpstr>
      <vt:lpstr>Pesca</vt:lpstr>
      <vt:lpstr>Petroleo_y_gas</vt:lpstr>
      <vt:lpstr>Plasticos</vt:lpstr>
      <vt:lpstr>Producciones_artesanales_varias</vt:lpstr>
      <vt:lpstr>Redes_de_distribucion_de_gas_natural</vt:lpstr>
      <vt:lpstr>Refrigeracion</vt:lpstr>
      <vt:lpstr>RIO.NEGRO</vt:lpstr>
      <vt:lpstr>RIO_NEGRO</vt:lpstr>
      <vt:lpstr>SALTA</vt:lpstr>
      <vt:lpstr>SALTA_</vt:lpstr>
      <vt:lpstr>SAN.JUAN</vt:lpstr>
      <vt:lpstr>SAN.LUIS</vt:lpstr>
      <vt:lpstr>SAN_JUAN</vt:lpstr>
      <vt:lpstr>SAN_LUIS</vt:lpstr>
      <vt:lpstr>SANTA.CRUZ</vt:lpstr>
      <vt:lpstr>SANTA.FE</vt:lpstr>
      <vt:lpstr>SANTA_CRUZ</vt:lpstr>
      <vt:lpstr>SANTA_FE</vt:lpstr>
      <vt:lpstr>SANTIAGO.DEL.ESTERO</vt:lpstr>
      <vt:lpstr>SANTIAGO_DEL_ESTERO</vt:lpstr>
      <vt:lpstr>Servicios_de_contacto__call_center</vt:lpstr>
      <vt:lpstr>Servicios_de_cuidados__acompañamiento_y_atención_de_personas</vt:lpstr>
      <vt:lpstr>Servicios_de_salud</vt:lpstr>
      <vt:lpstr>Servicios_de_vigilancia_y_seguridad_civil</vt:lpstr>
      <vt:lpstr>Servicios_en_casas_particulares</vt:lpstr>
      <vt:lpstr>Servicios_personales</vt:lpstr>
      <vt:lpstr>Servicios_portuarios</vt:lpstr>
      <vt:lpstr>Software</vt:lpstr>
      <vt:lpstr>Taxis__remises_y_coches_de_alquiler</vt:lpstr>
      <vt:lpstr>Telecomunicaciones</vt:lpstr>
      <vt:lpstr>Teletrabajo</vt:lpstr>
      <vt:lpstr>Textil</vt:lpstr>
      <vt:lpstr>TIERRA.DEL.FUEGO</vt:lpstr>
      <vt:lpstr>TIERRA_DEL_FUEGO</vt:lpstr>
      <vt:lpstr>Transporte_de_carga</vt:lpstr>
      <vt:lpstr>TUCUMAN</vt:lpstr>
      <vt:lpstr>TUCUMAN_</vt:lpstr>
      <vt:lpstr>Turismo_y_gastronomia</vt:lpstr>
      <vt:lpstr>Universidad</vt:lpstr>
      <vt:lpstr>Vidrios</vt:lpstr>
      <vt:lpstr>Vitivinicola</vt:lpstr>
      <vt:lpstr>Yerbatero</vt:lpstr>
    </vt:vector>
  </TitlesOfParts>
  <Company>Ministerio de Trabajo, Empleo y Seguridad Social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Nayla Artaza</dc:creator>
  <cp:lastModifiedBy>Nayla Artaza</cp:lastModifiedBy>
  <cp:lastPrinted>2019-07-23T14:15:25Z</cp:lastPrinted>
  <dcterms:created xsi:type="dcterms:W3CDTF">2019-07-18T16:50:24Z</dcterms:created>
  <dcterms:modified xsi:type="dcterms:W3CDTF">2019-08-15T19:23:58Z</dcterms:modified>
</cp:coreProperties>
</file>